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Ex1.xml" ContentType="application/vnd.ms-office.chartex+xml"/>
  <Override PartName="/xl/charts/style21.xml" ContentType="application/vnd.ms-office.chartstyle+xml"/>
  <Override PartName="/xl/charts/colors21.xml" ContentType="application/vnd.ms-office.chartcolorstyle+xml"/>
  <Override PartName="/xl/charts/chart21.xml" ContentType="application/vnd.openxmlformats-officedocument.drawingml.chart+xml"/>
  <Override PartName="/xl/charts/style22.xml" ContentType="application/vnd.ms-office.chartstyle+xml"/>
  <Override PartName="/xl/charts/colors22.xml" ContentType="application/vnd.ms-office.chartcolorstyle+xml"/>
  <Override PartName="/xl/charts/chartEx2.xml" ContentType="application/vnd.ms-office.chartex+xml"/>
  <Override PartName="/xl/charts/style23.xml" ContentType="application/vnd.ms-office.chartstyle+xml"/>
  <Override PartName="/xl/charts/colors23.xml" ContentType="application/vnd.ms-office.chartcolorstyle+xml"/>
  <Override PartName="/xl/charts/chart22.xml" ContentType="application/vnd.openxmlformats-officedocument.drawingml.chart+xml"/>
  <Override PartName="/xl/charts/style24.xml" ContentType="application/vnd.ms-office.chartstyle+xml"/>
  <Override PartName="/xl/charts/colors24.xml" ContentType="application/vnd.ms-office.chartcolorstyle+xml"/>
  <Override PartName="/xl/charts/chart23.xml" ContentType="application/vnd.openxmlformats-officedocument.drawingml.chart+xml"/>
  <Override PartName="/xl/charts/style25.xml" ContentType="application/vnd.ms-office.chartstyle+xml"/>
  <Override PartName="/xl/charts/colors25.xml" ContentType="application/vnd.ms-office.chartcolorstyle+xml"/>
  <Override PartName="/xl/charts/chart24.xml" ContentType="application/vnd.openxmlformats-officedocument.drawingml.chart+xml"/>
  <Override PartName="/xl/charts/style26.xml" ContentType="application/vnd.ms-office.chartstyle+xml"/>
  <Override PartName="/xl/charts/colors26.xml" ContentType="application/vnd.ms-office.chartcolorstyle+xml"/>
  <Override PartName="/xl/charts/chart25.xml" ContentType="application/vnd.openxmlformats-officedocument.drawingml.chart+xml"/>
  <Override PartName="/xl/charts/style27.xml" ContentType="application/vnd.ms-office.chartstyle+xml"/>
  <Override PartName="/xl/charts/colors27.xml" ContentType="application/vnd.ms-office.chartcolorstyle+xml"/>
  <Override PartName="/xl/charts/chart26.xml" ContentType="application/vnd.openxmlformats-officedocument.drawingml.chart+xml"/>
  <Override PartName="/xl/charts/style28.xml" ContentType="application/vnd.ms-office.chartstyle+xml"/>
  <Override PartName="/xl/charts/colors28.xml" ContentType="application/vnd.ms-office.chartcolorstyle+xml"/>
  <Override PartName="/xl/charts/chart27.xml" ContentType="application/vnd.openxmlformats-officedocument.drawingml.chart+xml"/>
  <Override PartName="/xl/charts/style29.xml" ContentType="application/vnd.ms-office.chartstyle+xml"/>
  <Override PartName="/xl/charts/colors29.xml" ContentType="application/vnd.ms-office.chartcolorstyle+xml"/>
  <Override PartName="/xl/charts/chart28.xml" ContentType="application/vnd.openxmlformats-officedocument.drawingml.chart+xml"/>
  <Override PartName="/xl/charts/style30.xml" ContentType="application/vnd.ms-office.chartstyle+xml"/>
  <Override PartName="/xl/charts/colors30.xml" ContentType="application/vnd.ms-office.chartcolorstyle+xml"/>
  <Override PartName="/xl/charts/chart29.xml" ContentType="application/vnd.openxmlformats-officedocument.drawingml.chart+xml"/>
  <Override PartName="/xl/charts/style31.xml" ContentType="application/vnd.ms-office.chartstyle+xml"/>
  <Override PartName="/xl/charts/colors31.xml" ContentType="application/vnd.ms-office.chartcolorstyle+xml"/>
  <Override PartName="/xl/charts/chart30.xml" ContentType="application/vnd.openxmlformats-officedocument.drawingml.chart+xml"/>
  <Override PartName="/xl/charts/style32.xml" ContentType="application/vnd.ms-office.chartstyle+xml"/>
  <Override PartName="/xl/charts/colors32.xml" ContentType="application/vnd.ms-office.chartcolorstyle+xml"/>
  <Override PartName="/xl/charts/chartEx3.xml" ContentType="application/vnd.ms-office.chartex+xml"/>
  <Override PartName="/xl/charts/style33.xml" ContentType="application/vnd.ms-office.chartstyle+xml"/>
  <Override PartName="/xl/charts/colors33.xml" ContentType="application/vnd.ms-office.chartcolorstyle+xml"/>
  <Override PartName="/xl/charts/chartEx4.xml" ContentType="application/vnd.ms-office.chartex+xml"/>
  <Override PartName="/xl/charts/style34.xml" ContentType="application/vnd.ms-office.chartstyle+xml"/>
  <Override PartName="/xl/charts/colors34.xml" ContentType="application/vnd.ms-office.chartcolorstyle+xml"/>
  <Override PartName="/xl/charts/chart31.xml" ContentType="application/vnd.openxmlformats-officedocument.drawingml.chart+xml"/>
  <Override PartName="/xl/charts/style35.xml" ContentType="application/vnd.ms-office.chartstyle+xml"/>
  <Override PartName="/xl/charts/colors35.xml" ContentType="application/vnd.ms-office.chartcolorstyle+xml"/>
  <Override PartName="/xl/charts/chart32.xml" ContentType="application/vnd.openxmlformats-officedocument.drawingml.chart+xml"/>
  <Override PartName="/xl/charts/style36.xml" ContentType="application/vnd.ms-office.chartstyle+xml"/>
  <Override PartName="/xl/charts/colors36.xml" ContentType="application/vnd.ms-office.chartcolorstyle+xml"/>
  <Override PartName="/xl/charts/chart33.xml" ContentType="application/vnd.openxmlformats-officedocument.drawingml.chart+xml"/>
  <Override PartName="/xl/charts/style37.xml" ContentType="application/vnd.ms-office.chartstyle+xml"/>
  <Override PartName="/xl/charts/colors37.xml" ContentType="application/vnd.ms-office.chartcolorstyle+xml"/>
  <Override PartName="/xl/charts/chart34.xml" ContentType="application/vnd.openxmlformats-officedocument.drawingml.chart+xml"/>
  <Override PartName="/xl/charts/style38.xml" ContentType="application/vnd.ms-office.chartstyle+xml"/>
  <Override PartName="/xl/charts/colors38.xml" ContentType="application/vnd.ms-office.chartcolorstyle+xml"/>
  <Override PartName="/xl/charts/chart35.xml" ContentType="application/vnd.openxmlformats-officedocument.drawingml.chart+xml"/>
  <Override PartName="/xl/charts/style39.xml" ContentType="application/vnd.ms-office.chartstyle+xml"/>
  <Override PartName="/xl/charts/colors39.xml" ContentType="application/vnd.ms-office.chartcolorstyle+xml"/>
  <Override PartName="/xl/charts/chart36.xml" ContentType="application/vnd.openxmlformats-officedocument.drawingml.chart+xml"/>
  <Override PartName="/xl/charts/style40.xml" ContentType="application/vnd.ms-office.chartstyle+xml"/>
  <Override PartName="/xl/charts/colors40.xml" ContentType="application/vnd.ms-office.chartcolorstyle+xml"/>
  <Override PartName="/xl/charts/chartEx5.xml" ContentType="application/vnd.ms-office.chartex+xml"/>
  <Override PartName="/xl/charts/style41.xml" ContentType="application/vnd.ms-office.chartstyle+xml"/>
  <Override PartName="/xl/charts/colors41.xml" ContentType="application/vnd.ms-office.chartcolorstyle+xml"/>
  <Override PartName="/xl/charts/chart37.xml" ContentType="application/vnd.openxmlformats-officedocument.drawingml.chart+xml"/>
  <Override PartName="/xl/charts/style42.xml" ContentType="application/vnd.ms-office.chartstyle+xml"/>
  <Override PartName="/xl/charts/colors42.xml" ContentType="application/vnd.ms-office.chartcolorstyle+xml"/>
  <Override PartName="/xl/charts/chart38.xml" ContentType="application/vnd.openxmlformats-officedocument.drawingml.chart+xml"/>
  <Override PartName="/xl/charts/style43.xml" ContentType="application/vnd.ms-office.chartstyle+xml"/>
  <Override PartName="/xl/charts/colors43.xml" ContentType="application/vnd.ms-office.chartcolorstyle+xml"/>
  <Override PartName="/xl/charts/chart39.xml" ContentType="application/vnd.openxmlformats-officedocument.drawingml.chart+xml"/>
  <Override PartName="/xl/charts/style44.xml" ContentType="application/vnd.ms-office.chartstyle+xml"/>
  <Override PartName="/xl/charts/colors44.xml" ContentType="application/vnd.ms-office.chartcolorstyle+xml"/>
  <Override PartName="/xl/charts/chart40.xml" ContentType="application/vnd.openxmlformats-officedocument.drawingml.chart+xml"/>
  <Override PartName="/xl/charts/style45.xml" ContentType="application/vnd.ms-office.chartstyle+xml"/>
  <Override PartName="/xl/charts/colors45.xml" ContentType="application/vnd.ms-office.chartcolorstyle+xml"/>
  <Override PartName="/xl/charts/chartEx6.xml" ContentType="application/vnd.ms-office.chartex+xml"/>
  <Override PartName="/xl/charts/style46.xml" ContentType="application/vnd.ms-office.chartstyle+xml"/>
  <Override PartName="/xl/charts/colors46.xml" ContentType="application/vnd.ms-office.chartcolorstyle+xml"/>
  <Override PartName="/xl/charts/chartEx7.xml" ContentType="application/vnd.ms-office.chartex+xml"/>
  <Override PartName="/xl/charts/style47.xml" ContentType="application/vnd.ms-office.chartstyle+xml"/>
  <Override PartName="/xl/charts/colors47.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01"/>
  <workbookPr defaultThemeVersion="166925"/>
  <mc:AlternateContent xmlns:mc="http://schemas.openxmlformats.org/markup-compatibility/2006">
    <mc:Choice Requires="x15">
      <x15ac:absPath xmlns:x15ac="http://schemas.microsoft.com/office/spreadsheetml/2010/11/ac" url="https://d.docs.live.net/cfa95102fc91990b/Consulting/IGF/Tax incentives/Second contract/Copy edited outputs/"/>
    </mc:Choice>
  </mc:AlternateContent>
  <xr:revisionPtr revIDLastSave="0" documentId="8_{DA85FF67-8F43-4204-BF34-4272227422B2}" xr6:coauthVersionLast="38" xr6:coauthVersionMax="38" xr10:uidLastSave="{00000000-0000-0000-0000-000000000000}"/>
  <bookViews>
    <workbookView xWindow="0" yWindow="460" windowWidth="28800" windowHeight="16040" tabRatio="841" xr2:uid="{59C73907-9CEB-4D05-853F-AB6CCB20CE0A}"/>
  </bookViews>
  <sheets>
    <sheet name="Cover" sheetId="15" r:id="rId1"/>
    <sheet name="Dashboard" sheetId="17" r:id="rId2"/>
    <sheet name="Sensitivity" sheetId="40" r:id="rId3"/>
    <sheet name="Inputs" sheetId="6" r:id="rId4"/>
    <sheet name="T&amp;E" sheetId="21" r:id="rId5"/>
    <sheet name="Benchmark" sheetId="18" r:id="rId6"/>
    <sheet name="Incentive" sheetId="38" r:id="rId7"/>
    <sheet name="Behavioural" sheetId="39" r:id="rId8"/>
    <sheet name="Impacts" sheetId="24" r:id="rId9"/>
    <sheet name="Results" sheetId="43" r:id="rId10"/>
    <sheet name="Costing" sheetId="42" r:id="rId11"/>
    <sheet name="Scorecard" sheetId="44" r:id="rId12"/>
    <sheet name="Chart data" sheetId="28" r:id="rId13"/>
    <sheet name="{Assets}" sheetId="5" r:id="rId14"/>
  </sheets>
  <definedNames>
    <definedName name="_xlchart.v1.0" hidden="1">'Chart data'!$G$417:$G$420</definedName>
    <definedName name="_xlchart.v1.1" hidden="1">'Chart data'!$G$425:$G$428</definedName>
    <definedName name="_xlchart.v1.10" hidden="1">'Chart data'!$G$673:$G$676</definedName>
    <definedName name="_xlchart.v1.11" hidden="1">'Chart data'!$G$681:$G$684</definedName>
    <definedName name="_xlchart.v1.12" hidden="1">'Chart data'!$G$749:$G$752</definedName>
    <definedName name="_xlchart.v1.13" hidden="1">'Chart data'!$G$757:$G$760</definedName>
    <definedName name="_xlchart.v1.2" hidden="1">'Chart data'!$G$447:$G$450</definedName>
    <definedName name="_xlchart.v1.3" hidden="1">'Chart data'!$G$455:$G$458</definedName>
    <definedName name="_xlchart.v1.4" hidden="1">'Chart data'!$G$525:$G$528</definedName>
    <definedName name="_xlchart.v1.5" hidden="1">'Chart data'!$G$533:$G$536</definedName>
    <definedName name="_xlchart.v1.6" hidden="1">'Chart data'!$G$509:$G$512</definedName>
    <definedName name="_xlchart.v1.7" hidden="1">'Chart data'!$G$517:$G$520</definedName>
    <definedName name="_xlchart.v1.8" hidden="1">'Chart data'!$G$765:$G$768</definedName>
    <definedName name="_xlchart.v1.9" hidden="1">'Chart data'!$G$773:$G$776</definedName>
    <definedName name="_xlnm.Print_Area" localSheetId="0">Cover!$B$2:$H$206</definedName>
    <definedName name="_xlnm.Print_Area" localSheetId="1">Dashboard!$B$2:$S$78</definedName>
    <definedName name="_xlnm.Print_Area" localSheetId="9">Results!$A$3:$AH$491</definedName>
    <definedName name="_xlnm.Print_Titles" localSheetId="13">'{Assets}'!$A:$J,'{Assets}'!$1:$4</definedName>
    <definedName name="_xlnm.Print_Titles" localSheetId="7">Behavioural!$A:$J,Behavioural!$1:$4</definedName>
    <definedName name="_xlnm.Print_Titles" localSheetId="5">Benchmark!$A:$J,Benchmark!$1:$4</definedName>
    <definedName name="_xlnm.Print_Titles" localSheetId="12">'Chart data'!$A:$J,'Chart data'!$1:$4</definedName>
    <definedName name="_xlnm.Print_Titles" localSheetId="1">Dashboard!$B:$G</definedName>
    <definedName name="_xlnm.Print_Titles" localSheetId="8">Impacts!$A:$J,Impacts!$1:$4</definedName>
    <definedName name="_xlnm.Print_Titles" localSheetId="6">Incentive!$A:$J,Incentive!$1:$4</definedName>
    <definedName name="_xlnm.Print_Titles" localSheetId="3">Inputs!$A:$J,Inputs!$1:$4</definedName>
    <definedName name="_xlnm.Print_Titles" localSheetId="4">'T&amp;E'!$A:$J,'T&amp;E'!$1:$4</definedName>
  </definedNames>
  <calcPr calcId="191029" calcMode="autoNoTable"/>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0" i="15" l="1"/>
  <c r="E10" i="15"/>
  <c r="E35" i="44" l="1"/>
  <c r="D35" i="44"/>
  <c r="F767" i="28"/>
  <c r="E767" i="28"/>
  <c r="F766" i="28"/>
  <c r="E766" i="28"/>
  <c r="F768" i="28"/>
  <c r="E768" i="28"/>
  <c r="F765" i="28"/>
  <c r="E765" i="28"/>
  <c r="F751" i="28"/>
  <c r="E751" i="28"/>
  <c r="F750" i="28"/>
  <c r="E750" i="28"/>
  <c r="F752" i="28"/>
  <c r="E752" i="28"/>
  <c r="F749" i="28"/>
  <c r="E749" i="28"/>
  <c r="F735" i="28"/>
  <c r="E735" i="28"/>
  <c r="F734" i="28"/>
  <c r="E734" i="28"/>
  <c r="F733" i="28"/>
  <c r="E733" i="28"/>
  <c r="F721" i="28"/>
  <c r="E721" i="28"/>
  <c r="F720" i="28"/>
  <c r="E720" i="28"/>
  <c r="F719" i="28"/>
  <c r="E719" i="28"/>
  <c r="F705" i="28"/>
  <c r="E705" i="28"/>
  <c r="F704" i="28"/>
  <c r="E704" i="28"/>
  <c r="J705" i="28"/>
  <c r="J704" i="28"/>
  <c r="F703" i="28"/>
  <c r="E703" i="28"/>
  <c r="J703" i="28"/>
  <c r="J691" i="28"/>
  <c r="J690" i="28"/>
  <c r="J689" i="28"/>
  <c r="F691" i="28"/>
  <c r="E691" i="28"/>
  <c r="F690" i="28"/>
  <c r="E690" i="28"/>
  <c r="F689" i="28"/>
  <c r="E689" i="28"/>
  <c r="F676" i="28"/>
  <c r="E676" i="28"/>
  <c r="F675" i="28"/>
  <c r="E675" i="28"/>
  <c r="F674" i="28"/>
  <c r="E674" i="28"/>
  <c r="F673" i="28"/>
  <c r="E673" i="28"/>
  <c r="F657" i="28"/>
  <c r="E657" i="28"/>
  <c r="J636" i="28"/>
  <c r="F636" i="28"/>
  <c r="E636" i="28"/>
  <c r="J657" i="28"/>
  <c r="F615" i="28"/>
  <c r="E615" i="28"/>
  <c r="F653" i="28"/>
  <c r="E653" i="28"/>
  <c r="F652" i="28"/>
  <c r="E652" i="28"/>
  <c r="F651" i="28"/>
  <c r="E651" i="28"/>
  <c r="F650" i="28"/>
  <c r="E650" i="28"/>
  <c r="J656" i="28"/>
  <c r="J655" i="28"/>
  <c r="J654" i="28"/>
  <c r="J653" i="28"/>
  <c r="F632" i="28"/>
  <c r="E632" i="28"/>
  <c r="F631" i="28"/>
  <c r="E631" i="28"/>
  <c r="F630" i="28"/>
  <c r="E630" i="28"/>
  <c r="F629" i="28"/>
  <c r="E629" i="28"/>
  <c r="J635" i="28"/>
  <c r="J634" i="28"/>
  <c r="J633" i="28"/>
  <c r="J632" i="28"/>
  <c r="F611" i="28"/>
  <c r="E611" i="28"/>
  <c r="F610" i="28"/>
  <c r="E610" i="28"/>
  <c r="F609" i="28"/>
  <c r="E609" i="28"/>
  <c r="F608" i="28"/>
  <c r="E608" i="28"/>
  <c r="J615" i="28"/>
  <c r="J614" i="28"/>
  <c r="J613" i="28"/>
  <c r="J612" i="28"/>
  <c r="J611" i="28"/>
  <c r="F592" i="28"/>
  <c r="E592" i="28"/>
  <c r="F588" i="28"/>
  <c r="E588" i="28"/>
  <c r="F587" i="28"/>
  <c r="E587" i="28"/>
  <c r="F586" i="28"/>
  <c r="E586" i="28"/>
  <c r="F585" i="28"/>
  <c r="E585" i="28"/>
  <c r="J592" i="28"/>
  <c r="J591" i="28"/>
  <c r="J590" i="28"/>
  <c r="J589" i="28"/>
  <c r="J588" i="28"/>
  <c r="F571" i="28"/>
  <c r="E571" i="28"/>
  <c r="F567" i="28"/>
  <c r="E567" i="28"/>
  <c r="F566" i="28"/>
  <c r="E566" i="28"/>
  <c r="F565" i="28"/>
  <c r="E565" i="28"/>
  <c r="F564" i="28"/>
  <c r="E564" i="28"/>
  <c r="J571" i="28"/>
  <c r="J570" i="28"/>
  <c r="J569" i="28"/>
  <c r="J568" i="28"/>
  <c r="J567" i="28"/>
  <c r="J550" i="28"/>
  <c r="J549" i="28"/>
  <c r="J548" i="28"/>
  <c r="J547" i="28"/>
  <c r="J546" i="28"/>
  <c r="F550" i="28"/>
  <c r="E550" i="28"/>
  <c r="F545" i="28"/>
  <c r="E545" i="28"/>
  <c r="F544" i="28"/>
  <c r="E544" i="28"/>
  <c r="F543" i="28"/>
  <c r="E543" i="28"/>
  <c r="F546" i="28"/>
  <c r="E546" i="28"/>
  <c r="F527" i="28"/>
  <c r="E527" i="28"/>
  <c r="F526" i="28"/>
  <c r="E526" i="28"/>
  <c r="F528" i="28"/>
  <c r="E528" i="28"/>
  <c r="F525" i="28"/>
  <c r="E525" i="28"/>
  <c r="F512" i="28"/>
  <c r="E512" i="28"/>
  <c r="F511" i="28"/>
  <c r="E511" i="28"/>
  <c r="F510" i="28"/>
  <c r="E510" i="28"/>
  <c r="F509" i="28"/>
  <c r="E509" i="28"/>
  <c r="F494" i="28"/>
  <c r="E494" i="28"/>
  <c r="F493" i="28"/>
  <c r="E493" i="28"/>
  <c r="F495" i="28"/>
  <c r="E495" i="28"/>
  <c r="F481" i="28"/>
  <c r="E481" i="28"/>
  <c r="F480" i="28"/>
  <c r="E480" i="28"/>
  <c r="F479" i="28"/>
  <c r="E479" i="28"/>
  <c r="F405" i="28"/>
  <c r="E405" i="28"/>
  <c r="F404" i="28"/>
  <c r="E404" i="28"/>
  <c r="F346" i="28"/>
  <c r="E346" i="28"/>
  <c r="F345" i="28"/>
  <c r="E345" i="28"/>
  <c r="F287" i="28"/>
  <c r="E287" i="28"/>
  <c r="F286" i="28"/>
  <c r="E286" i="28"/>
  <c r="F226" i="28"/>
  <c r="E226" i="28"/>
  <c r="F225" i="28"/>
  <c r="E225" i="28"/>
  <c r="F167" i="28"/>
  <c r="E167" i="28"/>
  <c r="F166" i="28"/>
  <c r="E166" i="28"/>
  <c r="F1336" i="39"/>
  <c r="E1336" i="39"/>
  <c r="F1335" i="39"/>
  <c r="E1335" i="39"/>
  <c r="F1336" i="38"/>
  <c r="E1336" i="38"/>
  <c r="F1335" i="38"/>
  <c r="E1335" i="38"/>
  <c r="F108" i="28"/>
  <c r="E108" i="28"/>
  <c r="F1335" i="18"/>
  <c r="E1335" i="18"/>
  <c r="F1336" i="18"/>
  <c r="E1336" i="18"/>
  <c r="F107" i="28"/>
  <c r="E107" i="28"/>
  <c r="F465" i="28"/>
  <c r="E465" i="28"/>
  <c r="F464" i="28"/>
  <c r="E464" i="28"/>
  <c r="J465" i="28"/>
  <c r="J464" i="28"/>
  <c r="F463" i="28"/>
  <c r="E463" i="28"/>
  <c r="F450" i="28"/>
  <c r="E450" i="28"/>
  <c r="F449" i="28"/>
  <c r="E449" i="28"/>
  <c r="F448" i="28"/>
  <c r="E448" i="28"/>
  <c r="F447" i="28"/>
  <c r="E447" i="28"/>
  <c r="J463" i="28"/>
  <c r="E434" i="28"/>
  <c r="F434" i="28"/>
  <c r="J434" i="28"/>
  <c r="E435" i="28"/>
  <c r="F435" i="28"/>
  <c r="J435" i="28"/>
  <c r="E433" i="28"/>
  <c r="F433" i="28"/>
  <c r="J433" i="28"/>
  <c r="E420" i="28"/>
  <c r="E419" i="28"/>
  <c r="E418" i="28"/>
  <c r="E417" i="28"/>
  <c r="F420" i="28"/>
  <c r="F419" i="28"/>
  <c r="F418" i="28"/>
  <c r="F417" i="28"/>
  <c r="F388" i="28"/>
  <c r="E388" i="28"/>
  <c r="F387" i="28"/>
  <c r="E387" i="28"/>
  <c r="F386" i="28"/>
  <c r="E386" i="28"/>
  <c r="F385" i="28"/>
  <c r="E385" i="28"/>
  <c r="F384" i="28"/>
  <c r="E384" i="28"/>
  <c r="F383" i="28"/>
  <c r="E383" i="28"/>
  <c r="F382" i="28"/>
  <c r="E382" i="28"/>
  <c r="F381" i="28"/>
  <c r="E381" i="28"/>
  <c r="F329" i="28"/>
  <c r="E329" i="28"/>
  <c r="F328" i="28"/>
  <c r="E328" i="28"/>
  <c r="F327" i="28"/>
  <c r="E327" i="28"/>
  <c r="F326" i="28"/>
  <c r="E326" i="28"/>
  <c r="F325" i="28"/>
  <c r="E325" i="28"/>
  <c r="F324" i="28"/>
  <c r="E324" i="28"/>
  <c r="F323" i="28"/>
  <c r="E323" i="28"/>
  <c r="F322" i="28"/>
  <c r="E322" i="28"/>
  <c r="F304" i="28"/>
  <c r="E304" i="28"/>
  <c r="F303" i="28"/>
  <c r="E303" i="28"/>
  <c r="F302" i="28"/>
  <c r="E302" i="28"/>
  <c r="F301" i="28"/>
  <c r="E301" i="28"/>
  <c r="F300" i="28"/>
  <c r="E300" i="28"/>
  <c r="F299" i="28"/>
  <c r="E299" i="28"/>
  <c r="F298" i="28"/>
  <c r="E298" i="28"/>
  <c r="F297" i="28"/>
  <c r="E297" i="28"/>
  <c r="J304" i="28"/>
  <c r="J303" i="28"/>
  <c r="J302" i="28"/>
  <c r="J301" i="28"/>
  <c r="J300" i="28"/>
  <c r="J299" i="28"/>
  <c r="J298" i="28"/>
  <c r="J297" i="28"/>
  <c r="F270" i="28"/>
  <c r="F269" i="28"/>
  <c r="F268" i="28"/>
  <c r="F267" i="28"/>
  <c r="F266" i="28"/>
  <c r="F265" i="28"/>
  <c r="F264" i="28"/>
  <c r="F263" i="28"/>
  <c r="E270" i="28"/>
  <c r="E269" i="28"/>
  <c r="E268" i="28"/>
  <c r="E267" i="28"/>
  <c r="E266" i="28"/>
  <c r="E265" i="28"/>
  <c r="E264" i="28"/>
  <c r="E263" i="28"/>
  <c r="F209" i="28"/>
  <c r="E209" i="28"/>
  <c r="F208" i="28"/>
  <c r="E208" i="28"/>
  <c r="F207" i="28"/>
  <c r="E207" i="28"/>
  <c r="F206" i="28"/>
  <c r="E206" i="28"/>
  <c r="F205" i="28"/>
  <c r="E205" i="28"/>
  <c r="F204" i="28"/>
  <c r="E204" i="28"/>
  <c r="F203" i="28"/>
  <c r="E203" i="28"/>
  <c r="F202" i="28"/>
  <c r="E202" i="28"/>
  <c r="F150" i="28"/>
  <c r="E150" i="28"/>
  <c r="F149" i="28"/>
  <c r="E149" i="28"/>
  <c r="F148" i="28"/>
  <c r="E148" i="28"/>
  <c r="F147" i="28"/>
  <c r="E147" i="28"/>
  <c r="F146" i="28"/>
  <c r="E146" i="28"/>
  <c r="F145" i="28"/>
  <c r="E145" i="28"/>
  <c r="F144" i="28"/>
  <c r="E144" i="28"/>
  <c r="F143" i="28"/>
  <c r="E143" i="28"/>
  <c r="F91" i="28"/>
  <c r="F90" i="28"/>
  <c r="F89" i="28"/>
  <c r="F88" i="28"/>
  <c r="F87" i="28"/>
  <c r="F86" i="28"/>
  <c r="F85" i="28"/>
  <c r="F84" i="28"/>
  <c r="E91" i="28"/>
  <c r="E90" i="28"/>
  <c r="E89" i="28"/>
  <c r="E88" i="28"/>
  <c r="E87" i="28"/>
  <c r="E86" i="28"/>
  <c r="E85" i="28"/>
  <c r="E84" i="28"/>
  <c r="F125" i="28"/>
  <c r="E125" i="28"/>
  <c r="F124" i="28"/>
  <c r="E124" i="28"/>
  <c r="F123" i="28"/>
  <c r="E123" i="28"/>
  <c r="F122" i="28"/>
  <c r="E122" i="28"/>
  <c r="F121" i="28"/>
  <c r="E121" i="28"/>
  <c r="F120" i="28"/>
  <c r="E120" i="28"/>
  <c r="F119" i="28"/>
  <c r="E119" i="28"/>
  <c r="F118" i="28"/>
  <c r="E118" i="28"/>
  <c r="J125" i="28"/>
  <c r="J124" i="28"/>
  <c r="J123" i="28"/>
  <c r="J122" i="28"/>
  <c r="J121" i="28"/>
  <c r="J120" i="28"/>
  <c r="J119" i="28"/>
  <c r="J118" i="28"/>
  <c r="F432" i="24" l="1"/>
  <c r="E432" i="24"/>
  <c r="F431" i="24"/>
  <c r="E431" i="24"/>
  <c r="F427" i="24"/>
  <c r="E427" i="24"/>
  <c r="F426" i="24"/>
  <c r="E426" i="24"/>
  <c r="F422" i="24"/>
  <c r="E422" i="24"/>
  <c r="F421" i="24"/>
  <c r="E421" i="24"/>
  <c r="F240" i="24"/>
  <c r="E240" i="24"/>
  <c r="F239" i="24"/>
  <c r="E239" i="24"/>
  <c r="F235" i="24"/>
  <c r="E235" i="24"/>
  <c r="F234" i="24"/>
  <c r="E234" i="24"/>
  <c r="F230" i="24"/>
  <c r="E230" i="24"/>
  <c r="F229" i="24"/>
  <c r="E229" i="24"/>
  <c r="F48" i="24"/>
  <c r="E48" i="24"/>
  <c r="F47" i="24"/>
  <c r="E47" i="24"/>
  <c r="F43" i="24"/>
  <c r="E43" i="24"/>
  <c r="F42" i="24"/>
  <c r="E42" i="24"/>
  <c r="F38" i="24"/>
  <c r="E38" i="24"/>
  <c r="F37" i="24"/>
  <c r="E37" i="24"/>
  <c r="F1389" i="39"/>
  <c r="E1389" i="39"/>
  <c r="F1385" i="39"/>
  <c r="E1385" i="39"/>
  <c r="F1384" i="39"/>
  <c r="E1384" i="39"/>
  <c r="F1389" i="38"/>
  <c r="E1389" i="38"/>
  <c r="F1385" i="38"/>
  <c r="E1385" i="38"/>
  <c r="F1384" i="38"/>
  <c r="E1384" i="38"/>
  <c r="F1389" i="18"/>
  <c r="E1389" i="18"/>
  <c r="F1385" i="18"/>
  <c r="E1385" i="18"/>
  <c r="F1384" i="18"/>
  <c r="E1384" i="18"/>
  <c r="F207" i="39"/>
  <c r="E207" i="39"/>
  <c r="F203" i="39"/>
  <c r="E203" i="39"/>
  <c r="F202" i="39"/>
  <c r="E202" i="39"/>
  <c r="F207" i="38"/>
  <c r="E207" i="38"/>
  <c r="F203" i="38"/>
  <c r="E203" i="38"/>
  <c r="F202" i="38"/>
  <c r="E202" i="38"/>
  <c r="F207" i="18"/>
  <c r="E207" i="18"/>
  <c r="F203" i="18"/>
  <c r="E203" i="18"/>
  <c r="F202" i="18"/>
  <c r="E202" i="18"/>
  <c r="F154" i="39"/>
  <c r="E154" i="39"/>
  <c r="F150" i="39"/>
  <c r="E150" i="39"/>
  <c r="F149" i="39"/>
  <c r="E149" i="39"/>
  <c r="F154" i="38"/>
  <c r="E154" i="38"/>
  <c r="F150" i="38"/>
  <c r="E150" i="38"/>
  <c r="F149" i="38"/>
  <c r="E149" i="38"/>
  <c r="F154" i="18"/>
  <c r="E154" i="18"/>
  <c r="F150" i="18"/>
  <c r="E150" i="18"/>
  <c r="F149" i="18"/>
  <c r="E149" i="18"/>
  <c r="F106" i="39"/>
  <c r="E106" i="39"/>
  <c r="F102" i="39"/>
  <c r="E102" i="39"/>
  <c r="F101" i="39"/>
  <c r="E101" i="39"/>
  <c r="F106" i="38"/>
  <c r="E106" i="38"/>
  <c r="F102" i="38"/>
  <c r="E102" i="38"/>
  <c r="F101" i="38"/>
  <c r="E101" i="38"/>
  <c r="F106" i="18"/>
  <c r="E106" i="18"/>
  <c r="F101" i="18"/>
  <c r="F102" i="18"/>
  <c r="E102" i="18"/>
  <c r="E101" i="18"/>
  <c r="F198" i="39"/>
  <c r="E198" i="39"/>
  <c r="F198" i="38"/>
  <c r="E198" i="38"/>
  <c r="F198" i="18"/>
  <c r="E198" i="18"/>
  <c r="F97" i="39"/>
  <c r="E97" i="39"/>
  <c r="F97" i="38"/>
  <c r="E97" i="38"/>
  <c r="F97" i="18"/>
  <c r="E97" i="18"/>
  <c r="F1250" i="39"/>
  <c r="E1250" i="39"/>
  <c r="F1250" i="38"/>
  <c r="E1250" i="38"/>
  <c r="F1250" i="18"/>
  <c r="E1250" i="18"/>
  <c r="F578" i="24"/>
  <c r="F577" i="24"/>
  <c r="E578" i="24"/>
  <c r="E577" i="24"/>
  <c r="F521" i="24"/>
  <c r="E521" i="24"/>
  <c r="F520" i="24"/>
  <c r="E520" i="24"/>
  <c r="F385" i="24"/>
  <c r="E385" i="24"/>
  <c r="F386" i="24"/>
  <c r="E386" i="24"/>
  <c r="F328" i="24"/>
  <c r="E328" i="24"/>
  <c r="F329" i="24"/>
  <c r="E329" i="24"/>
  <c r="F194" i="24"/>
  <c r="E194" i="24"/>
  <c r="F193" i="24"/>
  <c r="E193" i="24"/>
  <c r="F137" i="24"/>
  <c r="E137" i="24"/>
  <c r="F136" i="24"/>
  <c r="E136" i="24"/>
  <c r="J28" i="28"/>
  <c r="J27" i="28"/>
  <c r="F28" i="28"/>
  <c r="E28" i="28"/>
  <c r="F27" i="28"/>
  <c r="E27" i="28"/>
  <c r="E11" i="17"/>
  <c r="F457" i="24"/>
  <c r="E457" i="24"/>
  <c r="F456" i="24"/>
  <c r="E456" i="24"/>
  <c r="F265" i="24"/>
  <c r="E265" i="24"/>
  <c r="F264" i="24"/>
  <c r="E264" i="24"/>
  <c r="E77" i="24"/>
  <c r="F77" i="24"/>
  <c r="E78" i="24"/>
  <c r="F78" i="24"/>
  <c r="F73" i="24"/>
  <c r="E73" i="24"/>
  <c r="F72" i="24"/>
  <c r="E72" i="24"/>
  <c r="F1331" i="39"/>
  <c r="E1331" i="39"/>
  <c r="F1330" i="39"/>
  <c r="E1330" i="39"/>
  <c r="F1331" i="38"/>
  <c r="E1331" i="38"/>
  <c r="F1330" i="38"/>
  <c r="E1330" i="38"/>
  <c r="F1331" i="18"/>
  <c r="E1331" i="18"/>
  <c r="F1330" i="18"/>
  <c r="E1330" i="18"/>
  <c r="K55" i="40"/>
  <c r="K56" i="40" s="1"/>
  <c r="K57" i="40" s="1"/>
  <c r="K58" i="40" s="1"/>
  <c r="K59" i="40" s="1"/>
  <c r="K60" i="40" s="1"/>
  <c r="K61" i="40" s="1"/>
  <c r="K62" i="40" s="1"/>
  <c r="K63" i="40" s="1"/>
  <c r="K64" i="40" s="1"/>
  <c r="K65" i="40" s="1"/>
  <c r="K39" i="40"/>
  <c r="K40" i="40" s="1"/>
  <c r="K41" i="40" s="1"/>
  <c r="K42" i="40" s="1"/>
  <c r="K43" i="40" s="1"/>
  <c r="K44" i="40" s="1"/>
  <c r="K45" i="40" s="1"/>
  <c r="K46" i="40" s="1"/>
  <c r="K47" i="40" s="1"/>
  <c r="K48" i="40" s="1"/>
  <c r="K49" i="40" s="1"/>
  <c r="K23" i="40"/>
  <c r="K24" i="40" s="1"/>
  <c r="K25" i="40" s="1"/>
  <c r="K26" i="40" s="1"/>
  <c r="K27" i="40" s="1"/>
  <c r="K28" i="40" s="1"/>
  <c r="K29" i="40" s="1"/>
  <c r="K30" i="40" s="1"/>
  <c r="K31" i="40" s="1"/>
  <c r="K32" i="40" s="1"/>
  <c r="K33" i="40" s="1"/>
  <c r="G23" i="6"/>
  <c r="K7" i="40"/>
  <c r="K8" i="40" s="1"/>
  <c r="K9" i="40" s="1"/>
  <c r="K10" i="40" s="1"/>
  <c r="K11" i="40" s="1"/>
  <c r="K12" i="40" s="1"/>
  <c r="K13" i="40" s="1"/>
  <c r="K14" i="40" s="1"/>
  <c r="K15" i="40" s="1"/>
  <c r="K16" i="40" s="1"/>
  <c r="K17" i="40" s="1"/>
  <c r="F363" i="28" l="1"/>
  <c r="E363" i="28"/>
  <c r="F362" i="28"/>
  <c r="E362" i="28"/>
  <c r="F361" i="28"/>
  <c r="E361" i="28"/>
  <c r="F360" i="28"/>
  <c r="E360" i="28"/>
  <c r="F359" i="28"/>
  <c r="E359" i="28"/>
  <c r="F358" i="28"/>
  <c r="E358" i="28"/>
  <c r="F357" i="28"/>
  <c r="E357" i="28"/>
  <c r="F356" i="28"/>
  <c r="E356" i="28"/>
  <c r="J363" i="28"/>
  <c r="J362" i="28"/>
  <c r="J361" i="28"/>
  <c r="J360" i="28"/>
  <c r="J359" i="28"/>
  <c r="J358" i="28"/>
  <c r="J357" i="28"/>
  <c r="J356" i="28"/>
  <c r="F245" i="28"/>
  <c r="E245" i="28"/>
  <c r="F244" i="28"/>
  <c r="E244" i="28"/>
  <c r="F243" i="28"/>
  <c r="E243" i="28"/>
  <c r="F242" i="28"/>
  <c r="E242" i="28"/>
  <c r="F241" i="28"/>
  <c r="E241" i="28"/>
  <c r="F240" i="28"/>
  <c r="E240" i="28"/>
  <c r="F239" i="28"/>
  <c r="E239" i="28"/>
  <c r="F238" i="28"/>
  <c r="E238" i="28"/>
  <c r="J245" i="28"/>
  <c r="J244" i="28"/>
  <c r="J243" i="28"/>
  <c r="J242" i="28"/>
  <c r="J241" i="28"/>
  <c r="J240" i="28"/>
  <c r="J239" i="28"/>
  <c r="J238" i="28"/>
  <c r="F184" i="28"/>
  <c r="E184" i="28"/>
  <c r="F183" i="28"/>
  <c r="E183" i="28"/>
  <c r="F182" i="28"/>
  <c r="E182" i="28"/>
  <c r="F181" i="28"/>
  <c r="E181" i="28"/>
  <c r="F180" i="28"/>
  <c r="E180" i="28"/>
  <c r="F179" i="28"/>
  <c r="E179" i="28"/>
  <c r="F178" i="28"/>
  <c r="E178" i="28"/>
  <c r="F177" i="28"/>
  <c r="E177" i="28"/>
  <c r="J184" i="28"/>
  <c r="J183" i="28"/>
  <c r="J182" i="28"/>
  <c r="J181" i="28"/>
  <c r="J180" i="28"/>
  <c r="J179" i="28"/>
  <c r="J178" i="28"/>
  <c r="J177" i="28"/>
  <c r="J66" i="28"/>
  <c r="J65" i="28"/>
  <c r="J64" i="28"/>
  <c r="J63" i="28"/>
  <c r="J62" i="28"/>
  <c r="J61" i="28"/>
  <c r="J60" i="28"/>
  <c r="J59" i="28"/>
  <c r="F66" i="28"/>
  <c r="E66" i="28"/>
  <c r="F65" i="28"/>
  <c r="E65" i="28"/>
  <c r="F64" i="28"/>
  <c r="E64" i="28"/>
  <c r="F63" i="28"/>
  <c r="E63" i="28"/>
  <c r="F62" i="28"/>
  <c r="E62" i="28"/>
  <c r="F61" i="28"/>
  <c r="E61" i="28"/>
  <c r="F60" i="28"/>
  <c r="E60" i="28"/>
  <c r="F59" i="28"/>
  <c r="E59" i="28"/>
  <c r="I13" i="42"/>
  <c r="G26" i="6"/>
  <c r="J42" i="28"/>
  <c r="J41" i="28"/>
  <c r="J40" i="28"/>
  <c r="F42" i="28"/>
  <c r="E42" i="28"/>
  <c r="F41" i="28"/>
  <c r="E41" i="28"/>
  <c r="F40" i="28"/>
  <c r="E40" i="28"/>
  <c r="J12" i="28"/>
  <c r="J13" i="28"/>
  <c r="F13" i="28"/>
  <c r="E13" i="28"/>
  <c r="F12" i="28"/>
  <c r="E12" i="28"/>
  <c r="A5" i="39" l="1"/>
  <c r="F7" i="15" l="1"/>
  <c r="K30" i="5" l="1"/>
  <c r="L30" i="5" s="1"/>
  <c r="M30" i="5" s="1"/>
  <c r="N30" i="5" s="1"/>
  <c r="O30" i="5" s="1"/>
  <c r="P30" i="5" s="1"/>
  <c r="Q30" i="5" s="1"/>
  <c r="R30" i="5" s="1"/>
  <c r="S30" i="5" s="1"/>
  <c r="T30" i="5" s="1"/>
  <c r="U30" i="5" s="1"/>
  <c r="V30" i="5" s="1"/>
  <c r="W30" i="5" s="1"/>
  <c r="X30" i="5" s="1"/>
  <c r="Y30" i="5" s="1"/>
  <c r="Z30" i="5" s="1"/>
  <c r="AA30" i="5" s="1"/>
  <c r="AB30" i="5" s="1"/>
  <c r="AC30" i="5" s="1"/>
  <c r="AD30" i="5" s="1"/>
  <c r="AE30" i="5" s="1"/>
  <c r="AF30" i="5" s="1"/>
  <c r="AG30" i="5" s="1"/>
  <c r="AH30" i="5" s="1"/>
  <c r="AI30" i="5" s="1"/>
  <c r="F1049" i="39" l="1"/>
  <c r="E1049" i="39"/>
  <c r="F1047" i="39"/>
  <c r="E1047" i="39"/>
  <c r="F1049" i="38"/>
  <c r="E1049" i="38"/>
  <c r="F1047" i="38"/>
  <c r="E1047" i="38"/>
  <c r="F267" i="39"/>
  <c r="E267" i="39"/>
  <c r="F267" i="38"/>
  <c r="E267" i="38"/>
  <c r="F267" i="18"/>
  <c r="E267" i="18"/>
  <c r="I29" i="5" l="1"/>
  <c r="I25" i="5"/>
  <c r="I24" i="5"/>
  <c r="K23" i="5"/>
  <c r="K26" i="5" s="1"/>
  <c r="L23" i="5" s="1"/>
  <c r="L26" i="5" s="1"/>
  <c r="M23" i="5" s="1"/>
  <c r="M26" i="5" s="1"/>
  <c r="N23" i="5" s="1"/>
  <c r="N26" i="5" s="1"/>
  <c r="O23" i="5" s="1"/>
  <c r="O26" i="5" s="1"/>
  <c r="P23" i="5" s="1"/>
  <c r="P26" i="5" s="1"/>
  <c r="Q23" i="5" s="1"/>
  <c r="Q26" i="5" s="1"/>
  <c r="R23" i="5" s="1"/>
  <c r="R26" i="5" s="1"/>
  <c r="S23" i="5" s="1"/>
  <c r="S26" i="5" s="1"/>
  <c r="T23" i="5" s="1"/>
  <c r="T26" i="5" s="1"/>
  <c r="U23" i="5" s="1"/>
  <c r="U26" i="5" s="1"/>
  <c r="V23" i="5" s="1"/>
  <c r="V26" i="5" s="1"/>
  <c r="W23" i="5" s="1"/>
  <c r="W26" i="5" s="1"/>
  <c r="X23" i="5" s="1"/>
  <c r="X26" i="5" s="1"/>
  <c r="Y23" i="5" s="1"/>
  <c r="Y26" i="5" s="1"/>
  <c r="Z23" i="5" s="1"/>
  <c r="Z26" i="5" s="1"/>
  <c r="AA23" i="5" s="1"/>
  <c r="AA26" i="5" s="1"/>
  <c r="AB23" i="5" s="1"/>
  <c r="AB26" i="5" s="1"/>
  <c r="AC23" i="5" s="1"/>
  <c r="AC26" i="5" s="1"/>
  <c r="AD23" i="5" s="1"/>
  <c r="AD26" i="5" s="1"/>
  <c r="AE23" i="5" s="1"/>
  <c r="AE26" i="5" s="1"/>
  <c r="AF23" i="5" s="1"/>
  <c r="AF26" i="5" s="1"/>
  <c r="AG23" i="5" s="1"/>
  <c r="AG26" i="5" s="1"/>
  <c r="AH23" i="5" s="1"/>
  <c r="AH26" i="5" s="1"/>
  <c r="AI23" i="5" s="1"/>
  <c r="AI26" i="5" s="1"/>
  <c r="AI20" i="5"/>
  <c r="AH20" i="5"/>
  <c r="AG20" i="5"/>
  <c r="AF20" i="5"/>
  <c r="AE20" i="5"/>
  <c r="AD20" i="5"/>
  <c r="AC20" i="5"/>
  <c r="AB20" i="5"/>
  <c r="AA20" i="5"/>
  <c r="Z20" i="5"/>
  <c r="Y20" i="5"/>
  <c r="X20" i="5"/>
  <c r="W20" i="5"/>
  <c r="V20" i="5"/>
  <c r="U20" i="5"/>
  <c r="T20" i="5"/>
  <c r="S20" i="5"/>
  <c r="R20" i="5"/>
  <c r="Q20" i="5"/>
  <c r="P20" i="5"/>
  <c r="O20" i="5"/>
  <c r="N20" i="5"/>
  <c r="M20" i="5"/>
  <c r="L20" i="5"/>
  <c r="K20" i="5"/>
  <c r="I19" i="5"/>
  <c r="I11" i="5"/>
  <c r="A2" i="5"/>
  <c r="A2" i="28"/>
  <c r="F590" i="24"/>
  <c r="E590" i="24"/>
  <c r="F589" i="24"/>
  <c r="E589" i="24"/>
  <c r="F585" i="24"/>
  <c r="E585" i="24"/>
  <c r="F584" i="24"/>
  <c r="E584" i="24"/>
  <c r="F573" i="24"/>
  <c r="E573" i="24"/>
  <c r="F572" i="24"/>
  <c r="E572" i="24"/>
  <c r="F568" i="24"/>
  <c r="E568" i="24"/>
  <c r="F567" i="24"/>
  <c r="E567" i="24"/>
  <c r="F563" i="24"/>
  <c r="E563" i="24"/>
  <c r="F562" i="24"/>
  <c r="E562" i="24"/>
  <c r="F558" i="24"/>
  <c r="E558" i="24"/>
  <c r="F557" i="24"/>
  <c r="E557" i="24"/>
  <c r="F553" i="24"/>
  <c r="E553" i="24"/>
  <c r="F552" i="24"/>
  <c r="E552" i="24"/>
  <c r="F548" i="24"/>
  <c r="E548" i="24"/>
  <c r="F547" i="24"/>
  <c r="E547" i="24"/>
  <c r="F543" i="24"/>
  <c r="E543" i="24"/>
  <c r="F542" i="24"/>
  <c r="E542" i="24"/>
  <c r="F538" i="24"/>
  <c r="E538" i="24"/>
  <c r="F537" i="24"/>
  <c r="E537" i="24"/>
  <c r="F533" i="24"/>
  <c r="E533" i="24"/>
  <c r="F532" i="24"/>
  <c r="E532" i="24"/>
  <c r="F528" i="24"/>
  <c r="E528" i="24"/>
  <c r="F527" i="24"/>
  <c r="E527" i="24"/>
  <c r="F516" i="24"/>
  <c r="E516" i="24"/>
  <c r="F515" i="24"/>
  <c r="E515" i="24"/>
  <c r="F511" i="24"/>
  <c r="E511" i="24"/>
  <c r="F510" i="24"/>
  <c r="E510" i="24"/>
  <c r="F506" i="24"/>
  <c r="E506" i="24"/>
  <c r="F505" i="24"/>
  <c r="E505" i="24"/>
  <c r="F501" i="24"/>
  <c r="E501" i="24"/>
  <c r="F500" i="24"/>
  <c r="E500" i="24"/>
  <c r="F496" i="24"/>
  <c r="E496" i="24"/>
  <c r="F495" i="24"/>
  <c r="E495" i="24"/>
  <c r="F491" i="24"/>
  <c r="E491" i="24"/>
  <c r="F490" i="24"/>
  <c r="E490" i="24"/>
  <c r="F486" i="24"/>
  <c r="E486" i="24"/>
  <c r="F485" i="24"/>
  <c r="E485" i="24"/>
  <c r="F481" i="24"/>
  <c r="E481" i="24"/>
  <c r="F480" i="24"/>
  <c r="E480" i="24"/>
  <c r="F476" i="24"/>
  <c r="E476" i="24"/>
  <c r="F475" i="24"/>
  <c r="E475" i="24"/>
  <c r="F471" i="24"/>
  <c r="E471" i="24"/>
  <c r="F470" i="24"/>
  <c r="E470" i="24"/>
  <c r="F462" i="24"/>
  <c r="E462" i="24"/>
  <c r="F461" i="24"/>
  <c r="E461" i="24"/>
  <c r="F452" i="24"/>
  <c r="E452" i="24"/>
  <c r="F451" i="24"/>
  <c r="E451" i="24"/>
  <c r="F447" i="24"/>
  <c r="E447" i="24"/>
  <c r="F446" i="24"/>
  <c r="E446" i="24"/>
  <c r="F442" i="24"/>
  <c r="E442" i="24"/>
  <c r="F441" i="24"/>
  <c r="E441" i="24"/>
  <c r="F437" i="24"/>
  <c r="E437" i="24"/>
  <c r="F436" i="24"/>
  <c r="E436" i="24"/>
  <c r="F415" i="24"/>
  <c r="E415" i="24"/>
  <c r="F414" i="24"/>
  <c r="E414" i="24"/>
  <c r="F410" i="24"/>
  <c r="E410" i="24"/>
  <c r="F409" i="24"/>
  <c r="E409" i="24"/>
  <c r="F405" i="24"/>
  <c r="E405" i="24"/>
  <c r="F404" i="24"/>
  <c r="E404" i="24"/>
  <c r="F400" i="24"/>
  <c r="E400" i="24"/>
  <c r="F399" i="24"/>
  <c r="E399" i="24"/>
  <c r="F395" i="24"/>
  <c r="E395" i="24"/>
  <c r="F394" i="24"/>
  <c r="E394" i="24"/>
  <c r="F381" i="24"/>
  <c r="E381" i="24"/>
  <c r="F380" i="24"/>
  <c r="E380" i="24"/>
  <c r="F376" i="24"/>
  <c r="E376" i="24"/>
  <c r="F375" i="24"/>
  <c r="E375" i="24"/>
  <c r="F371" i="24"/>
  <c r="E371" i="24"/>
  <c r="F370" i="24"/>
  <c r="E370" i="24"/>
  <c r="F366" i="24"/>
  <c r="E366" i="24"/>
  <c r="F365" i="24"/>
  <c r="E365" i="24"/>
  <c r="F361" i="24"/>
  <c r="E361" i="24"/>
  <c r="F360" i="24"/>
  <c r="E360" i="24"/>
  <c r="F356" i="24"/>
  <c r="E356" i="24"/>
  <c r="F355" i="24"/>
  <c r="E355" i="24"/>
  <c r="F351" i="24"/>
  <c r="E351" i="24"/>
  <c r="F350" i="24"/>
  <c r="E350" i="24"/>
  <c r="F346" i="24"/>
  <c r="E346" i="24"/>
  <c r="F345" i="24"/>
  <c r="E345" i="24"/>
  <c r="F341" i="24"/>
  <c r="E341" i="24"/>
  <c r="F340" i="24"/>
  <c r="E340" i="24"/>
  <c r="F336" i="24"/>
  <c r="E336" i="24"/>
  <c r="F335" i="24"/>
  <c r="E335" i="24"/>
  <c r="F324" i="24"/>
  <c r="E324" i="24"/>
  <c r="F323" i="24"/>
  <c r="E323" i="24"/>
  <c r="F319" i="24"/>
  <c r="E319" i="24"/>
  <c r="F318" i="24"/>
  <c r="E318" i="24"/>
  <c r="F314" i="24"/>
  <c r="E314" i="24"/>
  <c r="F313" i="24"/>
  <c r="E313" i="24"/>
  <c r="F309" i="24"/>
  <c r="E309" i="24"/>
  <c r="F308" i="24"/>
  <c r="E308" i="24"/>
  <c r="F304" i="24"/>
  <c r="E304" i="24"/>
  <c r="F303" i="24"/>
  <c r="E303" i="24"/>
  <c r="F299" i="24"/>
  <c r="E299" i="24"/>
  <c r="F298" i="24"/>
  <c r="E298" i="24"/>
  <c r="F294" i="24"/>
  <c r="E294" i="24"/>
  <c r="F293" i="24"/>
  <c r="E293" i="24"/>
  <c r="F289" i="24"/>
  <c r="E289" i="24"/>
  <c r="F288" i="24"/>
  <c r="E288" i="24"/>
  <c r="F284" i="24"/>
  <c r="E284" i="24"/>
  <c r="F283" i="24"/>
  <c r="E283" i="24"/>
  <c r="F279" i="24"/>
  <c r="E279" i="24"/>
  <c r="F278" i="24"/>
  <c r="E278" i="24"/>
  <c r="F270" i="24"/>
  <c r="E270" i="24"/>
  <c r="F269" i="24"/>
  <c r="E269" i="24"/>
  <c r="F260" i="24"/>
  <c r="E260" i="24"/>
  <c r="F259" i="24"/>
  <c r="E259" i="24"/>
  <c r="F255" i="24"/>
  <c r="E255" i="24"/>
  <c r="F254" i="24"/>
  <c r="E254" i="24"/>
  <c r="F250" i="24"/>
  <c r="E250" i="24"/>
  <c r="F249" i="24"/>
  <c r="E249" i="24"/>
  <c r="F245" i="24"/>
  <c r="E245" i="24"/>
  <c r="F244" i="24"/>
  <c r="E244" i="24"/>
  <c r="F223" i="24"/>
  <c r="E223" i="24"/>
  <c r="F222" i="24"/>
  <c r="E222" i="24"/>
  <c r="F218" i="24"/>
  <c r="E218" i="24"/>
  <c r="F217" i="24"/>
  <c r="E217" i="24"/>
  <c r="F213" i="24"/>
  <c r="E213" i="24"/>
  <c r="F212" i="24"/>
  <c r="E212" i="24"/>
  <c r="F208" i="24"/>
  <c r="E208" i="24"/>
  <c r="F207" i="24"/>
  <c r="E207" i="24"/>
  <c r="F203" i="24"/>
  <c r="E203" i="24"/>
  <c r="F202" i="24"/>
  <c r="E202" i="24"/>
  <c r="F189" i="24"/>
  <c r="E189" i="24"/>
  <c r="F188" i="24"/>
  <c r="E188" i="24"/>
  <c r="F184" i="24"/>
  <c r="E184" i="24"/>
  <c r="F183" i="24"/>
  <c r="E183" i="24"/>
  <c r="F179" i="24"/>
  <c r="E179" i="24"/>
  <c r="F178" i="24"/>
  <c r="E178" i="24"/>
  <c r="F174" i="24"/>
  <c r="E174" i="24"/>
  <c r="F173" i="24"/>
  <c r="E173" i="24"/>
  <c r="F169" i="24"/>
  <c r="E169" i="24"/>
  <c r="F168" i="24"/>
  <c r="E168" i="24"/>
  <c r="F164" i="24"/>
  <c r="E164" i="24"/>
  <c r="F163" i="24"/>
  <c r="E163" i="24"/>
  <c r="F159" i="24"/>
  <c r="E159" i="24"/>
  <c r="F158" i="24"/>
  <c r="E158" i="24"/>
  <c r="F154" i="24"/>
  <c r="E154" i="24"/>
  <c r="F153" i="24"/>
  <c r="E153" i="24"/>
  <c r="F149" i="24"/>
  <c r="E149" i="24"/>
  <c r="F148" i="24"/>
  <c r="E148" i="24"/>
  <c r="F144" i="24"/>
  <c r="E144" i="24"/>
  <c r="F143" i="24"/>
  <c r="E143" i="24"/>
  <c r="F132" i="24"/>
  <c r="E132" i="24"/>
  <c r="F131" i="24"/>
  <c r="E131" i="24"/>
  <c r="F127" i="24"/>
  <c r="E127" i="24"/>
  <c r="F126" i="24"/>
  <c r="E126" i="24"/>
  <c r="F122" i="24"/>
  <c r="E122" i="24"/>
  <c r="F121" i="24"/>
  <c r="E121" i="24"/>
  <c r="F117" i="24"/>
  <c r="E117" i="24"/>
  <c r="F116" i="24"/>
  <c r="E116" i="24"/>
  <c r="F112" i="24"/>
  <c r="E112" i="24"/>
  <c r="F111" i="24"/>
  <c r="E111" i="24"/>
  <c r="F107" i="24"/>
  <c r="E107" i="24"/>
  <c r="F106" i="24"/>
  <c r="E106" i="24"/>
  <c r="F102" i="24"/>
  <c r="E102" i="24"/>
  <c r="F101" i="24"/>
  <c r="E101" i="24"/>
  <c r="F97" i="24"/>
  <c r="E97" i="24"/>
  <c r="F96" i="24"/>
  <c r="E96" i="24"/>
  <c r="F92" i="24"/>
  <c r="E92" i="24"/>
  <c r="F91" i="24"/>
  <c r="E91" i="24"/>
  <c r="F87" i="24"/>
  <c r="E87" i="24"/>
  <c r="F86" i="24"/>
  <c r="E86" i="24"/>
  <c r="F68" i="24"/>
  <c r="E68" i="24"/>
  <c r="F67" i="24"/>
  <c r="E67" i="24"/>
  <c r="F63" i="24"/>
  <c r="E63" i="24"/>
  <c r="F62" i="24"/>
  <c r="E62" i="24"/>
  <c r="F58" i="24"/>
  <c r="E58" i="24"/>
  <c r="F57" i="24"/>
  <c r="E57" i="24"/>
  <c r="F53" i="24"/>
  <c r="E53" i="24"/>
  <c r="F52" i="24"/>
  <c r="E52" i="24"/>
  <c r="F31" i="24"/>
  <c r="E31" i="24"/>
  <c r="F30" i="24"/>
  <c r="E30" i="24"/>
  <c r="F26" i="24"/>
  <c r="E26" i="24"/>
  <c r="F25" i="24"/>
  <c r="E25" i="24"/>
  <c r="F21" i="24"/>
  <c r="E21" i="24"/>
  <c r="F20" i="24"/>
  <c r="E20" i="24"/>
  <c r="F16" i="24"/>
  <c r="E16" i="24"/>
  <c r="F15" i="24"/>
  <c r="E15" i="24"/>
  <c r="F11" i="24"/>
  <c r="E11" i="24"/>
  <c r="F10" i="24"/>
  <c r="E10" i="24"/>
  <c r="A2" i="24"/>
  <c r="F1380" i="39"/>
  <c r="E1380" i="39"/>
  <c r="F1376" i="39"/>
  <c r="E1376" i="39"/>
  <c r="F1375" i="39"/>
  <c r="E1375" i="39"/>
  <c r="F1371" i="39"/>
  <c r="E1371" i="39"/>
  <c r="F1367" i="39"/>
  <c r="E1367" i="39"/>
  <c r="F1366" i="39"/>
  <c r="E1366" i="39"/>
  <c r="F1362" i="39"/>
  <c r="E1362" i="39"/>
  <c r="F1361" i="39"/>
  <c r="E1361" i="39"/>
  <c r="F1360" i="39"/>
  <c r="E1360" i="39"/>
  <c r="F1359" i="39"/>
  <c r="E1359" i="39"/>
  <c r="F1358" i="39"/>
  <c r="E1358" i="39"/>
  <c r="F1357" i="39"/>
  <c r="E1357" i="39"/>
  <c r="F1356" i="39"/>
  <c r="E1356" i="39"/>
  <c r="F1355" i="39"/>
  <c r="E1355" i="39"/>
  <c r="F1351" i="39"/>
  <c r="E1351" i="39"/>
  <c r="F1347" i="39"/>
  <c r="E1347" i="39"/>
  <c r="F1346" i="39"/>
  <c r="E1346" i="39"/>
  <c r="F1345" i="39"/>
  <c r="E1345" i="39"/>
  <c r="F1344" i="39"/>
  <c r="E1344" i="39"/>
  <c r="F1343" i="39"/>
  <c r="E1343" i="39"/>
  <c r="F1342" i="39"/>
  <c r="E1342" i="39"/>
  <c r="F1341" i="39"/>
  <c r="E1341" i="39"/>
  <c r="F1340" i="39"/>
  <c r="E1340" i="39"/>
  <c r="F1326" i="39"/>
  <c r="E1326" i="39"/>
  <c r="F1325" i="39"/>
  <c r="E1325" i="39"/>
  <c r="F1324" i="39"/>
  <c r="E1324" i="39"/>
  <c r="F1323" i="39"/>
  <c r="E1323" i="39"/>
  <c r="F1322" i="39"/>
  <c r="E1322" i="39"/>
  <c r="F1321" i="39"/>
  <c r="E1321" i="39"/>
  <c r="F1320" i="39"/>
  <c r="E1320" i="39"/>
  <c r="F1319" i="39"/>
  <c r="E1319" i="39"/>
  <c r="F1315" i="39"/>
  <c r="E1315" i="39"/>
  <c r="F1311" i="39"/>
  <c r="E1311" i="39"/>
  <c r="F1310" i="39"/>
  <c r="E1310" i="39"/>
  <c r="F1309" i="39"/>
  <c r="E1309" i="39"/>
  <c r="F1308" i="39"/>
  <c r="E1308" i="39"/>
  <c r="F1307" i="39"/>
  <c r="E1307" i="39"/>
  <c r="F1306" i="39"/>
  <c r="E1306" i="39"/>
  <c r="F1305" i="39"/>
  <c r="E1305" i="39"/>
  <c r="F1304" i="39"/>
  <c r="E1304" i="39"/>
  <c r="F1300" i="39"/>
  <c r="E1300" i="39"/>
  <c r="F1299" i="39"/>
  <c r="E1299" i="39"/>
  <c r="F1298" i="39"/>
  <c r="E1298" i="39"/>
  <c r="F1297" i="39"/>
  <c r="E1297" i="39"/>
  <c r="F1296" i="39"/>
  <c r="E1296" i="39"/>
  <c r="F1295" i="39"/>
  <c r="E1295" i="39"/>
  <c r="F1294" i="39"/>
  <c r="E1294" i="39"/>
  <c r="F1293" i="39"/>
  <c r="E1293" i="39"/>
  <c r="A1290" i="39"/>
  <c r="F1287" i="39"/>
  <c r="E1287" i="39"/>
  <c r="F1283" i="39"/>
  <c r="E1283" i="39"/>
  <c r="F1279" i="39"/>
  <c r="E1279" i="39"/>
  <c r="F1275" i="39"/>
  <c r="E1275" i="39"/>
  <c r="F1271" i="39"/>
  <c r="E1271" i="39"/>
  <c r="F1270" i="39"/>
  <c r="E1270" i="39"/>
  <c r="F1266" i="39"/>
  <c r="E1266" i="39"/>
  <c r="F1262" i="39"/>
  <c r="E1262" i="39"/>
  <c r="F1258" i="39"/>
  <c r="E1258" i="39"/>
  <c r="F1254" i="39"/>
  <c r="E1254" i="39"/>
  <c r="F1246" i="39"/>
  <c r="E1246" i="39"/>
  <c r="F1245" i="39"/>
  <c r="E1245" i="39"/>
  <c r="A1242" i="39"/>
  <c r="F1239" i="39"/>
  <c r="E1239" i="39"/>
  <c r="F1238" i="39"/>
  <c r="E1238" i="39"/>
  <c r="K1237" i="39"/>
  <c r="K1227" i="39" s="1"/>
  <c r="F1233" i="39"/>
  <c r="E1233" i="39"/>
  <c r="F1232" i="39"/>
  <c r="E1232" i="39"/>
  <c r="F1228" i="39"/>
  <c r="E1228" i="39"/>
  <c r="F1227" i="39"/>
  <c r="E1227" i="39"/>
  <c r="F1223" i="39"/>
  <c r="E1223" i="39"/>
  <c r="F1222" i="39"/>
  <c r="E1222" i="39"/>
  <c r="F1221" i="39"/>
  <c r="E1221" i="39"/>
  <c r="F1220" i="39"/>
  <c r="E1220" i="39"/>
  <c r="F1216" i="39"/>
  <c r="E1216" i="39"/>
  <c r="F1215" i="39"/>
  <c r="E1215" i="39"/>
  <c r="F1211" i="39"/>
  <c r="E1211" i="39"/>
  <c r="F1207" i="39"/>
  <c r="E1207" i="39"/>
  <c r="F1206" i="39"/>
  <c r="E1206" i="39"/>
  <c r="F1202" i="39"/>
  <c r="E1202" i="39"/>
  <c r="F1201" i="39"/>
  <c r="E1201" i="39"/>
  <c r="F1200" i="39"/>
  <c r="E1200" i="39"/>
  <c r="F1199" i="39"/>
  <c r="E1199" i="39"/>
  <c r="F1193" i="39"/>
  <c r="E1193" i="39"/>
  <c r="F1192" i="39"/>
  <c r="E1192" i="39"/>
  <c r="F1188" i="39"/>
  <c r="E1188" i="39"/>
  <c r="F1185" i="39"/>
  <c r="E1185" i="39"/>
  <c r="F1181" i="39"/>
  <c r="E1181" i="39"/>
  <c r="F1180" i="39"/>
  <c r="E1180" i="39"/>
  <c r="F1179" i="39"/>
  <c r="E1179" i="39"/>
  <c r="F1175" i="39"/>
  <c r="E1175" i="39"/>
  <c r="F1174" i="39"/>
  <c r="E1174" i="39"/>
  <c r="F1173" i="39"/>
  <c r="E1173" i="39"/>
  <c r="F1167" i="39"/>
  <c r="E1167" i="39"/>
  <c r="F1166" i="39"/>
  <c r="E1166" i="39"/>
  <c r="F1162" i="39"/>
  <c r="E1162" i="39"/>
  <c r="F1161" i="39"/>
  <c r="E1161" i="39"/>
  <c r="F1157" i="39"/>
  <c r="E1157" i="39"/>
  <c r="A1150" i="39"/>
  <c r="F1147" i="39"/>
  <c r="E1147" i="39"/>
  <c r="F1143" i="39"/>
  <c r="E1143" i="39"/>
  <c r="F1142" i="39"/>
  <c r="E1142" i="39"/>
  <c r="F1138" i="39"/>
  <c r="E1138" i="39"/>
  <c r="F1134" i="39"/>
  <c r="E1134" i="39"/>
  <c r="F1133" i="39"/>
  <c r="E1133" i="39"/>
  <c r="F1129" i="39"/>
  <c r="E1129" i="39"/>
  <c r="F1128" i="39"/>
  <c r="E1128" i="39"/>
  <c r="F1127" i="39"/>
  <c r="E1127" i="39"/>
  <c r="F1126" i="39"/>
  <c r="E1126" i="39"/>
  <c r="F1125" i="39"/>
  <c r="E1125" i="39"/>
  <c r="F1121" i="39"/>
  <c r="E1121" i="39"/>
  <c r="F1120" i="39"/>
  <c r="E1120" i="39"/>
  <c r="F1116" i="39"/>
  <c r="E1116" i="39"/>
  <c r="F1112" i="39"/>
  <c r="E1112" i="39"/>
  <c r="I1111" i="39"/>
  <c r="F1111" i="39"/>
  <c r="E1111" i="39"/>
  <c r="F1105" i="39"/>
  <c r="E1105" i="39"/>
  <c r="F1101" i="39"/>
  <c r="E1101" i="39"/>
  <c r="F1100" i="39"/>
  <c r="E1100" i="39"/>
  <c r="F1096" i="39"/>
  <c r="E1096" i="39"/>
  <c r="F1092" i="39"/>
  <c r="E1092" i="39"/>
  <c r="F1091" i="39"/>
  <c r="E1091" i="39"/>
  <c r="F1087" i="39"/>
  <c r="E1087" i="39"/>
  <c r="F1086" i="39"/>
  <c r="E1086" i="39"/>
  <c r="F1085" i="39"/>
  <c r="E1085" i="39"/>
  <c r="F1084" i="39"/>
  <c r="E1084" i="39"/>
  <c r="F1083" i="39"/>
  <c r="E1083" i="39"/>
  <c r="F1079" i="39"/>
  <c r="E1079" i="39"/>
  <c r="F1075" i="39"/>
  <c r="E1075" i="39"/>
  <c r="I1074" i="39"/>
  <c r="F1074" i="39"/>
  <c r="E1074" i="39"/>
  <c r="F1068" i="39"/>
  <c r="E1068" i="39"/>
  <c r="F1064" i="39"/>
  <c r="E1064" i="39"/>
  <c r="F1063" i="39"/>
  <c r="E1063" i="39"/>
  <c r="F1059" i="39"/>
  <c r="E1059" i="39"/>
  <c r="F1055" i="39"/>
  <c r="E1055" i="39"/>
  <c r="F1054" i="39"/>
  <c r="E1054" i="39"/>
  <c r="F1050" i="39"/>
  <c r="E1050" i="39"/>
  <c r="F1048" i="39"/>
  <c r="E1048" i="39"/>
  <c r="F1046" i="39"/>
  <c r="E1046" i="39"/>
  <c r="F1042" i="39"/>
  <c r="E1042" i="39"/>
  <c r="F1038" i="39"/>
  <c r="E1038" i="39"/>
  <c r="I1037" i="39"/>
  <c r="F1037" i="39"/>
  <c r="E1037" i="39"/>
  <c r="F1033" i="39"/>
  <c r="E1033" i="39"/>
  <c r="F1032" i="39"/>
  <c r="E1032" i="39"/>
  <c r="F1028" i="39"/>
  <c r="E1028" i="39"/>
  <c r="F1019" i="39"/>
  <c r="E1019" i="39"/>
  <c r="F1015" i="39"/>
  <c r="E1015" i="39"/>
  <c r="F1014" i="39"/>
  <c r="E1014" i="39"/>
  <c r="F1010" i="39"/>
  <c r="E1010" i="39"/>
  <c r="F1006" i="39"/>
  <c r="E1006" i="39"/>
  <c r="F1005" i="39"/>
  <c r="E1005" i="39"/>
  <c r="F1001" i="39"/>
  <c r="E1001" i="39"/>
  <c r="F1000" i="39"/>
  <c r="E1000" i="39"/>
  <c r="F999" i="39"/>
  <c r="E999" i="39"/>
  <c r="F995" i="39"/>
  <c r="E995" i="39"/>
  <c r="F994" i="39"/>
  <c r="E994" i="39"/>
  <c r="F993" i="39"/>
  <c r="E993" i="39"/>
  <c r="K992" i="39"/>
  <c r="K968" i="39" s="1"/>
  <c r="F988" i="39"/>
  <c r="E988" i="39"/>
  <c r="I987" i="39"/>
  <c r="F987" i="39"/>
  <c r="E987" i="39"/>
  <c r="F983" i="39"/>
  <c r="E983" i="39"/>
  <c r="F982" i="39"/>
  <c r="E982" i="39"/>
  <c r="I981" i="39"/>
  <c r="F981" i="39"/>
  <c r="E981" i="39"/>
  <c r="I977" i="39"/>
  <c r="F977" i="39"/>
  <c r="E977" i="39"/>
  <c r="I973" i="39"/>
  <c r="F973" i="39"/>
  <c r="E973" i="39"/>
  <c r="F969" i="39"/>
  <c r="E969" i="39"/>
  <c r="F968" i="39"/>
  <c r="E968" i="39"/>
  <c r="F964" i="39"/>
  <c r="E964" i="39"/>
  <c r="F963" i="39"/>
  <c r="E963" i="39"/>
  <c r="F962" i="39"/>
  <c r="E962" i="39"/>
  <c r="F961" i="39"/>
  <c r="E961" i="39"/>
  <c r="F960" i="39"/>
  <c r="E960" i="39"/>
  <c r="F954" i="39"/>
  <c r="E954" i="39"/>
  <c r="F950" i="39"/>
  <c r="E950" i="39"/>
  <c r="F949" i="39"/>
  <c r="E949" i="39"/>
  <c r="F945" i="39"/>
  <c r="E945" i="39"/>
  <c r="F941" i="39"/>
  <c r="E941" i="39"/>
  <c r="F940" i="39"/>
  <c r="E940" i="39"/>
  <c r="F936" i="39"/>
  <c r="E936" i="39"/>
  <c r="F935" i="39"/>
  <c r="E935" i="39"/>
  <c r="F924" i="39"/>
  <c r="E924" i="39"/>
  <c r="G923" i="39"/>
  <c r="F923" i="39"/>
  <c r="E923" i="39"/>
  <c r="I922" i="39"/>
  <c r="F922" i="39"/>
  <c r="E922" i="39"/>
  <c r="F918" i="39"/>
  <c r="E918" i="39"/>
  <c r="F917" i="39"/>
  <c r="E917" i="39"/>
  <c r="F911" i="39"/>
  <c r="E911" i="39"/>
  <c r="F910" i="39"/>
  <c r="E910" i="39"/>
  <c r="F909" i="39"/>
  <c r="E909" i="39"/>
  <c r="F908" i="39"/>
  <c r="E908" i="39"/>
  <c r="F907" i="39"/>
  <c r="E907" i="39"/>
  <c r="F903" i="39"/>
  <c r="E903" i="39"/>
  <c r="F902" i="39"/>
  <c r="E902" i="39"/>
  <c r="F898" i="39"/>
  <c r="E898" i="39"/>
  <c r="G897" i="39"/>
  <c r="F897" i="39"/>
  <c r="E897" i="39"/>
  <c r="F896" i="39"/>
  <c r="E896" i="39"/>
  <c r="I895" i="39"/>
  <c r="F895" i="39"/>
  <c r="E895" i="39"/>
  <c r="F891" i="39"/>
  <c r="E891" i="39"/>
  <c r="F890" i="39"/>
  <c r="E890" i="39"/>
  <c r="F884" i="39"/>
  <c r="E884" i="39"/>
  <c r="F883" i="39"/>
  <c r="E883" i="39"/>
  <c r="F882" i="39"/>
  <c r="E882" i="39"/>
  <c r="K881" i="39"/>
  <c r="K868" i="39" s="1"/>
  <c r="F877" i="39"/>
  <c r="E877" i="39"/>
  <c r="F876" i="39"/>
  <c r="E876" i="39"/>
  <c r="F872" i="39"/>
  <c r="E872" i="39"/>
  <c r="I868" i="39"/>
  <c r="F868" i="39"/>
  <c r="E868" i="39"/>
  <c r="F867" i="39"/>
  <c r="E867" i="39"/>
  <c r="F863" i="39"/>
  <c r="E863" i="39"/>
  <c r="I859" i="39"/>
  <c r="F859" i="39"/>
  <c r="E859" i="39"/>
  <c r="F858" i="39"/>
  <c r="E858" i="39"/>
  <c r="F857" i="39"/>
  <c r="E857" i="39"/>
  <c r="F853" i="39"/>
  <c r="E853" i="39"/>
  <c r="F849" i="39"/>
  <c r="E849" i="39"/>
  <c r="F843" i="39"/>
  <c r="E843" i="39"/>
  <c r="F842" i="39"/>
  <c r="E842" i="39"/>
  <c r="F836" i="39"/>
  <c r="E836" i="39"/>
  <c r="F835" i="39"/>
  <c r="E835" i="39"/>
  <c r="F834" i="39"/>
  <c r="E834" i="39"/>
  <c r="F833" i="39"/>
  <c r="E833" i="39"/>
  <c r="F827" i="39"/>
  <c r="E827" i="39"/>
  <c r="F826" i="39"/>
  <c r="E826" i="39"/>
  <c r="F825" i="39"/>
  <c r="E825" i="39"/>
  <c r="F824" i="39"/>
  <c r="E824" i="39"/>
  <c r="F820" i="39"/>
  <c r="E820" i="39"/>
  <c r="F819" i="39"/>
  <c r="E819" i="39"/>
  <c r="F818" i="39"/>
  <c r="E818" i="39"/>
  <c r="F814" i="39"/>
  <c r="E814" i="39"/>
  <c r="F808" i="39"/>
  <c r="E808" i="39"/>
  <c r="F807" i="39"/>
  <c r="E807" i="39"/>
  <c r="F806" i="39"/>
  <c r="E806" i="39"/>
  <c r="F805" i="39"/>
  <c r="E805" i="39"/>
  <c r="F801" i="39"/>
  <c r="E801" i="39"/>
  <c r="F800" i="39"/>
  <c r="E800" i="39"/>
  <c r="F796" i="39"/>
  <c r="E796" i="39"/>
  <c r="F795" i="39"/>
  <c r="E795" i="39"/>
  <c r="F794" i="39"/>
  <c r="E794" i="39"/>
  <c r="F790" i="39"/>
  <c r="E790" i="39"/>
  <c r="F789" i="39"/>
  <c r="E789" i="39"/>
  <c r="F788" i="39"/>
  <c r="E788" i="39"/>
  <c r="F782" i="39"/>
  <c r="E782" i="39"/>
  <c r="F778" i="39"/>
  <c r="E778" i="39"/>
  <c r="F777" i="39"/>
  <c r="E777" i="39"/>
  <c r="F771" i="39"/>
  <c r="E771" i="39"/>
  <c r="F770" i="39"/>
  <c r="E770" i="39"/>
  <c r="F766" i="39"/>
  <c r="E766" i="39"/>
  <c r="F765" i="39"/>
  <c r="E765" i="39"/>
  <c r="F764" i="39"/>
  <c r="E764" i="39"/>
  <c r="F763" i="39"/>
  <c r="E763" i="39"/>
  <c r="F759" i="39"/>
  <c r="E759" i="39"/>
  <c r="F755" i="39"/>
  <c r="E755" i="39"/>
  <c r="F754" i="39"/>
  <c r="E754" i="39"/>
  <c r="F750" i="39"/>
  <c r="E750" i="39"/>
  <c r="F749" i="39"/>
  <c r="E749" i="39"/>
  <c r="F745" i="39"/>
  <c r="E745" i="39"/>
  <c r="F741" i="39"/>
  <c r="E741" i="39"/>
  <c r="F737" i="39"/>
  <c r="E737" i="39"/>
  <c r="F736" i="39"/>
  <c r="E736" i="39"/>
  <c r="F730" i="39"/>
  <c r="E730" i="39"/>
  <c r="F729" i="39"/>
  <c r="E729" i="39"/>
  <c r="F725" i="39"/>
  <c r="E725" i="39"/>
  <c r="F724" i="39"/>
  <c r="E724" i="39"/>
  <c r="F723" i="39"/>
  <c r="E723" i="39"/>
  <c r="F722" i="39"/>
  <c r="E722" i="39"/>
  <c r="F714" i="39"/>
  <c r="E714" i="39"/>
  <c r="F710" i="39"/>
  <c r="E710" i="39"/>
  <c r="F709" i="39"/>
  <c r="E709" i="39"/>
  <c r="F705" i="39"/>
  <c r="E705" i="39"/>
  <c r="F701" i="39"/>
  <c r="E701" i="39"/>
  <c r="F700" i="39"/>
  <c r="E700" i="39"/>
  <c r="F695" i="39"/>
  <c r="E695" i="39"/>
  <c r="F691" i="39"/>
  <c r="E691" i="39"/>
  <c r="F690" i="39"/>
  <c r="E690" i="39"/>
  <c r="F689" i="39"/>
  <c r="E689" i="39"/>
  <c r="F688" i="39"/>
  <c r="E688" i="39"/>
  <c r="F684" i="39"/>
  <c r="E684" i="39"/>
  <c r="F683" i="39"/>
  <c r="E683" i="39"/>
  <c r="F677" i="39"/>
  <c r="E677" i="39"/>
  <c r="F676" i="39"/>
  <c r="E676" i="39"/>
  <c r="I672" i="39"/>
  <c r="F672" i="39"/>
  <c r="E672" i="39"/>
  <c r="G671" i="39"/>
  <c r="F671" i="39"/>
  <c r="E671" i="39"/>
  <c r="I670" i="39"/>
  <c r="F670" i="39"/>
  <c r="E670" i="39"/>
  <c r="G669" i="39"/>
  <c r="F669" i="39"/>
  <c r="E669" i="39"/>
  <c r="I668" i="39"/>
  <c r="F668" i="39"/>
  <c r="E668" i="39"/>
  <c r="G667" i="39"/>
  <c r="F667" i="39"/>
  <c r="E667" i="39"/>
  <c r="I666" i="39"/>
  <c r="F666" i="39"/>
  <c r="E666" i="39"/>
  <c r="G665" i="39"/>
  <c r="F665" i="39"/>
  <c r="E665" i="39"/>
  <c r="I664" i="39"/>
  <c r="F664" i="39"/>
  <c r="E664" i="39"/>
  <c r="G663" i="39"/>
  <c r="F663" i="39"/>
  <c r="E663" i="39"/>
  <c r="I662" i="39"/>
  <c r="F662" i="39"/>
  <c r="E662" i="39"/>
  <c r="G661" i="39"/>
  <c r="F661" i="39"/>
  <c r="E661" i="39"/>
  <c r="F657" i="39"/>
  <c r="E657" i="39"/>
  <c r="F656" i="39"/>
  <c r="E656" i="39"/>
  <c r="F652" i="39"/>
  <c r="E652" i="39"/>
  <c r="F651" i="39"/>
  <c r="E651" i="39"/>
  <c r="F650" i="39"/>
  <c r="E650" i="39"/>
  <c r="F646" i="39"/>
  <c r="E646" i="39"/>
  <c r="F645" i="39"/>
  <c r="E645" i="39"/>
  <c r="F644" i="39"/>
  <c r="E644" i="39"/>
  <c r="F640" i="39"/>
  <c r="E640" i="39"/>
  <c r="F639" i="39"/>
  <c r="E639" i="39"/>
  <c r="F638" i="39"/>
  <c r="E638" i="39"/>
  <c r="F634" i="39"/>
  <c r="E634" i="39"/>
  <c r="F633" i="39"/>
  <c r="E633" i="39"/>
  <c r="F632" i="39"/>
  <c r="E632" i="39"/>
  <c r="F628" i="39"/>
  <c r="E628" i="39"/>
  <c r="F627" i="39"/>
  <c r="E627" i="39"/>
  <c r="F621" i="39"/>
  <c r="E621" i="39"/>
  <c r="F620" i="39"/>
  <c r="E620" i="39"/>
  <c r="F619" i="39"/>
  <c r="E619" i="39"/>
  <c r="F618" i="39"/>
  <c r="E618" i="39"/>
  <c r="F617" i="39"/>
  <c r="E617" i="39"/>
  <c r="F616" i="39"/>
  <c r="E616" i="39"/>
  <c r="F612" i="39"/>
  <c r="E612" i="39"/>
  <c r="G611" i="39"/>
  <c r="F611" i="39"/>
  <c r="E611" i="39"/>
  <c r="F610" i="39"/>
  <c r="E610" i="39"/>
  <c r="F609" i="39"/>
  <c r="E609" i="39"/>
  <c r="F608" i="39"/>
  <c r="E608" i="39"/>
  <c r="F604" i="39"/>
  <c r="E604" i="39"/>
  <c r="G603" i="39"/>
  <c r="F603" i="39"/>
  <c r="E603" i="39"/>
  <c r="F602" i="39"/>
  <c r="E602" i="39"/>
  <c r="F601" i="39"/>
  <c r="E601" i="39"/>
  <c r="F600" i="39"/>
  <c r="E600" i="39"/>
  <c r="F599" i="39"/>
  <c r="E599" i="39"/>
  <c r="F595" i="39"/>
  <c r="E595" i="39"/>
  <c r="G594" i="39"/>
  <c r="F594" i="39"/>
  <c r="E594" i="39"/>
  <c r="F593" i="39"/>
  <c r="E593" i="39"/>
  <c r="F592" i="39"/>
  <c r="E592" i="39"/>
  <c r="F591" i="39"/>
  <c r="E591" i="39"/>
  <c r="F590" i="39"/>
  <c r="E590" i="39"/>
  <c r="F586" i="39"/>
  <c r="E586" i="39"/>
  <c r="G585" i="39"/>
  <c r="F585" i="39"/>
  <c r="E585" i="39"/>
  <c r="F584" i="39"/>
  <c r="E584" i="39"/>
  <c r="F583" i="39"/>
  <c r="E583" i="39"/>
  <c r="F582" i="39"/>
  <c r="E582" i="39"/>
  <c r="F581" i="39"/>
  <c r="E581" i="39"/>
  <c r="F577" i="39"/>
  <c r="E577" i="39"/>
  <c r="G576" i="39"/>
  <c r="F576" i="39"/>
  <c r="E576" i="39"/>
  <c r="F575" i="39"/>
  <c r="E575" i="39"/>
  <c r="F574" i="39"/>
  <c r="E574" i="39"/>
  <c r="F573" i="39"/>
  <c r="E573" i="39"/>
  <c r="F572" i="39"/>
  <c r="E572" i="39"/>
  <c r="F568" i="39"/>
  <c r="E568" i="39"/>
  <c r="G567" i="39"/>
  <c r="F567" i="39"/>
  <c r="E567" i="39"/>
  <c r="F566" i="39"/>
  <c r="E566" i="39"/>
  <c r="F565" i="39"/>
  <c r="E565" i="39"/>
  <c r="F559" i="39"/>
  <c r="E559" i="39"/>
  <c r="F558" i="39"/>
  <c r="E558" i="39"/>
  <c r="F554" i="39"/>
  <c r="E554" i="39"/>
  <c r="F553" i="39"/>
  <c r="E553" i="39"/>
  <c r="F549" i="39"/>
  <c r="E549" i="39"/>
  <c r="F548" i="39"/>
  <c r="E548" i="39"/>
  <c r="F544" i="39"/>
  <c r="E544" i="39"/>
  <c r="F543" i="39"/>
  <c r="E543" i="39"/>
  <c r="F539" i="39"/>
  <c r="E539" i="39"/>
  <c r="F538" i="39"/>
  <c r="E538" i="39"/>
  <c r="F532" i="39"/>
  <c r="E532" i="39"/>
  <c r="F531" i="39"/>
  <c r="E531" i="39"/>
  <c r="G530" i="39"/>
  <c r="F530" i="39"/>
  <c r="E530" i="39"/>
  <c r="F526" i="39"/>
  <c r="E526" i="39"/>
  <c r="F525" i="39"/>
  <c r="E525" i="39"/>
  <c r="G524" i="39"/>
  <c r="F524" i="39"/>
  <c r="E524" i="39"/>
  <c r="F520" i="39"/>
  <c r="E520" i="39"/>
  <c r="F519" i="39"/>
  <c r="E519" i="39"/>
  <c r="G518" i="39"/>
  <c r="F518" i="39"/>
  <c r="E518" i="39"/>
  <c r="F514" i="39"/>
  <c r="E514" i="39"/>
  <c r="F513" i="39"/>
  <c r="E513" i="39"/>
  <c r="G512" i="39"/>
  <c r="F512" i="39"/>
  <c r="E512" i="39"/>
  <c r="F508" i="39"/>
  <c r="E508" i="39"/>
  <c r="F507" i="39"/>
  <c r="E507" i="39"/>
  <c r="G506" i="39"/>
  <c r="F506" i="39"/>
  <c r="E506" i="39"/>
  <c r="F500" i="39"/>
  <c r="E500" i="39"/>
  <c r="F499" i="39"/>
  <c r="E499" i="39"/>
  <c r="F493" i="39"/>
  <c r="E493" i="39"/>
  <c r="F492" i="39"/>
  <c r="E492" i="39"/>
  <c r="F488" i="39"/>
  <c r="E488" i="39"/>
  <c r="F487" i="39"/>
  <c r="E487" i="39"/>
  <c r="F483" i="39"/>
  <c r="E483" i="39"/>
  <c r="F475" i="39"/>
  <c r="E475" i="39"/>
  <c r="F471" i="39"/>
  <c r="E471" i="39"/>
  <c r="F470" i="39"/>
  <c r="E470" i="39"/>
  <c r="F466" i="39"/>
  <c r="E466" i="39"/>
  <c r="F462" i="39"/>
  <c r="E462" i="39"/>
  <c r="F461" i="39"/>
  <c r="E461" i="39"/>
  <c r="F457" i="39"/>
  <c r="E457" i="39"/>
  <c r="F456" i="39"/>
  <c r="E456" i="39"/>
  <c r="F450" i="39"/>
  <c r="E450" i="39"/>
  <c r="F449" i="39"/>
  <c r="E449" i="39"/>
  <c r="F445" i="39"/>
  <c r="E445" i="39"/>
  <c r="F444" i="39"/>
  <c r="E444" i="39"/>
  <c r="F443" i="39"/>
  <c r="E443" i="39"/>
  <c r="F442" i="39"/>
  <c r="E442" i="39"/>
  <c r="F441" i="39"/>
  <c r="E441" i="39"/>
  <c r="F437" i="39"/>
  <c r="E437" i="39"/>
  <c r="F433" i="39"/>
  <c r="E433" i="39"/>
  <c r="F432" i="39"/>
  <c r="E432" i="39"/>
  <c r="F428" i="39"/>
  <c r="E428" i="39"/>
  <c r="F427" i="39"/>
  <c r="E427" i="39"/>
  <c r="G423" i="39"/>
  <c r="F423" i="39"/>
  <c r="E423" i="39"/>
  <c r="F422" i="39"/>
  <c r="E422" i="39"/>
  <c r="F416" i="39"/>
  <c r="E416" i="39"/>
  <c r="F415" i="39"/>
  <c r="E415" i="39"/>
  <c r="F411" i="39"/>
  <c r="E411" i="39"/>
  <c r="F410" i="39"/>
  <c r="E410" i="39"/>
  <c r="F409" i="39"/>
  <c r="E409" i="39"/>
  <c r="F408" i="39"/>
  <c r="E408" i="39"/>
  <c r="F407" i="39"/>
  <c r="E407" i="39"/>
  <c r="F403" i="39"/>
  <c r="E403" i="39"/>
  <c r="F399" i="39"/>
  <c r="E399" i="39"/>
  <c r="F398" i="39"/>
  <c r="E398" i="39"/>
  <c r="F394" i="39"/>
  <c r="E394" i="39"/>
  <c r="F393" i="39"/>
  <c r="E393" i="39"/>
  <c r="G389" i="39"/>
  <c r="F389" i="39"/>
  <c r="E389" i="39"/>
  <c r="F388" i="39"/>
  <c r="E388" i="39"/>
  <c r="F380" i="39"/>
  <c r="E380" i="39"/>
  <c r="F376" i="39"/>
  <c r="E376" i="39"/>
  <c r="F375" i="39"/>
  <c r="E375" i="39"/>
  <c r="F371" i="39"/>
  <c r="E371" i="39"/>
  <c r="F367" i="39"/>
  <c r="E367" i="39"/>
  <c r="F366" i="39"/>
  <c r="E366" i="39"/>
  <c r="F362" i="39"/>
  <c r="E362" i="39"/>
  <c r="F361" i="39"/>
  <c r="E361" i="39"/>
  <c r="F357" i="39"/>
  <c r="E357" i="39"/>
  <c r="F356" i="39"/>
  <c r="E356" i="39"/>
  <c r="A351" i="39"/>
  <c r="F348" i="39"/>
  <c r="E348" i="39"/>
  <c r="F344" i="39"/>
  <c r="E344" i="39"/>
  <c r="F343" i="39"/>
  <c r="E343" i="39"/>
  <c r="F339" i="39"/>
  <c r="E339" i="39"/>
  <c r="F338" i="39"/>
  <c r="E338" i="39"/>
  <c r="F337" i="39"/>
  <c r="E337" i="39"/>
  <c r="F333" i="39"/>
  <c r="E333" i="39"/>
  <c r="F332" i="39"/>
  <c r="E332" i="39"/>
  <c r="F331" i="39"/>
  <c r="E331" i="39"/>
  <c r="F325" i="39"/>
  <c r="E325" i="39"/>
  <c r="F321" i="39"/>
  <c r="E321" i="39"/>
  <c r="F320" i="39"/>
  <c r="E320" i="39"/>
  <c r="F316" i="39"/>
  <c r="E316" i="39"/>
  <c r="F315" i="39"/>
  <c r="E315" i="39"/>
  <c r="F309" i="39"/>
  <c r="E309" i="39"/>
  <c r="F304" i="39"/>
  <c r="E304" i="39"/>
  <c r="F300" i="39"/>
  <c r="E300" i="39"/>
  <c r="F299" i="39"/>
  <c r="E299" i="39"/>
  <c r="F298" i="39"/>
  <c r="E298" i="39"/>
  <c r="F297" i="39"/>
  <c r="E297" i="39"/>
  <c r="F293" i="39"/>
  <c r="E293" i="39"/>
  <c r="F292" i="39"/>
  <c r="E292" i="39"/>
  <c r="F288" i="39"/>
  <c r="E288" i="39"/>
  <c r="F287" i="39"/>
  <c r="E287" i="39"/>
  <c r="F283" i="39"/>
  <c r="E283" i="39"/>
  <c r="F282" i="39"/>
  <c r="E282" i="39"/>
  <c r="F276" i="39"/>
  <c r="E276" i="39"/>
  <c r="F272" i="39"/>
  <c r="E272" i="39"/>
  <c r="F271" i="39"/>
  <c r="E271" i="39"/>
  <c r="G266" i="39"/>
  <c r="F266" i="39"/>
  <c r="E266" i="39"/>
  <c r="G265" i="39"/>
  <c r="F265" i="39"/>
  <c r="E265" i="39"/>
  <c r="F264" i="39"/>
  <c r="E264" i="39"/>
  <c r="F256" i="39"/>
  <c r="E256" i="39"/>
  <c r="F252" i="39"/>
  <c r="E252" i="39"/>
  <c r="F248" i="39"/>
  <c r="E248" i="39"/>
  <c r="F244" i="39"/>
  <c r="E244" i="39"/>
  <c r="F240" i="39"/>
  <c r="E240" i="39"/>
  <c r="F239" i="39"/>
  <c r="E239" i="39"/>
  <c r="F235" i="39"/>
  <c r="E235" i="39"/>
  <c r="F231" i="39"/>
  <c r="E231" i="39"/>
  <c r="F227" i="39"/>
  <c r="E227" i="39"/>
  <c r="F223" i="39"/>
  <c r="E223" i="39"/>
  <c r="F219" i="39"/>
  <c r="E219" i="39"/>
  <c r="F215" i="39"/>
  <c r="E215" i="39"/>
  <c r="F214" i="39"/>
  <c r="E214" i="39"/>
  <c r="F213" i="39"/>
  <c r="E213" i="39"/>
  <c r="F194" i="39"/>
  <c r="E194" i="39"/>
  <c r="F193" i="39"/>
  <c r="E193" i="39"/>
  <c r="F192" i="39"/>
  <c r="E192" i="39"/>
  <c r="F191" i="39"/>
  <c r="E191" i="39"/>
  <c r="F190" i="39"/>
  <c r="E190" i="39"/>
  <c r="F186" i="39"/>
  <c r="E186" i="39"/>
  <c r="G185" i="39"/>
  <c r="F185" i="39"/>
  <c r="E185" i="39"/>
  <c r="G184" i="39"/>
  <c r="F184" i="39"/>
  <c r="E184" i="39"/>
  <c r="F180" i="39"/>
  <c r="E180" i="39"/>
  <c r="G179" i="39"/>
  <c r="F179" i="39"/>
  <c r="E179" i="39"/>
  <c r="G178" i="39"/>
  <c r="F178" i="39"/>
  <c r="E178" i="39"/>
  <c r="F174" i="39"/>
  <c r="E174" i="39"/>
  <c r="G173" i="39"/>
  <c r="F173" i="39"/>
  <c r="E173" i="39"/>
  <c r="G172" i="39"/>
  <c r="F172" i="39"/>
  <c r="E172" i="39"/>
  <c r="F168" i="39"/>
  <c r="E168" i="39"/>
  <c r="G167" i="39"/>
  <c r="F167" i="39"/>
  <c r="E167" i="39"/>
  <c r="G166" i="39"/>
  <c r="F166" i="39"/>
  <c r="E166" i="39"/>
  <c r="F162" i="39"/>
  <c r="E162" i="39"/>
  <c r="G161" i="39"/>
  <c r="F161" i="39"/>
  <c r="E161" i="39"/>
  <c r="G160" i="39"/>
  <c r="F160" i="39"/>
  <c r="E160" i="39"/>
  <c r="F145" i="39"/>
  <c r="E145" i="39"/>
  <c r="F141" i="39"/>
  <c r="E141" i="39"/>
  <c r="F140" i="39"/>
  <c r="E140" i="39"/>
  <c r="F139" i="39"/>
  <c r="E139" i="39"/>
  <c r="I138" i="39"/>
  <c r="F138" i="39"/>
  <c r="E138" i="39"/>
  <c r="F134" i="39"/>
  <c r="E134" i="39"/>
  <c r="G133" i="39"/>
  <c r="F133" i="39"/>
  <c r="E133" i="39"/>
  <c r="F129" i="39"/>
  <c r="E129" i="39"/>
  <c r="F128" i="39"/>
  <c r="E128" i="39"/>
  <c r="I127" i="39"/>
  <c r="F127" i="39"/>
  <c r="E127" i="39"/>
  <c r="F123" i="39"/>
  <c r="E123" i="39"/>
  <c r="G122" i="39"/>
  <c r="F122" i="39"/>
  <c r="E122" i="39"/>
  <c r="F118" i="39"/>
  <c r="E118" i="39"/>
  <c r="G117" i="39"/>
  <c r="F117" i="39"/>
  <c r="E117" i="39"/>
  <c r="F113" i="39"/>
  <c r="E113" i="39"/>
  <c r="G112" i="39"/>
  <c r="F112" i="39"/>
  <c r="E112" i="39"/>
  <c r="F93" i="39"/>
  <c r="E93" i="39"/>
  <c r="F92" i="39"/>
  <c r="E92" i="39"/>
  <c r="F91" i="39"/>
  <c r="E91" i="39"/>
  <c r="G87" i="39"/>
  <c r="F87" i="39"/>
  <c r="E87" i="39"/>
  <c r="F86" i="39"/>
  <c r="E86" i="39"/>
  <c r="G82" i="39"/>
  <c r="F82" i="39"/>
  <c r="E82" i="39"/>
  <c r="F81" i="39"/>
  <c r="E81" i="39"/>
  <c r="F77" i="39"/>
  <c r="E77" i="39"/>
  <c r="F76" i="39"/>
  <c r="E76" i="39"/>
  <c r="A69" i="39"/>
  <c r="F66" i="39"/>
  <c r="E66" i="39"/>
  <c r="F62" i="39"/>
  <c r="E62" i="39"/>
  <c r="G56" i="39"/>
  <c r="F56" i="39"/>
  <c r="E56" i="39"/>
  <c r="F55" i="39"/>
  <c r="E55" i="39"/>
  <c r="G51" i="39"/>
  <c r="F51" i="39"/>
  <c r="E51" i="39"/>
  <c r="F50" i="39"/>
  <c r="E50" i="39"/>
  <c r="F49" i="39"/>
  <c r="E49" i="39"/>
  <c r="G45" i="39"/>
  <c r="F45" i="39"/>
  <c r="E45" i="39"/>
  <c r="F44" i="39"/>
  <c r="E44" i="39"/>
  <c r="F39" i="39"/>
  <c r="E39" i="39"/>
  <c r="K38" i="39"/>
  <c r="AI34" i="39"/>
  <c r="AH34" i="39"/>
  <c r="AG34" i="39"/>
  <c r="AF34" i="39"/>
  <c r="AE34" i="39"/>
  <c r="AD34" i="39"/>
  <c r="AC34" i="39"/>
  <c r="AB34" i="39"/>
  <c r="AA34" i="39"/>
  <c r="Z34" i="39"/>
  <c r="Y34" i="39"/>
  <c r="X34" i="39"/>
  <c r="W34" i="39"/>
  <c r="V34" i="39"/>
  <c r="U34" i="39"/>
  <c r="T34" i="39"/>
  <c r="S34" i="39"/>
  <c r="R34" i="39"/>
  <c r="Q34" i="39"/>
  <c r="P34" i="39"/>
  <c r="O34" i="39"/>
  <c r="N34" i="39"/>
  <c r="M34" i="39"/>
  <c r="L34" i="39"/>
  <c r="K34" i="39"/>
  <c r="F34" i="39"/>
  <c r="E34" i="39"/>
  <c r="G33" i="39"/>
  <c r="F33" i="39"/>
  <c r="E33" i="39"/>
  <c r="F27" i="39"/>
  <c r="E27" i="39"/>
  <c r="F26" i="39"/>
  <c r="E26" i="39"/>
  <c r="F22" i="39"/>
  <c r="E22" i="39"/>
  <c r="F21" i="39"/>
  <c r="E21" i="39"/>
  <c r="F15" i="39"/>
  <c r="E15" i="39"/>
  <c r="F11" i="39"/>
  <c r="E11" i="39"/>
  <c r="G10" i="39"/>
  <c r="F10" i="39"/>
  <c r="E10" i="39"/>
  <c r="A2" i="39"/>
  <c r="F1380" i="38"/>
  <c r="E1380" i="38"/>
  <c r="F1376" i="38"/>
  <c r="E1376" i="38"/>
  <c r="F1375" i="38"/>
  <c r="E1375" i="38"/>
  <c r="F1371" i="38"/>
  <c r="E1371" i="38"/>
  <c r="F1367" i="38"/>
  <c r="E1367" i="38"/>
  <c r="F1366" i="38"/>
  <c r="E1366" i="38"/>
  <c r="F1362" i="38"/>
  <c r="E1362" i="38"/>
  <c r="F1361" i="38"/>
  <c r="E1361" i="38"/>
  <c r="F1360" i="38"/>
  <c r="E1360" i="38"/>
  <c r="F1359" i="38"/>
  <c r="E1359" i="38"/>
  <c r="F1358" i="38"/>
  <c r="E1358" i="38"/>
  <c r="F1357" i="38"/>
  <c r="E1357" i="38"/>
  <c r="F1356" i="38"/>
  <c r="E1356" i="38"/>
  <c r="F1355" i="38"/>
  <c r="E1355" i="38"/>
  <c r="F1351" i="38"/>
  <c r="E1351" i="38"/>
  <c r="F1347" i="38"/>
  <c r="E1347" i="38"/>
  <c r="F1346" i="38"/>
  <c r="E1346" i="38"/>
  <c r="F1345" i="38"/>
  <c r="E1345" i="38"/>
  <c r="F1344" i="38"/>
  <c r="E1344" i="38"/>
  <c r="F1343" i="38"/>
  <c r="E1343" i="38"/>
  <c r="F1342" i="38"/>
  <c r="E1342" i="38"/>
  <c r="F1341" i="38"/>
  <c r="E1341" i="38"/>
  <c r="F1340" i="38"/>
  <c r="E1340" i="38"/>
  <c r="F1326" i="38"/>
  <c r="E1326" i="38"/>
  <c r="F1325" i="38"/>
  <c r="E1325" i="38"/>
  <c r="F1324" i="38"/>
  <c r="E1324" i="38"/>
  <c r="F1323" i="38"/>
  <c r="E1323" i="38"/>
  <c r="F1322" i="38"/>
  <c r="E1322" i="38"/>
  <c r="F1321" i="38"/>
  <c r="E1321" i="38"/>
  <c r="F1320" i="38"/>
  <c r="E1320" i="38"/>
  <c r="F1319" i="38"/>
  <c r="E1319" i="38"/>
  <c r="F1315" i="38"/>
  <c r="E1315" i="38"/>
  <c r="F1311" i="38"/>
  <c r="E1311" i="38"/>
  <c r="F1310" i="38"/>
  <c r="E1310" i="38"/>
  <c r="F1309" i="38"/>
  <c r="E1309" i="38"/>
  <c r="F1308" i="38"/>
  <c r="E1308" i="38"/>
  <c r="F1307" i="38"/>
  <c r="E1307" i="38"/>
  <c r="F1306" i="38"/>
  <c r="E1306" i="38"/>
  <c r="F1305" i="38"/>
  <c r="E1305" i="38"/>
  <c r="F1304" i="38"/>
  <c r="E1304" i="38"/>
  <c r="F1300" i="38"/>
  <c r="E1300" i="38"/>
  <c r="F1299" i="38"/>
  <c r="E1299" i="38"/>
  <c r="F1298" i="38"/>
  <c r="E1298" i="38"/>
  <c r="F1297" i="38"/>
  <c r="E1297" i="38"/>
  <c r="F1296" i="38"/>
  <c r="E1296" i="38"/>
  <c r="F1295" i="38"/>
  <c r="E1295" i="38"/>
  <c r="F1294" i="38"/>
  <c r="E1294" i="38"/>
  <c r="F1293" i="38"/>
  <c r="E1293" i="38"/>
  <c r="A1290" i="38"/>
  <c r="F1287" i="38"/>
  <c r="E1287" i="38"/>
  <c r="F1283" i="38"/>
  <c r="E1283" i="38"/>
  <c r="F1279" i="38"/>
  <c r="E1279" i="38"/>
  <c r="F1275" i="38"/>
  <c r="E1275" i="38"/>
  <c r="F1271" i="38"/>
  <c r="E1271" i="38"/>
  <c r="F1270" i="38"/>
  <c r="E1270" i="38"/>
  <c r="F1266" i="38"/>
  <c r="E1266" i="38"/>
  <c r="F1262" i="38"/>
  <c r="E1262" i="38"/>
  <c r="F1258" i="38"/>
  <c r="E1258" i="38"/>
  <c r="F1254" i="38"/>
  <c r="E1254" i="38"/>
  <c r="F1246" i="38"/>
  <c r="E1246" i="38"/>
  <c r="F1245" i="38"/>
  <c r="E1245" i="38"/>
  <c r="A1242" i="38"/>
  <c r="F1239" i="38"/>
  <c r="E1239" i="38"/>
  <c r="F1238" i="38"/>
  <c r="E1238" i="38"/>
  <c r="K1237" i="38"/>
  <c r="F1233" i="38"/>
  <c r="E1233" i="38"/>
  <c r="F1232" i="38"/>
  <c r="E1232" i="38"/>
  <c r="F1228" i="38"/>
  <c r="E1228" i="38"/>
  <c r="F1227" i="38"/>
  <c r="E1227" i="38"/>
  <c r="F1223" i="38"/>
  <c r="E1223" i="38"/>
  <c r="F1222" i="38"/>
  <c r="E1222" i="38"/>
  <c r="F1221" i="38"/>
  <c r="E1221" i="38"/>
  <c r="F1220" i="38"/>
  <c r="E1220" i="38"/>
  <c r="F1216" i="38"/>
  <c r="E1216" i="38"/>
  <c r="F1215" i="38"/>
  <c r="E1215" i="38"/>
  <c r="F1211" i="38"/>
  <c r="E1211" i="38"/>
  <c r="F1207" i="38"/>
  <c r="E1207" i="38"/>
  <c r="F1206" i="38"/>
  <c r="E1206" i="38"/>
  <c r="F1202" i="38"/>
  <c r="E1202" i="38"/>
  <c r="F1201" i="38"/>
  <c r="E1201" i="38"/>
  <c r="F1200" i="38"/>
  <c r="E1200" i="38"/>
  <c r="F1199" i="38"/>
  <c r="E1199" i="38"/>
  <c r="F1193" i="38"/>
  <c r="E1193" i="38"/>
  <c r="F1192" i="38"/>
  <c r="E1192" i="38"/>
  <c r="F1188" i="38"/>
  <c r="E1188" i="38"/>
  <c r="F1185" i="38"/>
  <c r="E1185" i="38"/>
  <c r="F1181" i="38"/>
  <c r="E1181" i="38"/>
  <c r="F1180" i="38"/>
  <c r="E1180" i="38"/>
  <c r="F1179" i="38"/>
  <c r="E1179" i="38"/>
  <c r="F1175" i="38"/>
  <c r="E1175" i="38"/>
  <c r="F1174" i="38"/>
  <c r="E1174" i="38"/>
  <c r="F1173" i="38"/>
  <c r="E1173" i="38"/>
  <c r="F1167" i="38"/>
  <c r="E1167" i="38"/>
  <c r="F1166" i="38"/>
  <c r="E1166" i="38"/>
  <c r="F1162" i="38"/>
  <c r="E1162" i="38"/>
  <c r="F1161" i="38"/>
  <c r="E1161" i="38"/>
  <c r="F1157" i="38"/>
  <c r="E1157" i="38"/>
  <c r="A1150" i="38"/>
  <c r="F1147" i="38"/>
  <c r="E1147" i="38"/>
  <c r="F1143" i="38"/>
  <c r="E1143" i="38"/>
  <c r="F1142" i="38"/>
  <c r="E1142" i="38"/>
  <c r="F1138" i="38"/>
  <c r="E1138" i="38"/>
  <c r="F1134" i="38"/>
  <c r="E1134" i="38"/>
  <c r="F1133" i="38"/>
  <c r="E1133" i="38"/>
  <c r="F1129" i="38"/>
  <c r="E1129" i="38"/>
  <c r="F1128" i="38"/>
  <c r="E1128" i="38"/>
  <c r="F1127" i="38"/>
  <c r="E1127" i="38"/>
  <c r="F1126" i="38"/>
  <c r="E1126" i="38"/>
  <c r="F1125" i="38"/>
  <c r="E1125" i="38"/>
  <c r="F1121" i="38"/>
  <c r="E1121" i="38"/>
  <c r="F1120" i="38"/>
  <c r="E1120" i="38"/>
  <c r="F1116" i="38"/>
  <c r="E1116" i="38"/>
  <c r="F1112" i="38"/>
  <c r="E1112" i="38"/>
  <c r="I1111" i="38"/>
  <c r="F1111" i="38"/>
  <c r="E1111" i="38"/>
  <c r="F1105" i="38"/>
  <c r="E1105" i="38"/>
  <c r="F1101" i="38"/>
  <c r="E1101" i="38"/>
  <c r="F1100" i="38"/>
  <c r="E1100" i="38"/>
  <c r="F1096" i="38"/>
  <c r="E1096" i="38"/>
  <c r="F1092" i="38"/>
  <c r="E1092" i="38"/>
  <c r="F1091" i="38"/>
  <c r="E1091" i="38"/>
  <c r="F1087" i="38"/>
  <c r="E1087" i="38"/>
  <c r="F1086" i="38"/>
  <c r="E1086" i="38"/>
  <c r="F1085" i="38"/>
  <c r="E1085" i="38"/>
  <c r="F1084" i="38"/>
  <c r="E1084" i="38"/>
  <c r="F1083" i="38"/>
  <c r="E1083" i="38"/>
  <c r="F1079" i="38"/>
  <c r="E1079" i="38"/>
  <c r="F1075" i="38"/>
  <c r="E1075" i="38"/>
  <c r="I1074" i="38"/>
  <c r="F1074" i="38"/>
  <c r="E1074" i="38"/>
  <c r="F1068" i="38"/>
  <c r="E1068" i="38"/>
  <c r="F1064" i="38"/>
  <c r="E1064" i="38"/>
  <c r="F1063" i="38"/>
  <c r="E1063" i="38"/>
  <c r="F1059" i="38"/>
  <c r="E1059" i="38"/>
  <c r="F1055" i="38"/>
  <c r="E1055" i="38"/>
  <c r="F1054" i="38"/>
  <c r="E1054" i="38"/>
  <c r="F1050" i="38"/>
  <c r="E1050" i="38"/>
  <c r="F1048" i="38"/>
  <c r="E1048" i="38"/>
  <c r="F1046" i="38"/>
  <c r="E1046" i="38"/>
  <c r="F1042" i="38"/>
  <c r="E1042" i="38"/>
  <c r="F1038" i="38"/>
  <c r="E1038" i="38"/>
  <c r="I1037" i="38"/>
  <c r="F1037" i="38"/>
  <c r="E1037" i="38"/>
  <c r="F1033" i="38"/>
  <c r="E1033" i="38"/>
  <c r="F1032" i="38"/>
  <c r="E1032" i="38"/>
  <c r="F1028" i="38"/>
  <c r="E1028" i="38"/>
  <c r="F1019" i="38"/>
  <c r="E1019" i="38"/>
  <c r="F1015" i="38"/>
  <c r="E1015" i="38"/>
  <c r="F1014" i="38"/>
  <c r="E1014" i="38"/>
  <c r="F1010" i="38"/>
  <c r="E1010" i="38"/>
  <c r="F1006" i="38"/>
  <c r="E1006" i="38"/>
  <c r="F1005" i="38"/>
  <c r="E1005" i="38"/>
  <c r="F1001" i="38"/>
  <c r="E1001" i="38"/>
  <c r="F1000" i="38"/>
  <c r="E1000" i="38"/>
  <c r="F999" i="38"/>
  <c r="E999" i="38"/>
  <c r="F995" i="38"/>
  <c r="E995" i="38"/>
  <c r="F994" i="38"/>
  <c r="E994" i="38"/>
  <c r="F993" i="38"/>
  <c r="E993" i="38"/>
  <c r="K992" i="38"/>
  <c r="K968" i="38" s="1"/>
  <c r="F988" i="38"/>
  <c r="E988" i="38"/>
  <c r="I987" i="38"/>
  <c r="F987" i="38"/>
  <c r="E987" i="38"/>
  <c r="F983" i="38"/>
  <c r="E983" i="38"/>
  <c r="F982" i="38"/>
  <c r="E982" i="38"/>
  <c r="I981" i="38"/>
  <c r="F981" i="38"/>
  <c r="E981" i="38"/>
  <c r="I977" i="38"/>
  <c r="F977" i="38"/>
  <c r="E977" i="38"/>
  <c r="I973" i="38"/>
  <c r="F973" i="38"/>
  <c r="E973" i="38"/>
  <c r="F969" i="38"/>
  <c r="E969" i="38"/>
  <c r="F968" i="38"/>
  <c r="E968" i="38"/>
  <c r="F964" i="38"/>
  <c r="E964" i="38"/>
  <c r="F963" i="38"/>
  <c r="E963" i="38"/>
  <c r="F962" i="38"/>
  <c r="E962" i="38"/>
  <c r="F961" i="38"/>
  <c r="E961" i="38"/>
  <c r="F960" i="38"/>
  <c r="E960" i="38"/>
  <c r="F954" i="38"/>
  <c r="E954" i="38"/>
  <c r="F950" i="38"/>
  <c r="E950" i="38"/>
  <c r="F949" i="38"/>
  <c r="E949" i="38"/>
  <c r="F945" i="38"/>
  <c r="E945" i="38"/>
  <c r="F941" i="38"/>
  <c r="E941" i="38"/>
  <c r="F940" i="38"/>
  <c r="E940" i="38"/>
  <c r="F936" i="38"/>
  <c r="E936" i="38"/>
  <c r="F935" i="38"/>
  <c r="E935" i="38"/>
  <c r="F924" i="38"/>
  <c r="E924" i="38"/>
  <c r="G923" i="38"/>
  <c r="F923" i="38"/>
  <c r="E923" i="38"/>
  <c r="I922" i="38"/>
  <c r="F922" i="38"/>
  <c r="E922" i="38"/>
  <c r="F918" i="38"/>
  <c r="E918" i="38"/>
  <c r="F917" i="38"/>
  <c r="E917" i="38"/>
  <c r="F911" i="38"/>
  <c r="E911" i="38"/>
  <c r="F910" i="38"/>
  <c r="E910" i="38"/>
  <c r="F909" i="38"/>
  <c r="E909" i="38"/>
  <c r="F908" i="38"/>
  <c r="E908" i="38"/>
  <c r="F907" i="38"/>
  <c r="E907" i="38"/>
  <c r="F903" i="38"/>
  <c r="E903" i="38"/>
  <c r="F902" i="38"/>
  <c r="E902" i="38"/>
  <c r="F898" i="38"/>
  <c r="E898" i="38"/>
  <c r="G897" i="38"/>
  <c r="F897" i="38"/>
  <c r="E897" i="38"/>
  <c r="F896" i="38"/>
  <c r="E896" i="38"/>
  <c r="I895" i="38"/>
  <c r="F895" i="38"/>
  <c r="E895" i="38"/>
  <c r="F891" i="38"/>
  <c r="E891" i="38"/>
  <c r="F890" i="38"/>
  <c r="E890" i="38"/>
  <c r="F884" i="38"/>
  <c r="E884" i="38"/>
  <c r="F883" i="38"/>
  <c r="E883" i="38"/>
  <c r="F882" i="38"/>
  <c r="E882" i="38"/>
  <c r="K881" i="38"/>
  <c r="K868" i="38" s="1"/>
  <c r="F877" i="38"/>
  <c r="E877" i="38"/>
  <c r="F876" i="38"/>
  <c r="E876" i="38"/>
  <c r="F872" i="38"/>
  <c r="E872" i="38"/>
  <c r="I868" i="38"/>
  <c r="F868" i="38"/>
  <c r="E868" i="38"/>
  <c r="F867" i="38"/>
  <c r="E867" i="38"/>
  <c r="F863" i="38"/>
  <c r="E863" i="38"/>
  <c r="I859" i="38"/>
  <c r="F859" i="38"/>
  <c r="E859" i="38"/>
  <c r="F858" i="38"/>
  <c r="E858" i="38"/>
  <c r="F857" i="38"/>
  <c r="E857" i="38"/>
  <c r="F853" i="38"/>
  <c r="E853" i="38"/>
  <c r="F849" i="38"/>
  <c r="E849" i="38"/>
  <c r="F843" i="38"/>
  <c r="E843" i="38"/>
  <c r="F842" i="38"/>
  <c r="E842" i="38"/>
  <c r="F836" i="38"/>
  <c r="E836" i="38"/>
  <c r="F835" i="38"/>
  <c r="E835" i="38"/>
  <c r="F834" i="38"/>
  <c r="E834" i="38"/>
  <c r="F833" i="38"/>
  <c r="E833" i="38"/>
  <c r="F827" i="38"/>
  <c r="E827" i="38"/>
  <c r="F826" i="38"/>
  <c r="E826" i="38"/>
  <c r="F825" i="38"/>
  <c r="E825" i="38"/>
  <c r="F824" i="38"/>
  <c r="E824" i="38"/>
  <c r="F820" i="38"/>
  <c r="E820" i="38"/>
  <c r="F819" i="38"/>
  <c r="E819" i="38"/>
  <c r="F818" i="38"/>
  <c r="E818" i="38"/>
  <c r="F814" i="38"/>
  <c r="E814" i="38"/>
  <c r="F808" i="38"/>
  <c r="E808" i="38"/>
  <c r="F807" i="38"/>
  <c r="E807" i="38"/>
  <c r="F806" i="38"/>
  <c r="E806" i="38"/>
  <c r="F805" i="38"/>
  <c r="E805" i="38"/>
  <c r="F801" i="38"/>
  <c r="E801" i="38"/>
  <c r="F800" i="38"/>
  <c r="E800" i="38"/>
  <c r="F796" i="38"/>
  <c r="E796" i="38"/>
  <c r="F795" i="38"/>
  <c r="E795" i="38"/>
  <c r="F794" i="38"/>
  <c r="E794" i="38"/>
  <c r="F790" i="38"/>
  <c r="E790" i="38"/>
  <c r="F789" i="38"/>
  <c r="E789" i="38"/>
  <c r="F788" i="38"/>
  <c r="E788" i="38"/>
  <c r="F782" i="38"/>
  <c r="E782" i="38"/>
  <c r="F778" i="38"/>
  <c r="E778" i="38"/>
  <c r="F777" i="38"/>
  <c r="E777" i="38"/>
  <c r="F771" i="38"/>
  <c r="E771" i="38"/>
  <c r="F770" i="38"/>
  <c r="E770" i="38"/>
  <c r="F766" i="38"/>
  <c r="E766" i="38"/>
  <c r="F765" i="38"/>
  <c r="E765" i="38"/>
  <c r="F764" i="38"/>
  <c r="E764" i="38"/>
  <c r="F763" i="38"/>
  <c r="E763" i="38"/>
  <c r="F759" i="38"/>
  <c r="E759" i="38"/>
  <c r="F755" i="38"/>
  <c r="E755" i="38"/>
  <c r="F754" i="38"/>
  <c r="E754" i="38"/>
  <c r="F750" i="38"/>
  <c r="E750" i="38"/>
  <c r="F749" i="38"/>
  <c r="E749" i="38"/>
  <c r="F745" i="38"/>
  <c r="E745" i="38"/>
  <c r="F741" i="38"/>
  <c r="E741" i="38"/>
  <c r="F737" i="38"/>
  <c r="E737" i="38"/>
  <c r="F736" i="38"/>
  <c r="E736" i="38"/>
  <c r="F730" i="38"/>
  <c r="E730" i="38"/>
  <c r="F729" i="38"/>
  <c r="E729" i="38"/>
  <c r="F725" i="38"/>
  <c r="E725" i="38"/>
  <c r="F724" i="38"/>
  <c r="E724" i="38"/>
  <c r="F723" i="38"/>
  <c r="E723" i="38"/>
  <c r="F722" i="38"/>
  <c r="E722" i="38"/>
  <c r="F714" i="38"/>
  <c r="E714" i="38"/>
  <c r="F710" i="38"/>
  <c r="E710" i="38"/>
  <c r="F709" i="38"/>
  <c r="E709" i="38"/>
  <c r="F705" i="38"/>
  <c r="E705" i="38"/>
  <c r="F701" i="38"/>
  <c r="E701" i="38"/>
  <c r="F700" i="38"/>
  <c r="E700" i="38"/>
  <c r="F695" i="38"/>
  <c r="E695" i="38"/>
  <c r="F691" i="38"/>
  <c r="E691" i="38"/>
  <c r="F690" i="38"/>
  <c r="E690" i="38"/>
  <c r="F689" i="38"/>
  <c r="E689" i="38"/>
  <c r="F688" i="38"/>
  <c r="E688" i="38"/>
  <c r="F684" i="38"/>
  <c r="E684" i="38"/>
  <c r="F683" i="38"/>
  <c r="E683" i="38"/>
  <c r="F677" i="38"/>
  <c r="E677" i="38"/>
  <c r="F676" i="38"/>
  <c r="E676" i="38"/>
  <c r="I672" i="38"/>
  <c r="F672" i="38"/>
  <c r="E672" i="38"/>
  <c r="G671" i="38"/>
  <c r="F671" i="38"/>
  <c r="E671" i="38"/>
  <c r="I670" i="38"/>
  <c r="F670" i="38"/>
  <c r="E670" i="38"/>
  <c r="G669" i="38"/>
  <c r="F669" i="38"/>
  <c r="E669" i="38"/>
  <c r="I668" i="38"/>
  <c r="F668" i="38"/>
  <c r="E668" i="38"/>
  <c r="G667" i="38"/>
  <c r="F667" i="38"/>
  <c r="E667" i="38"/>
  <c r="I666" i="38"/>
  <c r="F666" i="38"/>
  <c r="E666" i="38"/>
  <c r="G665" i="38"/>
  <c r="F665" i="38"/>
  <c r="E665" i="38"/>
  <c r="I664" i="38"/>
  <c r="F664" i="38"/>
  <c r="E664" i="38"/>
  <c r="G663" i="38"/>
  <c r="F663" i="38"/>
  <c r="E663" i="38"/>
  <c r="I662" i="38"/>
  <c r="F662" i="38"/>
  <c r="E662" i="38"/>
  <c r="G661" i="38"/>
  <c r="F661" i="38"/>
  <c r="E661" i="38"/>
  <c r="F657" i="38"/>
  <c r="E657" i="38"/>
  <c r="F656" i="38"/>
  <c r="E656" i="38"/>
  <c r="F652" i="38"/>
  <c r="E652" i="38"/>
  <c r="F651" i="38"/>
  <c r="E651" i="38"/>
  <c r="F650" i="38"/>
  <c r="E650" i="38"/>
  <c r="F646" i="38"/>
  <c r="E646" i="38"/>
  <c r="F645" i="38"/>
  <c r="E645" i="38"/>
  <c r="F644" i="38"/>
  <c r="E644" i="38"/>
  <c r="F640" i="38"/>
  <c r="E640" i="38"/>
  <c r="F639" i="38"/>
  <c r="E639" i="38"/>
  <c r="F638" i="38"/>
  <c r="E638" i="38"/>
  <c r="F634" i="38"/>
  <c r="E634" i="38"/>
  <c r="F633" i="38"/>
  <c r="E633" i="38"/>
  <c r="F632" i="38"/>
  <c r="E632" i="38"/>
  <c r="F628" i="38"/>
  <c r="E628" i="38"/>
  <c r="F627" i="38"/>
  <c r="E627" i="38"/>
  <c r="F621" i="38"/>
  <c r="E621" i="38"/>
  <c r="F620" i="38"/>
  <c r="E620" i="38"/>
  <c r="F619" i="38"/>
  <c r="E619" i="38"/>
  <c r="F618" i="38"/>
  <c r="E618" i="38"/>
  <c r="F617" i="38"/>
  <c r="E617" i="38"/>
  <c r="F616" i="38"/>
  <c r="E616" i="38"/>
  <c r="F612" i="38"/>
  <c r="E612" i="38"/>
  <c r="G611" i="38"/>
  <c r="F611" i="38"/>
  <c r="E611" i="38"/>
  <c r="F610" i="38"/>
  <c r="E610" i="38"/>
  <c r="F609" i="38"/>
  <c r="E609" i="38"/>
  <c r="F608" i="38"/>
  <c r="E608" i="38"/>
  <c r="F604" i="38"/>
  <c r="E604" i="38"/>
  <c r="G603" i="38"/>
  <c r="F603" i="38"/>
  <c r="E603" i="38"/>
  <c r="F602" i="38"/>
  <c r="E602" i="38"/>
  <c r="F601" i="38"/>
  <c r="E601" i="38"/>
  <c r="F600" i="38"/>
  <c r="E600" i="38"/>
  <c r="F599" i="38"/>
  <c r="E599" i="38"/>
  <c r="F595" i="38"/>
  <c r="E595" i="38"/>
  <c r="G594" i="38"/>
  <c r="F594" i="38"/>
  <c r="E594" i="38"/>
  <c r="F593" i="38"/>
  <c r="E593" i="38"/>
  <c r="F592" i="38"/>
  <c r="E592" i="38"/>
  <c r="F591" i="38"/>
  <c r="E591" i="38"/>
  <c r="F590" i="38"/>
  <c r="E590" i="38"/>
  <c r="F586" i="38"/>
  <c r="E586" i="38"/>
  <c r="G585" i="38"/>
  <c r="F585" i="38"/>
  <c r="E585" i="38"/>
  <c r="F584" i="38"/>
  <c r="E584" i="38"/>
  <c r="F583" i="38"/>
  <c r="E583" i="38"/>
  <c r="F582" i="38"/>
  <c r="E582" i="38"/>
  <c r="F581" i="38"/>
  <c r="E581" i="38"/>
  <c r="F577" i="38"/>
  <c r="E577" i="38"/>
  <c r="G576" i="38"/>
  <c r="F576" i="38"/>
  <c r="E576" i="38"/>
  <c r="F575" i="38"/>
  <c r="E575" i="38"/>
  <c r="F574" i="38"/>
  <c r="E574" i="38"/>
  <c r="F573" i="38"/>
  <c r="E573" i="38"/>
  <c r="F572" i="38"/>
  <c r="E572" i="38"/>
  <c r="F568" i="38"/>
  <c r="E568" i="38"/>
  <c r="G567" i="38"/>
  <c r="F567" i="38"/>
  <c r="E567" i="38"/>
  <c r="F566" i="38"/>
  <c r="E566" i="38"/>
  <c r="F565" i="38"/>
  <c r="E565" i="38"/>
  <c r="F559" i="38"/>
  <c r="E559" i="38"/>
  <c r="F558" i="38"/>
  <c r="E558" i="38"/>
  <c r="F554" i="38"/>
  <c r="E554" i="38"/>
  <c r="F553" i="38"/>
  <c r="E553" i="38"/>
  <c r="F549" i="38"/>
  <c r="E549" i="38"/>
  <c r="F548" i="38"/>
  <c r="E548" i="38"/>
  <c r="F544" i="38"/>
  <c r="E544" i="38"/>
  <c r="F543" i="38"/>
  <c r="E543" i="38"/>
  <c r="F539" i="38"/>
  <c r="E539" i="38"/>
  <c r="F538" i="38"/>
  <c r="E538" i="38"/>
  <c r="F532" i="38"/>
  <c r="E532" i="38"/>
  <c r="F531" i="38"/>
  <c r="E531" i="38"/>
  <c r="G530" i="38"/>
  <c r="F530" i="38"/>
  <c r="E530" i="38"/>
  <c r="F526" i="38"/>
  <c r="E526" i="38"/>
  <c r="F525" i="38"/>
  <c r="E525" i="38"/>
  <c r="G524" i="38"/>
  <c r="F524" i="38"/>
  <c r="E524" i="38"/>
  <c r="F520" i="38"/>
  <c r="E520" i="38"/>
  <c r="F519" i="38"/>
  <c r="E519" i="38"/>
  <c r="G518" i="38"/>
  <c r="F518" i="38"/>
  <c r="E518" i="38"/>
  <c r="F514" i="38"/>
  <c r="E514" i="38"/>
  <c r="F513" i="38"/>
  <c r="E513" i="38"/>
  <c r="G512" i="38"/>
  <c r="F512" i="38"/>
  <c r="E512" i="38"/>
  <c r="F508" i="38"/>
  <c r="E508" i="38"/>
  <c r="F507" i="38"/>
  <c r="E507" i="38"/>
  <c r="G506" i="38"/>
  <c r="F506" i="38"/>
  <c r="E506" i="38"/>
  <c r="F500" i="38"/>
  <c r="E500" i="38"/>
  <c r="F499" i="38"/>
  <c r="E499" i="38"/>
  <c r="F493" i="38"/>
  <c r="E493" i="38"/>
  <c r="F492" i="38"/>
  <c r="E492" i="38"/>
  <c r="F488" i="38"/>
  <c r="E488" i="38"/>
  <c r="F487" i="38"/>
  <c r="E487" i="38"/>
  <c r="F483" i="38"/>
  <c r="E483" i="38"/>
  <c r="F475" i="38"/>
  <c r="E475" i="38"/>
  <c r="F471" i="38"/>
  <c r="E471" i="38"/>
  <c r="F470" i="38"/>
  <c r="E470" i="38"/>
  <c r="F466" i="38"/>
  <c r="E466" i="38"/>
  <c r="F462" i="38"/>
  <c r="E462" i="38"/>
  <c r="F461" i="38"/>
  <c r="E461" i="38"/>
  <c r="F457" i="38"/>
  <c r="E457" i="38"/>
  <c r="F456" i="38"/>
  <c r="E456" i="38"/>
  <c r="F450" i="38"/>
  <c r="E450" i="38"/>
  <c r="F449" i="38"/>
  <c r="E449" i="38"/>
  <c r="F445" i="38"/>
  <c r="E445" i="38"/>
  <c r="F444" i="38"/>
  <c r="E444" i="38"/>
  <c r="F443" i="38"/>
  <c r="E443" i="38"/>
  <c r="F442" i="38"/>
  <c r="E442" i="38"/>
  <c r="F441" i="38"/>
  <c r="E441" i="38"/>
  <c r="F437" i="38"/>
  <c r="E437" i="38"/>
  <c r="F433" i="38"/>
  <c r="E433" i="38"/>
  <c r="F432" i="38"/>
  <c r="E432" i="38"/>
  <c r="F428" i="38"/>
  <c r="E428" i="38"/>
  <c r="F427" i="38"/>
  <c r="E427" i="38"/>
  <c r="G423" i="38"/>
  <c r="F423" i="38"/>
  <c r="E423" i="38"/>
  <c r="F422" i="38"/>
  <c r="E422" i="38"/>
  <c r="F416" i="38"/>
  <c r="E416" i="38"/>
  <c r="F415" i="38"/>
  <c r="E415" i="38"/>
  <c r="F411" i="38"/>
  <c r="E411" i="38"/>
  <c r="F410" i="38"/>
  <c r="E410" i="38"/>
  <c r="F409" i="38"/>
  <c r="E409" i="38"/>
  <c r="F408" i="38"/>
  <c r="E408" i="38"/>
  <c r="F407" i="38"/>
  <c r="E407" i="38"/>
  <c r="F403" i="38"/>
  <c r="E403" i="38"/>
  <c r="F399" i="38"/>
  <c r="E399" i="38"/>
  <c r="F398" i="38"/>
  <c r="E398" i="38"/>
  <c r="F394" i="38"/>
  <c r="E394" i="38"/>
  <c r="F393" i="38"/>
  <c r="E393" i="38"/>
  <c r="G389" i="38"/>
  <c r="F389" i="38"/>
  <c r="E389" i="38"/>
  <c r="F388" i="38"/>
  <c r="E388" i="38"/>
  <c r="F380" i="38"/>
  <c r="E380" i="38"/>
  <c r="F376" i="38"/>
  <c r="E376" i="38"/>
  <c r="F375" i="38"/>
  <c r="E375" i="38"/>
  <c r="F371" i="38"/>
  <c r="E371" i="38"/>
  <c r="F367" i="38"/>
  <c r="E367" i="38"/>
  <c r="F366" i="38"/>
  <c r="E366" i="38"/>
  <c r="F362" i="38"/>
  <c r="E362" i="38"/>
  <c r="F361" i="38"/>
  <c r="E361" i="38"/>
  <c r="F357" i="38"/>
  <c r="E357" i="38"/>
  <c r="F356" i="38"/>
  <c r="E356" i="38"/>
  <c r="A351" i="38"/>
  <c r="F348" i="38"/>
  <c r="E348" i="38"/>
  <c r="F344" i="38"/>
  <c r="E344" i="38"/>
  <c r="F343" i="38"/>
  <c r="E343" i="38"/>
  <c r="F339" i="38"/>
  <c r="E339" i="38"/>
  <c r="F338" i="38"/>
  <c r="E338" i="38"/>
  <c r="F337" i="38"/>
  <c r="E337" i="38"/>
  <c r="F333" i="38"/>
  <c r="E333" i="38"/>
  <c r="F332" i="38"/>
  <c r="E332" i="38"/>
  <c r="F331" i="38"/>
  <c r="E331" i="38"/>
  <c r="F325" i="38"/>
  <c r="E325" i="38"/>
  <c r="F321" i="38"/>
  <c r="E321" i="38"/>
  <c r="F320" i="38"/>
  <c r="E320" i="38"/>
  <c r="F316" i="38"/>
  <c r="E316" i="38"/>
  <c r="F315" i="38"/>
  <c r="E315" i="38"/>
  <c r="F309" i="38"/>
  <c r="E309" i="38"/>
  <c r="F304" i="38"/>
  <c r="E304" i="38"/>
  <c r="F300" i="38"/>
  <c r="E300" i="38"/>
  <c r="F299" i="38"/>
  <c r="E299" i="38"/>
  <c r="F298" i="38"/>
  <c r="E298" i="38"/>
  <c r="F297" i="38"/>
  <c r="E297" i="38"/>
  <c r="F293" i="38"/>
  <c r="E293" i="38"/>
  <c r="F292" i="38"/>
  <c r="E292" i="38"/>
  <c r="F288" i="38"/>
  <c r="E288" i="38"/>
  <c r="F287" i="38"/>
  <c r="E287" i="38"/>
  <c r="F283" i="38"/>
  <c r="E283" i="38"/>
  <c r="F282" i="38"/>
  <c r="E282" i="38"/>
  <c r="F276" i="38"/>
  <c r="E276" i="38"/>
  <c r="F272" i="38"/>
  <c r="E272" i="38"/>
  <c r="F271" i="38"/>
  <c r="E271" i="38"/>
  <c r="G266" i="38"/>
  <c r="F266" i="38"/>
  <c r="E266" i="38"/>
  <c r="G265" i="38"/>
  <c r="F265" i="38"/>
  <c r="E265" i="38"/>
  <c r="F264" i="38"/>
  <c r="E264" i="38"/>
  <c r="F256" i="38"/>
  <c r="E256" i="38"/>
  <c r="F252" i="38"/>
  <c r="E252" i="38"/>
  <c r="F248" i="38"/>
  <c r="E248" i="38"/>
  <c r="F244" i="38"/>
  <c r="E244" i="38"/>
  <c r="F240" i="38"/>
  <c r="E240" i="38"/>
  <c r="F239" i="38"/>
  <c r="E239" i="38"/>
  <c r="F235" i="38"/>
  <c r="E235" i="38"/>
  <c r="F231" i="38"/>
  <c r="E231" i="38"/>
  <c r="F227" i="38"/>
  <c r="E227" i="38"/>
  <c r="F223" i="38"/>
  <c r="E223" i="38"/>
  <c r="F219" i="38"/>
  <c r="E219" i="38"/>
  <c r="F215" i="38"/>
  <c r="E215" i="38"/>
  <c r="F214" i="38"/>
  <c r="E214" i="38"/>
  <c r="F213" i="38"/>
  <c r="E213" i="38"/>
  <c r="F194" i="38"/>
  <c r="E194" i="38"/>
  <c r="F193" i="38"/>
  <c r="E193" i="38"/>
  <c r="F192" i="38"/>
  <c r="E192" i="38"/>
  <c r="F191" i="38"/>
  <c r="E191" i="38"/>
  <c r="F190" i="38"/>
  <c r="E190" i="38"/>
  <c r="F186" i="38"/>
  <c r="E186" i="38"/>
  <c r="G185" i="38"/>
  <c r="F185" i="38"/>
  <c r="E185" i="38"/>
  <c r="G184" i="38"/>
  <c r="F184" i="38"/>
  <c r="E184" i="38"/>
  <c r="F180" i="38"/>
  <c r="E180" i="38"/>
  <c r="G179" i="38"/>
  <c r="F179" i="38"/>
  <c r="E179" i="38"/>
  <c r="G178" i="38"/>
  <c r="F178" i="38"/>
  <c r="E178" i="38"/>
  <c r="F174" i="38"/>
  <c r="E174" i="38"/>
  <c r="G173" i="38"/>
  <c r="F173" i="38"/>
  <c r="E173" i="38"/>
  <c r="G172" i="38"/>
  <c r="F172" i="38"/>
  <c r="E172" i="38"/>
  <c r="F168" i="38"/>
  <c r="E168" i="38"/>
  <c r="G167" i="38"/>
  <c r="F167" i="38"/>
  <c r="E167" i="38"/>
  <c r="G166" i="38"/>
  <c r="F166" i="38"/>
  <c r="E166" i="38"/>
  <c r="F162" i="38"/>
  <c r="E162" i="38"/>
  <c r="G161" i="38"/>
  <c r="F161" i="38"/>
  <c r="E161" i="38"/>
  <c r="G160" i="38"/>
  <c r="F160" i="38"/>
  <c r="E160" i="38"/>
  <c r="F145" i="38"/>
  <c r="E145" i="38"/>
  <c r="F141" i="38"/>
  <c r="E141" i="38"/>
  <c r="F140" i="38"/>
  <c r="E140" i="38"/>
  <c r="F139" i="38"/>
  <c r="E139" i="38"/>
  <c r="I138" i="38"/>
  <c r="F138" i="38"/>
  <c r="E138" i="38"/>
  <c r="F134" i="38"/>
  <c r="E134" i="38"/>
  <c r="G133" i="38"/>
  <c r="F133" i="38"/>
  <c r="E133" i="38"/>
  <c r="F129" i="38"/>
  <c r="E129" i="38"/>
  <c r="F128" i="38"/>
  <c r="E128" i="38"/>
  <c r="I127" i="38"/>
  <c r="F127" i="38"/>
  <c r="E127" i="38"/>
  <c r="F123" i="38"/>
  <c r="E123" i="38"/>
  <c r="G122" i="38"/>
  <c r="F122" i="38"/>
  <c r="E122" i="38"/>
  <c r="F118" i="38"/>
  <c r="E118" i="38"/>
  <c r="G117" i="38"/>
  <c r="F117" i="38"/>
  <c r="E117" i="38"/>
  <c r="F113" i="38"/>
  <c r="E113" i="38"/>
  <c r="G112" i="38"/>
  <c r="F112" i="38"/>
  <c r="E112" i="38"/>
  <c r="F93" i="38"/>
  <c r="E93" i="38"/>
  <c r="F92" i="38"/>
  <c r="E92" i="38"/>
  <c r="F91" i="38"/>
  <c r="E91" i="38"/>
  <c r="G87" i="38"/>
  <c r="F87" i="38"/>
  <c r="E87" i="38"/>
  <c r="F86" i="38"/>
  <c r="E86" i="38"/>
  <c r="G82" i="38"/>
  <c r="F82" i="38"/>
  <c r="E82" i="38"/>
  <c r="F81" i="38"/>
  <c r="E81" i="38"/>
  <c r="F77" i="38"/>
  <c r="E77" i="38"/>
  <c r="F76" i="38"/>
  <c r="E76" i="38"/>
  <c r="A69" i="38"/>
  <c r="F66" i="38"/>
  <c r="E66" i="38"/>
  <c r="F62" i="38"/>
  <c r="E62" i="38"/>
  <c r="G56" i="38"/>
  <c r="F56" i="38"/>
  <c r="E56" i="38"/>
  <c r="F55" i="38"/>
  <c r="E55" i="38"/>
  <c r="G51" i="38"/>
  <c r="F51" i="38"/>
  <c r="E51" i="38"/>
  <c r="F50" i="38"/>
  <c r="E50" i="38"/>
  <c r="F49" i="38"/>
  <c r="E49" i="38"/>
  <c r="G45" i="38"/>
  <c r="F45" i="38"/>
  <c r="E45" i="38"/>
  <c r="F44" i="38"/>
  <c r="E44" i="38"/>
  <c r="F39" i="38"/>
  <c r="E39" i="38"/>
  <c r="K38" i="38"/>
  <c r="AI34" i="38"/>
  <c r="AH34" i="38"/>
  <c r="AG34" i="38"/>
  <c r="AF34" i="38"/>
  <c r="AE34" i="38"/>
  <c r="AD34" i="38"/>
  <c r="AC34" i="38"/>
  <c r="AB34" i="38"/>
  <c r="AA34" i="38"/>
  <c r="Z34" i="38"/>
  <c r="Y34" i="38"/>
  <c r="X34" i="38"/>
  <c r="W34" i="38"/>
  <c r="V34" i="38"/>
  <c r="U34" i="38"/>
  <c r="T34" i="38"/>
  <c r="S34" i="38"/>
  <c r="R34" i="38"/>
  <c r="Q34" i="38"/>
  <c r="P34" i="38"/>
  <c r="O34" i="38"/>
  <c r="N34" i="38"/>
  <c r="M34" i="38"/>
  <c r="L34" i="38"/>
  <c r="K34" i="38"/>
  <c r="F34" i="38"/>
  <c r="E34" i="38"/>
  <c r="G33" i="38"/>
  <c r="F33" i="38"/>
  <c r="E33" i="38"/>
  <c r="F27" i="38"/>
  <c r="E27" i="38"/>
  <c r="F26" i="38"/>
  <c r="E26" i="38"/>
  <c r="F22" i="38"/>
  <c r="E22" i="38"/>
  <c r="F21" i="38"/>
  <c r="E21" i="38"/>
  <c r="F15" i="38"/>
  <c r="E15" i="38"/>
  <c r="F11" i="38"/>
  <c r="E11" i="38"/>
  <c r="G10" i="38"/>
  <c r="F10" i="38"/>
  <c r="E10" i="38"/>
  <c r="A5" i="38"/>
  <c r="A2" i="38"/>
  <c r="F1380" i="18"/>
  <c r="E1380" i="18"/>
  <c r="F1376" i="18"/>
  <c r="E1376" i="18"/>
  <c r="F1375" i="18"/>
  <c r="E1375" i="18"/>
  <c r="F1371" i="18"/>
  <c r="E1371" i="18"/>
  <c r="F1367" i="18"/>
  <c r="E1367" i="18"/>
  <c r="F1366" i="18"/>
  <c r="E1366" i="18"/>
  <c r="F1362" i="18"/>
  <c r="E1362" i="18"/>
  <c r="F1361" i="18"/>
  <c r="E1361" i="18"/>
  <c r="F1360" i="18"/>
  <c r="E1360" i="18"/>
  <c r="F1359" i="18"/>
  <c r="E1359" i="18"/>
  <c r="F1358" i="18"/>
  <c r="E1358" i="18"/>
  <c r="F1357" i="18"/>
  <c r="E1357" i="18"/>
  <c r="F1356" i="18"/>
  <c r="E1356" i="18"/>
  <c r="F1355" i="18"/>
  <c r="E1355" i="18"/>
  <c r="F1351" i="18"/>
  <c r="E1351" i="18"/>
  <c r="F1347" i="18"/>
  <c r="E1347" i="18"/>
  <c r="F1346" i="18"/>
  <c r="E1346" i="18"/>
  <c r="F1345" i="18"/>
  <c r="E1345" i="18"/>
  <c r="F1344" i="18"/>
  <c r="E1344" i="18"/>
  <c r="F1343" i="18"/>
  <c r="E1343" i="18"/>
  <c r="F1342" i="18"/>
  <c r="E1342" i="18"/>
  <c r="F1341" i="18"/>
  <c r="E1341" i="18"/>
  <c r="F1340" i="18"/>
  <c r="E1340" i="18"/>
  <c r="F1326" i="18"/>
  <c r="E1326" i="18"/>
  <c r="F1325" i="18"/>
  <c r="E1325" i="18"/>
  <c r="F1324" i="18"/>
  <c r="E1324" i="18"/>
  <c r="F1323" i="18"/>
  <c r="E1323" i="18"/>
  <c r="F1322" i="18"/>
  <c r="E1322" i="18"/>
  <c r="F1321" i="18"/>
  <c r="E1321" i="18"/>
  <c r="F1320" i="18"/>
  <c r="E1320" i="18"/>
  <c r="F1319" i="18"/>
  <c r="E1319" i="18"/>
  <c r="F1315" i="18"/>
  <c r="E1315" i="18"/>
  <c r="F1311" i="18"/>
  <c r="E1311" i="18"/>
  <c r="F1310" i="18"/>
  <c r="E1310" i="18"/>
  <c r="F1309" i="18"/>
  <c r="E1309" i="18"/>
  <c r="F1308" i="18"/>
  <c r="E1308" i="18"/>
  <c r="F1307" i="18"/>
  <c r="E1307" i="18"/>
  <c r="F1306" i="18"/>
  <c r="E1306" i="18"/>
  <c r="F1305" i="18"/>
  <c r="E1305" i="18"/>
  <c r="F1304" i="18"/>
  <c r="E1304" i="18"/>
  <c r="F1300" i="18"/>
  <c r="E1300" i="18"/>
  <c r="F1299" i="18"/>
  <c r="E1299" i="18"/>
  <c r="F1298" i="18"/>
  <c r="E1298" i="18"/>
  <c r="F1297" i="18"/>
  <c r="E1297" i="18"/>
  <c r="F1296" i="18"/>
  <c r="E1296" i="18"/>
  <c r="F1295" i="18"/>
  <c r="E1295" i="18"/>
  <c r="F1294" i="18"/>
  <c r="E1294" i="18"/>
  <c r="F1293" i="18"/>
  <c r="E1293" i="18"/>
  <c r="A1290" i="18"/>
  <c r="F1287" i="18"/>
  <c r="E1287" i="18"/>
  <c r="F1283" i="18"/>
  <c r="E1283" i="18"/>
  <c r="F1279" i="18"/>
  <c r="E1279" i="18"/>
  <c r="F1275" i="18"/>
  <c r="E1275" i="18"/>
  <c r="F1271" i="18"/>
  <c r="E1271" i="18"/>
  <c r="F1270" i="18"/>
  <c r="E1270" i="18"/>
  <c r="F1266" i="18"/>
  <c r="E1266" i="18"/>
  <c r="F1262" i="18"/>
  <c r="E1262" i="18"/>
  <c r="F1258" i="18"/>
  <c r="E1258" i="18"/>
  <c r="F1254" i="18"/>
  <c r="E1254" i="18"/>
  <c r="F1246" i="18"/>
  <c r="E1246" i="18"/>
  <c r="F1245" i="18"/>
  <c r="E1245" i="18"/>
  <c r="A1242" i="18"/>
  <c r="F1239" i="18"/>
  <c r="E1239" i="18"/>
  <c r="F1238" i="18"/>
  <c r="E1238" i="18"/>
  <c r="K1237" i="18"/>
  <c r="K1227" i="18" s="1"/>
  <c r="F1233" i="18"/>
  <c r="E1233" i="18"/>
  <c r="F1232" i="18"/>
  <c r="E1232" i="18"/>
  <c r="F1228" i="18"/>
  <c r="E1228" i="18"/>
  <c r="F1227" i="18"/>
  <c r="E1227" i="18"/>
  <c r="F1223" i="18"/>
  <c r="E1223" i="18"/>
  <c r="F1222" i="18"/>
  <c r="E1222" i="18"/>
  <c r="F1221" i="18"/>
  <c r="E1221" i="18"/>
  <c r="F1220" i="18"/>
  <c r="E1220" i="18"/>
  <c r="F1216" i="18"/>
  <c r="E1216" i="18"/>
  <c r="F1215" i="18"/>
  <c r="E1215" i="18"/>
  <c r="F1211" i="18"/>
  <c r="E1211" i="18"/>
  <c r="F1207" i="18"/>
  <c r="E1207" i="18"/>
  <c r="F1206" i="18"/>
  <c r="E1206" i="18"/>
  <c r="F1202" i="18"/>
  <c r="E1202" i="18"/>
  <c r="F1201" i="18"/>
  <c r="E1201" i="18"/>
  <c r="F1200" i="18"/>
  <c r="E1200" i="18"/>
  <c r="F1199" i="18"/>
  <c r="E1199" i="18"/>
  <c r="F1193" i="18"/>
  <c r="E1193" i="18"/>
  <c r="F1192" i="18"/>
  <c r="E1192" i="18"/>
  <c r="F1188" i="18"/>
  <c r="E1188" i="18"/>
  <c r="F1185" i="18"/>
  <c r="E1185" i="18"/>
  <c r="F1181" i="18"/>
  <c r="E1181" i="18"/>
  <c r="F1180" i="18"/>
  <c r="E1180" i="18"/>
  <c r="F1179" i="18"/>
  <c r="E1179" i="18"/>
  <c r="F1175" i="18"/>
  <c r="E1175" i="18"/>
  <c r="F1174" i="18"/>
  <c r="E1174" i="18"/>
  <c r="F1173" i="18"/>
  <c r="E1173" i="18"/>
  <c r="F1167" i="18"/>
  <c r="E1167" i="18"/>
  <c r="F1166" i="18"/>
  <c r="E1166" i="18"/>
  <c r="F1162" i="18"/>
  <c r="E1162" i="18"/>
  <c r="F1161" i="18"/>
  <c r="E1161" i="18"/>
  <c r="F1157" i="18"/>
  <c r="E1157" i="18"/>
  <c r="A1150" i="18"/>
  <c r="F1147" i="18"/>
  <c r="E1147" i="18"/>
  <c r="F1143" i="18"/>
  <c r="E1143" i="18"/>
  <c r="F1142" i="18"/>
  <c r="E1142" i="18"/>
  <c r="F1138" i="18"/>
  <c r="E1138" i="18"/>
  <c r="F1134" i="18"/>
  <c r="E1134" i="18"/>
  <c r="F1133" i="18"/>
  <c r="E1133" i="18"/>
  <c r="F1129" i="18"/>
  <c r="E1129" i="18"/>
  <c r="F1128" i="18"/>
  <c r="E1128" i="18"/>
  <c r="F1127" i="18"/>
  <c r="E1127" i="18"/>
  <c r="F1126" i="18"/>
  <c r="E1126" i="18"/>
  <c r="F1125" i="18"/>
  <c r="E1125" i="18"/>
  <c r="F1121" i="18"/>
  <c r="E1121" i="18"/>
  <c r="F1120" i="18"/>
  <c r="E1120" i="18"/>
  <c r="F1116" i="18"/>
  <c r="E1116" i="18"/>
  <c r="F1112" i="18"/>
  <c r="E1112" i="18"/>
  <c r="I1111" i="18"/>
  <c r="F1111" i="18"/>
  <c r="E1111" i="18"/>
  <c r="F1105" i="18"/>
  <c r="E1105" i="18"/>
  <c r="F1101" i="18"/>
  <c r="E1101" i="18"/>
  <c r="F1100" i="18"/>
  <c r="E1100" i="18"/>
  <c r="F1096" i="18"/>
  <c r="E1096" i="18"/>
  <c r="F1092" i="18"/>
  <c r="E1092" i="18"/>
  <c r="F1091" i="18"/>
  <c r="E1091" i="18"/>
  <c r="F1087" i="18"/>
  <c r="E1087" i="18"/>
  <c r="F1086" i="18"/>
  <c r="E1086" i="18"/>
  <c r="F1085" i="18"/>
  <c r="E1085" i="18"/>
  <c r="F1084" i="18"/>
  <c r="E1084" i="18"/>
  <c r="F1083" i="18"/>
  <c r="E1083" i="18"/>
  <c r="F1079" i="18"/>
  <c r="E1079" i="18"/>
  <c r="F1075" i="18"/>
  <c r="E1075" i="18"/>
  <c r="I1074" i="18"/>
  <c r="F1074" i="18"/>
  <c r="E1074" i="18"/>
  <c r="F1068" i="18"/>
  <c r="E1068" i="18"/>
  <c r="F1064" i="18"/>
  <c r="E1064" i="18"/>
  <c r="F1063" i="18"/>
  <c r="E1063" i="18"/>
  <c r="F1059" i="18"/>
  <c r="E1059" i="18"/>
  <c r="F1055" i="18"/>
  <c r="E1055" i="18"/>
  <c r="F1054" i="18"/>
  <c r="E1054" i="18"/>
  <c r="F1050" i="18"/>
  <c r="E1050" i="18"/>
  <c r="F1049" i="18"/>
  <c r="E1049" i="18"/>
  <c r="F1048" i="18"/>
  <c r="E1048" i="18"/>
  <c r="F1047" i="18"/>
  <c r="E1047" i="18"/>
  <c r="F1046" i="18"/>
  <c r="E1046" i="18"/>
  <c r="F1042" i="18"/>
  <c r="E1042" i="18"/>
  <c r="F1038" i="18"/>
  <c r="E1038" i="18"/>
  <c r="I1037" i="18"/>
  <c r="F1037" i="18"/>
  <c r="E1037" i="18"/>
  <c r="F1033" i="18"/>
  <c r="E1033" i="18"/>
  <c r="F1032" i="18"/>
  <c r="E1032" i="18"/>
  <c r="F1028" i="18"/>
  <c r="E1028" i="18"/>
  <c r="F1019" i="18"/>
  <c r="E1019" i="18"/>
  <c r="F1015" i="18"/>
  <c r="E1015" i="18"/>
  <c r="F1014" i="18"/>
  <c r="E1014" i="18"/>
  <c r="F1010" i="18"/>
  <c r="E1010" i="18"/>
  <c r="F1006" i="18"/>
  <c r="E1006" i="18"/>
  <c r="F1005" i="18"/>
  <c r="E1005" i="18"/>
  <c r="F1001" i="18"/>
  <c r="E1001" i="18"/>
  <c r="F1000" i="18"/>
  <c r="E1000" i="18"/>
  <c r="F999" i="18"/>
  <c r="E999" i="18"/>
  <c r="F995" i="18"/>
  <c r="E995" i="18"/>
  <c r="F994" i="18"/>
  <c r="E994" i="18"/>
  <c r="F993" i="18"/>
  <c r="E993" i="18"/>
  <c r="K992" i="18"/>
  <c r="K968" i="18" s="1"/>
  <c r="F988" i="18"/>
  <c r="E988" i="18"/>
  <c r="I987" i="18"/>
  <c r="F987" i="18"/>
  <c r="E987" i="18"/>
  <c r="F983" i="18"/>
  <c r="E983" i="18"/>
  <c r="F982" i="18"/>
  <c r="E982" i="18"/>
  <c r="I981" i="18"/>
  <c r="F981" i="18"/>
  <c r="E981" i="18"/>
  <c r="I977" i="18"/>
  <c r="F977" i="18"/>
  <c r="E977" i="18"/>
  <c r="I973" i="18"/>
  <c r="F973" i="18"/>
  <c r="E973" i="18"/>
  <c r="F969" i="18"/>
  <c r="E969" i="18"/>
  <c r="F968" i="18"/>
  <c r="E968" i="18"/>
  <c r="F964" i="18"/>
  <c r="E964" i="18"/>
  <c r="F963" i="18"/>
  <c r="E963" i="18"/>
  <c r="F962" i="18"/>
  <c r="E962" i="18"/>
  <c r="F961" i="18"/>
  <c r="E961" i="18"/>
  <c r="F960" i="18"/>
  <c r="E960" i="18"/>
  <c r="F954" i="18"/>
  <c r="E954" i="18"/>
  <c r="F950" i="18"/>
  <c r="E950" i="18"/>
  <c r="F949" i="18"/>
  <c r="E949" i="18"/>
  <c r="F945" i="18"/>
  <c r="E945" i="18"/>
  <c r="F941" i="18"/>
  <c r="E941" i="18"/>
  <c r="F940" i="18"/>
  <c r="E940" i="18"/>
  <c r="F936" i="18"/>
  <c r="E936" i="18"/>
  <c r="F935" i="18"/>
  <c r="E935" i="18"/>
  <c r="F924" i="18"/>
  <c r="E924" i="18"/>
  <c r="G923" i="18"/>
  <c r="F923" i="18"/>
  <c r="E923" i="18"/>
  <c r="I922" i="18"/>
  <c r="F922" i="18"/>
  <c r="E922" i="18"/>
  <c r="F918" i="18"/>
  <c r="E918" i="18"/>
  <c r="F917" i="18"/>
  <c r="E917" i="18"/>
  <c r="F911" i="18"/>
  <c r="E911" i="18"/>
  <c r="F910" i="18"/>
  <c r="E910" i="18"/>
  <c r="F909" i="18"/>
  <c r="E909" i="18"/>
  <c r="F908" i="18"/>
  <c r="E908" i="18"/>
  <c r="F907" i="18"/>
  <c r="E907" i="18"/>
  <c r="F903" i="18"/>
  <c r="E903" i="18"/>
  <c r="F902" i="18"/>
  <c r="E902" i="18"/>
  <c r="F898" i="18"/>
  <c r="E898" i="18"/>
  <c r="G897" i="18"/>
  <c r="F897" i="18"/>
  <c r="E897" i="18"/>
  <c r="F896" i="18"/>
  <c r="E896" i="18"/>
  <c r="I895" i="18"/>
  <c r="F895" i="18"/>
  <c r="E895" i="18"/>
  <c r="F891" i="18"/>
  <c r="E891" i="18"/>
  <c r="F890" i="18"/>
  <c r="E890" i="18"/>
  <c r="F884" i="18"/>
  <c r="E884" i="18"/>
  <c r="F883" i="18"/>
  <c r="E883" i="18"/>
  <c r="F882" i="18"/>
  <c r="E882" i="18"/>
  <c r="K881" i="18"/>
  <c r="K868" i="18" s="1"/>
  <c r="F877" i="18"/>
  <c r="E877" i="18"/>
  <c r="F876" i="18"/>
  <c r="E876" i="18"/>
  <c r="F872" i="18"/>
  <c r="E872" i="18"/>
  <c r="I868" i="18"/>
  <c r="F868" i="18"/>
  <c r="E868" i="18"/>
  <c r="F867" i="18"/>
  <c r="E867" i="18"/>
  <c r="F863" i="18"/>
  <c r="E863" i="18"/>
  <c r="I859" i="18"/>
  <c r="F859" i="18"/>
  <c r="E859" i="18"/>
  <c r="F858" i="18"/>
  <c r="E858" i="18"/>
  <c r="F857" i="18"/>
  <c r="E857" i="18"/>
  <c r="F853" i="18"/>
  <c r="E853" i="18"/>
  <c r="F849" i="18"/>
  <c r="E849" i="18"/>
  <c r="F843" i="18"/>
  <c r="E843" i="18"/>
  <c r="F842" i="18"/>
  <c r="E842" i="18"/>
  <c r="F836" i="18"/>
  <c r="E836" i="18"/>
  <c r="F835" i="18"/>
  <c r="E835" i="18"/>
  <c r="F834" i="18"/>
  <c r="E834" i="18"/>
  <c r="F833" i="18"/>
  <c r="E833" i="18"/>
  <c r="F827" i="18"/>
  <c r="E827" i="18"/>
  <c r="F826" i="18"/>
  <c r="E826" i="18"/>
  <c r="F825" i="18"/>
  <c r="E825" i="18"/>
  <c r="F824" i="18"/>
  <c r="E824" i="18"/>
  <c r="F820" i="18"/>
  <c r="E820" i="18"/>
  <c r="F819" i="18"/>
  <c r="E819" i="18"/>
  <c r="F818" i="18"/>
  <c r="E818" i="18"/>
  <c r="F814" i="18"/>
  <c r="E814" i="18"/>
  <c r="F808" i="18"/>
  <c r="E808" i="18"/>
  <c r="F807" i="18"/>
  <c r="E807" i="18"/>
  <c r="F806" i="18"/>
  <c r="E806" i="18"/>
  <c r="F805" i="18"/>
  <c r="E805" i="18"/>
  <c r="F801" i="18"/>
  <c r="E801" i="18"/>
  <c r="F800" i="18"/>
  <c r="E800" i="18"/>
  <c r="F796" i="18"/>
  <c r="E796" i="18"/>
  <c r="F795" i="18"/>
  <c r="E795" i="18"/>
  <c r="F794" i="18"/>
  <c r="E794" i="18"/>
  <c r="F790" i="18"/>
  <c r="E790" i="18"/>
  <c r="F789" i="18"/>
  <c r="E789" i="18"/>
  <c r="F788" i="18"/>
  <c r="E788" i="18"/>
  <c r="F782" i="18"/>
  <c r="E782" i="18"/>
  <c r="F778" i="18"/>
  <c r="E778" i="18"/>
  <c r="F777" i="18"/>
  <c r="E777" i="18"/>
  <c r="F771" i="18"/>
  <c r="E771" i="18"/>
  <c r="F770" i="18"/>
  <c r="E770" i="18"/>
  <c r="F766" i="18"/>
  <c r="E766" i="18"/>
  <c r="F765" i="18"/>
  <c r="E765" i="18"/>
  <c r="F764" i="18"/>
  <c r="E764" i="18"/>
  <c r="F763" i="18"/>
  <c r="E763" i="18"/>
  <c r="F759" i="18"/>
  <c r="E759" i="18"/>
  <c r="F755" i="18"/>
  <c r="E755" i="18"/>
  <c r="F754" i="18"/>
  <c r="E754" i="18"/>
  <c r="F750" i="18"/>
  <c r="E750" i="18"/>
  <c r="F749" i="18"/>
  <c r="E749" i="18"/>
  <c r="F745" i="18"/>
  <c r="E745" i="18"/>
  <c r="F741" i="18"/>
  <c r="E741" i="18"/>
  <c r="F737" i="18"/>
  <c r="E737" i="18"/>
  <c r="F736" i="18"/>
  <c r="E736" i="18"/>
  <c r="F730" i="18"/>
  <c r="E730" i="18"/>
  <c r="F729" i="18"/>
  <c r="E729" i="18"/>
  <c r="F725" i="18"/>
  <c r="E725" i="18"/>
  <c r="F724" i="18"/>
  <c r="E724" i="18"/>
  <c r="F723" i="18"/>
  <c r="E723" i="18"/>
  <c r="F722" i="18"/>
  <c r="E722" i="18"/>
  <c r="F714" i="18"/>
  <c r="E714" i="18"/>
  <c r="F710" i="18"/>
  <c r="E710" i="18"/>
  <c r="F709" i="18"/>
  <c r="E709" i="18"/>
  <c r="F705" i="18"/>
  <c r="E705" i="18"/>
  <c r="F701" i="18"/>
  <c r="E701" i="18"/>
  <c r="F700" i="18"/>
  <c r="E700" i="18"/>
  <c r="F695" i="18"/>
  <c r="E695" i="18"/>
  <c r="F691" i="18"/>
  <c r="E691" i="18"/>
  <c r="F690" i="18"/>
  <c r="E690" i="18"/>
  <c r="F689" i="18"/>
  <c r="E689" i="18"/>
  <c r="F688" i="18"/>
  <c r="E688" i="18"/>
  <c r="F684" i="18"/>
  <c r="E684" i="18"/>
  <c r="F683" i="18"/>
  <c r="E683" i="18"/>
  <c r="F677" i="18"/>
  <c r="E677" i="18"/>
  <c r="F676" i="18"/>
  <c r="E676" i="18"/>
  <c r="I672" i="18"/>
  <c r="F672" i="18"/>
  <c r="E672" i="18"/>
  <c r="G671" i="18"/>
  <c r="F671" i="18"/>
  <c r="E671" i="18"/>
  <c r="I670" i="18"/>
  <c r="F670" i="18"/>
  <c r="E670" i="18"/>
  <c r="G669" i="18"/>
  <c r="F669" i="18"/>
  <c r="E669" i="18"/>
  <c r="I668" i="18"/>
  <c r="F668" i="18"/>
  <c r="E668" i="18"/>
  <c r="G667" i="18"/>
  <c r="F667" i="18"/>
  <c r="E667" i="18"/>
  <c r="I666" i="18"/>
  <c r="F666" i="18"/>
  <c r="E666" i="18"/>
  <c r="G665" i="18"/>
  <c r="F665" i="18"/>
  <c r="E665" i="18"/>
  <c r="I664" i="18"/>
  <c r="F664" i="18"/>
  <c r="E664" i="18"/>
  <c r="G663" i="18"/>
  <c r="F663" i="18"/>
  <c r="E663" i="18"/>
  <c r="I662" i="18"/>
  <c r="F662" i="18"/>
  <c r="E662" i="18"/>
  <c r="G661" i="18"/>
  <c r="F661" i="18"/>
  <c r="E661" i="18"/>
  <c r="F657" i="18"/>
  <c r="E657" i="18"/>
  <c r="F656" i="18"/>
  <c r="E656" i="18"/>
  <c r="F652" i="18"/>
  <c r="E652" i="18"/>
  <c r="F651" i="18"/>
  <c r="E651" i="18"/>
  <c r="F650" i="18"/>
  <c r="E650" i="18"/>
  <c r="F646" i="18"/>
  <c r="E646" i="18"/>
  <c r="F645" i="18"/>
  <c r="E645" i="18"/>
  <c r="F644" i="18"/>
  <c r="E644" i="18"/>
  <c r="F640" i="18"/>
  <c r="E640" i="18"/>
  <c r="F639" i="18"/>
  <c r="E639" i="18"/>
  <c r="F638" i="18"/>
  <c r="E638" i="18"/>
  <c r="F634" i="18"/>
  <c r="E634" i="18"/>
  <c r="F633" i="18"/>
  <c r="E633" i="18"/>
  <c r="F632" i="18"/>
  <c r="E632" i="18"/>
  <c r="F628" i="18"/>
  <c r="E628" i="18"/>
  <c r="F627" i="18"/>
  <c r="E627" i="18"/>
  <c r="F621" i="18"/>
  <c r="E621" i="18"/>
  <c r="F620" i="18"/>
  <c r="E620" i="18"/>
  <c r="F619" i="18"/>
  <c r="E619" i="18"/>
  <c r="F618" i="18"/>
  <c r="E618" i="18"/>
  <c r="F617" i="18"/>
  <c r="E617" i="18"/>
  <c r="F616" i="18"/>
  <c r="E616" i="18"/>
  <c r="F612" i="18"/>
  <c r="E612" i="18"/>
  <c r="G611" i="18"/>
  <c r="F611" i="18"/>
  <c r="E611" i="18"/>
  <c r="F610" i="18"/>
  <c r="E610" i="18"/>
  <c r="F609" i="18"/>
  <c r="E609" i="18"/>
  <c r="F608" i="18"/>
  <c r="E608" i="18"/>
  <c r="F604" i="18"/>
  <c r="E604" i="18"/>
  <c r="G603" i="18"/>
  <c r="F603" i="18"/>
  <c r="E603" i="18"/>
  <c r="F602" i="18"/>
  <c r="E602" i="18"/>
  <c r="F601" i="18"/>
  <c r="E601" i="18"/>
  <c r="F600" i="18"/>
  <c r="E600" i="18"/>
  <c r="F599" i="18"/>
  <c r="E599" i="18"/>
  <c r="F595" i="18"/>
  <c r="E595" i="18"/>
  <c r="G594" i="18"/>
  <c r="F594" i="18"/>
  <c r="E594" i="18"/>
  <c r="F593" i="18"/>
  <c r="E593" i="18"/>
  <c r="F592" i="18"/>
  <c r="E592" i="18"/>
  <c r="F591" i="18"/>
  <c r="E591" i="18"/>
  <c r="F590" i="18"/>
  <c r="E590" i="18"/>
  <c r="F586" i="18"/>
  <c r="E586" i="18"/>
  <c r="G585" i="18"/>
  <c r="F585" i="18"/>
  <c r="E585" i="18"/>
  <c r="F584" i="18"/>
  <c r="E584" i="18"/>
  <c r="F583" i="18"/>
  <c r="E583" i="18"/>
  <c r="F582" i="18"/>
  <c r="E582" i="18"/>
  <c r="F581" i="18"/>
  <c r="E581" i="18"/>
  <c r="F577" i="18"/>
  <c r="E577" i="18"/>
  <c r="G576" i="18"/>
  <c r="F576" i="18"/>
  <c r="E576" i="18"/>
  <c r="F575" i="18"/>
  <c r="E575" i="18"/>
  <c r="F574" i="18"/>
  <c r="E574" i="18"/>
  <c r="F573" i="18"/>
  <c r="E573" i="18"/>
  <c r="F572" i="18"/>
  <c r="E572" i="18"/>
  <c r="F568" i="18"/>
  <c r="E568" i="18"/>
  <c r="G567" i="18"/>
  <c r="F567" i="18"/>
  <c r="E567" i="18"/>
  <c r="F566" i="18"/>
  <c r="E566" i="18"/>
  <c r="F565" i="18"/>
  <c r="E565" i="18"/>
  <c r="F559" i="18"/>
  <c r="E559" i="18"/>
  <c r="F558" i="18"/>
  <c r="E558" i="18"/>
  <c r="F554" i="18"/>
  <c r="E554" i="18"/>
  <c r="F553" i="18"/>
  <c r="E553" i="18"/>
  <c r="F549" i="18"/>
  <c r="E549" i="18"/>
  <c r="F548" i="18"/>
  <c r="E548" i="18"/>
  <c r="F544" i="18"/>
  <c r="E544" i="18"/>
  <c r="F543" i="18"/>
  <c r="E543" i="18"/>
  <c r="F539" i="18"/>
  <c r="E539" i="18"/>
  <c r="F538" i="18"/>
  <c r="E538" i="18"/>
  <c r="F532" i="18"/>
  <c r="E532" i="18"/>
  <c r="F531" i="18"/>
  <c r="E531" i="18"/>
  <c r="G530" i="18"/>
  <c r="F530" i="18"/>
  <c r="E530" i="18"/>
  <c r="F526" i="18"/>
  <c r="E526" i="18"/>
  <c r="F525" i="18"/>
  <c r="E525" i="18"/>
  <c r="G524" i="18"/>
  <c r="F524" i="18"/>
  <c r="E524" i="18"/>
  <c r="F520" i="18"/>
  <c r="E520" i="18"/>
  <c r="F519" i="18"/>
  <c r="E519" i="18"/>
  <c r="G518" i="18"/>
  <c r="F518" i="18"/>
  <c r="E518" i="18"/>
  <c r="F514" i="18"/>
  <c r="E514" i="18"/>
  <c r="F513" i="18"/>
  <c r="E513" i="18"/>
  <c r="G512" i="18"/>
  <c r="F512" i="18"/>
  <c r="E512" i="18"/>
  <c r="F508" i="18"/>
  <c r="E508" i="18"/>
  <c r="F507" i="18"/>
  <c r="E507" i="18"/>
  <c r="G506" i="18"/>
  <c r="F506" i="18"/>
  <c r="E506" i="18"/>
  <c r="F500" i="18"/>
  <c r="E500" i="18"/>
  <c r="F499" i="18"/>
  <c r="E499" i="18"/>
  <c r="F493" i="18"/>
  <c r="E493" i="18"/>
  <c r="F492" i="18"/>
  <c r="E492" i="18"/>
  <c r="F488" i="18"/>
  <c r="E488" i="18"/>
  <c r="F487" i="18"/>
  <c r="E487" i="18"/>
  <c r="F483" i="18"/>
  <c r="E483" i="18"/>
  <c r="F475" i="18"/>
  <c r="E475" i="18"/>
  <c r="F471" i="18"/>
  <c r="E471" i="18"/>
  <c r="F470" i="18"/>
  <c r="E470" i="18"/>
  <c r="F466" i="18"/>
  <c r="E466" i="18"/>
  <c r="F462" i="18"/>
  <c r="E462" i="18"/>
  <c r="F461" i="18"/>
  <c r="E461" i="18"/>
  <c r="F457" i="18"/>
  <c r="E457" i="18"/>
  <c r="F456" i="18"/>
  <c r="E456" i="18"/>
  <c r="F450" i="18"/>
  <c r="E450" i="18"/>
  <c r="F449" i="18"/>
  <c r="E449" i="18"/>
  <c r="F445" i="18"/>
  <c r="E445" i="18"/>
  <c r="F444" i="18"/>
  <c r="E444" i="18"/>
  <c r="F443" i="18"/>
  <c r="E443" i="18"/>
  <c r="F442" i="18"/>
  <c r="E442" i="18"/>
  <c r="F441" i="18"/>
  <c r="E441" i="18"/>
  <c r="F437" i="18"/>
  <c r="E437" i="18"/>
  <c r="F433" i="18"/>
  <c r="E433" i="18"/>
  <c r="F432" i="18"/>
  <c r="E432" i="18"/>
  <c r="F428" i="18"/>
  <c r="E428" i="18"/>
  <c r="F427" i="18"/>
  <c r="E427" i="18"/>
  <c r="G423" i="18"/>
  <c r="F423" i="18"/>
  <c r="E423" i="18"/>
  <c r="F422" i="18"/>
  <c r="E422" i="18"/>
  <c r="F416" i="18"/>
  <c r="E416" i="18"/>
  <c r="F415" i="18"/>
  <c r="E415" i="18"/>
  <c r="F411" i="18"/>
  <c r="E411" i="18"/>
  <c r="F410" i="18"/>
  <c r="E410" i="18"/>
  <c r="F409" i="18"/>
  <c r="E409" i="18"/>
  <c r="F408" i="18"/>
  <c r="E408" i="18"/>
  <c r="F407" i="18"/>
  <c r="E407" i="18"/>
  <c r="F403" i="18"/>
  <c r="E403" i="18"/>
  <c r="F399" i="18"/>
  <c r="E399" i="18"/>
  <c r="F398" i="18"/>
  <c r="E398" i="18"/>
  <c r="F394" i="18"/>
  <c r="E394" i="18"/>
  <c r="F393" i="18"/>
  <c r="E393" i="18"/>
  <c r="G389" i="18"/>
  <c r="F389" i="18"/>
  <c r="E389" i="18"/>
  <c r="F388" i="18"/>
  <c r="E388" i="18"/>
  <c r="F380" i="18"/>
  <c r="E380" i="18"/>
  <c r="F376" i="18"/>
  <c r="E376" i="18"/>
  <c r="F375" i="18"/>
  <c r="E375" i="18"/>
  <c r="F371" i="18"/>
  <c r="E371" i="18"/>
  <c r="F367" i="18"/>
  <c r="E367" i="18"/>
  <c r="F366" i="18"/>
  <c r="E366" i="18"/>
  <c r="F362" i="18"/>
  <c r="E362" i="18"/>
  <c r="F361" i="18"/>
  <c r="E361" i="18"/>
  <c r="F357" i="18"/>
  <c r="E357" i="18"/>
  <c r="F356" i="18"/>
  <c r="E356" i="18"/>
  <c r="A351" i="18"/>
  <c r="F348" i="18"/>
  <c r="E348" i="18"/>
  <c r="F344" i="18"/>
  <c r="E344" i="18"/>
  <c r="F343" i="18"/>
  <c r="E343" i="18"/>
  <c r="F339" i="18"/>
  <c r="E339" i="18"/>
  <c r="F338" i="18"/>
  <c r="E338" i="18"/>
  <c r="F337" i="18"/>
  <c r="E337" i="18"/>
  <c r="F333" i="18"/>
  <c r="E333" i="18"/>
  <c r="F332" i="18"/>
  <c r="E332" i="18"/>
  <c r="F331" i="18"/>
  <c r="E331" i="18"/>
  <c r="F325" i="18"/>
  <c r="E325" i="18"/>
  <c r="F321" i="18"/>
  <c r="E321" i="18"/>
  <c r="F320" i="18"/>
  <c r="E320" i="18"/>
  <c r="F316" i="18"/>
  <c r="E316" i="18"/>
  <c r="F315" i="18"/>
  <c r="E315" i="18"/>
  <c r="F309" i="18"/>
  <c r="E309" i="18"/>
  <c r="F304" i="18"/>
  <c r="E304" i="18"/>
  <c r="F300" i="18"/>
  <c r="E300" i="18"/>
  <c r="F299" i="18"/>
  <c r="E299" i="18"/>
  <c r="F298" i="18"/>
  <c r="E298" i="18"/>
  <c r="F297" i="18"/>
  <c r="E297" i="18"/>
  <c r="F293" i="18"/>
  <c r="E293" i="18"/>
  <c r="F292" i="18"/>
  <c r="E292" i="18"/>
  <c r="F288" i="18"/>
  <c r="E288" i="18"/>
  <c r="F287" i="18"/>
  <c r="E287" i="18"/>
  <c r="F283" i="18"/>
  <c r="E283" i="18"/>
  <c r="F282" i="18"/>
  <c r="E282" i="18"/>
  <c r="F276" i="18"/>
  <c r="E276" i="18"/>
  <c r="F272" i="18"/>
  <c r="E272" i="18"/>
  <c r="F271" i="18"/>
  <c r="E271" i="18"/>
  <c r="G266" i="18"/>
  <c r="F266" i="18"/>
  <c r="E266" i="18"/>
  <c r="G265" i="18"/>
  <c r="F265" i="18"/>
  <c r="E265" i="18"/>
  <c r="F264" i="18"/>
  <c r="E264" i="18"/>
  <c r="F256" i="18"/>
  <c r="E256" i="18"/>
  <c r="F252" i="18"/>
  <c r="E252" i="18"/>
  <c r="F248" i="18"/>
  <c r="E248" i="18"/>
  <c r="F244" i="18"/>
  <c r="E244" i="18"/>
  <c r="F240" i="18"/>
  <c r="E240" i="18"/>
  <c r="F239" i="18"/>
  <c r="E239" i="18"/>
  <c r="F235" i="18"/>
  <c r="E235" i="18"/>
  <c r="F231" i="18"/>
  <c r="E231" i="18"/>
  <c r="F227" i="18"/>
  <c r="E227" i="18"/>
  <c r="F223" i="18"/>
  <c r="E223" i="18"/>
  <c r="F219" i="18"/>
  <c r="E219" i="18"/>
  <c r="F215" i="18"/>
  <c r="E215" i="18"/>
  <c r="F214" i="18"/>
  <c r="E214" i="18"/>
  <c r="F213" i="18"/>
  <c r="E213" i="18"/>
  <c r="F194" i="18"/>
  <c r="E194" i="18"/>
  <c r="F193" i="18"/>
  <c r="E193" i="18"/>
  <c r="F192" i="18"/>
  <c r="E192" i="18"/>
  <c r="F191" i="18"/>
  <c r="E191" i="18"/>
  <c r="F190" i="18"/>
  <c r="E190" i="18"/>
  <c r="F186" i="18"/>
  <c r="E186" i="18"/>
  <c r="G185" i="18"/>
  <c r="F185" i="18"/>
  <c r="E185" i="18"/>
  <c r="G184" i="18"/>
  <c r="F184" i="18"/>
  <c r="E184" i="18"/>
  <c r="F180" i="18"/>
  <c r="E180" i="18"/>
  <c r="G179" i="18"/>
  <c r="F179" i="18"/>
  <c r="E179" i="18"/>
  <c r="G178" i="18"/>
  <c r="F178" i="18"/>
  <c r="E178" i="18"/>
  <c r="F174" i="18"/>
  <c r="E174" i="18"/>
  <c r="G173" i="18"/>
  <c r="F173" i="18"/>
  <c r="E173" i="18"/>
  <c r="G172" i="18"/>
  <c r="F172" i="18"/>
  <c r="E172" i="18"/>
  <c r="F168" i="18"/>
  <c r="E168" i="18"/>
  <c r="G167" i="18"/>
  <c r="F167" i="18"/>
  <c r="E167" i="18"/>
  <c r="G166" i="18"/>
  <c r="F166" i="18"/>
  <c r="E166" i="18"/>
  <c r="F162" i="18"/>
  <c r="E162" i="18"/>
  <c r="G161" i="18"/>
  <c r="F161" i="18"/>
  <c r="E161" i="18"/>
  <c r="G160" i="18"/>
  <c r="F160" i="18"/>
  <c r="E160" i="18"/>
  <c r="F145" i="18"/>
  <c r="E145" i="18"/>
  <c r="F141" i="18"/>
  <c r="E141" i="18"/>
  <c r="F140" i="18"/>
  <c r="E140" i="18"/>
  <c r="F139" i="18"/>
  <c r="E139" i="18"/>
  <c r="I138" i="18"/>
  <c r="F138" i="18"/>
  <c r="E138" i="18"/>
  <c r="F134" i="18"/>
  <c r="E134" i="18"/>
  <c r="G133" i="18"/>
  <c r="F133" i="18"/>
  <c r="E133" i="18"/>
  <c r="F129" i="18"/>
  <c r="E129" i="18"/>
  <c r="F128" i="18"/>
  <c r="E128" i="18"/>
  <c r="I127" i="18"/>
  <c r="F127" i="18"/>
  <c r="E127" i="18"/>
  <c r="F123" i="18"/>
  <c r="E123" i="18"/>
  <c r="G122" i="18"/>
  <c r="F122" i="18"/>
  <c r="E122" i="18"/>
  <c r="F118" i="18"/>
  <c r="E118" i="18"/>
  <c r="G117" i="18"/>
  <c r="F117" i="18"/>
  <c r="E117" i="18"/>
  <c r="F113" i="18"/>
  <c r="E113" i="18"/>
  <c r="G112" i="18"/>
  <c r="F112" i="18"/>
  <c r="E112" i="18"/>
  <c r="F93" i="18"/>
  <c r="E93" i="18"/>
  <c r="F92" i="18"/>
  <c r="E92" i="18"/>
  <c r="F91" i="18"/>
  <c r="E91" i="18"/>
  <c r="G87" i="18"/>
  <c r="F87" i="18"/>
  <c r="E87" i="18"/>
  <c r="F86" i="18"/>
  <c r="E86" i="18"/>
  <c r="G82" i="18"/>
  <c r="F82" i="18"/>
  <c r="E82" i="18"/>
  <c r="F81" i="18"/>
  <c r="E81" i="18"/>
  <c r="F77" i="18"/>
  <c r="E77" i="18"/>
  <c r="F76" i="18"/>
  <c r="E76" i="18"/>
  <c r="A69" i="18"/>
  <c r="F66" i="18"/>
  <c r="E66" i="18"/>
  <c r="F62" i="18"/>
  <c r="E62" i="18"/>
  <c r="G56" i="18"/>
  <c r="F56" i="18"/>
  <c r="E56" i="18"/>
  <c r="F55" i="18"/>
  <c r="E55" i="18"/>
  <c r="G51" i="18"/>
  <c r="F51" i="18"/>
  <c r="E51" i="18"/>
  <c r="F50" i="18"/>
  <c r="E50" i="18"/>
  <c r="F49" i="18"/>
  <c r="E49" i="18"/>
  <c r="G45" i="18"/>
  <c r="F45" i="18"/>
  <c r="E45" i="18"/>
  <c r="F44" i="18"/>
  <c r="E44" i="18"/>
  <c r="F39" i="18"/>
  <c r="E39" i="18"/>
  <c r="K38" i="18"/>
  <c r="AI34" i="18"/>
  <c r="AH34" i="18"/>
  <c r="AG34" i="18"/>
  <c r="AF34" i="18"/>
  <c r="AE34" i="18"/>
  <c r="AD34" i="18"/>
  <c r="AC34" i="18"/>
  <c r="AB34" i="18"/>
  <c r="AA34" i="18"/>
  <c r="Z34" i="18"/>
  <c r="Y34" i="18"/>
  <c r="X34" i="18"/>
  <c r="W34" i="18"/>
  <c r="V34" i="18"/>
  <c r="U34" i="18"/>
  <c r="T34" i="18"/>
  <c r="S34" i="18"/>
  <c r="R34" i="18"/>
  <c r="Q34" i="18"/>
  <c r="P34" i="18"/>
  <c r="O34" i="18"/>
  <c r="N34" i="18"/>
  <c r="M34" i="18"/>
  <c r="L34" i="18"/>
  <c r="K34" i="18"/>
  <c r="F34" i="18"/>
  <c r="E34" i="18"/>
  <c r="G33" i="18"/>
  <c r="F33" i="18"/>
  <c r="E33" i="18"/>
  <c r="F27" i="18"/>
  <c r="E27" i="18"/>
  <c r="F26" i="18"/>
  <c r="E26" i="18"/>
  <c r="F22" i="18"/>
  <c r="E22" i="18"/>
  <c r="F21" i="18"/>
  <c r="E21" i="18"/>
  <c r="F15" i="18"/>
  <c r="E15" i="18"/>
  <c r="F11" i="18"/>
  <c r="E11" i="18"/>
  <c r="G10" i="18"/>
  <c r="F10" i="18"/>
  <c r="E10" i="18"/>
  <c r="A5" i="18"/>
  <c r="A2" i="18"/>
  <c r="F39" i="21"/>
  <c r="E39" i="21"/>
  <c r="F35" i="21"/>
  <c r="E35" i="21"/>
  <c r="F31" i="21"/>
  <c r="E31" i="21"/>
  <c r="F25" i="21"/>
  <c r="E25" i="21"/>
  <c r="F21" i="21"/>
  <c r="E21" i="21"/>
  <c r="G18" i="21"/>
  <c r="G21" i="21" s="1"/>
  <c r="G17" i="21"/>
  <c r="F17" i="21"/>
  <c r="E17" i="21"/>
  <c r="G13" i="21"/>
  <c r="F13" i="21"/>
  <c r="E13" i="21"/>
  <c r="K10" i="21"/>
  <c r="K1" i="6" s="1"/>
  <c r="A2" i="21"/>
  <c r="G329" i="6"/>
  <c r="G801" i="39" s="1"/>
  <c r="G328" i="6"/>
  <c r="G325" i="6"/>
  <c r="G790" i="39" s="1"/>
  <c r="G324" i="6"/>
  <c r="G321" i="6"/>
  <c r="G765" i="39" s="1"/>
  <c r="G320" i="6"/>
  <c r="G313" i="6"/>
  <c r="G267" i="39" s="1"/>
  <c r="G312" i="6"/>
  <c r="G308" i="6"/>
  <c r="G316" i="39" s="1"/>
  <c r="G307" i="6"/>
  <c r="G316" i="38" s="1"/>
  <c r="G303" i="6"/>
  <c r="G300" i="39" s="1"/>
  <c r="G302" i="6"/>
  <c r="G293" i="39" s="1"/>
  <c r="G301" i="6"/>
  <c r="G288" i="39" s="1"/>
  <c r="G300" i="6"/>
  <c r="G283" i="39" s="1"/>
  <c r="G297" i="6"/>
  <c r="G300" i="38" s="1"/>
  <c r="G296" i="6"/>
  <c r="G293" i="38" s="1"/>
  <c r="G295" i="6"/>
  <c r="G288" i="38" s="1"/>
  <c r="G294" i="6"/>
  <c r="G283" i="38" s="1"/>
  <c r="G285" i="6"/>
  <c r="G284" i="6"/>
  <c r="G1174" i="39" s="1"/>
  <c r="G283" i="6"/>
  <c r="G1192" i="39" s="1"/>
  <c r="G280" i="6"/>
  <c r="G1167" i="39" s="1"/>
  <c r="G275" i="6"/>
  <c r="G274" i="6"/>
  <c r="G273" i="6"/>
  <c r="G270" i="6"/>
  <c r="G263" i="6"/>
  <c r="G262" i="6"/>
  <c r="G261" i="6"/>
  <c r="G258" i="6"/>
  <c r="G1112" i="18" s="1"/>
  <c r="G257" i="6"/>
  <c r="G1126" i="18" s="1"/>
  <c r="G256" i="6"/>
  <c r="G1128" i="18" s="1"/>
  <c r="G251" i="6"/>
  <c r="G250" i="6"/>
  <c r="G249" i="6"/>
  <c r="G246" i="6"/>
  <c r="G1075" i="18" s="1"/>
  <c r="G245" i="6"/>
  <c r="G1084" i="18" s="1"/>
  <c r="G244" i="6"/>
  <c r="G1086" i="18" s="1"/>
  <c r="G239" i="6"/>
  <c r="G238" i="6"/>
  <c r="G237" i="6"/>
  <c r="G234" i="6"/>
  <c r="G1038" i="18" s="1"/>
  <c r="G233" i="6"/>
  <c r="G1047" i="18" s="1"/>
  <c r="G232" i="6"/>
  <c r="G1049" i="18" s="1"/>
  <c r="G225" i="6"/>
  <c r="G224" i="6"/>
  <c r="G221" i="6"/>
  <c r="G983" i="18" s="1"/>
  <c r="G220" i="6"/>
  <c r="G1001" i="18" s="1"/>
  <c r="G215" i="6"/>
  <c r="G214" i="6"/>
  <c r="G213" i="6"/>
  <c r="G212" i="6"/>
  <c r="G211" i="6"/>
  <c r="G210" i="6"/>
  <c r="G209" i="6"/>
  <c r="G208" i="6"/>
  <c r="G205" i="6"/>
  <c r="G924" i="18" s="1"/>
  <c r="G204" i="6"/>
  <c r="G203" i="6"/>
  <c r="G778" i="18" s="1"/>
  <c r="G202" i="6"/>
  <c r="G201" i="6"/>
  <c r="G857" i="18" s="1"/>
  <c r="G200" i="6"/>
  <c r="G896" i="18" s="1"/>
  <c r="G199" i="6"/>
  <c r="G908" i="18" s="1"/>
  <c r="G198" i="6"/>
  <c r="G910" i="18" s="1"/>
  <c r="G193" i="6"/>
  <c r="G176" i="6"/>
  <c r="G525" i="18" s="1"/>
  <c r="G157" i="6"/>
  <c r="G156" i="6"/>
  <c r="G500" i="18" s="1"/>
  <c r="G151" i="6"/>
  <c r="G150" i="6"/>
  <c r="G683" i="18" s="1"/>
  <c r="G147" i="6"/>
  <c r="G146" i="6"/>
  <c r="G691" i="18" s="1"/>
  <c r="G139" i="6"/>
  <c r="G138" i="6"/>
  <c r="G137" i="6"/>
  <c r="G134" i="6"/>
  <c r="G133" i="6"/>
  <c r="G132" i="6"/>
  <c r="G129" i="6"/>
  <c r="G398" i="18" s="1"/>
  <c r="G128" i="6"/>
  <c r="G408" i="18" s="1"/>
  <c r="G127" i="6"/>
  <c r="G410" i="18" s="1"/>
  <c r="G124" i="6"/>
  <c r="G432" i="18" s="1"/>
  <c r="G123" i="6"/>
  <c r="G442" i="18" s="1"/>
  <c r="G122" i="6"/>
  <c r="G444" i="18" s="1"/>
  <c r="G117" i="6"/>
  <c r="G116" i="6"/>
  <c r="G115" i="6"/>
  <c r="G114" i="6"/>
  <c r="G111" i="6"/>
  <c r="G825" i="18" s="1"/>
  <c r="G110" i="6"/>
  <c r="G109" i="6"/>
  <c r="G356" i="18" s="1"/>
  <c r="G108" i="6"/>
  <c r="G361" i="18" s="1"/>
  <c r="G62" i="6"/>
  <c r="G63" i="6" s="1"/>
  <c r="G15" i="39" s="1"/>
  <c r="J18" i="39" s="1"/>
  <c r="K16" i="39" s="1"/>
  <c r="G56" i="6"/>
  <c r="G57" i="6" s="1"/>
  <c r="O51" i="6"/>
  <c r="R51" i="6" s="1"/>
  <c r="R50" i="6" s="1"/>
  <c r="G39" i="21"/>
  <c r="G35" i="21"/>
  <c r="G31" i="21"/>
  <c r="A2" i="6"/>
  <c r="F11" i="15"/>
  <c r="E11" i="15"/>
  <c r="F9" i="15"/>
  <c r="E9" i="15"/>
  <c r="F8" i="15"/>
  <c r="E8" i="15"/>
  <c r="E7" i="15"/>
  <c r="F6" i="15"/>
  <c r="E6" i="15"/>
  <c r="F5" i="15"/>
  <c r="E5" i="15"/>
  <c r="F4" i="15"/>
  <c r="E4" i="15"/>
  <c r="K4" i="6" l="1"/>
  <c r="AE35" i="38"/>
  <c r="K51" i="6"/>
  <c r="K50" i="6" s="1"/>
  <c r="K1" i="21"/>
  <c r="L10" i="21"/>
  <c r="AI35" i="38"/>
  <c r="O35" i="38"/>
  <c r="K35" i="39"/>
  <c r="O35" i="39"/>
  <c r="S35" i="39"/>
  <c r="W35" i="39"/>
  <c r="AA35" i="39"/>
  <c r="AE35" i="39"/>
  <c r="AI35" i="39"/>
  <c r="G1047" i="38"/>
  <c r="G1047" i="39"/>
  <c r="M10" i="21"/>
  <c r="M1" i="6" s="1"/>
  <c r="K14" i="21"/>
  <c r="K186" i="18" s="1"/>
  <c r="K187" i="18" s="1"/>
  <c r="K194" i="18" s="1"/>
  <c r="K35" i="18"/>
  <c r="M35" i="38"/>
  <c r="Q35" i="38"/>
  <c r="U35" i="38"/>
  <c r="Y35" i="38"/>
  <c r="AC35" i="38"/>
  <c r="AG35" i="38"/>
  <c r="S35" i="38"/>
  <c r="K4" i="21"/>
  <c r="L14" i="21"/>
  <c r="L186" i="18" s="1"/>
  <c r="L187" i="18" s="1"/>
  <c r="L194" i="18" s="1"/>
  <c r="AH35" i="18"/>
  <c r="G267" i="38"/>
  <c r="G267" i="18"/>
  <c r="K4" i="18"/>
  <c r="K35" i="38"/>
  <c r="W35" i="38"/>
  <c r="AA35" i="38"/>
  <c r="G64" i="6"/>
  <c r="G50" i="39" s="1"/>
  <c r="G1049" i="39"/>
  <c r="G1049" i="38"/>
  <c r="L35" i="39"/>
  <c r="P35" i="39"/>
  <c r="T35" i="39"/>
  <c r="X35" i="39"/>
  <c r="AB35" i="39"/>
  <c r="AF35" i="39"/>
  <c r="M35" i="39"/>
  <c r="Q35" i="39"/>
  <c r="U35" i="39"/>
  <c r="Y35" i="39"/>
  <c r="AC35" i="39"/>
  <c r="AG35" i="39"/>
  <c r="N35" i="39"/>
  <c r="R35" i="39"/>
  <c r="V35" i="39"/>
  <c r="Z35" i="39"/>
  <c r="AD35" i="39"/>
  <c r="AH35" i="39"/>
  <c r="AH35" i="38"/>
  <c r="L35" i="38"/>
  <c r="P35" i="38"/>
  <c r="T35" i="38"/>
  <c r="X35" i="38"/>
  <c r="AB35" i="38"/>
  <c r="AF35" i="38"/>
  <c r="O35" i="18"/>
  <c r="S35" i="18"/>
  <c r="W35" i="18"/>
  <c r="AA35" i="18"/>
  <c r="AE35" i="18"/>
  <c r="AI35" i="18"/>
  <c r="L35" i="18"/>
  <c r="P35" i="18"/>
  <c r="T35" i="18"/>
  <c r="X35" i="18"/>
  <c r="AB35" i="18"/>
  <c r="AF35" i="18"/>
  <c r="G58" i="6"/>
  <c r="G50" i="38" s="1"/>
  <c r="M36" i="21"/>
  <c r="L36" i="21"/>
  <c r="K36" i="21"/>
  <c r="M40" i="21"/>
  <c r="L40" i="21"/>
  <c r="K40" i="21"/>
  <c r="G15" i="38"/>
  <c r="J18" i="38" s="1"/>
  <c r="K16" i="38" s="1"/>
  <c r="G15" i="18"/>
  <c r="J18" i="18" s="1"/>
  <c r="K16" i="18" s="1"/>
  <c r="K22" i="21"/>
  <c r="S51" i="6"/>
  <c r="S50" i="6" s="1"/>
  <c r="L51" i="6"/>
  <c r="L50" i="6" s="1"/>
  <c r="P51" i="6"/>
  <c r="P50" i="6" s="1"/>
  <c r="T51" i="6"/>
  <c r="T50" i="6" s="1"/>
  <c r="G264" i="39"/>
  <c r="G268" i="39" s="1"/>
  <c r="G77" i="39"/>
  <c r="G264" i="38"/>
  <c r="G77" i="38"/>
  <c r="M51" i="6"/>
  <c r="M50" i="6" s="1"/>
  <c r="Q51" i="6"/>
  <c r="Q50" i="6" s="1"/>
  <c r="G361" i="39"/>
  <c r="G361" i="38"/>
  <c r="G432" i="39"/>
  <c r="G432" i="38"/>
  <c r="F692" i="18"/>
  <c r="F696" i="18" s="1"/>
  <c r="E692" i="18"/>
  <c r="E696" i="18" s="1"/>
  <c r="G796" i="18"/>
  <c r="G807" i="18"/>
  <c r="G910" i="39"/>
  <c r="G910" i="38"/>
  <c r="G796" i="39"/>
  <c r="G807" i="39"/>
  <c r="G807" i="38"/>
  <c r="G796" i="38"/>
  <c r="G1126" i="39"/>
  <c r="G1126" i="38"/>
  <c r="G1174" i="38"/>
  <c r="G1174" i="18"/>
  <c r="G765" i="38"/>
  <c r="G765" i="18"/>
  <c r="G801" i="38"/>
  <c r="G801" i="18"/>
  <c r="M1" i="21"/>
  <c r="N10" i="21"/>
  <c r="M14" i="21"/>
  <c r="K32" i="21"/>
  <c r="L4" i="18"/>
  <c r="G264" i="18"/>
  <c r="G288" i="18"/>
  <c r="G316" i="18"/>
  <c r="M357" i="18"/>
  <c r="M358" i="18" s="1"/>
  <c r="M362" i="18" s="1"/>
  <c r="M363" i="18" s="1"/>
  <c r="M433" i="18"/>
  <c r="M434" i="18" s="1"/>
  <c r="G507" i="18"/>
  <c r="G519" i="18"/>
  <c r="G531" i="18"/>
  <c r="M4" i="6"/>
  <c r="N51" i="6"/>
  <c r="N50" i="6" s="1"/>
  <c r="G356" i="39"/>
  <c r="G356" i="38"/>
  <c r="G410" i="39"/>
  <c r="G410" i="38"/>
  <c r="G691" i="39"/>
  <c r="G691" i="38"/>
  <c r="G500" i="39"/>
  <c r="G500" i="38"/>
  <c r="G908" i="39"/>
  <c r="G908" i="38"/>
  <c r="G778" i="39"/>
  <c r="G778" i="38"/>
  <c r="G1038" i="39"/>
  <c r="G1038" i="38"/>
  <c r="G1086" i="39"/>
  <c r="G1086" i="38"/>
  <c r="G1112" i="39"/>
  <c r="G1112" i="38"/>
  <c r="G1180" i="38"/>
  <c r="G1175" i="38"/>
  <c r="G1180" i="18"/>
  <c r="G1175" i="18"/>
  <c r="G1180" i="39"/>
  <c r="G1175" i="39"/>
  <c r="F301" i="38"/>
  <c r="E301" i="38"/>
  <c r="E301" i="39"/>
  <c r="F301" i="39"/>
  <c r="L4" i="21"/>
  <c r="L22" i="21" s="1"/>
  <c r="K4" i="5"/>
  <c r="K1" i="5"/>
  <c r="K4" i="28"/>
  <c r="K1" i="28"/>
  <c r="K1" i="24"/>
  <c r="K4" i="24"/>
  <c r="K1211" i="39"/>
  <c r="K1212" i="39" s="1"/>
  <c r="K1173" i="39"/>
  <c r="K1074" i="39"/>
  <c r="K1111" i="39"/>
  <c r="K1037" i="39"/>
  <c r="K859" i="39"/>
  <c r="K922" i="39"/>
  <c r="K895" i="39"/>
  <c r="K818" i="39"/>
  <c r="K794" i="39"/>
  <c r="K684" i="39"/>
  <c r="K433" i="39"/>
  <c r="K357" i="39"/>
  <c r="K399" i="39"/>
  <c r="K4" i="39"/>
  <c r="K1" i="39"/>
  <c r="K1173" i="38"/>
  <c r="K1176" i="38" s="1"/>
  <c r="K1074" i="38"/>
  <c r="K1211" i="38"/>
  <c r="K1212" i="38" s="1"/>
  <c r="K1111" i="38"/>
  <c r="K859" i="38"/>
  <c r="K794" i="38"/>
  <c r="K1037" i="38"/>
  <c r="K922" i="38"/>
  <c r="K895" i="38"/>
  <c r="K818" i="38"/>
  <c r="K684" i="38"/>
  <c r="K433" i="38"/>
  <c r="K357" i="38"/>
  <c r="K399" i="38"/>
  <c r="K1211" i="18"/>
  <c r="K1212" i="18" s="1"/>
  <c r="K1111" i="18"/>
  <c r="K1113" i="18" s="1"/>
  <c r="K4" i="38"/>
  <c r="K1173" i="18"/>
  <c r="K1037" i="18"/>
  <c r="K1039" i="18" s="1"/>
  <c r="K1" i="38"/>
  <c r="K1074" i="18"/>
  <c r="K1076" i="18" s="1"/>
  <c r="K895" i="18"/>
  <c r="K818" i="18"/>
  <c r="K684" i="18"/>
  <c r="K685" i="18" s="1"/>
  <c r="K859" i="18"/>
  <c r="K860" i="18" s="1"/>
  <c r="K794" i="18"/>
  <c r="K922" i="18"/>
  <c r="K925" i="18" s="1"/>
  <c r="L32" i="21"/>
  <c r="K1" i="18"/>
  <c r="M4" i="18"/>
  <c r="G77" i="18"/>
  <c r="K162" i="18"/>
  <c r="K163" i="18" s="1"/>
  <c r="K168" i="18"/>
  <c r="K169" i="18" s="1"/>
  <c r="K174" i="18"/>
  <c r="K175" i="18" s="1"/>
  <c r="K180" i="18"/>
  <c r="K181" i="18" s="1"/>
  <c r="G293" i="18"/>
  <c r="K399" i="18"/>
  <c r="K400" i="18" s="1"/>
  <c r="G820" i="18"/>
  <c r="G826" i="18"/>
  <c r="G820" i="39"/>
  <c r="G826" i="39"/>
  <c r="G820" i="38"/>
  <c r="G826" i="38"/>
  <c r="G444" i="39"/>
  <c r="G444" i="38"/>
  <c r="G408" i="39"/>
  <c r="G408" i="38"/>
  <c r="G800" i="39"/>
  <c r="G802" i="39" s="1"/>
  <c r="G805" i="39" s="1"/>
  <c r="G918" i="18"/>
  <c r="G800" i="18"/>
  <c r="G802" i="18" s="1"/>
  <c r="G805" i="18" s="1"/>
  <c r="G896" i="39"/>
  <c r="G896" i="38"/>
  <c r="G918" i="39"/>
  <c r="G800" i="38"/>
  <c r="G802" i="38" s="1"/>
  <c r="G805" i="38" s="1"/>
  <c r="G918" i="38"/>
  <c r="G1001" i="39"/>
  <c r="G1001" i="38"/>
  <c r="G1084" i="39"/>
  <c r="G1084" i="38"/>
  <c r="G1167" i="38"/>
  <c r="G1167" i="18"/>
  <c r="G790" i="38"/>
  <c r="G790" i="18"/>
  <c r="M4" i="21"/>
  <c r="M22" i="21" s="1"/>
  <c r="L4" i="5"/>
  <c r="L1" i="5"/>
  <c r="L1" i="28"/>
  <c r="L4" i="24"/>
  <c r="L4" i="28"/>
  <c r="L1" i="24"/>
  <c r="L1211" i="39"/>
  <c r="L1212" i="39" s="1"/>
  <c r="L1216" i="39" s="1"/>
  <c r="L1173" i="39"/>
  <c r="L1111" i="39"/>
  <c r="L1037" i="39"/>
  <c r="L1074" i="39"/>
  <c r="L859" i="39"/>
  <c r="L922" i="39"/>
  <c r="L895" i="39"/>
  <c r="L818" i="39"/>
  <c r="L794" i="39"/>
  <c r="L684" i="39"/>
  <c r="L433" i="39"/>
  <c r="L357" i="39"/>
  <c r="L399" i="39"/>
  <c r="L1" i="39"/>
  <c r="L4" i="39"/>
  <c r="L1211" i="38"/>
  <c r="L1212" i="38" s="1"/>
  <c r="L1216" i="38" s="1"/>
  <c r="L1111" i="38"/>
  <c r="L1173" i="38"/>
  <c r="L1037" i="38"/>
  <c r="L922" i="38"/>
  <c r="L1074" i="38"/>
  <c r="L895" i="38"/>
  <c r="L818" i="38"/>
  <c r="L684" i="38"/>
  <c r="L859" i="38"/>
  <c r="L794" i="38"/>
  <c r="L433" i="38"/>
  <c r="L357" i="38"/>
  <c r="L399" i="38"/>
  <c r="L4" i="38"/>
  <c r="L1173" i="18"/>
  <c r="L1037" i="18"/>
  <c r="L1039" i="18" s="1"/>
  <c r="L1" i="38"/>
  <c r="L1074" i="18"/>
  <c r="L1076" i="18" s="1"/>
  <c r="L1211" i="18"/>
  <c r="L1212" i="18" s="1"/>
  <c r="L1216" i="18" s="1"/>
  <c r="L1111" i="18"/>
  <c r="L1113" i="18" s="1"/>
  <c r="L859" i="18"/>
  <c r="L794" i="18"/>
  <c r="L922" i="18"/>
  <c r="L925" i="18" s="1"/>
  <c r="L895" i="18"/>
  <c r="L818" i="18"/>
  <c r="L684" i="18"/>
  <c r="L685" i="18" s="1"/>
  <c r="L695" i="18" s="1"/>
  <c r="K754" i="39"/>
  <c r="K186" i="39"/>
  <c r="K187" i="39" s="1"/>
  <c r="K180" i="39"/>
  <c r="K181" i="39" s="1"/>
  <c r="K174" i="39"/>
  <c r="K175" i="39" s="1"/>
  <c r="K168" i="39"/>
  <c r="K169" i="39" s="1"/>
  <c r="K162" i="39"/>
  <c r="K163" i="39" s="1"/>
  <c r="K754" i="38"/>
  <c r="K186" i="38"/>
  <c r="K187" i="38" s="1"/>
  <c r="K180" i="38"/>
  <c r="K181" i="38" s="1"/>
  <c r="K174" i="38"/>
  <c r="K175" i="38" s="1"/>
  <c r="K168" i="38"/>
  <c r="K169" i="38" s="1"/>
  <c r="K162" i="38"/>
  <c r="K163" i="38" s="1"/>
  <c r="K754" i="18"/>
  <c r="G819" i="39"/>
  <c r="G795" i="39"/>
  <c r="G795" i="38"/>
  <c r="G819" i="38"/>
  <c r="G819" i="18"/>
  <c r="G795" i="18"/>
  <c r="G25" i="21"/>
  <c r="K26" i="21" s="1"/>
  <c r="M32" i="21"/>
  <c r="L1" i="18"/>
  <c r="M35" i="18"/>
  <c r="Q35" i="18"/>
  <c r="U35" i="18"/>
  <c r="Y35" i="18"/>
  <c r="AC35" i="18"/>
  <c r="AG35" i="18"/>
  <c r="L162" i="18"/>
  <c r="L163" i="18" s="1"/>
  <c r="L168" i="18"/>
  <c r="L169" i="18" s="1"/>
  <c r="L191" i="18" s="1"/>
  <c r="L174" i="18"/>
  <c r="L175" i="18" s="1"/>
  <c r="L192" i="18" s="1"/>
  <c r="L180" i="18"/>
  <c r="L181" i="18" s="1"/>
  <c r="L193" i="18" s="1"/>
  <c r="G300" i="18"/>
  <c r="K357" i="18"/>
  <c r="K358" i="18" s="1"/>
  <c r="L399" i="18"/>
  <c r="L400" i="18" s="1"/>
  <c r="K433" i="18"/>
  <c r="K434" i="18" s="1"/>
  <c r="G513" i="18"/>
  <c r="G825" i="39"/>
  <c r="G825" i="38"/>
  <c r="G442" i="39"/>
  <c r="G442" i="38"/>
  <c r="G398" i="39"/>
  <c r="G398" i="38"/>
  <c r="G683" i="39"/>
  <c r="G683" i="38"/>
  <c r="G531" i="39"/>
  <c r="G519" i="39"/>
  <c r="G507" i="39"/>
  <c r="G525" i="39"/>
  <c r="G513" i="39"/>
  <c r="G531" i="38"/>
  <c r="G519" i="38"/>
  <c r="G507" i="38"/>
  <c r="G525" i="38"/>
  <c r="G513" i="38"/>
  <c r="G857" i="39"/>
  <c r="G857" i="38"/>
  <c r="G924" i="39"/>
  <c r="G924" i="38"/>
  <c r="G983" i="39"/>
  <c r="G983" i="38"/>
  <c r="G1075" i="39"/>
  <c r="G1075" i="38"/>
  <c r="G1128" i="39"/>
  <c r="G1128" i="38"/>
  <c r="G1192" i="38"/>
  <c r="G1192" i="18"/>
  <c r="M1" i="5"/>
  <c r="M4" i="5"/>
  <c r="M1" i="28"/>
  <c r="M4" i="28"/>
  <c r="M4" i="24"/>
  <c r="M1" i="24"/>
  <c r="M1211" i="39"/>
  <c r="M1212" i="39" s="1"/>
  <c r="M1216" i="39" s="1"/>
  <c r="M1173" i="39"/>
  <c r="M1074" i="39"/>
  <c r="M1111" i="39"/>
  <c r="M1037" i="39"/>
  <c r="M922" i="39"/>
  <c r="M895" i="39"/>
  <c r="M818" i="39"/>
  <c r="M859" i="39"/>
  <c r="M794" i="39"/>
  <c r="M684" i="39"/>
  <c r="M685" i="39" s="1"/>
  <c r="M695" i="39" s="1"/>
  <c r="M399" i="39"/>
  <c r="M433" i="39"/>
  <c r="M357" i="39"/>
  <c r="M1" i="39"/>
  <c r="M4" i="39"/>
  <c r="M1211" i="38"/>
  <c r="M1212" i="38" s="1"/>
  <c r="M1216" i="38" s="1"/>
  <c r="M1111" i="38"/>
  <c r="M1173" i="38"/>
  <c r="M1074" i="38"/>
  <c r="M895" i="38"/>
  <c r="M818" i="38"/>
  <c r="M684" i="38"/>
  <c r="M859" i="38"/>
  <c r="M794" i="38"/>
  <c r="M1037" i="38"/>
  <c r="M922" i="38"/>
  <c r="M433" i="38"/>
  <c r="M357" i="38"/>
  <c r="M399" i="38"/>
  <c r="M1037" i="18"/>
  <c r="M1039" i="18" s="1"/>
  <c r="M1" i="38"/>
  <c r="M1074" i="18"/>
  <c r="M1076" i="18" s="1"/>
  <c r="M1211" i="18"/>
  <c r="M1212" i="18" s="1"/>
  <c r="M1216" i="18" s="1"/>
  <c r="M1111" i="18"/>
  <c r="M1113" i="18" s="1"/>
  <c r="M4" i="38"/>
  <c r="M1173" i="18"/>
  <c r="M859" i="18"/>
  <c r="M794" i="18"/>
  <c r="M922" i="18"/>
  <c r="M925" i="18" s="1"/>
  <c r="M895" i="18"/>
  <c r="M818" i="18"/>
  <c r="M684" i="18"/>
  <c r="M685" i="18" s="1"/>
  <c r="M695" i="18" s="1"/>
  <c r="L754" i="39"/>
  <c r="L186" i="39"/>
  <c r="L187" i="39" s="1"/>
  <c r="L194" i="39" s="1"/>
  <c r="L180" i="39"/>
  <c r="L181" i="39" s="1"/>
  <c r="L193" i="39" s="1"/>
  <c r="L174" i="39"/>
  <c r="L175" i="39" s="1"/>
  <c r="L192" i="39" s="1"/>
  <c r="L168" i="39"/>
  <c r="L169" i="39" s="1"/>
  <c r="L191" i="39" s="1"/>
  <c r="L162" i="39"/>
  <c r="L163" i="39" s="1"/>
  <c r="L754" i="38"/>
  <c r="L186" i="38"/>
  <c r="L187" i="38" s="1"/>
  <c r="L194" i="38" s="1"/>
  <c r="L180" i="38"/>
  <c r="L181" i="38" s="1"/>
  <c r="L193" i="38" s="1"/>
  <c r="L174" i="38"/>
  <c r="L175" i="38" s="1"/>
  <c r="L192" i="38" s="1"/>
  <c r="L168" i="38"/>
  <c r="L169" i="38" s="1"/>
  <c r="L191" i="38" s="1"/>
  <c r="L162" i="38"/>
  <c r="L163" i="38" s="1"/>
  <c r="L754" i="18"/>
  <c r="N32" i="21"/>
  <c r="M1" i="18"/>
  <c r="N35" i="18"/>
  <c r="R35" i="18"/>
  <c r="V35" i="18"/>
  <c r="Z35" i="18"/>
  <c r="AD35" i="18"/>
  <c r="G283" i="18"/>
  <c r="L357" i="18"/>
  <c r="L358" i="18" s="1"/>
  <c r="L362" i="18" s="1"/>
  <c r="L363" i="18" s="1"/>
  <c r="M399" i="18"/>
  <c r="M400" i="18" s="1"/>
  <c r="L433" i="18"/>
  <c r="L434" i="18" s="1"/>
  <c r="N35" i="38"/>
  <c r="R35" i="38"/>
  <c r="V35" i="38"/>
  <c r="Z35" i="38"/>
  <c r="AD35" i="38"/>
  <c r="K1227" i="38"/>
  <c r="M1385" i="18" l="1"/>
  <c r="M150" i="39"/>
  <c r="M102" i="38"/>
  <c r="M102" i="18"/>
  <c r="M1385" i="38"/>
  <c r="M203" i="18"/>
  <c r="M102" i="39"/>
  <c r="M1385" i="39"/>
  <c r="M203" i="38"/>
  <c r="M150" i="18"/>
  <c r="M203" i="39"/>
  <c r="M150" i="38"/>
  <c r="K1385" i="39"/>
  <c r="K203" i="38"/>
  <c r="K150" i="18"/>
  <c r="K203" i="39"/>
  <c r="K150" i="38"/>
  <c r="K1385" i="18"/>
  <c r="K150" i="39"/>
  <c r="K102" i="38"/>
  <c r="K102" i="18"/>
  <c r="K1385" i="38"/>
  <c r="K203" i="18"/>
  <c r="K102" i="39"/>
  <c r="L203" i="39"/>
  <c r="L150" i="38"/>
  <c r="L1385" i="18"/>
  <c r="L150" i="39"/>
  <c r="L102" i="38"/>
  <c r="L102" i="18"/>
  <c r="L1385" i="38"/>
  <c r="L203" i="18"/>
  <c r="L102" i="39"/>
  <c r="L1385" i="39"/>
  <c r="L203" i="38"/>
  <c r="L150" i="18"/>
  <c r="M860" i="18"/>
  <c r="M863" i="18" s="1"/>
  <c r="J10" i="43"/>
  <c r="K10" i="43"/>
  <c r="L860" i="18"/>
  <c r="L863" i="18" s="1"/>
  <c r="M1113" i="39"/>
  <c r="M1127" i="39" s="1"/>
  <c r="L59" i="28"/>
  <c r="M59" i="28"/>
  <c r="G268" i="18"/>
  <c r="G268" i="38"/>
  <c r="G272" i="38" s="1"/>
  <c r="L1113" i="39"/>
  <c r="L1127" i="39" s="1"/>
  <c r="L1039" i="38"/>
  <c r="L1042" i="38" s="1"/>
  <c r="L1043" i="38" s="1"/>
  <c r="L1050" i="38" s="1"/>
  <c r="L1039" i="39"/>
  <c r="L1048" i="39" s="1"/>
  <c r="M1176" i="38"/>
  <c r="M1181" i="38" s="1"/>
  <c r="L1176" i="38"/>
  <c r="L1181" i="38" s="1"/>
  <c r="I35" i="39"/>
  <c r="M821" i="39"/>
  <c r="M827" i="39" s="1"/>
  <c r="M821" i="18"/>
  <c r="M827" i="18" s="1"/>
  <c r="L1" i="6"/>
  <c r="L1" i="21"/>
  <c r="L4" i="6"/>
  <c r="K1039" i="39"/>
  <c r="K1048" i="39" s="1"/>
  <c r="M1039" i="39"/>
  <c r="M1042" i="39" s="1"/>
  <c r="M1043" i="39" s="1"/>
  <c r="M1050" i="39" s="1"/>
  <c r="K1113" i="39"/>
  <c r="K1127" i="39" s="1"/>
  <c r="N40" i="21"/>
  <c r="N1" i="6"/>
  <c r="I35" i="38"/>
  <c r="M797" i="18"/>
  <c r="M808" i="18" s="1"/>
  <c r="M1113" i="38"/>
  <c r="M1116" i="38" s="1"/>
  <c r="M1117" i="38" s="1"/>
  <c r="M1129" i="38" s="1"/>
  <c r="L1113" i="38"/>
  <c r="L1116" i="38" s="1"/>
  <c r="L1117" i="38" s="1"/>
  <c r="L1129" i="38" s="1"/>
  <c r="K1113" i="38"/>
  <c r="K1127" i="38" s="1"/>
  <c r="M1039" i="38"/>
  <c r="M1048" i="38" s="1"/>
  <c r="K1039" i="38"/>
  <c r="K1042" i="38" s="1"/>
  <c r="K1043" i="38" s="1"/>
  <c r="M925" i="38"/>
  <c r="M860" i="38"/>
  <c r="M863" i="38" s="1"/>
  <c r="M797" i="38"/>
  <c r="M808" i="38" s="1"/>
  <c r="M797" i="39"/>
  <c r="M808" i="39" s="1"/>
  <c r="M685" i="38"/>
  <c r="M695" i="38" s="1"/>
  <c r="M860" i="39"/>
  <c r="M863" i="39" s="1"/>
  <c r="M925" i="39"/>
  <c r="L797" i="39"/>
  <c r="L808" i="39" s="1"/>
  <c r="L685" i="38"/>
  <c r="L695" i="38" s="1"/>
  <c r="M1076" i="38"/>
  <c r="M1085" i="38" s="1"/>
  <c r="I35" i="18"/>
  <c r="M1176" i="18"/>
  <c r="M1181" i="18" s="1"/>
  <c r="K1176" i="18"/>
  <c r="K1181" i="18" s="1"/>
  <c r="L1176" i="18"/>
  <c r="L1181" i="18" s="1"/>
  <c r="M1176" i="39"/>
  <c r="M1181" i="39" s="1"/>
  <c r="L1176" i="39"/>
  <c r="L1181" i="39" s="1"/>
  <c r="K1176" i="39"/>
  <c r="K1181" i="39" s="1"/>
  <c r="G50" i="18"/>
  <c r="K362" i="18"/>
  <c r="K363" i="18" s="1"/>
  <c r="K403" i="18"/>
  <c r="K404" i="18" s="1"/>
  <c r="K409" i="18"/>
  <c r="L771" i="39"/>
  <c r="L771" i="38"/>
  <c r="L771" i="18"/>
  <c r="M443" i="18"/>
  <c r="M437" i="18"/>
  <c r="M438" i="18" s="1"/>
  <c r="M445" i="18" s="1"/>
  <c r="M1304" i="18"/>
  <c r="M366" i="18"/>
  <c r="M375" i="18"/>
  <c r="M371" i="18"/>
  <c r="K443" i="18"/>
  <c r="K437" i="18"/>
  <c r="K438" i="18" s="1"/>
  <c r="L1304" i="18"/>
  <c r="L371" i="18"/>
  <c r="L366" i="18"/>
  <c r="L375" i="18"/>
  <c r="L443" i="18"/>
  <c r="L437" i="18"/>
  <c r="L438" i="18" s="1"/>
  <c r="L445" i="18" s="1"/>
  <c r="M409" i="18"/>
  <c r="M403" i="18"/>
  <c r="M404" i="18" s="1"/>
  <c r="M411" i="18" s="1"/>
  <c r="L409" i="18"/>
  <c r="L403" i="18"/>
  <c r="L404" i="18" s="1"/>
  <c r="L411" i="18" s="1"/>
  <c r="M771" i="39"/>
  <c r="M771" i="38"/>
  <c r="M771" i="18"/>
  <c r="L190" i="38"/>
  <c r="L195" i="38" s="1"/>
  <c r="L422" i="38"/>
  <c r="L424" i="38" s="1"/>
  <c r="L427" i="38" s="1"/>
  <c r="L422" i="18"/>
  <c r="L424" i="18" s="1"/>
  <c r="L427" i="18" s="1"/>
  <c r="L190" i="18"/>
  <c r="L195" i="18" s="1"/>
  <c r="K192" i="38"/>
  <c r="L860" i="38"/>
  <c r="L863" i="38" s="1"/>
  <c r="L685" i="39"/>
  <c r="L695" i="39" s="1"/>
  <c r="K190" i="18"/>
  <c r="K422" i="18"/>
  <c r="K424" i="18" s="1"/>
  <c r="K797" i="18"/>
  <c r="K1048" i="18"/>
  <c r="K1042" i="18"/>
  <c r="K1043" i="18" s="1"/>
  <c r="K1216" i="18"/>
  <c r="K685" i="38"/>
  <c r="K925" i="38"/>
  <c r="K1216" i="39"/>
  <c r="F1027" i="39"/>
  <c r="F305" i="39"/>
  <c r="E692" i="38"/>
  <c r="E696" i="38" s="1"/>
  <c r="F692" i="38"/>
  <c r="F696" i="38" s="1"/>
  <c r="K358" i="38"/>
  <c r="M358" i="38"/>
  <c r="M362" i="38" s="1"/>
  <c r="M363" i="38" s="1"/>
  <c r="L358" i="38"/>
  <c r="L362" i="38" s="1"/>
  <c r="L363" i="38" s="1"/>
  <c r="K1055" i="39"/>
  <c r="K1134" i="39"/>
  <c r="K1092" i="39"/>
  <c r="K1121" i="39"/>
  <c r="K941" i="39"/>
  <c r="K1033" i="39"/>
  <c r="K1006" i="39"/>
  <c r="K750" i="39"/>
  <c r="K730" i="39"/>
  <c r="K701" i="39"/>
  <c r="K737" i="39"/>
  <c r="K526" i="39"/>
  <c r="K527" i="39" s="1"/>
  <c r="K514" i="39"/>
  <c r="K515" i="39" s="1"/>
  <c r="K532" i="39"/>
  <c r="K533" i="39" s="1"/>
  <c r="K520" i="39"/>
  <c r="K521" i="39" s="1"/>
  <c r="K508" i="39"/>
  <c r="K509" i="39" s="1"/>
  <c r="K493" i="39"/>
  <c r="K488" i="39"/>
  <c r="K428" i="39"/>
  <c r="K450" i="39"/>
  <c r="K394" i="39"/>
  <c r="K462" i="39"/>
  <c r="K416" i="39"/>
  <c r="K367" i="39"/>
  <c r="K1134" i="38"/>
  <c r="K1092" i="38"/>
  <c r="K1121" i="38"/>
  <c r="K941" i="38"/>
  <c r="K701" i="38"/>
  <c r="K1006" i="38"/>
  <c r="K737" i="38"/>
  <c r="K1055" i="38"/>
  <c r="K750" i="38"/>
  <c r="K730" i="38"/>
  <c r="K1033" i="38"/>
  <c r="K462" i="38"/>
  <c r="K416" i="38"/>
  <c r="K367" i="38"/>
  <c r="K532" i="38"/>
  <c r="K533" i="38" s="1"/>
  <c r="K520" i="38"/>
  <c r="K521" i="38" s="1"/>
  <c r="K508" i="38"/>
  <c r="K509" i="38" s="1"/>
  <c r="K493" i="38"/>
  <c r="K488" i="38"/>
  <c r="K428" i="38"/>
  <c r="K526" i="38"/>
  <c r="K527" i="38" s="1"/>
  <c r="K514" i="38"/>
  <c r="K515" i="38" s="1"/>
  <c r="K450" i="38"/>
  <c r="K394" i="38"/>
  <c r="K1055" i="18"/>
  <c r="K1033" i="18"/>
  <c r="K1134" i="18"/>
  <c r="K1092" i="18"/>
  <c r="K1121" i="18"/>
  <c r="K1006" i="18"/>
  <c r="K750" i="18"/>
  <c r="K730" i="18"/>
  <c r="K941" i="18"/>
  <c r="K701" i="18"/>
  <c r="K737" i="18"/>
  <c r="K532" i="18"/>
  <c r="K533" i="18" s="1"/>
  <c r="K520" i="18"/>
  <c r="K521" i="18" s="1"/>
  <c r="K508" i="18"/>
  <c r="K509" i="18" s="1"/>
  <c r="K493" i="18"/>
  <c r="K488" i="18"/>
  <c r="K428" i="18"/>
  <c r="K526" i="18"/>
  <c r="K527" i="18" s="1"/>
  <c r="K514" i="18"/>
  <c r="K515" i="18" s="1"/>
  <c r="K450" i="18"/>
  <c r="K394" i="18"/>
  <c r="K462" i="18"/>
  <c r="K416" i="18"/>
  <c r="K367" i="18"/>
  <c r="K434" i="38"/>
  <c r="M434" i="38"/>
  <c r="L434" i="38"/>
  <c r="K771" i="39"/>
  <c r="K771" i="38"/>
  <c r="K771" i="18"/>
  <c r="L26" i="21"/>
  <c r="L1367" i="39"/>
  <c r="L1143" i="39"/>
  <c r="L1064" i="39"/>
  <c r="L1101" i="39"/>
  <c r="L950" i="39"/>
  <c r="L1015" i="39"/>
  <c r="L710" i="39"/>
  <c r="L471" i="39"/>
  <c r="L376" i="39"/>
  <c r="L344" i="39"/>
  <c r="L240" i="39"/>
  <c r="L1367" i="38"/>
  <c r="L1143" i="38"/>
  <c r="L1101" i="38"/>
  <c r="L1064" i="38"/>
  <c r="L950" i="38"/>
  <c r="L710" i="38"/>
  <c r="L1015" i="38"/>
  <c r="L240" i="38"/>
  <c r="L471" i="38"/>
  <c r="L376" i="38"/>
  <c r="L344" i="38"/>
  <c r="L1367" i="18"/>
  <c r="L1064" i="18"/>
  <c r="L1143" i="18"/>
  <c r="L1101" i="18"/>
  <c r="L1015" i="18"/>
  <c r="L950" i="18"/>
  <c r="L710" i="18"/>
  <c r="L471" i="18"/>
  <c r="L376" i="18"/>
  <c r="L344" i="18"/>
  <c r="L240" i="18"/>
  <c r="N36" i="21"/>
  <c r="K193" i="39"/>
  <c r="K191" i="39"/>
  <c r="M1116" i="18"/>
  <c r="M1117" i="18" s="1"/>
  <c r="M1129" i="18" s="1"/>
  <c r="M1127" i="18"/>
  <c r="M1048" i="18"/>
  <c r="M1042" i="18"/>
  <c r="M1043" i="18" s="1"/>
  <c r="M1050" i="18" s="1"/>
  <c r="L400" i="38"/>
  <c r="K400" i="38"/>
  <c r="M400" i="38"/>
  <c r="M1134" i="39"/>
  <c r="M1092" i="39"/>
  <c r="M1121" i="39"/>
  <c r="M1055" i="39"/>
  <c r="M1033" i="39"/>
  <c r="M941" i="39"/>
  <c r="M1006" i="39"/>
  <c r="M701" i="39"/>
  <c r="M737" i="39"/>
  <c r="M750" i="39"/>
  <c r="M730" i="39"/>
  <c r="M532" i="39"/>
  <c r="M533" i="39" s="1"/>
  <c r="M520" i="39"/>
  <c r="M521" i="39" s="1"/>
  <c r="M508" i="39"/>
  <c r="M509" i="39" s="1"/>
  <c r="M526" i="39"/>
  <c r="M527" i="39" s="1"/>
  <c r="M514" i="39"/>
  <c r="M515" i="39" s="1"/>
  <c r="M493" i="39"/>
  <c r="M450" i="39"/>
  <c r="M394" i="39"/>
  <c r="M488" i="39"/>
  <c r="M462" i="39"/>
  <c r="M416" i="39"/>
  <c r="M367" i="39"/>
  <c r="M428" i="39"/>
  <c r="M1134" i="38"/>
  <c r="M1092" i="38"/>
  <c r="M1121" i="38"/>
  <c r="M750" i="38"/>
  <c r="M730" i="38"/>
  <c r="M1055" i="38"/>
  <c r="M1033" i="38"/>
  <c r="M941" i="38"/>
  <c r="M701" i="38"/>
  <c r="M1006" i="38"/>
  <c r="M737" i="38"/>
  <c r="M428" i="38"/>
  <c r="M526" i="38"/>
  <c r="M527" i="38" s="1"/>
  <c r="M514" i="38"/>
  <c r="M515" i="38" s="1"/>
  <c r="M450" i="38"/>
  <c r="M394" i="38"/>
  <c r="M462" i="38"/>
  <c r="M416" i="38"/>
  <c r="M367" i="38"/>
  <c r="M532" i="38"/>
  <c r="M533" i="38" s="1"/>
  <c r="M520" i="38"/>
  <c r="M521" i="38" s="1"/>
  <c r="M508" i="38"/>
  <c r="M509" i="38" s="1"/>
  <c r="M493" i="38"/>
  <c r="M488" i="38"/>
  <c r="M1121" i="18"/>
  <c r="M1006" i="18"/>
  <c r="M1055" i="18"/>
  <c r="M1033" i="18"/>
  <c r="M1134" i="18"/>
  <c r="M1092" i="18"/>
  <c r="M941" i="18"/>
  <c r="M701" i="18"/>
  <c r="M737" i="18"/>
  <c r="M750" i="18"/>
  <c r="M730" i="18"/>
  <c r="M526" i="18"/>
  <c r="M527" i="18" s="1"/>
  <c r="M514" i="18"/>
  <c r="M515" i="18" s="1"/>
  <c r="M450" i="18"/>
  <c r="M394" i="18"/>
  <c r="M462" i="18"/>
  <c r="M416" i="18"/>
  <c r="M367" i="18"/>
  <c r="M532" i="18"/>
  <c r="M533" i="18" s="1"/>
  <c r="M520" i="18"/>
  <c r="M521" i="18" s="1"/>
  <c r="M508" i="18"/>
  <c r="M509" i="18" s="1"/>
  <c r="M493" i="18"/>
  <c r="M488" i="18"/>
  <c r="M428" i="18"/>
  <c r="K193" i="38"/>
  <c r="L1127" i="18"/>
  <c r="L1116" i="18"/>
  <c r="L1117" i="18" s="1"/>
  <c r="L1129" i="18" s="1"/>
  <c r="L1042" i="18"/>
  <c r="L1043" i="18" s="1"/>
  <c r="L1050" i="18" s="1"/>
  <c r="L1048" i="18"/>
  <c r="L1076" i="38"/>
  <c r="L925" i="39"/>
  <c r="K191" i="18"/>
  <c r="L1055" i="39"/>
  <c r="L1134" i="39"/>
  <c r="L1092" i="39"/>
  <c r="L1121" i="39"/>
  <c r="L1033" i="39"/>
  <c r="L1006" i="39"/>
  <c r="L941" i="39"/>
  <c r="L701" i="39"/>
  <c r="L737" i="39"/>
  <c r="L750" i="39"/>
  <c r="L730" i="39"/>
  <c r="L532" i="39"/>
  <c r="L533" i="39" s="1"/>
  <c r="L520" i="39"/>
  <c r="L521" i="39" s="1"/>
  <c r="L508" i="39"/>
  <c r="L509" i="39" s="1"/>
  <c r="L493" i="39"/>
  <c r="L526" i="39"/>
  <c r="L527" i="39" s="1"/>
  <c r="L514" i="39"/>
  <c r="L515" i="39" s="1"/>
  <c r="L428" i="39"/>
  <c r="L450" i="39"/>
  <c r="L394" i="39"/>
  <c r="L488" i="39"/>
  <c r="L462" i="39"/>
  <c r="L416" i="39"/>
  <c r="L367" i="39"/>
  <c r="L1121" i="38"/>
  <c r="L1055" i="38"/>
  <c r="L1134" i="38"/>
  <c r="L1092" i="38"/>
  <c r="L1006" i="38"/>
  <c r="L737" i="38"/>
  <c r="L750" i="38"/>
  <c r="L730" i="38"/>
  <c r="L1033" i="38"/>
  <c r="L941" i="38"/>
  <c r="L701" i="38"/>
  <c r="L532" i="38"/>
  <c r="L533" i="38" s="1"/>
  <c r="L520" i="38"/>
  <c r="L521" i="38" s="1"/>
  <c r="L508" i="38"/>
  <c r="L509" i="38" s="1"/>
  <c r="L493" i="38"/>
  <c r="L488" i="38"/>
  <c r="L428" i="38"/>
  <c r="L526" i="38"/>
  <c r="L527" i="38" s="1"/>
  <c r="L514" i="38"/>
  <c r="L515" i="38" s="1"/>
  <c r="L450" i="38"/>
  <c r="L394" i="38"/>
  <c r="L462" i="38"/>
  <c r="L416" i="38"/>
  <c r="L367" i="38"/>
  <c r="L1134" i="18"/>
  <c r="L1092" i="18"/>
  <c r="L1121" i="18"/>
  <c r="L1006" i="18"/>
  <c r="L1055" i="18"/>
  <c r="L1033" i="18"/>
  <c r="L941" i="18"/>
  <c r="L701" i="18"/>
  <c r="L737" i="18"/>
  <c r="L750" i="18"/>
  <c r="L730" i="18"/>
  <c r="L428" i="18"/>
  <c r="L526" i="18"/>
  <c r="L527" i="18" s="1"/>
  <c r="L514" i="18"/>
  <c r="L515" i="18" s="1"/>
  <c r="L450" i="18"/>
  <c r="L394" i="18"/>
  <c r="L462" i="18"/>
  <c r="L416" i="18"/>
  <c r="L367" i="18"/>
  <c r="L532" i="18"/>
  <c r="L533" i="18" s="1"/>
  <c r="L520" i="18"/>
  <c r="L521" i="18" s="1"/>
  <c r="L508" i="18"/>
  <c r="L509" i="18" s="1"/>
  <c r="L493" i="18"/>
  <c r="L488" i="18"/>
  <c r="K863" i="18"/>
  <c r="K821" i="38"/>
  <c r="K1216" i="38"/>
  <c r="K685" i="39"/>
  <c r="E1027" i="39"/>
  <c r="E305" i="39"/>
  <c r="F1027" i="38"/>
  <c r="F305" i="38"/>
  <c r="F692" i="39"/>
  <c r="F696" i="39" s="1"/>
  <c r="E692" i="39"/>
  <c r="E696" i="39" s="1"/>
  <c r="M358" i="39"/>
  <c r="M362" i="39" s="1"/>
  <c r="M363" i="39" s="1"/>
  <c r="K72" i="43" s="1"/>
  <c r="L358" i="39"/>
  <c r="L362" i="39" s="1"/>
  <c r="L363" i="39" s="1"/>
  <c r="J72" i="43" s="1"/>
  <c r="K358" i="39"/>
  <c r="M754" i="39"/>
  <c r="M186" i="39"/>
  <c r="M187" i="39" s="1"/>
  <c r="M194" i="39" s="1"/>
  <c r="M180" i="39"/>
  <c r="M181" i="39" s="1"/>
  <c r="M193" i="39" s="1"/>
  <c r="M174" i="39"/>
  <c r="M175" i="39" s="1"/>
  <c r="M192" i="39" s="1"/>
  <c r="M168" i="39"/>
  <c r="M169" i="39" s="1"/>
  <c r="M191" i="39" s="1"/>
  <c r="M162" i="39"/>
  <c r="M163" i="39" s="1"/>
  <c r="M754" i="38"/>
  <c r="M186" i="38"/>
  <c r="M187" i="38" s="1"/>
  <c r="M194" i="38" s="1"/>
  <c r="M180" i="38"/>
  <c r="M181" i="38" s="1"/>
  <c r="M193" i="38" s="1"/>
  <c r="M174" i="38"/>
  <c r="M175" i="38" s="1"/>
  <c r="M192" i="38" s="1"/>
  <c r="M168" i="38"/>
  <c r="M169" i="38" s="1"/>
  <c r="M191" i="38" s="1"/>
  <c r="M162" i="38"/>
  <c r="M163" i="38" s="1"/>
  <c r="M754" i="18"/>
  <c r="M186" i="18"/>
  <c r="M187" i="18" s="1"/>
  <c r="M180" i="18"/>
  <c r="M181" i="18" s="1"/>
  <c r="M193" i="18" s="1"/>
  <c r="M174" i="18"/>
  <c r="M175" i="18" s="1"/>
  <c r="M192" i="18" s="1"/>
  <c r="M168" i="18"/>
  <c r="M169" i="18" s="1"/>
  <c r="M191" i="18" s="1"/>
  <c r="M162" i="18"/>
  <c r="M163" i="18" s="1"/>
  <c r="M434" i="39"/>
  <c r="L434" i="39"/>
  <c r="K434" i="39"/>
  <c r="G483" i="39"/>
  <c r="G272" i="39"/>
  <c r="L1270" i="39"/>
  <c r="L1270" i="38"/>
  <c r="L1270" i="18"/>
  <c r="K1367" i="39"/>
  <c r="K1101" i="39"/>
  <c r="K1143" i="39"/>
  <c r="K1064" i="39"/>
  <c r="K950" i="39"/>
  <c r="K1015" i="39"/>
  <c r="K710" i="39"/>
  <c r="K240" i="39"/>
  <c r="K376" i="39"/>
  <c r="K471" i="39"/>
  <c r="K344" i="39"/>
  <c r="K1367" i="38"/>
  <c r="K1143" i="38"/>
  <c r="K1101" i="38"/>
  <c r="K1064" i="38"/>
  <c r="K950" i="38"/>
  <c r="K710" i="38"/>
  <c r="K1015" i="38"/>
  <c r="K344" i="38"/>
  <c r="K240" i="38"/>
  <c r="K471" i="38"/>
  <c r="K376" i="38"/>
  <c r="K1015" i="18"/>
  <c r="K1367" i="18"/>
  <c r="K1064" i="18"/>
  <c r="K1143" i="18"/>
  <c r="K1101" i="18"/>
  <c r="K950" i="18"/>
  <c r="K710" i="18"/>
  <c r="K240" i="18"/>
  <c r="K471" i="18"/>
  <c r="K376" i="18"/>
  <c r="K344" i="18"/>
  <c r="N1121" i="39"/>
  <c r="N1055" i="39"/>
  <c r="N1033" i="39"/>
  <c r="N1134" i="39"/>
  <c r="N1092" i="39"/>
  <c r="N941" i="39"/>
  <c r="N1006" i="39"/>
  <c r="N737" i="39"/>
  <c r="N750" i="39"/>
  <c r="N730" i="39"/>
  <c r="N701" i="39"/>
  <c r="N526" i="39"/>
  <c r="N527" i="39" s="1"/>
  <c r="N514" i="39"/>
  <c r="N515" i="39" s="1"/>
  <c r="N532" i="39"/>
  <c r="N533" i="39" s="1"/>
  <c r="N520" i="39"/>
  <c r="N521" i="39" s="1"/>
  <c r="N508" i="39"/>
  <c r="N509" i="39" s="1"/>
  <c r="N493" i="39"/>
  <c r="N488" i="39"/>
  <c r="N462" i="39"/>
  <c r="N416" i="39"/>
  <c r="N367" i="39"/>
  <c r="N428" i="39"/>
  <c r="N450" i="39"/>
  <c r="N394" i="39"/>
  <c r="N1134" i="38"/>
  <c r="N1092" i="38"/>
  <c r="N1121" i="38"/>
  <c r="N1055" i="38"/>
  <c r="N1033" i="38"/>
  <c r="N941" i="38"/>
  <c r="N701" i="38"/>
  <c r="N1006" i="38"/>
  <c r="N737" i="38"/>
  <c r="N750" i="38"/>
  <c r="N730" i="38"/>
  <c r="N526" i="38"/>
  <c r="N527" i="38" s="1"/>
  <c r="N514" i="38"/>
  <c r="N515" i="38" s="1"/>
  <c r="N450" i="38"/>
  <c r="N394" i="38"/>
  <c r="N462" i="38"/>
  <c r="N416" i="38"/>
  <c r="N367" i="38"/>
  <c r="N532" i="38"/>
  <c r="N533" i="38" s="1"/>
  <c r="N520" i="38"/>
  <c r="N521" i="38" s="1"/>
  <c r="N508" i="38"/>
  <c r="N509" i="38" s="1"/>
  <c r="N493" i="38"/>
  <c r="N488" i="38"/>
  <c r="N428" i="38"/>
  <c r="N1055" i="18"/>
  <c r="N1033" i="18"/>
  <c r="N1134" i="18"/>
  <c r="N1092" i="18"/>
  <c r="N1121" i="18"/>
  <c r="N1006" i="18"/>
  <c r="N737" i="18"/>
  <c r="N750" i="18"/>
  <c r="N730" i="18"/>
  <c r="N941" i="18"/>
  <c r="N701" i="18"/>
  <c r="N462" i="18"/>
  <c r="N416" i="18"/>
  <c r="N367" i="18"/>
  <c r="N532" i="18"/>
  <c r="N533" i="18" s="1"/>
  <c r="N520" i="18"/>
  <c r="N521" i="18" s="1"/>
  <c r="N508" i="18"/>
  <c r="N509" i="18" s="1"/>
  <c r="N493" i="18"/>
  <c r="N488" i="18"/>
  <c r="N428" i="18"/>
  <c r="N526" i="18"/>
  <c r="N527" i="18" s="1"/>
  <c r="N514" i="18"/>
  <c r="N515" i="18" s="1"/>
  <c r="N450" i="18"/>
  <c r="N394" i="18"/>
  <c r="L422" i="39"/>
  <c r="L424" i="39" s="1"/>
  <c r="L427" i="39" s="1"/>
  <c r="L190" i="39"/>
  <c r="L195" i="39" s="1"/>
  <c r="M821" i="38"/>
  <c r="M827" i="38" s="1"/>
  <c r="K400" i="39"/>
  <c r="M400" i="39"/>
  <c r="L400" i="39"/>
  <c r="K1232" i="39"/>
  <c r="K898" i="39"/>
  <c r="K899" i="39" s="1"/>
  <c r="K902" i="39"/>
  <c r="K11" i="39"/>
  <c r="K12" i="39" s="1"/>
  <c r="K1232" i="38"/>
  <c r="K898" i="38"/>
  <c r="K899" i="38" s="1"/>
  <c r="K902" i="38"/>
  <c r="K11" i="38"/>
  <c r="K12" i="38" s="1"/>
  <c r="K1232" i="18"/>
  <c r="K902" i="18"/>
  <c r="K898" i="18"/>
  <c r="K899" i="18" s="1"/>
  <c r="K11" i="18"/>
  <c r="K12" i="18" s="1"/>
  <c r="K190" i="38"/>
  <c r="K422" i="38"/>
  <c r="K424" i="38" s="1"/>
  <c r="K194" i="38"/>
  <c r="L821" i="38"/>
  <c r="L827" i="38" s="1"/>
  <c r="L925" i="38"/>
  <c r="L821" i="39"/>
  <c r="L827" i="39" s="1"/>
  <c r="L860" i="39"/>
  <c r="L863" i="39" s="1"/>
  <c r="K192" i="18"/>
  <c r="K695" i="18"/>
  <c r="K1085" i="18"/>
  <c r="K1079" i="18"/>
  <c r="K1080" i="18" s="1"/>
  <c r="K797" i="38"/>
  <c r="K1076" i="38"/>
  <c r="K797" i="39"/>
  <c r="K925" i="39"/>
  <c r="K1076" i="39"/>
  <c r="E1027" i="38"/>
  <c r="E305" i="38"/>
  <c r="G65" i="6"/>
  <c r="G22" i="39" s="1"/>
  <c r="G59" i="6"/>
  <c r="N1" i="5"/>
  <c r="N4" i="5"/>
  <c r="N4" i="28"/>
  <c r="N1" i="24"/>
  <c r="N1" i="28"/>
  <c r="N4" i="24"/>
  <c r="N1211" i="39"/>
  <c r="N1212" i="39" s="1"/>
  <c r="N1216" i="39" s="1"/>
  <c r="N1173" i="39"/>
  <c r="N1176" i="39" s="1"/>
  <c r="N1181" i="39" s="1"/>
  <c r="N1074" i="39"/>
  <c r="N1076" i="39" s="1"/>
  <c r="N1111" i="39"/>
  <c r="N1113" i="39" s="1"/>
  <c r="N1037" i="39"/>
  <c r="N1039" i="39" s="1"/>
  <c r="N895" i="39"/>
  <c r="N818" i="39"/>
  <c r="N821" i="39" s="1"/>
  <c r="N827" i="39" s="1"/>
  <c r="N859" i="39"/>
  <c r="N860" i="39" s="1"/>
  <c r="N863" i="39" s="1"/>
  <c r="N922" i="39"/>
  <c r="N925" i="39" s="1"/>
  <c r="N684" i="39"/>
  <c r="N685" i="39" s="1"/>
  <c r="N695" i="39" s="1"/>
  <c r="N794" i="39"/>
  <c r="N797" i="39" s="1"/>
  <c r="N808" i="39" s="1"/>
  <c r="N433" i="39"/>
  <c r="N434" i="39" s="1"/>
  <c r="N357" i="39"/>
  <c r="N358" i="39" s="1"/>
  <c r="N362" i="39" s="1"/>
  <c r="N363" i="39" s="1"/>
  <c r="L72" i="43" s="1"/>
  <c r="N399" i="39"/>
  <c r="N400" i="39" s="1"/>
  <c r="N4" i="39"/>
  <c r="N1211" i="38"/>
  <c r="N1212" i="38" s="1"/>
  <c r="N1216" i="38" s="1"/>
  <c r="N1111" i="38"/>
  <c r="N1113" i="38" s="1"/>
  <c r="N1" i="39"/>
  <c r="N1173" i="38"/>
  <c r="N1176" i="38" s="1"/>
  <c r="N1181" i="38" s="1"/>
  <c r="N1074" i="38"/>
  <c r="N1076" i="38" s="1"/>
  <c r="N859" i="38"/>
  <c r="N860" i="38" s="1"/>
  <c r="N863" i="38" s="1"/>
  <c r="N794" i="38"/>
  <c r="N797" i="38" s="1"/>
  <c r="N808" i="38" s="1"/>
  <c r="N1037" i="38"/>
  <c r="N1039" i="38" s="1"/>
  <c r="N922" i="38"/>
  <c r="N925" i="38" s="1"/>
  <c r="N895" i="38"/>
  <c r="N818" i="38"/>
  <c r="N821" i="38" s="1"/>
  <c r="N827" i="38" s="1"/>
  <c r="N684" i="38"/>
  <c r="N685" i="38" s="1"/>
  <c r="N695" i="38" s="1"/>
  <c r="N399" i="38"/>
  <c r="N400" i="38" s="1"/>
  <c r="N433" i="38"/>
  <c r="N434" i="38" s="1"/>
  <c r="N357" i="38"/>
  <c r="N358" i="38" s="1"/>
  <c r="N362" i="38" s="1"/>
  <c r="N363" i="38" s="1"/>
  <c r="N1" i="38"/>
  <c r="N1074" i="18"/>
  <c r="N1076" i="18" s="1"/>
  <c r="N1211" i="18"/>
  <c r="N1212" i="18" s="1"/>
  <c r="N1216" i="18" s="1"/>
  <c r="N1111" i="18"/>
  <c r="N1113" i="18" s="1"/>
  <c r="N4" i="38"/>
  <c r="N1173" i="18"/>
  <c r="N1176" i="18" s="1"/>
  <c r="N1181" i="18" s="1"/>
  <c r="N1037" i="18"/>
  <c r="N1039" i="18" s="1"/>
  <c r="N922" i="18"/>
  <c r="N925" i="18" s="1"/>
  <c r="N895" i="18"/>
  <c r="N818" i="18"/>
  <c r="N821" i="18" s="1"/>
  <c r="N827" i="18" s="1"/>
  <c r="N684" i="18"/>
  <c r="N685" i="18" s="1"/>
  <c r="N695" i="18" s="1"/>
  <c r="N859" i="18"/>
  <c r="N860" i="18" s="1"/>
  <c r="N863" i="18" s="1"/>
  <c r="N794" i="18"/>
  <c r="N797" i="18" s="1"/>
  <c r="N808" i="18" s="1"/>
  <c r="N26" i="21"/>
  <c r="N4" i="21"/>
  <c r="N22" i="21" s="1"/>
  <c r="N4" i="18"/>
  <c r="N433" i="18"/>
  <c r="N434" i="18" s="1"/>
  <c r="N357" i="18"/>
  <c r="N358" i="18" s="1"/>
  <c r="N362" i="18" s="1"/>
  <c r="N363" i="18" s="1"/>
  <c r="N14" i="21"/>
  <c r="O10" i="21"/>
  <c r="O1" i="6" s="1"/>
  <c r="N1" i="21"/>
  <c r="N4" i="6"/>
  <c r="N399" i="18"/>
  <c r="N400" i="18" s="1"/>
  <c r="N1" i="18"/>
  <c r="M26" i="21"/>
  <c r="K1270" i="39"/>
  <c r="K1270" i="38"/>
  <c r="K1270" i="18"/>
  <c r="M1367" i="39"/>
  <c r="M1143" i="39"/>
  <c r="M1064" i="39"/>
  <c r="M1101" i="39"/>
  <c r="M950" i="39"/>
  <c r="M1015" i="39"/>
  <c r="M710" i="39"/>
  <c r="M471" i="39"/>
  <c r="M344" i="39"/>
  <c r="M240" i="39"/>
  <c r="M376" i="39"/>
  <c r="M1367" i="38"/>
  <c r="M1143" i="38"/>
  <c r="M1101" i="38"/>
  <c r="M1064" i="38"/>
  <c r="M950" i="38"/>
  <c r="M710" i="38"/>
  <c r="M1015" i="38"/>
  <c r="M471" i="38"/>
  <c r="M376" i="38"/>
  <c r="M344" i="38"/>
  <c r="M240" i="38"/>
  <c r="M1367" i="18"/>
  <c r="M1064" i="18"/>
  <c r="M1143" i="18"/>
  <c r="M1101" i="18"/>
  <c r="M1015" i="18"/>
  <c r="M950" i="18"/>
  <c r="M710" i="18"/>
  <c r="M344" i="18"/>
  <c r="M240" i="18"/>
  <c r="M471" i="18"/>
  <c r="M376" i="18"/>
  <c r="K194" i="39"/>
  <c r="K192" i="39"/>
  <c r="K422" i="39"/>
  <c r="K424" i="39" s="1"/>
  <c r="K190" i="39"/>
  <c r="M1079" i="18"/>
  <c r="M1080" i="18" s="1"/>
  <c r="M1087" i="18" s="1"/>
  <c r="M1085" i="18"/>
  <c r="M1076" i="39"/>
  <c r="E301" i="18"/>
  <c r="F301" i="18"/>
  <c r="K191" i="38"/>
  <c r="L821" i="18"/>
  <c r="L827" i="18" s="1"/>
  <c r="L797" i="18"/>
  <c r="L808" i="18" s="1"/>
  <c r="L1085" i="18"/>
  <c r="L1079" i="18"/>
  <c r="L1080" i="18" s="1"/>
  <c r="L1087" i="18" s="1"/>
  <c r="L797" i="38"/>
  <c r="L808" i="38" s="1"/>
  <c r="L1076" i="39"/>
  <c r="K193" i="18"/>
  <c r="K821" i="18"/>
  <c r="K1127" i="18"/>
  <c r="K1116" i="18"/>
  <c r="K1117" i="18" s="1"/>
  <c r="K860" i="38"/>
  <c r="K1181" i="38"/>
  <c r="K821" i="39"/>
  <c r="K860" i="39"/>
  <c r="M1270" i="39"/>
  <c r="M1270" i="38"/>
  <c r="M1270" i="18"/>
  <c r="L202" i="38" l="1"/>
  <c r="L204" i="38" s="1"/>
  <c r="L565" i="28"/>
  <c r="L568" i="28" s="1"/>
  <c r="L202" i="39"/>
  <c r="L586" i="28"/>
  <c r="L589" i="28" s="1"/>
  <c r="L202" i="18"/>
  <c r="L544" i="28"/>
  <c r="L547" i="28" s="1"/>
  <c r="L204" i="39"/>
  <c r="L651" i="28" s="1"/>
  <c r="L654" i="28" s="1"/>
  <c r="L204" i="18"/>
  <c r="L609" i="28" s="1"/>
  <c r="L612" i="28" s="1"/>
  <c r="N1270" i="39"/>
  <c r="N1385" i="38"/>
  <c r="N203" i="18"/>
  <c r="N102" i="39"/>
  <c r="N1385" i="39"/>
  <c r="N203" i="38"/>
  <c r="N150" i="18"/>
  <c r="N203" i="39"/>
  <c r="N150" i="38"/>
  <c r="N1385" i="18"/>
  <c r="N150" i="39"/>
  <c r="N102" i="38"/>
  <c r="N102" i="18"/>
  <c r="K41" i="43"/>
  <c r="M118" i="28"/>
  <c r="L41" i="43"/>
  <c r="N118" i="28"/>
  <c r="J41" i="43"/>
  <c r="L118" i="28"/>
  <c r="L198" i="39"/>
  <c r="J311" i="43"/>
  <c r="J302" i="43"/>
  <c r="L198" i="38"/>
  <c r="J293" i="43"/>
  <c r="L198" i="18"/>
  <c r="I10" i="43"/>
  <c r="L10" i="43"/>
  <c r="M1116" i="39"/>
  <c r="M1117" i="39" s="1"/>
  <c r="M1129" i="39" s="1"/>
  <c r="N59" i="28"/>
  <c r="K59" i="28"/>
  <c r="L177" i="28"/>
  <c r="N177" i="28"/>
  <c r="M177" i="28"/>
  <c r="K1116" i="38"/>
  <c r="K1117" i="38" s="1"/>
  <c r="K1129" i="38" s="1"/>
  <c r="L1048" i="38"/>
  <c r="L1116" i="39"/>
  <c r="L1117" i="39" s="1"/>
  <c r="L1129" i="39" s="1"/>
  <c r="K1116" i="39"/>
  <c r="K1117" i="39" s="1"/>
  <c r="M1042" i="38"/>
  <c r="M1043" i="38" s="1"/>
  <c r="M1050" i="38" s="1"/>
  <c r="L1042" i="39"/>
  <c r="L1043" i="39" s="1"/>
  <c r="L1050" i="39" s="1"/>
  <c r="G483" i="38"/>
  <c r="Z484" i="38" s="1"/>
  <c r="Z487" i="38" s="1"/>
  <c r="M1048" i="39"/>
  <c r="L1127" i="38"/>
  <c r="M1079" i="38"/>
  <c r="M1080" i="38" s="1"/>
  <c r="M1087" i="38" s="1"/>
  <c r="N1270" i="18"/>
  <c r="M1127" i="38"/>
  <c r="K1042" i="39"/>
  <c r="K1043" i="39" s="1"/>
  <c r="K1050" i="39" s="1"/>
  <c r="N1270" i="38"/>
  <c r="L368" i="18"/>
  <c r="L814" i="18" s="1"/>
  <c r="K1048" i="38"/>
  <c r="N1304" i="38"/>
  <c r="N366" i="38"/>
  <c r="N368" i="38" s="1"/>
  <c r="N375" i="38"/>
  <c r="N371" i="38"/>
  <c r="N409" i="39"/>
  <c r="N403" i="39"/>
  <c r="N404" i="39" s="1"/>
  <c r="N411" i="39" s="1"/>
  <c r="K909" i="38"/>
  <c r="K903" i="38"/>
  <c r="K904" i="38" s="1"/>
  <c r="N600" i="18"/>
  <c r="N558" i="18"/>
  <c r="N651" i="18"/>
  <c r="N656" i="18"/>
  <c r="N443" i="38"/>
  <c r="N437" i="38"/>
  <c r="N438" i="38" s="1"/>
  <c r="N445" i="38" s="1"/>
  <c r="N1304" i="39"/>
  <c r="N375" i="39"/>
  <c r="N371" i="39"/>
  <c r="N366" i="39"/>
  <c r="N368" i="39" s="1"/>
  <c r="N409" i="38"/>
  <c r="N403" i="38"/>
  <c r="N404" i="38" s="1"/>
  <c r="N411" i="38" s="1"/>
  <c r="N437" i="39"/>
  <c r="N438" i="39" s="1"/>
  <c r="N445" i="39" s="1"/>
  <c r="N443" i="39"/>
  <c r="N633" i="38"/>
  <c r="N638" i="38"/>
  <c r="N573" i="38"/>
  <c r="N581" i="38"/>
  <c r="N543" i="38"/>
  <c r="K558" i="18"/>
  <c r="K651" i="18"/>
  <c r="K656" i="18"/>
  <c r="K600" i="18"/>
  <c r="K644" i="38"/>
  <c r="K639" i="38"/>
  <c r="K590" i="38"/>
  <c r="K548" i="38"/>
  <c r="K582" i="38"/>
  <c r="N645" i="38"/>
  <c r="N650" i="38"/>
  <c r="N599" i="38"/>
  <c r="N591" i="38"/>
  <c r="N553" i="38"/>
  <c r="N608" i="38"/>
  <c r="N608" i="39"/>
  <c r="N599" i="39"/>
  <c r="N645" i="39"/>
  <c r="N650" i="39"/>
  <c r="N591" i="39"/>
  <c r="N553" i="39"/>
  <c r="M638" i="39"/>
  <c r="M581" i="39"/>
  <c r="M543" i="39"/>
  <c r="M573" i="39"/>
  <c r="M633" i="39"/>
  <c r="K656" i="38"/>
  <c r="K651" i="38"/>
  <c r="K600" i="38"/>
  <c r="K558" i="38"/>
  <c r="G272" i="18"/>
  <c r="G483" i="18"/>
  <c r="M650" i="39"/>
  <c r="M591" i="39"/>
  <c r="M553" i="39"/>
  <c r="M608" i="39"/>
  <c r="M599" i="39"/>
  <c r="M645" i="39"/>
  <c r="K195" i="39"/>
  <c r="M1304" i="38"/>
  <c r="M371" i="38"/>
  <c r="M366" i="38"/>
  <c r="M368" i="38" s="1"/>
  <c r="M375" i="38"/>
  <c r="M377" i="38" s="1"/>
  <c r="M297" i="28" s="1"/>
  <c r="N437" i="18"/>
  <c r="N438" i="18" s="1"/>
  <c r="N445" i="18" s="1"/>
  <c r="N443" i="18"/>
  <c r="N1085" i="18"/>
  <c r="N1079" i="18"/>
  <c r="N1080" i="18" s="1"/>
  <c r="N1087" i="18" s="1"/>
  <c r="K827" i="38"/>
  <c r="L639" i="18"/>
  <c r="L582" i="18"/>
  <c r="L644" i="18"/>
  <c r="L590" i="18"/>
  <c r="L548" i="18"/>
  <c r="L608" i="18"/>
  <c r="L599" i="18"/>
  <c r="L645" i="18"/>
  <c r="L650" i="18"/>
  <c r="L591" i="18"/>
  <c r="L553" i="18"/>
  <c r="L639" i="38"/>
  <c r="L644" i="38"/>
  <c r="L548" i="38"/>
  <c r="L582" i="38"/>
  <c r="L590" i="38"/>
  <c r="L633" i="39"/>
  <c r="L638" i="39"/>
  <c r="L581" i="39"/>
  <c r="L543" i="39"/>
  <c r="L573" i="39"/>
  <c r="L590" i="39"/>
  <c r="L548" i="39"/>
  <c r="L639" i="39"/>
  <c r="L582" i="39"/>
  <c r="L644" i="39"/>
  <c r="M644" i="18"/>
  <c r="M590" i="18"/>
  <c r="M548" i="18"/>
  <c r="M639" i="18"/>
  <c r="M582" i="18"/>
  <c r="M599" i="18"/>
  <c r="M645" i="18"/>
  <c r="M650" i="18"/>
  <c r="M591" i="18"/>
  <c r="M553" i="18"/>
  <c r="M608" i="18"/>
  <c r="M651" i="38"/>
  <c r="M656" i="38"/>
  <c r="M600" i="38"/>
  <c r="M558" i="38"/>
  <c r="M558" i="39"/>
  <c r="M651" i="39"/>
  <c r="M656" i="39"/>
  <c r="M600" i="39"/>
  <c r="M409" i="38"/>
  <c r="M403" i="38"/>
  <c r="M404" i="38" s="1"/>
  <c r="M411" i="38" s="1"/>
  <c r="K409" i="38"/>
  <c r="K403" i="38"/>
  <c r="K404" i="38" s="1"/>
  <c r="M638" i="38"/>
  <c r="M633" i="38"/>
  <c r="M573" i="38"/>
  <c r="M581" i="38"/>
  <c r="M543" i="38"/>
  <c r="K650" i="18"/>
  <c r="K591" i="18"/>
  <c r="K553" i="18"/>
  <c r="K608" i="18"/>
  <c r="K599" i="18"/>
  <c r="K645" i="18"/>
  <c r="K633" i="38"/>
  <c r="K638" i="38"/>
  <c r="K581" i="38"/>
  <c r="K543" i="38"/>
  <c r="K573" i="38"/>
  <c r="K656" i="39"/>
  <c r="K600" i="39"/>
  <c r="K558" i="39"/>
  <c r="K651" i="39"/>
  <c r="L320" i="38"/>
  <c r="L315" i="38"/>
  <c r="L317" i="38" s="1"/>
  <c r="L215" i="38"/>
  <c r="K909" i="39"/>
  <c r="K903" i="39"/>
  <c r="K904" i="39" s="1"/>
  <c r="M377" i="18"/>
  <c r="K103" i="43" s="1"/>
  <c r="K863" i="39"/>
  <c r="L1085" i="39"/>
  <c r="L1079" i="39"/>
  <c r="L1080" i="39" s="1"/>
  <c r="L1087" i="39" s="1"/>
  <c r="K827" i="39"/>
  <c r="K565" i="18"/>
  <c r="K538" i="18"/>
  <c r="K627" i="18"/>
  <c r="K572" i="18"/>
  <c r="K632" i="18"/>
  <c r="K1085" i="38"/>
  <c r="K1079" i="38"/>
  <c r="K1080" i="38" s="1"/>
  <c r="K427" i="38"/>
  <c r="K429" i="38" s="1"/>
  <c r="M650" i="38"/>
  <c r="M645" i="38"/>
  <c r="M608" i="38"/>
  <c r="M599" i="38"/>
  <c r="M591" i="38"/>
  <c r="M553" i="38"/>
  <c r="N639" i="39"/>
  <c r="N582" i="39"/>
  <c r="N644" i="39"/>
  <c r="N590" i="39"/>
  <c r="N548" i="39"/>
  <c r="N590" i="18"/>
  <c r="N548" i="18"/>
  <c r="N639" i="18"/>
  <c r="N582" i="18"/>
  <c r="N644" i="18"/>
  <c r="N864" i="18"/>
  <c r="N876" i="18" s="1"/>
  <c r="M864" i="18"/>
  <c r="M876" i="18" s="1"/>
  <c r="L864" i="18"/>
  <c r="L876" i="18" s="1"/>
  <c r="K864" i="18"/>
  <c r="K876" i="18" s="1"/>
  <c r="K427" i="39"/>
  <c r="K429" i="39" s="1"/>
  <c r="O4" i="5"/>
  <c r="O1" i="5"/>
  <c r="O4" i="28"/>
  <c r="O1" i="28"/>
  <c r="O1" i="24"/>
  <c r="O4" i="24"/>
  <c r="O1211" i="39"/>
  <c r="O1212" i="39" s="1"/>
  <c r="O1216" i="39" s="1"/>
  <c r="O1173" i="39"/>
  <c r="O1176" i="39" s="1"/>
  <c r="O1181" i="39" s="1"/>
  <c r="O1074" i="39"/>
  <c r="O1076" i="39" s="1"/>
  <c r="O1111" i="39"/>
  <c r="O1113" i="39" s="1"/>
  <c r="O1037" i="39"/>
  <c r="O1039" i="39" s="1"/>
  <c r="O859" i="39"/>
  <c r="O922" i="39"/>
  <c r="O925" i="39" s="1"/>
  <c r="O895" i="39"/>
  <c r="O818" i="39"/>
  <c r="O821" i="39" s="1"/>
  <c r="O827" i="39" s="1"/>
  <c r="O794" i="39"/>
  <c r="O797" i="39" s="1"/>
  <c r="O808" i="39" s="1"/>
  <c r="O684" i="39"/>
  <c r="O685" i="39" s="1"/>
  <c r="O695" i="39" s="1"/>
  <c r="O433" i="39"/>
  <c r="O434" i="39" s="1"/>
  <c r="O357" i="39"/>
  <c r="O358" i="39" s="1"/>
  <c r="O362" i="39" s="1"/>
  <c r="O363" i="39" s="1"/>
  <c r="M72" i="43" s="1"/>
  <c r="O399" i="39"/>
  <c r="O400" i="39" s="1"/>
  <c r="O4" i="39"/>
  <c r="O1" i="39"/>
  <c r="O1173" i="38"/>
  <c r="O1176" i="38" s="1"/>
  <c r="O1074" i="38"/>
  <c r="O1076" i="38" s="1"/>
  <c r="O1211" i="38"/>
  <c r="O1212" i="38" s="1"/>
  <c r="O1111" i="38"/>
  <c r="O1113" i="38" s="1"/>
  <c r="O859" i="38"/>
  <c r="O794" i="38"/>
  <c r="O797" i="38" s="1"/>
  <c r="O808" i="38" s="1"/>
  <c r="O1037" i="38"/>
  <c r="O1039" i="38" s="1"/>
  <c r="O922" i="38"/>
  <c r="O925" i="38" s="1"/>
  <c r="O895" i="38"/>
  <c r="O818" i="38"/>
  <c r="O821" i="38" s="1"/>
  <c r="O827" i="38" s="1"/>
  <c r="O684" i="38"/>
  <c r="O685" i="38" s="1"/>
  <c r="O695" i="38" s="1"/>
  <c r="O433" i="38"/>
  <c r="O434" i="38" s="1"/>
  <c r="O357" i="38"/>
  <c r="O358" i="38" s="1"/>
  <c r="O362" i="38" s="1"/>
  <c r="O363" i="38" s="1"/>
  <c r="O399" i="38"/>
  <c r="O400" i="38" s="1"/>
  <c r="O1211" i="18"/>
  <c r="O1212" i="18" s="1"/>
  <c r="O1216" i="18" s="1"/>
  <c r="O1111" i="18"/>
  <c r="O1113" i="18" s="1"/>
  <c r="O4" i="38"/>
  <c r="O1173" i="18"/>
  <c r="O1176" i="18" s="1"/>
  <c r="O1181" i="18" s="1"/>
  <c r="O1037" i="18"/>
  <c r="O1039" i="18" s="1"/>
  <c r="O1" i="38"/>
  <c r="O1074" i="18"/>
  <c r="O1076" i="18" s="1"/>
  <c r="O895" i="18"/>
  <c r="O818" i="18"/>
  <c r="O821" i="18" s="1"/>
  <c r="O827" i="18" s="1"/>
  <c r="O684" i="18"/>
  <c r="O685" i="18" s="1"/>
  <c r="O695" i="18" s="1"/>
  <c r="O859" i="18"/>
  <c r="O794" i="18"/>
  <c r="O797" i="18" s="1"/>
  <c r="O808" i="18" s="1"/>
  <c r="O922" i="18"/>
  <c r="O925" i="18" s="1"/>
  <c r="O4" i="18"/>
  <c r="O433" i="18"/>
  <c r="O434" i="18" s="1"/>
  <c r="O357" i="18"/>
  <c r="O358" i="18" s="1"/>
  <c r="O362" i="18" s="1"/>
  <c r="O363" i="18" s="1"/>
  <c r="O14" i="21"/>
  <c r="P10" i="21"/>
  <c r="P1" i="6" s="1"/>
  <c r="O1" i="21"/>
  <c r="O399" i="18"/>
  <c r="O400" i="18" s="1"/>
  <c r="O1" i="18"/>
  <c r="O26" i="21"/>
  <c r="O4" i="21"/>
  <c r="O22" i="21" s="1"/>
  <c r="O4" i="6"/>
  <c r="O40" i="21"/>
  <c r="O32" i="21"/>
  <c r="O36" i="21"/>
  <c r="N1079" i="38"/>
  <c r="N1080" i="38" s="1"/>
  <c r="N1087" i="38" s="1"/>
  <c r="N1085" i="38"/>
  <c r="N1048" i="39"/>
  <c r="N1042" i="39"/>
  <c r="N1043" i="39" s="1"/>
  <c r="N1050" i="39" s="1"/>
  <c r="G22" i="38"/>
  <c r="G22" i="18"/>
  <c r="K1085" i="39"/>
  <c r="K1079" i="39"/>
  <c r="K1080" i="39" s="1"/>
  <c r="K808" i="38"/>
  <c r="K195" i="38"/>
  <c r="L409" i="39"/>
  <c r="L403" i="39"/>
  <c r="L404" i="39" s="1"/>
  <c r="L411" i="39" s="1"/>
  <c r="L320" i="39"/>
  <c r="L315" i="39"/>
  <c r="L317" i="39" s="1"/>
  <c r="L215" i="39"/>
  <c r="N651" i="39"/>
  <c r="N656" i="39"/>
  <c r="N600" i="39"/>
  <c r="N558" i="39"/>
  <c r="AG484" i="39"/>
  <c r="AG487" i="39" s="1"/>
  <c r="AC484" i="39"/>
  <c r="AC487" i="39" s="1"/>
  <c r="Y484" i="39"/>
  <c r="Y487" i="39" s="1"/>
  <c r="U484" i="39"/>
  <c r="U487" i="39" s="1"/>
  <c r="Q484" i="39"/>
  <c r="Q487" i="39" s="1"/>
  <c r="M484" i="39"/>
  <c r="M487" i="39" s="1"/>
  <c r="M489" i="39" s="1"/>
  <c r="AF484" i="39"/>
  <c r="AF487" i="39" s="1"/>
  <c r="AB484" i="39"/>
  <c r="AB487" i="39" s="1"/>
  <c r="X484" i="39"/>
  <c r="X487" i="39" s="1"/>
  <c r="T484" i="39"/>
  <c r="T487" i="39" s="1"/>
  <c r="P484" i="39"/>
  <c r="P487" i="39" s="1"/>
  <c r="L484" i="39"/>
  <c r="L487" i="39" s="1"/>
  <c r="L489" i="39" s="1"/>
  <c r="AI484" i="39"/>
  <c r="AI487" i="39" s="1"/>
  <c r="AA484" i="39"/>
  <c r="AA487" i="39" s="1"/>
  <c r="S484" i="39"/>
  <c r="S487" i="39" s="1"/>
  <c r="K484" i="39"/>
  <c r="K487" i="39" s="1"/>
  <c r="K489" i="39" s="1"/>
  <c r="AH484" i="39"/>
  <c r="AH487" i="39" s="1"/>
  <c r="Z484" i="39"/>
  <c r="Z487" i="39" s="1"/>
  <c r="R484" i="39"/>
  <c r="R487" i="39" s="1"/>
  <c r="AE484" i="39"/>
  <c r="AE487" i="39" s="1"/>
  <c r="W484" i="39"/>
  <c r="W487" i="39" s="1"/>
  <c r="O484" i="39"/>
  <c r="O487" i="39" s="1"/>
  <c r="AD484" i="39"/>
  <c r="AD487" i="39" s="1"/>
  <c r="V484" i="39"/>
  <c r="V487" i="39" s="1"/>
  <c r="N484" i="39"/>
  <c r="N487" i="39" s="1"/>
  <c r="N489" i="39" s="1"/>
  <c r="L443" i="39"/>
  <c r="L437" i="39"/>
  <c r="L438" i="39" s="1"/>
  <c r="L445" i="39" s="1"/>
  <c r="M422" i="38"/>
  <c r="M424" i="38" s="1"/>
  <c r="M427" i="38" s="1"/>
  <c r="M429" i="38" s="1"/>
  <c r="M441" i="38" s="1"/>
  <c r="M190" i="38"/>
  <c r="M195" i="38" s="1"/>
  <c r="K548" i="18"/>
  <c r="K639" i="18"/>
  <c r="K582" i="18"/>
  <c r="K644" i="18"/>
  <c r="K590" i="18"/>
  <c r="K1129" i="39"/>
  <c r="L651" i="18"/>
  <c r="L656" i="18"/>
  <c r="L600" i="18"/>
  <c r="L558" i="18"/>
  <c r="L651" i="38"/>
  <c r="L656" i="38"/>
  <c r="L558" i="38"/>
  <c r="L600" i="38"/>
  <c r="L645" i="39"/>
  <c r="L650" i="39"/>
  <c r="L591" i="39"/>
  <c r="L553" i="39"/>
  <c r="L608" i="39"/>
  <c r="L599" i="39"/>
  <c r="L600" i="39"/>
  <c r="L558" i="39"/>
  <c r="L651" i="39"/>
  <c r="L656" i="39"/>
  <c r="M656" i="18"/>
  <c r="M600" i="18"/>
  <c r="M558" i="18"/>
  <c r="M651" i="18"/>
  <c r="N1367" i="39"/>
  <c r="N1143" i="39"/>
  <c r="N1064" i="39"/>
  <c r="N1101" i="39"/>
  <c r="N1015" i="39"/>
  <c r="N950" i="39"/>
  <c r="N710" i="39"/>
  <c r="N471" i="39"/>
  <c r="N344" i="39"/>
  <c r="N240" i="39"/>
  <c r="N376" i="39"/>
  <c r="N1367" i="38"/>
  <c r="N1064" i="38"/>
  <c r="N1143" i="38"/>
  <c r="N1101" i="38"/>
  <c r="N1015" i="38"/>
  <c r="N950" i="38"/>
  <c r="N710" i="38"/>
  <c r="N344" i="38"/>
  <c r="N240" i="38"/>
  <c r="N471" i="38"/>
  <c r="N376" i="38"/>
  <c r="N1143" i="18"/>
  <c r="N1101" i="18"/>
  <c r="N1015" i="18"/>
  <c r="N1367" i="18"/>
  <c r="N1064" i="18"/>
  <c r="N950" i="18"/>
  <c r="N710" i="18"/>
  <c r="N344" i="18"/>
  <c r="N240" i="18"/>
  <c r="N471" i="18"/>
  <c r="N376" i="18"/>
  <c r="L443" i="38"/>
  <c r="L437" i="38"/>
  <c r="L438" i="38" s="1"/>
  <c r="L445" i="38" s="1"/>
  <c r="K645" i="38"/>
  <c r="K650" i="38"/>
  <c r="K591" i="38"/>
  <c r="K553" i="38"/>
  <c r="K608" i="38"/>
  <c r="K599" i="38"/>
  <c r="K573" i="39"/>
  <c r="K633" i="39"/>
  <c r="K638" i="39"/>
  <c r="K581" i="39"/>
  <c r="K543" i="39"/>
  <c r="K695" i="38"/>
  <c r="K1050" i="18"/>
  <c r="K427" i="18"/>
  <c r="K429" i="18" s="1"/>
  <c r="L320" i="18"/>
  <c r="L315" i="18"/>
  <c r="L317" i="18" s="1"/>
  <c r="L215" i="18"/>
  <c r="K445" i="18"/>
  <c r="M368" i="18"/>
  <c r="K411" i="18"/>
  <c r="K827" i="18"/>
  <c r="L1304" i="39"/>
  <c r="L371" i="39"/>
  <c r="L366" i="39"/>
  <c r="L368" i="39" s="1"/>
  <c r="L375" i="39"/>
  <c r="L377" i="39" s="1"/>
  <c r="J163" i="43" s="1"/>
  <c r="K1129" i="18"/>
  <c r="K632" i="38"/>
  <c r="K627" i="38"/>
  <c r="K565" i="38"/>
  <c r="K538" i="38"/>
  <c r="K572" i="38"/>
  <c r="N1127" i="38"/>
  <c r="N1116" i="38"/>
  <c r="N1117" i="38" s="1"/>
  <c r="N1129" i="38" s="1"/>
  <c r="K903" i="18"/>
  <c r="K904" i="18" s="1"/>
  <c r="K909" i="18"/>
  <c r="N573" i="39"/>
  <c r="N633" i="39"/>
  <c r="N638" i="39"/>
  <c r="N581" i="39"/>
  <c r="N543" i="39"/>
  <c r="N651" i="38"/>
  <c r="N656" i="38"/>
  <c r="N600" i="38"/>
  <c r="N558" i="38"/>
  <c r="M1304" i="39"/>
  <c r="M366" i="39"/>
  <c r="M368" i="39" s="1"/>
  <c r="M375" i="39"/>
  <c r="M377" i="39" s="1"/>
  <c r="K163" i="43" s="1"/>
  <c r="M371" i="39"/>
  <c r="F1027" i="18"/>
  <c r="F305" i="18"/>
  <c r="M1232" i="39"/>
  <c r="M902" i="39"/>
  <c r="M898" i="39"/>
  <c r="M899" i="39" s="1"/>
  <c r="M11" i="39"/>
  <c r="M12" i="39" s="1"/>
  <c r="M1232" i="38"/>
  <c r="M902" i="38"/>
  <c r="M898" i="38"/>
  <c r="M899" i="38" s="1"/>
  <c r="M1232" i="18"/>
  <c r="M11" i="38"/>
  <c r="M12" i="38" s="1"/>
  <c r="M898" i="18"/>
  <c r="M899" i="18" s="1"/>
  <c r="M902" i="18"/>
  <c r="M11" i="18"/>
  <c r="M12" i="18" s="1"/>
  <c r="L1304" i="38"/>
  <c r="L375" i="38"/>
  <c r="L377" i="38" s="1"/>
  <c r="L297" i="28" s="1"/>
  <c r="L371" i="38"/>
  <c r="L366" i="38"/>
  <c r="L368" i="38" s="1"/>
  <c r="N409" i="18"/>
  <c r="N403" i="18"/>
  <c r="N404" i="18" s="1"/>
  <c r="N411" i="18" s="1"/>
  <c r="N754" i="39"/>
  <c r="N186" i="39"/>
  <c r="N187" i="39" s="1"/>
  <c r="N180" i="39"/>
  <c r="N181" i="39" s="1"/>
  <c r="N174" i="39"/>
  <c r="N175" i="39" s="1"/>
  <c r="N168" i="39"/>
  <c r="N169" i="39" s="1"/>
  <c r="N191" i="39" s="1"/>
  <c r="N162" i="39"/>
  <c r="N163" i="39" s="1"/>
  <c r="N754" i="38"/>
  <c r="N186" i="38"/>
  <c r="N187" i="38" s="1"/>
  <c r="N180" i="38"/>
  <c r="N181" i="38" s="1"/>
  <c r="N193" i="38" s="1"/>
  <c r="N174" i="38"/>
  <c r="N175" i="38" s="1"/>
  <c r="N192" i="38" s="1"/>
  <c r="N168" i="38"/>
  <c r="N169" i="38" s="1"/>
  <c r="N162" i="38"/>
  <c r="N163" i="38" s="1"/>
  <c r="N754" i="18"/>
  <c r="N186" i="18"/>
  <c r="N187" i="18" s="1"/>
  <c r="N194" i="18" s="1"/>
  <c r="N180" i="18"/>
  <c r="N181" i="18" s="1"/>
  <c r="N174" i="18"/>
  <c r="N175" i="18" s="1"/>
  <c r="N168" i="18"/>
  <c r="N169" i="18" s="1"/>
  <c r="N191" i="18" s="1"/>
  <c r="N162" i="18"/>
  <c r="N163" i="18" s="1"/>
  <c r="N771" i="39"/>
  <c r="N771" i="38"/>
  <c r="N771" i="18"/>
  <c r="N1116" i="18"/>
  <c r="N1117" i="18" s="1"/>
  <c r="N1129" i="18" s="1"/>
  <c r="N1127" i="18"/>
  <c r="N1048" i="38"/>
  <c r="N1042" i="38"/>
  <c r="N1043" i="38" s="1"/>
  <c r="N1050" i="38" s="1"/>
  <c r="N1116" i="39"/>
  <c r="N1117" i="39" s="1"/>
  <c r="N1129" i="39" s="1"/>
  <c r="N1127" i="39"/>
  <c r="L429" i="39"/>
  <c r="L441" i="39" s="1"/>
  <c r="N645" i="18"/>
  <c r="N650" i="18"/>
  <c r="N591" i="18"/>
  <c r="N553" i="18"/>
  <c r="N608" i="18"/>
  <c r="N599" i="18"/>
  <c r="N627" i="38"/>
  <c r="N632" i="38"/>
  <c r="N565" i="38"/>
  <c r="N538" i="38"/>
  <c r="N572" i="38"/>
  <c r="K443" i="39"/>
  <c r="K437" i="39"/>
  <c r="K438" i="39" s="1"/>
  <c r="K362" i="39"/>
  <c r="K363" i="39" s="1"/>
  <c r="I72" i="43" s="1"/>
  <c r="K695" i="39"/>
  <c r="L633" i="38"/>
  <c r="L638" i="38"/>
  <c r="L581" i="38"/>
  <c r="L543" i="38"/>
  <c r="L573" i="38"/>
  <c r="L1079" i="38"/>
  <c r="L1080" i="38" s="1"/>
  <c r="L1087" i="38" s="1"/>
  <c r="L1085" i="38"/>
  <c r="M627" i="38"/>
  <c r="M632" i="38"/>
  <c r="M572" i="38"/>
  <c r="M565" i="38"/>
  <c r="M538" i="38"/>
  <c r="M565" i="39"/>
  <c r="M538" i="39"/>
  <c r="M627" i="39"/>
  <c r="M572" i="39"/>
  <c r="M632" i="39"/>
  <c r="K632" i="39"/>
  <c r="K565" i="39"/>
  <c r="K538" i="39"/>
  <c r="K627" i="39"/>
  <c r="K572" i="39"/>
  <c r="K599" i="39"/>
  <c r="K645" i="39"/>
  <c r="K650" i="39"/>
  <c r="K591" i="39"/>
  <c r="K553" i="39"/>
  <c r="K608" i="39"/>
  <c r="K195" i="18"/>
  <c r="L429" i="18"/>
  <c r="L441" i="18" s="1"/>
  <c r="L446" i="18" s="1"/>
  <c r="K863" i="38"/>
  <c r="E1027" i="18"/>
  <c r="E305" i="18"/>
  <c r="M1085" i="39"/>
  <c r="M1079" i="39"/>
  <c r="M1080" i="39" s="1"/>
  <c r="M1087" i="39" s="1"/>
  <c r="N1304" i="18"/>
  <c r="N375" i="18"/>
  <c r="N371" i="18"/>
  <c r="N366" i="18"/>
  <c r="N368" i="18" s="1"/>
  <c r="N1232" i="39"/>
  <c r="N902" i="39"/>
  <c r="N898" i="39"/>
  <c r="N899" i="39" s="1"/>
  <c r="N11" i="39"/>
  <c r="N12" i="39" s="1"/>
  <c r="N1232" i="38"/>
  <c r="N898" i="38"/>
  <c r="N899" i="38" s="1"/>
  <c r="N902" i="38"/>
  <c r="N1232" i="18"/>
  <c r="N11" i="38"/>
  <c r="N12" i="38" s="1"/>
  <c r="N902" i="18"/>
  <c r="N898" i="18"/>
  <c r="N899" i="18" s="1"/>
  <c r="N11" i="18"/>
  <c r="N12" i="18" s="1"/>
  <c r="N1048" i="18"/>
  <c r="N1042" i="18"/>
  <c r="N1043" i="18" s="1"/>
  <c r="N1050" i="18" s="1"/>
  <c r="N1079" i="39"/>
  <c r="N1080" i="39" s="1"/>
  <c r="N1087" i="39" s="1"/>
  <c r="N1085" i="39"/>
  <c r="N565" i="18"/>
  <c r="N538" i="18"/>
  <c r="N627" i="18"/>
  <c r="N572" i="18"/>
  <c r="N632" i="18"/>
  <c r="K808" i="39"/>
  <c r="K1087" i="18"/>
  <c r="K17" i="18"/>
  <c r="K17" i="38"/>
  <c r="K17" i="39"/>
  <c r="M573" i="18"/>
  <c r="M633" i="18"/>
  <c r="M638" i="18"/>
  <c r="M581" i="18"/>
  <c r="M543" i="18"/>
  <c r="M409" i="39"/>
  <c r="M403" i="39"/>
  <c r="M404" i="39" s="1"/>
  <c r="M411" i="39" s="1"/>
  <c r="K403" i="39"/>
  <c r="K404" i="39" s="1"/>
  <c r="K409" i="39"/>
  <c r="N639" i="38"/>
  <c r="N644" i="38"/>
  <c r="N590" i="38"/>
  <c r="N548" i="38"/>
  <c r="N582" i="38"/>
  <c r="N627" i="39"/>
  <c r="N572" i="39"/>
  <c r="N632" i="39"/>
  <c r="N565" i="39"/>
  <c r="N538" i="39"/>
  <c r="M443" i="39"/>
  <c r="M437" i="39"/>
  <c r="M438" i="39" s="1"/>
  <c r="M445" i="39" s="1"/>
  <c r="M190" i="18"/>
  <c r="M422" i="18"/>
  <c r="M424" i="18" s="1"/>
  <c r="M427" i="18" s="1"/>
  <c r="M429" i="18" s="1"/>
  <c r="M441" i="18" s="1"/>
  <c r="M446" i="18" s="1"/>
  <c r="M194" i="18"/>
  <c r="M422" i="39"/>
  <c r="M424" i="39" s="1"/>
  <c r="M427" i="39" s="1"/>
  <c r="M429" i="39" s="1"/>
  <c r="M441" i="39" s="1"/>
  <c r="M190" i="39"/>
  <c r="M195" i="39" s="1"/>
  <c r="K1050" i="38"/>
  <c r="L627" i="18"/>
  <c r="L572" i="18"/>
  <c r="L632" i="18"/>
  <c r="L565" i="18"/>
  <c r="L538" i="18"/>
  <c r="L573" i="18"/>
  <c r="L633" i="18"/>
  <c r="L638" i="18"/>
  <c r="L581" i="18"/>
  <c r="L543" i="18"/>
  <c r="L645" i="38"/>
  <c r="L650" i="38"/>
  <c r="L591" i="38"/>
  <c r="L553" i="38"/>
  <c r="L608" i="38"/>
  <c r="L599" i="38"/>
  <c r="L627" i="38"/>
  <c r="L632" i="38"/>
  <c r="L565" i="38"/>
  <c r="L538" i="38"/>
  <c r="L572" i="38"/>
  <c r="L565" i="39"/>
  <c r="L538" i="39"/>
  <c r="L627" i="39"/>
  <c r="L572" i="39"/>
  <c r="L632" i="39"/>
  <c r="N633" i="18"/>
  <c r="N638" i="18"/>
  <c r="N581" i="18"/>
  <c r="N543" i="18"/>
  <c r="N573" i="18"/>
  <c r="M632" i="18"/>
  <c r="M565" i="18"/>
  <c r="M627" i="18"/>
  <c r="M572" i="18"/>
  <c r="M538" i="18"/>
  <c r="M639" i="38"/>
  <c r="M644" i="38"/>
  <c r="M582" i="38"/>
  <c r="M590" i="38"/>
  <c r="M548" i="38"/>
  <c r="M548" i="39"/>
  <c r="M639" i="39"/>
  <c r="M582" i="39"/>
  <c r="M644" i="39"/>
  <c r="M590" i="39"/>
  <c r="L403" i="38"/>
  <c r="L404" i="38" s="1"/>
  <c r="L411" i="38" s="1"/>
  <c r="L409" i="38"/>
  <c r="L1232" i="39"/>
  <c r="L898" i="39"/>
  <c r="L899" i="39" s="1"/>
  <c r="L902" i="39"/>
  <c r="L11" i="39"/>
  <c r="L12" i="39" s="1"/>
  <c r="L1232" i="38"/>
  <c r="L902" i="38"/>
  <c r="L898" i="38"/>
  <c r="L899" i="38" s="1"/>
  <c r="L11" i="38"/>
  <c r="L12" i="38" s="1"/>
  <c r="L1232" i="18"/>
  <c r="L898" i="18"/>
  <c r="L899" i="18" s="1"/>
  <c r="L902" i="18"/>
  <c r="L11" i="18"/>
  <c r="L12" i="18" s="1"/>
  <c r="M443" i="38"/>
  <c r="M437" i="38"/>
  <c r="M438" i="38" s="1"/>
  <c r="M445" i="38" s="1"/>
  <c r="K437" i="38"/>
  <c r="K438" i="38" s="1"/>
  <c r="K443" i="38"/>
  <c r="K638" i="18"/>
  <c r="K581" i="18"/>
  <c r="K543" i="18"/>
  <c r="K573" i="18"/>
  <c r="K633" i="18"/>
  <c r="K644" i="39"/>
  <c r="K590" i="39"/>
  <c r="K548" i="39"/>
  <c r="K639" i="39"/>
  <c r="K582" i="39"/>
  <c r="K362" i="38"/>
  <c r="K363" i="38" s="1"/>
  <c r="K808" i="18"/>
  <c r="L429" i="38"/>
  <c r="L441" i="38" s="1"/>
  <c r="L377" i="18"/>
  <c r="J103" i="43" s="1"/>
  <c r="K1304" i="18"/>
  <c r="K375" i="18"/>
  <c r="K377" i="18" s="1"/>
  <c r="I103" i="43" s="1"/>
  <c r="K371" i="18"/>
  <c r="K366" i="18"/>
  <c r="K368" i="18" s="1"/>
  <c r="L207" i="39" l="1"/>
  <c r="L630" i="28"/>
  <c r="L633" i="28" s="1"/>
  <c r="L207" i="38"/>
  <c r="K202" i="38"/>
  <c r="K204" i="38" s="1"/>
  <c r="I348" i="43" s="1"/>
  <c r="K565" i="28"/>
  <c r="K568" i="28" s="1"/>
  <c r="M202" i="39"/>
  <c r="M204" i="39" s="1"/>
  <c r="M651" i="28" s="1"/>
  <c r="M654" i="28" s="1"/>
  <c r="M586" i="28"/>
  <c r="M589" i="28" s="1"/>
  <c r="M202" i="38"/>
  <c r="M204" i="38" s="1"/>
  <c r="M630" i="28" s="1"/>
  <c r="M633" i="28" s="1"/>
  <c r="M565" i="28"/>
  <c r="M568" i="28" s="1"/>
  <c r="K202" i="39"/>
  <c r="K204" i="39" s="1"/>
  <c r="I357" i="43" s="1"/>
  <c r="K586" i="28"/>
  <c r="K589" i="28" s="1"/>
  <c r="K202" i="18"/>
  <c r="K204" i="18" s="1"/>
  <c r="I339" i="43" s="1"/>
  <c r="K544" i="28"/>
  <c r="K547" i="28" s="1"/>
  <c r="J357" i="43"/>
  <c r="L207" i="18"/>
  <c r="J339" i="43"/>
  <c r="J348" i="43"/>
  <c r="O1385" i="39"/>
  <c r="O203" i="38"/>
  <c r="O150" i="18"/>
  <c r="O203" i="39"/>
  <c r="O150" i="38"/>
  <c r="O1385" i="18"/>
  <c r="O150" i="39"/>
  <c r="O102" i="38"/>
  <c r="O102" i="18"/>
  <c r="O1385" i="38"/>
  <c r="O203" i="18"/>
  <c r="O102" i="39"/>
  <c r="M207" i="39"/>
  <c r="I41" i="43"/>
  <c r="K118" i="28"/>
  <c r="M41" i="43"/>
  <c r="O118" i="28"/>
  <c r="K198" i="39"/>
  <c r="I311" i="43"/>
  <c r="M198" i="39"/>
  <c r="K311" i="43"/>
  <c r="I302" i="43"/>
  <c r="K198" i="38"/>
  <c r="M198" i="38"/>
  <c r="K302" i="43"/>
  <c r="I293" i="43"/>
  <c r="K198" i="18"/>
  <c r="K133" i="43"/>
  <c r="J133" i="43"/>
  <c r="N377" i="18"/>
  <c r="L103" i="43" s="1"/>
  <c r="M10" i="43"/>
  <c r="O59" i="28"/>
  <c r="K238" i="28"/>
  <c r="L238" i="28"/>
  <c r="M238" i="28"/>
  <c r="M356" i="28"/>
  <c r="K177" i="28"/>
  <c r="L356" i="28"/>
  <c r="O177" i="28"/>
  <c r="W484" i="38"/>
  <c r="W487" i="38" s="1"/>
  <c r="N484" i="38"/>
  <c r="N487" i="38" s="1"/>
  <c r="N489" i="38" s="1"/>
  <c r="N652" i="38" s="1"/>
  <c r="N653" i="38" s="1"/>
  <c r="N670" i="38" s="1"/>
  <c r="L484" i="38"/>
  <c r="L487" i="38" s="1"/>
  <c r="L489" i="38" s="1"/>
  <c r="L652" i="38" s="1"/>
  <c r="L653" i="38" s="1"/>
  <c r="L670" i="38" s="1"/>
  <c r="AD484" i="38"/>
  <c r="AD487" i="38" s="1"/>
  <c r="AB484" i="38"/>
  <c r="AB487" i="38" s="1"/>
  <c r="U484" i="38"/>
  <c r="U487" i="38" s="1"/>
  <c r="K484" i="38"/>
  <c r="K487" i="38" s="1"/>
  <c r="K489" i="38" s="1"/>
  <c r="K652" i="38" s="1"/>
  <c r="K653" i="38" s="1"/>
  <c r="K670" i="38" s="1"/>
  <c r="AA484" i="38"/>
  <c r="AA487" i="38" s="1"/>
  <c r="P484" i="38"/>
  <c r="P487" i="38" s="1"/>
  <c r="AF484" i="38"/>
  <c r="AF487" i="38" s="1"/>
  <c r="Y484" i="38"/>
  <c r="Y487" i="38" s="1"/>
  <c r="R484" i="38"/>
  <c r="R487" i="38" s="1"/>
  <c r="AH484" i="38"/>
  <c r="AH487" i="38" s="1"/>
  <c r="O484" i="38"/>
  <c r="O487" i="38" s="1"/>
  <c r="T484" i="38"/>
  <c r="T487" i="38" s="1"/>
  <c r="V484" i="38"/>
  <c r="V487" i="38" s="1"/>
  <c r="AE484" i="38"/>
  <c r="AE487" i="38" s="1"/>
  <c r="M484" i="38"/>
  <c r="M487" i="38" s="1"/>
  <c r="M489" i="38" s="1"/>
  <c r="M640" i="38" s="1"/>
  <c r="M641" i="38" s="1"/>
  <c r="M666" i="38" s="1"/>
  <c r="AC484" i="38"/>
  <c r="AC487" i="38" s="1"/>
  <c r="S484" i="38"/>
  <c r="S487" i="38" s="1"/>
  <c r="AI484" i="38"/>
  <c r="AI487" i="38" s="1"/>
  <c r="X484" i="38"/>
  <c r="X487" i="38" s="1"/>
  <c r="Q484" i="38"/>
  <c r="Q487" i="38" s="1"/>
  <c r="AG484" i="38"/>
  <c r="AG487" i="38" s="1"/>
  <c r="L1293" i="18"/>
  <c r="L446" i="38"/>
  <c r="L962" i="38" s="1"/>
  <c r="L446" i="39"/>
  <c r="L449" i="39" s="1"/>
  <c r="L451" i="39" s="1"/>
  <c r="L1157" i="39" s="1"/>
  <c r="L909" i="38"/>
  <c r="L903" i="38"/>
  <c r="L904" i="38" s="1"/>
  <c r="L911" i="38" s="1"/>
  <c r="L864" i="38"/>
  <c r="L876" i="38" s="1"/>
  <c r="K864" i="38"/>
  <c r="K876" i="38" s="1"/>
  <c r="N864" i="38"/>
  <c r="N876" i="38" s="1"/>
  <c r="M864" i="38"/>
  <c r="M876" i="38" s="1"/>
  <c r="K1304" i="39"/>
  <c r="K375" i="39"/>
  <c r="K377" i="39" s="1"/>
  <c r="I163" i="43" s="1"/>
  <c r="K371" i="39"/>
  <c r="K366" i="39"/>
  <c r="K368" i="39" s="1"/>
  <c r="M903" i="38"/>
  <c r="M904" i="38" s="1"/>
  <c r="M911" i="38" s="1"/>
  <c r="M909" i="38"/>
  <c r="M909" i="39"/>
  <c r="M903" i="39"/>
  <c r="M904" i="39" s="1"/>
  <c r="M911" i="39" s="1"/>
  <c r="M1293" i="39"/>
  <c r="M814" i="39"/>
  <c r="O1055" i="39"/>
  <c r="O1134" i="39"/>
  <c r="O1092" i="39"/>
  <c r="O1121" i="39"/>
  <c r="O941" i="39"/>
  <c r="O1006" i="39"/>
  <c r="O1033" i="39"/>
  <c r="O750" i="39"/>
  <c r="O730" i="39"/>
  <c r="O701" i="39"/>
  <c r="O737" i="39"/>
  <c r="O526" i="39"/>
  <c r="O527" i="39" s="1"/>
  <c r="O514" i="39"/>
  <c r="O515" i="39" s="1"/>
  <c r="O532" i="39"/>
  <c r="O533" i="39" s="1"/>
  <c r="O520" i="39"/>
  <c r="O521" i="39" s="1"/>
  <c r="O508" i="39"/>
  <c r="O509" i="39" s="1"/>
  <c r="O493" i="39"/>
  <c r="O488" i="39"/>
  <c r="O489" i="39" s="1"/>
  <c r="O428" i="39"/>
  <c r="O450" i="39"/>
  <c r="O394" i="39"/>
  <c r="O462" i="39"/>
  <c r="O416" i="39"/>
  <c r="O367" i="39"/>
  <c r="O1134" i="38"/>
  <c r="O1092" i="38"/>
  <c r="O1121" i="38"/>
  <c r="O941" i="38"/>
  <c r="O701" i="38"/>
  <c r="O1006" i="38"/>
  <c r="O737" i="38"/>
  <c r="O750" i="38"/>
  <c r="O730" i="38"/>
  <c r="O1055" i="38"/>
  <c r="O1033" i="38"/>
  <c r="O462" i="38"/>
  <c r="O416" i="38"/>
  <c r="O367" i="38"/>
  <c r="O532" i="38"/>
  <c r="O533" i="38" s="1"/>
  <c r="O520" i="38"/>
  <c r="O521" i="38" s="1"/>
  <c r="O508" i="38"/>
  <c r="O509" i="38" s="1"/>
  <c r="O493" i="38"/>
  <c r="O488" i="38"/>
  <c r="O489" i="38" s="1"/>
  <c r="O428" i="38"/>
  <c r="O526" i="38"/>
  <c r="O527" i="38" s="1"/>
  <c r="O514" i="38"/>
  <c r="O515" i="38" s="1"/>
  <c r="O450" i="38"/>
  <c r="O394" i="38"/>
  <c r="O1055" i="18"/>
  <c r="O1033" i="18"/>
  <c r="O1134" i="18"/>
  <c r="O1092" i="18"/>
  <c r="O1121" i="18"/>
  <c r="O1006" i="18"/>
  <c r="O750" i="18"/>
  <c r="O730" i="18"/>
  <c r="O941" i="18"/>
  <c r="O701" i="18"/>
  <c r="O737" i="18"/>
  <c r="O532" i="18"/>
  <c r="O533" i="18" s="1"/>
  <c r="O520" i="18"/>
  <c r="O521" i="18" s="1"/>
  <c r="O508" i="18"/>
  <c r="O509" i="18" s="1"/>
  <c r="O493" i="18"/>
  <c r="O488" i="18"/>
  <c r="O428" i="18"/>
  <c r="O526" i="18"/>
  <c r="O527" i="18" s="1"/>
  <c r="O514" i="18"/>
  <c r="O515" i="18" s="1"/>
  <c r="O450" i="18"/>
  <c r="O394" i="18"/>
  <c r="O462" i="18"/>
  <c r="O416" i="18"/>
  <c r="O367" i="18"/>
  <c r="O1232" i="39"/>
  <c r="O898" i="39"/>
  <c r="O899" i="39" s="1"/>
  <c r="O902" i="39"/>
  <c r="O11" i="39"/>
  <c r="O12" i="39" s="1"/>
  <c r="O1232" i="38"/>
  <c r="O898" i="38"/>
  <c r="O899" i="38" s="1"/>
  <c r="O902" i="38"/>
  <c r="O11" i="38"/>
  <c r="O12" i="38" s="1"/>
  <c r="O1232" i="18"/>
  <c r="O902" i="18"/>
  <c r="O898" i="18"/>
  <c r="O899" i="18" s="1"/>
  <c r="O11" i="18"/>
  <c r="O12" i="18" s="1"/>
  <c r="O443" i="18"/>
  <c r="O437" i="18"/>
  <c r="O438" i="18" s="1"/>
  <c r="O409" i="38"/>
  <c r="O403" i="38"/>
  <c r="O404" i="38" s="1"/>
  <c r="O411" i="38" s="1"/>
  <c r="O1042" i="38"/>
  <c r="O1043" i="38" s="1"/>
  <c r="O1048" i="38"/>
  <c r="O1216" i="38"/>
  <c r="O1116" i="39"/>
  <c r="O1117" i="39" s="1"/>
  <c r="O1129" i="39" s="1"/>
  <c r="O1127" i="39"/>
  <c r="K441" i="39"/>
  <c r="N1293" i="39"/>
  <c r="N814" i="39"/>
  <c r="K911" i="38"/>
  <c r="K1293" i="18"/>
  <c r="K814" i="18"/>
  <c r="L909" i="18"/>
  <c r="L903" i="18"/>
  <c r="L904" i="18" s="1"/>
  <c r="L911" i="18" s="1"/>
  <c r="L909" i="39"/>
  <c r="L903" i="39"/>
  <c r="L904" i="39" s="1"/>
  <c r="L911" i="39" s="1"/>
  <c r="M315" i="39"/>
  <c r="M317" i="39" s="1"/>
  <c r="M320" i="39"/>
  <c r="M215" i="39"/>
  <c r="M745" i="18"/>
  <c r="M962" i="18"/>
  <c r="M457" i="18"/>
  <c r="M449" i="18"/>
  <c r="M451" i="18" s="1"/>
  <c r="M1157" i="18" s="1"/>
  <c r="K411" i="39"/>
  <c r="K134" i="39"/>
  <c r="K135" i="39" s="1"/>
  <c r="K118" i="39"/>
  <c r="K119" i="39" s="1"/>
  <c r="K26" i="39"/>
  <c r="K39" i="39"/>
  <c r="K21" i="39"/>
  <c r="K18" i="39"/>
  <c r="L16" i="39" s="1"/>
  <c r="L17" i="39" s="1"/>
  <c r="N1293" i="18"/>
  <c r="N814" i="18"/>
  <c r="L962" i="18"/>
  <c r="L745" i="18"/>
  <c r="L449" i="18"/>
  <c r="L451" i="18" s="1"/>
  <c r="L1157" i="18" s="1"/>
  <c r="L457" i="18"/>
  <c r="L962" i="39"/>
  <c r="N192" i="18"/>
  <c r="N190" i="38"/>
  <c r="N422" i="38"/>
  <c r="N424" i="38" s="1"/>
  <c r="N427" i="38" s="1"/>
  <c r="N429" i="38" s="1"/>
  <c r="N441" i="38" s="1"/>
  <c r="N446" i="38" s="1"/>
  <c r="N194" i="38"/>
  <c r="N192" i="39"/>
  <c r="L1340" i="38"/>
  <c r="L380" i="38"/>
  <c r="M909" i="18"/>
  <c r="M903" i="18"/>
  <c r="M904" i="18" s="1"/>
  <c r="M911" i="18" s="1"/>
  <c r="L1340" i="39"/>
  <c r="L380" i="39"/>
  <c r="M646" i="39"/>
  <c r="M647" i="39" s="1"/>
  <c r="M668" i="39" s="1"/>
  <c r="M634" i="39"/>
  <c r="M635" i="39" s="1"/>
  <c r="M664" i="39" s="1"/>
  <c r="M601" i="39"/>
  <c r="M592" i="39"/>
  <c r="M566" i="39"/>
  <c r="M559" i="39"/>
  <c r="M560" i="39" s="1"/>
  <c r="M610" i="39" s="1"/>
  <c r="M554" i="39"/>
  <c r="M555" i="39" s="1"/>
  <c r="M602" i="39" s="1"/>
  <c r="M549" i="39"/>
  <c r="M550" i="39" s="1"/>
  <c r="M593" i="39" s="1"/>
  <c r="M544" i="39"/>
  <c r="M545" i="39" s="1"/>
  <c r="M584" i="39" s="1"/>
  <c r="M539" i="39"/>
  <c r="M540" i="39" s="1"/>
  <c r="M575" i="39" s="1"/>
  <c r="M652" i="39"/>
  <c r="M653" i="39" s="1"/>
  <c r="M670" i="39" s="1"/>
  <c r="M640" i="39"/>
  <c r="M641" i="39" s="1"/>
  <c r="M666" i="39" s="1"/>
  <c r="M628" i="39"/>
  <c r="M629" i="39" s="1"/>
  <c r="M662" i="39" s="1"/>
  <c r="M609" i="39"/>
  <c r="M583" i="39"/>
  <c r="M657" i="39"/>
  <c r="M658" i="39" s="1"/>
  <c r="M672" i="39" s="1"/>
  <c r="M574" i="39"/>
  <c r="L1028" i="39"/>
  <c r="L321" i="39"/>
  <c r="L322" i="39" s="1"/>
  <c r="K320" i="38"/>
  <c r="K315" i="38"/>
  <c r="K317" i="38" s="1"/>
  <c r="K215" i="38"/>
  <c r="K1087" i="39"/>
  <c r="O1270" i="39"/>
  <c r="O1270" i="38"/>
  <c r="O1270" i="18"/>
  <c r="P4" i="5"/>
  <c r="P1" i="5"/>
  <c r="P1" i="28"/>
  <c r="P4" i="24"/>
  <c r="P4" i="28"/>
  <c r="P1" i="24"/>
  <c r="P1211" i="39"/>
  <c r="P1212" i="39" s="1"/>
  <c r="P1216" i="39" s="1"/>
  <c r="P1173" i="39"/>
  <c r="P1176" i="39" s="1"/>
  <c r="P1111" i="39"/>
  <c r="P1113" i="39" s="1"/>
  <c r="P1037" i="39"/>
  <c r="P1039" i="39" s="1"/>
  <c r="P1074" i="39"/>
  <c r="P1076" i="39" s="1"/>
  <c r="P859" i="39"/>
  <c r="P922" i="39"/>
  <c r="P925" i="39" s="1"/>
  <c r="P895" i="39"/>
  <c r="P818" i="39"/>
  <c r="P821" i="39" s="1"/>
  <c r="P794" i="39"/>
  <c r="P797" i="39" s="1"/>
  <c r="P684" i="39"/>
  <c r="P685" i="39" s="1"/>
  <c r="P433" i="39"/>
  <c r="P434" i="39" s="1"/>
  <c r="P357" i="39"/>
  <c r="P358" i="39" s="1"/>
  <c r="P399" i="39"/>
  <c r="P400" i="39" s="1"/>
  <c r="P1" i="39"/>
  <c r="P4" i="39"/>
  <c r="P1211" i="38"/>
  <c r="P1212" i="38" s="1"/>
  <c r="P1216" i="38" s="1"/>
  <c r="P1111" i="38"/>
  <c r="P1113" i="38" s="1"/>
  <c r="P1173" i="38"/>
  <c r="P1176" i="38" s="1"/>
  <c r="P1181" i="38" s="1"/>
  <c r="P1037" i="38"/>
  <c r="P1039" i="38" s="1"/>
  <c r="P922" i="38"/>
  <c r="P925" i="38" s="1"/>
  <c r="P895" i="38"/>
  <c r="P818" i="38"/>
  <c r="P821" i="38" s="1"/>
  <c r="P827" i="38" s="1"/>
  <c r="P684" i="38"/>
  <c r="P685" i="38" s="1"/>
  <c r="P1074" i="38"/>
  <c r="P1076" i="38" s="1"/>
  <c r="P859" i="38"/>
  <c r="P794" i="38"/>
  <c r="P797" i="38" s="1"/>
  <c r="P433" i="38"/>
  <c r="P434" i="38" s="1"/>
  <c r="P357" i="38"/>
  <c r="P358" i="38" s="1"/>
  <c r="P399" i="38"/>
  <c r="P400" i="38" s="1"/>
  <c r="P4" i="38"/>
  <c r="P1173" i="18"/>
  <c r="P1176" i="18" s="1"/>
  <c r="P1037" i="18"/>
  <c r="P1039" i="18" s="1"/>
  <c r="P1" i="38"/>
  <c r="P1074" i="18"/>
  <c r="P1076" i="18" s="1"/>
  <c r="P1211" i="18"/>
  <c r="P1212" i="18" s="1"/>
  <c r="P1111" i="18"/>
  <c r="P1113" i="18" s="1"/>
  <c r="P859" i="18"/>
  <c r="P794" i="18"/>
  <c r="P797" i="18" s="1"/>
  <c r="P922" i="18"/>
  <c r="P925" i="18" s="1"/>
  <c r="P895" i="18"/>
  <c r="P818" i="18"/>
  <c r="P821" i="18" s="1"/>
  <c r="P684" i="18"/>
  <c r="P685" i="18" s="1"/>
  <c r="P433" i="18"/>
  <c r="P434" i="18" s="1"/>
  <c r="P357" i="18"/>
  <c r="P358" i="18" s="1"/>
  <c r="P14" i="21"/>
  <c r="Q10" i="21"/>
  <c r="Q1" i="6" s="1"/>
  <c r="P1" i="21"/>
  <c r="P399" i="18"/>
  <c r="P400" i="18" s="1"/>
  <c r="P1" i="18"/>
  <c r="P26" i="21"/>
  <c r="P4" i="21"/>
  <c r="P22" i="21" s="1"/>
  <c r="P4" i="18"/>
  <c r="P4" i="6"/>
  <c r="P40" i="21"/>
  <c r="P36" i="21"/>
  <c r="P32" i="21"/>
  <c r="O1085" i="18"/>
  <c r="O1079" i="18"/>
  <c r="O1080" i="18" s="1"/>
  <c r="O1304" i="38"/>
  <c r="O375" i="38"/>
  <c r="O371" i="38"/>
  <c r="O366" i="38"/>
  <c r="O1085" i="38"/>
  <c r="O1079" i="38"/>
  <c r="O1080" i="38" s="1"/>
  <c r="O1087" i="38" s="1"/>
  <c r="O403" i="39"/>
  <c r="O404" i="39" s="1"/>
  <c r="O411" i="39" s="1"/>
  <c r="O409" i="39"/>
  <c r="O1085" i="39"/>
  <c r="O1079" i="39"/>
  <c r="O1080" i="39" s="1"/>
  <c r="O1087" i="39" s="1"/>
  <c r="M1340" i="18"/>
  <c r="M380" i="18"/>
  <c r="L1028" i="38"/>
  <c r="L321" i="38"/>
  <c r="L322" i="38" s="1"/>
  <c r="K411" i="38"/>
  <c r="N377" i="38"/>
  <c r="N297" i="28" s="1"/>
  <c r="K445" i="38"/>
  <c r="M446" i="39"/>
  <c r="M195" i="18"/>
  <c r="K134" i="18"/>
  <c r="K135" i="18" s="1"/>
  <c r="K118" i="18"/>
  <c r="K119" i="18" s="1"/>
  <c r="K26" i="18"/>
  <c r="K39" i="18"/>
  <c r="K21" i="18"/>
  <c r="K18" i="18"/>
  <c r="L16" i="18" s="1"/>
  <c r="L17" i="18" s="1"/>
  <c r="N909" i="18"/>
  <c r="N903" i="18"/>
  <c r="N904" i="18" s="1"/>
  <c r="N911" i="18" s="1"/>
  <c r="N903" i="39"/>
  <c r="N904" i="39" s="1"/>
  <c r="N911" i="39" s="1"/>
  <c r="N909" i="39"/>
  <c r="K320" i="18"/>
  <c r="K315" i="18"/>
  <c r="K317" i="18" s="1"/>
  <c r="K215" i="18"/>
  <c r="K445" i="39"/>
  <c r="N193" i="18"/>
  <c r="N191" i="38"/>
  <c r="N193" i="39"/>
  <c r="L1293" i="39"/>
  <c r="L814" i="39"/>
  <c r="M1293" i="18"/>
  <c r="M814" i="18"/>
  <c r="M320" i="38"/>
  <c r="M315" i="38"/>
  <c r="M317" i="38" s="1"/>
  <c r="M215" i="38"/>
  <c r="N592" i="39"/>
  <c r="N566" i="39"/>
  <c r="N559" i="39"/>
  <c r="N560" i="39" s="1"/>
  <c r="N610" i="39" s="1"/>
  <c r="N554" i="39"/>
  <c r="N555" i="39" s="1"/>
  <c r="N602" i="39" s="1"/>
  <c r="N549" i="39"/>
  <c r="N550" i="39" s="1"/>
  <c r="N593" i="39" s="1"/>
  <c r="N544" i="39"/>
  <c r="N545" i="39" s="1"/>
  <c r="N584" i="39" s="1"/>
  <c r="N539" i="39"/>
  <c r="N540" i="39" s="1"/>
  <c r="N575" i="39" s="1"/>
  <c r="N652" i="39"/>
  <c r="N653" i="39" s="1"/>
  <c r="N670" i="39" s="1"/>
  <c r="N640" i="39"/>
  <c r="N641" i="39" s="1"/>
  <c r="N666" i="39" s="1"/>
  <c r="N628" i="39"/>
  <c r="N629" i="39" s="1"/>
  <c r="N662" i="39" s="1"/>
  <c r="N609" i="39"/>
  <c r="N583" i="39"/>
  <c r="N657" i="39"/>
  <c r="N658" i="39" s="1"/>
  <c r="N672" i="39" s="1"/>
  <c r="N574" i="39"/>
  <c r="N646" i="39"/>
  <c r="N647" i="39" s="1"/>
  <c r="N668" i="39" s="1"/>
  <c r="N634" i="39"/>
  <c r="N635" i="39" s="1"/>
  <c r="N664" i="39" s="1"/>
  <c r="N601" i="39"/>
  <c r="O754" i="39"/>
  <c r="O186" i="39"/>
  <c r="O187" i="39" s="1"/>
  <c r="O194" i="39" s="1"/>
  <c r="O180" i="39"/>
  <c r="O181" i="39" s="1"/>
  <c r="O193" i="39" s="1"/>
  <c r="O174" i="39"/>
  <c r="O175" i="39" s="1"/>
  <c r="O192" i="39" s="1"/>
  <c r="O168" i="39"/>
  <c r="O169" i="39" s="1"/>
  <c r="O191" i="39" s="1"/>
  <c r="O162" i="39"/>
  <c r="O163" i="39" s="1"/>
  <c r="O754" i="38"/>
  <c r="O186" i="38"/>
  <c r="O187" i="38" s="1"/>
  <c r="O194" i="38" s="1"/>
  <c r="O180" i="38"/>
  <c r="O181" i="38" s="1"/>
  <c r="O193" i="38" s="1"/>
  <c r="O174" i="38"/>
  <c r="O175" i="38" s="1"/>
  <c r="O168" i="38"/>
  <c r="O169" i="38" s="1"/>
  <c r="O191" i="38" s="1"/>
  <c r="O162" i="38"/>
  <c r="O163" i="38" s="1"/>
  <c r="O754" i="18"/>
  <c r="O186" i="18"/>
  <c r="O187" i="18" s="1"/>
  <c r="O180" i="18"/>
  <c r="O181" i="18" s="1"/>
  <c r="O193" i="18" s="1"/>
  <c r="O174" i="18"/>
  <c r="O175" i="18" s="1"/>
  <c r="O192" i="18" s="1"/>
  <c r="O168" i="18"/>
  <c r="O169" i="18" s="1"/>
  <c r="O191" i="18" s="1"/>
  <c r="O162" i="18"/>
  <c r="O163" i="18" s="1"/>
  <c r="O1127" i="18"/>
  <c r="O1116" i="18"/>
  <c r="O1117" i="18" s="1"/>
  <c r="O1129" i="18" s="1"/>
  <c r="O437" i="38"/>
  <c r="O438" i="38" s="1"/>
  <c r="O445" i="38" s="1"/>
  <c r="O443" i="38"/>
  <c r="O1181" i="38"/>
  <c r="O1304" i="39"/>
  <c r="O375" i="39"/>
  <c r="O371" i="39"/>
  <c r="O366" i="39"/>
  <c r="K441" i="38"/>
  <c r="M1340" i="38"/>
  <c r="M380" i="38"/>
  <c r="AG484" i="18"/>
  <c r="AG487" i="18" s="1"/>
  <c r="AC484" i="18"/>
  <c r="AC487" i="18" s="1"/>
  <c r="Y484" i="18"/>
  <c r="Y487" i="18" s="1"/>
  <c r="U484" i="18"/>
  <c r="U487" i="18" s="1"/>
  <c r="Q484" i="18"/>
  <c r="Q487" i="18" s="1"/>
  <c r="M484" i="18"/>
  <c r="M487" i="18" s="1"/>
  <c r="M489" i="18" s="1"/>
  <c r="AF484" i="18"/>
  <c r="AF487" i="18" s="1"/>
  <c r="AB484" i="18"/>
  <c r="AB487" i="18" s="1"/>
  <c r="X484" i="18"/>
  <c r="X487" i="18" s="1"/>
  <c r="T484" i="18"/>
  <c r="T487" i="18" s="1"/>
  <c r="P484" i="18"/>
  <c r="P487" i="18" s="1"/>
  <c r="L484" i="18"/>
  <c r="L487" i="18" s="1"/>
  <c r="L489" i="18" s="1"/>
  <c r="AI484" i="18"/>
  <c r="AI487" i="18" s="1"/>
  <c r="AE484" i="18"/>
  <c r="AE487" i="18" s="1"/>
  <c r="AA484" i="18"/>
  <c r="AA487" i="18" s="1"/>
  <c r="W484" i="18"/>
  <c r="W487" i="18" s="1"/>
  <c r="S484" i="18"/>
  <c r="S487" i="18" s="1"/>
  <c r="O484" i="18"/>
  <c r="O487" i="18" s="1"/>
  <c r="K484" i="18"/>
  <c r="K487" i="18" s="1"/>
  <c r="K489" i="18" s="1"/>
  <c r="AH484" i="18"/>
  <c r="AH487" i="18" s="1"/>
  <c r="AD484" i="18"/>
  <c r="AD487" i="18" s="1"/>
  <c r="Z484" i="18"/>
  <c r="Z487" i="18" s="1"/>
  <c r="V484" i="18"/>
  <c r="V487" i="18" s="1"/>
  <c r="R484" i="18"/>
  <c r="R487" i="18" s="1"/>
  <c r="N484" i="18"/>
  <c r="N487" i="18" s="1"/>
  <c r="N489" i="18" s="1"/>
  <c r="N377" i="39"/>
  <c r="L163" i="43" s="1"/>
  <c r="N1293" i="38"/>
  <c r="N814" i="38"/>
  <c r="K1340" i="18"/>
  <c r="K380" i="18"/>
  <c r="L1340" i="18"/>
  <c r="L380" i="18"/>
  <c r="K1304" i="38"/>
  <c r="K375" i="38"/>
  <c r="K377" i="38" s="1"/>
  <c r="K297" i="28" s="1"/>
  <c r="K371" i="38"/>
  <c r="K366" i="38"/>
  <c r="K368" i="38" s="1"/>
  <c r="K134" i="38"/>
  <c r="K135" i="38" s="1"/>
  <c r="K118" i="38"/>
  <c r="K119" i="38" s="1"/>
  <c r="K26" i="38"/>
  <c r="K39" i="38"/>
  <c r="K21" i="38"/>
  <c r="K18" i="38"/>
  <c r="L16" i="38" s="1"/>
  <c r="L17" i="38" s="1"/>
  <c r="N909" i="38"/>
  <c r="N903" i="38"/>
  <c r="N904" i="38" s="1"/>
  <c r="N911" i="38" s="1"/>
  <c r="N190" i="18"/>
  <c r="N422" i="18"/>
  <c r="N424" i="18" s="1"/>
  <c r="N427" i="18" s="1"/>
  <c r="N429" i="18" s="1"/>
  <c r="N441" i="18" s="1"/>
  <c r="N446" i="18" s="1"/>
  <c r="N422" i="39"/>
  <c r="N424" i="39" s="1"/>
  <c r="N427" i="39" s="1"/>
  <c r="N429" i="39" s="1"/>
  <c r="N441" i="39" s="1"/>
  <c r="N446" i="39" s="1"/>
  <c r="N190" i="39"/>
  <c r="N194" i="39"/>
  <c r="L1293" i="38"/>
  <c r="L814" i="38"/>
  <c r="M1340" i="39"/>
  <c r="M380" i="39"/>
  <c r="K911" i="18"/>
  <c r="L1028" i="18"/>
  <c r="L321" i="18"/>
  <c r="L322" i="18" s="1"/>
  <c r="K441" i="18"/>
  <c r="K446" i="18" s="1"/>
  <c r="M446" i="38"/>
  <c r="K652" i="39"/>
  <c r="K653" i="39" s="1"/>
  <c r="K670" i="39" s="1"/>
  <c r="K640" i="39"/>
  <c r="K641" i="39" s="1"/>
  <c r="K666" i="39" s="1"/>
  <c r="K628" i="39"/>
  <c r="K629" i="39" s="1"/>
  <c r="K662" i="39" s="1"/>
  <c r="K609" i="39"/>
  <c r="K583" i="39"/>
  <c r="K657" i="39"/>
  <c r="K658" i="39" s="1"/>
  <c r="K672" i="39" s="1"/>
  <c r="K574" i="39"/>
  <c r="K646" i="39"/>
  <c r="K647" i="39" s="1"/>
  <c r="K668" i="39" s="1"/>
  <c r="K634" i="39"/>
  <c r="K635" i="39" s="1"/>
  <c r="K664" i="39" s="1"/>
  <c r="K601" i="39"/>
  <c r="K592" i="39"/>
  <c r="K566" i="39"/>
  <c r="K559" i="39"/>
  <c r="K560" i="39" s="1"/>
  <c r="K554" i="39"/>
  <c r="K555" i="39" s="1"/>
  <c r="K549" i="39"/>
  <c r="K550" i="39" s="1"/>
  <c r="K544" i="39"/>
  <c r="K545" i="39" s="1"/>
  <c r="K539" i="39"/>
  <c r="K540" i="39" s="1"/>
  <c r="L657" i="39"/>
  <c r="L658" i="39" s="1"/>
  <c r="L672" i="39" s="1"/>
  <c r="L574" i="39"/>
  <c r="L646" i="39"/>
  <c r="L647" i="39" s="1"/>
  <c r="L668" i="39" s="1"/>
  <c r="L634" i="39"/>
  <c r="L635" i="39" s="1"/>
  <c r="L664" i="39" s="1"/>
  <c r="L601" i="39"/>
  <c r="L592" i="39"/>
  <c r="L566" i="39"/>
  <c r="L559" i="39"/>
  <c r="L560" i="39" s="1"/>
  <c r="L610" i="39" s="1"/>
  <c r="L554" i="39"/>
  <c r="L555" i="39" s="1"/>
  <c r="L602" i="39" s="1"/>
  <c r="L549" i="39"/>
  <c r="L550" i="39" s="1"/>
  <c r="L593" i="39" s="1"/>
  <c r="L544" i="39"/>
  <c r="L545" i="39" s="1"/>
  <c r="L584" i="39" s="1"/>
  <c r="L539" i="39"/>
  <c r="L540" i="39" s="1"/>
  <c r="L575" i="39" s="1"/>
  <c r="L652" i="39"/>
  <c r="L653" i="39" s="1"/>
  <c r="L670" i="39" s="1"/>
  <c r="L640" i="39"/>
  <c r="L641" i="39" s="1"/>
  <c r="L666" i="39" s="1"/>
  <c r="L628" i="39"/>
  <c r="L629" i="39" s="1"/>
  <c r="L662" i="39" s="1"/>
  <c r="L609" i="39"/>
  <c r="L583" i="39"/>
  <c r="O1367" i="39"/>
  <c r="O1101" i="39"/>
  <c r="O1143" i="39"/>
  <c r="O1064" i="39"/>
  <c r="O950" i="39"/>
  <c r="O1015" i="39"/>
  <c r="O710" i="39"/>
  <c r="O240" i="39"/>
  <c r="O376" i="39"/>
  <c r="O471" i="39"/>
  <c r="O344" i="39"/>
  <c r="O1367" i="38"/>
  <c r="O1143" i="38"/>
  <c r="O1101" i="38"/>
  <c r="O950" i="38"/>
  <c r="O710" i="38"/>
  <c r="O1064" i="38"/>
  <c r="O1015" i="38"/>
  <c r="O344" i="38"/>
  <c r="O240" i="38"/>
  <c r="O471" i="38"/>
  <c r="O376" i="38"/>
  <c r="O1015" i="18"/>
  <c r="O1367" i="18"/>
  <c r="O1064" i="18"/>
  <c r="O1143" i="18"/>
  <c r="O1101" i="18"/>
  <c r="O950" i="18"/>
  <c r="O710" i="18"/>
  <c r="O240" i="18"/>
  <c r="O471" i="18"/>
  <c r="O376" i="18"/>
  <c r="O344" i="18"/>
  <c r="O771" i="39"/>
  <c r="O771" i="38"/>
  <c r="O771" i="18"/>
  <c r="O403" i="18"/>
  <c r="O404" i="18" s="1"/>
  <c r="O409" i="18"/>
  <c r="O1304" i="18"/>
  <c r="O375" i="18"/>
  <c r="O371" i="18"/>
  <c r="O366" i="18"/>
  <c r="O1048" i="18"/>
  <c r="O1042" i="18"/>
  <c r="O1043" i="18" s="1"/>
  <c r="O1050" i="18" s="1"/>
  <c r="O1127" i="38"/>
  <c r="O1116" i="38"/>
  <c r="O1117" i="38" s="1"/>
  <c r="O443" i="39"/>
  <c r="O437" i="39"/>
  <c r="O438" i="39" s="1"/>
  <c r="O445" i="39" s="1"/>
  <c r="O1048" i="39"/>
  <c r="O1042" i="39"/>
  <c r="O1043" i="39" s="1"/>
  <c r="K1087" i="38"/>
  <c r="M864" i="39"/>
  <c r="M876" i="39" s="1"/>
  <c r="L864" i="39"/>
  <c r="L876" i="39" s="1"/>
  <c r="K864" i="39"/>
  <c r="K876" i="39" s="1"/>
  <c r="N864" i="39"/>
  <c r="N876" i="39" s="1"/>
  <c r="K911" i="39"/>
  <c r="M1293" i="38"/>
  <c r="M814" i="38"/>
  <c r="K320" i="39"/>
  <c r="K315" i="39"/>
  <c r="K317" i="39" s="1"/>
  <c r="K215" i="39"/>
  <c r="K207" i="39" l="1"/>
  <c r="K357" i="43"/>
  <c r="K207" i="38"/>
  <c r="K348" i="43"/>
  <c r="M207" i="38"/>
  <c r="K630" i="28"/>
  <c r="K633" i="28" s="1"/>
  <c r="K207" i="18"/>
  <c r="K651" i="28"/>
  <c r="K654" i="28" s="1"/>
  <c r="K609" i="28"/>
  <c r="K612" i="28" s="1"/>
  <c r="M202" i="18"/>
  <c r="M204" i="18" s="1"/>
  <c r="M609" i="28" s="1"/>
  <c r="M612" i="28" s="1"/>
  <c r="M544" i="28"/>
  <c r="M547" i="28" s="1"/>
  <c r="P203" i="39"/>
  <c r="P150" i="38"/>
  <c r="P1385" i="18"/>
  <c r="P150" i="39"/>
  <c r="P102" i="38"/>
  <c r="P102" i="18"/>
  <c r="P1385" i="38"/>
  <c r="P203" i="18"/>
  <c r="P102" i="39"/>
  <c r="P1385" i="39"/>
  <c r="P203" i="38"/>
  <c r="P150" i="18"/>
  <c r="N380" i="18"/>
  <c r="N1340" i="18"/>
  <c r="N238" i="28"/>
  <c r="M198" i="18"/>
  <c r="K293" i="43"/>
  <c r="I133" i="43"/>
  <c r="L133" i="43"/>
  <c r="N554" i="38"/>
  <c r="N555" i="38" s="1"/>
  <c r="N602" i="38" s="1"/>
  <c r="N583" i="38"/>
  <c r="K356" i="28"/>
  <c r="N356" i="28"/>
  <c r="N628" i="38"/>
  <c r="N629" i="38" s="1"/>
  <c r="N662" i="38" s="1"/>
  <c r="N609" i="38"/>
  <c r="N566" i="38"/>
  <c r="N640" i="38"/>
  <c r="N641" i="38" s="1"/>
  <c r="N666" i="38" s="1"/>
  <c r="L745" i="39"/>
  <c r="M549" i="38"/>
  <c r="M550" i="38" s="1"/>
  <c r="M593" i="38" s="1"/>
  <c r="N544" i="38"/>
  <c r="N545" i="38" s="1"/>
  <c r="N584" i="38" s="1"/>
  <c r="N592" i="38"/>
  <c r="N634" i="38"/>
  <c r="N635" i="38" s="1"/>
  <c r="N664" i="38" s="1"/>
  <c r="N549" i="38"/>
  <c r="N550" i="38" s="1"/>
  <c r="N593" i="38" s="1"/>
  <c r="N601" i="38"/>
  <c r="N657" i="38"/>
  <c r="N658" i="38" s="1"/>
  <c r="N672" i="38" s="1"/>
  <c r="L554" i="38"/>
  <c r="L555" i="38" s="1"/>
  <c r="L602" i="38" s="1"/>
  <c r="K559" i="38"/>
  <c r="K560" i="38" s="1"/>
  <c r="K610" i="38" s="1"/>
  <c r="K609" i="38"/>
  <c r="L628" i="38"/>
  <c r="L629" i="38" s="1"/>
  <c r="L662" i="38" s="1"/>
  <c r="K628" i="38"/>
  <c r="K629" i="38" s="1"/>
  <c r="K662" i="38" s="1"/>
  <c r="L634" i="38"/>
  <c r="L635" i="38" s="1"/>
  <c r="L664" i="38" s="1"/>
  <c r="N539" i="38"/>
  <c r="N540" i="38" s="1"/>
  <c r="N575" i="38" s="1"/>
  <c r="N559" i="38"/>
  <c r="N560" i="38" s="1"/>
  <c r="N610" i="38" s="1"/>
  <c r="N574" i="38"/>
  <c r="N646" i="38"/>
  <c r="N647" i="38" s="1"/>
  <c r="N668" i="38" s="1"/>
  <c r="K601" i="38"/>
  <c r="L539" i="38"/>
  <c r="L540" i="38" s="1"/>
  <c r="L575" i="38" s="1"/>
  <c r="K539" i="38"/>
  <c r="K540" i="38" s="1"/>
  <c r="K575" i="38" s="1"/>
  <c r="K574" i="38"/>
  <c r="L559" i="38"/>
  <c r="L560" i="38" s="1"/>
  <c r="L610" i="38" s="1"/>
  <c r="L646" i="38"/>
  <c r="L647" i="38" s="1"/>
  <c r="L668" i="38" s="1"/>
  <c r="K554" i="38"/>
  <c r="K555" i="38" s="1"/>
  <c r="K657" i="38"/>
  <c r="K658" i="38" s="1"/>
  <c r="K672" i="38" s="1"/>
  <c r="L609" i="38"/>
  <c r="L601" i="38"/>
  <c r="K446" i="38"/>
  <c r="K745" i="38" s="1"/>
  <c r="K544" i="38"/>
  <c r="K545" i="38" s="1"/>
  <c r="K584" i="38" s="1"/>
  <c r="K566" i="38"/>
  <c r="K634" i="38"/>
  <c r="K635" i="38" s="1"/>
  <c r="K664" i="38" s="1"/>
  <c r="K640" i="38"/>
  <c r="K641" i="38" s="1"/>
  <c r="K666" i="38" s="1"/>
  <c r="L574" i="38"/>
  <c r="L544" i="38"/>
  <c r="L545" i="38" s="1"/>
  <c r="L584" i="38" s="1"/>
  <c r="L566" i="38"/>
  <c r="L640" i="38"/>
  <c r="L641" i="38" s="1"/>
  <c r="L666" i="38" s="1"/>
  <c r="L657" i="38"/>
  <c r="L658" i="38" s="1"/>
  <c r="L672" i="38" s="1"/>
  <c r="K583" i="38"/>
  <c r="K549" i="38"/>
  <c r="K550" i="38" s="1"/>
  <c r="K593" i="38" s="1"/>
  <c r="K592" i="38"/>
  <c r="K646" i="38"/>
  <c r="K647" i="38" s="1"/>
  <c r="K668" i="38" s="1"/>
  <c r="L583" i="38"/>
  <c r="L549" i="38"/>
  <c r="L550" i="38" s="1"/>
  <c r="L593" i="38" s="1"/>
  <c r="L592" i="38"/>
  <c r="M592" i="38"/>
  <c r="M652" i="38"/>
  <c r="M653" i="38" s="1"/>
  <c r="M670" i="38" s="1"/>
  <c r="M583" i="38"/>
  <c r="M609" i="38"/>
  <c r="M657" i="38"/>
  <c r="M658" i="38" s="1"/>
  <c r="M672" i="38" s="1"/>
  <c r="M601" i="38"/>
  <c r="M539" i="38"/>
  <c r="M540" i="38" s="1"/>
  <c r="M575" i="38" s="1"/>
  <c r="M559" i="38"/>
  <c r="M560" i="38" s="1"/>
  <c r="M610" i="38" s="1"/>
  <c r="M628" i="38"/>
  <c r="M629" i="38" s="1"/>
  <c r="M662" i="38" s="1"/>
  <c r="M646" i="38"/>
  <c r="M647" i="38" s="1"/>
  <c r="M668" i="38" s="1"/>
  <c r="M554" i="38"/>
  <c r="M555" i="38" s="1"/>
  <c r="M602" i="38" s="1"/>
  <c r="M634" i="38"/>
  <c r="M635" i="38" s="1"/>
  <c r="M664" i="38" s="1"/>
  <c r="M574" i="38"/>
  <c r="M544" i="38"/>
  <c r="M545" i="38" s="1"/>
  <c r="M584" i="38" s="1"/>
  <c r="M566" i="38"/>
  <c r="L745" i="38"/>
  <c r="O377" i="18"/>
  <c r="O368" i="18"/>
  <c r="O814" i="18" s="1"/>
  <c r="L449" i="38"/>
  <c r="L451" i="38" s="1"/>
  <c r="L1157" i="38" s="1"/>
  <c r="L457" i="38"/>
  <c r="L457" i="39"/>
  <c r="O368" i="38"/>
  <c r="O1293" i="38" s="1"/>
  <c r="O377" i="39"/>
  <c r="M163" i="43" s="1"/>
  <c r="O377" i="38"/>
  <c r="N195" i="38"/>
  <c r="N195" i="18"/>
  <c r="K673" i="39"/>
  <c r="K677" i="39" s="1"/>
  <c r="N745" i="18"/>
  <c r="N962" i="18"/>
  <c r="N457" i="18"/>
  <c r="N449" i="18"/>
  <c r="N451" i="18" s="1"/>
  <c r="N1157" i="18" s="1"/>
  <c r="L134" i="38"/>
  <c r="L135" i="38" s="1"/>
  <c r="L26" i="38"/>
  <c r="L39" i="38"/>
  <c r="L21" i="38"/>
  <c r="L118" i="38"/>
  <c r="L119" i="38" s="1"/>
  <c r="L592" i="18"/>
  <c r="L566" i="18"/>
  <c r="L559" i="18"/>
  <c r="L560" i="18" s="1"/>
  <c r="L610" i="18" s="1"/>
  <c r="L554" i="18"/>
  <c r="L555" i="18" s="1"/>
  <c r="L602" i="18" s="1"/>
  <c r="L549" i="18"/>
  <c r="L550" i="18" s="1"/>
  <c r="L593" i="18" s="1"/>
  <c r="L544" i="18"/>
  <c r="L545" i="18" s="1"/>
  <c r="L584" i="18" s="1"/>
  <c r="L539" i="18"/>
  <c r="L540" i="18" s="1"/>
  <c r="L575" i="18" s="1"/>
  <c r="L652" i="18"/>
  <c r="L653" i="18" s="1"/>
  <c r="L670" i="18" s="1"/>
  <c r="L640" i="18"/>
  <c r="L641" i="18" s="1"/>
  <c r="L666" i="18" s="1"/>
  <c r="L628" i="18"/>
  <c r="L629" i="18" s="1"/>
  <c r="L662" i="18" s="1"/>
  <c r="L609" i="18"/>
  <c r="L583" i="18"/>
  <c r="L657" i="18"/>
  <c r="L658" i="18" s="1"/>
  <c r="L672" i="18" s="1"/>
  <c r="L574" i="18"/>
  <c r="L646" i="18"/>
  <c r="L647" i="18" s="1"/>
  <c r="L668" i="18" s="1"/>
  <c r="L634" i="18"/>
  <c r="L635" i="18" s="1"/>
  <c r="L664" i="18" s="1"/>
  <c r="L601" i="18"/>
  <c r="N1340" i="38"/>
  <c r="N380" i="38"/>
  <c r="P827" i="39"/>
  <c r="K602" i="39"/>
  <c r="M745" i="38"/>
  <c r="M962" i="38"/>
  <c r="M449" i="38"/>
  <c r="M451" i="38" s="1"/>
  <c r="M1157" i="38" s="1"/>
  <c r="M457" i="38"/>
  <c r="K40" i="38"/>
  <c r="K282" i="38"/>
  <c r="K284" i="38" s="1"/>
  <c r="K141" i="38"/>
  <c r="L134" i="18"/>
  <c r="L135" i="18" s="1"/>
  <c r="L118" i="18"/>
  <c r="L119" i="18" s="1"/>
  <c r="L26" i="18"/>
  <c r="L39" i="18"/>
  <c r="L21" i="18"/>
  <c r="K646" i="18"/>
  <c r="K647" i="18" s="1"/>
  <c r="K668" i="18" s="1"/>
  <c r="K634" i="18"/>
  <c r="K635" i="18" s="1"/>
  <c r="K664" i="18" s="1"/>
  <c r="K601" i="18"/>
  <c r="K592" i="18"/>
  <c r="K566" i="18"/>
  <c r="K559" i="18"/>
  <c r="K560" i="18" s="1"/>
  <c r="K554" i="18"/>
  <c r="K555" i="18" s="1"/>
  <c r="K549" i="18"/>
  <c r="K550" i="18" s="1"/>
  <c r="K544" i="18"/>
  <c r="K545" i="18" s="1"/>
  <c r="K539" i="18"/>
  <c r="K540" i="18" s="1"/>
  <c r="K652" i="18"/>
  <c r="K653" i="18" s="1"/>
  <c r="K670" i="18" s="1"/>
  <c r="K640" i="18"/>
  <c r="K641" i="18" s="1"/>
  <c r="K666" i="18" s="1"/>
  <c r="K628" i="18"/>
  <c r="K629" i="18" s="1"/>
  <c r="K662" i="18" s="1"/>
  <c r="K609" i="18"/>
  <c r="K583" i="18"/>
  <c r="K657" i="18"/>
  <c r="K658" i="18" s="1"/>
  <c r="K672" i="18" s="1"/>
  <c r="K574" i="18"/>
  <c r="L736" i="38"/>
  <c r="L738" i="38" s="1"/>
  <c r="L333" i="38"/>
  <c r="L325" i="38"/>
  <c r="M1028" i="38"/>
  <c r="M321" i="38"/>
  <c r="M322" i="38" s="1"/>
  <c r="K602" i="38"/>
  <c r="L18" i="18"/>
  <c r="M16" i="18" s="1"/>
  <c r="M315" i="18"/>
  <c r="M317" i="18" s="1"/>
  <c r="M215" i="18"/>
  <c r="M320" i="18"/>
  <c r="P1055" i="39"/>
  <c r="P1134" i="39"/>
  <c r="P1092" i="39"/>
  <c r="P1121" i="39"/>
  <c r="P1006" i="39"/>
  <c r="P1033" i="39"/>
  <c r="P941" i="39"/>
  <c r="P701" i="39"/>
  <c r="P737" i="39"/>
  <c r="P750" i="39"/>
  <c r="P730" i="39"/>
  <c r="P532" i="39"/>
  <c r="P533" i="39" s="1"/>
  <c r="P520" i="39"/>
  <c r="P521" i="39" s="1"/>
  <c r="P508" i="39"/>
  <c r="P509" i="39" s="1"/>
  <c r="P493" i="39"/>
  <c r="P526" i="39"/>
  <c r="P527" i="39" s="1"/>
  <c r="P514" i="39"/>
  <c r="P515" i="39" s="1"/>
  <c r="P488" i="39"/>
  <c r="P489" i="39" s="1"/>
  <c r="P428" i="39"/>
  <c r="P450" i="39"/>
  <c r="P394" i="39"/>
  <c r="P462" i="39"/>
  <c r="P416" i="39"/>
  <c r="P367" i="39"/>
  <c r="P1121" i="38"/>
  <c r="P1055" i="38"/>
  <c r="P1134" i="38"/>
  <c r="P1092" i="38"/>
  <c r="P1006" i="38"/>
  <c r="P737" i="38"/>
  <c r="P750" i="38"/>
  <c r="P730" i="38"/>
  <c r="P1033" i="38"/>
  <c r="P941" i="38"/>
  <c r="P701" i="38"/>
  <c r="P532" i="38"/>
  <c r="P533" i="38" s="1"/>
  <c r="P520" i="38"/>
  <c r="P521" i="38" s="1"/>
  <c r="P508" i="38"/>
  <c r="P509" i="38" s="1"/>
  <c r="P493" i="38"/>
  <c r="P488" i="38"/>
  <c r="P489" i="38" s="1"/>
  <c r="P428" i="38"/>
  <c r="P526" i="38"/>
  <c r="P527" i="38" s="1"/>
  <c r="P514" i="38"/>
  <c r="P515" i="38" s="1"/>
  <c r="P450" i="38"/>
  <c r="P394" i="38"/>
  <c r="P462" i="38"/>
  <c r="P416" i="38"/>
  <c r="P367" i="38"/>
  <c r="P1134" i="18"/>
  <c r="P1092" i="18"/>
  <c r="P1121" i="18"/>
  <c r="P1006" i="18"/>
  <c r="P1055" i="18"/>
  <c r="P1033" i="18"/>
  <c r="P941" i="18"/>
  <c r="P701" i="18"/>
  <c r="P737" i="18"/>
  <c r="P750" i="18"/>
  <c r="P730" i="18"/>
  <c r="P428" i="18"/>
  <c r="P526" i="18"/>
  <c r="P527" i="18" s="1"/>
  <c r="P514" i="18"/>
  <c r="P515" i="18" s="1"/>
  <c r="P450" i="18"/>
  <c r="P394" i="18"/>
  <c r="P462" i="18"/>
  <c r="P416" i="18"/>
  <c r="P367" i="18"/>
  <c r="P532" i="18"/>
  <c r="P533" i="18" s="1"/>
  <c r="P520" i="18"/>
  <c r="P521" i="18" s="1"/>
  <c r="P508" i="18"/>
  <c r="P509" i="18" s="1"/>
  <c r="P493" i="18"/>
  <c r="P488" i="18"/>
  <c r="P489" i="18" s="1"/>
  <c r="P754" i="39"/>
  <c r="P186" i="39"/>
  <c r="P187" i="39" s="1"/>
  <c r="P180" i="39"/>
  <c r="P181" i="39" s="1"/>
  <c r="P193" i="39" s="1"/>
  <c r="P174" i="39"/>
  <c r="P175" i="39" s="1"/>
  <c r="P192" i="39" s="1"/>
  <c r="P168" i="39"/>
  <c r="P169" i="39" s="1"/>
  <c r="P191" i="39" s="1"/>
  <c r="P162" i="39"/>
  <c r="P163" i="39" s="1"/>
  <c r="P754" i="38"/>
  <c r="P186" i="38"/>
  <c r="P187" i="38" s="1"/>
  <c r="P194" i="38" s="1"/>
  <c r="P180" i="38"/>
  <c r="P181" i="38" s="1"/>
  <c r="P174" i="38"/>
  <c r="P175" i="38" s="1"/>
  <c r="P192" i="38" s="1"/>
  <c r="P168" i="38"/>
  <c r="P169" i="38" s="1"/>
  <c r="P162" i="38"/>
  <c r="P163" i="38" s="1"/>
  <c r="P754" i="18"/>
  <c r="P186" i="18"/>
  <c r="P187" i="18" s="1"/>
  <c r="P194" i="18" s="1"/>
  <c r="P180" i="18"/>
  <c r="P181" i="18" s="1"/>
  <c r="P193" i="18" s="1"/>
  <c r="P174" i="18"/>
  <c r="P175" i="18" s="1"/>
  <c r="P192" i="18" s="1"/>
  <c r="P168" i="18"/>
  <c r="P169" i="18" s="1"/>
  <c r="P191" i="18" s="1"/>
  <c r="P162" i="18"/>
  <c r="P163" i="18" s="1"/>
  <c r="P827" i="18"/>
  <c r="P808" i="18"/>
  <c r="P1085" i="18"/>
  <c r="P1079" i="18"/>
  <c r="P1080" i="18" s="1"/>
  <c r="P1087" i="18" s="1"/>
  <c r="P808" i="38"/>
  <c r="P1048" i="38"/>
  <c r="P1042" i="38"/>
  <c r="P1043" i="38" s="1"/>
  <c r="P1050" i="38" s="1"/>
  <c r="P443" i="39"/>
  <c r="P437" i="39"/>
  <c r="P438" i="39" s="1"/>
  <c r="P445" i="39" s="1"/>
  <c r="P1085" i="39"/>
  <c r="P1079" i="39"/>
  <c r="P1080" i="39" s="1"/>
  <c r="P1087" i="39" s="1"/>
  <c r="M673" i="39"/>
  <c r="M677" i="39" s="1"/>
  <c r="O652" i="39"/>
  <c r="O640" i="39"/>
  <c r="O628" i="39"/>
  <c r="O609" i="39"/>
  <c r="O583" i="39"/>
  <c r="O657" i="39"/>
  <c r="O574" i="39"/>
  <c r="O646" i="39"/>
  <c r="O634" i="39"/>
  <c r="O601" i="39"/>
  <c r="O592" i="39"/>
  <c r="O566" i="39"/>
  <c r="O559" i="39"/>
  <c r="O554" i="39"/>
  <c r="O549" i="39"/>
  <c r="O544" i="39"/>
  <c r="O539" i="39"/>
  <c r="L18" i="39"/>
  <c r="M16" i="39" s="1"/>
  <c r="K446" i="39"/>
  <c r="O903" i="18"/>
  <c r="O904" i="18" s="1"/>
  <c r="O909" i="18"/>
  <c r="O638" i="18"/>
  <c r="O581" i="18"/>
  <c r="O543" i="18"/>
  <c r="O573" i="18"/>
  <c r="O633" i="18"/>
  <c r="O656" i="38"/>
  <c r="O651" i="38"/>
  <c r="O600" i="38"/>
  <c r="O558" i="38"/>
  <c r="O644" i="39"/>
  <c r="O590" i="39"/>
  <c r="O548" i="39"/>
  <c r="O639" i="39"/>
  <c r="O582" i="39"/>
  <c r="K23" i="38"/>
  <c r="K1340" i="38"/>
  <c r="K380" i="38"/>
  <c r="O190" i="38"/>
  <c r="O422" i="38"/>
  <c r="O424" i="38" s="1"/>
  <c r="L736" i="39"/>
  <c r="L738" i="39" s="1"/>
  <c r="L333" i="39"/>
  <c r="L325" i="39"/>
  <c r="Q1" i="5"/>
  <c r="Q4" i="5"/>
  <c r="Q1" i="28"/>
  <c r="Q4" i="28"/>
  <c r="Q4" i="24"/>
  <c r="Q1" i="24"/>
  <c r="Q1211" i="39"/>
  <c r="Q1212" i="39" s="1"/>
  <c r="Q1173" i="39"/>
  <c r="Q1176" i="39" s="1"/>
  <c r="Q1181" i="39" s="1"/>
  <c r="Q1074" i="39"/>
  <c r="Q1076" i="39" s="1"/>
  <c r="Q1111" i="39"/>
  <c r="Q1113" i="39" s="1"/>
  <c r="Q1037" i="39"/>
  <c r="Q1039" i="39" s="1"/>
  <c r="Q922" i="39"/>
  <c r="Q925" i="39" s="1"/>
  <c r="Q895" i="39"/>
  <c r="Q818" i="39"/>
  <c r="Q821" i="39" s="1"/>
  <c r="Q827" i="39" s="1"/>
  <c r="Q859" i="39"/>
  <c r="Q794" i="39"/>
  <c r="Q797" i="39" s="1"/>
  <c r="Q808" i="39" s="1"/>
  <c r="Q684" i="39"/>
  <c r="Q685" i="39" s="1"/>
  <c r="Q695" i="39" s="1"/>
  <c r="Q399" i="39"/>
  <c r="Q400" i="39" s="1"/>
  <c r="Q433" i="39"/>
  <c r="Q434" i="39" s="1"/>
  <c r="Q357" i="39"/>
  <c r="Q358" i="39" s="1"/>
  <c r="Q362" i="39" s="1"/>
  <c r="Q363" i="39" s="1"/>
  <c r="O72" i="43" s="1"/>
  <c r="Q1" i="39"/>
  <c r="Q4" i="39"/>
  <c r="Q1211" i="38"/>
  <c r="Q1212" i="38" s="1"/>
  <c r="Q1216" i="38" s="1"/>
  <c r="Q1111" i="38"/>
  <c r="Q1113" i="38" s="1"/>
  <c r="Q1173" i="38"/>
  <c r="Q1176" i="38" s="1"/>
  <c r="Q895" i="38"/>
  <c r="Q818" i="38"/>
  <c r="Q821" i="38" s="1"/>
  <c r="Q684" i="38"/>
  <c r="Q685" i="38" s="1"/>
  <c r="Q695" i="38" s="1"/>
  <c r="Q1074" i="38"/>
  <c r="Q1076" i="38" s="1"/>
  <c r="Q859" i="38"/>
  <c r="Q794" i="38"/>
  <c r="Q797" i="38" s="1"/>
  <c r="Q808" i="38" s="1"/>
  <c r="Q1037" i="38"/>
  <c r="Q1039" i="38" s="1"/>
  <c r="Q922" i="38"/>
  <c r="Q925" i="38" s="1"/>
  <c r="Q433" i="38"/>
  <c r="Q434" i="38" s="1"/>
  <c r="Q357" i="38"/>
  <c r="Q358" i="38" s="1"/>
  <c r="Q362" i="38" s="1"/>
  <c r="Q363" i="38" s="1"/>
  <c r="Q399" i="38"/>
  <c r="Q400" i="38" s="1"/>
  <c r="Q1037" i="18"/>
  <c r="Q1039" i="18" s="1"/>
  <c r="Q1" i="38"/>
  <c r="Q1074" i="18"/>
  <c r="Q1076" i="18" s="1"/>
  <c r="Q1211" i="18"/>
  <c r="Q1212" i="18" s="1"/>
  <c r="Q1216" i="18" s="1"/>
  <c r="Q1111" i="18"/>
  <c r="Q1113" i="18" s="1"/>
  <c r="Q4" i="38"/>
  <c r="Q1173" i="18"/>
  <c r="Q1176" i="18" s="1"/>
  <c r="Q1181" i="18" s="1"/>
  <c r="Q859" i="18"/>
  <c r="Q794" i="18"/>
  <c r="Q797" i="18" s="1"/>
  <c r="Q808" i="18" s="1"/>
  <c r="Q922" i="18"/>
  <c r="Q925" i="18" s="1"/>
  <c r="Q895" i="18"/>
  <c r="Q818" i="18"/>
  <c r="Q821" i="18" s="1"/>
  <c r="Q827" i="18" s="1"/>
  <c r="Q684" i="18"/>
  <c r="Q685" i="18" s="1"/>
  <c r="Q695" i="18" s="1"/>
  <c r="Q399" i="18"/>
  <c r="Q400" i="18" s="1"/>
  <c r="Q1" i="18"/>
  <c r="Q26" i="21"/>
  <c r="Q4" i="21"/>
  <c r="Q22" i="21" s="1"/>
  <c r="Q4" i="18"/>
  <c r="Q4" i="6"/>
  <c r="Q433" i="18"/>
  <c r="Q434" i="18" s="1"/>
  <c r="Q357" i="18"/>
  <c r="Q358" i="18" s="1"/>
  <c r="Q362" i="18" s="1"/>
  <c r="Q363" i="18" s="1"/>
  <c r="Q14" i="21"/>
  <c r="R10" i="21"/>
  <c r="R1" i="6" s="1"/>
  <c r="Q1" i="21"/>
  <c r="Q36" i="21"/>
  <c r="Q40" i="21"/>
  <c r="Q32" i="21"/>
  <c r="P1181" i="18"/>
  <c r="P695" i="38"/>
  <c r="O644" i="38"/>
  <c r="O639" i="38"/>
  <c r="O590" i="38"/>
  <c r="O548" i="38"/>
  <c r="O582" i="38"/>
  <c r="O599" i="39"/>
  <c r="O645" i="39"/>
  <c r="O650" i="39"/>
  <c r="O591" i="39"/>
  <c r="O553" i="39"/>
  <c r="O608" i="39"/>
  <c r="L736" i="18"/>
  <c r="L738" i="18" s="1"/>
  <c r="L333" i="18"/>
  <c r="L325" i="18"/>
  <c r="K1340" i="39"/>
  <c r="K380" i="39"/>
  <c r="O411" i="18"/>
  <c r="K575" i="39"/>
  <c r="K610" i="39"/>
  <c r="N195" i="39"/>
  <c r="K1293" i="38"/>
  <c r="K814" i="38"/>
  <c r="N1340" i="39"/>
  <c r="N380" i="39"/>
  <c r="O489" i="18"/>
  <c r="M652" i="18"/>
  <c r="M653" i="18" s="1"/>
  <c r="M670" i="18" s="1"/>
  <c r="M640" i="18"/>
  <c r="M641" i="18" s="1"/>
  <c r="M666" i="18" s="1"/>
  <c r="M628" i="18"/>
  <c r="M629" i="18" s="1"/>
  <c r="M662" i="18" s="1"/>
  <c r="M609" i="18"/>
  <c r="M583" i="18"/>
  <c r="M657" i="18"/>
  <c r="M658" i="18" s="1"/>
  <c r="M672" i="18" s="1"/>
  <c r="M574" i="18"/>
  <c r="M646" i="18"/>
  <c r="M647" i="18" s="1"/>
  <c r="M668" i="18" s="1"/>
  <c r="M634" i="18"/>
  <c r="M635" i="18" s="1"/>
  <c r="M664" i="18" s="1"/>
  <c r="M601" i="18"/>
  <c r="M592" i="18"/>
  <c r="M566" i="18"/>
  <c r="M559" i="18"/>
  <c r="M560" i="18" s="1"/>
  <c r="M610" i="18" s="1"/>
  <c r="M554" i="18"/>
  <c r="M555" i="18" s="1"/>
  <c r="M602" i="18" s="1"/>
  <c r="M549" i="18"/>
  <c r="M550" i="18" s="1"/>
  <c r="M593" i="18" s="1"/>
  <c r="M544" i="18"/>
  <c r="M545" i="18" s="1"/>
  <c r="M584" i="18" s="1"/>
  <c r="M539" i="18"/>
  <c r="M540" i="18" s="1"/>
  <c r="M575" i="18" s="1"/>
  <c r="O368" i="39"/>
  <c r="O190" i="18"/>
  <c r="O422" i="18"/>
  <c r="O424" i="18" s="1"/>
  <c r="O427" i="18" s="1"/>
  <c r="O429" i="18" s="1"/>
  <c r="O194" i="18"/>
  <c r="O192" i="38"/>
  <c r="O422" i="39"/>
  <c r="O424" i="39" s="1"/>
  <c r="O190" i="39"/>
  <c r="O195" i="39" s="1"/>
  <c r="N673" i="39"/>
  <c r="N677" i="39" s="1"/>
  <c r="K23" i="18"/>
  <c r="K28" i="18" s="1"/>
  <c r="K128" i="18"/>
  <c r="K139" i="18"/>
  <c r="M962" i="39"/>
  <c r="M745" i="39"/>
  <c r="M457" i="39"/>
  <c r="M449" i="39"/>
  <c r="M451" i="39" s="1"/>
  <c r="M1157" i="39" s="1"/>
  <c r="O1087" i="18"/>
  <c r="P1367" i="39"/>
  <c r="P1143" i="39"/>
  <c r="P1064" i="39"/>
  <c r="P1101" i="39"/>
  <c r="P950" i="39"/>
  <c r="P1015" i="39"/>
  <c r="P710" i="39"/>
  <c r="P471" i="39"/>
  <c r="P376" i="39"/>
  <c r="P344" i="39"/>
  <c r="P240" i="39"/>
  <c r="P1367" i="38"/>
  <c r="P1143" i="38"/>
  <c r="P1101" i="38"/>
  <c r="P950" i="38"/>
  <c r="P710" i="38"/>
  <c r="P1064" i="38"/>
  <c r="P1015" i="38"/>
  <c r="P240" i="38"/>
  <c r="P471" i="38"/>
  <c r="P376" i="38"/>
  <c r="P344" i="38"/>
  <c r="P1367" i="18"/>
  <c r="P1064" i="18"/>
  <c r="P1143" i="18"/>
  <c r="P1101" i="18"/>
  <c r="P1015" i="18"/>
  <c r="P950" i="18"/>
  <c r="P710" i="18"/>
  <c r="P471" i="18"/>
  <c r="P376" i="18"/>
  <c r="P344" i="18"/>
  <c r="P240" i="18"/>
  <c r="P771" i="39"/>
  <c r="P771" i="38"/>
  <c r="P771" i="18"/>
  <c r="P409" i="18"/>
  <c r="P403" i="18"/>
  <c r="P404" i="18" s="1"/>
  <c r="P411" i="18" s="1"/>
  <c r="P362" i="18"/>
  <c r="P363" i="18" s="1"/>
  <c r="P403" i="38"/>
  <c r="P404" i="38" s="1"/>
  <c r="P409" i="38"/>
  <c r="P695" i="39"/>
  <c r="P1048" i="39"/>
  <c r="P1042" i="39"/>
  <c r="P1043" i="39" s="1"/>
  <c r="P1050" i="39" s="1"/>
  <c r="K1028" i="38"/>
  <c r="K321" i="38"/>
  <c r="K322" i="38" s="1"/>
  <c r="K23" i="39"/>
  <c r="K28" i="39" s="1"/>
  <c r="K139" i="39"/>
  <c r="K128" i="39"/>
  <c r="O1050" i="38"/>
  <c r="O445" i="18"/>
  <c r="O909" i="38"/>
  <c r="O903" i="38"/>
  <c r="O904" i="38" s="1"/>
  <c r="O911" i="38" s="1"/>
  <c r="O909" i="39"/>
  <c r="O903" i="39"/>
  <c r="O904" i="39" s="1"/>
  <c r="O650" i="18"/>
  <c r="O591" i="18"/>
  <c r="O553" i="18"/>
  <c r="O608" i="18"/>
  <c r="O599" i="18"/>
  <c r="O645" i="18"/>
  <c r="O565" i="18"/>
  <c r="O538" i="18"/>
  <c r="O627" i="18"/>
  <c r="O572" i="18"/>
  <c r="O632" i="18"/>
  <c r="O633" i="38"/>
  <c r="O638" i="38"/>
  <c r="O581" i="38"/>
  <c r="O543" i="38"/>
  <c r="O573" i="38"/>
  <c r="O656" i="39"/>
  <c r="O600" i="39"/>
  <c r="O558" i="39"/>
  <c r="O651" i="39"/>
  <c r="K1293" i="39"/>
  <c r="K814" i="39"/>
  <c r="K593" i="39"/>
  <c r="K128" i="38"/>
  <c r="K139" i="38"/>
  <c r="P695" i="18"/>
  <c r="P1216" i="18"/>
  <c r="P443" i="38"/>
  <c r="P437" i="38"/>
  <c r="P438" i="38" s="1"/>
  <c r="P445" i="38" s="1"/>
  <c r="P362" i="39"/>
  <c r="P363" i="39" s="1"/>
  <c r="N72" i="43" s="1"/>
  <c r="P1181" i="39"/>
  <c r="M1028" i="39"/>
  <c r="M321" i="39"/>
  <c r="M322" i="39" s="1"/>
  <c r="O558" i="18"/>
  <c r="O651" i="18"/>
  <c r="O656" i="18"/>
  <c r="O600" i="18"/>
  <c r="O632" i="39"/>
  <c r="O565" i="39"/>
  <c r="O538" i="39"/>
  <c r="O627" i="39"/>
  <c r="O572" i="39"/>
  <c r="K1028" i="39"/>
  <c r="K321" i="39"/>
  <c r="K322" i="39" s="1"/>
  <c r="O1050" i="39"/>
  <c r="O1129" i="38"/>
  <c r="L673" i="39"/>
  <c r="L677" i="39" s="1"/>
  <c r="K584" i="39"/>
  <c r="K745" i="18"/>
  <c r="K962" i="18"/>
  <c r="K457" i="18"/>
  <c r="K449" i="18"/>
  <c r="K451" i="18" s="1"/>
  <c r="O652" i="38"/>
  <c r="O640" i="38"/>
  <c r="O628" i="38"/>
  <c r="O657" i="38"/>
  <c r="O646" i="38"/>
  <c r="O634" i="38"/>
  <c r="O574" i="38"/>
  <c r="O601" i="38"/>
  <c r="O592" i="38"/>
  <c r="O566" i="38"/>
  <c r="O559" i="38"/>
  <c r="O554" i="38"/>
  <c r="O549" i="38"/>
  <c r="O544" i="38"/>
  <c r="O539" i="38"/>
  <c r="O609" i="38"/>
  <c r="O583" i="38"/>
  <c r="N962" i="39"/>
  <c r="N745" i="39"/>
  <c r="N457" i="39"/>
  <c r="N449" i="39"/>
  <c r="N451" i="39" s="1"/>
  <c r="N1157" i="39" s="1"/>
  <c r="L18" i="38"/>
  <c r="M16" i="38" s="1"/>
  <c r="L134" i="39"/>
  <c r="L135" i="39" s="1"/>
  <c r="L118" i="39"/>
  <c r="L119" i="39" s="1"/>
  <c r="L26" i="39"/>
  <c r="L39" i="39"/>
  <c r="L21" i="39"/>
  <c r="N657" i="18"/>
  <c r="N658" i="18" s="1"/>
  <c r="N672" i="18" s="1"/>
  <c r="N574" i="18"/>
  <c r="N646" i="18"/>
  <c r="N647" i="18" s="1"/>
  <c r="N668" i="18" s="1"/>
  <c r="N634" i="18"/>
  <c r="N635" i="18" s="1"/>
  <c r="N664" i="18" s="1"/>
  <c r="N601" i="18"/>
  <c r="N592" i="18"/>
  <c r="N566" i="18"/>
  <c r="N559" i="18"/>
  <c r="N560" i="18" s="1"/>
  <c r="N610" i="18" s="1"/>
  <c r="N554" i="18"/>
  <c r="N555" i="18" s="1"/>
  <c r="N602" i="18" s="1"/>
  <c r="N549" i="18"/>
  <c r="N550" i="18" s="1"/>
  <c r="N593" i="18" s="1"/>
  <c r="N544" i="18"/>
  <c r="N545" i="18" s="1"/>
  <c r="N584" i="18" s="1"/>
  <c r="N652" i="18"/>
  <c r="N653" i="18" s="1"/>
  <c r="N670" i="18" s="1"/>
  <c r="N640" i="18"/>
  <c r="N641" i="18" s="1"/>
  <c r="N666" i="18" s="1"/>
  <c r="N628" i="18"/>
  <c r="N629" i="18" s="1"/>
  <c r="N662" i="18" s="1"/>
  <c r="N609" i="18"/>
  <c r="N583" i="18"/>
  <c r="N539" i="18"/>
  <c r="N540" i="18" s="1"/>
  <c r="N575" i="18" s="1"/>
  <c r="K1028" i="18"/>
  <c r="K321" i="18"/>
  <c r="K322" i="18" s="1"/>
  <c r="K40" i="18"/>
  <c r="K41" i="18" s="1"/>
  <c r="L38" i="18" s="1"/>
  <c r="K282" i="18"/>
  <c r="K284" i="18" s="1"/>
  <c r="K141" i="18"/>
  <c r="P1270" i="39"/>
  <c r="P1270" i="38"/>
  <c r="P1270" i="18"/>
  <c r="P1232" i="39"/>
  <c r="P898" i="39"/>
  <c r="P899" i="39" s="1"/>
  <c r="P902" i="39"/>
  <c r="P11" i="39"/>
  <c r="P12" i="39" s="1"/>
  <c r="P1232" i="38"/>
  <c r="P902" i="38"/>
  <c r="P898" i="38"/>
  <c r="P899" i="38" s="1"/>
  <c r="P11" i="38"/>
  <c r="P12" i="38" s="1"/>
  <c r="P1232" i="18"/>
  <c r="P898" i="18"/>
  <c r="P899" i="18" s="1"/>
  <c r="P902" i="18"/>
  <c r="P11" i="18"/>
  <c r="P12" i="18" s="1"/>
  <c r="P443" i="18"/>
  <c r="P437" i="18"/>
  <c r="P438" i="18" s="1"/>
  <c r="P445" i="18" s="1"/>
  <c r="P1127" i="18"/>
  <c r="P1116" i="18"/>
  <c r="P1117" i="18" s="1"/>
  <c r="P1129" i="18" s="1"/>
  <c r="P1042" i="18"/>
  <c r="P1043" i="18" s="1"/>
  <c r="P1050" i="18" s="1"/>
  <c r="P1048" i="18"/>
  <c r="P362" i="38"/>
  <c r="P363" i="38" s="1"/>
  <c r="P1079" i="38"/>
  <c r="P1080" i="38" s="1"/>
  <c r="P1085" i="38"/>
  <c r="P1116" i="38"/>
  <c r="P1117" i="38" s="1"/>
  <c r="P1129" i="38" s="1"/>
  <c r="P1127" i="38"/>
  <c r="P409" i="39"/>
  <c r="P403" i="39"/>
  <c r="P404" i="39" s="1"/>
  <c r="P808" i="39"/>
  <c r="P1127" i="39"/>
  <c r="P1116" i="39"/>
  <c r="P1117" i="39" s="1"/>
  <c r="N962" i="38"/>
  <c r="N745" i="38"/>
  <c r="N457" i="38"/>
  <c r="N449" i="38"/>
  <c r="N451" i="38" s="1"/>
  <c r="N1157" i="38" s="1"/>
  <c r="K40" i="39"/>
  <c r="K41" i="39" s="1"/>
  <c r="L38" i="39" s="1"/>
  <c r="K282" i="39"/>
  <c r="K284" i="39" s="1"/>
  <c r="K141" i="39"/>
  <c r="O548" i="18"/>
  <c r="O639" i="18"/>
  <c r="O582" i="18"/>
  <c r="O644" i="18"/>
  <c r="O590" i="18"/>
  <c r="O645" i="38"/>
  <c r="O650" i="38"/>
  <c r="O591" i="38"/>
  <c r="O553" i="38"/>
  <c r="O608" i="38"/>
  <c r="O599" i="38"/>
  <c r="O632" i="38"/>
  <c r="O627" i="38"/>
  <c r="O565" i="38"/>
  <c r="O538" i="38"/>
  <c r="O572" i="38"/>
  <c r="O573" i="39"/>
  <c r="O633" i="39"/>
  <c r="O638" i="39"/>
  <c r="O581" i="39"/>
  <c r="O543" i="39"/>
  <c r="K339" i="43" l="1"/>
  <c r="M207" i="18"/>
  <c r="N202" i="38"/>
  <c r="N204" i="38" s="1"/>
  <c r="N630" i="28" s="1"/>
  <c r="N633" i="28" s="1"/>
  <c r="N565" i="28"/>
  <c r="N568" i="28" s="1"/>
  <c r="O202" i="39"/>
  <c r="O204" i="39" s="1"/>
  <c r="O651" i="28" s="1"/>
  <c r="O654" i="28" s="1"/>
  <c r="O586" i="28"/>
  <c r="O589" i="28" s="1"/>
  <c r="N202" i="39"/>
  <c r="N204" i="39" s="1"/>
  <c r="N651" i="28" s="1"/>
  <c r="N654" i="28" s="1"/>
  <c r="N586" i="28"/>
  <c r="N589" i="28" s="1"/>
  <c r="N202" i="18"/>
  <c r="N204" i="18" s="1"/>
  <c r="N609" i="28" s="1"/>
  <c r="N612" i="28" s="1"/>
  <c r="N544" i="28"/>
  <c r="N547" i="28" s="1"/>
  <c r="L357" i="43"/>
  <c r="Q1385" i="18"/>
  <c r="Q150" i="39"/>
  <c r="Q102" i="38"/>
  <c r="Q102" i="18"/>
  <c r="Q1385" i="38"/>
  <c r="Q203" i="18"/>
  <c r="Q102" i="39"/>
  <c r="Q1385" i="39"/>
  <c r="Q203" i="38"/>
  <c r="Q150" i="18"/>
  <c r="Q203" i="39"/>
  <c r="Q150" i="38"/>
  <c r="N41" i="43"/>
  <c r="P118" i="28"/>
  <c r="O41" i="43"/>
  <c r="Q118" i="28"/>
  <c r="M133" i="43"/>
  <c r="O297" i="28"/>
  <c r="L311" i="43"/>
  <c r="N198" i="39"/>
  <c r="M311" i="43"/>
  <c r="O198" i="39"/>
  <c r="N315" i="38"/>
  <c r="N317" i="38" s="1"/>
  <c r="N321" i="38" s="1"/>
  <c r="N198" i="38"/>
  <c r="L302" i="43"/>
  <c r="N320" i="18"/>
  <c r="N198" i="18"/>
  <c r="L293" i="43"/>
  <c r="O380" i="18"/>
  <c r="M103" i="43"/>
  <c r="N10" i="43"/>
  <c r="O10" i="43"/>
  <c r="N320" i="38"/>
  <c r="N215" i="38"/>
  <c r="O1293" i="18"/>
  <c r="O1340" i="18"/>
  <c r="O238" i="28"/>
  <c r="Q59" i="28"/>
  <c r="P59" i="28"/>
  <c r="O380" i="39"/>
  <c r="O356" i="28"/>
  <c r="P177" i="28"/>
  <c r="Q177" i="28"/>
  <c r="O380" i="38"/>
  <c r="K449" i="38"/>
  <c r="K451" i="38" s="1"/>
  <c r="K1157" i="38" s="1"/>
  <c r="K457" i="38"/>
  <c r="K962" i="38"/>
  <c r="N673" i="38"/>
  <c r="N677" i="38" s="1"/>
  <c r="L673" i="38"/>
  <c r="L677" i="38" s="1"/>
  <c r="K673" i="38"/>
  <c r="K677" i="38" s="1"/>
  <c r="M673" i="38"/>
  <c r="M677" i="38" s="1"/>
  <c r="O814" i="38"/>
  <c r="O560" i="38"/>
  <c r="O610" i="38" s="1"/>
  <c r="O550" i="38"/>
  <c r="O593" i="38" s="1"/>
  <c r="O1340" i="39"/>
  <c r="N215" i="18"/>
  <c r="N315" i="18"/>
  <c r="N317" i="18" s="1"/>
  <c r="N1028" i="18" s="1"/>
  <c r="O641" i="38"/>
  <c r="O666" i="38" s="1"/>
  <c r="O1340" i="38"/>
  <c r="O560" i="39"/>
  <c r="O610" i="39" s="1"/>
  <c r="O653" i="38"/>
  <c r="O670" i="38" s="1"/>
  <c r="K673" i="18"/>
  <c r="K677" i="18" s="1"/>
  <c r="L673" i="18"/>
  <c r="L677" i="18" s="1"/>
  <c r="K113" i="39"/>
  <c r="K114" i="39" s="1"/>
  <c r="L40" i="39"/>
  <c r="L41" i="39" s="1"/>
  <c r="M38" i="39" s="1"/>
  <c r="L40" i="18"/>
  <c r="L41" i="18" s="1"/>
  <c r="M38" i="18" s="1"/>
  <c r="K736" i="18"/>
  <c r="K738" i="18" s="1"/>
  <c r="K333" i="18"/>
  <c r="K325" i="18"/>
  <c r="P592" i="18"/>
  <c r="P566" i="18"/>
  <c r="P559" i="18"/>
  <c r="P554" i="18"/>
  <c r="P549" i="18"/>
  <c r="P544" i="18"/>
  <c r="P539" i="18"/>
  <c r="P652" i="18"/>
  <c r="P640" i="18"/>
  <c r="P628" i="18"/>
  <c r="P609" i="18"/>
  <c r="P583" i="18"/>
  <c r="P657" i="18"/>
  <c r="P574" i="18"/>
  <c r="P646" i="18"/>
  <c r="P634" i="18"/>
  <c r="P601" i="18"/>
  <c r="K297" i="39"/>
  <c r="K297" i="18"/>
  <c r="K301" i="18" s="1"/>
  <c r="K113" i="18"/>
  <c r="K114" i="18" s="1"/>
  <c r="P190" i="38"/>
  <c r="P422" i="38"/>
  <c r="P424" i="38" s="1"/>
  <c r="P427" i="38" s="1"/>
  <c r="P429" i="38" s="1"/>
  <c r="P441" i="38" s="1"/>
  <c r="P446" i="38" s="1"/>
  <c r="P651" i="18"/>
  <c r="P656" i="18"/>
  <c r="P600" i="18"/>
  <c r="P558" i="18"/>
  <c r="N673" i="18"/>
  <c r="N677" i="18" s="1"/>
  <c r="L23" i="39"/>
  <c r="L27" i="39" s="1"/>
  <c r="L282" i="39"/>
  <c r="L284" i="39" s="1"/>
  <c r="L297" i="39" s="1"/>
  <c r="L141" i="39"/>
  <c r="O555" i="38"/>
  <c r="O658" i="38"/>
  <c r="O672" i="38" s="1"/>
  <c r="P1304" i="39"/>
  <c r="P371" i="39"/>
  <c r="P366" i="39"/>
  <c r="P368" i="39" s="1"/>
  <c r="P375" i="39"/>
  <c r="P377" i="39" s="1"/>
  <c r="N163" i="43" s="1"/>
  <c r="K736" i="39"/>
  <c r="K738" i="39" s="1"/>
  <c r="K333" i="39"/>
  <c r="K325" i="39"/>
  <c r="P1304" i="18"/>
  <c r="P371" i="18"/>
  <c r="P366" i="18"/>
  <c r="P368" i="18" s="1"/>
  <c r="P375" i="18"/>
  <c r="P377" i="18" s="1"/>
  <c r="N103" i="43" s="1"/>
  <c r="K27" i="18"/>
  <c r="O427" i="39"/>
  <c r="O429" i="39" s="1"/>
  <c r="M673" i="18"/>
  <c r="M677" i="18" s="1"/>
  <c r="Q1367" i="39"/>
  <c r="Q1143" i="39"/>
  <c r="Q1064" i="39"/>
  <c r="Q1101" i="39"/>
  <c r="Q950" i="39"/>
  <c r="Q1015" i="39"/>
  <c r="Q710" i="39"/>
  <c r="Q344" i="39"/>
  <c r="Q471" i="39"/>
  <c r="Q240" i="39"/>
  <c r="Q376" i="39"/>
  <c r="Q1143" i="38"/>
  <c r="Q1101" i="38"/>
  <c r="Q1367" i="38"/>
  <c r="Q1064" i="38"/>
  <c r="Q950" i="38"/>
  <c r="Q710" i="38"/>
  <c r="Q1015" i="38"/>
  <c r="Q471" i="38"/>
  <c r="Q376" i="38"/>
  <c r="Q344" i="38"/>
  <c r="Q240" i="38"/>
  <c r="Q1367" i="18"/>
  <c r="Q1064" i="18"/>
  <c r="Q1143" i="18"/>
  <c r="Q1101" i="18"/>
  <c r="Q1015" i="18"/>
  <c r="Q950" i="18"/>
  <c r="Q710" i="18"/>
  <c r="Q344" i="18"/>
  <c r="Q240" i="18"/>
  <c r="Q471" i="18"/>
  <c r="Q376" i="18"/>
  <c r="Q754" i="39"/>
  <c r="Q186" i="39"/>
  <c r="Q187" i="39" s="1"/>
  <c r="Q194" i="39" s="1"/>
  <c r="Q180" i="39"/>
  <c r="Q181" i="39" s="1"/>
  <c r="Q193" i="39" s="1"/>
  <c r="Q174" i="39"/>
  <c r="Q175" i="39" s="1"/>
  <c r="Q192" i="39" s="1"/>
  <c r="Q168" i="39"/>
  <c r="Q169" i="39" s="1"/>
  <c r="Q162" i="39"/>
  <c r="Q163" i="39" s="1"/>
  <c r="Q754" i="38"/>
  <c r="Q186" i="38"/>
  <c r="Q187" i="38" s="1"/>
  <c r="Q194" i="38" s="1"/>
  <c r="Q180" i="38"/>
  <c r="Q181" i="38" s="1"/>
  <c r="Q193" i="38" s="1"/>
  <c r="Q174" i="38"/>
  <c r="Q175" i="38" s="1"/>
  <c r="Q168" i="38"/>
  <c r="Q169" i="38" s="1"/>
  <c r="Q191" i="38" s="1"/>
  <c r="Q162" i="38"/>
  <c r="Q163" i="38" s="1"/>
  <c r="Q754" i="18"/>
  <c r="Q186" i="18"/>
  <c r="Q187" i="18" s="1"/>
  <c r="Q180" i="18"/>
  <c r="Q181" i="18" s="1"/>
  <c r="Q174" i="18"/>
  <c r="Q175" i="18" s="1"/>
  <c r="Q168" i="18"/>
  <c r="Q169" i="18" s="1"/>
  <c r="Q162" i="18"/>
  <c r="Q163" i="18" s="1"/>
  <c r="Q409" i="18"/>
  <c r="Q403" i="18"/>
  <c r="Q404" i="18" s="1"/>
  <c r="Q411" i="18" s="1"/>
  <c r="Q1079" i="18"/>
  <c r="Q1080" i="18" s="1"/>
  <c r="Q1085" i="18"/>
  <c r="Q1304" i="38"/>
  <c r="Q371" i="38"/>
  <c r="Q366" i="38"/>
  <c r="Q375" i="38"/>
  <c r="Q827" i="38"/>
  <c r="Q1116" i="38"/>
  <c r="Q1117" i="38" s="1"/>
  <c r="Q1129" i="38" s="1"/>
  <c r="Q1127" i="38"/>
  <c r="Q1304" i="39"/>
  <c r="Q366" i="39"/>
  <c r="Q375" i="39"/>
  <c r="Q371" i="39"/>
  <c r="Q1085" i="39"/>
  <c r="Q1079" i="39"/>
  <c r="Q1080" i="39" s="1"/>
  <c r="Q1087" i="39" s="1"/>
  <c r="O195" i="38"/>
  <c r="O545" i="39"/>
  <c r="O647" i="39"/>
  <c r="O668" i="39" s="1"/>
  <c r="P191" i="38"/>
  <c r="P633" i="38"/>
  <c r="P638" i="38"/>
  <c r="P581" i="38"/>
  <c r="P543" i="38"/>
  <c r="P573" i="38"/>
  <c r="M17" i="18"/>
  <c r="M18" i="18" s="1"/>
  <c r="N16" i="18" s="1"/>
  <c r="K593" i="18"/>
  <c r="L128" i="18"/>
  <c r="L139" i="18"/>
  <c r="K297" i="38"/>
  <c r="K301" i="38" s="1"/>
  <c r="L23" i="38"/>
  <c r="L27" i="38" s="1"/>
  <c r="L128" i="39"/>
  <c r="L139" i="39"/>
  <c r="O647" i="38"/>
  <c r="O668" i="38" s="1"/>
  <c r="K1157" i="18"/>
  <c r="K27" i="39"/>
  <c r="O320" i="39"/>
  <c r="O315" i="39"/>
  <c r="O317" i="39" s="1"/>
  <c r="O215" i="39"/>
  <c r="R1" i="5"/>
  <c r="R4" i="5"/>
  <c r="R4" i="28"/>
  <c r="R1" i="28"/>
  <c r="R1" i="24"/>
  <c r="R4" i="24"/>
  <c r="R1211" i="39"/>
  <c r="R1212" i="39" s="1"/>
  <c r="R1216" i="39" s="1"/>
  <c r="R1173" i="39"/>
  <c r="R1176" i="39" s="1"/>
  <c r="R1074" i="39"/>
  <c r="R1076" i="39" s="1"/>
  <c r="R1111" i="39"/>
  <c r="R1113" i="39" s="1"/>
  <c r="R1037" i="39"/>
  <c r="R1039" i="39" s="1"/>
  <c r="R895" i="39"/>
  <c r="R818" i="39"/>
  <c r="R821" i="39" s="1"/>
  <c r="R827" i="39" s="1"/>
  <c r="R859" i="39"/>
  <c r="R922" i="39"/>
  <c r="R925" i="39" s="1"/>
  <c r="R684" i="39"/>
  <c r="R685" i="39" s="1"/>
  <c r="R695" i="39" s="1"/>
  <c r="R794" i="39"/>
  <c r="R797" i="39" s="1"/>
  <c r="R433" i="39"/>
  <c r="R434" i="39" s="1"/>
  <c r="R357" i="39"/>
  <c r="R358" i="39" s="1"/>
  <c r="R399" i="39"/>
  <c r="R400" i="39" s="1"/>
  <c r="R4" i="39"/>
  <c r="R1" i="39"/>
  <c r="R1211" i="38"/>
  <c r="R1212" i="38" s="1"/>
  <c r="R1111" i="38"/>
  <c r="R1113" i="38" s="1"/>
  <c r="R1173" i="38"/>
  <c r="R1176" i="38" s="1"/>
  <c r="R1181" i="38" s="1"/>
  <c r="R1074" i="38"/>
  <c r="R1076" i="38" s="1"/>
  <c r="R859" i="38"/>
  <c r="R794" i="38"/>
  <c r="R797" i="38" s="1"/>
  <c r="R1037" i="38"/>
  <c r="R1039" i="38" s="1"/>
  <c r="R922" i="38"/>
  <c r="R925" i="38" s="1"/>
  <c r="R895" i="38"/>
  <c r="R818" i="38"/>
  <c r="R821" i="38" s="1"/>
  <c r="R827" i="38" s="1"/>
  <c r="R684" i="38"/>
  <c r="R685" i="38" s="1"/>
  <c r="R695" i="38" s="1"/>
  <c r="R399" i="38"/>
  <c r="R400" i="38" s="1"/>
  <c r="R433" i="38"/>
  <c r="R434" i="38" s="1"/>
  <c r="R357" i="38"/>
  <c r="R358" i="38" s="1"/>
  <c r="R1" i="38"/>
  <c r="R1074" i="18"/>
  <c r="R1076" i="18" s="1"/>
  <c r="R1211" i="18"/>
  <c r="R1212" i="18" s="1"/>
  <c r="R1216" i="18" s="1"/>
  <c r="R1111" i="18"/>
  <c r="R1113" i="18" s="1"/>
  <c r="R4" i="38"/>
  <c r="R1173" i="18"/>
  <c r="R1176" i="18" s="1"/>
  <c r="R1037" i="18"/>
  <c r="R1039" i="18" s="1"/>
  <c r="R922" i="18"/>
  <c r="R925" i="18" s="1"/>
  <c r="R895" i="18"/>
  <c r="R818" i="18"/>
  <c r="R821" i="18" s="1"/>
  <c r="R827" i="18" s="1"/>
  <c r="R684" i="18"/>
  <c r="R685" i="18" s="1"/>
  <c r="R859" i="18"/>
  <c r="R794" i="18"/>
  <c r="R797" i="18" s="1"/>
  <c r="R808" i="18" s="1"/>
  <c r="R26" i="21"/>
  <c r="R4" i="21"/>
  <c r="R22" i="21" s="1"/>
  <c r="R4" i="18"/>
  <c r="R433" i="18"/>
  <c r="R434" i="18" s="1"/>
  <c r="R357" i="18"/>
  <c r="R358" i="18" s="1"/>
  <c r="R14" i="21"/>
  <c r="S10" i="21"/>
  <c r="S1" i="6" s="1"/>
  <c r="R1" i="21"/>
  <c r="R399" i="18"/>
  <c r="R400" i="18" s="1"/>
  <c r="R1" i="18"/>
  <c r="R4" i="6"/>
  <c r="R40" i="21"/>
  <c r="R36" i="21"/>
  <c r="R32" i="21"/>
  <c r="Q1181" i="38"/>
  <c r="Q1127" i="39"/>
  <c r="Q1116" i="39"/>
  <c r="Q1117" i="39" s="1"/>
  <c r="Q1129" i="39" s="1"/>
  <c r="O427" i="38"/>
  <c r="O429" i="38" s="1"/>
  <c r="K962" i="39"/>
  <c r="K745" i="39"/>
  <c r="K457" i="39"/>
  <c r="K449" i="39"/>
  <c r="K451" i="39" s="1"/>
  <c r="O540" i="39"/>
  <c r="P651" i="38"/>
  <c r="P656" i="38"/>
  <c r="P558" i="38"/>
  <c r="P600" i="38"/>
  <c r="P600" i="39"/>
  <c r="P558" i="39"/>
  <c r="P651" i="39"/>
  <c r="P656" i="39"/>
  <c r="K584" i="18"/>
  <c r="L128" i="38"/>
  <c r="L139" i="38"/>
  <c r="M736" i="39"/>
  <c r="M738" i="39" s="1"/>
  <c r="M333" i="39"/>
  <c r="M325" i="39"/>
  <c r="P1129" i="39"/>
  <c r="P1087" i="38"/>
  <c r="P909" i="38"/>
  <c r="P903" i="38"/>
  <c r="P904" i="38" s="1"/>
  <c r="P411" i="39"/>
  <c r="P909" i="18"/>
  <c r="P903" i="18"/>
  <c r="P904" i="18" s="1"/>
  <c r="P911" i="18" s="1"/>
  <c r="P909" i="39"/>
  <c r="P903" i="39"/>
  <c r="P904" i="39" s="1"/>
  <c r="P911" i="39" s="1"/>
  <c r="M17" i="38"/>
  <c r="M18" i="38" s="1"/>
  <c r="N16" i="38" s="1"/>
  <c r="O540" i="38"/>
  <c r="O629" i="38"/>
  <c r="O662" i="38" s="1"/>
  <c r="P411" i="38"/>
  <c r="M736" i="38"/>
  <c r="M738" i="38" s="1"/>
  <c r="M333" i="38"/>
  <c r="M325" i="38"/>
  <c r="O441" i="18"/>
  <c r="O446" i="18" s="1"/>
  <c r="O646" i="18"/>
  <c r="O647" i="18" s="1"/>
  <c r="O668" i="18" s="1"/>
  <c r="O634" i="18"/>
  <c r="O635" i="18" s="1"/>
  <c r="O664" i="18" s="1"/>
  <c r="O601" i="18"/>
  <c r="O592" i="18"/>
  <c r="O566" i="18"/>
  <c r="O559" i="18"/>
  <c r="O560" i="18" s="1"/>
  <c r="O610" i="18" s="1"/>
  <c r="O554" i="18"/>
  <c r="O555" i="18" s="1"/>
  <c r="O602" i="18" s="1"/>
  <c r="O549" i="18"/>
  <c r="O550" i="18" s="1"/>
  <c r="O593" i="18" s="1"/>
  <c r="O544" i="18"/>
  <c r="O545" i="18" s="1"/>
  <c r="O584" i="18" s="1"/>
  <c r="O539" i="18"/>
  <c r="O540" i="18" s="1"/>
  <c r="O575" i="18" s="1"/>
  <c r="O652" i="18"/>
  <c r="O653" i="18" s="1"/>
  <c r="O670" i="18" s="1"/>
  <c r="O640" i="18"/>
  <c r="O641" i="18" s="1"/>
  <c r="O666" i="18" s="1"/>
  <c r="O628" i="18"/>
  <c r="O629" i="18" s="1"/>
  <c r="O662" i="18" s="1"/>
  <c r="O609" i="18"/>
  <c r="O583" i="18"/>
  <c r="O657" i="18"/>
  <c r="O658" i="18" s="1"/>
  <c r="O672" i="18" s="1"/>
  <c r="O574" i="18"/>
  <c r="N1028" i="38"/>
  <c r="Q1304" i="18"/>
  <c r="Q366" i="18"/>
  <c r="Q375" i="18"/>
  <c r="Q371" i="18"/>
  <c r="Q771" i="39"/>
  <c r="Q771" i="38"/>
  <c r="Q771" i="18"/>
  <c r="Q443" i="38"/>
  <c r="Q437" i="38"/>
  <c r="Q438" i="38" s="1"/>
  <c r="Q445" i="38" s="1"/>
  <c r="Q443" i="39"/>
  <c r="Q437" i="39"/>
  <c r="Q438" i="39" s="1"/>
  <c r="K27" i="38"/>
  <c r="M17" i="39"/>
  <c r="O550" i="39"/>
  <c r="O629" i="39"/>
  <c r="O662" i="39" s="1"/>
  <c r="P422" i="18"/>
  <c r="P424" i="18" s="1"/>
  <c r="P190" i="18"/>
  <c r="P195" i="18" s="1"/>
  <c r="P422" i="39"/>
  <c r="P424" i="39" s="1"/>
  <c r="P427" i="39" s="1"/>
  <c r="P429" i="39" s="1"/>
  <c r="P441" i="39" s="1"/>
  <c r="P446" i="39" s="1"/>
  <c r="P190" i="39"/>
  <c r="P194" i="39"/>
  <c r="P627" i="18"/>
  <c r="P572" i="18"/>
  <c r="P632" i="18"/>
  <c r="P565" i="18"/>
  <c r="P538" i="18"/>
  <c r="P573" i="18"/>
  <c r="P633" i="18"/>
  <c r="P638" i="18"/>
  <c r="P581" i="18"/>
  <c r="P543" i="18"/>
  <c r="P645" i="38"/>
  <c r="P650" i="38"/>
  <c r="P591" i="38"/>
  <c r="P553" i="38"/>
  <c r="P608" i="38"/>
  <c r="P599" i="38"/>
  <c r="P627" i="38"/>
  <c r="P632" i="38"/>
  <c r="P565" i="38"/>
  <c r="P538" i="38"/>
  <c r="P572" i="38"/>
  <c r="P657" i="39"/>
  <c r="P574" i="39"/>
  <c r="P646" i="39"/>
  <c r="P634" i="39"/>
  <c r="P601" i="39"/>
  <c r="P592" i="39"/>
  <c r="P566" i="39"/>
  <c r="P559" i="39"/>
  <c r="P554" i="39"/>
  <c r="P549" i="39"/>
  <c r="P544" i="39"/>
  <c r="P539" i="39"/>
  <c r="P652" i="39"/>
  <c r="P640" i="39"/>
  <c r="P628" i="39"/>
  <c r="P609" i="39"/>
  <c r="P583" i="39"/>
  <c r="P565" i="39"/>
  <c r="P538" i="39"/>
  <c r="P627" i="39"/>
  <c r="P572" i="39"/>
  <c r="P632" i="39"/>
  <c r="L961" i="38"/>
  <c r="L741" i="38"/>
  <c r="K602" i="18"/>
  <c r="L23" i="18"/>
  <c r="L27" i="18" s="1"/>
  <c r="L282" i="18"/>
  <c r="L284" i="18" s="1"/>
  <c r="L297" i="18" s="1"/>
  <c r="L301" i="18" s="1"/>
  <c r="L141" i="18"/>
  <c r="K123" i="38"/>
  <c r="K124" i="38" s="1"/>
  <c r="K44" i="38"/>
  <c r="K46" i="38" s="1"/>
  <c r="K736" i="38"/>
  <c r="K738" i="38" s="1"/>
  <c r="K325" i="38"/>
  <c r="K333" i="38"/>
  <c r="O911" i="39"/>
  <c r="O1293" i="39"/>
  <c r="O814" i="39"/>
  <c r="N320" i="39"/>
  <c r="N315" i="39"/>
  <c r="N317" i="39" s="1"/>
  <c r="N215" i="39"/>
  <c r="Q1270" i="39"/>
  <c r="Q1270" i="38"/>
  <c r="Q1270" i="18"/>
  <c r="Q409" i="38"/>
  <c r="Q403" i="38"/>
  <c r="Q404" i="38" s="1"/>
  <c r="Q411" i="38" s="1"/>
  <c r="Q1048" i="38"/>
  <c r="Q1042" i="38"/>
  <c r="Q1043" i="38" s="1"/>
  <c r="O635" i="39"/>
  <c r="O664" i="39" s="1"/>
  <c r="O653" i="39"/>
  <c r="O670" i="39" s="1"/>
  <c r="P657" i="38"/>
  <c r="P646" i="38"/>
  <c r="P634" i="38"/>
  <c r="P652" i="38"/>
  <c r="P640" i="38"/>
  <c r="P628" i="38"/>
  <c r="P601" i="38"/>
  <c r="P592" i="38"/>
  <c r="P566" i="38"/>
  <c r="P559" i="38"/>
  <c r="P554" i="38"/>
  <c r="P549" i="38"/>
  <c r="P544" i="38"/>
  <c r="P539" i="38"/>
  <c r="P609" i="38"/>
  <c r="P583" i="38"/>
  <c r="P574" i="38"/>
  <c r="P645" i="39"/>
  <c r="P650" i="39"/>
  <c r="P591" i="39"/>
  <c r="P553" i="39"/>
  <c r="P608" i="39"/>
  <c r="P599" i="39"/>
  <c r="M1028" i="18"/>
  <c r="M321" i="18"/>
  <c r="M322" i="18" s="1"/>
  <c r="L282" i="38"/>
  <c r="L284" i="38" s="1"/>
  <c r="L297" i="38" s="1"/>
  <c r="L301" i="38" s="1"/>
  <c r="L141" i="38"/>
  <c r="K44" i="39"/>
  <c r="K46" i="39" s="1"/>
  <c r="K123" i="39"/>
  <c r="K124" i="39" s="1"/>
  <c r="P1304" i="38"/>
  <c r="P375" i="38"/>
  <c r="P377" i="38" s="1"/>
  <c r="P297" i="28" s="1"/>
  <c r="P371" i="38"/>
  <c r="P366" i="38"/>
  <c r="P368" i="38" s="1"/>
  <c r="K123" i="18"/>
  <c r="K124" i="18" s="1"/>
  <c r="K44" i="18"/>
  <c r="K46" i="18" s="1"/>
  <c r="O545" i="38"/>
  <c r="O635" i="38"/>
  <c r="O664" i="38" s="1"/>
  <c r="O195" i="18"/>
  <c r="L961" i="18"/>
  <c r="L741" i="18"/>
  <c r="Q1134" i="39"/>
  <c r="Q1092" i="39"/>
  <c r="Q1121" i="39"/>
  <c r="Q1055" i="39"/>
  <c r="Q1033" i="39"/>
  <c r="Q941" i="39"/>
  <c r="Q1006" i="39"/>
  <c r="Q701" i="39"/>
  <c r="Q737" i="39"/>
  <c r="Q750" i="39"/>
  <c r="Q730" i="39"/>
  <c r="Q532" i="39"/>
  <c r="Q533" i="39" s="1"/>
  <c r="Q520" i="39"/>
  <c r="Q521" i="39" s="1"/>
  <c r="Q508" i="39"/>
  <c r="Q509" i="39" s="1"/>
  <c r="Q526" i="39"/>
  <c r="Q527" i="39" s="1"/>
  <c r="Q514" i="39"/>
  <c r="Q515" i="39" s="1"/>
  <c r="Q450" i="39"/>
  <c r="Q394" i="39"/>
  <c r="Q462" i="39"/>
  <c r="Q416" i="39"/>
  <c r="Q367" i="39"/>
  <c r="Q493" i="39"/>
  <c r="Q488" i="39"/>
  <c r="Q489" i="39" s="1"/>
  <c r="Q428" i="39"/>
  <c r="Q1134" i="38"/>
  <c r="Q1092" i="38"/>
  <c r="Q1121" i="38"/>
  <c r="Q750" i="38"/>
  <c r="Q730" i="38"/>
  <c r="Q1033" i="38"/>
  <c r="Q1055" i="38"/>
  <c r="Q941" i="38"/>
  <c r="Q701" i="38"/>
  <c r="Q1006" i="38"/>
  <c r="Q737" i="38"/>
  <c r="Q428" i="38"/>
  <c r="Q526" i="38"/>
  <c r="Q527" i="38" s="1"/>
  <c r="Q514" i="38"/>
  <c r="Q515" i="38" s="1"/>
  <c r="Q450" i="38"/>
  <c r="Q394" i="38"/>
  <c r="Q462" i="38"/>
  <c r="Q416" i="38"/>
  <c r="Q367" i="38"/>
  <c r="Q532" i="38"/>
  <c r="Q533" i="38" s="1"/>
  <c r="Q520" i="38"/>
  <c r="Q521" i="38" s="1"/>
  <c r="Q508" i="38"/>
  <c r="Q509" i="38" s="1"/>
  <c r="Q493" i="38"/>
  <c r="Q488" i="38"/>
  <c r="Q489" i="38" s="1"/>
  <c r="Q1121" i="18"/>
  <c r="Q1006" i="18"/>
  <c r="Q1055" i="18"/>
  <c r="Q1033" i="18"/>
  <c r="Q1134" i="18"/>
  <c r="Q1092" i="18"/>
  <c r="Q941" i="18"/>
  <c r="Q701" i="18"/>
  <c r="Q737" i="18"/>
  <c r="Q750" i="18"/>
  <c r="Q730" i="18"/>
  <c r="Q526" i="18"/>
  <c r="Q527" i="18" s="1"/>
  <c r="Q514" i="18"/>
  <c r="Q515" i="18" s="1"/>
  <c r="Q450" i="18"/>
  <c r="Q394" i="18"/>
  <c r="Q462" i="18"/>
  <c r="Q416" i="18"/>
  <c r="Q367" i="18"/>
  <c r="Q532" i="18"/>
  <c r="Q533" i="18" s="1"/>
  <c r="Q520" i="18"/>
  <c r="Q521" i="18" s="1"/>
  <c r="Q508" i="18"/>
  <c r="Q509" i="18" s="1"/>
  <c r="Q493" i="18"/>
  <c r="Q488" i="18"/>
  <c r="Q489" i="18" s="1"/>
  <c r="Q428" i="18"/>
  <c r="Q443" i="18"/>
  <c r="Q437" i="18"/>
  <c r="Q438" i="18" s="1"/>
  <c r="Q1232" i="39"/>
  <c r="Q902" i="39"/>
  <c r="Q898" i="39"/>
  <c r="Q899" i="39" s="1"/>
  <c r="Q11" i="39"/>
  <c r="Q12" i="39" s="1"/>
  <c r="Q1232" i="38"/>
  <c r="Q902" i="38"/>
  <c r="Q898" i="38"/>
  <c r="Q899" i="38" s="1"/>
  <c r="Q1232" i="18"/>
  <c r="Q11" i="38"/>
  <c r="Q12" i="38" s="1"/>
  <c r="Q898" i="18"/>
  <c r="Q899" i="18" s="1"/>
  <c r="Q902" i="18"/>
  <c r="Q11" i="18"/>
  <c r="Q12" i="18" s="1"/>
  <c r="Q1116" i="18"/>
  <c r="Q1117" i="18" s="1"/>
  <c r="Q1129" i="18" s="1"/>
  <c r="Q1127" i="18"/>
  <c r="Q1048" i="18"/>
  <c r="Q1042" i="18"/>
  <c r="Q1043" i="18" s="1"/>
  <c r="Q1050" i="18" s="1"/>
  <c r="Q1085" i="38"/>
  <c r="Q1079" i="38"/>
  <c r="Q1080" i="38" s="1"/>
  <c r="Q1087" i="38" s="1"/>
  <c r="Q409" i="39"/>
  <c r="Q403" i="39"/>
  <c r="Q404" i="39" s="1"/>
  <c r="Q411" i="39" s="1"/>
  <c r="Q1042" i="39"/>
  <c r="Q1043" i="39" s="1"/>
  <c r="Q1050" i="39" s="1"/>
  <c r="Q1048" i="39"/>
  <c r="Q1216" i="39"/>
  <c r="L961" i="39"/>
  <c r="L741" i="39"/>
  <c r="K28" i="38"/>
  <c r="O911" i="18"/>
  <c r="O555" i="39"/>
  <c r="O658" i="39"/>
  <c r="O672" i="39" s="1"/>
  <c r="O641" i="39"/>
  <c r="O666" i="39" s="1"/>
  <c r="P193" i="38"/>
  <c r="P639" i="18"/>
  <c r="P582" i="18"/>
  <c r="P644" i="18"/>
  <c r="P590" i="18"/>
  <c r="P548" i="18"/>
  <c r="P608" i="18"/>
  <c r="P599" i="18"/>
  <c r="P645" i="18"/>
  <c r="P650" i="18"/>
  <c r="P591" i="18"/>
  <c r="P553" i="18"/>
  <c r="P639" i="38"/>
  <c r="P644" i="38"/>
  <c r="P548" i="38"/>
  <c r="P582" i="38"/>
  <c r="P590" i="38"/>
  <c r="P633" i="39"/>
  <c r="P638" i="39"/>
  <c r="P581" i="39"/>
  <c r="P543" i="39"/>
  <c r="P573" i="39"/>
  <c r="P590" i="39"/>
  <c r="P548" i="39"/>
  <c r="P639" i="39"/>
  <c r="P582" i="39"/>
  <c r="P644" i="39"/>
  <c r="K575" i="18"/>
  <c r="K610" i="18"/>
  <c r="K41" i="38"/>
  <c r="L38" i="38" s="1"/>
  <c r="N207" i="38" l="1"/>
  <c r="N207" i="39"/>
  <c r="L348" i="43"/>
  <c r="M357" i="43"/>
  <c r="O207" i="39"/>
  <c r="L339" i="43"/>
  <c r="N207" i="18"/>
  <c r="O202" i="18"/>
  <c r="O204" i="18" s="1"/>
  <c r="O609" i="28" s="1"/>
  <c r="O612" i="28" s="1"/>
  <c r="O544" i="28"/>
  <c r="O547" i="28" s="1"/>
  <c r="P202" i="18"/>
  <c r="P204" i="18" s="1"/>
  <c r="P609" i="28" s="1"/>
  <c r="P612" i="28" s="1"/>
  <c r="P544" i="28"/>
  <c r="P547" i="28" s="1"/>
  <c r="O202" i="38"/>
  <c r="O204" i="38" s="1"/>
  <c r="O630" i="28" s="1"/>
  <c r="O633" i="28" s="1"/>
  <c r="O565" i="28"/>
  <c r="O568" i="28" s="1"/>
  <c r="R1385" i="38"/>
  <c r="R203" i="18"/>
  <c r="R102" i="39"/>
  <c r="R1385" i="39"/>
  <c r="R203" i="38"/>
  <c r="R150" i="18"/>
  <c r="R203" i="39"/>
  <c r="R150" i="38"/>
  <c r="R1385" i="18"/>
  <c r="R150" i="39"/>
  <c r="R102" i="38"/>
  <c r="R102" i="18"/>
  <c r="P207" i="18"/>
  <c r="O198" i="38"/>
  <c r="M302" i="43"/>
  <c r="M293" i="43"/>
  <c r="O198" i="18"/>
  <c r="N293" i="43"/>
  <c r="P198" i="18"/>
  <c r="N322" i="38"/>
  <c r="N325" i="38" s="1"/>
  <c r="N133" i="43"/>
  <c r="P658" i="38"/>
  <c r="P672" i="38" s="1"/>
  <c r="P540" i="38"/>
  <c r="P575" i="38" s="1"/>
  <c r="P560" i="38"/>
  <c r="P610" i="38" s="1"/>
  <c r="N321" i="18"/>
  <c r="N322" i="18" s="1"/>
  <c r="N325" i="18" s="1"/>
  <c r="P238" i="28"/>
  <c r="P356" i="28"/>
  <c r="Q377" i="18"/>
  <c r="P629" i="38"/>
  <c r="P662" i="38" s="1"/>
  <c r="P545" i="38"/>
  <c r="P584" i="38" s="1"/>
  <c r="Q377" i="38"/>
  <c r="Q297" i="28" s="1"/>
  <c r="P653" i="38"/>
  <c r="P670" i="38" s="1"/>
  <c r="P540" i="39"/>
  <c r="P575" i="39" s="1"/>
  <c r="P555" i="38"/>
  <c r="P602" i="38" s="1"/>
  <c r="P635" i="38"/>
  <c r="P664" i="38" s="1"/>
  <c r="P560" i="39"/>
  <c r="P610" i="39" s="1"/>
  <c r="L28" i="39"/>
  <c r="L113" i="39" s="1"/>
  <c r="L114" i="39" s="1"/>
  <c r="L127" i="39" s="1"/>
  <c r="P195" i="39"/>
  <c r="P586" i="28" s="1"/>
  <c r="P589" i="28" s="1"/>
  <c r="Q377" i="39"/>
  <c r="O163" i="43" s="1"/>
  <c r="P658" i="39"/>
  <c r="P672" i="39" s="1"/>
  <c r="L28" i="18"/>
  <c r="L113" i="18" s="1"/>
  <c r="L114" i="18" s="1"/>
  <c r="L138" i="18" s="1"/>
  <c r="M736" i="18"/>
  <c r="M738" i="18" s="1"/>
  <c r="M333" i="18"/>
  <c r="M325" i="18"/>
  <c r="N736" i="38"/>
  <c r="N738" i="38" s="1"/>
  <c r="N333" i="38"/>
  <c r="O602" i="39"/>
  <c r="Q644" i="18"/>
  <c r="Q590" i="18"/>
  <c r="Q548" i="18"/>
  <c r="Q639" i="18"/>
  <c r="Q582" i="18"/>
  <c r="Q445" i="18"/>
  <c r="Q627" i="38"/>
  <c r="Q632" i="38"/>
  <c r="Q572" i="38"/>
  <c r="Q565" i="38"/>
  <c r="Q538" i="38"/>
  <c r="Q638" i="38"/>
  <c r="Q633" i="38"/>
  <c r="Q573" i="38"/>
  <c r="Q581" i="38"/>
  <c r="Q543" i="38"/>
  <c r="Q565" i="39"/>
  <c r="Q538" i="39"/>
  <c r="Q627" i="39"/>
  <c r="Q572" i="39"/>
  <c r="Q632" i="39"/>
  <c r="O320" i="18"/>
  <c r="O315" i="18"/>
  <c r="O317" i="18" s="1"/>
  <c r="O215" i="18"/>
  <c r="P1340" i="38"/>
  <c r="P380" i="38"/>
  <c r="P550" i="38"/>
  <c r="K129" i="38"/>
  <c r="K140" i="38"/>
  <c r="P641" i="39"/>
  <c r="P666" i="39" s="1"/>
  <c r="P550" i="39"/>
  <c r="P593" i="39" s="1"/>
  <c r="P320" i="18"/>
  <c r="P315" i="18"/>
  <c r="P317" i="18" s="1"/>
  <c r="P215" i="18"/>
  <c r="O673" i="39"/>
  <c r="O677" i="39" s="1"/>
  <c r="Q368" i="18"/>
  <c r="O745" i="18"/>
  <c r="O962" i="18"/>
  <c r="O457" i="18"/>
  <c r="O449" i="18"/>
  <c r="O451" i="18" s="1"/>
  <c r="M26" i="38"/>
  <c r="M39" i="38"/>
  <c r="M21" i="38"/>
  <c r="M118" i="38"/>
  <c r="M119" i="38" s="1"/>
  <c r="M134" i="38"/>
  <c r="M135" i="38" s="1"/>
  <c r="R1121" i="39"/>
  <c r="R1055" i="39"/>
  <c r="R1033" i="39"/>
  <c r="R1134" i="39"/>
  <c r="R1092" i="39"/>
  <c r="R941" i="39"/>
  <c r="R1006" i="39"/>
  <c r="R737" i="39"/>
  <c r="R750" i="39"/>
  <c r="R730" i="39"/>
  <c r="R701" i="39"/>
  <c r="R526" i="39"/>
  <c r="R527" i="39" s="1"/>
  <c r="R514" i="39"/>
  <c r="R515" i="39" s="1"/>
  <c r="R532" i="39"/>
  <c r="R533" i="39" s="1"/>
  <c r="R520" i="39"/>
  <c r="R521" i="39" s="1"/>
  <c r="R508" i="39"/>
  <c r="R509" i="39" s="1"/>
  <c r="R493" i="39"/>
  <c r="R488" i="39"/>
  <c r="R489" i="39" s="1"/>
  <c r="R462" i="39"/>
  <c r="R416" i="39"/>
  <c r="R367" i="39"/>
  <c r="R428" i="39"/>
  <c r="R450" i="39"/>
  <c r="R394" i="39"/>
  <c r="R1134" i="38"/>
  <c r="R1092" i="38"/>
  <c r="R1121" i="38"/>
  <c r="R1033" i="38"/>
  <c r="R1055" i="38"/>
  <c r="R941" i="38"/>
  <c r="R701" i="38"/>
  <c r="R1006" i="38"/>
  <c r="R737" i="38"/>
  <c r="R750" i="38"/>
  <c r="R730" i="38"/>
  <c r="R526" i="38"/>
  <c r="R527" i="38" s="1"/>
  <c r="R514" i="38"/>
  <c r="R515" i="38" s="1"/>
  <c r="R450" i="38"/>
  <c r="R394" i="38"/>
  <c r="R462" i="38"/>
  <c r="R416" i="38"/>
  <c r="R367" i="38"/>
  <c r="R532" i="38"/>
  <c r="R533" i="38" s="1"/>
  <c r="R520" i="38"/>
  <c r="R521" i="38" s="1"/>
  <c r="R508" i="38"/>
  <c r="R509" i="38" s="1"/>
  <c r="R493" i="38"/>
  <c r="R488" i="38"/>
  <c r="R489" i="38" s="1"/>
  <c r="R428" i="38"/>
  <c r="R1055" i="18"/>
  <c r="R1033" i="18"/>
  <c r="R1134" i="18"/>
  <c r="R1092" i="18"/>
  <c r="R1121" i="18"/>
  <c r="R1006" i="18"/>
  <c r="R737" i="18"/>
  <c r="R750" i="18"/>
  <c r="R730" i="18"/>
  <c r="R941" i="18"/>
  <c r="R701" i="18"/>
  <c r="R462" i="18"/>
  <c r="R416" i="18"/>
  <c r="R367" i="18"/>
  <c r="R532" i="18"/>
  <c r="R533" i="18" s="1"/>
  <c r="R520" i="18"/>
  <c r="R521" i="18" s="1"/>
  <c r="R508" i="18"/>
  <c r="R509" i="18" s="1"/>
  <c r="R493" i="18"/>
  <c r="R488" i="18"/>
  <c r="R489" i="18" s="1"/>
  <c r="R428" i="18"/>
  <c r="R526" i="18"/>
  <c r="R527" i="18" s="1"/>
  <c r="R514" i="18"/>
  <c r="R515" i="18" s="1"/>
  <c r="R450" i="18"/>
  <c r="R394" i="18"/>
  <c r="S4" i="5"/>
  <c r="S1" i="5"/>
  <c r="S4" i="28"/>
  <c r="S1" i="28"/>
  <c r="S1" i="24"/>
  <c r="S4" i="24"/>
  <c r="S1211" i="39"/>
  <c r="S1212" i="39" s="1"/>
  <c r="S1173" i="39"/>
  <c r="S1176" i="39" s="1"/>
  <c r="S1181" i="39" s="1"/>
  <c r="S1074" i="39"/>
  <c r="S1076" i="39" s="1"/>
  <c r="S1111" i="39"/>
  <c r="S1113" i="39" s="1"/>
  <c r="S1037" i="39"/>
  <c r="S1039" i="39" s="1"/>
  <c r="S859" i="39"/>
  <c r="S922" i="39"/>
  <c r="S925" i="39" s="1"/>
  <c r="S895" i="39"/>
  <c r="S818" i="39"/>
  <c r="S821" i="39" s="1"/>
  <c r="S794" i="39"/>
  <c r="S797" i="39" s="1"/>
  <c r="S808" i="39" s="1"/>
  <c r="S684" i="39"/>
  <c r="S685" i="39" s="1"/>
  <c r="S433" i="39"/>
  <c r="S434" i="39" s="1"/>
  <c r="S357" i="39"/>
  <c r="S358" i="39" s="1"/>
  <c r="S362" i="39" s="1"/>
  <c r="S363" i="39" s="1"/>
  <c r="Q72" i="43" s="1"/>
  <c r="S399" i="39"/>
  <c r="S400" i="39" s="1"/>
  <c r="S4" i="39"/>
  <c r="S1" i="39"/>
  <c r="S1173" i="38"/>
  <c r="S1176" i="38" s="1"/>
  <c r="S1074" i="38"/>
  <c r="S1076" i="38" s="1"/>
  <c r="S1211" i="38"/>
  <c r="S1212" i="38" s="1"/>
  <c r="S1216" i="38" s="1"/>
  <c r="S1111" i="38"/>
  <c r="S1113" i="38" s="1"/>
  <c r="S859" i="38"/>
  <c r="S794" i="38"/>
  <c r="S797" i="38" s="1"/>
  <c r="S808" i="38" s="1"/>
  <c r="S1037" i="38"/>
  <c r="S1039" i="38" s="1"/>
  <c r="S922" i="38"/>
  <c r="S925" i="38" s="1"/>
  <c r="S895" i="38"/>
  <c r="S818" i="38"/>
  <c r="S821" i="38" s="1"/>
  <c r="S827" i="38" s="1"/>
  <c r="S684" i="38"/>
  <c r="S685" i="38" s="1"/>
  <c r="S433" i="38"/>
  <c r="S434" i="38" s="1"/>
  <c r="S357" i="38"/>
  <c r="S358" i="38" s="1"/>
  <c r="S362" i="38" s="1"/>
  <c r="S363" i="38" s="1"/>
  <c r="S399" i="38"/>
  <c r="S400" i="38" s="1"/>
  <c r="S1211" i="18"/>
  <c r="S1212" i="18" s="1"/>
  <c r="S1216" i="18" s="1"/>
  <c r="S1111" i="18"/>
  <c r="S1113" i="18" s="1"/>
  <c r="S4" i="38"/>
  <c r="S1173" i="18"/>
  <c r="S1176" i="18" s="1"/>
  <c r="S1181" i="18" s="1"/>
  <c r="S1037" i="18"/>
  <c r="S1039" i="18" s="1"/>
  <c r="S1" i="38"/>
  <c r="S1074" i="18"/>
  <c r="S1076" i="18" s="1"/>
  <c r="S895" i="18"/>
  <c r="S818" i="18"/>
  <c r="S821" i="18" s="1"/>
  <c r="S684" i="18"/>
  <c r="S685" i="18" s="1"/>
  <c r="S695" i="18" s="1"/>
  <c r="S859" i="18"/>
  <c r="S794" i="18"/>
  <c r="S797" i="18" s="1"/>
  <c r="S808" i="18" s="1"/>
  <c r="S922" i="18"/>
  <c r="S925" i="18" s="1"/>
  <c r="S4" i="18"/>
  <c r="S433" i="18"/>
  <c r="S434" i="18" s="1"/>
  <c r="S357" i="18"/>
  <c r="S358" i="18" s="1"/>
  <c r="S362" i="18" s="1"/>
  <c r="S363" i="18" s="1"/>
  <c r="S14" i="21"/>
  <c r="T10" i="21"/>
  <c r="T1" i="6" s="1"/>
  <c r="S1" i="21"/>
  <c r="S399" i="18"/>
  <c r="S400" i="18" s="1"/>
  <c r="S1" i="18"/>
  <c r="S26" i="21"/>
  <c r="S4" i="21"/>
  <c r="S22" i="21" s="1"/>
  <c r="S4" i="6"/>
  <c r="S36" i="21"/>
  <c r="S32" i="21"/>
  <c r="S40" i="21"/>
  <c r="R1079" i="38"/>
  <c r="R1080" i="38" s="1"/>
  <c r="R1087" i="38" s="1"/>
  <c r="R1085" i="38"/>
  <c r="R437" i="39"/>
  <c r="R438" i="39" s="1"/>
  <c r="R445" i="39" s="1"/>
  <c r="R443" i="39"/>
  <c r="R1048" i="39"/>
  <c r="R1042" i="39"/>
  <c r="R1043" i="39" s="1"/>
  <c r="R1050" i="39" s="1"/>
  <c r="L28" i="38"/>
  <c r="L113" i="38" s="1"/>
  <c r="L114" i="38" s="1"/>
  <c r="O584" i="39"/>
  <c r="Q193" i="18"/>
  <c r="P1340" i="18"/>
  <c r="P380" i="18"/>
  <c r="P1340" i="39"/>
  <c r="P380" i="39"/>
  <c r="P629" i="18"/>
  <c r="P662" i="18" s="1"/>
  <c r="P545" i="18"/>
  <c r="P584" i="18" s="1"/>
  <c r="L44" i="18"/>
  <c r="L46" i="18" s="1"/>
  <c r="L49" i="18" s="1"/>
  <c r="L52" i="18" s="1"/>
  <c r="L123" i="18"/>
  <c r="L124" i="18" s="1"/>
  <c r="L40" i="38"/>
  <c r="L41" i="38" s="1"/>
  <c r="M38" i="38" s="1"/>
  <c r="K113" i="38"/>
  <c r="K114" i="38" s="1"/>
  <c r="Q903" i="38"/>
  <c r="Q904" i="38" s="1"/>
  <c r="Q911" i="38" s="1"/>
  <c r="Q909" i="38"/>
  <c r="Q909" i="39"/>
  <c r="Q903" i="39"/>
  <c r="Q904" i="39" s="1"/>
  <c r="Q632" i="18"/>
  <c r="Q565" i="18"/>
  <c r="Q627" i="18"/>
  <c r="Q572" i="18"/>
  <c r="Q538" i="18"/>
  <c r="Q573" i="18"/>
  <c r="Q633" i="18"/>
  <c r="Q638" i="18"/>
  <c r="Q581" i="18"/>
  <c r="Q543" i="18"/>
  <c r="Q639" i="38"/>
  <c r="Q644" i="38"/>
  <c r="Q582" i="38"/>
  <c r="Q590" i="38"/>
  <c r="Q548" i="38"/>
  <c r="Q650" i="38"/>
  <c r="Q645" i="38"/>
  <c r="Q608" i="38"/>
  <c r="Q599" i="38"/>
  <c r="Q591" i="38"/>
  <c r="Q553" i="38"/>
  <c r="Q548" i="39"/>
  <c r="Q639" i="39"/>
  <c r="Q582" i="39"/>
  <c r="Q644" i="39"/>
  <c r="Q590" i="39"/>
  <c r="O584" i="38"/>
  <c r="K129" i="18"/>
  <c r="K140" i="18"/>
  <c r="L1027" i="38"/>
  <c r="L1029" i="38" s="1"/>
  <c r="L1032" i="38" s="1"/>
  <c r="L1034" i="38" s="1"/>
  <c r="L1046" i="38" s="1"/>
  <c r="L1051" i="38" s="1"/>
  <c r="L305" i="38"/>
  <c r="N1028" i="39"/>
  <c r="N321" i="39"/>
  <c r="N322" i="39" s="1"/>
  <c r="P653" i="39"/>
  <c r="P670" i="39" s="1"/>
  <c r="P555" i="39"/>
  <c r="P602" i="39" s="1"/>
  <c r="P427" i="18"/>
  <c r="P429" i="18" s="1"/>
  <c r="O593" i="39"/>
  <c r="Q445" i="39"/>
  <c r="N17" i="38"/>
  <c r="K1157" i="39"/>
  <c r="R1367" i="39"/>
  <c r="R1143" i="39"/>
  <c r="R1064" i="39"/>
  <c r="R1101" i="39"/>
  <c r="R1015" i="39"/>
  <c r="R950" i="39"/>
  <c r="R710" i="39"/>
  <c r="R344" i="39"/>
  <c r="R471" i="39"/>
  <c r="R240" i="39"/>
  <c r="R376" i="39"/>
  <c r="R1367" i="38"/>
  <c r="R1064" i="38"/>
  <c r="R1143" i="38"/>
  <c r="R1101" i="38"/>
  <c r="R1015" i="38"/>
  <c r="R950" i="38"/>
  <c r="R710" i="38"/>
  <c r="R344" i="38"/>
  <c r="R240" i="38"/>
  <c r="R471" i="38"/>
  <c r="R376" i="38"/>
  <c r="R1143" i="18"/>
  <c r="R1101" i="18"/>
  <c r="R1015" i="18"/>
  <c r="R1367" i="18"/>
  <c r="R1064" i="18"/>
  <c r="R950" i="18"/>
  <c r="R710" i="18"/>
  <c r="R344" i="18"/>
  <c r="R240" i="18"/>
  <c r="R471" i="18"/>
  <c r="R376" i="18"/>
  <c r="R754" i="39"/>
  <c r="R186" i="39"/>
  <c r="R187" i="39" s="1"/>
  <c r="R180" i="39"/>
  <c r="R181" i="39" s="1"/>
  <c r="R174" i="39"/>
  <c r="R175" i="39" s="1"/>
  <c r="R168" i="39"/>
  <c r="R169" i="39" s="1"/>
  <c r="R191" i="39" s="1"/>
  <c r="R162" i="39"/>
  <c r="R163" i="39" s="1"/>
  <c r="R754" i="38"/>
  <c r="R186" i="38"/>
  <c r="R187" i="38" s="1"/>
  <c r="R180" i="38"/>
  <c r="R181" i="38" s="1"/>
  <c r="R174" i="38"/>
  <c r="R175" i="38" s="1"/>
  <c r="R192" i="38" s="1"/>
  <c r="R168" i="38"/>
  <c r="R169" i="38" s="1"/>
  <c r="R162" i="38"/>
  <c r="R163" i="38" s="1"/>
  <c r="R754" i="18"/>
  <c r="R186" i="18"/>
  <c r="R187" i="18" s="1"/>
  <c r="R194" i="18" s="1"/>
  <c r="R180" i="18"/>
  <c r="R181" i="18" s="1"/>
  <c r="R193" i="18" s="1"/>
  <c r="R174" i="18"/>
  <c r="R175" i="18" s="1"/>
  <c r="R192" i="18" s="1"/>
  <c r="R168" i="18"/>
  <c r="R169" i="18" s="1"/>
  <c r="R191" i="18" s="1"/>
  <c r="R162" i="18"/>
  <c r="R163" i="18" s="1"/>
  <c r="R771" i="39"/>
  <c r="R771" i="38"/>
  <c r="R771" i="18"/>
  <c r="R695" i="18"/>
  <c r="R1116" i="18"/>
  <c r="R1117" i="18" s="1"/>
  <c r="R1129" i="18" s="1"/>
  <c r="R1127" i="18"/>
  <c r="R362" i="38"/>
  <c r="R363" i="38" s="1"/>
  <c r="R1048" i="38"/>
  <c r="R1042" i="38"/>
  <c r="R1043" i="38" s="1"/>
  <c r="R1050" i="38" s="1"/>
  <c r="R808" i="39"/>
  <c r="R1116" i="39"/>
  <c r="R1117" i="39" s="1"/>
  <c r="R1127" i="39"/>
  <c r="M39" i="18"/>
  <c r="M40" i="18" s="1"/>
  <c r="M21" i="18"/>
  <c r="M134" i="18"/>
  <c r="M135" i="18" s="1"/>
  <c r="M118" i="18"/>
  <c r="M119" i="18" s="1"/>
  <c r="M26" i="18"/>
  <c r="Q190" i="18"/>
  <c r="Q422" i="18"/>
  <c r="Q424" i="18" s="1"/>
  <c r="Q427" i="18" s="1"/>
  <c r="Q429" i="18" s="1"/>
  <c r="Q441" i="18" s="1"/>
  <c r="Q194" i="18"/>
  <c r="Q192" i="38"/>
  <c r="Q422" i="39"/>
  <c r="Q424" i="39" s="1"/>
  <c r="Q427" i="39" s="1"/>
  <c r="Q429" i="39" s="1"/>
  <c r="Q441" i="39" s="1"/>
  <c r="Q190" i="39"/>
  <c r="P1293" i="18"/>
  <c r="P814" i="18"/>
  <c r="K961" i="39"/>
  <c r="K741" i="39"/>
  <c r="P1293" i="39"/>
  <c r="P814" i="39"/>
  <c r="P658" i="18"/>
  <c r="P672" i="18" s="1"/>
  <c r="P641" i="18"/>
  <c r="P666" i="18" s="1"/>
  <c r="P550" i="18"/>
  <c r="P593" i="18" s="1"/>
  <c r="K961" i="18"/>
  <c r="K741" i="18"/>
  <c r="K138" i="39"/>
  <c r="K127" i="39"/>
  <c r="Q599" i="18"/>
  <c r="Q645" i="18"/>
  <c r="Q650" i="18"/>
  <c r="Q591" i="18"/>
  <c r="Q553" i="18"/>
  <c r="Q608" i="18"/>
  <c r="Q646" i="38"/>
  <c r="Q634" i="38"/>
  <c r="Q652" i="38"/>
  <c r="Q640" i="38"/>
  <c r="Q628" i="38"/>
  <c r="Q657" i="38"/>
  <c r="Q592" i="38"/>
  <c r="Q566" i="38"/>
  <c r="Q559" i="38"/>
  <c r="Q554" i="38"/>
  <c r="Q549" i="38"/>
  <c r="Q544" i="38"/>
  <c r="Q539" i="38"/>
  <c r="Q609" i="38"/>
  <c r="Q583" i="38"/>
  <c r="Q574" i="38"/>
  <c r="Q601" i="38"/>
  <c r="Q651" i="38"/>
  <c r="Q656" i="38"/>
  <c r="Q600" i="38"/>
  <c r="Q558" i="38"/>
  <c r="Q638" i="39"/>
  <c r="Q581" i="39"/>
  <c r="Q543" i="39"/>
  <c r="Q573" i="39"/>
  <c r="Q633" i="39"/>
  <c r="Q558" i="39"/>
  <c r="Q651" i="39"/>
  <c r="Q656" i="39"/>
  <c r="Q600" i="39"/>
  <c r="P1293" i="38"/>
  <c r="P814" i="38"/>
  <c r="K140" i="39"/>
  <c r="K129" i="39"/>
  <c r="P647" i="38"/>
  <c r="P668" i="38" s="1"/>
  <c r="K961" i="38"/>
  <c r="K741" i="38"/>
  <c r="L1027" i="18"/>
  <c r="L1029" i="18" s="1"/>
  <c r="L1032" i="18" s="1"/>
  <c r="L1034" i="18" s="1"/>
  <c r="L1046" i="18" s="1"/>
  <c r="L1051" i="18" s="1"/>
  <c r="L305" i="18"/>
  <c r="P635" i="39"/>
  <c r="P664" i="39" s="1"/>
  <c r="M134" i="39"/>
  <c r="M135" i="39" s="1"/>
  <c r="M118" i="39"/>
  <c r="M119" i="39" s="1"/>
  <c r="M26" i="39"/>
  <c r="M39" i="39"/>
  <c r="M21" i="39"/>
  <c r="O673" i="38"/>
  <c r="O677" i="38" s="1"/>
  <c r="R1270" i="39"/>
  <c r="R1270" i="38"/>
  <c r="R1270" i="18"/>
  <c r="R409" i="18"/>
  <c r="R403" i="18"/>
  <c r="R404" i="18" s="1"/>
  <c r="R362" i="18"/>
  <c r="R363" i="18" s="1"/>
  <c r="R1232" i="39"/>
  <c r="R902" i="39"/>
  <c r="R898" i="39"/>
  <c r="R899" i="39" s="1"/>
  <c r="R11" i="39"/>
  <c r="R12" i="39" s="1"/>
  <c r="R1232" i="38"/>
  <c r="R898" i="38"/>
  <c r="R899" i="38" s="1"/>
  <c r="R902" i="38"/>
  <c r="R1232" i="18"/>
  <c r="R11" i="38"/>
  <c r="R12" i="38" s="1"/>
  <c r="R902" i="18"/>
  <c r="R898" i="18"/>
  <c r="R899" i="18" s="1"/>
  <c r="R11" i="18"/>
  <c r="R12" i="18" s="1"/>
  <c r="R1048" i="18"/>
  <c r="R1042" i="18"/>
  <c r="R1043" i="18" s="1"/>
  <c r="R1050" i="18" s="1"/>
  <c r="R443" i="38"/>
  <c r="R437" i="38"/>
  <c r="R438" i="38" s="1"/>
  <c r="R445" i="38" s="1"/>
  <c r="R808" i="38"/>
  <c r="R1127" i="38"/>
  <c r="R1116" i="38"/>
  <c r="R1117" i="38" s="1"/>
  <c r="R1129" i="38" s="1"/>
  <c r="R409" i="39"/>
  <c r="R403" i="39"/>
  <c r="R404" i="39" s="1"/>
  <c r="R411" i="39" s="1"/>
  <c r="R1079" i="39"/>
  <c r="R1080" i="39" s="1"/>
  <c r="R1087" i="39" s="1"/>
  <c r="R1085" i="39"/>
  <c r="K1027" i="38"/>
  <c r="K1029" i="38" s="1"/>
  <c r="K305" i="38"/>
  <c r="N17" i="18"/>
  <c r="O320" i="38"/>
  <c r="O315" i="38"/>
  <c r="O317" i="38" s="1"/>
  <c r="O215" i="38"/>
  <c r="Q368" i="38"/>
  <c r="Q1087" i="18"/>
  <c r="Q191" i="18"/>
  <c r="Q191" i="39"/>
  <c r="P745" i="38"/>
  <c r="P962" i="38"/>
  <c r="P457" i="38"/>
  <c r="P449" i="38"/>
  <c r="P451" i="38" s="1"/>
  <c r="P1157" i="38" s="1"/>
  <c r="K1027" i="18"/>
  <c r="K1029" i="18" s="1"/>
  <c r="K305" i="18"/>
  <c r="P635" i="18"/>
  <c r="P664" i="18" s="1"/>
  <c r="P653" i="18"/>
  <c r="P670" i="18" s="1"/>
  <c r="P555" i="18"/>
  <c r="Q909" i="18"/>
  <c r="Q903" i="18"/>
  <c r="Q904" i="18" s="1"/>
  <c r="Q652" i="18"/>
  <c r="Q640" i="18"/>
  <c r="Q628" i="18"/>
  <c r="Q609" i="18"/>
  <c r="Q583" i="18"/>
  <c r="Q657" i="18"/>
  <c r="Q574" i="18"/>
  <c r="Q646" i="18"/>
  <c r="Q634" i="18"/>
  <c r="Q601" i="18"/>
  <c r="Q592" i="18"/>
  <c r="Q566" i="18"/>
  <c r="Q559" i="18"/>
  <c r="Q554" i="18"/>
  <c r="Q549" i="18"/>
  <c r="Q544" i="18"/>
  <c r="Q539" i="18"/>
  <c r="Q656" i="18"/>
  <c r="Q600" i="18"/>
  <c r="Q558" i="18"/>
  <c r="Q651" i="18"/>
  <c r="Q646" i="39"/>
  <c r="Q634" i="39"/>
  <c r="Q601" i="39"/>
  <c r="Q592" i="39"/>
  <c r="Q566" i="39"/>
  <c r="Q559" i="39"/>
  <c r="Q554" i="39"/>
  <c r="Q549" i="39"/>
  <c r="Q544" i="39"/>
  <c r="Q539" i="39"/>
  <c r="Q652" i="39"/>
  <c r="Q640" i="39"/>
  <c r="Q628" i="39"/>
  <c r="Q609" i="39"/>
  <c r="Q583" i="39"/>
  <c r="Q657" i="39"/>
  <c r="Q574" i="39"/>
  <c r="Q650" i="39"/>
  <c r="Q591" i="39"/>
  <c r="Q553" i="39"/>
  <c r="Q608" i="39"/>
  <c r="Q599" i="39"/>
  <c r="Q645" i="39"/>
  <c r="K49" i="18"/>
  <c r="K52" i="18" s="1"/>
  <c r="K49" i="39"/>
  <c r="K52" i="39" s="1"/>
  <c r="P641" i="38"/>
  <c r="P666" i="38" s="1"/>
  <c r="Q1050" i="38"/>
  <c r="K49" i="38"/>
  <c r="K52" i="38" s="1"/>
  <c r="P629" i="39"/>
  <c r="P662" i="39" s="1"/>
  <c r="P545" i="39"/>
  <c r="P584" i="39" s="1"/>
  <c r="P647" i="39"/>
  <c r="P668" i="39" s="1"/>
  <c r="P962" i="39"/>
  <c r="P745" i="39"/>
  <c r="P449" i="39"/>
  <c r="P451" i="39" s="1"/>
  <c r="P1157" i="39" s="1"/>
  <c r="P457" i="39"/>
  <c r="M18" i="39"/>
  <c r="N16" i="39" s="1"/>
  <c r="O673" i="18"/>
  <c r="O677" i="18" s="1"/>
  <c r="M961" i="38"/>
  <c r="M741" i="38"/>
  <c r="O575" i="38"/>
  <c r="P911" i="38"/>
  <c r="M961" i="39"/>
  <c r="M741" i="39"/>
  <c r="O575" i="39"/>
  <c r="O441" i="38"/>
  <c r="O446" i="38" s="1"/>
  <c r="R437" i="18"/>
  <c r="R438" i="18" s="1"/>
  <c r="R445" i="18" s="1"/>
  <c r="R443" i="18"/>
  <c r="R1181" i="18"/>
  <c r="R1085" i="18"/>
  <c r="R1079" i="18"/>
  <c r="R1080" i="18" s="1"/>
  <c r="R1087" i="18" s="1"/>
  <c r="R409" i="38"/>
  <c r="R403" i="38"/>
  <c r="R404" i="38" s="1"/>
  <c r="R411" i="38" s="1"/>
  <c r="R1216" i="38"/>
  <c r="R362" i="39"/>
  <c r="R363" i="39" s="1"/>
  <c r="P72" i="43" s="1"/>
  <c r="R1181" i="39"/>
  <c r="O1028" i="39"/>
  <c r="O321" i="39"/>
  <c r="O322" i="39" s="1"/>
  <c r="Q368" i="39"/>
  <c r="Q192" i="18"/>
  <c r="Q422" i="38"/>
  <c r="Q424" i="38" s="1"/>
  <c r="Q190" i="38"/>
  <c r="O441" i="39"/>
  <c r="O446" i="39" s="1"/>
  <c r="O602" i="38"/>
  <c r="P195" i="38"/>
  <c r="K127" i="18"/>
  <c r="K138" i="18"/>
  <c r="P647" i="18"/>
  <c r="P668" i="18" s="1"/>
  <c r="P540" i="18"/>
  <c r="P560" i="18"/>
  <c r="L123" i="39"/>
  <c r="L124" i="39" s="1"/>
  <c r="L44" i="39"/>
  <c r="L46" i="39" s="1"/>
  <c r="L49" i="39" s="1"/>
  <c r="L52" i="39" s="1"/>
  <c r="N339" i="43" l="1"/>
  <c r="M339" i="43"/>
  <c r="O207" i="18"/>
  <c r="M348" i="43"/>
  <c r="O207" i="38"/>
  <c r="P202" i="38"/>
  <c r="P204" i="38" s="1"/>
  <c r="P630" i="28" s="1"/>
  <c r="P633" i="28" s="1"/>
  <c r="P565" i="28"/>
  <c r="P568" i="28" s="1"/>
  <c r="S1385" i="39"/>
  <c r="S203" i="38"/>
  <c r="S150" i="18"/>
  <c r="S203" i="39"/>
  <c r="S150" i="38"/>
  <c r="S1385" i="18"/>
  <c r="S150" i="39"/>
  <c r="S102" i="38"/>
  <c r="S102" i="18"/>
  <c r="S1385" i="38"/>
  <c r="S203" i="18"/>
  <c r="S102" i="39"/>
  <c r="Q41" i="43"/>
  <c r="S118" i="28"/>
  <c r="P207" i="38"/>
  <c r="P41" i="43"/>
  <c r="R118" i="28"/>
  <c r="P315" i="39"/>
  <c r="P317" i="39" s="1"/>
  <c r="P1028" i="39" s="1"/>
  <c r="P202" i="39"/>
  <c r="P204" i="39" s="1"/>
  <c r="P215" i="39"/>
  <c r="P320" i="39"/>
  <c r="P198" i="39"/>
  <c r="N311" i="43"/>
  <c r="N302" i="43"/>
  <c r="P198" i="38"/>
  <c r="Q1340" i="38"/>
  <c r="O133" i="43"/>
  <c r="P10" i="43"/>
  <c r="Q10" i="43"/>
  <c r="Q1340" i="18"/>
  <c r="O103" i="43"/>
  <c r="N333" i="18"/>
  <c r="N736" i="18"/>
  <c r="N738" i="18" s="1"/>
  <c r="N741" i="18" s="1"/>
  <c r="Q380" i="18"/>
  <c r="Q555" i="38"/>
  <c r="Q602" i="38" s="1"/>
  <c r="Q545" i="39"/>
  <c r="Q584" i="39" s="1"/>
  <c r="S59" i="28"/>
  <c r="R59" i="28"/>
  <c r="Q238" i="28"/>
  <c r="R177" i="28"/>
  <c r="S177" i="28"/>
  <c r="Q380" i="39"/>
  <c r="Q356" i="28"/>
  <c r="Q380" i="38"/>
  <c r="Q446" i="18"/>
  <c r="Q449" i="18" s="1"/>
  <c r="Q451" i="18" s="1"/>
  <c r="Q1157" i="18" s="1"/>
  <c r="Q629" i="39"/>
  <c r="Q662" i="39" s="1"/>
  <c r="Q641" i="18"/>
  <c r="Q666" i="18" s="1"/>
  <c r="Q560" i="18"/>
  <c r="Q610" i="18" s="1"/>
  <c r="Q1340" i="39"/>
  <c r="Q540" i="38"/>
  <c r="Q575" i="38" s="1"/>
  <c r="Q629" i="38"/>
  <c r="Q662" i="38" s="1"/>
  <c r="Q540" i="39"/>
  <c r="Q575" i="39" s="1"/>
  <c r="Q550" i="18"/>
  <c r="Q593" i="18" s="1"/>
  <c r="Q550" i="38"/>
  <c r="Q593" i="38" s="1"/>
  <c r="K130" i="18"/>
  <c r="K287" i="18" s="1"/>
  <c r="K289" i="18" s="1"/>
  <c r="L138" i="39"/>
  <c r="L127" i="18"/>
  <c r="Q555" i="18"/>
  <c r="Q602" i="18" s="1"/>
  <c r="Q540" i="18"/>
  <c r="Q575" i="18" s="1"/>
  <c r="Q635" i="18"/>
  <c r="Q664" i="18" s="1"/>
  <c r="Q647" i="38"/>
  <c r="Q668" i="38" s="1"/>
  <c r="Q195" i="38"/>
  <c r="K142" i="18"/>
  <c r="Q545" i="38"/>
  <c r="Q584" i="38" s="1"/>
  <c r="Q641" i="38"/>
  <c r="Q666" i="38" s="1"/>
  <c r="Q550" i="39"/>
  <c r="Q593" i="39" s="1"/>
  <c r="Q635" i="38"/>
  <c r="Q664" i="38" s="1"/>
  <c r="Q560" i="39"/>
  <c r="Q610" i="39" s="1"/>
  <c r="Q635" i="39"/>
  <c r="Q664" i="39" s="1"/>
  <c r="Q446" i="39"/>
  <c r="Q962" i="39" s="1"/>
  <c r="M40" i="39"/>
  <c r="M41" i="39" s="1"/>
  <c r="N38" i="39" s="1"/>
  <c r="Q658" i="39"/>
  <c r="Q672" i="39" s="1"/>
  <c r="Q641" i="39"/>
  <c r="Q666" i="39" s="1"/>
  <c r="Q653" i="39"/>
  <c r="Q670" i="39" s="1"/>
  <c r="P673" i="38"/>
  <c r="P677" i="38" s="1"/>
  <c r="Q545" i="18"/>
  <c r="Q584" i="18" s="1"/>
  <c r="Q647" i="18"/>
  <c r="Q668" i="18" s="1"/>
  <c r="Q629" i="18"/>
  <c r="Q662" i="18" s="1"/>
  <c r="O736" i="39"/>
  <c r="O738" i="39" s="1"/>
  <c r="O333" i="39"/>
  <c r="O325" i="39"/>
  <c r="Q1293" i="39"/>
  <c r="Q814" i="39"/>
  <c r="P575" i="18"/>
  <c r="P673" i="39"/>
  <c r="P677" i="39" s="1"/>
  <c r="Q647" i="39"/>
  <c r="Q668" i="39" s="1"/>
  <c r="Q658" i="18"/>
  <c r="Q672" i="18" s="1"/>
  <c r="O1028" i="38"/>
  <c r="O321" i="38"/>
  <c r="O322" i="38" s="1"/>
  <c r="R909" i="18"/>
  <c r="R903" i="18"/>
  <c r="R904" i="18" s="1"/>
  <c r="R911" i="18" s="1"/>
  <c r="R903" i="39"/>
  <c r="R904" i="39" s="1"/>
  <c r="R911" i="39" s="1"/>
  <c r="R909" i="39"/>
  <c r="R1304" i="18"/>
  <c r="R375" i="18"/>
  <c r="R377" i="18" s="1"/>
  <c r="P103" i="43" s="1"/>
  <c r="R371" i="18"/>
  <c r="R366" i="18"/>
  <c r="R368" i="18" s="1"/>
  <c r="M128" i="39"/>
  <c r="M139" i="39"/>
  <c r="Q658" i="38"/>
  <c r="Q672" i="38" s="1"/>
  <c r="K130" i="39"/>
  <c r="M282" i="18"/>
  <c r="M284" i="18" s="1"/>
  <c r="M141" i="18"/>
  <c r="R193" i="38"/>
  <c r="L129" i="18"/>
  <c r="L140" i="18"/>
  <c r="L142" i="18" s="1"/>
  <c r="L543" i="28" s="1"/>
  <c r="L548" i="28" s="1"/>
  <c r="S1367" i="39"/>
  <c r="S1143" i="39"/>
  <c r="S1101" i="39"/>
  <c r="S1064" i="39"/>
  <c r="S950" i="39"/>
  <c r="S1015" i="39"/>
  <c r="S710" i="39"/>
  <c r="S471" i="39"/>
  <c r="S240" i="39"/>
  <c r="S376" i="39"/>
  <c r="S344" i="39"/>
  <c r="S1367" i="38"/>
  <c r="S1143" i="38"/>
  <c r="S1101" i="38"/>
  <c r="S1064" i="38"/>
  <c r="S950" i="38"/>
  <c r="S710" i="38"/>
  <c r="S1015" i="38"/>
  <c r="S344" i="38"/>
  <c r="S240" i="38"/>
  <c r="S471" i="38"/>
  <c r="S376" i="38"/>
  <c r="S1015" i="18"/>
  <c r="S1367" i="18"/>
  <c r="S1064" i="18"/>
  <c r="S1143" i="18"/>
  <c r="S1101" i="18"/>
  <c r="S950" i="18"/>
  <c r="S710" i="18"/>
  <c r="S240" i="18"/>
  <c r="S471" i="18"/>
  <c r="S376" i="18"/>
  <c r="S344" i="18"/>
  <c r="T4" i="5"/>
  <c r="T1" i="5"/>
  <c r="T1" i="28"/>
  <c r="T4" i="28"/>
  <c r="T4" i="24"/>
  <c r="T1" i="24"/>
  <c r="T1173" i="39"/>
  <c r="T1176" i="39" s="1"/>
  <c r="T1211" i="39"/>
  <c r="T1212" i="39" s="1"/>
  <c r="T1216" i="39" s="1"/>
  <c r="T1111" i="39"/>
  <c r="T1113" i="39" s="1"/>
  <c r="T1037" i="39"/>
  <c r="T1039" i="39" s="1"/>
  <c r="T1074" i="39"/>
  <c r="T1076" i="39" s="1"/>
  <c r="T859" i="39"/>
  <c r="T922" i="39"/>
  <c r="T925" i="39" s="1"/>
  <c r="T895" i="39"/>
  <c r="T818" i="39"/>
  <c r="T821" i="39" s="1"/>
  <c r="T827" i="39" s="1"/>
  <c r="T794" i="39"/>
  <c r="T797" i="39" s="1"/>
  <c r="T684" i="39"/>
  <c r="T685" i="39" s="1"/>
  <c r="T695" i="39" s="1"/>
  <c r="T433" i="39"/>
  <c r="T434" i="39" s="1"/>
  <c r="T357" i="39"/>
  <c r="T358" i="39" s="1"/>
  <c r="T399" i="39"/>
  <c r="T400" i="39" s="1"/>
  <c r="T1" i="39"/>
  <c r="T4" i="39"/>
  <c r="T1211" i="38"/>
  <c r="T1212" i="38" s="1"/>
  <c r="T1111" i="38"/>
  <c r="T1113" i="38" s="1"/>
  <c r="T1173" i="38"/>
  <c r="T1176" i="38" s="1"/>
  <c r="T1181" i="38" s="1"/>
  <c r="T1037" i="38"/>
  <c r="T1039" i="38" s="1"/>
  <c r="T922" i="38"/>
  <c r="T925" i="38" s="1"/>
  <c r="T1074" i="38"/>
  <c r="T1076" i="38" s="1"/>
  <c r="T895" i="38"/>
  <c r="T818" i="38"/>
  <c r="T821" i="38" s="1"/>
  <c r="T684" i="38"/>
  <c r="T685" i="38" s="1"/>
  <c r="T695" i="38" s="1"/>
  <c r="T859" i="38"/>
  <c r="T794" i="38"/>
  <c r="T797" i="38" s="1"/>
  <c r="T433" i="38"/>
  <c r="T434" i="38" s="1"/>
  <c r="T357" i="38"/>
  <c r="T358" i="38" s="1"/>
  <c r="T399" i="38"/>
  <c r="T400" i="38" s="1"/>
  <c r="T4" i="38"/>
  <c r="T1173" i="18"/>
  <c r="T1176" i="18" s="1"/>
  <c r="T1037" i="18"/>
  <c r="T1039" i="18" s="1"/>
  <c r="T1" i="38"/>
  <c r="T1074" i="18"/>
  <c r="T1076" i="18" s="1"/>
  <c r="T1211" i="18"/>
  <c r="T1212" i="18" s="1"/>
  <c r="T1216" i="18" s="1"/>
  <c r="T1111" i="18"/>
  <c r="T1113" i="18" s="1"/>
  <c r="T859" i="18"/>
  <c r="T794" i="18"/>
  <c r="T797" i="18" s="1"/>
  <c r="T922" i="18"/>
  <c r="T925" i="18" s="1"/>
  <c r="T895" i="18"/>
  <c r="T818" i="18"/>
  <c r="T821" i="18" s="1"/>
  <c r="T827" i="18" s="1"/>
  <c r="T684" i="18"/>
  <c r="T685" i="18" s="1"/>
  <c r="T433" i="18"/>
  <c r="T434" i="18" s="1"/>
  <c r="T357" i="18"/>
  <c r="T358" i="18" s="1"/>
  <c r="T14" i="21"/>
  <c r="U10" i="21"/>
  <c r="U1" i="6" s="1"/>
  <c r="T1" i="21"/>
  <c r="T399" i="18"/>
  <c r="T400" i="18" s="1"/>
  <c r="T1" i="18"/>
  <c r="T26" i="21"/>
  <c r="T4" i="21"/>
  <c r="T22" i="21" s="1"/>
  <c r="T4" i="18"/>
  <c r="T4" i="6"/>
  <c r="T40" i="21"/>
  <c r="T32" i="21"/>
  <c r="T36" i="21"/>
  <c r="S1085" i="18"/>
  <c r="S1079" i="18"/>
  <c r="S1080" i="18" s="1"/>
  <c r="S1087" i="18" s="1"/>
  <c r="S1304" i="38"/>
  <c r="S375" i="38"/>
  <c r="S371" i="38"/>
  <c r="S366" i="38"/>
  <c r="S1085" i="38"/>
  <c r="S1079" i="38"/>
  <c r="S1080" i="38" s="1"/>
  <c r="S403" i="39"/>
  <c r="S404" i="39" s="1"/>
  <c r="S411" i="39" s="1"/>
  <c r="S409" i="39"/>
  <c r="S1085" i="39"/>
  <c r="S1079" i="39"/>
  <c r="S1080" i="39" s="1"/>
  <c r="S1087" i="39" s="1"/>
  <c r="R645" i="18"/>
  <c r="R650" i="18"/>
  <c r="R591" i="18"/>
  <c r="R553" i="18"/>
  <c r="R608" i="18"/>
  <c r="R599" i="18"/>
  <c r="R565" i="18"/>
  <c r="R538" i="18"/>
  <c r="R627" i="18"/>
  <c r="R572" i="18"/>
  <c r="R632" i="18"/>
  <c r="R627" i="38"/>
  <c r="R632" i="38"/>
  <c r="R565" i="38"/>
  <c r="R538" i="38"/>
  <c r="R572" i="38"/>
  <c r="R633" i="38"/>
  <c r="R638" i="38"/>
  <c r="R573" i="38"/>
  <c r="R581" i="38"/>
  <c r="R543" i="38"/>
  <c r="R573" i="39"/>
  <c r="R633" i="39"/>
  <c r="R638" i="39"/>
  <c r="R581" i="39"/>
  <c r="R543" i="39"/>
  <c r="M128" i="38"/>
  <c r="M139" i="38"/>
  <c r="N961" i="38"/>
  <c r="N741" i="38"/>
  <c r="N17" i="39"/>
  <c r="K57" i="39"/>
  <c r="K55" i="39"/>
  <c r="K57" i="18"/>
  <c r="K55" i="18"/>
  <c r="Q653" i="18"/>
  <c r="Q670" i="18" s="1"/>
  <c r="Q911" i="18"/>
  <c r="K1032" i="38"/>
  <c r="K1034" i="38" s="1"/>
  <c r="R909" i="38"/>
  <c r="R903" i="38"/>
  <c r="R904" i="38" s="1"/>
  <c r="R411" i="18"/>
  <c r="M23" i="39"/>
  <c r="M28" i="39" s="1"/>
  <c r="M282" i="39"/>
  <c r="M284" i="39" s="1"/>
  <c r="M141" i="39"/>
  <c r="L1298" i="18"/>
  <c r="L1054" i="18"/>
  <c r="L1056" i="18" s="1"/>
  <c r="L64" i="28" s="1"/>
  <c r="N736" i="39"/>
  <c r="N738" i="39" s="1"/>
  <c r="N325" i="39"/>
  <c r="N333" i="39"/>
  <c r="Q560" i="38"/>
  <c r="K142" i="39"/>
  <c r="K585" i="28" s="1"/>
  <c r="K590" i="28" s="1"/>
  <c r="Q195" i="18"/>
  <c r="M23" i="18"/>
  <c r="R1129" i="39"/>
  <c r="R190" i="38"/>
  <c r="R422" i="38"/>
  <c r="R424" i="38" s="1"/>
  <c r="R427" i="38" s="1"/>
  <c r="R429" i="38" s="1"/>
  <c r="R441" i="38" s="1"/>
  <c r="R446" i="38" s="1"/>
  <c r="R194" i="38"/>
  <c r="R192" i="39"/>
  <c r="N134" i="38"/>
  <c r="N135" i="38" s="1"/>
  <c r="N118" i="38"/>
  <c r="N119" i="38" s="1"/>
  <c r="N39" i="38"/>
  <c r="N21" i="38"/>
  <c r="N26" i="38"/>
  <c r="N961" i="18"/>
  <c r="L1298" i="38"/>
  <c r="L1054" i="38"/>
  <c r="L1056" i="38" s="1"/>
  <c r="L123" i="28" s="1"/>
  <c r="L57" i="18"/>
  <c r="L55" i="18"/>
  <c r="L127" i="38"/>
  <c r="L138" i="38"/>
  <c r="S754" i="39"/>
  <c r="S186" i="39"/>
  <c r="S187" i="39" s="1"/>
  <c r="S194" i="39" s="1"/>
  <c r="S180" i="39"/>
  <c r="S181" i="39" s="1"/>
  <c r="S193" i="39" s="1"/>
  <c r="S174" i="39"/>
  <c r="S175" i="39" s="1"/>
  <c r="S192" i="39" s="1"/>
  <c r="S168" i="39"/>
  <c r="S169" i="39" s="1"/>
  <c r="S191" i="39" s="1"/>
  <c r="S162" i="39"/>
  <c r="S163" i="39" s="1"/>
  <c r="S754" i="38"/>
  <c r="S186" i="38"/>
  <c r="S187" i="38" s="1"/>
  <c r="S194" i="38" s="1"/>
  <c r="S180" i="38"/>
  <c r="S181" i="38" s="1"/>
  <c r="S193" i="38" s="1"/>
  <c r="S174" i="38"/>
  <c r="S175" i="38" s="1"/>
  <c r="S168" i="38"/>
  <c r="S169" i="38" s="1"/>
  <c r="S191" i="38" s="1"/>
  <c r="S162" i="38"/>
  <c r="S163" i="38" s="1"/>
  <c r="S754" i="18"/>
  <c r="S186" i="18"/>
  <c r="S187" i="18" s="1"/>
  <c r="S180" i="18"/>
  <c r="S181" i="18" s="1"/>
  <c r="S193" i="18" s="1"/>
  <c r="S174" i="18"/>
  <c r="S175" i="18" s="1"/>
  <c r="S168" i="18"/>
  <c r="S169" i="18" s="1"/>
  <c r="S191" i="18" s="1"/>
  <c r="S162" i="18"/>
  <c r="S163" i="18" s="1"/>
  <c r="S827" i="18"/>
  <c r="S1127" i="18"/>
  <c r="S1116" i="18"/>
  <c r="S1117" i="18" s="1"/>
  <c r="S1129" i="18" s="1"/>
  <c r="S437" i="38"/>
  <c r="S438" i="38" s="1"/>
  <c r="S443" i="38"/>
  <c r="S1181" i="38"/>
  <c r="S1304" i="39"/>
  <c r="S375" i="39"/>
  <c r="S371" i="39"/>
  <c r="S366" i="39"/>
  <c r="S827" i="39"/>
  <c r="R590" i="18"/>
  <c r="R548" i="18"/>
  <c r="R639" i="18"/>
  <c r="R582" i="18"/>
  <c r="R644" i="18"/>
  <c r="R639" i="38"/>
  <c r="R644" i="38"/>
  <c r="R590" i="38"/>
  <c r="R548" i="38"/>
  <c r="R582" i="38"/>
  <c r="R645" i="38"/>
  <c r="R650" i="38"/>
  <c r="R599" i="38"/>
  <c r="R591" i="38"/>
  <c r="R553" i="38"/>
  <c r="R608" i="38"/>
  <c r="R627" i="39"/>
  <c r="R572" i="39"/>
  <c r="R632" i="39"/>
  <c r="R565" i="39"/>
  <c r="R538" i="39"/>
  <c r="R608" i="39"/>
  <c r="R599" i="39"/>
  <c r="R645" i="39"/>
  <c r="R650" i="39"/>
  <c r="R591" i="39"/>
  <c r="R553" i="39"/>
  <c r="M23" i="38"/>
  <c r="M28" i="38" s="1"/>
  <c r="P1028" i="18"/>
  <c r="P321" i="18"/>
  <c r="P322" i="18" s="1"/>
  <c r="O1028" i="18"/>
  <c r="O321" i="18"/>
  <c r="O322" i="18" s="1"/>
  <c r="M961" i="18"/>
  <c r="M741" i="18"/>
  <c r="Q555" i="39"/>
  <c r="Q602" i="39" s="1"/>
  <c r="N134" i="18"/>
  <c r="N135" i="18" s="1"/>
  <c r="N118" i="18"/>
  <c r="N119" i="18" s="1"/>
  <c r="N26" i="18"/>
  <c r="N39" i="18"/>
  <c r="N21" i="18"/>
  <c r="M44" i="18"/>
  <c r="M46" i="18" s="1"/>
  <c r="M123" i="18"/>
  <c r="M124" i="18" s="1"/>
  <c r="Q195" i="39"/>
  <c r="R191" i="38"/>
  <c r="R193" i="39"/>
  <c r="N18" i="38"/>
  <c r="O16" i="38" s="1"/>
  <c r="Q911" i="39"/>
  <c r="M40" i="38"/>
  <c r="M41" i="38" s="1"/>
  <c r="N38" i="38" s="1"/>
  <c r="S1270" i="39"/>
  <c r="S1270" i="38"/>
  <c r="S1270" i="18"/>
  <c r="S771" i="39"/>
  <c r="S771" i="38"/>
  <c r="S771" i="18"/>
  <c r="S403" i="18"/>
  <c r="S404" i="18" s="1"/>
  <c r="S411" i="18" s="1"/>
  <c r="S409" i="18"/>
  <c r="S1304" i="18"/>
  <c r="S375" i="18"/>
  <c r="S371" i="18"/>
  <c r="S366" i="18"/>
  <c r="S1048" i="18"/>
  <c r="S1042" i="18"/>
  <c r="S1043" i="18" s="1"/>
  <c r="S1050" i="18" s="1"/>
  <c r="S695" i="38"/>
  <c r="S1127" i="38"/>
  <c r="S1116" i="38"/>
  <c r="S1117" i="38" s="1"/>
  <c r="S1129" i="38" s="1"/>
  <c r="S443" i="39"/>
  <c r="S437" i="39"/>
  <c r="S438" i="39" s="1"/>
  <c r="S1048" i="39"/>
  <c r="S1042" i="39"/>
  <c r="S1043" i="39" s="1"/>
  <c r="S1216" i="39"/>
  <c r="R657" i="18"/>
  <c r="R574" i="18"/>
  <c r="R646" i="18"/>
  <c r="R634" i="18"/>
  <c r="R601" i="18"/>
  <c r="R592" i="18"/>
  <c r="R566" i="18"/>
  <c r="R559" i="18"/>
  <c r="R554" i="18"/>
  <c r="R549" i="18"/>
  <c r="R544" i="18"/>
  <c r="R652" i="18"/>
  <c r="R640" i="18"/>
  <c r="R628" i="18"/>
  <c r="R609" i="18"/>
  <c r="R583" i="18"/>
  <c r="R539" i="18"/>
  <c r="R600" i="18"/>
  <c r="R558" i="18"/>
  <c r="R651" i="18"/>
  <c r="R656" i="18"/>
  <c r="R652" i="38"/>
  <c r="R640" i="38"/>
  <c r="R628" i="38"/>
  <c r="R657" i="38"/>
  <c r="R646" i="38"/>
  <c r="R634" i="38"/>
  <c r="R609" i="38"/>
  <c r="R583" i="38"/>
  <c r="R574" i="38"/>
  <c r="R601" i="38"/>
  <c r="R592" i="38"/>
  <c r="R566" i="38"/>
  <c r="R559" i="38"/>
  <c r="R554" i="38"/>
  <c r="R549" i="38"/>
  <c r="R544" i="38"/>
  <c r="R539" i="38"/>
  <c r="R651" i="38"/>
  <c r="R656" i="38"/>
  <c r="R600" i="38"/>
  <c r="R558" i="38"/>
  <c r="R639" i="39"/>
  <c r="R582" i="39"/>
  <c r="R644" i="39"/>
  <c r="R590" i="39"/>
  <c r="R548" i="39"/>
  <c r="O1157" i="18"/>
  <c r="Q1293" i="18"/>
  <c r="Q814" i="18"/>
  <c r="P593" i="38"/>
  <c r="L57" i="39"/>
  <c r="L55" i="39"/>
  <c r="Q427" i="38"/>
  <c r="Q429" i="38" s="1"/>
  <c r="R1304" i="39"/>
  <c r="R375" i="39"/>
  <c r="R377" i="39" s="1"/>
  <c r="P163" i="43" s="1"/>
  <c r="R371" i="39"/>
  <c r="R366" i="39"/>
  <c r="R368" i="39" s="1"/>
  <c r="L129" i="39"/>
  <c r="L130" i="39" s="1"/>
  <c r="L140" i="39"/>
  <c r="P320" i="38"/>
  <c r="P315" i="38"/>
  <c r="P317" i="38" s="1"/>
  <c r="P215" i="38"/>
  <c r="P610" i="18"/>
  <c r="O962" i="39"/>
  <c r="O745" i="39"/>
  <c r="O457" i="39"/>
  <c r="O449" i="39"/>
  <c r="O451" i="39" s="1"/>
  <c r="O745" i="38"/>
  <c r="O962" i="38"/>
  <c r="O457" i="38"/>
  <c r="O449" i="38"/>
  <c r="O451" i="38" s="1"/>
  <c r="K57" i="38"/>
  <c r="K55" i="38"/>
  <c r="P602" i="18"/>
  <c r="K1032" i="18"/>
  <c r="K1034" i="18" s="1"/>
  <c r="Q1293" i="38"/>
  <c r="Q814" i="38"/>
  <c r="N18" i="18"/>
  <c r="O16" i="18" s="1"/>
  <c r="Q653" i="38"/>
  <c r="Q670" i="38" s="1"/>
  <c r="M41" i="18"/>
  <c r="N38" i="18" s="1"/>
  <c r="M128" i="18"/>
  <c r="M139" i="18"/>
  <c r="R1304" i="38"/>
  <c r="R366" i="38"/>
  <c r="R368" i="38" s="1"/>
  <c r="R375" i="38"/>
  <c r="R377" i="38" s="1"/>
  <c r="R297" i="28" s="1"/>
  <c r="R371" i="38"/>
  <c r="R190" i="18"/>
  <c r="R195" i="18" s="1"/>
  <c r="R422" i="18"/>
  <c r="R424" i="18" s="1"/>
  <c r="R427" i="18" s="1"/>
  <c r="R429" i="18" s="1"/>
  <c r="R441" i="18" s="1"/>
  <c r="R446" i="18" s="1"/>
  <c r="R422" i="39"/>
  <c r="R424" i="39" s="1"/>
  <c r="R190" i="39"/>
  <c r="R194" i="39"/>
  <c r="P441" i="18"/>
  <c r="P446" i="18" s="1"/>
  <c r="K127" i="38"/>
  <c r="K130" i="38" s="1"/>
  <c r="K138" i="38"/>
  <c r="K142" i="38" s="1"/>
  <c r="K564" i="28" s="1"/>
  <c r="K569" i="28" s="1"/>
  <c r="L123" i="38"/>
  <c r="L124" i="38" s="1"/>
  <c r="L44" i="38"/>
  <c r="L46" i="38" s="1"/>
  <c r="P673" i="18"/>
  <c r="P677" i="18" s="1"/>
  <c r="S1055" i="39"/>
  <c r="S1134" i="39"/>
  <c r="S1092" i="39"/>
  <c r="S1121" i="39"/>
  <c r="S941" i="39"/>
  <c r="S1033" i="39"/>
  <c r="S1006" i="39"/>
  <c r="S750" i="39"/>
  <c r="S730" i="39"/>
  <c r="S701" i="39"/>
  <c r="S737" i="39"/>
  <c r="S526" i="39"/>
  <c r="S527" i="39" s="1"/>
  <c r="S514" i="39"/>
  <c r="S515" i="39" s="1"/>
  <c r="S532" i="39"/>
  <c r="S533" i="39" s="1"/>
  <c r="S520" i="39"/>
  <c r="S521" i="39" s="1"/>
  <c r="S508" i="39"/>
  <c r="S509" i="39" s="1"/>
  <c r="S493" i="39"/>
  <c r="S488" i="39"/>
  <c r="S489" i="39" s="1"/>
  <c r="S428" i="39"/>
  <c r="S450" i="39"/>
  <c r="S394" i="39"/>
  <c r="S462" i="39"/>
  <c r="S416" i="39"/>
  <c r="S367" i="39"/>
  <c r="S1134" i="38"/>
  <c r="S1092" i="38"/>
  <c r="S1121" i="38"/>
  <c r="S1055" i="38"/>
  <c r="S941" i="38"/>
  <c r="S701" i="38"/>
  <c r="S1006" i="38"/>
  <c r="S737" i="38"/>
  <c r="S750" i="38"/>
  <c r="S730" i="38"/>
  <c r="S1033" i="38"/>
  <c r="S462" i="38"/>
  <c r="S416" i="38"/>
  <c r="S367" i="38"/>
  <c r="S532" i="38"/>
  <c r="S533" i="38" s="1"/>
  <c r="S520" i="38"/>
  <c r="S521" i="38" s="1"/>
  <c r="S508" i="38"/>
  <c r="S509" i="38" s="1"/>
  <c r="S493" i="38"/>
  <c r="S488" i="38"/>
  <c r="S489" i="38" s="1"/>
  <c r="S428" i="38"/>
  <c r="S526" i="38"/>
  <c r="S527" i="38" s="1"/>
  <c r="S514" i="38"/>
  <c r="S515" i="38" s="1"/>
  <c r="S450" i="38"/>
  <c r="S394" i="38"/>
  <c r="S1055" i="18"/>
  <c r="S1033" i="18"/>
  <c r="S1134" i="18"/>
  <c r="S1092" i="18"/>
  <c r="S1121" i="18"/>
  <c r="S1006" i="18"/>
  <c r="S750" i="18"/>
  <c r="S730" i="18"/>
  <c r="S941" i="18"/>
  <c r="S701" i="18"/>
  <c r="S737" i="18"/>
  <c r="S532" i="18"/>
  <c r="S533" i="18" s="1"/>
  <c r="S520" i="18"/>
  <c r="S521" i="18" s="1"/>
  <c r="S508" i="18"/>
  <c r="S509" i="18" s="1"/>
  <c r="S493" i="18"/>
  <c r="S488" i="18"/>
  <c r="S489" i="18" s="1"/>
  <c r="S428" i="18"/>
  <c r="S526" i="18"/>
  <c r="S527" i="18" s="1"/>
  <c r="S514" i="18"/>
  <c r="S515" i="18" s="1"/>
  <c r="S450" i="18"/>
  <c r="S394" i="18"/>
  <c r="S462" i="18"/>
  <c r="S416" i="18"/>
  <c r="S367" i="18"/>
  <c r="S1232" i="39"/>
  <c r="S898" i="39"/>
  <c r="S899" i="39" s="1"/>
  <c r="S902" i="39"/>
  <c r="S11" i="39"/>
  <c r="S12" i="39" s="1"/>
  <c r="S1232" i="38"/>
  <c r="S898" i="38"/>
  <c r="S899" i="38" s="1"/>
  <c r="S902" i="38"/>
  <c r="S11" i="38"/>
  <c r="S12" i="38" s="1"/>
  <c r="S1232" i="18"/>
  <c r="S902" i="18"/>
  <c r="S898" i="18"/>
  <c r="S899" i="18" s="1"/>
  <c r="S11" i="18"/>
  <c r="S12" i="18" s="1"/>
  <c r="S443" i="18"/>
  <c r="S437" i="18"/>
  <c r="S438" i="18" s="1"/>
  <c r="S445" i="18" s="1"/>
  <c r="S409" i="38"/>
  <c r="S403" i="38"/>
  <c r="S404" i="38" s="1"/>
  <c r="S411" i="38" s="1"/>
  <c r="S1042" i="38"/>
  <c r="S1043" i="38" s="1"/>
  <c r="S1048" i="38"/>
  <c r="S695" i="39"/>
  <c r="S1116" i="39"/>
  <c r="S1117" i="39" s="1"/>
  <c r="S1129" i="39" s="1"/>
  <c r="S1127" i="39"/>
  <c r="R633" i="18"/>
  <c r="R638" i="18"/>
  <c r="R581" i="18"/>
  <c r="R543" i="18"/>
  <c r="R573" i="18"/>
  <c r="R592" i="39"/>
  <c r="R566" i="39"/>
  <c r="R559" i="39"/>
  <c r="R554" i="39"/>
  <c r="R549" i="39"/>
  <c r="R544" i="39"/>
  <c r="R539" i="39"/>
  <c r="R652" i="39"/>
  <c r="R640" i="39"/>
  <c r="R628" i="39"/>
  <c r="R609" i="39"/>
  <c r="R583" i="39"/>
  <c r="R657" i="39"/>
  <c r="R574" i="39"/>
  <c r="R646" i="39"/>
  <c r="R634" i="39"/>
  <c r="R601" i="39"/>
  <c r="R651" i="39"/>
  <c r="R656" i="39"/>
  <c r="R600" i="39"/>
  <c r="R558" i="39"/>
  <c r="M282" i="38"/>
  <c r="M284" i="38" s="1"/>
  <c r="M141" i="38"/>
  <c r="P321" i="39" l="1"/>
  <c r="P322" i="39" s="1"/>
  <c r="P736" i="39" s="1"/>
  <c r="P738" i="39" s="1"/>
  <c r="N348" i="43"/>
  <c r="Q202" i="18"/>
  <c r="Q204" i="18" s="1"/>
  <c r="O339" i="43" s="1"/>
  <c r="Q544" i="28"/>
  <c r="Q547" i="28" s="1"/>
  <c r="Q202" i="38"/>
  <c r="Q204" i="38" s="1"/>
  <c r="Q630" i="28" s="1"/>
  <c r="Q633" i="28" s="1"/>
  <c r="Q565" i="28"/>
  <c r="Q568" i="28" s="1"/>
  <c r="R202" i="18"/>
  <c r="R204" i="18" s="1"/>
  <c r="R609" i="28" s="1"/>
  <c r="R612" i="28" s="1"/>
  <c r="R544" i="28"/>
  <c r="R547" i="28" s="1"/>
  <c r="Q202" i="39"/>
  <c r="Q204" i="39" s="1"/>
  <c r="Q651" i="28" s="1"/>
  <c r="Q654" i="28" s="1"/>
  <c r="Q586" i="28"/>
  <c r="Q589" i="28" s="1"/>
  <c r="K149" i="18"/>
  <c r="K151" i="18" s="1"/>
  <c r="K608" i="28" s="1"/>
  <c r="K613" i="28" s="1"/>
  <c r="K543" i="28"/>
  <c r="K548" i="28" s="1"/>
  <c r="N357" i="43"/>
  <c r="P651" i="28"/>
  <c r="P654" i="28" s="1"/>
  <c r="T203" i="39"/>
  <c r="T150" i="38"/>
  <c r="T1385" i="18"/>
  <c r="T150" i="39"/>
  <c r="T102" i="38"/>
  <c r="T102" i="18"/>
  <c r="T1385" i="38"/>
  <c r="T203" i="18"/>
  <c r="T102" i="39"/>
  <c r="T1385" i="39"/>
  <c r="T203" i="38"/>
  <c r="T150" i="18"/>
  <c r="P207" i="39"/>
  <c r="I310" i="43"/>
  <c r="K149" i="39"/>
  <c r="K151" i="39" s="1"/>
  <c r="K650" i="28" s="1"/>
  <c r="K655" i="28" s="1"/>
  <c r="J292" i="43"/>
  <c r="L149" i="18"/>
  <c r="L151" i="18" s="1"/>
  <c r="I301" i="43"/>
  <c r="K149" i="38"/>
  <c r="K151" i="38" s="1"/>
  <c r="K629" i="28" s="1"/>
  <c r="K634" i="28" s="1"/>
  <c r="O311" i="43"/>
  <c r="Q198" i="39"/>
  <c r="Q320" i="38"/>
  <c r="O302" i="43"/>
  <c r="Q198" i="38"/>
  <c r="R198" i="18"/>
  <c r="P293" i="43"/>
  <c r="Q198" i="18"/>
  <c r="O293" i="43"/>
  <c r="K304" i="18"/>
  <c r="K306" i="18" s="1"/>
  <c r="K723" i="18" s="1"/>
  <c r="I292" i="43"/>
  <c r="P133" i="43"/>
  <c r="R540" i="18"/>
  <c r="R575" i="18" s="1"/>
  <c r="R555" i="18"/>
  <c r="R602" i="18" s="1"/>
  <c r="R238" i="28"/>
  <c r="Q745" i="18"/>
  <c r="K388" i="18"/>
  <c r="K390" i="18" s="1"/>
  <c r="K393" i="18" s="1"/>
  <c r="K395" i="18" s="1"/>
  <c r="R356" i="28"/>
  <c r="Q457" i="18"/>
  <c r="Q449" i="39"/>
  <c r="Q451" i="39" s="1"/>
  <c r="Q1157" i="39" s="1"/>
  <c r="Q215" i="38"/>
  <c r="S377" i="39"/>
  <c r="Q163" i="43" s="1"/>
  <c r="Q962" i="18"/>
  <c r="R629" i="38"/>
  <c r="R662" i="38" s="1"/>
  <c r="S377" i="18"/>
  <c r="Q103" i="43" s="1"/>
  <c r="R540" i="38"/>
  <c r="R575" i="38" s="1"/>
  <c r="R550" i="38"/>
  <c r="R593" i="38" s="1"/>
  <c r="L142" i="39"/>
  <c r="L304" i="39" s="1"/>
  <c r="R555" i="38"/>
  <c r="R602" i="38" s="1"/>
  <c r="R635" i="38"/>
  <c r="R664" i="38" s="1"/>
  <c r="R647" i="38"/>
  <c r="R668" i="38" s="1"/>
  <c r="L130" i="18"/>
  <c r="L388" i="18" s="1"/>
  <c r="L390" i="18" s="1"/>
  <c r="L393" i="18" s="1"/>
  <c r="L395" i="18" s="1"/>
  <c r="L407" i="18" s="1"/>
  <c r="L412" i="18" s="1"/>
  <c r="K214" i="18"/>
  <c r="R629" i="18"/>
  <c r="R662" i="18" s="1"/>
  <c r="K145" i="18"/>
  <c r="Q457" i="39"/>
  <c r="R647" i="18"/>
  <c r="R668" i="18" s="1"/>
  <c r="Q315" i="38"/>
  <c r="Q317" i="38" s="1"/>
  <c r="Q321" i="38" s="1"/>
  <c r="Q673" i="38"/>
  <c r="Q677" i="38" s="1"/>
  <c r="R540" i="39"/>
  <c r="R575" i="39" s="1"/>
  <c r="Q745" i="39"/>
  <c r="S377" i="38"/>
  <c r="R629" i="39"/>
  <c r="R662" i="39" s="1"/>
  <c r="R545" i="39"/>
  <c r="R584" i="39" s="1"/>
  <c r="R545" i="38"/>
  <c r="R584" i="38" s="1"/>
  <c r="R641" i="39"/>
  <c r="R666" i="39" s="1"/>
  <c r="R550" i="39"/>
  <c r="R593" i="39" s="1"/>
  <c r="M44" i="39"/>
  <c r="M46" i="39" s="1"/>
  <c r="M49" i="39" s="1"/>
  <c r="M52" i="39" s="1"/>
  <c r="M55" i="39" s="1"/>
  <c r="M123" i="39"/>
  <c r="M124" i="39" s="1"/>
  <c r="M129" i="39" s="1"/>
  <c r="Q673" i="39"/>
  <c r="Q677" i="39" s="1"/>
  <c r="R658" i="39"/>
  <c r="R672" i="39" s="1"/>
  <c r="R635" i="39"/>
  <c r="R664" i="39" s="1"/>
  <c r="R555" i="39"/>
  <c r="R602" i="39" s="1"/>
  <c r="R647" i="39"/>
  <c r="R668" i="39" s="1"/>
  <c r="R641" i="38"/>
  <c r="R666" i="38" s="1"/>
  <c r="R658" i="38"/>
  <c r="R672" i="38" s="1"/>
  <c r="Q673" i="18"/>
  <c r="Q677" i="18" s="1"/>
  <c r="R550" i="18"/>
  <c r="R593" i="18" s="1"/>
  <c r="L388" i="39"/>
  <c r="L390" i="39" s="1"/>
  <c r="L393" i="39" s="1"/>
  <c r="L395" i="39" s="1"/>
  <c r="L407" i="39" s="1"/>
  <c r="L412" i="39" s="1"/>
  <c r="L287" i="39"/>
  <c r="L289" i="39" s="1"/>
  <c r="L298" i="39" s="1"/>
  <c r="P333" i="39"/>
  <c r="M113" i="39"/>
  <c r="M114" i="39" s="1"/>
  <c r="R560" i="39"/>
  <c r="S646" i="18"/>
  <c r="S634" i="18"/>
  <c r="S601" i="18"/>
  <c r="S592" i="18"/>
  <c r="S566" i="18"/>
  <c r="S559" i="18"/>
  <c r="S554" i="18"/>
  <c r="S549" i="18"/>
  <c r="S544" i="18"/>
  <c r="S539" i="18"/>
  <c r="S652" i="18"/>
  <c r="S640" i="18"/>
  <c r="S628" i="18"/>
  <c r="S609" i="18"/>
  <c r="S583" i="18"/>
  <c r="S657" i="18"/>
  <c r="S574" i="18"/>
  <c r="S558" i="18"/>
  <c r="S651" i="18"/>
  <c r="S656" i="18"/>
  <c r="S600" i="18"/>
  <c r="S644" i="38"/>
  <c r="S639" i="38"/>
  <c r="S590" i="38"/>
  <c r="S548" i="38"/>
  <c r="S582" i="38"/>
  <c r="S632" i="39"/>
  <c r="S565" i="39"/>
  <c r="S538" i="39"/>
  <c r="S627" i="39"/>
  <c r="S572" i="39"/>
  <c r="S599" i="39"/>
  <c r="S645" i="39"/>
  <c r="S650" i="39"/>
  <c r="S591" i="39"/>
  <c r="S553" i="39"/>
  <c r="S608" i="39"/>
  <c r="L129" i="38"/>
  <c r="L130" i="38" s="1"/>
  <c r="L140" i="38"/>
  <c r="L142" i="38" s="1"/>
  <c r="L564" i="28" s="1"/>
  <c r="L569" i="28" s="1"/>
  <c r="R427" i="39"/>
  <c r="R429" i="39" s="1"/>
  <c r="O17" i="18"/>
  <c r="O1157" i="39"/>
  <c r="R1340" i="39"/>
  <c r="R380" i="39"/>
  <c r="R560" i="38"/>
  <c r="R610" i="38" s="1"/>
  <c r="R653" i="38"/>
  <c r="R670" i="38" s="1"/>
  <c r="S1050" i="39"/>
  <c r="Q315" i="39"/>
  <c r="Q317" i="39" s="1"/>
  <c r="Q320" i="39"/>
  <c r="Q215" i="39"/>
  <c r="M49" i="18"/>
  <c r="M52" i="18" s="1"/>
  <c r="S190" i="18"/>
  <c r="S422" i="18"/>
  <c r="S424" i="18" s="1"/>
  <c r="S427" i="18" s="1"/>
  <c r="S429" i="18" s="1"/>
  <c r="S194" i="18"/>
  <c r="S192" i="38"/>
  <c r="S422" i="39"/>
  <c r="S424" i="39" s="1"/>
  <c r="S427" i="39" s="1"/>
  <c r="S429" i="39" s="1"/>
  <c r="S441" i="39" s="1"/>
  <c r="S190" i="39"/>
  <c r="S195" i="39" s="1"/>
  <c r="R962" i="38"/>
  <c r="R745" i="38"/>
  <c r="R457" i="38"/>
  <c r="R449" i="38"/>
  <c r="R451" i="38" s="1"/>
  <c r="R1157" i="38" s="1"/>
  <c r="M27" i="18"/>
  <c r="K304" i="39"/>
  <c r="K145" i="39"/>
  <c r="K214" i="39"/>
  <c r="N961" i="39"/>
  <c r="N741" i="39"/>
  <c r="N39" i="39"/>
  <c r="N21" i="39"/>
  <c r="N134" i="39"/>
  <c r="N135" i="39" s="1"/>
  <c r="N118" i="39"/>
  <c r="N119" i="39" s="1"/>
  <c r="N26" i="39"/>
  <c r="S1087" i="38"/>
  <c r="T1270" i="39"/>
  <c r="T1270" i="38"/>
  <c r="T1270" i="18"/>
  <c r="T771" i="39"/>
  <c r="T771" i="38"/>
  <c r="T771" i="18"/>
  <c r="T443" i="18"/>
  <c r="T437" i="18"/>
  <c r="T438" i="18" s="1"/>
  <c r="T445" i="18" s="1"/>
  <c r="T1127" i="18"/>
  <c r="T1116" i="18"/>
  <c r="T1117" i="18" s="1"/>
  <c r="T1129" i="18" s="1"/>
  <c r="T1042" i="18"/>
  <c r="T1043" i="18" s="1"/>
  <c r="T1050" i="18" s="1"/>
  <c r="T1048" i="18"/>
  <c r="T362" i="38"/>
  <c r="T363" i="38" s="1"/>
  <c r="T1079" i="38"/>
  <c r="T1080" i="38" s="1"/>
  <c r="T1087" i="38" s="1"/>
  <c r="T1085" i="38"/>
  <c r="T1116" i="38"/>
  <c r="T1117" i="38" s="1"/>
  <c r="T1129" i="38" s="1"/>
  <c r="T1127" i="38"/>
  <c r="T409" i="39"/>
  <c r="T403" i="39"/>
  <c r="T404" i="39" s="1"/>
  <c r="T411" i="39" s="1"/>
  <c r="T808" i="39"/>
  <c r="T1127" i="39"/>
  <c r="T1116" i="39"/>
  <c r="T1117" i="39" s="1"/>
  <c r="T1129" i="39" s="1"/>
  <c r="M297" i="38"/>
  <c r="M301" i="38" s="1"/>
  <c r="S903" i="18"/>
  <c r="S904" i="18" s="1"/>
  <c r="S909" i="18"/>
  <c r="S638" i="18"/>
  <c r="S581" i="18"/>
  <c r="S543" i="18"/>
  <c r="S573" i="18"/>
  <c r="S633" i="18"/>
  <c r="S652" i="38"/>
  <c r="S640" i="38"/>
  <c r="S628" i="38"/>
  <c r="S657" i="38"/>
  <c r="S646" i="38"/>
  <c r="S634" i="38"/>
  <c r="S574" i="38"/>
  <c r="S601" i="38"/>
  <c r="S592" i="38"/>
  <c r="S566" i="38"/>
  <c r="S559" i="38"/>
  <c r="S554" i="38"/>
  <c r="S549" i="38"/>
  <c r="S544" i="38"/>
  <c r="S539" i="38"/>
  <c r="S609" i="38"/>
  <c r="S583" i="38"/>
  <c r="S656" i="38"/>
  <c r="S651" i="38"/>
  <c r="S600" i="38"/>
  <c r="S558" i="38"/>
  <c r="S644" i="39"/>
  <c r="S590" i="39"/>
  <c r="S548" i="39"/>
  <c r="S639" i="39"/>
  <c r="S582" i="39"/>
  <c r="K304" i="38"/>
  <c r="K306" i="38" s="1"/>
  <c r="K145" i="38"/>
  <c r="K214" i="38"/>
  <c r="R745" i="18"/>
  <c r="R962" i="18"/>
  <c r="R457" i="18"/>
  <c r="R449" i="18"/>
  <c r="R451" i="18" s="1"/>
  <c r="R1157" i="18" s="1"/>
  <c r="P1028" i="38"/>
  <c r="P321" i="38"/>
  <c r="P322" i="38" s="1"/>
  <c r="L595" i="39"/>
  <c r="L596" i="39" s="1"/>
  <c r="L619" i="39" s="1"/>
  <c r="L612" i="39"/>
  <c r="L613" i="39" s="1"/>
  <c r="L621" i="39" s="1"/>
  <c r="L586" i="39"/>
  <c r="L587" i="39" s="1"/>
  <c r="L618" i="39" s="1"/>
  <c r="L577" i="39"/>
  <c r="L578" i="39" s="1"/>
  <c r="L617" i="39" s="1"/>
  <c r="L604" i="39"/>
  <c r="L605" i="39" s="1"/>
  <c r="L620" i="39" s="1"/>
  <c r="L568" i="39"/>
  <c r="L569" i="39" s="1"/>
  <c r="L616" i="39" s="1"/>
  <c r="L271" i="39"/>
  <c r="L273" i="39" s="1"/>
  <c r="L81" i="39"/>
  <c r="L83" i="39" s="1"/>
  <c r="L92" i="39" s="1"/>
  <c r="L76" i="39"/>
  <c r="L78" i="39" s="1"/>
  <c r="L91" i="39" s="1"/>
  <c r="L62" i="39"/>
  <c r="L63" i="39" s="1"/>
  <c r="L66" i="39" s="1"/>
  <c r="L86" i="39"/>
  <c r="L88" i="39" s="1"/>
  <c r="L93" i="39" s="1"/>
  <c r="O736" i="18"/>
  <c r="O738" i="18" s="1"/>
  <c r="O333" i="18"/>
  <c r="O325" i="18"/>
  <c r="P736" i="18"/>
  <c r="P738" i="18" s="1"/>
  <c r="P333" i="18"/>
  <c r="P325" i="18"/>
  <c r="R641" i="18"/>
  <c r="R666" i="18" s="1"/>
  <c r="R658" i="18"/>
  <c r="R672" i="18" s="1"/>
  <c r="K298" i="18"/>
  <c r="M113" i="38"/>
  <c r="M114" i="38" s="1"/>
  <c r="L1309" i="38"/>
  <c r="L1063" i="38"/>
  <c r="L1065" i="38" s="1"/>
  <c r="L302" i="28" s="1"/>
  <c r="L1059" i="38"/>
  <c r="J46" i="43" s="1"/>
  <c r="N139" i="38"/>
  <c r="N128" i="38"/>
  <c r="R195" i="38"/>
  <c r="M28" i="18"/>
  <c r="L1309" i="18"/>
  <c r="L1063" i="18"/>
  <c r="L1065" i="18" s="1"/>
  <c r="J108" i="43" s="1"/>
  <c r="L1059" i="18"/>
  <c r="M297" i="39"/>
  <c r="K604" i="39"/>
  <c r="K605" i="39" s="1"/>
  <c r="K568" i="39"/>
  <c r="K569" i="39" s="1"/>
  <c r="K595" i="39"/>
  <c r="K596" i="39" s="1"/>
  <c r="K612" i="39"/>
  <c r="K613" i="39" s="1"/>
  <c r="K586" i="39"/>
  <c r="K587" i="39" s="1"/>
  <c r="K577" i="39"/>
  <c r="K578" i="39" s="1"/>
  <c r="K271" i="39"/>
  <c r="K273" i="39" s="1"/>
  <c r="K86" i="39"/>
  <c r="K88" i="39" s="1"/>
  <c r="K81" i="39"/>
  <c r="K83" i="39" s="1"/>
  <c r="K76" i="39"/>
  <c r="K78" i="39" s="1"/>
  <c r="K62" i="39"/>
  <c r="K63" i="39" s="1"/>
  <c r="N18" i="39"/>
  <c r="O16" i="39" s="1"/>
  <c r="T1232" i="39"/>
  <c r="T898" i="39"/>
  <c r="T899" i="39" s="1"/>
  <c r="T902" i="39"/>
  <c r="T11" i="39"/>
  <c r="T12" i="39" s="1"/>
  <c r="T1232" i="38"/>
  <c r="T902" i="38"/>
  <c r="T898" i="38"/>
  <c r="T899" i="38" s="1"/>
  <c r="T11" i="38"/>
  <c r="T12" i="38" s="1"/>
  <c r="T1232" i="18"/>
  <c r="T898" i="18"/>
  <c r="T899" i="18" s="1"/>
  <c r="T902" i="18"/>
  <c r="T11" i="18"/>
  <c r="T12" i="18" s="1"/>
  <c r="U1" i="5"/>
  <c r="U4" i="5"/>
  <c r="U1" i="28"/>
  <c r="U4" i="28"/>
  <c r="U4" i="24"/>
  <c r="U1" i="24"/>
  <c r="U1211" i="39"/>
  <c r="U1212" i="39" s="1"/>
  <c r="U1216" i="39" s="1"/>
  <c r="U1173" i="39"/>
  <c r="U1176" i="39" s="1"/>
  <c r="U1181" i="39" s="1"/>
  <c r="U1074" i="39"/>
  <c r="U1076" i="39" s="1"/>
  <c r="U1111" i="39"/>
  <c r="U1113" i="39" s="1"/>
  <c r="U1037" i="39"/>
  <c r="U1039" i="39" s="1"/>
  <c r="U922" i="39"/>
  <c r="U925" i="39" s="1"/>
  <c r="U895" i="39"/>
  <c r="U818" i="39"/>
  <c r="U821" i="39" s="1"/>
  <c r="U859" i="39"/>
  <c r="U794" i="39"/>
  <c r="U797" i="39" s="1"/>
  <c r="U808" i="39" s="1"/>
  <c r="U684" i="39"/>
  <c r="U685" i="39" s="1"/>
  <c r="U399" i="39"/>
  <c r="U400" i="39" s="1"/>
  <c r="U433" i="39"/>
  <c r="U434" i="39" s="1"/>
  <c r="U357" i="39"/>
  <c r="U358" i="39" s="1"/>
  <c r="U362" i="39" s="1"/>
  <c r="U363" i="39" s="1"/>
  <c r="S72" i="43" s="1"/>
  <c r="U1" i="39"/>
  <c r="U4" i="39"/>
  <c r="U1211" i="38"/>
  <c r="U1212" i="38" s="1"/>
  <c r="U1216" i="38" s="1"/>
  <c r="U1111" i="38"/>
  <c r="U1113" i="38" s="1"/>
  <c r="U1173" i="38"/>
  <c r="U1176" i="38" s="1"/>
  <c r="U1074" i="38"/>
  <c r="U1076" i="38" s="1"/>
  <c r="U895" i="38"/>
  <c r="U818" i="38"/>
  <c r="U821" i="38" s="1"/>
  <c r="U827" i="38" s="1"/>
  <c r="U684" i="38"/>
  <c r="U685" i="38" s="1"/>
  <c r="U859" i="38"/>
  <c r="U794" i="38"/>
  <c r="U797" i="38" s="1"/>
  <c r="U808" i="38" s="1"/>
  <c r="U1037" i="38"/>
  <c r="U1039" i="38" s="1"/>
  <c r="U922" i="38"/>
  <c r="U925" i="38" s="1"/>
  <c r="U433" i="38"/>
  <c r="U434" i="38" s="1"/>
  <c r="U357" i="38"/>
  <c r="U358" i="38" s="1"/>
  <c r="U362" i="38" s="1"/>
  <c r="U363" i="38" s="1"/>
  <c r="U399" i="38"/>
  <c r="U400" i="38" s="1"/>
  <c r="U1037" i="18"/>
  <c r="U1039" i="18" s="1"/>
  <c r="U1" i="38"/>
  <c r="U1074" i="18"/>
  <c r="U1076" i="18" s="1"/>
  <c r="U1211" i="18"/>
  <c r="U1212" i="18" s="1"/>
  <c r="U1216" i="18" s="1"/>
  <c r="U1111" i="18"/>
  <c r="U1113" i="18" s="1"/>
  <c r="U4" i="38"/>
  <c r="U1173" i="18"/>
  <c r="U1176" i="18" s="1"/>
  <c r="U1181" i="18" s="1"/>
  <c r="U859" i="18"/>
  <c r="U794" i="18"/>
  <c r="U797" i="18" s="1"/>
  <c r="U808" i="18" s="1"/>
  <c r="U922" i="18"/>
  <c r="U925" i="18" s="1"/>
  <c r="U895" i="18"/>
  <c r="U818" i="18"/>
  <c r="U821" i="18" s="1"/>
  <c r="U684" i="18"/>
  <c r="U685" i="18" s="1"/>
  <c r="U695" i="18" s="1"/>
  <c r="U399" i="18"/>
  <c r="U400" i="18" s="1"/>
  <c r="U1" i="18"/>
  <c r="U26" i="21"/>
  <c r="U4" i="21"/>
  <c r="U22" i="21" s="1"/>
  <c r="U4" i="18"/>
  <c r="U4" i="6"/>
  <c r="U433" i="18"/>
  <c r="U434" i="18" s="1"/>
  <c r="U357" i="18"/>
  <c r="U358" i="18" s="1"/>
  <c r="U362" i="18" s="1"/>
  <c r="U363" i="18" s="1"/>
  <c r="U14" i="21"/>
  <c r="V10" i="21"/>
  <c r="V1" i="6" s="1"/>
  <c r="U1" i="21"/>
  <c r="U32" i="21"/>
  <c r="U40" i="21"/>
  <c r="U36" i="21"/>
  <c r="T695" i="18"/>
  <c r="T1181" i="18"/>
  <c r="T443" i="38"/>
  <c r="T437" i="38"/>
  <c r="T438" i="38" s="1"/>
  <c r="T445" i="38" s="1"/>
  <c r="T827" i="38"/>
  <c r="T1216" i="38"/>
  <c r="T362" i="39"/>
  <c r="T363" i="39" s="1"/>
  <c r="R72" i="43" s="1"/>
  <c r="R1340" i="18"/>
  <c r="R380" i="18"/>
  <c r="S1050" i="38"/>
  <c r="S909" i="38"/>
  <c r="S903" i="38"/>
  <c r="S904" i="38" s="1"/>
  <c r="S911" i="38" s="1"/>
  <c r="S909" i="39"/>
  <c r="S903" i="39"/>
  <c r="S904" i="39" s="1"/>
  <c r="S650" i="18"/>
  <c r="S591" i="18"/>
  <c r="S553" i="18"/>
  <c r="S608" i="18"/>
  <c r="S599" i="18"/>
  <c r="S645" i="18"/>
  <c r="S565" i="18"/>
  <c r="S538" i="18"/>
  <c r="S627" i="18"/>
  <c r="S572" i="18"/>
  <c r="S632" i="18"/>
  <c r="S633" i="38"/>
  <c r="S638" i="38"/>
  <c r="S581" i="38"/>
  <c r="S543" i="38"/>
  <c r="S573" i="38"/>
  <c r="S652" i="39"/>
  <c r="S640" i="39"/>
  <c r="S628" i="39"/>
  <c r="S609" i="39"/>
  <c r="S583" i="39"/>
  <c r="S657" i="39"/>
  <c r="S574" i="39"/>
  <c r="S646" i="39"/>
  <c r="S634" i="39"/>
  <c r="S601" i="39"/>
  <c r="S592" i="39"/>
  <c r="S566" i="39"/>
  <c r="S559" i="39"/>
  <c r="S554" i="39"/>
  <c r="S549" i="39"/>
  <c r="S544" i="39"/>
  <c r="S539" i="39"/>
  <c r="S656" i="39"/>
  <c r="S600" i="39"/>
  <c r="S558" i="39"/>
  <c r="S651" i="39"/>
  <c r="K388" i="38"/>
  <c r="K390" i="38" s="1"/>
  <c r="K287" i="38"/>
  <c r="K289" i="38" s="1"/>
  <c r="P962" i="18"/>
  <c r="P745" i="18"/>
  <c r="P449" i="18"/>
  <c r="P451" i="18" s="1"/>
  <c r="P457" i="18"/>
  <c r="R320" i="18"/>
  <c r="R315" i="18"/>
  <c r="R317" i="18" s="1"/>
  <c r="R215" i="18"/>
  <c r="R1340" i="38"/>
  <c r="R380" i="38"/>
  <c r="R1293" i="39"/>
  <c r="R814" i="39"/>
  <c r="R653" i="18"/>
  <c r="R670" i="18" s="1"/>
  <c r="R560" i="18"/>
  <c r="R635" i="18"/>
  <c r="R664" i="18" s="1"/>
  <c r="M123" i="38"/>
  <c r="M124" i="38" s="1"/>
  <c r="M44" i="38"/>
  <c r="M46" i="38" s="1"/>
  <c r="M49" i="38" s="1"/>
  <c r="M52" i="38" s="1"/>
  <c r="O17" i="38"/>
  <c r="O18" i="38" s="1"/>
  <c r="P16" i="38" s="1"/>
  <c r="N139" i="18"/>
  <c r="N128" i="18"/>
  <c r="M27" i="38"/>
  <c r="S368" i="39"/>
  <c r="S445" i="38"/>
  <c r="S192" i="18"/>
  <c r="S190" i="38"/>
  <c r="S422" i="38"/>
  <c r="S424" i="38" s="1"/>
  <c r="N282" i="38"/>
  <c r="N284" i="38" s="1"/>
  <c r="N297" i="38" s="1"/>
  <c r="N301" i="38" s="1"/>
  <c r="N141" i="38"/>
  <c r="Q315" i="18"/>
  <c r="Q317" i="18" s="1"/>
  <c r="Q215" i="18"/>
  <c r="Q320" i="18"/>
  <c r="Q610" i="38"/>
  <c r="K1046" i="38"/>
  <c r="K1051" i="38" s="1"/>
  <c r="S368" i="38"/>
  <c r="T1367" i="39"/>
  <c r="T1143" i="39"/>
  <c r="T1064" i="39"/>
  <c r="T1101" i="39"/>
  <c r="T950" i="39"/>
  <c r="T1015" i="39"/>
  <c r="T710" i="39"/>
  <c r="T471" i="39"/>
  <c r="T376" i="39"/>
  <c r="T344" i="39"/>
  <c r="T240" i="39"/>
  <c r="T1367" i="38"/>
  <c r="T1143" i="38"/>
  <c r="T1101" i="38"/>
  <c r="T1064" i="38"/>
  <c r="T950" i="38"/>
  <c r="T710" i="38"/>
  <c r="T1015" i="38"/>
  <c r="T240" i="38"/>
  <c r="T471" i="38"/>
  <c r="T376" i="38"/>
  <c r="T344" i="38"/>
  <c r="T1367" i="18"/>
  <c r="T1064" i="18"/>
  <c r="T1143" i="18"/>
  <c r="T1101" i="18"/>
  <c r="T1015" i="18"/>
  <c r="T950" i="18"/>
  <c r="T710" i="18"/>
  <c r="T471" i="18"/>
  <c r="T376" i="18"/>
  <c r="T344" i="18"/>
  <c r="T240" i="18"/>
  <c r="T754" i="39"/>
  <c r="T186" i="39"/>
  <c r="T187" i="39" s="1"/>
  <c r="T180" i="39"/>
  <c r="T181" i="39" s="1"/>
  <c r="T193" i="39" s="1"/>
  <c r="T174" i="39"/>
  <c r="T175" i="39" s="1"/>
  <c r="T192" i="39" s="1"/>
  <c r="T168" i="39"/>
  <c r="T169" i="39" s="1"/>
  <c r="T191" i="39" s="1"/>
  <c r="T162" i="39"/>
  <c r="T163" i="39" s="1"/>
  <c r="T754" i="38"/>
  <c r="T186" i="38"/>
  <c r="T187" i="38" s="1"/>
  <c r="T194" i="38" s="1"/>
  <c r="T180" i="38"/>
  <c r="T181" i="38" s="1"/>
  <c r="T193" i="38" s="1"/>
  <c r="T174" i="38"/>
  <c r="T175" i="38" s="1"/>
  <c r="T192" i="38" s="1"/>
  <c r="T168" i="38"/>
  <c r="T169" i="38" s="1"/>
  <c r="T162" i="38"/>
  <c r="T163" i="38" s="1"/>
  <c r="T754" i="18"/>
  <c r="T186" i="18"/>
  <c r="T187" i="18" s="1"/>
  <c r="T194" i="18" s="1"/>
  <c r="T180" i="18"/>
  <c r="T181" i="18" s="1"/>
  <c r="T193" i="18" s="1"/>
  <c r="T174" i="18"/>
  <c r="T175" i="18" s="1"/>
  <c r="T192" i="18" s="1"/>
  <c r="T168" i="18"/>
  <c r="T169" i="18" s="1"/>
  <c r="T191" i="18" s="1"/>
  <c r="T162" i="18"/>
  <c r="T163" i="18" s="1"/>
  <c r="T808" i="18"/>
  <c r="T1085" i="18"/>
  <c r="T1079" i="18"/>
  <c r="T1080" i="18" s="1"/>
  <c r="T808" i="38"/>
  <c r="T1048" i="38"/>
  <c r="T1042" i="38"/>
  <c r="T1043" i="38" s="1"/>
  <c r="T1050" i="38" s="1"/>
  <c r="T443" i="39"/>
  <c r="T437" i="39"/>
  <c r="T438" i="39" s="1"/>
  <c r="T445" i="39" s="1"/>
  <c r="T1085" i="39"/>
  <c r="T1079" i="39"/>
  <c r="T1080" i="39" s="1"/>
  <c r="T1087" i="39" s="1"/>
  <c r="T1181" i="39"/>
  <c r="O961" i="39"/>
  <c r="O741" i="39"/>
  <c r="R653" i="39"/>
  <c r="R670" i="39" s="1"/>
  <c r="S548" i="18"/>
  <c r="S639" i="18"/>
  <c r="S582" i="18"/>
  <c r="S644" i="18"/>
  <c r="S590" i="18"/>
  <c r="S645" i="38"/>
  <c r="S650" i="38"/>
  <c r="S591" i="38"/>
  <c r="S553" i="38"/>
  <c r="S608" i="38"/>
  <c r="S599" i="38"/>
  <c r="S632" i="38"/>
  <c r="S627" i="38"/>
  <c r="S565" i="38"/>
  <c r="S538" i="38"/>
  <c r="S572" i="38"/>
  <c r="S573" i="39"/>
  <c r="S633" i="39"/>
  <c r="S638" i="39"/>
  <c r="S581" i="39"/>
  <c r="S543" i="39"/>
  <c r="L49" i="38"/>
  <c r="L52" i="38" s="1"/>
  <c r="R195" i="39"/>
  <c r="R1293" i="38"/>
  <c r="R814" i="38"/>
  <c r="N40" i="18"/>
  <c r="K1046" i="18"/>
  <c r="K1051" i="18" s="1"/>
  <c r="K612" i="38"/>
  <c r="K613" i="38" s="1"/>
  <c r="K595" i="38"/>
  <c r="K596" i="38" s="1"/>
  <c r="K586" i="38"/>
  <c r="K587" i="38" s="1"/>
  <c r="K577" i="38"/>
  <c r="K578" i="38" s="1"/>
  <c r="K271" i="38"/>
  <c r="K273" i="38" s="1"/>
  <c r="K604" i="38"/>
  <c r="K605" i="38" s="1"/>
  <c r="K568" i="38"/>
  <c r="K569" i="38" s="1"/>
  <c r="K86" i="38"/>
  <c r="K88" i="38" s="1"/>
  <c r="K81" i="38"/>
  <c r="K83" i="38" s="1"/>
  <c r="K76" i="38"/>
  <c r="K78" i="38" s="1"/>
  <c r="K62" i="38"/>
  <c r="K63" i="38" s="1"/>
  <c r="O1157" i="38"/>
  <c r="Q441" i="38"/>
  <c r="Q446" i="38" s="1"/>
  <c r="R545" i="18"/>
  <c r="S445" i="39"/>
  <c r="S368" i="18"/>
  <c r="N40" i="38"/>
  <c r="M129" i="18"/>
  <c r="M140" i="18"/>
  <c r="N23" i="18"/>
  <c r="N27" i="18" s="1"/>
  <c r="N282" i="18"/>
  <c r="N284" i="18" s="1"/>
  <c r="N297" i="18" s="1"/>
  <c r="N301" i="18" s="1"/>
  <c r="N141" i="18"/>
  <c r="L577" i="18"/>
  <c r="L578" i="18" s="1"/>
  <c r="L617" i="18" s="1"/>
  <c r="L604" i="18"/>
  <c r="L605" i="18" s="1"/>
  <c r="L620" i="18" s="1"/>
  <c r="L568" i="18"/>
  <c r="L569" i="18" s="1"/>
  <c r="L616" i="18" s="1"/>
  <c r="L595" i="18"/>
  <c r="L596" i="18" s="1"/>
  <c r="L619" i="18" s="1"/>
  <c r="L612" i="18"/>
  <c r="L613" i="18" s="1"/>
  <c r="L621" i="18" s="1"/>
  <c r="L586" i="18"/>
  <c r="L587" i="18" s="1"/>
  <c r="L618" i="18" s="1"/>
  <c r="L271" i="18"/>
  <c r="L273" i="18" s="1"/>
  <c r="L76" i="18"/>
  <c r="L78" i="18" s="1"/>
  <c r="L91" i="18" s="1"/>
  <c r="L62" i="18"/>
  <c r="L63" i="18" s="1"/>
  <c r="L66" i="18" s="1"/>
  <c r="L86" i="18"/>
  <c r="L88" i="18" s="1"/>
  <c r="L93" i="18" s="1"/>
  <c r="L81" i="18"/>
  <c r="L83" i="18" s="1"/>
  <c r="L92" i="18" s="1"/>
  <c r="N23" i="38"/>
  <c r="N27" i="38" s="1"/>
  <c r="M27" i="39"/>
  <c r="R911" i="38"/>
  <c r="O736" i="38"/>
  <c r="O738" i="38" s="1"/>
  <c r="O325" i="38"/>
  <c r="O333" i="38"/>
  <c r="K612" i="18"/>
  <c r="K613" i="18" s="1"/>
  <c r="K586" i="18"/>
  <c r="K587" i="18" s="1"/>
  <c r="K577" i="18"/>
  <c r="K578" i="18" s="1"/>
  <c r="K604" i="18"/>
  <c r="K605" i="18" s="1"/>
  <c r="K568" i="18"/>
  <c r="K569" i="18" s="1"/>
  <c r="K595" i="18"/>
  <c r="K596" i="18" s="1"/>
  <c r="K81" i="18"/>
  <c r="K83" i="18" s="1"/>
  <c r="K271" i="18"/>
  <c r="K273" i="18" s="1"/>
  <c r="K76" i="18"/>
  <c r="K78" i="18" s="1"/>
  <c r="K62" i="18"/>
  <c r="K63" i="18" s="1"/>
  <c r="K86" i="18"/>
  <c r="K88" i="18" s="1"/>
  <c r="L304" i="18"/>
  <c r="L306" i="18" s="1"/>
  <c r="L145" i="18"/>
  <c r="L214" i="18"/>
  <c r="T1055" i="39"/>
  <c r="T1134" i="39"/>
  <c r="T1092" i="39"/>
  <c r="T1121" i="39"/>
  <c r="T1033" i="39"/>
  <c r="T1006" i="39"/>
  <c r="T941" i="39"/>
  <c r="T701" i="39"/>
  <c r="T737" i="39"/>
  <c r="T750" i="39"/>
  <c r="T730" i="39"/>
  <c r="T532" i="39"/>
  <c r="T533" i="39" s="1"/>
  <c r="T520" i="39"/>
  <c r="T521" i="39" s="1"/>
  <c r="T508" i="39"/>
  <c r="T509" i="39" s="1"/>
  <c r="T493" i="39"/>
  <c r="T526" i="39"/>
  <c r="T527" i="39" s="1"/>
  <c r="T514" i="39"/>
  <c r="T515" i="39" s="1"/>
  <c r="T428" i="39"/>
  <c r="T450" i="39"/>
  <c r="T394" i="39"/>
  <c r="T488" i="39"/>
  <c r="T489" i="39" s="1"/>
  <c r="T462" i="39"/>
  <c r="T416" i="39"/>
  <c r="T367" i="39"/>
  <c r="T1121" i="38"/>
  <c r="T1055" i="38"/>
  <c r="T1134" i="38"/>
  <c r="T1092" i="38"/>
  <c r="T1006" i="38"/>
  <c r="T737" i="38"/>
  <c r="T750" i="38"/>
  <c r="T730" i="38"/>
  <c r="T1033" i="38"/>
  <c r="T941" i="38"/>
  <c r="T701" i="38"/>
  <c r="T532" i="38"/>
  <c r="T533" i="38" s="1"/>
  <c r="T520" i="38"/>
  <c r="T521" i="38" s="1"/>
  <c r="T508" i="38"/>
  <c r="T509" i="38" s="1"/>
  <c r="T493" i="38"/>
  <c r="T488" i="38"/>
  <c r="T489" i="38" s="1"/>
  <c r="T428" i="38"/>
  <c r="T526" i="38"/>
  <c r="T527" i="38" s="1"/>
  <c r="T514" i="38"/>
  <c r="T515" i="38" s="1"/>
  <c r="T450" i="38"/>
  <c r="T394" i="38"/>
  <c r="T462" i="38"/>
  <c r="T416" i="38"/>
  <c r="T367" i="38"/>
  <c r="T1134" i="18"/>
  <c r="T1092" i="18"/>
  <c r="T1121" i="18"/>
  <c r="T1006" i="18"/>
  <c r="T1055" i="18"/>
  <c r="T1033" i="18"/>
  <c r="T941" i="18"/>
  <c r="T701" i="18"/>
  <c r="T737" i="18"/>
  <c r="T750" i="18"/>
  <c r="T730" i="18"/>
  <c r="T428" i="18"/>
  <c r="T526" i="18"/>
  <c r="T527" i="18" s="1"/>
  <c r="T514" i="18"/>
  <c r="T515" i="18" s="1"/>
  <c r="T450" i="18"/>
  <c r="T394" i="18"/>
  <c r="T462" i="18"/>
  <c r="T416" i="18"/>
  <c r="T367" i="18"/>
  <c r="T532" i="18"/>
  <c r="T533" i="18" s="1"/>
  <c r="T520" i="18"/>
  <c r="T521" i="18" s="1"/>
  <c r="T508" i="18"/>
  <c r="T509" i="18" s="1"/>
  <c r="T493" i="18"/>
  <c r="T488" i="18"/>
  <c r="T489" i="18" s="1"/>
  <c r="T409" i="18"/>
  <c r="T403" i="18"/>
  <c r="T404" i="18" s="1"/>
  <c r="T411" i="18" s="1"/>
  <c r="T362" i="18"/>
  <c r="T363" i="18" s="1"/>
  <c r="T403" i="38"/>
  <c r="T404" i="38" s="1"/>
  <c r="T411" i="38" s="1"/>
  <c r="T409" i="38"/>
  <c r="T1048" i="39"/>
  <c r="T1042" i="39"/>
  <c r="T1043" i="39" s="1"/>
  <c r="T1050" i="39" s="1"/>
  <c r="M297" i="18"/>
  <c r="M301" i="18" s="1"/>
  <c r="K388" i="39"/>
  <c r="K390" i="39" s="1"/>
  <c r="K287" i="39"/>
  <c r="K289" i="39" s="1"/>
  <c r="R1293" i="18"/>
  <c r="R814" i="18"/>
  <c r="P325" i="39" l="1"/>
  <c r="Q207" i="39"/>
  <c r="R207" i="18"/>
  <c r="P339" i="43"/>
  <c r="O357" i="43"/>
  <c r="K309" i="18"/>
  <c r="Q207" i="18"/>
  <c r="Q609" i="28"/>
  <c r="Q612" i="28" s="1"/>
  <c r="O348" i="43"/>
  <c r="Q207" i="38"/>
  <c r="R202" i="38"/>
  <c r="R204" i="38" s="1"/>
  <c r="R630" i="28" s="1"/>
  <c r="R633" i="28" s="1"/>
  <c r="R565" i="28"/>
  <c r="R568" i="28" s="1"/>
  <c r="S202" i="39"/>
  <c r="S204" i="39" s="1"/>
  <c r="S651" i="28" s="1"/>
  <c r="S654" i="28" s="1"/>
  <c r="S586" i="28"/>
  <c r="S589" i="28" s="1"/>
  <c r="R202" i="39"/>
  <c r="R204" i="39" s="1"/>
  <c r="R651" i="28" s="1"/>
  <c r="R654" i="28" s="1"/>
  <c r="R586" i="28"/>
  <c r="R589" i="28" s="1"/>
  <c r="K154" i="18"/>
  <c r="I338" i="43" s="1"/>
  <c r="L149" i="39"/>
  <c r="L151" i="39" s="1"/>
  <c r="L650" i="28" s="1"/>
  <c r="L655" i="28" s="1"/>
  <c r="L585" i="28"/>
  <c r="L590" i="28" s="1"/>
  <c r="L154" i="18"/>
  <c r="J338" i="43" s="1"/>
  <c r="L608" i="28"/>
  <c r="L613" i="28" s="1"/>
  <c r="U1385" i="18"/>
  <c r="U150" i="39"/>
  <c r="U102" i="38"/>
  <c r="U102" i="18"/>
  <c r="U1385" i="38"/>
  <c r="U203" i="18"/>
  <c r="U102" i="39"/>
  <c r="U1385" i="39"/>
  <c r="U203" i="38"/>
  <c r="U150" i="18"/>
  <c r="U203" i="39"/>
  <c r="U150" i="38"/>
  <c r="S41" i="43"/>
  <c r="U118" i="28"/>
  <c r="Q133" i="43"/>
  <c r="S297" i="28"/>
  <c r="R41" i="43"/>
  <c r="T118" i="28"/>
  <c r="K154" i="39"/>
  <c r="I356" i="43" s="1"/>
  <c r="Q322" i="38"/>
  <c r="K332" i="18"/>
  <c r="J301" i="43"/>
  <c r="L149" i="38"/>
  <c r="L151" i="38" s="1"/>
  <c r="K154" i="38"/>
  <c r="I347" i="43" s="1"/>
  <c r="P311" i="43"/>
  <c r="R198" i="39"/>
  <c r="L214" i="39"/>
  <c r="J310" i="43"/>
  <c r="S198" i="39"/>
  <c r="Q311" i="43"/>
  <c r="R198" i="38"/>
  <c r="P302" i="43"/>
  <c r="J138" i="43"/>
  <c r="S10" i="43"/>
  <c r="R10" i="43"/>
  <c r="J15" i="43"/>
  <c r="T59" i="28"/>
  <c r="U59" i="28"/>
  <c r="S380" i="18"/>
  <c r="S238" i="28"/>
  <c r="L243" i="28"/>
  <c r="T177" i="28"/>
  <c r="S1340" i="38"/>
  <c r="S1340" i="39"/>
  <c r="S356" i="28"/>
  <c r="U177" i="28"/>
  <c r="L145" i="39"/>
  <c r="S380" i="39"/>
  <c r="M57" i="39"/>
  <c r="M577" i="39" s="1"/>
  <c r="M578" i="39" s="1"/>
  <c r="M617" i="39" s="1"/>
  <c r="S1340" i="18"/>
  <c r="Q1028" i="38"/>
  <c r="S550" i="39"/>
  <c r="S593" i="39" s="1"/>
  <c r="S629" i="39"/>
  <c r="S662" i="39" s="1"/>
  <c r="S550" i="38"/>
  <c r="S593" i="38" s="1"/>
  <c r="L287" i="18"/>
  <c r="L289" i="18" s="1"/>
  <c r="L298" i="18" s="1"/>
  <c r="S555" i="39"/>
  <c r="S602" i="39" s="1"/>
  <c r="S195" i="38"/>
  <c r="M140" i="39"/>
  <c r="S540" i="39"/>
  <c r="S575" i="39" s="1"/>
  <c r="S380" i="38"/>
  <c r="R673" i="38"/>
  <c r="R677" i="38" s="1"/>
  <c r="R673" i="39"/>
  <c r="R677" i="39" s="1"/>
  <c r="S647" i="39"/>
  <c r="S668" i="39" s="1"/>
  <c r="L94" i="39"/>
  <c r="L588" i="28" s="1"/>
  <c r="S560" i="38"/>
  <c r="S610" i="38" s="1"/>
  <c r="R673" i="18"/>
  <c r="R677" i="18" s="1"/>
  <c r="N28" i="18"/>
  <c r="N113" i="18" s="1"/>
  <c r="N114" i="18" s="1"/>
  <c r="N138" i="18" s="1"/>
  <c r="Q736" i="38"/>
  <c r="Q738" i="38" s="1"/>
  <c r="Q333" i="38"/>
  <c r="Q325" i="38"/>
  <c r="T651" i="18"/>
  <c r="T656" i="18"/>
  <c r="T600" i="18"/>
  <c r="T558" i="18"/>
  <c r="T657" i="38"/>
  <c r="T646" i="38"/>
  <c r="T634" i="38"/>
  <c r="T652" i="38"/>
  <c r="T640" i="38"/>
  <c r="T628" i="38"/>
  <c r="T601" i="38"/>
  <c r="T592" i="38"/>
  <c r="T566" i="38"/>
  <c r="T559" i="38"/>
  <c r="T554" i="38"/>
  <c r="T549" i="38"/>
  <c r="T544" i="38"/>
  <c r="T539" i="38"/>
  <c r="T609" i="38"/>
  <c r="T583" i="38"/>
  <c r="T574" i="38"/>
  <c r="T645" i="39"/>
  <c r="T650" i="39"/>
  <c r="T591" i="39"/>
  <c r="T553" i="39"/>
  <c r="T608" i="39"/>
  <c r="T599" i="39"/>
  <c r="M1027" i="18"/>
  <c r="M1029" i="18" s="1"/>
  <c r="M305" i="18"/>
  <c r="T627" i="18"/>
  <c r="T572" i="18"/>
  <c r="T632" i="18"/>
  <c r="T565" i="18"/>
  <c r="T538" i="18"/>
  <c r="T573" i="18"/>
  <c r="T633" i="18"/>
  <c r="T638" i="18"/>
  <c r="T581" i="18"/>
  <c r="T543" i="18"/>
  <c r="T645" i="38"/>
  <c r="T650" i="38"/>
  <c r="T591" i="38"/>
  <c r="T553" i="38"/>
  <c r="T608" i="38"/>
  <c r="T599" i="38"/>
  <c r="T627" i="38"/>
  <c r="T632" i="38"/>
  <c r="T565" i="38"/>
  <c r="T538" i="38"/>
  <c r="T572" i="38"/>
  <c r="T565" i="39"/>
  <c r="T538" i="39"/>
  <c r="T627" i="39"/>
  <c r="T572" i="39"/>
  <c r="T632" i="39"/>
  <c r="L723" i="18"/>
  <c r="L332" i="18"/>
  <c r="L309" i="18"/>
  <c r="K91" i="18"/>
  <c r="K616" i="18"/>
  <c r="K621" i="18"/>
  <c r="O961" i="38"/>
  <c r="O741" i="38"/>
  <c r="L722" i="18"/>
  <c r="L292" i="18"/>
  <c r="L294" i="18" s="1"/>
  <c r="L299" i="18" s="1"/>
  <c r="L331" i="18"/>
  <c r="L492" i="18"/>
  <c r="L494" i="18" s="1"/>
  <c r="L276" i="18"/>
  <c r="L622" i="18"/>
  <c r="L689" i="18" s="1"/>
  <c r="N1027" i="18"/>
  <c r="N1029" i="18" s="1"/>
  <c r="N1032" i="18" s="1"/>
  <c r="N1034" i="18" s="1"/>
  <c r="N1046" i="18" s="1"/>
  <c r="N1051" i="18" s="1"/>
  <c r="N305" i="18"/>
  <c r="R584" i="18"/>
  <c r="K66" i="38"/>
  <c r="K616" i="38"/>
  <c r="K618" i="38"/>
  <c r="K1298" i="18"/>
  <c r="K1054" i="18"/>
  <c r="K1056" i="18" s="1"/>
  <c r="K64" i="28" s="1"/>
  <c r="T1087" i="18"/>
  <c r="T422" i="18"/>
  <c r="T424" i="18" s="1"/>
  <c r="T427" i="18" s="1"/>
  <c r="T429" i="18" s="1"/>
  <c r="T441" i="18" s="1"/>
  <c r="T446" i="18" s="1"/>
  <c r="T190" i="18"/>
  <c r="T195" i="18" s="1"/>
  <c r="T422" i="39"/>
  <c r="T424" i="39" s="1"/>
  <c r="T427" i="39" s="1"/>
  <c r="T429" i="39" s="1"/>
  <c r="T441" i="39" s="1"/>
  <c r="T446" i="39" s="1"/>
  <c r="T190" i="39"/>
  <c r="T194" i="39"/>
  <c r="S427" i="38"/>
  <c r="S429" i="38" s="1"/>
  <c r="M129" i="38"/>
  <c r="M140" i="38"/>
  <c r="R610" i="18"/>
  <c r="K298" i="38"/>
  <c r="S545" i="39"/>
  <c r="S911" i="39"/>
  <c r="U1134" i="39"/>
  <c r="U1092" i="39"/>
  <c r="U1121" i="39"/>
  <c r="U1055" i="39"/>
  <c r="U1033" i="39"/>
  <c r="U941" i="39"/>
  <c r="U1006" i="39"/>
  <c r="U701" i="39"/>
  <c r="U737" i="39"/>
  <c r="U750" i="39"/>
  <c r="U730" i="39"/>
  <c r="U532" i="39"/>
  <c r="U533" i="39" s="1"/>
  <c r="U520" i="39"/>
  <c r="U521" i="39" s="1"/>
  <c r="U508" i="39"/>
  <c r="U509" i="39" s="1"/>
  <c r="U526" i="39"/>
  <c r="U527" i="39" s="1"/>
  <c r="U514" i="39"/>
  <c r="U515" i="39" s="1"/>
  <c r="U450" i="39"/>
  <c r="U394" i="39"/>
  <c r="U488" i="39"/>
  <c r="U489" i="39" s="1"/>
  <c r="U462" i="39"/>
  <c r="U416" i="39"/>
  <c r="U367" i="39"/>
  <c r="U493" i="39"/>
  <c r="U428" i="39"/>
  <c r="U1134" i="38"/>
  <c r="U1092" i="38"/>
  <c r="U1121" i="38"/>
  <c r="U750" i="38"/>
  <c r="U730" i="38"/>
  <c r="U1033" i="38"/>
  <c r="U941" i="38"/>
  <c r="U701" i="38"/>
  <c r="U1055" i="38"/>
  <c r="U1006" i="38"/>
  <c r="U737" i="38"/>
  <c r="U428" i="38"/>
  <c r="U526" i="38"/>
  <c r="U527" i="38" s="1"/>
  <c r="U514" i="38"/>
  <c r="U515" i="38" s="1"/>
  <c r="U450" i="38"/>
  <c r="U394" i="38"/>
  <c r="U462" i="38"/>
  <c r="U416" i="38"/>
  <c r="U367" i="38"/>
  <c r="U532" i="38"/>
  <c r="U533" i="38" s="1"/>
  <c r="U520" i="38"/>
  <c r="U521" i="38" s="1"/>
  <c r="U508" i="38"/>
  <c r="U509" i="38" s="1"/>
  <c r="U493" i="38"/>
  <c r="U488" i="38"/>
  <c r="U489" i="38" s="1"/>
  <c r="U1121" i="18"/>
  <c r="U1006" i="18"/>
  <c r="U1055" i="18"/>
  <c r="U1033" i="18"/>
  <c r="U1134" i="18"/>
  <c r="U1092" i="18"/>
  <c r="U941" i="18"/>
  <c r="U701" i="18"/>
  <c r="U737" i="18"/>
  <c r="U750" i="18"/>
  <c r="U730" i="18"/>
  <c r="U526" i="18"/>
  <c r="U527" i="18" s="1"/>
  <c r="U514" i="18"/>
  <c r="U515" i="18" s="1"/>
  <c r="U450" i="18"/>
  <c r="U394" i="18"/>
  <c r="U462" i="18"/>
  <c r="U416" i="18"/>
  <c r="U367" i="18"/>
  <c r="U532" i="18"/>
  <c r="U533" i="18" s="1"/>
  <c r="U520" i="18"/>
  <c r="U521" i="18" s="1"/>
  <c r="U508" i="18"/>
  <c r="U509" i="18" s="1"/>
  <c r="U493" i="18"/>
  <c r="U488" i="18"/>
  <c r="U489" i="18" s="1"/>
  <c r="U428" i="18"/>
  <c r="U754" i="39"/>
  <c r="U186" i="39"/>
  <c r="U187" i="39" s="1"/>
  <c r="U194" i="39" s="1"/>
  <c r="U180" i="39"/>
  <c r="U181" i="39" s="1"/>
  <c r="U193" i="39" s="1"/>
  <c r="U174" i="39"/>
  <c r="U175" i="39" s="1"/>
  <c r="U192" i="39" s="1"/>
  <c r="U168" i="39"/>
  <c r="U169" i="39" s="1"/>
  <c r="U191" i="39" s="1"/>
  <c r="U162" i="39"/>
  <c r="U163" i="39" s="1"/>
  <c r="U754" i="38"/>
  <c r="U186" i="38"/>
  <c r="U187" i="38" s="1"/>
  <c r="U194" i="38" s="1"/>
  <c r="U180" i="38"/>
  <c r="U181" i="38" s="1"/>
  <c r="U193" i="38" s="1"/>
  <c r="U174" i="38"/>
  <c r="U175" i="38" s="1"/>
  <c r="U192" i="38" s="1"/>
  <c r="U168" i="38"/>
  <c r="U169" i="38" s="1"/>
  <c r="U191" i="38" s="1"/>
  <c r="U162" i="38"/>
  <c r="U163" i="38" s="1"/>
  <c r="U754" i="18"/>
  <c r="U186" i="18"/>
  <c r="U187" i="18" s="1"/>
  <c r="U194" i="18" s="1"/>
  <c r="U180" i="18"/>
  <c r="U181" i="18" s="1"/>
  <c r="U193" i="18" s="1"/>
  <c r="U174" i="18"/>
  <c r="U175" i="18" s="1"/>
  <c r="U192" i="18" s="1"/>
  <c r="U168" i="18"/>
  <c r="U169" i="18" s="1"/>
  <c r="U191" i="18" s="1"/>
  <c r="U162" i="18"/>
  <c r="U163" i="18" s="1"/>
  <c r="U409" i="18"/>
  <c r="U403" i="18"/>
  <c r="U404" i="18" s="1"/>
  <c r="U411" i="18" s="1"/>
  <c r="U1079" i="18"/>
  <c r="U1080" i="18" s="1"/>
  <c r="U1087" i="18" s="1"/>
  <c r="U1085" i="18"/>
  <c r="U1304" i="38"/>
  <c r="U371" i="38"/>
  <c r="U366" i="38"/>
  <c r="U375" i="38"/>
  <c r="U1116" i="38"/>
  <c r="U1117" i="38" s="1"/>
  <c r="U1129" i="38" s="1"/>
  <c r="U1127" i="38"/>
  <c r="U1304" i="39"/>
  <c r="U366" i="39"/>
  <c r="U368" i="39" s="1"/>
  <c r="U375" i="39"/>
  <c r="U371" i="39"/>
  <c r="U1085" i="39"/>
  <c r="U1079" i="39"/>
  <c r="U1080" i="39" s="1"/>
  <c r="U1087" i="39" s="1"/>
  <c r="T909" i="18"/>
  <c r="T903" i="18"/>
  <c r="T904" i="18" s="1"/>
  <c r="T911" i="18" s="1"/>
  <c r="T909" i="39"/>
  <c r="T903" i="39"/>
  <c r="T904" i="39" s="1"/>
  <c r="T911" i="39" s="1"/>
  <c r="K91" i="39"/>
  <c r="K617" i="39"/>
  <c r="K616" i="39"/>
  <c r="L622" i="39"/>
  <c r="L689" i="39" s="1"/>
  <c r="S555" i="38"/>
  <c r="S658" i="38"/>
  <c r="S672" i="38" s="1"/>
  <c r="N40" i="39"/>
  <c r="S446" i="39"/>
  <c r="M55" i="18"/>
  <c r="M57" i="18"/>
  <c r="Q1028" i="39"/>
  <c r="Q321" i="39"/>
  <c r="Q322" i="39" s="1"/>
  <c r="S540" i="18"/>
  <c r="S560" i="18"/>
  <c r="S610" i="18" s="1"/>
  <c r="S635" i="18"/>
  <c r="S664" i="18" s="1"/>
  <c r="P961" i="39"/>
  <c r="P741" i="39"/>
  <c r="T639" i="18"/>
  <c r="T582" i="18"/>
  <c r="T644" i="18"/>
  <c r="T590" i="18"/>
  <c r="T548" i="18"/>
  <c r="T608" i="18"/>
  <c r="T599" i="18"/>
  <c r="T645" i="18"/>
  <c r="T650" i="18"/>
  <c r="T591" i="18"/>
  <c r="T553" i="18"/>
  <c r="T639" i="38"/>
  <c r="T644" i="38"/>
  <c r="T548" i="38"/>
  <c r="T582" i="38"/>
  <c r="T590" i="38"/>
  <c r="T657" i="39"/>
  <c r="T574" i="39"/>
  <c r="T646" i="39"/>
  <c r="T634" i="39"/>
  <c r="T601" i="39"/>
  <c r="T592" i="39"/>
  <c r="T566" i="39"/>
  <c r="T559" i="39"/>
  <c r="T554" i="39"/>
  <c r="T549" i="39"/>
  <c r="T544" i="39"/>
  <c r="T539" i="39"/>
  <c r="T652" i="39"/>
  <c r="T640" i="39"/>
  <c r="T628" i="39"/>
  <c r="T609" i="39"/>
  <c r="T583" i="39"/>
  <c r="T633" i="39"/>
  <c r="T638" i="39"/>
  <c r="T581" i="39"/>
  <c r="T543" i="39"/>
  <c r="T573" i="39"/>
  <c r="T590" i="39"/>
  <c r="T548" i="39"/>
  <c r="T639" i="39"/>
  <c r="T582" i="39"/>
  <c r="T644" i="39"/>
  <c r="K93" i="18"/>
  <c r="K722" i="18"/>
  <c r="K276" i="18"/>
  <c r="K292" i="18"/>
  <c r="K294" i="18" s="1"/>
  <c r="K331" i="18"/>
  <c r="K492" i="18"/>
  <c r="K494" i="18" s="1"/>
  <c r="K620" i="18"/>
  <c r="S1293" i="18"/>
  <c r="S814" i="18"/>
  <c r="K91" i="38"/>
  <c r="K620" i="38"/>
  <c r="K619" i="38"/>
  <c r="N44" i="18"/>
  <c r="N46" i="18" s="1"/>
  <c r="N123" i="18"/>
  <c r="N124" i="18" s="1"/>
  <c r="R320" i="39"/>
  <c r="R315" i="39"/>
  <c r="R317" i="39" s="1"/>
  <c r="R215" i="39"/>
  <c r="K1298" i="38"/>
  <c r="K1054" i="38"/>
  <c r="K1056" i="38" s="1"/>
  <c r="K123" i="28" s="1"/>
  <c r="O134" i="38"/>
  <c r="O135" i="38" s="1"/>
  <c r="O118" i="38"/>
  <c r="O119" i="38" s="1"/>
  <c r="O26" i="38"/>
  <c r="O39" i="38"/>
  <c r="O21" i="38"/>
  <c r="R1028" i="18"/>
  <c r="R321" i="18"/>
  <c r="R322" i="18" s="1"/>
  <c r="P1157" i="18"/>
  <c r="K393" i="38"/>
  <c r="K395" i="38" s="1"/>
  <c r="U1304" i="18"/>
  <c r="U366" i="18"/>
  <c r="U375" i="18"/>
  <c r="U371" i="18"/>
  <c r="U771" i="39"/>
  <c r="U771" i="38"/>
  <c r="U771" i="18"/>
  <c r="U443" i="38"/>
  <c r="U437" i="38"/>
  <c r="U438" i="38" s="1"/>
  <c r="U445" i="38" s="1"/>
  <c r="U443" i="39"/>
  <c r="U437" i="39"/>
  <c r="U438" i="39" s="1"/>
  <c r="O17" i="39"/>
  <c r="O18" i="39" s="1"/>
  <c r="P16" i="39" s="1"/>
  <c r="K92" i="39"/>
  <c r="K618" i="39"/>
  <c r="K620" i="39"/>
  <c r="M113" i="18"/>
  <c r="M114" i="18" s="1"/>
  <c r="M127" i="38"/>
  <c r="M138" i="38"/>
  <c r="K723" i="38"/>
  <c r="K309" i="38"/>
  <c r="K332" i="38"/>
  <c r="S540" i="38"/>
  <c r="S629" i="38"/>
  <c r="S662" i="38" s="1"/>
  <c r="N128" i="39"/>
  <c r="N139" i="39"/>
  <c r="S441" i="18"/>
  <c r="S446" i="18" s="1"/>
  <c r="O134" i="18"/>
  <c r="O135" i="18" s="1"/>
  <c r="O118" i="18"/>
  <c r="O119" i="18" s="1"/>
  <c r="O26" i="18"/>
  <c r="O39" i="18"/>
  <c r="O21" i="18"/>
  <c r="R441" i="39"/>
  <c r="R446" i="39" s="1"/>
  <c r="S629" i="18"/>
  <c r="S662" i="18" s="1"/>
  <c r="S545" i="18"/>
  <c r="S584" i="18" s="1"/>
  <c r="S647" i="18"/>
  <c r="S668" i="18" s="1"/>
  <c r="K298" i="39"/>
  <c r="K393" i="39"/>
  <c r="K395" i="39" s="1"/>
  <c r="T592" i="18"/>
  <c r="T566" i="18"/>
  <c r="T559" i="18"/>
  <c r="T554" i="18"/>
  <c r="T549" i="18"/>
  <c r="T544" i="18"/>
  <c r="T539" i="18"/>
  <c r="T652" i="18"/>
  <c r="T640" i="18"/>
  <c r="T628" i="18"/>
  <c r="T629" i="18" s="1"/>
  <c r="T662" i="18" s="1"/>
  <c r="T609" i="18"/>
  <c r="T583" i="18"/>
  <c r="T657" i="18"/>
  <c r="T574" i="18"/>
  <c r="T646" i="18"/>
  <c r="T634" i="18"/>
  <c r="T601" i="18"/>
  <c r="T600" i="39"/>
  <c r="T558" i="39"/>
  <c r="T651" i="39"/>
  <c r="T656" i="39"/>
  <c r="K92" i="18"/>
  <c r="K617" i="18"/>
  <c r="N123" i="38"/>
  <c r="N124" i="38" s="1"/>
  <c r="N44" i="38"/>
  <c r="N46" i="38" s="1"/>
  <c r="K92" i="38"/>
  <c r="K722" i="38"/>
  <c r="K492" i="38"/>
  <c r="K494" i="38" s="1"/>
  <c r="K276" i="38"/>
  <c r="K292" i="38"/>
  <c r="K294" i="38" s="1"/>
  <c r="K331" i="38"/>
  <c r="K621" i="38"/>
  <c r="N41" i="18"/>
  <c r="O38" i="18" s="1"/>
  <c r="T190" i="38"/>
  <c r="T422" i="38"/>
  <c r="T424" i="38" s="1"/>
  <c r="T427" i="38" s="1"/>
  <c r="T429" i="38" s="1"/>
  <c r="T441" i="38" s="1"/>
  <c r="T446" i="38" s="1"/>
  <c r="N1027" i="38"/>
  <c r="N1029" i="38" s="1"/>
  <c r="N1032" i="38" s="1"/>
  <c r="N1034" i="38" s="1"/>
  <c r="N1046" i="38" s="1"/>
  <c r="N1051" i="38" s="1"/>
  <c r="N305" i="38"/>
  <c r="S1293" i="39"/>
  <c r="S814" i="39"/>
  <c r="K407" i="18"/>
  <c r="K412" i="18" s="1"/>
  <c r="P17" i="38"/>
  <c r="S658" i="39"/>
  <c r="S672" i="39" s="1"/>
  <c r="S641" i="39"/>
  <c r="S666" i="39" s="1"/>
  <c r="T1304" i="39"/>
  <c r="T371" i="39"/>
  <c r="T366" i="39"/>
  <c r="T368" i="39" s="1"/>
  <c r="T375" i="39"/>
  <c r="T377" i="39" s="1"/>
  <c r="R163" i="43" s="1"/>
  <c r="U1367" i="39"/>
  <c r="U1143" i="39"/>
  <c r="U1064" i="39"/>
  <c r="U1101" i="39"/>
  <c r="U950" i="39"/>
  <c r="U1015" i="39"/>
  <c r="U710" i="39"/>
  <c r="U471" i="39"/>
  <c r="U344" i="39"/>
  <c r="U240" i="39"/>
  <c r="U376" i="39"/>
  <c r="U1143" i="38"/>
  <c r="U1101" i="38"/>
  <c r="U1367" i="38"/>
  <c r="U1064" i="38"/>
  <c r="U950" i="38"/>
  <c r="U710" i="38"/>
  <c r="U1015" i="38"/>
  <c r="U471" i="38"/>
  <c r="U376" i="38"/>
  <c r="U344" i="38"/>
  <c r="U240" i="38"/>
  <c r="U1367" i="18"/>
  <c r="U1064" i="18"/>
  <c r="U1143" i="18"/>
  <c r="U1101" i="18"/>
  <c r="U1015" i="18"/>
  <c r="U950" i="18"/>
  <c r="U710" i="18"/>
  <c r="U344" i="18"/>
  <c r="U240" i="18"/>
  <c r="U471" i="18"/>
  <c r="U376" i="18"/>
  <c r="U443" i="18"/>
  <c r="U437" i="18"/>
  <c r="U438" i="18" s="1"/>
  <c r="U445" i="18" s="1"/>
  <c r="U1232" i="39"/>
  <c r="U902" i="39"/>
  <c r="U898" i="39"/>
  <c r="U899" i="39" s="1"/>
  <c r="U11" i="39"/>
  <c r="U12" i="39" s="1"/>
  <c r="U1232" i="38"/>
  <c r="U902" i="38"/>
  <c r="U898" i="38"/>
  <c r="U899" i="38" s="1"/>
  <c r="U1232" i="18"/>
  <c r="U11" i="38"/>
  <c r="U12" i="38" s="1"/>
  <c r="U898" i="18"/>
  <c r="U899" i="18" s="1"/>
  <c r="U902" i="18"/>
  <c r="U11" i="18"/>
  <c r="U12" i="18" s="1"/>
  <c r="U827" i="18"/>
  <c r="U1116" i="18"/>
  <c r="U1117" i="18" s="1"/>
  <c r="U1129" i="18" s="1"/>
  <c r="U1127" i="18"/>
  <c r="U1048" i="18"/>
  <c r="U1042" i="18"/>
  <c r="U1043" i="18" s="1"/>
  <c r="U1050" i="18" s="1"/>
  <c r="U695" i="38"/>
  <c r="U1085" i="38"/>
  <c r="U1079" i="38"/>
  <c r="U1080" i="38" s="1"/>
  <c r="U1087" i="38" s="1"/>
  <c r="U409" i="39"/>
  <c r="U403" i="39"/>
  <c r="U404" i="39" s="1"/>
  <c r="U411" i="39" s="1"/>
  <c r="U827" i="39"/>
  <c r="U1042" i="39"/>
  <c r="U1043" i="39" s="1"/>
  <c r="U1050" i="39" s="1"/>
  <c r="U1048" i="39"/>
  <c r="K93" i="39"/>
  <c r="K621" i="39"/>
  <c r="L1345" i="18"/>
  <c r="L1068" i="18"/>
  <c r="R315" i="38"/>
  <c r="R317" i="38" s="1"/>
  <c r="R215" i="38"/>
  <c r="R320" i="38"/>
  <c r="L1345" i="38"/>
  <c r="L1068" i="38"/>
  <c r="P961" i="18"/>
  <c r="P741" i="18"/>
  <c r="O961" i="18"/>
  <c r="O741" i="18"/>
  <c r="S545" i="38"/>
  <c r="S635" i="38"/>
  <c r="S664" i="38" s="1"/>
  <c r="S641" i="38"/>
  <c r="S666" i="38" s="1"/>
  <c r="M1027" i="38"/>
  <c r="M1029" i="38" s="1"/>
  <c r="M305" i="38"/>
  <c r="N282" i="39"/>
  <c r="N284" i="39" s="1"/>
  <c r="N141" i="39"/>
  <c r="S195" i="18"/>
  <c r="L415" i="18"/>
  <c r="L417" i="18" s="1"/>
  <c r="L724" i="18" s="1"/>
  <c r="L456" i="18"/>
  <c r="L458" i="18" s="1"/>
  <c r="O18" i="18"/>
  <c r="P16" i="18" s="1"/>
  <c r="S658" i="18"/>
  <c r="S672" i="18" s="1"/>
  <c r="S641" i="18"/>
  <c r="S666" i="18" s="1"/>
  <c r="S550" i="18"/>
  <c r="R610" i="39"/>
  <c r="L415" i="39"/>
  <c r="L417" i="39" s="1"/>
  <c r="L724" i="39" s="1"/>
  <c r="L456" i="39"/>
  <c r="L458" i="39" s="1"/>
  <c r="T651" i="38"/>
  <c r="T656" i="38"/>
  <c r="T558" i="38"/>
  <c r="T600" i="38"/>
  <c r="T1304" i="18"/>
  <c r="T371" i="18"/>
  <c r="T366" i="18"/>
  <c r="T368" i="18" s="1"/>
  <c r="T375" i="18"/>
  <c r="T377" i="18" s="1"/>
  <c r="R103" i="43" s="1"/>
  <c r="T633" i="38"/>
  <c r="T638" i="38"/>
  <c r="T581" i="38"/>
  <c r="T543" i="38"/>
  <c r="T573" i="38"/>
  <c r="K66" i="18"/>
  <c r="K619" i="18"/>
  <c r="K618" i="18"/>
  <c r="N28" i="38"/>
  <c r="L94" i="18"/>
  <c r="L546" i="28" s="1"/>
  <c r="L388" i="38"/>
  <c r="L390" i="38" s="1"/>
  <c r="L393" i="38" s="1"/>
  <c r="L395" i="38" s="1"/>
  <c r="L407" i="38" s="1"/>
  <c r="L412" i="38" s="1"/>
  <c r="L287" i="38"/>
  <c r="L289" i="38" s="1"/>
  <c r="L298" i="38" s="1"/>
  <c r="N41" i="38"/>
  <c r="O38" i="38" s="1"/>
  <c r="Q745" i="38"/>
  <c r="Q962" i="38"/>
  <c r="Q449" i="38"/>
  <c r="Q451" i="38" s="1"/>
  <c r="Q457" i="38"/>
  <c r="K93" i="38"/>
  <c r="K617" i="38"/>
  <c r="L57" i="38"/>
  <c r="L55" i="38"/>
  <c r="T191" i="38"/>
  <c r="S1293" i="38"/>
  <c r="S814" i="38"/>
  <c r="Q1028" i="18"/>
  <c r="Q321" i="18"/>
  <c r="Q322" i="18" s="1"/>
  <c r="L304" i="38"/>
  <c r="L306" i="38" s="1"/>
  <c r="L145" i="38"/>
  <c r="L214" i="38"/>
  <c r="M57" i="38"/>
  <c r="M55" i="38"/>
  <c r="P736" i="38"/>
  <c r="P738" i="38" s="1"/>
  <c r="P333" i="38"/>
  <c r="P325" i="38"/>
  <c r="S560" i="39"/>
  <c r="S610" i="39" s="1"/>
  <c r="S635" i="39"/>
  <c r="S664" i="39" s="1"/>
  <c r="S653" i="39"/>
  <c r="S670" i="39" s="1"/>
  <c r="M612" i="39"/>
  <c r="M613" i="39" s="1"/>
  <c r="M621" i="39" s="1"/>
  <c r="U1270" i="39"/>
  <c r="U1270" i="38"/>
  <c r="U1270" i="18"/>
  <c r="V1" i="5"/>
  <c r="V4" i="5"/>
  <c r="V4" i="28"/>
  <c r="V1" i="28"/>
  <c r="V1" i="24"/>
  <c r="V4" i="24"/>
  <c r="V1211" i="39"/>
  <c r="V1212" i="39" s="1"/>
  <c r="V1216" i="39" s="1"/>
  <c r="V1173" i="39"/>
  <c r="V1176" i="39" s="1"/>
  <c r="V1181" i="39" s="1"/>
  <c r="V1074" i="39"/>
  <c r="V1076" i="39" s="1"/>
  <c r="V1111" i="39"/>
  <c r="V1113" i="39" s="1"/>
  <c r="V1037" i="39"/>
  <c r="V1039" i="39" s="1"/>
  <c r="V895" i="39"/>
  <c r="V818" i="39"/>
  <c r="V821" i="39" s="1"/>
  <c r="V827" i="39" s="1"/>
  <c r="V859" i="39"/>
  <c r="V922" i="39"/>
  <c r="V925" i="39" s="1"/>
  <c r="V684" i="39"/>
  <c r="V685" i="39" s="1"/>
  <c r="V695" i="39" s="1"/>
  <c r="V794" i="39"/>
  <c r="V797" i="39" s="1"/>
  <c r="V808" i="39" s="1"/>
  <c r="V433" i="39"/>
  <c r="V434" i="39" s="1"/>
  <c r="V357" i="39"/>
  <c r="V358" i="39" s="1"/>
  <c r="V399" i="39"/>
  <c r="V400" i="39" s="1"/>
  <c r="V4" i="39"/>
  <c r="V1211" i="38"/>
  <c r="V1212" i="38" s="1"/>
  <c r="V1216" i="38" s="1"/>
  <c r="V1111" i="38"/>
  <c r="V1113" i="38" s="1"/>
  <c r="V1173" i="38"/>
  <c r="V1176" i="38" s="1"/>
  <c r="V1181" i="38" s="1"/>
  <c r="V1" i="39"/>
  <c r="V1074" i="38"/>
  <c r="V1076" i="38" s="1"/>
  <c r="V859" i="38"/>
  <c r="V794" i="38"/>
  <c r="V797" i="38" s="1"/>
  <c r="V1037" i="38"/>
  <c r="V1039" i="38" s="1"/>
  <c r="V922" i="38"/>
  <c r="V925" i="38" s="1"/>
  <c r="V895" i="38"/>
  <c r="V818" i="38"/>
  <c r="V821" i="38" s="1"/>
  <c r="V827" i="38" s="1"/>
  <c r="V684" i="38"/>
  <c r="V685" i="38" s="1"/>
  <c r="V695" i="38" s="1"/>
  <c r="V399" i="38"/>
  <c r="V400" i="38" s="1"/>
  <c r="V433" i="38"/>
  <c r="V434" i="38" s="1"/>
  <c r="V357" i="38"/>
  <c r="V358" i="38" s="1"/>
  <c r="V362" i="38" s="1"/>
  <c r="V363" i="38" s="1"/>
  <c r="V1" i="38"/>
  <c r="V1074" i="18"/>
  <c r="V1076" i="18" s="1"/>
  <c r="V1211" i="18"/>
  <c r="V1212" i="18" s="1"/>
  <c r="V1216" i="18" s="1"/>
  <c r="V1111" i="18"/>
  <c r="V1113" i="18" s="1"/>
  <c r="V4" i="38"/>
  <c r="V1173" i="18"/>
  <c r="V1176" i="18" s="1"/>
  <c r="V1181" i="18" s="1"/>
  <c r="V1037" i="18"/>
  <c r="V1039" i="18" s="1"/>
  <c r="V922" i="18"/>
  <c r="V925" i="18" s="1"/>
  <c r="V895" i="18"/>
  <c r="V818" i="18"/>
  <c r="V821" i="18" s="1"/>
  <c r="V827" i="18" s="1"/>
  <c r="V684" i="18"/>
  <c r="V685" i="18" s="1"/>
  <c r="V695" i="18" s="1"/>
  <c r="V859" i="18"/>
  <c r="V794" i="18"/>
  <c r="V797" i="18" s="1"/>
  <c r="V808" i="18" s="1"/>
  <c r="V26" i="21"/>
  <c r="V4" i="21"/>
  <c r="V22" i="21" s="1"/>
  <c r="V4" i="6"/>
  <c r="V4" i="18"/>
  <c r="V433" i="18"/>
  <c r="V434" i="18" s="1"/>
  <c r="V357" i="18"/>
  <c r="V358" i="18" s="1"/>
  <c r="V362" i="18" s="1"/>
  <c r="V363" i="18" s="1"/>
  <c r="V14" i="21"/>
  <c r="W10" i="21"/>
  <c r="W1" i="6" s="1"/>
  <c r="V1" i="21"/>
  <c r="V399" i="18"/>
  <c r="V400" i="18" s="1"/>
  <c r="V1" i="18"/>
  <c r="V40" i="21"/>
  <c r="V36" i="21"/>
  <c r="V32" i="21"/>
  <c r="U409" i="38"/>
  <c r="U403" i="38"/>
  <c r="U404" i="38" s="1"/>
  <c r="U411" i="38" s="1"/>
  <c r="U1048" i="38"/>
  <c r="U1042" i="38"/>
  <c r="U1043" i="38" s="1"/>
  <c r="U1050" i="38" s="1"/>
  <c r="U1181" i="38"/>
  <c r="U695" i="39"/>
  <c r="U1127" i="39"/>
  <c r="U1116" i="39"/>
  <c r="U1117" i="39" s="1"/>
  <c r="U1129" i="39" s="1"/>
  <c r="T909" i="38"/>
  <c r="T903" i="38"/>
  <c r="T904" i="38" s="1"/>
  <c r="K66" i="39"/>
  <c r="K722" i="39"/>
  <c r="K492" i="39"/>
  <c r="K494" i="39" s="1"/>
  <c r="K276" i="39"/>
  <c r="K292" i="39"/>
  <c r="K294" i="39" s="1"/>
  <c r="K331" i="39"/>
  <c r="K619" i="39"/>
  <c r="L722" i="39"/>
  <c r="L492" i="39"/>
  <c r="L494" i="39" s="1"/>
  <c r="L292" i="39"/>
  <c r="L294" i="39" s="1"/>
  <c r="L299" i="39" s="1"/>
  <c r="L301" i="39" s="1"/>
  <c r="L331" i="39"/>
  <c r="L276" i="39"/>
  <c r="S647" i="38"/>
  <c r="S668" i="38" s="1"/>
  <c r="S653" i="38"/>
  <c r="S670" i="38" s="1"/>
  <c r="S911" i="18"/>
  <c r="T1304" i="38"/>
  <c r="T375" i="38"/>
  <c r="T377" i="38" s="1"/>
  <c r="T297" i="28" s="1"/>
  <c r="T371" i="38"/>
  <c r="T366" i="38"/>
  <c r="T368" i="38" s="1"/>
  <c r="N23" i="39"/>
  <c r="N28" i="39" s="1"/>
  <c r="S320" i="39"/>
  <c r="S315" i="39"/>
  <c r="S317" i="39" s="1"/>
  <c r="S215" i="39"/>
  <c r="S653" i="18"/>
  <c r="S670" i="18" s="1"/>
  <c r="S555" i="18"/>
  <c r="M127" i="39"/>
  <c r="M130" i="39" s="1"/>
  <c r="M138" i="39"/>
  <c r="Q357" i="43" l="1"/>
  <c r="S207" i="39"/>
  <c r="P357" i="43"/>
  <c r="R207" i="39"/>
  <c r="P348" i="43"/>
  <c r="R207" i="38"/>
  <c r="L154" i="39"/>
  <c r="J356" i="43" s="1"/>
  <c r="T202" i="18"/>
  <c r="T204" i="18" s="1"/>
  <c r="T609" i="28" s="1"/>
  <c r="T612" i="28" s="1"/>
  <c r="T544" i="28"/>
  <c r="T547" i="28" s="1"/>
  <c r="S202" i="38"/>
  <c r="S204" i="38" s="1"/>
  <c r="S630" i="28" s="1"/>
  <c r="S633" i="28" s="1"/>
  <c r="S565" i="28"/>
  <c r="S568" i="28" s="1"/>
  <c r="S202" i="18"/>
  <c r="S204" i="18" s="1"/>
  <c r="S609" i="28" s="1"/>
  <c r="S612" i="28" s="1"/>
  <c r="S544" i="28"/>
  <c r="S547" i="28" s="1"/>
  <c r="M568" i="39"/>
  <c r="M569" i="39" s="1"/>
  <c r="M616" i="39" s="1"/>
  <c r="L154" i="38"/>
  <c r="J347" i="43" s="1"/>
  <c r="L629" i="28"/>
  <c r="L634" i="28" s="1"/>
  <c r="V1385" i="38"/>
  <c r="V203" i="18"/>
  <c r="V102" i="39"/>
  <c r="V1385" i="39"/>
  <c r="V203" i="38"/>
  <c r="V150" i="18"/>
  <c r="V203" i="39"/>
  <c r="V150" i="38"/>
  <c r="V1385" i="18"/>
  <c r="V150" i="39"/>
  <c r="V102" i="38"/>
  <c r="V102" i="18"/>
  <c r="T41" i="43"/>
  <c r="V118" i="28"/>
  <c r="K334" i="18"/>
  <c r="K343" i="18" s="1"/>
  <c r="K345" i="18" s="1"/>
  <c r="T635" i="18"/>
  <c r="T664" i="18" s="1"/>
  <c r="J309" i="43"/>
  <c r="L101" i="39"/>
  <c r="L103" i="39" s="1"/>
  <c r="L653" i="28" s="1"/>
  <c r="S320" i="38"/>
  <c r="Q302" i="43"/>
  <c r="S198" i="38"/>
  <c r="J291" i="43"/>
  <c r="L101" i="18"/>
  <c r="L103" i="18" s="1"/>
  <c r="L611" i="28" s="1"/>
  <c r="R293" i="43"/>
  <c r="T198" i="18"/>
  <c r="Q293" i="43"/>
  <c r="S198" i="18"/>
  <c r="L213" i="39"/>
  <c r="L216" i="39" s="1"/>
  <c r="L1366" i="39" s="1"/>
  <c r="L1368" i="39" s="1"/>
  <c r="L1371" i="39" s="1"/>
  <c r="L97" i="39"/>
  <c r="L213" i="18"/>
  <c r="L216" i="18" s="1"/>
  <c r="L1366" i="18" s="1"/>
  <c r="L1368" i="18" s="1"/>
  <c r="L1371" i="18" s="1"/>
  <c r="L97" i="18"/>
  <c r="M62" i="39"/>
  <c r="M63" i="39" s="1"/>
  <c r="M66" i="39" s="1"/>
  <c r="M142" i="39"/>
  <c r="M585" i="28" s="1"/>
  <c r="M590" i="28" s="1"/>
  <c r="R133" i="43"/>
  <c r="S215" i="38"/>
  <c r="S315" i="38"/>
  <c r="S317" i="38" s="1"/>
  <c r="S1028" i="38" s="1"/>
  <c r="T10" i="43"/>
  <c r="M595" i="39"/>
  <c r="M596" i="39" s="1"/>
  <c r="M619" i="39" s="1"/>
  <c r="M86" i="39"/>
  <c r="M88" i="39" s="1"/>
  <c r="M93" i="39" s="1"/>
  <c r="M586" i="39"/>
  <c r="M587" i="39" s="1"/>
  <c r="M618" i="39" s="1"/>
  <c r="M76" i="39"/>
  <c r="M78" i="39" s="1"/>
  <c r="M91" i="39" s="1"/>
  <c r="M604" i="39"/>
  <c r="M605" i="39" s="1"/>
  <c r="M620" i="39" s="1"/>
  <c r="M81" i="39"/>
  <c r="M83" i="39" s="1"/>
  <c r="M92" i="39" s="1"/>
  <c r="M271" i="39"/>
  <c r="M273" i="39" s="1"/>
  <c r="M492" i="39" s="1"/>
  <c r="M494" i="39" s="1"/>
  <c r="T238" i="28"/>
  <c r="V59" i="28"/>
  <c r="T356" i="28"/>
  <c r="T540" i="18"/>
  <c r="T575" i="18" s="1"/>
  <c r="T641" i="18"/>
  <c r="T666" i="18" s="1"/>
  <c r="T550" i="18"/>
  <c r="T593" i="18" s="1"/>
  <c r="T653" i="18"/>
  <c r="T670" i="18" s="1"/>
  <c r="M142" i="38"/>
  <c r="N127" i="18"/>
  <c r="M130" i="38"/>
  <c r="M388" i="38" s="1"/>
  <c r="M390" i="38" s="1"/>
  <c r="M393" i="38" s="1"/>
  <c r="M395" i="38" s="1"/>
  <c r="M407" i="38" s="1"/>
  <c r="M412" i="38" s="1"/>
  <c r="T629" i="39"/>
  <c r="T662" i="39" s="1"/>
  <c r="U368" i="38"/>
  <c r="U1293" i="38" s="1"/>
  <c r="T555" i="39"/>
  <c r="T602" i="39" s="1"/>
  <c r="T647" i="18"/>
  <c r="T668" i="18" s="1"/>
  <c r="T560" i="18"/>
  <c r="T610" i="18" s="1"/>
  <c r="U368" i="18"/>
  <c r="U1293" i="18" s="1"/>
  <c r="T540" i="39"/>
  <c r="T575" i="39" s="1"/>
  <c r="T545" i="39"/>
  <c r="T584" i="39" s="1"/>
  <c r="L1027" i="39"/>
  <c r="L1029" i="39" s="1"/>
  <c r="L1032" i="39" s="1"/>
  <c r="L1034" i="39" s="1"/>
  <c r="L1046" i="39" s="1"/>
  <c r="L1051" i="39" s="1"/>
  <c r="L305" i="39"/>
  <c r="L306" i="39" s="1"/>
  <c r="T550" i="39"/>
  <c r="T593" i="39" s="1"/>
  <c r="T545" i="18"/>
  <c r="T584" i="18" s="1"/>
  <c r="T658" i="18"/>
  <c r="T672" i="18" s="1"/>
  <c r="T555" i="18"/>
  <c r="T602" i="18" s="1"/>
  <c r="S673" i="39"/>
  <c r="S677" i="39" s="1"/>
  <c r="K334" i="38"/>
  <c r="K1206" i="38" s="1"/>
  <c r="L334" i="18"/>
  <c r="L1206" i="18" s="1"/>
  <c r="N113" i="39"/>
  <c r="N114" i="39" s="1"/>
  <c r="Q736" i="18"/>
  <c r="Q738" i="18" s="1"/>
  <c r="Q333" i="18"/>
  <c r="Q325" i="18"/>
  <c r="M388" i="39"/>
  <c r="M390" i="39" s="1"/>
  <c r="M287" i="39"/>
  <c r="M289" i="39" s="1"/>
  <c r="L676" i="39"/>
  <c r="L678" i="39" s="1"/>
  <c r="L690" i="39" s="1"/>
  <c r="L499" i="39"/>
  <c r="L501" i="39" s="1"/>
  <c r="L688" i="39" s="1"/>
  <c r="L692" i="39" s="1"/>
  <c r="L696" i="39" s="1"/>
  <c r="L697" i="39" s="1"/>
  <c r="K676" i="39"/>
  <c r="K678" i="39" s="1"/>
  <c r="K499" i="39"/>
  <c r="K501" i="39" s="1"/>
  <c r="V1270" i="39"/>
  <c r="V1270" i="38"/>
  <c r="V1270" i="18"/>
  <c r="V437" i="18"/>
  <c r="V438" i="18" s="1"/>
  <c r="V445" i="18" s="1"/>
  <c r="V443" i="18"/>
  <c r="V1232" i="39"/>
  <c r="V902" i="39"/>
  <c r="V898" i="39"/>
  <c r="V899" i="39" s="1"/>
  <c r="V11" i="39"/>
  <c r="V12" i="39" s="1"/>
  <c r="V1232" i="38"/>
  <c r="V898" i="38"/>
  <c r="V899" i="38" s="1"/>
  <c r="V902" i="38"/>
  <c r="V1232" i="18"/>
  <c r="V11" i="38"/>
  <c r="V12" i="38" s="1"/>
  <c r="V902" i="18"/>
  <c r="V898" i="18"/>
  <c r="V899" i="18" s="1"/>
  <c r="V11" i="18"/>
  <c r="V12" i="18" s="1"/>
  <c r="V1048" i="18"/>
  <c r="V1042" i="18"/>
  <c r="V1043" i="18" s="1"/>
  <c r="V1050" i="18" s="1"/>
  <c r="V443" i="38"/>
  <c r="V437" i="38"/>
  <c r="V438" i="38" s="1"/>
  <c r="V445" i="38" s="1"/>
  <c r="V808" i="38"/>
  <c r="V409" i="39"/>
  <c r="V403" i="39"/>
  <c r="V404" i="39" s="1"/>
  <c r="V411" i="39" s="1"/>
  <c r="V1079" i="39"/>
  <c r="V1080" i="39" s="1"/>
  <c r="V1087" i="39" s="1"/>
  <c r="V1085" i="39"/>
  <c r="M612" i="38"/>
  <c r="M613" i="38" s="1"/>
  <c r="M621" i="38" s="1"/>
  <c r="M577" i="38"/>
  <c r="M578" i="38" s="1"/>
  <c r="M617" i="38" s="1"/>
  <c r="M271" i="38"/>
  <c r="M273" i="38" s="1"/>
  <c r="M604" i="38"/>
  <c r="M605" i="38" s="1"/>
  <c r="M620" i="38" s="1"/>
  <c r="M568" i="38"/>
  <c r="M569" i="38" s="1"/>
  <c r="M616" i="38" s="1"/>
  <c r="M595" i="38"/>
  <c r="M596" i="38" s="1"/>
  <c r="M619" i="38" s="1"/>
  <c r="M86" i="38"/>
  <c r="M88" i="38" s="1"/>
  <c r="M93" i="38" s="1"/>
  <c r="M586" i="38"/>
  <c r="M587" i="38" s="1"/>
  <c r="M618" i="38" s="1"/>
  <c r="M76" i="38"/>
  <c r="M78" i="38" s="1"/>
  <c r="M91" i="38" s="1"/>
  <c r="M62" i="38"/>
  <c r="M63" i="38" s="1"/>
  <c r="M66" i="38" s="1"/>
  <c r="M81" i="38"/>
  <c r="M83" i="38" s="1"/>
  <c r="M92" i="38" s="1"/>
  <c r="L723" i="38"/>
  <c r="L332" i="38"/>
  <c r="L309" i="38"/>
  <c r="L612" i="38"/>
  <c r="L613" i="38" s="1"/>
  <c r="L586" i="38"/>
  <c r="L587" i="38" s="1"/>
  <c r="L577" i="38"/>
  <c r="L578" i="38" s="1"/>
  <c r="L271" i="38"/>
  <c r="L273" i="38" s="1"/>
  <c r="L604" i="38"/>
  <c r="L605" i="38" s="1"/>
  <c r="L568" i="38"/>
  <c r="L569" i="38" s="1"/>
  <c r="L595" i="38"/>
  <c r="L596" i="38" s="1"/>
  <c r="L86" i="38"/>
  <c r="L88" i="38" s="1"/>
  <c r="L81" i="38"/>
  <c r="L83" i="38" s="1"/>
  <c r="L76" i="38"/>
  <c r="L78" i="38" s="1"/>
  <c r="L62" i="38"/>
  <c r="L63" i="38" s="1"/>
  <c r="L456" i="38"/>
  <c r="L458" i="38" s="1"/>
  <c r="L415" i="38"/>
  <c r="L417" i="38" s="1"/>
  <c r="L724" i="38" s="1"/>
  <c r="L1294" i="39"/>
  <c r="L461" i="39"/>
  <c r="L463" i="39" s="1"/>
  <c r="J73" i="43" s="1"/>
  <c r="N297" i="39"/>
  <c r="U909" i="18"/>
  <c r="U903" i="18"/>
  <c r="U904" i="18" s="1"/>
  <c r="N1298" i="38"/>
  <c r="N1054" i="38"/>
  <c r="N1056" i="38" s="1"/>
  <c r="N123" i="28" s="1"/>
  <c r="T195" i="38"/>
  <c r="N140" i="38"/>
  <c r="N129" i="38"/>
  <c r="O128" i="38"/>
  <c r="O139" i="38"/>
  <c r="N140" i="18"/>
  <c r="N142" i="18" s="1"/>
  <c r="N543" i="28" s="1"/>
  <c r="N548" i="28" s="1"/>
  <c r="N129" i="18"/>
  <c r="K676" i="18"/>
  <c r="K678" i="18" s="1"/>
  <c r="K499" i="18"/>
  <c r="K501" i="18" s="1"/>
  <c r="T647" i="39"/>
  <c r="T668" i="39" s="1"/>
  <c r="N44" i="39"/>
  <c r="N46" i="39" s="1"/>
  <c r="N123" i="39"/>
  <c r="N124" i="39" s="1"/>
  <c r="S602" i="38"/>
  <c r="K94" i="39"/>
  <c r="U632" i="18"/>
  <c r="U565" i="18"/>
  <c r="U627" i="18"/>
  <c r="U572" i="18"/>
  <c r="U538" i="18"/>
  <c r="U573" i="18"/>
  <c r="U633" i="18"/>
  <c r="U638" i="18"/>
  <c r="U581" i="18"/>
  <c r="U543" i="18"/>
  <c r="U639" i="38"/>
  <c r="U644" i="38"/>
  <c r="U582" i="38"/>
  <c r="U590" i="38"/>
  <c r="U548" i="38"/>
  <c r="U650" i="38"/>
  <c r="U645" i="38"/>
  <c r="U608" i="38"/>
  <c r="U599" i="38"/>
  <c r="U591" i="38"/>
  <c r="U553" i="38"/>
  <c r="U548" i="39"/>
  <c r="U639" i="39"/>
  <c r="U582" i="39"/>
  <c r="U644" i="39"/>
  <c r="U590" i="39"/>
  <c r="T962" i="39"/>
  <c r="T745" i="39"/>
  <c r="T449" i="39"/>
  <c r="T451" i="39" s="1"/>
  <c r="T1157" i="39" s="1"/>
  <c r="T457" i="39"/>
  <c r="N1298" i="18"/>
  <c r="N1054" i="18"/>
  <c r="N1056" i="18" s="1"/>
  <c r="N64" i="28" s="1"/>
  <c r="K622" i="18"/>
  <c r="T540" i="38"/>
  <c r="T575" i="38" s="1"/>
  <c r="T560" i="38"/>
  <c r="T629" i="38"/>
  <c r="T662" i="38" s="1"/>
  <c r="T647" i="38"/>
  <c r="T668" i="38" s="1"/>
  <c r="W4" i="5"/>
  <c r="W1" i="5"/>
  <c r="W4" i="28"/>
  <c r="W1" i="28"/>
  <c r="W1" i="24"/>
  <c r="W4" i="24"/>
  <c r="W1211" i="39"/>
  <c r="W1212" i="39" s="1"/>
  <c r="W1216" i="39" s="1"/>
  <c r="W1173" i="39"/>
  <c r="W1176" i="39" s="1"/>
  <c r="W1181" i="39" s="1"/>
  <c r="W1074" i="39"/>
  <c r="W1076" i="39" s="1"/>
  <c r="W1111" i="39"/>
  <c r="W1113" i="39" s="1"/>
  <c r="W1037" i="39"/>
  <c r="W1039" i="39" s="1"/>
  <c r="W859" i="39"/>
  <c r="W922" i="39"/>
  <c r="W925" i="39" s="1"/>
  <c r="W895" i="39"/>
  <c r="W818" i="39"/>
  <c r="W821" i="39" s="1"/>
  <c r="W827" i="39" s="1"/>
  <c r="W794" i="39"/>
  <c r="W797" i="39" s="1"/>
  <c r="W808" i="39" s="1"/>
  <c r="W684" i="39"/>
  <c r="W685" i="39" s="1"/>
  <c r="W695" i="39" s="1"/>
  <c r="W433" i="39"/>
  <c r="W434" i="39" s="1"/>
  <c r="W357" i="39"/>
  <c r="W358" i="39" s="1"/>
  <c r="W362" i="39" s="1"/>
  <c r="W363" i="39" s="1"/>
  <c r="U72" i="43" s="1"/>
  <c r="W399" i="39"/>
  <c r="W400" i="39" s="1"/>
  <c r="W4" i="39"/>
  <c r="W1" i="39"/>
  <c r="W1173" i="38"/>
  <c r="W1176" i="38" s="1"/>
  <c r="W1181" i="38" s="1"/>
  <c r="W1074" i="38"/>
  <c r="W1076" i="38" s="1"/>
  <c r="W1211" i="38"/>
  <c r="W1212" i="38" s="1"/>
  <c r="W1216" i="38" s="1"/>
  <c r="W1111" i="38"/>
  <c r="W1113" i="38" s="1"/>
  <c r="W859" i="38"/>
  <c r="W794" i="38"/>
  <c r="W797" i="38" s="1"/>
  <c r="W808" i="38" s="1"/>
  <c r="W1037" i="38"/>
  <c r="W1039" i="38" s="1"/>
  <c r="W922" i="38"/>
  <c r="W925" i="38" s="1"/>
  <c r="W895" i="38"/>
  <c r="W818" i="38"/>
  <c r="W821" i="38" s="1"/>
  <c r="W827" i="38" s="1"/>
  <c r="W684" i="38"/>
  <c r="W685" i="38" s="1"/>
  <c r="W695" i="38" s="1"/>
  <c r="W433" i="38"/>
  <c r="W434" i="38" s="1"/>
  <c r="W357" i="38"/>
  <c r="W358" i="38" s="1"/>
  <c r="W362" i="38" s="1"/>
  <c r="W363" i="38" s="1"/>
  <c r="W399" i="38"/>
  <c r="W400" i="38" s="1"/>
  <c r="W1211" i="18"/>
  <c r="W1212" i="18" s="1"/>
  <c r="W1216" i="18" s="1"/>
  <c r="W1111" i="18"/>
  <c r="W1113" i="18" s="1"/>
  <c r="W4" i="38"/>
  <c r="W1173" i="18"/>
  <c r="W1176" i="18" s="1"/>
  <c r="W1181" i="18" s="1"/>
  <c r="W1037" i="18"/>
  <c r="W1039" i="18" s="1"/>
  <c r="W1" i="38"/>
  <c r="W1074" i="18"/>
  <c r="W1076" i="18" s="1"/>
  <c r="W895" i="18"/>
  <c r="W818" i="18"/>
  <c r="W821" i="18" s="1"/>
  <c r="W827" i="18" s="1"/>
  <c r="W684" i="18"/>
  <c r="W685" i="18" s="1"/>
  <c r="W695" i="18" s="1"/>
  <c r="W859" i="18"/>
  <c r="W794" i="18"/>
  <c r="W797" i="18" s="1"/>
  <c r="W808" i="18" s="1"/>
  <c r="W922" i="18"/>
  <c r="W925" i="18" s="1"/>
  <c r="W4" i="18"/>
  <c r="W433" i="18"/>
  <c r="W434" i="18" s="1"/>
  <c r="W357" i="18"/>
  <c r="W358" i="18" s="1"/>
  <c r="W362" i="18" s="1"/>
  <c r="W363" i="18" s="1"/>
  <c r="W14" i="21"/>
  <c r="X10" i="21"/>
  <c r="X1" i="6" s="1"/>
  <c r="W1" i="21"/>
  <c r="W399" i="18"/>
  <c r="W400" i="18" s="1"/>
  <c r="W1" i="18"/>
  <c r="W26" i="21"/>
  <c r="W4" i="21"/>
  <c r="W22" i="21" s="1"/>
  <c r="W4" i="6"/>
  <c r="W40" i="21"/>
  <c r="W32" i="21"/>
  <c r="W36" i="21"/>
  <c r="V1085" i="18"/>
  <c r="V1079" i="18"/>
  <c r="V1080" i="18" s="1"/>
  <c r="V1087" i="18" s="1"/>
  <c r="V409" i="38"/>
  <c r="V403" i="38"/>
  <c r="V404" i="38" s="1"/>
  <c r="V411" i="38" s="1"/>
  <c r="V1127" i="38"/>
  <c r="V1116" i="38"/>
  <c r="V1117" i="38" s="1"/>
  <c r="V1129" i="38" s="1"/>
  <c r="V362" i="39"/>
  <c r="V363" i="39" s="1"/>
  <c r="T72" i="43" s="1"/>
  <c r="T1340" i="18"/>
  <c r="T380" i="18"/>
  <c r="L1294" i="18"/>
  <c r="L461" i="18"/>
  <c r="L463" i="18" s="1"/>
  <c r="S584" i="38"/>
  <c r="P134" i="38"/>
  <c r="P135" i="38" s="1"/>
  <c r="P118" i="38"/>
  <c r="P119" i="38" s="1"/>
  <c r="P26" i="38"/>
  <c r="P39" i="38"/>
  <c r="P21" i="38"/>
  <c r="K676" i="38"/>
  <c r="K678" i="38" s="1"/>
  <c r="K499" i="38"/>
  <c r="K501" i="38" s="1"/>
  <c r="K407" i="39"/>
  <c r="K412" i="39" s="1"/>
  <c r="R962" i="39"/>
  <c r="R745" i="39"/>
  <c r="R457" i="39"/>
  <c r="R449" i="39"/>
  <c r="R451" i="39" s="1"/>
  <c r="S673" i="38"/>
  <c r="S677" i="38" s="1"/>
  <c r="U445" i="39"/>
  <c r="O23" i="38"/>
  <c r="O282" i="38"/>
  <c r="O284" i="38" s="1"/>
  <c r="O141" i="38"/>
  <c r="R1028" i="39"/>
  <c r="R321" i="39"/>
  <c r="R322" i="39" s="1"/>
  <c r="N49" i="18"/>
  <c r="N52" i="18" s="1"/>
  <c r="T641" i="39"/>
  <c r="T666" i="39" s="1"/>
  <c r="N41" i="39"/>
  <c r="O38" i="39" s="1"/>
  <c r="K622" i="39"/>
  <c r="U422" i="38"/>
  <c r="U424" i="38" s="1"/>
  <c r="U427" i="38" s="1"/>
  <c r="U429" i="38" s="1"/>
  <c r="U441" i="38" s="1"/>
  <c r="U446" i="38" s="1"/>
  <c r="U190" i="38"/>
  <c r="U195" i="38" s="1"/>
  <c r="U644" i="18"/>
  <c r="U590" i="18"/>
  <c r="U548" i="18"/>
  <c r="U639" i="18"/>
  <c r="U582" i="18"/>
  <c r="U599" i="18"/>
  <c r="U645" i="18"/>
  <c r="U650" i="18"/>
  <c r="U591" i="18"/>
  <c r="U553" i="18"/>
  <c r="U608" i="18"/>
  <c r="U646" i="38"/>
  <c r="U634" i="38"/>
  <c r="U652" i="38"/>
  <c r="U640" i="38"/>
  <c r="U628" i="38"/>
  <c r="U657" i="38"/>
  <c r="U592" i="38"/>
  <c r="U566" i="38"/>
  <c r="U559" i="38"/>
  <c r="U554" i="38"/>
  <c r="U549" i="38"/>
  <c r="U544" i="38"/>
  <c r="U539" i="38"/>
  <c r="U609" i="38"/>
  <c r="U583" i="38"/>
  <c r="U574" i="38"/>
  <c r="U601" i="38"/>
  <c r="U651" i="38"/>
  <c r="U656" i="38"/>
  <c r="U600" i="38"/>
  <c r="U558" i="38"/>
  <c r="U638" i="39"/>
  <c r="U581" i="39"/>
  <c r="U543" i="39"/>
  <c r="U573" i="39"/>
  <c r="U633" i="39"/>
  <c r="U558" i="39"/>
  <c r="U651" i="39"/>
  <c r="U656" i="39"/>
  <c r="U600" i="39"/>
  <c r="T320" i="18"/>
  <c r="T315" i="18"/>
  <c r="T317" i="18" s="1"/>
  <c r="T215" i="18"/>
  <c r="K622" i="38"/>
  <c r="T545" i="38"/>
  <c r="T584" i="38" s="1"/>
  <c r="T641" i="38"/>
  <c r="T666" i="38" s="1"/>
  <c r="T658" i="38"/>
  <c r="T672" i="38" s="1"/>
  <c r="T1340" i="38"/>
  <c r="T380" i="38"/>
  <c r="Q736" i="39"/>
  <c r="Q738" i="39" s="1"/>
  <c r="Q333" i="39"/>
  <c r="Q325" i="39"/>
  <c r="T911" i="38"/>
  <c r="S602" i="18"/>
  <c r="T1293" i="38"/>
  <c r="T814" i="38"/>
  <c r="K299" i="39"/>
  <c r="K301" i="39" s="1"/>
  <c r="V1121" i="39"/>
  <c r="V1055" i="39"/>
  <c r="V1033" i="39"/>
  <c r="V1134" i="39"/>
  <c r="V1092" i="39"/>
  <c r="V941" i="39"/>
  <c r="V1006" i="39"/>
  <c r="V737" i="39"/>
  <c r="V750" i="39"/>
  <c r="V730" i="39"/>
  <c r="V701" i="39"/>
  <c r="V526" i="39"/>
  <c r="V527" i="39" s="1"/>
  <c r="V514" i="39"/>
  <c r="V515" i="39" s="1"/>
  <c r="V532" i="39"/>
  <c r="V533" i="39" s="1"/>
  <c r="V520" i="39"/>
  <c r="V521" i="39" s="1"/>
  <c r="V508" i="39"/>
  <c r="V509" i="39" s="1"/>
  <c r="V493" i="39"/>
  <c r="V488" i="39"/>
  <c r="V489" i="39" s="1"/>
  <c r="V462" i="39"/>
  <c r="V416" i="39"/>
  <c r="V367" i="39"/>
  <c r="V428" i="39"/>
  <c r="V450" i="39"/>
  <c r="V394" i="39"/>
  <c r="V1134" i="38"/>
  <c r="V1092" i="38"/>
  <c r="V1121" i="38"/>
  <c r="V1033" i="38"/>
  <c r="V941" i="38"/>
  <c r="V701" i="38"/>
  <c r="V1055" i="38"/>
  <c r="V1006" i="38"/>
  <c r="V737" i="38"/>
  <c r="V750" i="38"/>
  <c r="V730" i="38"/>
  <c r="V526" i="38"/>
  <c r="V527" i="38" s="1"/>
  <c r="V514" i="38"/>
  <c r="V515" i="38" s="1"/>
  <c r="V450" i="38"/>
  <c r="V394" i="38"/>
  <c r="V462" i="38"/>
  <c r="V416" i="38"/>
  <c r="V367" i="38"/>
  <c r="V532" i="38"/>
  <c r="V533" i="38" s="1"/>
  <c r="V520" i="38"/>
  <c r="V521" i="38" s="1"/>
  <c r="V508" i="38"/>
  <c r="V509" i="38" s="1"/>
  <c r="V493" i="38"/>
  <c r="V488" i="38"/>
  <c r="V489" i="38" s="1"/>
  <c r="V428" i="38"/>
  <c r="V1055" i="18"/>
  <c r="V1033" i="18"/>
  <c r="V1134" i="18"/>
  <c r="V1092" i="18"/>
  <c r="V1121" i="18"/>
  <c r="V1006" i="18"/>
  <c r="V737" i="18"/>
  <c r="V750" i="18"/>
  <c r="V730" i="18"/>
  <c r="V941" i="18"/>
  <c r="V701" i="18"/>
  <c r="V462" i="18"/>
  <c r="V416" i="18"/>
  <c r="V367" i="18"/>
  <c r="V532" i="18"/>
  <c r="V533" i="18" s="1"/>
  <c r="V520" i="18"/>
  <c r="V521" i="18" s="1"/>
  <c r="V508" i="18"/>
  <c r="V509" i="18" s="1"/>
  <c r="V493" i="18"/>
  <c r="V488" i="18"/>
  <c r="V489" i="18" s="1"/>
  <c r="V428" i="18"/>
  <c r="V526" i="18"/>
  <c r="V527" i="18" s="1"/>
  <c r="V514" i="18"/>
  <c r="V515" i="18" s="1"/>
  <c r="V450" i="18"/>
  <c r="V394" i="18"/>
  <c r="V754" i="39"/>
  <c r="V186" i="39"/>
  <c r="V187" i="39" s="1"/>
  <c r="V194" i="39" s="1"/>
  <c r="V180" i="39"/>
  <c r="V181" i="39" s="1"/>
  <c r="V193" i="39" s="1"/>
  <c r="V174" i="39"/>
  <c r="V175" i="39" s="1"/>
  <c r="V192" i="39" s="1"/>
  <c r="V168" i="39"/>
  <c r="V169" i="39" s="1"/>
  <c r="V191" i="39" s="1"/>
  <c r="V162" i="39"/>
  <c r="V163" i="39" s="1"/>
  <c r="V754" i="38"/>
  <c r="V186" i="38"/>
  <c r="V187" i="38" s="1"/>
  <c r="V194" i="38" s="1"/>
  <c r="V180" i="38"/>
  <c r="V181" i="38" s="1"/>
  <c r="V193" i="38" s="1"/>
  <c r="V174" i="38"/>
  <c r="V175" i="38" s="1"/>
  <c r="V192" i="38" s="1"/>
  <c r="V168" i="38"/>
  <c r="V169" i="38" s="1"/>
  <c r="V191" i="38" s="1"/>
  <c r="V162" i="38"/>
  <c r="V163" i="38" s="1"/>
  <c r="V754" i="18"/>
  <c r="V186" i="18"/>
  <c r="V187" i="18" s="1"/>
  <c r="V194" i="18" s="1"/>
  <c r="V180" i="18"/>
  <c r="V181" i="18" s="1"/>
  <c r="V193" i="18" s="1"/>
  <c r="V174" i="18"/>
  <c r="V175" i="18" s="1"/>
  <c r="V192" i="18" s="1"/>
  <c r="V168" i="18"/>
  <c r="V169" i="18" s="1"/>
  <c r="V191" i="18" s="1"/>
  <c r="V162" i="18"/>
  <c r="V163" i="18" s="1"/>
  <c r="V1079" i="38"/>
  <c r="V1080" i="38" s="1"/>
  <c r="V1087" i="38" s="1"/>
  <c r="V1085" i="38"/>
  <c r="V437" i="39"/>
  <c r="V438" i="39" s="1"/>
  <c r="V445" i="39" s="1"/>
  <c r="V443" i="39"/>
  <c r="V1048" i="39"/>
  <c r="V1042" i="39"/>
  <c r="V1043" i="39" s="1"/>
  <c r="V1050" i="39" s="1"/>
  <c r="P961" i="38"/>
  <c r="P741" i="38"/>
  <c r="O40" i="38"/>
  <c r="O41" i="38" s="1"/>
  <c r="P38" i="38" s="1"/>
  <c r="N113" i="38"/>
  <c r="N114" i="38" s="1"/>
  <c r="T1293" i="18"/>
  <c r="T814" i="18"/>
  <c r="M1032" i="38"/>
  <c r="M1034" i="38" s="1"/>
  <c r="R1028" i="38"/>
  <c r="R321" i="38"/>
  <c r="R322" i="38" s="1"/>
  <c r="T1340" i="39"/>
  <c r="T380" i="39"/>
  <c r="R736" i="18"/>
  <c r="R738" i="18" s="1"/>
  <c r="R325" i="18"/>
  <c r="R333" i="18"/>
  <c r="P18" i="38"/>
  <c r="Q16" i="38" s="1"/>
  <c r="O40" i="18"/>
  <c r="O41" i="18" s="1"/>
  <c r="P38" i="18" s="1"/>
  <c r="S673" i="18"/>
  <c r="S677" i="18" s="1"/>
  <c r="O128" i="18"/>
  <c r="O139" i="18"/>
  <c r="S575" i="38"/>
  <c r="O134" i="39"/>
  <c r="O135" i="39" s="1"/>
  <c r="O118" i="39"/>
  <c r="O119" i="39" s="1"/>
  <c r="O26" i="39"/>
  <c r="O39" i="39"/>
  <c r="O21" i="39"/>
  <c r="T653" i="39"/>
  <c r="T670" i="39" s="1"/>
  <c r="T658" i="39"/>
  <c r="T672" i="39" s="1"/>
  <c r="S962" i="39"/>
  <c r="S745" i="39"/>
  <c r="S457" i="39"/>
  <c r="S449" i="39"/>
  <c r="S451" i="39" s="1"/>
  <c r="S1157" i="39" s="1"/>
  <c r="U377" i="39"/>
  <c r="S163" i="43" s="1"/>
  <c r="U652" i="18"/>
  <c r="U640" i="18"/>
  <c r="U628" i="18"/>
  <c r="U609" i="18"/>
  <c r="U583" i="18"/>
  <c r="U657" i="18"/>
  <c r="U574" i="18"/>
  <c r="U646" i="18"/>
  <c r="U634" i="18"/>
  <c r="U601" i="18"/>
  <c r="U592" i="18"/>
  <c r="U566" i="18"/>
  <c r="U559" i="18"/>
  <c r="U554" i="18"/>
  <c r="U549" i="18"/>
  <c r="U544" i="18"/>
  <c r="U539" i="18"/>
  <c r="U656" i="18"/>
  <c r="U600" i="18"/>
  <c r="U558" i="18"/>
  <c r="U651" i="18"/>
  <c r="U646" i="39"/>
  <c r="U634" i="39"/>
  <c r="U601" i="39"/>
  <c r="U592" i="39"/>
  <c r="U566" i="39"/>
  <c r="U559" i="39"/>
  <c r="U554" i="39"/>
  <c r="U549" i="39"/>
  <c r="U544" i="39"/>
  <c r="U539" i="39"/>
  <c r="U652" i="39"/>
  <c r="U640" i="39"/>
  <c r="U628" i="39"/>
  <c r="U609" i="39"/>
  <c r="U583" i="39"/>
  <c r="U657" i="39"/>
  <c r="U574" i="39"/>
  <c r="U650" i="39"/>
  <c r="U591" i="39"/>
  <c r="U553" i="39"/>
  <c r="U608" i="39"/>
  <c r="U599" i="39"/>
  <c r="U645" i="39"/>
  <c r="T962" i="18"/>
  <c r="T745" i="18"/>
  <c r="T449" i="18"/>
  <c r="T451" i="18" s="1"/>
  <c r="T1157" i="18" s="1"/>
  <c r="T457" i="18"/>
  <c r="K94" i="18"/>
  <c r="M1032" i="18"/>
  <c r="M1034" i="18" s="1"/>
  <c r="T550" i="38"/>
  <c r="T653" i="38"/>
  <c r="T670" i="38" s="1"/>
  <c r="N27" i="39"/>
  <c r="S1028" i="39"/>
  <c r="S321" i="39"/>
  <c r="S322" i="39" s="1"/>
  <c r="V1367" i="39"/>
  <c r="V1143" i="39"/>
  <c r="V1064" i="39"/>
  <c r="V1101" i="39"/>
  <c r="V1015" i="39"/>
  <c r="V950" i="39"/>
  <c r="V710" i="39"/>
  <c r="V344" i="39"/>
  <c r="V240" i="39"/>
  <c r="V376" i="39"/>
  <c r="V471" i="39"/>
  <c r="V1367" i="38"/>
  <c r="V1064" i="38"/>
  <c r="V1143" i="38"/>
  <c r="V1101" i="38"/>
  <c r="V1015" i="38"/>
  <c r="V950" i="38"/>
  <c r="V710" i="38"/>
  <c r="V344" i="38"/>
  <c r="V240" i="38"/>
  <c r="V471" i="38"/>
  <c r="V376" i="38"/>
  <c r="V1143" i="18"/>
  <c r="V1101" i="18"/>
  <c r="V1015" i="18"/>
  <c r="V1367" i="18"/>
  <c r="V1064" i="18"/>
  <c r="V950" i="18"/>
  <c r="V710" i="18"/>
  <c r="V344" i="18"/>
  <c r="V240" i="18"/>
  <c r="V471" i="18"/>
  <c r="V376" i="18"/>
  <c r="V409" i="18"/>
  <c r="V403" i="18"/>
  <c r="V404" i="18" s="1"/>
  <c r="V411" i="18" s="1"/>
  <c r="V1304" i="18"/>
  <c r="V375" i="18"/>
  <c r="V371" i="18"/>
  <c r="V366" i="18"/>
  <c r="V771" i="39"/>
  <c r="V771" i="38"/>
  <c r="V771" i="18"/>
  <c r="V1116" i="18"/>
  <c r="V1117" i="18" s="1"/>
  <c r="V1129" i="18" s="1"/>
  <c r="V1127" i="18"/>
  <c r="V1304" i="38"/>
  <c r="V366" i="38"/>
  <c r="V375" i="38"/>
  <c r="V371" i="38"/>
  <c r="V1048" i="38"/>
  <c r="V1042" i="38"/>
  <c r="V1043" i="38" s="1"/>
  <c r="V1050" i="38" s="1"/>
  <c r="V1116" i="39"/>
  <c r="V1117" i="39" s="1"/>
  <c r="V1129" i="39" s="1"/>
  <c r="V1127" i="39"/>
  <c r="Q1157" i="38"/>
  <c r="S593" i="18"/>
  <c r="P17" i="18"/>
  <c r="P18" i="18" s="1"/>
  <c r="Q16" i="18" s="1"/>
  <c r="S320" i="18"/>
  <c r="S315" i="18"/>
  <c r="S317" i="18" s="1"/>
  <c r="S215" i="18"/>
  <c r="U903" i="38"/>
  <c r="U904" i="38" s="1"/>
  <c r="U911" i="38" s="1"/>
  <c r="U909" i="38"/>
  <c r="U909" i="39"/>
  <c r="U903" i="39"/>
  <c r="U904" i="39" s="1"/>
  <c r="U911" i="39" s="1"/>
  <c r="T1293" i="39"/>
  <c r="T814" i="39"/>
  <c r="K456" i="18"/>
  <c r="K458" i="18" s="1"/>
  <c r="K415" i="18"/>
  <c r="K417" i="18" s="1"/>
  <c r="T745" i="38"/>
  <c r="T962" i="38"/>
  <c r="T457" i="38"/>
  <c r="T449" i="38"/>
  <c r="T451" i="38" s="1"/>
  <c r="T1157" i="38" s="1"/>
  <c r="K299" i="38"/>
  <c r="N49" i="38"/>
  <c r="N52" i="38" s="1"/>
  <c r="O23" i="18"/>
  <c r="O28" i="18" s="1"/>
  <c r="O282" i="18"/>
  <c r="O284" i="18" s="1"/>
  <c r="O141" i="18"/>
  <c r="S745" i="18"/>
  <c r="S962" i="18"/>
  <c r="S457" i="18"/>
  <c r="S449" i="18"/>
  <c r="S451" i="18" s="1"/>
  <c r="M127" i="18"/>
  <c r="M130" i="18" s="1"/>
  <c r="M138" i="18"/>
  <c r="M142" i="18" s="1"/>
  <c r="M543" i="28" s="1"/>
  <c r="M548" i="28" s="1"/>
  <c r="P17" i="39"/>
  <c r="U377" i="18"/>
  <c r="S103" i="43" s="1"/>
  <c r="K407" i="38"/>
  <c r="K412" i="38" s="1"/>
  <c r="K1309" i="38"/>
  <c r="K1063" i="38"/>
  <c r="K1065" i="38" s="1"/>
  <c r="K302" i="28" s="1"/>
  <c r="K1059" i="38"/>
  <c r="I46" i="43" s="1"/>
  <c r="K94" i="38"/>
  <c r="K299" i="18"/>
  <c r="T560" i="39"/>
  <c r="T610" i="39" s="1"/>
  <c r="T635" i="39"/>
  <c r="T664" i="39" s="1"/>
  <c r="S575" i="18"/>
  <c r="M604" i="18"/>
  <c r="M605" i="18" s="1"/>
  <c r="M568" i="18"/>
  <c r="M569" i="18" s="1"/>
  <c r="M595" i="18"/>
  <c r="M596" i="18" s="1"/>
  <c r="M612" i="18"/>
  <c r="M613" i="18" s="1"/>
  <c r="M586" i="18"/>
  <c r="M587" i="18" s="1"/>
  <c r="M577" i="18"/>
  <c r="M578" i="18" s="1"/>
  <c r="M86" i="18"/>
  <c r="M88" i="18" s="1"/>
  <c r="M81" i="18"/>
  <c r="M83" i="18" s="1"/>
  <c r="M271" i="18"/>
  <c r="M273" i="18" s="1"/>
  <c r="M76" i="18"/>
  <c r="M78" i="18" s="1"/>
  <c r="M62" i="18"/>
  <c r="M63" i="18" s="1"/>
  <c r="U1293" i="39"/>
  <c r="U814" i="39"/>
  <c r="U377" i="38"/>
  <c r="U297" i="28" s="1"/>
  <c r="U190" i="18"/>
  <c r="U195" i="18" s="1"/>
  <c r="U422" i="18"/>
  <c r="U424" i="18" s="1"/>
  <c r="U427" i="18" s="1"/>
  <c r="U429" i="18" s="1"/>
  <c r="U422" i="39"/>
  <c r="U424" i="39" s="1"/>
  <c r="U427" i="39" s="1"/>
  <c r="U429" i="39" s="1"/>
  <c r="U190" i="39"/>
  <c r="U195" i="39" s="1"/>
  <c r="U627" i="38"/>
  <c r="U632" i="38"/>
  <c r="U572" i="38"/>
  <c r="U565" i="38"/>
  <c r="U538" i="38"/>
  <c r="U638" i="38"/>
  <c r="U633" i="38"/>
  <c r="U573" i="38"/>
  <c r="U581" i="38"/>
  <c r="U543" i="38"/>
  <c r="U565" i="39"/>
  <c r="U538" i="39"/>
  <c r="U627" i="39"/>
  <c r="U572" i="39"/>
  <c r="U632" i="39"/>
  <c r="S584" i="39"/>
  <c r="S441" i="38"/>
  <c r="S446" i="38" s="1"/>
  <c r="T195" i="39"/>
  <c r="K1309" i="18"/>
  <c r="K1063" i="18"/>
  <c r="K1065" i="18" s="1"/>
  <c r="I108" i="43" s="1"/>
  <c r="K1059" i="18"/>
  <c r="L676" i="18"/>
  <c r="L678" i="18" s="1"/>
  <c r="L690" i="18" s="1"/>
  <c r="L499" i="18"/>
  <c r="L501" i="18" s="1"/>
  <c r="L688" i="18" s="1"/>
  <c r="L692" i="18" s="1"/>
  <c r="L696" i="18" s="1"/>
  <c r="L697" i="18" s="1"/>
  <c r="T555" i="38"/>
  <c r="T602" i="38" s="1"/>
  <c r="T635" i="38"/>
  <c r="T664" i="38" s="1"/>
  <c r="Q961" i="38"/>
  <c r="Q741" i="38"/>
  <c r="T207" i="18" l="1"/>
  <c r="R339" i="43"/>
  <c r="Q339" i="43"/>
  <c r="S207" i="18"/>
  <c r="Q348" i="43"/>
  <c r="S207" i="38"/>
  <c r="T202" i="39"/>
  <c r="T204" i="39" s="1"/>
  <c r="R357" i="43" s="1"/>
  <c r="T586" i="28"/>
  <c r="T589" i="28" s="1"/>
  <c r="U202" i="18"/>
  <c r="U204" i="18" s="1"/>
  <c r="U609" i="28" s="1"/>
  <c r="U612" i="28" s="1"/>
  <c r="U544" i="28"/>
  <c r="U547" i="28" s="1"/>
  <c r="U202" i="38"/>
  <c r="U204" i="38" s="1"/>
  <c r="U630" i="28" s="1"/>
  <c r="U633" i="28" s="1"/>
  <c r="U565" i="28"/>
  <c r="U568" i="28" s="1"/>
  <c r="U202" i="39"/>
  <c r="U204" i="39" s="1"/>
  <c r="U651" i="28" s="1"/>
  <c r="U654" i="28" s="1"/>
  <c r="U586" i="28"/>
  <c r="U589" i="28" s="1"/>
  <c r="T202" i="38"/>
  <c r="T204" i="38" s="1"/>
  <c r="T630" i="28" s="1"/>
  <c r="T633" i="28" s="1"/>
  <c r="T565" i="28"/>
  <c r="T568" i="28" s="1"/>
  <c r="K1206" i="18"/>
  <c r="L239" i="39"/>
  <c r="L241" i="39" s="1"/>
  <c r="L244" i="39" s="1"/>
  <c r="M149" i="38"/>
  <c r="M151" i="38" s="1"/>
  <c r="M629" i="28" s="1"/>
  <c r="M634" i="28" s="1"/>
  <c r="M564" i="28"/>
  <c r="M569" i="28" s="1"/>
  <c r="K101" i="18"/>
  <c r="K103" i="18" s="1"/>
  <c r="K611" i="28" s="1"/>
  <c r="K546" i="28"/>
  <c r="K101" i="38"/>
  <c r="K103" i="38" s="1"/>
  <c r="K106" i="38" s="1"/>
  <c r="K567" i="28"/>
  <c r="K101" i="39"/>
  <c r="K103" i="39" s="1"/>
  <c r="K106" i="39" s="1"/>
  <c r="K588" i="28"/>
  <c r="W1385" i="39"/>
  <c r="W203" i="38"/>
  <c r="W150" i="18"/>
  <c r="W203" i="39"/>
  <c r="W150" i="38"/>
  <c r="W1385" i="18"/>
  <c r="W150" i="39"/>
  <c r="W102" i="38"/>
  <c r="W102" i="18"/>
  <c r="W1385" i="38"/>
  <c r="W203" i="18"/>
  <c r="W102" i="39"/>
  <c r="U41" i="43"/>
  <c r="W118" i="28"/>
  <c r="L106" i="39"/>
  <c r="J355" i="43"/>
  <c r="L106" i="18"/>
  <c r="J337" i="43"/>
  <c r="T207" i="39"/>
  <c r="L239" i="18"/>
  <c r="L241" i="18" s="1"/>
  <c r="L244" i="18" s="1"/>
  <c r="M214" i="39"/>
  <c r="M149" i="39"/>
  <c r="M151" i="39" s="1"/>
  <c r="M650" i="28" s="1"/>
  <c r="M655" i="28" s="1"/>
  <c r="K292" i="43"/>
  <c r="M149" i="18"/>
  <c r="M151" i="18" s="1"/>
  <c r="M608" i="28" s="1"/>
  <c r="M613" i="28" s="1"/>
  <c r="L292" i="43"/>
  <c r="N149" i="18"/>
  <c r="N151" i="18" s="1"/>
  <c r="L235" i="39"/>
  <c r="L231" i="39"/>
  <c r="L231" i="18"/>
  <c r="L219" i="18"/>
  <c r="L1245" i="18"/>
  <c r="L235" i="18"/>
  <c r="U198" i="39"/>
  <c r="S311" i="43"/>
  <c r="M304" i="39"/>
  <c r="K310" i="43"/>
  <c r="M145" i="39"/>
  <c r="T198" i="39"/>
  <c r="R311" i="43"/>
  <c r="K97" i="39"/>
  <c r="I309" i="43"/>
  <c r="U198" i="38"/>
  <c r="S302" i="43"/>
  <c r="R302" i="43"/>
  <c r="T198" i="38"/>
  <c r="M304" i="38"/>
  <c r="M306" i="38" s="1"/>
  <c r="M723" i="38" s="1"/>
  <c r="K301" i="43"/>
  <c r="K97" i="38"/>
  <c r="I300" i="43"/>
  <c r="U198" i="18"/>
  <c r="S293" i="43"/>
  <c r="K97" i="18"/>
  <c r="I291" i="43"/>
  <c r="L1245" i="39"/>
  <c r="L219" i="39"/>
  <c r="M622" i="39"/>
  <c r="M689" i="39" s="1"/>
  <c r="U629" i="18"/>
  <c r="U662" i="18" s="1"/>
  <c r="M722" i="39"/>
  <c r="S133" i="43"/>
  <c r="I138" i="43"/>
  <c r="S321" i="38"/>
  <c r="S322" i="38" s="1"/>
  <c r="S736" i="38" s="1"/>
  <c r="S738" i="38" s="1"/>
  <c r="J11" i="43"/>
  <c r="U10" i="43"/>
  <c r="I15" i="43"/>
  <c r="M94" i="39"/>
  <c r="M588" i="28" s="1"/>
  <c r="M292" i="39"/>
  <c r="M294" i="39" s="1"/>
  <c r="M299" i="39" s="1"/>
  <c r="M276" i="39"/>
  <c r="M331" i="39"/>
  <c r="U238" i="28"/>
  <c r="W59" i="28"/>
  <c r="K243" i="28"/>
  <c r="W177" i="28"/>
  <c r="U356" i="28"/>
  <c r="V177" i="28"/>
  <c r="L178" i="28"/>
  <c r="L60" i="28"/>
  <c r="U641" i="39"/>
  <c r="U666" i="39" s="1"/>
  <c r="U550" i="38"/>
  <c r="U593" i="38" s="1"/>
  <c r="U814" i="38"/>
  <c r="U555" i="18"/>
  <c r="U602" i="18" s="1"/>
  <c r="V368" i="38"/>
  <c r="V814" i="38" s="1"/>
  <c r="U560" i="39"/>
  <c r="U610" i="39" s="1"/>
  <c r="U814" i="18"/>
  <c r="M287" i="38"/>
  <c r="M289" i="38" s="1"/>
  <c r="M298" i="38" s="1"/>
  <c r="U641" i="18"/>
  <c r="U666" i="18" s="1"/>
  <c r="V368" i="18"/>
  <c r="V1293" i="18" s="1"/>
  <c r="U658" i="39"/>
  <c r="U672" i="39" s="1"/>
  <c r="U550" i="39"/>
  <c r="U593" i="39" s="1"/>
  <c r="U545" i="39"/>
  <c r="U584" i="39" s="1"/>
  <c r="U540" i="18"/>
  <c r="U575" i="18" s="1"/>
  <c r="U635" i="18"/>
  <c r="U664" i="18" s="1"/>
  <c r="U555" i="38"/>
  <c r="U602" i="38" s="1"/>
  <c r="N130" i="18"/>
  <c r="N287" i="18" s="1"/>
  <c r="N289" i="18" s="1"/>
  <c r="N298" i="18" s="1"/>
  <c r="M214" i="38"/>
  <c r="M145" i="38"/>
  <c r="T673" i="18"/>
  <c r="T677" i="18" s="1"/>
  <c r="U647" i="39"/>
  <c r="U668" i="39" s="1"/>
  <c r="U550" i="18"/>
  <c r="U593" i="18" s="1"/>
  <c r="T673" i="39"/>
  <c r="T677" i="39" s="1"/>
  <c r="K343" i="38"/>
  <c r="K345" i="38" s="1"/>
  <c r="K348" i="38" s="1"/>
  <c r="K1027" i="39"/>
  <c r="K1029" i="39" s="1"/>
  <c r="K1032" i="39" s="1"/>
  <c r="K1034" i="39" s="1"/>
  <c r="K1046" i="39" s="1"/>
  <c r="K1051" i="39" s="1"/>
  <c r="K305" i="39"/>
  <c r="K306" i="39" s="1"/>
  <c r="L723" i="39"/>
  <c r="L332" i="39"/>
  <c r="L334" i="39" s="1"/>
  <c r="L309" i="39"/>
  <c r="L1298" i="39"/>
  <c r="L1054" i="39"/>
  <c r="L1056" i="39" s="1"/>
  <c r="L182" i="28" s="1"/>
  <c r="L343" i="18"/>
  <c r="L345" i="18" s="1"/>
  <c r="L348" i="18" s="1"/>
  <c r="U555" i="39"/>
  <c r="U602" i="39" s="1"/>
  <c r="U653" i="38"/>
  <c r="U670" i="38" s="1"/>
  <c r="U647" i="38"/>
  <c r="U668" i="38" s="1"/>
  <c r="V377" i="18"/>
  <c r="T103" i="43" s="1"/>
  <c r="U545" i="18"/>
  <c r="U584" i="18" s="1"/>
  <c r="U647" i="18"/>
  <c r="U668" i="18" s="1"/>
  <c r="R736" i="38"/>
  <c r="R738" i="38" s="1"/>
  <c r="R333" i="38"/>
  <c r="R325" i="38"/>
  <c r="O113" i="18"/>
  <c r="O114" i="18" s="1"/>
  <c r="S736" i="39"/>
  <c r="S738" i="39" s="1"/>
  <c r="S333" i="39"/>
  <c r="S325" i="39"/>
  <c r="T320" i="39"/>
  <c r="T315" i="39"/>
  <c r="T317" i="39" s="1"/>
  <c r="T215" i="39"/>
  <c r="K1068" i="18"/>
  <c r="K1345" i="18"/>
  <c r="M617" i="18"/>
  <c r="K1345" i="38"/>
  <c r="K1068" i="38"/>
  <c r="P134" i="39"/>
  <c r="P135" i="39" s="1"/>
  <c r="P118" i="39"/>
  <c r="P119" i="39" s="1"/>
  <c r="P26" i="39"/>
  <c r="P39" i="39"/>
  <c r="P21" i="39"/>
  <c r="S1028" i="18"/>
  <c r="S321" i="18"/>
  <c r="U629" i="39"/>
  <c r="U662" i="39" s="1"/>
  <c r="U658" i="18"/>
  <c r="U672" i="18" s="1"/>
  <c r="U1340" i="39"/>
  <c r="U380" i="39"/>
  <c r="R736" i="39"/>
  <c r="R738" i="39" s="1"/>
  <c r="R325" i="39"/>
  <c r="R333" i="39"/>
  <c r="Q17" i="38"/>
  <c r="Q18" i="38" s="1"/>
  <c r="R16" i="38" s="1"/>
  <c r="M1046" i="38"/>
  <c r="M1051" i="38" s="1"/>
  <c r="V657" i="18"/>
  <c r="V574" i="18"/>
  <c r="V646" i="18"/>
  <c r="V634" i="18"/>
  <c r="V601" i="18"/>
  <c r="V592" i="18"/>
  <c r="V566" i="18"/>
  <c r="V559" i="18"/>
  <c r="V554" i="18"/>
  <c r="V549" i="18"/>
  <c r="V544" i="18"/>
  <c r="V652" i="18"/>
  <c r="V640" i="18"/>
  <c r="V628" i="18"/>
  <c r="V609" i="18"/>
  <c r="V583" i="18"/>
  <c r="V539" i="18"/>
  <c r="V600" i="18"/>
  <c r="V558" i="18"/>
  <c r="V651" i="18"/>
  <c r="V656" i="18"/>
  <c r="V652" i="38"/>
  <c r="V640" i="38"/>
  <c r="V628" i="38"/>
  <c r="V657" i="38"/>
  <c r="V646" i="38"/>
  <c r="V634" i="38"/>
  <c r="V609" i="38"/>
  <c r="V583" i="38"/>
  <c r="V574" i="38"/>
  <c r="V601" i="38"/>
  <c r="V592" i="38"/>
  <c r="V566" i="38"/>
  <c r="V559" i="38"/>
  <c r="V554" i="38"/>
  <c r="V549" i="38"/>
  <c r="V544" i="38"/>
  <c r="V539" i="38"/>
  <c r="V651" i="38"/>
  <c r="V656" i="38"/>
  <c r="V600" i="38"/>
  <c r="V558" i="38"/>
  <c r="V639" i="39"/>
  <c r="V582" i="39"/>
  <c r="V644" i="39"/>
  <c r="V590" i="39"/>
  <c r="V548" i="39"/>
  <c r="T1028" i="18"/>
  <c r="T321" i="18"/>
  <c r="T322" i="18" s="1"/>
  <c r="U545" i="38"/>
  <c r="U584" i="38" s="1"/>
  <c r="U641" i="38"/>
  <c r="U666" i="38" s="1"/>
  <c r="U745" i="38"/>
  <c r="U962" i="38"/>
  <c r="U449" i="38"/>
  <c r="U451" i="38" s="1"/>
  <c r="U1157" i="38" s="1"/>
  <c r="U457" i="38"/>
  <c r="O27" i="38"/>
  <c r="W1270" i="39"/>
  <c r="W1270" i="38"/>
  <c r="W1270" i="18"/>
  <c r="X4" i="5"/>
  <c r="X1" i="5"/>
  <c r="X1" i="28"/>
  <c r="X4" i="28"/>
  <c r="X4" i="24"/>
  <c r="X1" i="24"/>
  <c r="X1211" i="39"/>
  <c r="X1212" i="39" s="1"/>
  <c r="X1216" i="39" s="1"/>
  <c r="X1173" i="39"/>
  <c r="X1176" i="39" s="1"/>
  <c r="X1181" i="39" s="1"/>
  <c r="X1111" i="39"/>
  <c r="X1113" i="39" s="1"/>
  <c r="X1037" i="39"/>
  <c r="X1039" i="39" s="1"/>
  <c r="X1074" i="39"/>
  <c r="X1076" i="39" s="1"/>
  <c r="X859" i="39"/>
  <c r="X922" i="39"/>
  <c r="X925" i="39" s="1"/>
  <c r="X895" i="39"/>
  <c r="X818" i="39"/>
  <c r="X821" i="39" s="1"/>
  <c r="X827" i="39" s="1"/>
  <c r="X794" i="39"/>
  <c r="X797" i="39" s="1"/>
  <c r="X808" i="39" s="1"/>
  <c r="X684" i="39"/>
  <c r="X685" i="39" s="1"/>
  <c r="X695" i="39" s="1"/>
  <c r="X433" i="39"/>
  <c r="X434" i="39" s="1"/>
  <c r="X357" i="39"/>
  <c r="X358" i="39" s="1"/>
  <c r="X362" i="39" s="1"/>
  <c r="X363" i="39" s="1"/>
  <c r="V72" i="43" s="1"/>
  <c r="X399" i="39"/>
  <c r="X400" i="39" s="1"/>
  <c r="X1" i="39"/>
  <c r="X1211" i="38"/>
  <c r="X1212" i="38" s="1"/>
  <c r="X1216" i="38" s="1"/>
  <c r="X1111" i="38"/>
  <c r="X1113" i="38" s="1"/>
  <c r="X4" i="39"/>
  <c r="X1173" i="38"/>
  <c r="X1176" i="38" s="1"/>
  <c r="X1181" i="38" s="1"/>
  <c r="X1037" i="38"/>
  <c r="X1039" i="38" s="1"/>
  <c r="X922" i="38"/>
  <c r="X925" i="38" s="1"/>
  <c r="X895" i="38"/>
  <c r="X818" i="38"/>
  <c r="X821" i="38" s="1"/>
  <c r="X827" i="38" s="1"/>
  <c r="X684" i="38"/>
  <c r="X685" i="38" s="1"/>
  <c r="X695" i="38" s="1"/>
  <c r="X1074" i="38"/>
  <c r="X1076" i="38" s="1"/>
  <c r="X859" i="38"/>
  <c r="X794" i="38"/>
  <c r="X797" i="38" s="1"/>
  <c r="X808" i="38" s="1"/>
  <c r="X433" i="38"/>
  <c r="X434" i="38" s="1"/>
  <c r="X357" i="38"/>
  <c r="X358" i="38" s="1"/>
  <c r="X362" i="38" s="1"/>
  <c r="X363" i="38" s="1"/>
  <c r="X399" i="38"/>
  <c r="X400" i="38" s="1"/>
  <c r="X4" i="38"/>
  <c r="X1173" i="18"/>
  <c r="X1176" i="18" s="1"/>
  <c r="X1181" i="18" s="1"/>
  <c r="X1037" i="18"/>
  <c r="X1039" i="18" s="1"/>
  <c r="X1" i="38"/>
  <c r="X1074" i="18"/>
  <c r="X1076" i="18" s="1"/>
  <c r="X1211" i="18"/>
  <c r="X1212" i="18" s="1"/>
  <c r="X1216" i="18" s="1"/>
  <c r="X1111" i="18"/>
  <c r="X1113" i="18" s="1"/>
  <c r="X859" i="18"/>
  <c r="X794" i="18"/>
  <c r="X797" i="18" s="1"/>
  <c r="X808" i="18" s="1"/>
  <c r="X922" i="18"/>
  <c r="X925" i="18" s="1"/>
  <c r="X895" i="18"/>
  <c r="X818" i="18"/>
  <c r="X821" i="18" s="1"/>
  <c r="X827" i="18" s="1"/>
  <c r="X684" i="18"/>
  <c r="X685" i="18" s="1"/>
  <c r="X695" i="18" s="1"/>
  <c r="X433" i="18"/>
  <c r="X434" i="18" s="1"/>
  <c r="X357" i="18"/>
  <c r="X358" i="18" s="1"/>
  <c r="X362" i="18" s="1"/>
  <c r="X363" i="18" s="1"/>
  <c r="X14" i="21"/>
  <c r="Y10" i="21"/>
  <c r="Y1" i="6" s="1"/>
  <c r="X1" i="21"/>
  <c r="X399" i="18"/>
  <c r="X400" i="18" s="1"/>
  <c r="X1" i="18"/>
  <c r="X26" i="21"/>
  <c r="X4" i="21"/>
  <c r="X22" i="21" s="1"/>
  <c r="X4" i="18"/>
  <c r="X4" i="6"/>
  <c r="X36" i="21"/>
  <c r="X32" i="21"/>
  <c r="X40" i="21"/>
  <c r="W1085" i="18"/>
  <c r="W1079" i="18"/>
  <c r="W1080" i="18" s="1"/>
  <c r="W1087" i="18" s="1"/>
  <c r="W1304" i="38"/>
  <c r="W375" i="38"/>
  <c r="W371" i="38"/>
  <c r="W366" i="38"/>
  <c r="W1085" i="38"/>
  <c r="W1079" i="38"/>
  <c r="W1080" i="38" s="1"/>
  <c r="W1087" i="38" s="1"/>
  <c r="W403" i="39"/>
  <c r="W404" i="39" s="1"/>
  <c r="W411" i="39" s="1"/>
  <c r="W409" i="39"/>
  <c r="W1085" i="39"/>
  <c r="W1079" i="39"/>
  <c r="W1080" i="39" s="1"/>
  <c r="W1087" i="39" s="1"/>
  <c r="N129" i="39"/>
  <c r="N140" i="39"/>
  <c r="K690" i="18"/>
  <c r="N1309" i="38"/>
  <c r="N1059" i="38"/>
  <c r="L46" i="43" s="1"/>
  <c r="N1063" i="38"/>
  <c r="N1065" i="38" s="1"/>
  <c r="N302" i="28" s="1"/>
  <c r="L1305" i="39"/>
  <c r="L1199" i="39"/>
  <c r="L466" i="39"/>
  <c r="L470" i="39"/>
  <c r="L472" i="39" s="1"/>
  <c r="J164" i="43" s="1"/>
  <c r="L1294" i="38"/>
  <c r="L461" i="38"/>
  <c r="L463" i="38" s="1"/>
  <c r="L92" i="38"/>
  <c r="L620" i="38"/>
  <c r="L621" i="38"/>
  <c r="M722" i="38"/>
  <c r="M292" i="38"/>
  <c r="M294" i="38" s="1"/>
  <c r="M299" i="38" s="1"/>
  <c r="M331" i="38"/>
  <c r="M492" i="38"/>
  <c r="M494" i="38" s="1"/>
  <c r="M276" i="38"/>
  <c r="V909" i="18"/>
  <c r="V903" i="18"/>
  <c r="V904" i="18" s="1"/>
  <c r="V911" i="18" s="1"/>
  <c r="V903" i="39"/>
  <c r="V904" i="39" s="1"/>
  <c r="V911" i="39" s="1"/>
  <c r="V909" i="39"/>
  <c r="K688" i="39"/>
  <c r="K692" i="39" s="1"/>
  <c r="K696" i="39" s="1"/>
  <c r="K697" i="39" s="1"/>
  <c r="N127" i="39"/>
  <c r="N138" i="39"/>
  <c r="U441" i="18"/>
  <c r="U446" i="18" s="1"/>
  <c r="U315" i="18"/>
  <c r="U317" i="18" s="1"/>
  <c r="U215" i="18"/>
  <c r="U320" i="18"/>
  <c r="M91" i="18"/>
  <c r="S745" i="38"/>
  <c r="S962" i="38"/>
  <c r="S457" i="38"/>
  <c r="S449" i="38"/>
  <c r="S451" i="38" s="1"/>
  <c r="U315" i="39"/>
  <c r="U317" i="39" s="1"/>
  <c r="U320" i="39"/>
  <c r="U215" i="39"/>
  <c r="U1340" i="38"/>
  <c r="U380" i="38"/>
  <c r="M722" i="18"/>
  <c r="M331" i="18"/>
  <c r="M492" i="18"/>
  <c r="M494" i="18" s="1"/>
  <c r="M276" i="18"/>
  <c r="M292" i="18"/>
  <c r="M294" i="18" s="1"/>
  <c r="M618" i="18"/>
  <c r="M620" i="18"/>
  <c r="K456" i="38"/>
  <c r="K458" i="38" s="1"/>
  <c r="K415" i="38"/>
  <c r="K417" i="38" s="1"/>
  <c r="P18" i="39"/>
  <c r="Q16" i="39" s="1"/>
  <c r="O297" i="18"/>
  <c r="O301" i="18" s="1"/>
  <c r="N55" i="38"/>
  <c r="N57" i="38"/>
  <c r="K724" i="18"/>
  <c r="S322" i="18"/>
  <c r="V377" i="38"/>
  <c r="V297" i="28" s="1"/>
  <c r="M1046" i="18"/>
  <c r="M1051" i="18" s="1"/>
  <c r="U560" i="18"/>
  <c r="U653" i="18"/>
  <c r="U670" i="18" s="1"/>
  <c r="N138" i="38"/>
  <c r="N142" i="38" s="1"/>
  <c r="N564" i="28" s="1"/>
  <c r="N569" i="28" s="1"/>
  <c r="N127" i="38"/>
  <c r="N130" i="38" s="1"/>
  <c r="V190" i="18"/>
  <c r="V195" i="18" s="1"/>
  <c r="V422" i="18"/>
  <c r="V424" i="18" s="1"/>
  <c r="V427" i="18" s="1"/>
  <c r="V429" i="18" s="1"/>
  <c r="V441" i="18" s="1"/>
  <c r="V446" i="18" s="1"/>
  <c r="V422" i="39"/>
  <c r="V424" i="39" s="1"/>
  <c r="V427" i="39" s="1"/>
  <c r="V429" i="39" s="1"/>
  <c r="V441" i="39" s="1"/>
  <c r="V446" i="39" s="1"/>
  <c r="V190" i="39"/>
  <c r="V195" i="39" s="1"/>
  <c r="V633" i="18"/>
  <c r="V638" i="18"/>
  <c r="V581" i="18"/>
  <c r="V543" i="18"/>
  <c r="V573" i="18"/>
  <c r="V592" i="39"/>
  <c r="V566" i="39"/>
  <c r="V559" i="39"/>
  <c r="V554" i="39"/>
  <c r="V549" i="39"/>
  <c r="V544" i="39"/>
  <c r="V539" i="39"/>
  <c r="V652" i="39"/>
  <c r="V640" i="39"/>
  <c r="V628" i="39"/>
  <c r="V609" i="39"/>
  <c r="V583" i="39"/>
  <c r="V657" i="39"/>
  <c r="V574" i="39"/>
  <c r="V646" i="39"/>
  <c r="V634" i="39"/>
  <c r="V601" i="39"/>
  <c r="V651" i="39"/>
  <c r="V656" i="39"/>
  <c r="V600" i="39"/>
  <c r="V558" i="39"/>
  <c r="K348" i="18"/>
  <c r="O28" i="38"/>
  <c r="K690" i="38"/>
  <c r="P128" i="38"/>
  <c r="P139" i="38"/>
  <c r="W754" i="39"/>
  <c r="W186" i="39"/>
  <c r="W187" i="39" s="1"/>
  <c r="W194" i="39" s="1"/>
  <c r="W180" i="39"/>
  <c r="W181" i="39" s="1"/>
  <c r="W193" i="39" s="1"/>
  <c r="W174" i="39"/>
  <c r="W175" i="39" s="1"/>
  <c r="W192" i="39" s="1"/>
  <c r="W168" i="39"/>
  <c r="W169" i="39" s="1"/>
  <c r="W191" i="39" s="1"/>
  <c r="W162" i="39"/>
  <c r="W163" i="39" s="1"/>
  <c r="W754" i="38"/>
  <c r="W186" i="38"/>
  <c r="W187" i="38" s="1"/>
  <c r="W194" i="38" s="1"/>
  <c r="W180" i="38"/>
  <c r="W181" i="38" s="1"/>
  <c r="W193" i="38" s="1"/>
  <c r="W174" i="38"/>
  <c r="W175" i="38" s="1"/>
  <c r="W192" i="38" s="1"/>
  <c r="W168" i="38"/>
  <c r="W169" i="38" s="1"/>
  <c r="W191" i="38" s="1"/>
  <c r="W162" i="38"/>
  <c r="W163" i="38" s="1"/>
  <c r="W754" i="18"/>
  <c r="W186" i="18"/>
  <c r="W187" i="18" s="1"/>
  <c r="W194" i="18" s="1"/>
  <c r="W180" i="18"/>
  <c r="W181" i="18" s="1"/>
  <c r="W193" i="18" s="1"/>
  <c r="W174" i="18"/>
  <c r="W175" i="18" s="1"/>
  <c r="W192" i="18" s="1"/>
  <c r="W168" i="18"/>
  <c r="W169" i="18" s="1"/>
  <c r="W191" i="18" s="1"/>
  <c r="W162" i="18"/>
  <c r="W163" i="18" s="1"/>
  <c r="W1127" i="18"/>
  <c r="W1116" i="18"/>
  <c r="W1117" i="18" s="1"/>
  <c r="W1129" i="18" s="1"/>
  <c r="W437" i="38"/>
  <c r="W438" i="38" s="1"/>
  <c r="W445" i="38" s="1"/>
  <c r="W443" i="38"/>
  <c r="W1304" i="39"/>
  <c r="W375" i="39"/>
  <c r="W371" i="39"/>
  <c r="W366" i="39"/>
  <c r="T673" i="38"/>
  <c r="T677" i="38" s="1"/>
  <c r="K689" i="18"/>
  <c r="N1309" i="18"/>
  <c r="N1063" i="18"/>
  <c r="N1065" i="18" s="1"/>
  <c r="L108" i="43" s="1"/>
  <c r="N1059" i="18"/>
  <c r="N49" i="39"/>
  <c r="N52" i="39" s="1"/>
  <c r="L93" i="38"/>
  <c r="L722" i="38"/>
  <c r="L276" i="38"/>
  <c r="L292" i="38"/>
  <c r="L294" i="38" s="1"/>
  <c r="L331" i="38"/>
  <c r="L334" i="38" s="1"/>
  <c r="L492" i="38"/>
  <c r="L494" i="38" s="1"/>
  <c r="V909" i="38"/>
  <c r="V903" i="38"/>
  <c r="V904" i="38" s="1"/>
  <c r="V911" i="38" s="1"/>
  <c r="L1295" i="18"/>
  <c r="L963" i="18"/>
  <c r="L700" i="18"/>
  <c r="L702" i="18" s="1"/>
  <c r="M616" i="18"/>
  <c r="U441" i="39"/>
  <c r="U446" i="39" s="1"/>
  <c r="M92" i="18"/>
  <c r="M621" i="18"/>
  <c r="K213" i="38"/>
  <c r="K216" i="38" s="1"/>
  <c r="M214" i="18"/>
  <c r="M304" i="18"/>
  <c r="M306" i="18" s="1"/>
  <c r="M145" i="18"/>
  <c r="K1294" i="18"/>
  <c r="K461" i="18"/>
  <c r="K463" i="18" s="1"/>
  <c r="P134" i="18"/>
  <c r="P135" i="18" s="1"/>
  <c r="P118" i="18"/>
  <c r="P119" i="18" s="1"/>
  <c r="P26" i="18"/>
  <c r="P39" i="18"/>
  <c r="P21" i="18"/>
  <c r="T593" i="38"/>
  <c r="K213" i="18"/>
  <c r="K216" i="18" s="1"/>
  <c r="U653" i="39"/>
  <c r="U670" i="39" s="1"/>
  <c r="O139" i="39"/>
  <c r="O128" i="39"/>
  <c r="M415" i="38"/>
  <c r="M417" i="38" s="1"/>
  <c r="M724" i="38" s="1"/>
  <c r="M456" i="38"/>
  <c r="M458" i="38" s="1"/>
  <c r="O123" i="18"/>
  <c r="O124" i="18" s="1"/>
  <c r="O44" i="18"/>
  <c r="O46" i="18" s="1"/>
  <c r="O44" i="38"/>
  <c r="O46" i="38" s="1"/>
  <c r="O123" i="38"/>
  <c r="O124" i="38" s="1"/>
  <c r="V645" i="18"/>
  <c r="V650" i="18"/>
  <c r="V591" i="18"/>
  <c r="V553" i="18"/>
  <c r="V608" i="18"/>
  <c r="V599" i="18"/>
  <c r="V565" i="18"/>
  <c r="V538" i="18"/>
  <c r="V627" i="18"/>
  <c r="V572" i="18"/>
  <c r="V632" i="18"/>
  <c r="V627" i="38"/>
  <c r="V632" i="38"/>
  <c r="V565" i="38"/>
  <c r="V538" i="38"/>
  <c r="V572" i="38"/>
  <c r="V633" i="38"/>
  <c r="V638" i="38"/>
  <c r="V573" i="38"/>
  <c r="V581" i="38"/>
  <c r="V543" i="38"/>
  <c r="V573" i="39"/>
  <c r="V633" i="39"/>
  <c r="V638" i="39"/>
  <c r="V581" i="39"/>
  <c r="V543" i="39"/>
  <c r="Q961" i="39"/>
  <c r="Q741" i="39"/>
  <c r="K689" i="38"/>
  <c r="U658" i="38"/>
  <c r="U672" i="38" s="1"/>
  <c r="U635" i="38"/>
  <c r="U664" i="38" s="1"/>
  <c r="K689" i="39"/>
  <c r="N57" i="18"/>
  <c r="N55" i="18"/>
  <c r="P23" i="38"/>
  <c r="P27" i="38" s="1"/>
  <c r="P282" i="38"/>
  <c r="P284" i="38" s="1"/>
  <c r="P297" i="38" s="1"/>
  <c r="P301" i="38" s="1"/>
  <c r="P141" i="38"/>
  <c r="L1305" i="18"/>
  <c r="L1199" i="18"/>
  <c r="L466" i="18"/>
  <c r="L470" i="18"/>
  <c r="L472" i="18" s="1"/>
  <c r="J104" i="43" s="1"/>
  <c r="M499" i="39"/>
  <c r="M501" i="39" s="1"/>
  <c r="M688" i="39" s="1"/>
  <c r="M692" i="39" s="1"/>
  <c r="M696" i="39" s="1"/>
  <c r="M697" i="39" s="1"/>
  <c r="M676" i="39"/>
  <c r="M678" i="39" s="1"/>
  <c r="M690" i="39" s="1"/>
  <c r="V1304" i="39"/>
  <c r="V375" i="39"/>
  <c r="V377" i="39" s="1"/>
  <c r="T163" i="43" s="1"/>
  <c r="V371" i="39"/>
  <c r="V366" i="39"/>
  <c r="V368" i="39" s="1"/>
  <c r="W1367" i="39"/>
  <c r="W1101" i="39"/>
  <c r="W1143" i="39"/>
  <c r="W1064" i="39"/>
  <c r="W950" i="39"/>
  <c r="W1015" i="39"/>
  <c r="W710" i="39"/>
  <c r="W471" i="39"/>
  <c r="W240" i="39"/>
  <c r="W376" i="39"/>
  <c r="W344" i="39"/>
  <c r="W1367" i="38"/>
  <c r="W1143" i="38"/>
  <c r="W1101" i="38"/>
  <c r="W950" i="38"/>
  <c r="W710" i="38"/>
  <c r="W1064" i="38"/>
  <c r="W1015" i="38"/>
  <c r="W344" i="38"/>
  <c r="W240" i="38"/>
  <c r="W471" i="38"/>
  <c r="W376" i="38"/>
  <c r="W1015" i="18"/>
  <c r="W1367" i="18"/>
  <c r="W1064" i="18"/>
  <c r="W1143" i="18"/>
  <c r="W1101" i="18"/>
  <c r="W950" i="18"/>
  <c r="W710" i="18"/>
  <c r="W240" i="18"/>
  <c r="W471" i="18"/>
  <c r="W376" i="18"/>
  <c r="W344" i="18"/>
  <c r="W771" i="39"/>
  <c r="W771" i="38"/>
  <c r="W771" i="18"/>
  <c r="W403" i="18"/>
  <c r="W404" i="18" s="1"/>
  <c r="W411" i="18" s="1"/>
  <c r="W409" i="18"/>
  <c r="W1304" i="18"/>
  <c r="W375" i="18"/>
  <c r="W371" i="18"/>
  <c r="W366" i="18"/>
  <c r="W1048" i="18"/>
  <c r="W1042" i="18"/>
  <c r="W1043" i="18" s="1"/>
  <c r="W1050" i="18" s="1"/>
  <c r="W1127" i="38"/>
  <c r="W1116" i="38"/>
  <c r="W1117" i="38" s="1"/>
  <c r="W1129" i="38" s="1"/>
  <c r="W443" i="39"/>
  <c r="W437" i="39"/>
  <c r="W438" i="39" s="1"/>
  <c r="W445" i="39" s="1"/>
  <c r="W1048" i="39"/>
  <c r="W1042" i="39"/>
  <c r="W1043" i="39" s="1"/>
  <c r="W1050" i="39" s="1"/>
  <c r="T610" i="38"/>
  <c r="U911" i="18"/>
  <c r="L66" i="38"/>
  <c r="L619" i="38"/>
  <c r="L617" i="38"/>
  <c r="M94" i="38"/>
  <c r="M567" i="28" s="1"/>
  <c r="M622" i="38"/>
  <c r="M689" i="38" s="1"/>
  <c r="K690" i="39"/>
  <c r="M298" i="39"/>
  <c r="M301" i="39" s="1"/>
  <c r="M66" i="18"/>
  <c r="M93" i="18"/>
  <c r="M619" i="18"/>
  <c r="U1340" i="18"/>
  <c r="U380" i="18"/>
  <c r="M388" i="18"/>
  <c r="M390" i="18" s="1"/>
  <c r="M287" i="18"/>
  <c r="M289" i="18" s="1"/>
  <c r="S1157" i="18"/>
  <c r="O27" i="18"/>
  <c r="Q17" i="18"/>
  <c r="U540" i="39"/>
  <c r="U635" i="39"/>
  <c r="U664" i="39" s="1"/>
  <c r="O23" i="39"/>
  <c r="O282" i="39"/>
  <c r="O284" i="39" s="1"/>
  <c r="O141" i="39"/>
  <c r="N304" i="18"/>
  <c r="N306" i="18" s="1"/>
  <c r="N145" i="18"/>
  <c r="N214" i="18"/>
  <c r="R961" i="18"/>
  <c r="R741" i="18"/>
  <c r="P40" i="38"/>
  <c r="P41" i="38" s="1"/>
  <c r="Q38" i="38" s="1"/>
  <c r="V190" i="38"/>
  <c r="V195" i="38" s="1"/>
  <c r="V422" i="38"/>
  <c r="V424" i="38" s="1"/>
  <c r="V427" i="38" s="1"/>
  <c r="V429" i="38" s="1"/>
  <c r="V590" i="18"/>
  <c r="V548" i="18"/>
  <c r="V639" i="18"/>
  <c r="V582" i="18"/>
  <c r="V644" i="18"/>
  <c r="V639" i="38"/>
  <c r="V644" i="38"/>
  <c r="V590" i="38"/>
  <c r="V548" i="38"/>
  <c r="V582" i="38"/>
  <c r="V645" i="38"/>
  <c r="V650" i="38"/>
  <c r="V599" i="38"/>
  <c r="V591" i="38"/>
  <c r="V553" i="38"/>
  <c r="V608" i="38"/>
  <c r="V627" i="39"/>
  <c r="V572" i="39"/>
  <c r="V632" i="39"/>
  <c r="V565" i="39"/>
  <c r="V538" i="39"/>
  <c r="V608" i="39"/>
  <c r="V599" i="39"/>
  <c r="V645" i="39"/>
  <c r="V650" i="39"/>
  <c r="V591" i="39"/>
  <c r="V553" i="39"/>
  <c r="U540" i="38"/>
  <c r="U560" i="38"/>
  <c r="U610" i="38" s="1"/>
  <c r="U629" i="38"/>
  <c r="U662" i="38" s="1"/>
  <c r="U320" i="38"/>
  <c r="U315" i="38"/>
  <c r="U317" i="38" s="1"/>
  <c r="U215" i="38"/>
  <c r="O40" i="39"/>
  <c r="O41" i="39" s="1"/>
  <c r="P38" i="39" s="1"/>
  <c r="O297" i="38"/>
  <c r="O301" i="38" s="1"/>
  <c r="R1157" i="39"/>
  <c r="K456" i="39"/>
  <c r="K458" i="39" s="1"/>
  <c r="K415" i="39"/>
  <c r="K417" i="39" s="1"/>
  <c r="K688" i="38"/>
  <c r="K692" i="38" s="1"/>
  <c r="K696" i="38" s="1"/>
  <c r="K697" i="38" s="1"/>
  <c r="W1055" i="39"/>
  <c r="W1134" i="39"/>
  <c r="W1092" i="39"/>
  <c r="W1121" i="39"/>
  <c r="W941" i="39"/>
  <c r="W1006" i="39"/>
  <c r="W1033" i="39"/>
  <c r="W750" i="39"/>
  <c r="W730" i="39"/>
  <c r="W701" i="39"/>
  <c r="W737" i="39"/>
  <c r="W526" i="39"/>
  <c r="W527" i="39" s="1"/>
  <c r="W514" i="39"/>
  <c r="W515" i="39" s="1"/>
  <c r="W532" i="39"/>
  <c r="W533" i="39" s="1"/>
  <c r="W520" i="39"/>
  <c r="W521" i="39" s="1"/>
  <c r="W508" i="39"/>
  <c r="W509" i="39" s="1"/>
  <c r="W493" i="39"/>
  <c r="W488" i="39"/>
  <c r="W489" i="39" s="1"/>
  <c r="W428" i="39"/>
  <c r="W450" i="39"/>
  <c r="W394" i="39"/>
  <c r="W462" i="39"/>
  <c r="W416" i="39"/>
  <c r="W367" i="39"/>
  <c r="W1134" i="38"/>
  <c r="W1092" i="38"/>
  <c r="W1121" i="38"/>
  <c r="W941" i="38"/>
  <c r="W701" i="38"/>
  <c r="W1055" i="38"/>
  <c r="W1006" i="38"/>
  <c r="W737" i="38"/>
  <c r="W750" i="38"/>
  <c r="W730" i="38"/>
  <c r="W1033" i="38"/>
  <c r="W462" i="38"/>
  <c r="W416" i="38"/>
  <c r="W367" i="38"/>
  <c r="W532" i="38"/>
  <c r="W533" i="38" s="1"/>
  <c r="W520" i="38"/>
  <c r="W521" i="38" s="1"/>
  <c r="W508" i="38"/>
  <c r="W509" i="38" s="1"/>
  <c r="W493" i="38"/>
  <c r="W488" i="38"/>
  <c r="W489" i="38" s="1"/>
  <c r="W428" i="38"/>
  <c r="W526" i="38"/>
  <c r="W527" i="38" s="1"/>
  <c r="W514" i="38"/>
  <c r="W515" i="38" s="1"/>
  <c r="W450" i="38"/>
  <c r="W394" i="38"/>
  <c r="W1055" i="18"/>
  <c r="W1033" i="18"/>
  <c r="W1134" i="18"/>
  <c r="W1092" i="18"/>
  <c r="W1121" i="18"/>
  <c r="W1006" i="18"/>
  <c r="W750" i="18"/>
  <c r="W730" i="18"/>
  <c r="W941" i="18"/>
  <c r="W701" i="18"/>
  <c r="W737" i="18"/>
  <c r="W532" i="18"/>
  <c r="W533" i="18" s="1"/>
  <c r="W520" i="18"/>
  <c r="W521" i="18" s="1"/>
  <c r="W508" i="18"/>
  <c r="W509" i="18" s="1"/>
  <c r="W493" i="18"/>
  <c r="W488" i="18"/>
  <c r="W489" i="18" s="1"/>
  <c r="W428" i="18"/>
  <c r="W526" i="18"/>
  <c r="W527" i="18" s="1"/>
  <c r="W514" i="18"/>
  <c r="W515" i="18" s="1"/>
  <c r="W450" i="18"/>
  <c r="W394" i="18"/>
  <c r="W462" i="18"/>
  <c r="W416" i="18"/>
  <c r="W367" i="18"/>
  <c r="W1232" i="39"/>
  <c r="W898" i="39"/>
  <c r="W899" i="39" s="1"/>
  <c r="W902" i="39"/>
  <c r="W11" i="39"/>
  <c r="W12" i="39" s="1"/>
  <c r="W1232" i="38"/>
  <c r="W898" i="38"/>
  <c r="W899" i="38" s="1"/>
  <c r="W902" i="38"/>
  <c r="W11" i="38"/>
  <c r="W12" i="38" s="1"/>
  <c r="W1232" i="18"/>
  <c r="W902" i="18"/>
  <c r="W898" i="18"/>
  <c r="W899" i="18" s="1"/>
  <c r="W11" i="18"/>
  <c r="W12" i="18" s="1"/>
  <c r="W443" i="18"/>
  <c r="W437" i="18"/>
  <c r="W438" i="18" s="1"/>
  <c r="W445" i="18" s="1"/>
  <c r="W409" i="38"/>
  <c r="W403" i="38"/>
  <c r="W404" i="38" s="1"/>
  <c r="W411" i="38" s="1"/>
  <c r="W1042" i="38"/>
  <c r="W1043" i="38" s="1"/>
  <c r="W1050" i="38" s="1"/>
  <c r="W1048" i="38"/>
  <c r="W1116" i="39"/>
  <c r="W1117" i="39" s="1"/>
  <c r="W1129" i="39" s="1"/>
  <c r="W1127" i="39"/>
  <c r="K213" i="39"/>
  <c r="K216" i="39" s="1"/>
  <c r="K688" i="18"/>
  <c r="K692" i="18" s="1"/>
  <c r="K696" i="18" s="1"/>
  <c r="K697" i="18" s="1"/>
  <c r="T320" i="38"/>
  <c r="T315" i="38"/>
  <c r="T317" i="38" s="1"/>
  <c r="T215" i="38"/>
  <c r="L91" i="38"/>
  <c r="L616" i="38"/>
  <c r="L618" i="38"/>
  <c r="L1295" i="39"/>
  <c r="L963" i="39"/>
  <c r="L700" i="39"/>
  <c r="L702" i="39" s="1"/>
  <c r="J74" i="43" s="1"/>
  <c r="M393" i="39"/>
  <c r="M395" i="39" s="1"/>
  <c r="Q961" i="18"/>
  <c r="Q741" i="18"/>
  <c r="T207" i="38" l="1"/>
  <c r="S339" i="43"/>
  <c r="U207" i="18"/>
  <c r="U207" i="39"/>
  <c r="R348" i="43"/>
  <c r="S357" i="43"/>
  <c r="S348" i="43"/>
  <c r="T651" i="28"/>
  <c r="T654" i="28" s="1"/>
  <c r="M154" i="38"/>
  <c r="K347" i="43" s="1"/>
  <c r="U207" i="38"/>
  <c r="L248" i="39"/>
  <c r="V202" i="18"/>
  <c r="V204" i="18" s="1"/>
  <c r="V609" i="28" s="1"/>
  <c r="V612" i="28" s="1"/>
  <c r="V544" i="28"/>
  <c r="V547" i="28" s="1"/>
  <c r="V202" i="38"/>
  <c r="V204" i="38" s="1"/>
  <c r="V630" i="28" s="1"/>
  <c r="V633" i="28" s="1"/>
  <c r="V565" i="28"/>
  <c r="V568" i="28" s="1"/>
  <c r="V202" i="39"/>
  <c r="V204" i="39" s="1"/>
  <c r="V651" i="28" s="1"/>
  <c r="V654" i="28" s="1"/>
  <c r="V586" i="28"/>
  <c r="V589" i="28" s="1"/>
  <c r="L248" i="18"/>
  <c r="N154" i="18"/>
  <c r="L338" i="43" s="1"/>
  <c r="N608" i="28"/>
  <c r="N613" i="28" s="1"/>
  <c r="I337" i="43"/>
  <c r="K106" i="18"/>
  <c r="I346" i="43"/>
  <c r="K632" i="28"/>
  <c r="I355" i="43"/>
  <c r="K653" i="28"/>
  <c r="X203" i="39"/>
  <c r="X150" i="38"/>
  <c r="X1385" i="18"/>
  <c r="X150" i="39"/>
  <c r="X102" i="38"/>
  <c r="X102" i="18"/>
  <c r="X1385" i="38"/>
  <c r="X203" i="18"/>
  <c r="X102" i="39"/>
  <c r="X1385" i="39"/>
  <c r="X203" i="38"/>
  <c r="X150" i="18"/>
  <c r="J42" i="43"/>
  <c r="L119" i="28"/>
  <c r="V41" i="43"/>
  <c r="X118" i="28"/>
  <c r="M154" i="39"/>
  <c r="K356" i="43" s="1"/>
  <c r="M154" i="18"/>
  <c r="K338" i="43" s="1"/>
  <c r="K309" i="43"/>
  <c r="M101" i="39"/>
  <c r="M103" i="39" s="1"/>
  <c r="L301" i="43"/>
  <c r="N149" i="38"/>
  <c r="N151" i="38" s="1"/>
  <c r="N629" i="28" s="1"/>
  <c r="N634" i="28" s="1"/>
  <c r="M309" i="38"/>
  <c r="K300" i="43"/>
  <c r="M101" i="38"/>
  <c r="M103" i="38" s="1"/>
  <c r="M632" i="28" s="1"/>
  <c r="M332" i="38"/>
  <c r="M334" i="38" s="1"/>
  <c r="T311" i="43"/>
  <c r="V198" i="39"/>
  <c r="V198" i="38"/>
  <c r="T302" i="43"/>
  <c r="V198" i="18"/>
  <c r="T293" i="43"/>
  <c r="V1340" i="18"/>
  <c r="M213" i="39"/>
  <c r="M216" i="39" s="1"/>
  <c r="M219" i="39" s="1"/>
  <c r="M97" i="39"/>
  <c r="S333" i="38"/>
  <c r="M213" i="38"/>
  <c r="M216" i="38" s="1"/>
  <c r="M231" i="38" s="1"/>
  <c r="M97" i="38"/>
  <c r="S325" i="38"/>
  <c r="L138" i="43"/>
  <c r="T133" i="43"/>
  <c r="V10" i="43"/>
  <c r="J12" i="43"/>
  <c r="I11" i="43"/>
  <c r="L15" i="43"/>
  <c r="V814" i="18"/>
  <c r="X59" i="28"/>
  <c r="V380" i="18"/>
  <c r="V238" i="28"/>
  <c r="L239" i="28"/>
  <c r="N243" i="28"/>
  <c r="V356" i="28"/>
  <c r="X177" i="28"/>
  <c r="L357" i="28"/>
  <c r="L179" i="28"/>
  <c r="K60" i="28"/>
  <c r="L61" i="28"/>
  <c r="V550" i="39"/>
  <c r="V593" i="39" s="1"/>
  <c r="N388" i="18"/>
  <c r="N390" i="18" s="1"/>
  <c r="N393" i="18" s="1"/>
  <c r="N395" i="18" s="1"/>
  <c r="N407" i="18" s="1"/>
  <c r="N412" i="18" s="1"/>
  <c r="N456" i="18" s="1"/>
  <c r="N458" i="18" s="1"/>
  <c r="V1293" i="38"/>
  <c r="L94" i="38"/>
  <c r="L567" i="28" s="1"/>
  <c r="M1027" i="39"/>
  <c r="M1029" i="39" s="1"/>
  <c r="M1032" i="39" s="1"/>
  <c r="M1034" i="39" s="1"/>
  <c r="M1046" i="39" s="1"/>
  <c r="M1051" i="39" s="1"/>
  <c r="M1298" i="39" s="1"/>
  <c r="M305" i="39"/>
  <c r="M306" i="39" s="1"/>
  <c r="M309" i="39" s="1"/>
  <c r="V658" i="39"/>
  <c r="V672" i="39" s="1"/>
  <c r="N142" i="39"/>
  <c r="U673" i="18"/>
  <c r="U677" i="18" s="1"/>
  <c r="N130" i="39"/>
  <c r="N388" i="39" s="1"/>
  <c r="N390" i="39" s="1"/>
  <c r="U673" i="38"/>
  <c r="U677" i="38" s="1"/>
  <c r="L1059" i="39"/>
  <c r="L1309" i="39"/>
  <c r="L1063" i="39"/>
  <c r="L1065" i="39" s="1"/>
  <c r="J168" i="43" s="1"/>
  <c r="L1206" i="39"/>
  <c r="L343" i="39"/>
  <c r="L345" i="39" s="1"/>
  <c r="L348" i="39" s="1"/>
  <c r="K332" i="39"/>
  <c r="K334" i="39" s="1"/>
  <c r="K309" i="39"/>
  <c r="K723" i="39"/>
  <c r="K1298" i="39"/>
  <c r="K1054" i="39"/>
  <c r="K1056" i="39" s="1"/>
  <c r="K182" i="28" s="1"/>
  <c r="V560" i="18"/>
  <c r="V610" i="18" s="1"/>
  <c r="P28" i="38"/>
  <c r="P113" i="38" s="1"/>
  <c r="P114" i="38" s="1"/>
  <c r="P138" i="38" s="1"/>
  <c r="L622" i="38"/>
  <c r="L689" i="38" s="1"/>
  <c r="R17" i="38"/>
  <c r="P40" i="39"/>
  <c r="W632" i="38"/>
  <c r="W627" i="38"/>
  <c r="W565" i="38"/>
  <c r="W538" i="38"/>
  <c r="W572" i="38"/>
  <c r="K724" i="39"/>
  <c r="W646" i="18"/>
  <c r="W634" i="18"/>
  <c r="W601" i="18"/>
  <c r="W592" i="18"/>
  <c r="W566" i="18"/>
  <c r="W559" i="18"/>
  <c r="W554" i="18"/>
  <c r="W549" i="18"/>
  <c r="W544" i="18"/>
  <c r="W539" i="18"/>
  <c r="W652" i="18"/>
  <c r="W640" i="18"/>
  <c r="W628" i="18"/>
  <c r="W609" i="18"/>
  <c r="W583" i="18"/>
  <c r="W657" i="18"/>
  <c r="W574" i="18"/>
  <c r="W558" i="18"/>
  <c r="W651" i="18"/>
  <c r="W656" i="18"/>
  <c r="W600" i="18"/>
  <c r="W644" i="38"/>
  <c r="W639" i="38"/>
  <c r="W590" i="38"/>
  <c r="W548" i="38"/>
  <c r="W582" i="38"/>
  <c r="W632" i="39"/>
  <c r="W565" i="39"/>
  <c r="W538" i="39"/>
  <c r="W627" i="39"/>
  <c r="W572" i="39"/>
  <c r="W599" i="39"/>
  <c r="W645" i="39"/>
  <c r="W650" i="39"/>
  <c r="W591" i="39"/>
  <c r="W553" i="39"/>
  <c r="W608" i="39"/>
  <c r="K1294" i="39"/>
  <c r="K461" i="39"/>
  <c r="K463" i="39" s="1"/>
  <c r="I73" i="43" s="1"/>
  <c r="V315" i="38"/>
  <c r="V317" i="38" s="1"/>
  <c r="V215" i="38"/>
  <c r="V320" i="38"/>
  <c r="N723" i="18"/>
  <c r="N309" i="18"/>
  <c r="N332" i="18"/>
  <c r="O27" i="39"/>
  <c r="M298" i="18"/>
  <c r="W368" i="18"/>
  <c r="V1293" i="39"/>
  <c r="V814" i="39"/>
  <c r="M1294" i="38"/>
  <c r="M461" i="38"/>
  <c r="M463" i="38" s="1"/>
  <c r="M622" i="18"/>
  <c r="N1068" i="18"/>
  <c r="N1345" i="18"/>
  <c r="W190" i="18"/>
  <c r="W195" i="18" s="1"/>
  <c r="W422" i="18"/>
  <c r="W424" i="18" s="1"/>
  <c r="W427" i="18" s="1"/>
  <c r="W429" i="18" s="1"/>
  <c r="W441" i="18" s="1"/>
  <c r="W446" i="18" s="1"/>
  <c r="W422" i="39"/>
  <c r="W424" i="39" s="1"/>
  <c r="W427" i="39" s="1"/>
  <c r="W429" i="39" s="1"/>
  <c r="W441" i="39" s="1"/>
  <c r="W446" i="39" s="1"/>
  <c r="W190" i="39"/>
  <c r="W195" i="39" s="1"/>
  <c r="T736" i="18"/>
  <c r="T738" i="18" s="1"/>
  <c r="T333" i="18"/>
  <c r="T325" i="18"/>
  <c r="V635" i="39"/>
  <c r="V664" i="39" s="1"/>
  <c r="V653" i="39"/>
  <c r="V670" i="39" s="1"/>
  <c r="V555" i="39"/>
  <c r="V602" i="39" s="1"/>
  <c r="V320" i="18"/>
  <c r="V315" i="18"/>
  <c r="V317" i="18" s="1"/>
  <c r="V215" i="18"/>
  <c r="S736" i="18"/>
  <c r="S738" i="18" s="1"/>
  <c r="S333" i="18"/>
  <c r="S325" i="18"/>
  <c r="O1027" i="18"/>
  <c r="O1029" i="18" s="1"/>
  <c r="O305" i="18"/>
  <c r="M676" i="18"/>
  <c r="M678" i="18" s="1"/>
  <c r="M499" i="18"/>
  <c r="M501" i="18" s="1"/>
  <c r="S1157" i="38"/>
  <c r="U745" i="18"/>
  <c r="U962" i="18"/>
  <c r="U457" i="18"/>
  <c r="U449" i="18"/>
  <c r="U451" i="18" s="1"/>
  <c r="X1270" i="39"/>
  <c r="X1270" i="38"/>
  <c r="X1270" i="18"/>
  <c r="X754" i="39"/>
  <c r="X186" i="39"/>
  <c r="X187" i="39" s="1"/>
  <c r="X194" i="39" s="1"/>
  <c r="X180" i="39"/>
  <c r="X181" i="39" s="1"/>
  <c r="X193" i="39" s="1"/>
  <c r="X174" i="39"/>
  <c r="X175" i="39" s="1"/>
  <c r="X192" i="39" s="1"/>
  <c r="X168" i="39"/>
  <c r="X169" i="39" s="1"/>
  <c r="X191" i="39" s="1"/>
  <c r="X162" i="39"/>
  <c r="X163" i="39" s="1"/>
  <c r="X754" i="38"/>
  <c r="X186" i="38"/>
  <c r="X187" i="38" s="1"/>
  <c r="X194" i="38" s="1"/>
  <c r="X180" i="38"/>
  <c r="X181" i="38" s="1"/>
  <c r="X193" i="38" s="1"/>
  <c r="X174" i="38"/>
  <c r="X175" i="38" s="1"/>
  <c r="X192" i="38" s="1"/>
  <c r="X168" i="38"/>
  <c r="X169" i="38" s="1"/>
  <c r="X191" i="38" s="1"/>
  <c r="X162" i="38"/>
  <c r="X163" i="38" s="1"/>
  <c r="X754" i="18"/>
  <c r="X186" i="18"/>
  <c r="X187" i="18" s="1"/>
  <c r="X194" i="18" s="1"/>
  <c r="X180" i="18"/>
  <c r="X181" i="18" s="1"/>
  <c r="X193" i="18" s="1"/>
  <c r="X174" i="18"/>
  <c r="X175" i="18" s="1"/>
  <c r="X192" i="18" s="1"/>
  <c r="X168" i="18"/>
  <c r="X169" i="18" s="1"/>
  <c r="X191" i="18" s="1"/>
  <c r="X162" i="18"/>
  <c r="X163" i="18" s="1"/>
  <c r="X1085" i="18"/>
  <c r="X1079" i="18"/>
  <c r="X1080" i="18" s="1"/>
  <c r="X1087" i="18" s="1"/>
  <c r="X1048" i="38"/>
  <c r="X1042" i="38"/>
  <c r="X1043" i="38" s="1"/>
  <c r="X1050" i="38" s="1"/>
  <c r="X443" i="39"/>
  <c r="X437" i="39"/>
  <c r="X438" i="39" s="1"/>
  <c r="X445" i="39" s="1"/>
  <c r="X1085" i="39"/>
  <c r="X1079" i="39"/>
  <c r="X1080" i="39" s="1"/>
  <c r="X1087" i="39" s="1"/>
  <c r="V555" i="38"/>
  <c r="V602" i="38" s="1"/>
  <c r="V635" i="38"/>
  <c r="V664" i="38" s="1"/>
  <c r="V641" i="38"/>
  <c r="V666" i="38" s="1"/>
  <c r="V545" i="18"/>
  <c r="V584" i="18" s="1"/>
  <c r="V647" i="18"/>
  <c r="V668" i="18" s="1"/>
  <c r="R961" i="39"/>
  <c r="R741" i="39"/>
  <c r="U673" i="39"/>
  <c r="U677" i="39" s="1"/>
  <c r="S961" i="39"/>
  <c r="S741" i="39"/>
  <c r="P40" i="18"/>
  <c r="S961" i="38"/>
  <c r="S741" i="38"/>
  <c r="W652" i="38"/>
  <c r="W640" i="38"/>
  <c r="W628" i="38"/>
  <c r="W657" i="38"/>
  <c r="W646" i="38"/>
  <c r="W634" i="38"/>
  <c r="W574" i="38"/>
  <c r="W601" i="38"/>
  <c r="W592" i="38"/>
  <c r="W566" i="38"/>
  <c r="W559" i="38"/>
  <c r="W554" i="38"/>
  <c r="W549" i="38"/>
  <c r="W544" i="38"/>
  <c r="W539" i="38"/>
  <c r="W609" i="38"/>
  <c r="W583" i="38"/>
  <c r="W656" i="38"/>
  <c r="W651" i="38"/>
  <c r="W600" i="38"/>
  <c r="W558" i="38"/>
  <c r="W644" i="39"/>
  <c r="W590" i="39"/>
  <c r="W548" i="39"/>
  <c r="W639" i="39"/>
  <c r="W582" i="39"/>
  <c r="K1295" i="38"/>
  <c r="K963" i="38"/>
  <c r="K700" i="38"/>
  <c r="K702" i="38" s="1"/>
  <c r="O1027" i="38"/>
  <c r="O1029" i="38" s="1"/>
  <c r="O305" i="38"/>
  <c r="O28" i="39"/>
  <c r="U575" i="39"/>
  <c r="Q39" i="18"/>
  <c r="Q21" i="18"/>
  <c r="Q134" i="18"/>
  <c r="Q135" i="18" s="1"/>
  <c r="Q118" i="18"/>
  <c r="Q119" i="18" s="1"/>
  <c r="Q26" i="18"/>
  <c r="M393" i="18"/>
  <c r="M395" i="18" s="1"/>
  <c r="M1295" i="39"/>
  <c r="M963" i="39"/>
  <c r="M700" i="39"/>
  <c r="M702" i="39" s="1"/>
  <c r="K74" i="43" s="1"/>
  <c r="L1341" i="18"/>
  <c r="L475" i="18"/>
  <c r="K1305" i="18"/>
  <c r="K1199" i="18"/>
  <c r="K470" i="18"/>
  <c r="K472" i="18" s="1"/>
  <c r="I104" i="43" s="1"/>
  <c r="K466" i="18"/>
  <c r="M723" i="18"/>
  <c r="M332" i="18"/>
  <c r="M334" i="18" s="1"/>
  <c r="M309" i="18"/>
  <c r="L1306" i="18"/>
  <c r="L1200" i="18"/>
  <c r="L725" i="18"/>
  <c r="L726" i="18" s="1"/>
  <c r="L729" i="18" s="1"/>
  <c r="L731" i="18" s="1"/>
  <c r="L709" i="18"/>
  <c r="L711" i="18" s="1"/>
  <c r="L240" i="28" s="1"/>
  <c r="L705" i="18"/>
  <c r="L676" i="38"/>
  <c r="L678" i="38" s="1"/>
  <c r="L499" i="38"/>
  <c r="L501" i="38" s="1"/>
  <c r="W377" i="39"/>
  <c r="U163" i="43" s="1"/>
  <c r="O113" i="38"/>
  <c r="O114" i="38" s="1"/>
  <c r="V647" i="39"/>
  <c r="V668" i="39" s="1"/>
  <c r="V540" i="39"/>
  <c r="V575" i="39" s="1"/>
  <c r="V560" i="39"/>
  <c r="V610" i="39" s="1"/>
  <c r="V320" i="39"/>
  <c r="V315" i="39"/>
  <c r="V317" i="39" s="1"/>
  <c r="V215" i="39"/>
  <c r="N388" i="38"/>
  <c r="N390" i="38" s="1"/>
  <c r="N287" i="38"/>
  <c r="N289" i="38" s="1"/>
  <c r="U610" i="18"/>
  <c r="V1340" i="38"/>
  <c r="V380" i="38"/>
  <c r="N612" i="38"/>
  <c r="N613" i="38" s="1"/>
  <c r="N604" i="38"/>
  <c r="N605" i="38" s="1"/>
  <c r="N568" i="38"/>
  <c r="N569" i="38" s="1"/>
  <c r="N595" i="38"/>
  <c r="N596" i="38" s="1"/>
  <c r="N586" i="38"/>
  <c r="N587" i="38" s="1"/>
  <c r="N577" i="38"/>
  <c r="N578" i="38" s="1"/>
  <c r="N271" i="38"/>
  <c r="N273" i="38" s="1"/>
  <c r="N86" i="38"/>
  <c r="N88" i="38" s="1"/>
  <c r="N81" i="38"/>
  <c r="N83" i="38" s="1"/>
  <c r="N76" i="38"/>
  <c r="N78" i="38" s="1"/>
  <c r="N62" i="38"/>
  <c r="N63" i="38" s="1"/>
  <c r="Q17" i="39"/>
  <c r="Q18" i="39" s="1"/>
  <c r="R16" i="39" s="1"/>
  <c r="U1028" i="39"/>
  <c r="U321" i="39"/>
  <c r="U322" i="39" s="1"/>
  <c r="U1028" i="18"/>
  <c r="U321" i="18"/>
  <c r="U322" i="18" s="1"/>
  <c r="M676" i="38"/>
  <c r="M678" i="38" s="1"/>
  <c r="M690" i="38" s="1"/>
  <c r="M499" i="38"/>
  <c r="M501" i="38" s="1"/>
  <c r="M688" i="38" s="1"/>
  <c r="M692" i="38" s="1"/>
  <c r="M696" i="38" s="1"/>
  <c r="M697" i="38" s="1"/>
  <c r="L1341" i="39"/>
  <c r="L475" i="39"/>
  <c r="N1345" i="38"/>
  <c r="N1068" i="38"/>
  <c r="W368" i="38"/>
  <c r="X1055" i="39"/>
  <c r="X1134" i="39"/>
  <c r="X1092" i="39"/>
  <c r="X1121" i="39"/>
  <c r="X1006" i="39"/>
  <c r="X1033" i="39"/>
  <c r="X941" i="39"/>
  <c r="X701" i="39"/>
  <c r="X737" i="39"/>
  <c r="X750" i="39"/>
  <c r="X730" i="39"/>
  <c r="X532" i="39"/>
  <c r="X533" i="39" s="1"/>
  <c r="X520" i="39"/>
  <c r="X521" i="39" s="1"/>
  <c r="X508" i="39"/>
  <c r="X509" i="39" s="1"/>
  <c r="X493" i="39"/>
  <c r="X526" i="39"/>
  <c r="X527" i="39" s="1"/>
  <c r="X514" i="39"/>
  <c r="X515" i="39" s="1"/>
  <c r="X488" i="39"/>
  <c r="X489" i="39" s="1"/>
  <c r="X428" i="39"/>
  <c r="X450" i="39"/>
  <c r="X394" i="39"/>
  <c r="X462" i="39"/>
  <c r="X416" i="39"/>
  <c r="X367" i="39"/>
  <c r="X1121" i="38"/>
  <c r="X1055" i="38"/>
  <c r="X1134" i="38"/>
  <c r="X1092" i="38"/>
  <c r="X1006" i="38"/>
  <c r="X737" i="38"/>
  <c r="X750" i="38"/>
  <c r="X730" i="38"/>
  <c r="X1033" i="38"/>
  <c r="X941" i="38"/>
  <c r="X701" i="38"/>
  <c r="X532" i="38"/>
  <c r="X533" i="38" s="1"/>
  <c r="X520" i="38"/>
  <c r="X521" i="38" s="1"/>
  <c r="X508" i="38"/>
  <c r="X509" i="38" s="1"/>
  <c r="X493" i="38"/>
  <c r="X488" i="38"/>
  <c r="X489" i="38" s="1"/>
  <c r="X428" i="38"/>
  <c r="X526" i="38"/>
  <c r="X527" i="38" s="1"/>
  <c r="X514" i="38"/>
  <c r="X515" i="38" s="1"/>
  <c r="X450" i="38"/>
  <c r="X394" i="38"/>
  <c r="X462" i="38"/>
  <c r="X416" i="38"/>
  <c r="X367" i="38"/>
  <c r="X1134" i="18"/>
  <c r="X1092" i="18"/>
  <c r="X1121" i="18"/>
  <c r="X1006" i="18"/>
  <c r="X1055" i="18"/>
  <c r="X1033" i="18"/>
  <c r="X941" i="18"/>
  <c r="X701" i="18"/>
  <c r="X737" i="18"/>
  <c r="X750" i="18"/>
  <c r="X730" i="18"/>
  <c r="X428" i="18"/>
  <c r="X526" i="18"/>
  <c r="X527" i="18" s="1"/>
  <c r="X514" i="18"/>
  <c r="X515" i="18" s="1"/>
  <c r="X450" i="18"/>
  <c r="X394" i="18"/>
  <c r="X462" i="18"/>
  <c r="X416" i="18"/>
  <c r="X367" i="18"/>
  <c r="X532" i="18"/>
  <c r="X533" i="18" s="1"/>
  <c r="X520" i="18"/>
  <c r="X521" i="18" s="1"/>
  <c r="X508" i="18"/>
  <c r="X509" i="18" s="1"/>
  <c r="X493" i="18"/>
  <c r="X488" i="18"/>
  <c r="X489" i="18" s="1"/>
  <c r="X409" i="18"/>
  <c r="X403" i="18"/>
  <c r="X404" i="18" s="1"/>
  <c r="X411" i="18" s="1"/>
  <c r="X1304" i="18"/>
  <c r="X371" i="18"/>
  <c r="X366" i="18"/>
  <c r="X375" i="18"/>
  <c r="X403" i="38"/>
  <c r="X404" i="38" s="1"/>
  <c r="X411" i="38" s="1"/>
  <c r="X409" i="38"/>
  <c r="X1048" i="39"/>
  <c r="X1042" i="39"/>
  <c r="X1043" i="39" s="1"/>
  <c r="X1050" i="39" s="1"/>
  <c r="V540" i="38"/>
  <c r="V575" i="38" s="1"/>
  <c r="V560" i="38"/>
  <c r="V610" i="38" s="1"/>
  <c r="V647" i="38"/>
  <c r="V668" i="38" s="1"/>
  <c r="V653" i="38"/>
  <c r="V670" i="38" s="1"/>
  <c r="V629" i="18"/>
  <c r="V662" i="18" s="1"/>
  <c r="V550" i="18"/>
  <c r="V593" i="18" s="1"/>
  <c r="M1298" i="38"/>
  <c r="M1054" i="38"/>
  <c r="M1056" i="38" s="1"/>
  <c r="M123" i="28" s="1"/>
  <c r="K1366" i="39"/>
  <c r="K1368" i="39" s="1"/>
  <c r="K1245" i="39"/>
  <c r="K235" i="39"/>
  <c r="K239" i="39"/>
  <c r="K241" i="39" s="1"/>
  <c r="K231" i="39"/>
  <c r="K219" i="39"/>
  <c r="K220" i="39" s="1"/>
  <c r="W548" i="18"/>
  <c r="W639" i="18"/>
  <c r="W582" i="18"/>
  <c r="W644" i="18"/>
  <c r="W590" i="18"/>
  <c r="L1306" i="39"/>
  <c r="L1200" i="39"/>
  <c r="L725" i="39"/>
  <c r="L726" i="39" s="1"/>
  <c r="L729" i="39" s="1"/>
  <c r="L731" i="39" s="1"/>
  <c r="L709" i="39"/>
  <c r="L711" i="39" s="1"/>
  <c r="L358" i="28" s="1"/>
  <c r="L705" i="39"/>
  <c r="T1028" i="38"/>
  <c r="T321" i="38"/>
  <c r="W903" i="18"/>
  <c r="W904" i="18" s="1"/>
  <c r="W911" i="18" s="1"/>
  <c r="W909" i="18"/>
  <c r="W638" i="18"/>
  <c r="W581" i="18"/>
  <c r="W543" i="18"/>
  <c r="W573" i="18"/>
  <c r="W633" i="18"/>
  <c r="T322" i="38"/>
  <c r="K1295" i="18"/>
  <c r="K963" i="18"/>
  <c r="K700" i="18"/>
  <c r="K702" i="18" s="1"/>
  <c r="W909" i="38"/>
  <c r="W903" i="38"/>
  <c r="W904" i="38" s="1"/>
  <c r="W911" i="38" s="1"/>
  <c r="W909" i="39"/>
  <c r="W903" i="39"/>
  <c r="W904" i="39" s="1"/>
  <c r="W911" i="39" s="1"/>
  <c r="W650" i="18"/>
  <c r="W591" i="18"/>
  <c r="W553" i="18"/>
  <c r="W608" i="18"/>
  <c r="W599" i="18"/>
  <c r="W645" i="18"/>
  <c r="W565" i="18"/>
  <c r="W538" i="18"/>
  <c r="W627" i="18"/>
  <c r="W572" i="18"/>
  <c r="W632" i="18"/>
  <c r="W633" i="38"/>
  <c r="W638" i="38"/>
  <c r="W581" i="38"/>
  <c r="W543" i="38"/>
  <c r="W573" i="38"/>
  <c r="W652" i="39"/>
  <c r="W640" i="39"/>
  <c r="W628" i="39"/>
  <c r="W609" i="39"/>
  <c r="W583" i="39"/>
  <c r="W657" i="39"/>
  <c r="W574" i="39"/>
  <c r="W646" i="39"/>
  <c r="W634" i="39"/>
  <c r="W601" i="39"/>
  <c r="W592" i="39"/>
  <c r="W566" i="39"/>
  <c r="W559" i="39"/>
  <c r="W554" i="39"/>
  <c r="W549" i="39"/>
  <c r="W550" i="39" s="1"/>
  <c r="W593" i="39" s="1"/>
  <c r="W544" i="39"/>
  <c r="W539" i="39"/>
  <c r="W656" i="39"/>
  <c r="W600" i="39"/>
  <c r="W558" i="39"/>
  <c r="W651" i="39"/>
  <c r="U1028" i="38"/>
  <c r="U321" i="38"/>
  <c r="U322" i="38" s="1"/>
  <c r="U575" i="38"/>
  <c r="P123" i="38"/>
  <c r="P124" i="38" s="1"/>
  <c r="P44" i="38"/>
  <c r="P46" i="38" s="1"/>
  <c r="P49" i="38" s="1"/>
  <c r="P52" i="38" s="1"/>
  <c r="Q18" i="18"/>
  <c r="R16" i="18" s="1"/>
  <c r="W377" i="18"/>
  <c r="U103" i="43" s="1"/>
  <c r="V1340" i="39"/>
  <c r="V380" i="39"/>
  <c r="N595" i="18"/>
  <c r="N596" i="18" s="1"/>
  <c r="N612" i="18"/>
  <c r="N613" i="18" s="1"/>
  <c r="N586" i="18"/>
  <c r="N587" i="18" s="1"/>
  <c r="N577" i="18"/>
  <c r="N578" i="18" s="1"/>
  <c r="N604" i="18"/>
  <c r="N605" i="18" s="1"/>
  <c r="N568" i="18"/>
  <c r="N569" i="18" s="1"/>
  <c r="N86" i="18"/>
  <c r="N88" i="18" s="1"/>
  <c r="N81" i="18"/>
  <c r="N83" i="18" s="1"/>
  <c r="N271" i="18"/>
  <c r="N273" i="18" s="1"/>
  <c r="N76" i="18"/>
  <c r="N78" i="18" s="1"/>
  <c r="N62" i="18"/>
  <c r="N63" i="18" s="1"/>
  <c r="O129" i="38"/>
  <c r="O140" i="38"/>
  <c r="O49" i="18"/>
  <c r="O52" i="18" s="1"/>
  <c r="P128" i="18"/>
  <c r="P139" i="18"/>
  <c r="U962" i="39"/>
  <c r="U745" i="39"/>
  <c r="U457" i="39"/>
  <c r="U449" i="39"/>
  <c r="U451" i="39" s="1"/>
  <c r="L1206" i="38"/>
  <c r="L343" i="38"/>
  <c r="L345" i="38" s="1"/>
  <c r="W190" i="38"/>
  <c r="W195" i="38" s="1"/>
  <c r="W422" i="38"/>
  <c r="W424" i="38" s="1"/>
  <c r="W427" i="38" s="1"/>
  <c r="W429" i="38" s="1"/>
  <c r="W441" i="38" s="1"/>
  <c r="W446" i="38" s="1"/>
  <c r="V629" i="39"/>
  <c r="V662" i="39" s="1"/>
  <c r="V545" i="39"/>
  <c r="V584" i="39" s="1"/>
  <c r="V962" i="39"/>
  <c r="V745" i="39"/>
  <c r="V457" i="39"/>
  <c r="V449" i="39"/>
  <c r="V451" i="39" s="1"/>
  <c r="V1157" i="39" s="1"/>
  <c r="N214" i="38"/>
  <c r="N304" i="38"/>
  <c r="N306" i="38" s="1"/>
  <c r="N145" i="38"/>
  <c r="K724" i="38"/>
  <c r="M299" i="18"/>
  <c r="M94" i="18"/>
  <c r="X1367" i="39"/>
  <c r="X1143" i="39"/>
  <c r="X1064" i="39"/>
  <c r="X1101" i="39"/>
  <c r="X950" i="39"/>
  <c r="X1015" i="39"/>
  <c r="X710" i="39"/>
  <c r="X471" i="39"/>
  <c r="X376" i="39"/>
  <c r="X344" i="39"/>
  <c r="X240" i="39"/>
  <c r="X1367" i="38"/>
  <c r="X1143" i="38"/>
  <c r="X1101" i="38"/>
  <c r="X950" i="38"/>
  <c r="X710" i="38"/>
  <c r="X1064" i="38"/>
  <c r="X1015" i="38"/>
  <c r="X240" i="38"/>
  <c r="X471" i="38"/>
  <c r="X376" i="38"/>
  <c r="X344" i="38"/>
  <c r="X1367" i="18"/>
  <c r="X1064" i="18"/>
  <c r="X1143" i="18"/>
  <c r="X1101" i="18"/>
  <c r="X1015" i="18"/>
  <c r="X950" i="18"/>
  <c r="X710" i="18"/>
  <c r="X471" i="18"/>
  <c r="X376" i="18"/>
  <c r="X344" i="18"/>
  <c r="X240" i="18"/>
  <c r="X771" i="39"/>
  <c r="X771" i="38"/>
  <c r="X771" i="18"/>
  <c r="X443" i="18"/>
  <c r="X437" i="18"/>
  <c r="X438" i="18" s="1"/>
  <c r="X445" i="18" s="1"/>
  <c r="X1127" i="18"/>
  <c r="X1116" i="18"/>
  <c r="X1117" i="18" s="1"/>
  <c r="X1129" i="18" s="1"/>
  <c r="X1042" i="18"/>
  <c r="X1043" i="18" s="1"/>
  <c r="X1050" i="18" s="1"/>
  <c r="X1048" i="18"/>
  <c r="X1304" i="38"/>
  <c r="X375" i="38"/>
  <c r="X371" i="38"/>
  <c r="X366" i="38"/>
  <c r="X1079" i="38"/>
  <c r="X1080" i="38" s="1"/>
  <c r="X1087" i="38" s="1"/>
  <c r="X1085" i="38"/>
  <c r="X409" i="39"/>
  <c r="X403" i="39"/>
  <c r="X404" i="39" s="1"/>
  <c r="X411" i="39" s="1"/>
  <c r="X1127" i="39"/>
  <c r="X1116" i="39"/>
  <c r="X1117" i="39" s="1"/>
  <c r="X1129" i="39" s="1"/>
  <c r="V545" i="38"/>
  <c r="V584" i="38" s="1"/>
  <c r="V658" i="38"/>
  <c r="V672" i="38" s="1"/>
  <c r="V540" i="18"/>
  <c r="V641" i="18"/>
  <c r="V666" i="18" s="1"/>
  <c r="V555" i="18"/>
  <c r="V658" i="18"/>
  <c r="V672" i="18" s="1"/>
  <c r="P128" i="39"/>
  <c r="P139" i="39"/>
  <c r="O127" i="18"/>
  <c r="O138" i="18"/>
  <c r="M407" i="39"/>
  <c r="M412" i="39" s="1"/>
  <c r="W645" i="38"/>
  <c r="W650" i="38"/>
  <c r="W591" i="38"/>
  <c r="W553" i="38"/>
  <c r="W608" i="38"/>
  <c r="W599" i="38"/>
  <c r="W573" i="39"/>
  <c r="W633" i="39"/>
  <c r="W638" i="39"/>
  <c r="W581" i="39"/>
  <c r="W543" i="39"/>
  <c r="O44" i="39"/>
  <c r="O46" i="39" s="1"/>
  <c r="O123" i="39"/>
  <c r="O124" i="39" s="1"/>
  <c r="V441" i="38"/>
  <c r="V446" i="38" s="1"/>
  <c r="O297" i="39"/>
  <c r="P1027" i="38"/>
  <c r="P1029" i="38" s="1"/>
  <c r="P1032" i="38" s="1"/>
  <c r="P1034" i="38" s="1"/>
  <c r="P1046" i="38" s="1"/>
  <c r="P1051" i="38" s="1"/>
  <c r="P305" i="38"/>
  <c r="O49" i="38"/>
  <c r="O52" i="38" s="1"/>
  <c r="O129" i="18"/>
  <c r="O140" i="18"/>
  <c r="K1366" i="18"/>
  <c r="K1368" i="18" s="1"/>
  <c r="K1245" i="18"/>
  <c r="K235" i="18"/>
  <c r="K219" i="18"/>
  <c r="K220" i="18" s="1"/>
  <c r="K231" i="18"/>
  <c r="K239" i="18"/>
  <c r="K241" i="18" s="1"/>
  <c r="P23" i="18"/>
  <c r="P27" i="18" s="1"/>
  <c r="P282" i="18"/>
  <c r="P284" i="18" s="1"/>
  <c r="P141" i="18"/>
  <c r="K1366" i="38"/>
  <c r="K1368" i="38" s="1"/>
  <c r="K1245" i="38"/>
  <c r="K239" i="38"/>
  <c r="K241" i="38" s="1"/>
  <c r="K235" i="38"/>
  <c r="K219" i="38"/>
  <c r="K220" i="38" s="1"/>
  <c r="K223" i="38" s="1"/>
  <c r="K224" i="38" s="1"/>
  <c r="K231" i="38"/>
  <c r="L299" i="38"/>
  <c r="N55" i="39"/>
  <c r="N57" i="39"/>
  <c r="W368" i="39"/>
  <c r="V641" i="39"/>
  <c r="V666" i="39" s="1"/>
  <c r="V745" i="18"/>
  <c r="V962" i="18"/>
  <c r="V457" i="18"/>
  <c r="V449" i="18"/>
  <c r="V451" i="18" s="1"/>
  <c r="V1157" i="18" s="1"/>
  <c r="M1298" i="18"/>
  <c r="M1054" i="18"/>
  <c r="M1056" i="18" s="1"/>
  <c r="M64" i="28" s="1"/>
  <c r="K1294" i="38"/>
  <c r="K461" i="38"/>
  <c r="K463" i="38" s="1"/>
  <c r="K1295" i="39"/>
  <c r="K963" i="39"/>
  <c r="K700" i="39"/>
  <c r="K702" i="39" s="1"/>
  <c r="I74" i="43" s="1"/>
  <c r="L1305" i="38"/>
  <c r="L1199" i="38"/>
  <c r="L470" i="38"/>
  <c r="L472" i="38" s="1"/>
  <c r="L298" i="28" s="1"/>
  <c r="L466" i="38"/>
  <c r="W377" i="38"/>
  <c r="W297" i="28" s="1"/>
  <c r="X1232" i="39"/>
  <c r="X898" i="39"/>
  <c r="X899" i="39" s="1"/>
  <c r="X902" i="39"/>
  <c r="X11" i="39"/>
  <c r="X12" i="39" s="1"/>
  <c r="X1232" i="38"/>
  <c r="X902" i="38"/>
  <c r="X898" i="38"/>
  <c r="X899" i="38" s="1"/>
  <c r="X11" i="38"/>
  <c r="X12" i="38" s="1"/>
  <c r="X1232" i="18"/>
  <c r="X898" i="18"/>
  <c r="X899" i="18" s="1"/>
  <c r="X902" i="18"/>
  <c r="X11" i="18"/>
  <c r="X12" i="18" s="1"/>
  <c r="Y1" i="5"/>
  <c r="Y4" i="5"/>
  <c r="Y1" i="28"/>
  <c r="Y4" i="28"/>
  <c r="Y4" i="24"/>
  <c r="Y1" i="24"/>
  <c r="Y1211" i="39"/>
  <c r="Y1212" i="39" s="1"/>
  <c r="Y1216" i="39" s="1"/>
  <c r="Y1173" i="39"/>
  <c r="Y1176" i="39" s="1"/>
  <c r="Y1181" i="39" s="1"/>
  <c r="Y1074" i="39"/>
  <c r="Y1076" i="39" s="1"/>
  <c r="Y1111" i="39"/>
  <c r="Y1113" i="39" s="1"/>
  <c r="Y1037" i="39"/>
  <c r="Y1039" i="39" s="1"/>
  <c r="Y922" i="39"/>
  <c r="Y925" i="39" s="1"/>
  <c r="Y895" i="39"/>
  <c r="Y818" i="39"/>
  <c r="Y821" i="39" s="1"/>
  <c r="Y827" i="39" s="1"/>
  <c r="Y859" i="39"/>
  <c r="Y794" i="39"/>
  <c r="Y797" i="39" s="1"/>
  <c r="Y808" i="39" s="1"/>
  <c r="Y684" i="39"/>
  <c r="Y685" i="39" s="1"/>
  <c r="Y695" i="39" s="1"/>
  <c r="Y399" i="39"/>
  <c r="Y400" i="39" s="1"/>
  <c r="Y433" i="39"/>
  <c r="Y434" i="39" s="1"/>
  <c r="Y357" i="39"/>
  <c r="Y358" i="39" s="1"/>
  <c r="Y362" i="39" s="1"/>
  <c r="Y363" i="39" s="1"/>
  <c r="W72" i="43" s="1"/>
  <c r="Y1" i="39"/>
  <c r="Y4" i="39"/>
  <c r="Y1211" i="38"/>
  <c r="Y1212" i="38" s="1"/>
  <c r="Y1216" i="38" s="1"/>
  <c r="Y1111" i="38"/>
  <c r="Y1113" i="38" s="1"/>
  <c r="Y1173" i="38"/>
  <c r="Y1176" i="38" s="1"/>
  <c r="Y1181" i="38" s="1"/>
  <c r="Y895" i="38"/>
  <c r="Y818" i="38"/>
  <c r="Y821" i="38" s="1"/>
  <c r="Y827" i="38" s="1"/>
  <c r="Y684" i="38"/>
  <c r="Y685" i="38" s="1"/>
  <c r="Y695" i="38" s="1"/>
  <c r="Y1074" i="38"/>
  <c r="Y1076" i="38" s="1"/>
  <c r="Y859" i="38"/>
  <c r="Y794" i="38"/>
  <c r="Y797" i="38" s="1"/>
  <c r="Y808" i="38" s="1"/>
  <c r="Y1037" i="38"/>
  <c r="Y1039" i="38" s="1"/>
  <c r="Y922" i="38"/>
  <c r="Y925" i="38" s="1"/>
  <c r="Y433" i="38"/>
  <c r="Y434" i="38" s="1"/>
  <c r="Y357" i="38"/>
  <c r="Y358" i="38" s="1"/>
  <c r="Y362" i="38" s="1"/>
  <c r="Y363" i="38" s="1"/>
  <c r="Y399" i="38"/>
  <c r="Y400" i="38" s="1"/>
  <c r="Y1037" i="18"/>
  <c r="Y1039" i="18" s="1"/>
  <c r="Y1" i="38"/>
  <c r="Y1074" i="18"/>
  <c r="Y1076" i="18" s="1"/>
  <c r="Y1211" i="18"/>
  <c r="Y1212" i="18" s="1"/>
  <c r="Y1216" i="18" s="1"/>
  <c r="Y1111" i="18"/>
  <c r="Y1113" i="18" s="1"/>
  <c r="Y4" i="38"/>
  <c r="Y1173" i="18"/>
  <c r="Y1176" i="18" s="1"/>
  <c r="Y1181" i="18" s="1"/>
  <c r="Y859" i="18"/>
  <c r="Y794" i="18"/>
  <c r="Y797" i="18" s="1"/>
  <c r="Y808" i="18" s="1"/>
  <c r="Y922" i="18"/>
  <c r="Y925" i="18" s="1"/>
  <c r="Y895" i="18"/>
  <c r="Y818" i="18"/>
  <c r="Y821" i="18" s="1"/>
  <c r="Y827" i="18" s="1"/>
  <c r="Y684" i="18"/>
  <c r="Y685" i="18" s="1"/>
  <c r="Y695" i="18" s="1"/>
  <c r="Y399" i="18"/>
  <c r="Y400" i="18" s="1"/>
  <c r="Y1" i="18"/>
  <c r="Y26" i="21"/>
  <c r="Y4" i="21"/>
  <c r="Y22" i="21" s="1"/>
  <c r="Y4" i="18"/>
  <c r="Y4" i="6"/>
  <c r="Y433" i="18"/>
  <c r="Y434" i="18" s="1"/>
  <c r="Y357" i="18"/>
  <c r="Y358" i="18" s="1"/>
  <c r="Y362" i="18" s="1"/>
  <c r="Y363" i="18" s="1"/>
  <c r="Y14" i="21"/>
  <c r="Z10" i="21"/>
  <c r="Z1" i="6" s="1"/>
  <c r="Y1" i="21"/>
  <c r="Y40" i="21"/>
  <c r="Y32" i="21"/>
  <c r="Y36" i="21"/>
  <c r="X443" i="38"/>
  <c r="X437" i="38"/>
  <c r="X438" i="38" s="1"/>
  <c r="X445" i="38" s="1"/>
  <c r="X1116" i="38"/>
  <c r="X1117" i="38" s="1"/>
  <c r="X1129" i="38" s="1"/>
  <c r="X1127" i="38"/>
  <c r="X1304" i="39"/>
  <c r="X371" i="39"/>
  <c r="X366" i="39"/>
  <c r="X375" i="39"/>
  <c r="V550" i="38"/>
  <c r="V593" i="38" s="1"/>
  <c r="V629" i="38"/>
  <c r="V662" i="38" s="1"/>
  <c r="V653" i="18"/>
  <c r="V670" i="18" s="1"/>
  <c r="V635" i="18"/>
  <c r="V664" i="18" s="1"/>
  <c r="Q118" i="38"/>
  <c r="Q119" i="38" s="1"/>
  <c r="Q26" i="38"/>
  <c r="Q39" i="38"/>
  <c r="Q21" i="38"/>
  <c r="Q134" i="38"/>
  <c r="Q135" i="38" s="1"/>
  <c r="P23" i="39"/>
  <c r="P27" i="39" s="1"/>
  <c r="P282" i="39"/>
  <c r="P284" i="39" s="1"/>
  <c r="P297" i="39" s="1"/>
  <c r="P141" i="39"/>
  <c r="T1028" i="39"/>
  <c r="T321" i="39"/>
  <c r="T322" i="39" s="1"/>
  <c r="R961" i="38"/>
  <c r="R741" i="38"/>
  <c r="T348" i="43" l="1"/>
  <c r="T357" i="43"/>
  <c r="T339" i="43"/>
  <c r="V207" i="39"/>
  <c r="V207" i="18"/>
  <c r="V207" i="38"/>
  <c r="W202" i="38"/>
  <c r="W204" i="38" s="1"/>
  <c r="W630" i="28" s="1"/>
  <c r="W633" i="28" s="1"/>
  <c r="W565" i="28"/>
  <c r="W568" i="28" s="1"/>
  <c r="W202" i="18"/>
  <c r="W204" i="18" s="1"/>
  <c r="W609" i="28" s="1"/>
  <c r="W612" i="28" s="1"/>
  <c r="W544" i="28"/>
  <c r="W547" i="28" s="1"/>
  <c r="W202" i="39"/>
  <c r="W204" i="39" s="1"/>
  <c r="W651" i="28" s="1"/>
  <c r="W654" i="28" s="1"/>
  <c r="W586" i="28"/>
  <c r="W589" i="28" s="1"/>
  <c r="N149" i="39"/>
  <c r="N151" i="39" s="1"/>
  <c r="N154" i="39" s="1"/>
  <c r="L356" i="43" s="1"/>
  <c r="N585" i="28"/>
  <c r="N590" i="28" s="1"/>
  <c r="M101" i="18"/>
  <c r="M103" i="18" s="1"/>
  <c r="M611" i="28" s="1"/>
  <c r="M546" i="28"/>
  <c r="K355" i="43"/>
  <c r="M653" i="28"/>
  <c r="Y1385" i="18"/>
  <c r="Y150" i="39"/>
  <c r="Y102" i="38"/>
  <c r="Y102" i="18"/>
  <c r="Y1385" i="38"/>
  <c r="Y203" i="18"/>
  <c r="Y102" i="39"/>
  <c r="Y1385" i="39"/>
  <c r="Y203" i="38"/>
  <c r="Y150" i="18"/>
  <c r="Y203" i="39"/>
  <c r="Y150" i="38"/>
  <c r="W207" i="39"/>
  <c r="W41" i="43"/>
  <c r="Y118" i="28"/>
  <c r="I43" i="43"/>
  <c r="K120" i="28"/>
  <c r="I42" i="43"/>
  <c r="K119" i="28"/>
  <c r="K42" i="43"/>
  <c r="M119" i="28"/>
  <c r="M106" i="38"/>
  <c r="K346" i="43"/>
  <c r="N145" i="39"/>
  <c r="M106" i="39"/>
  <c r="N154" i="38"/>
  <c r="L347" i="43" s="1"/>
  <c r="J300" i="43"/>
  <c r="L101" i="38"/>
  <c r="L103" i="38" s="1"/>
  <c r="M235" i="39"/>
  <c r="U311" i="43"/>
  <c r="W198" i="39"/>
  <c r="M239" i="39"/>
  <c r="M241" i="39" s="1"/>
  <c r="M248" i="39" s="1"/>
  <c r="M1245" i="39"/>
  <c r="N304" i="39"/>
  <c r="L310" i="43"/>
  <c r="M231" i="39"/>
  <c r="M1366" i="39"/>
  <c r="M1368" i="39" s="1"/>
  <c r="M1371" i="39" s="1"/>
  <c r="U302" i="43"/>
  <c r="W198" i="38"/>
  <c r="M97" i="18"/>
  <c r="K291" i="43"/>
  <c r="U293" i="43"/>
  <c r="W198" i="18"/>
  <c r="L213" i="38"/>
  <c r="L216" i="38" s="1"/>
  <c r="L1245" i="38" s="1"/>
  <c r="L97" i="38"/>
  <c r="J77" i="43"/>
  <c r="J134" i="43"/>
  <c r="U133" i="43"/>
  <c r="W10" i="43"/>
  <c r="I12" i="43"/>
  <c r="N415" i="18"/>
  <c r="N417" i="18" s="1"/>
  <c r="N724" i="18" s="1"/>
  <c r="W238" i="28"/>
  <c r="Y59" i="28"/>
  <c r="K239" i="28"/>
  <c r="W356" i="28"/>
  <c r="Y177" i="28"/>
  <c r="L361" i="28"/>
  <c r="K178" i="28"/>
  <c r="K179" i="28"/>
  <c r="M179" i="28"/>
  <c r="K61" i="28"/>
  <c r="N287" i="39"/>
  <c r="N289" i="39" s="1"/>
  <c r="N298" i="39" s="1"/>
  <c r="X377" i="39"/>
  <c r="W555" i="39"/>
  <c r="W602" i="39" s="1"/>
  <c r="W629" i="38"/>
  <c r="W662" i="38" s="1"/>
  <c r="M1054" i="39"/>
  <c r="M1056" i="39" s="1"/>
  <c r="P127" i="38"/>
  <c r="M219" i="38"/>
  <c r="M239" i="38"/>
  <c r="M241" i="38" s="1"/>
  <c r="M248" i="38" s="1"/>
  <c r="M1245" i="38"/>
  <c r="M235" i="38"/>
  <c r="M1366" i="38"/>
  <c r="M1368" i="38" s="1"/>
  <c r="M1371" i="38" s="1"/>
  <c r="X368" i="38"/>
  <c r="X1293" i="38" s="1"/>
  <c r="N214" i="39"/>
  <c r="X368" i="39"/>
  <c r="X1293" i="39" s="1"/>
  <c r="W629" i="39"/>
  <c r="W662" i="39" s="1"/>
  <c r="W540" i="38"/>
  <c r="W575" i="38" s="1"/>
  <c r="M332" i="39"/>
  <c r="M334" i="39" s="1"/>
  <c r="M1206" i="39" s="1"/>
  <c r="M723" i="39"/>
  <c r="W540" i="39"/>
  <c r="W575" i="39" s="1"/>
  <c r="W550" i="38"/>
  <c r="W593" i="38" s="1"/>
  <c r="P28" i="39"/>
  <c r="P113" i="39" s="1"/>
  <c r="P114" i="39" s="1"/>
  <c r="P138" i="39" s="1"/>
  <c r="L1345" i="39"/>
  <c r="L1068" i="39"/>
  <c r="K1309" i="39"/>
  <c r="K1063" i="39"/>
  <c r="K1065" i="39" s="1"/>
  <c r="I168" i="43" s="1"/>
  <c r="K1059" i="39"/>
  <c r="K1206" i="39"/>
  <c r="K343" i="39"/>
  <c r="K345" i="39" s="1"/>
  <c r="K348" i="39" s="1"/>
  <c r="W560" i="38"/>
  <c r="W610" i="38" s="1"/>
  <c r="W635" i="38"/>
  <c r="W664" i="38" s="1"/>
  <c r="W641" i="38"/>
  <c r="W666" i="38" s="1"/>
  <c r="X368" i="18"/>
  <c r="X814" i="18" s="1"/>
  <c r="P28" i="18"/>
  <c r="P113" i="18" s="1"/>
  <c r="P114" i="18" s="1"/>
  <c r="V673" i="39"/>
  <c r="V677" i="39" s="1"/>
  <c r="O142" i="18"/>
  <c r="T736" i="39"/>
  <c r="T738" i="39" s="1"/>
  <c r="T333" i="39"/>
  <c r="T325" i="39"/>
  <c r="U736" i="38"/>
  <c r="U738" i="38" s="1"/>
  <c r="U333" i="38"/>
  <c r="U325" i="38"/>
  <c r="U736" i="39"/>
  <c r="U738" i="39" s="1"/>
  <c r="U333" i="39"/>
  <c r="U325" i="39"/>
  <c r="M1206" i="18"/>
  <c r="M343" i="18"/>
  <c r="M345" i="18" s="1"/>
  <c r="Y1304" i="18"/>
  <c r="Y366" i="18"/>
  <c r="Y375" i="18"/>
  <c r="Y371" i="18"/>
  <c r="Y443" i="38"/>
  <c r="Y437" i="38"/>
  <c r="Y438" i="38" s="1"/>
  <c r="Y445" i="38" s="1"/>
  <c r="Y443" i="39"/>
  <c r="Y437" i="39"/>
  <c r="Y438" i="39" s="1"/>
  <c r="Y445" i="39" s="1"/>
  <c r="K1371" i="18"/>
  <c r="N1294" i="18"/>
  <c r="N461" i="18"/>
  <c r="N463" i="18" s="1"/>
  <c r="N91" i="18"/>
  <c r="N621" i="18"/>
  <c r="L960" i="39"/>
  <c r="L833" i="39"/>
  <c r="K223" i="39"/>
  <c r="K224" i="39" s="1"/>
  <c r="L220" i="39"/>
  <c r="L223" i="39" s="1"/>
  <c r="L224" i="39" s="1"/>
  <c r="L227" i="39" s="1"/>
  <c r="X608" i="18"/>
  <c r="X599" i="18"/>
  <c r="X645" i="18"/>
  <c r="X650" i="18"/>
  <c r="X591" i="18"/>
  <c r="X553" i="18"/>
  <c r="X590" i="39"/>
  <c r="X548" i="39"/>
  <c r="X639" i="39"/>
  <c r="X582" i="39"/>
  <c r="X644" i="39"/>
  <c r="N618" i="38"/>
  <c r="O127" i="38"/>
  <c r="O130" i="38" s="1"/>
  <c r="O138" i="38"/>
  <c r="O142" i="38" s="1"/>
  <c r="O564" i="28" s="1"/>
  <c r="O569" i="28" s="1"/>
  <c r="M1306" i="39"/>
  <c r="M1200" i="39"/>
  <c r="M709" i="39"/>
  <c r="M711" i="39" s="1"/>
  <c r="M358" i="28" s="1"/>
  <c r="M705" i="39"/>
  <c r="M725" i="39"/>
  <c r="O113" i="39"/>
  <c r="O114" i="39" s="1"/>
  <c r="W653" i="18"/>
  <c r="W670" i="18" s="1"/>
  <c r="V673" i="38"/>
  <c r="V677" i="38" s="1"/>
  <c r="Y1367" i="39"/>
  <c r="Y1143" i="39"/>
  <c r="Y1064" i="39"/>
  <c r="Y1101" i="39"/>
  <c r="Y950" i="39"/>
  <c r="Y1015" i="39"/>
  <c r="Y710" i="39"/>
  <c r="Y344" i="39"/>
  <c r="Y471" i="39"/>
  <c r="Y240" i="39"/>
  <c r="Y376" i="39"/>
  <c r="Y1143" i="38"/>
  <c r="Y1101" i="38"/>
  <c r="Y1367" i="38"/>
  <c r="Y1064" i="38"/>
  <c r="Y950" i="38"/>
  <c r="Y710" i="38"/>
  <c r="Y1015" i="38"/>
  <c r="Y471" i="38"/>
  <c r="Y376" i="38"/>
  <c r="Y344" i="38"/>
  <c r="Y240" i="38"/>
  <c r="Y1367" i="18"/>
  <c r="Y1064" i="18"/>
  <c r="Y1143" i="18"/>
  <c r="Y1101" i="18"/>
  <c r="Y1015" i="18"/>
  <c r="Y950" i="18"/>
  <c r="Y710" i="18"/>
  <c r="Y344" i="18"/>
  <c r="Y240" i="18"/>
  <c r="Y471" i="18"/>
  <c r="Y376" i="18"/>
  <c r="Y1232" i="39"/>
  <c r="Y902" i="39"/>
  <c r="Y898" i="39"/>
  <c r="Y899" i="39" s="1"/>
  <c r="Y11" i="39"/>
  <c r="Y12" i="39" s="1"/>
  <c r="Y1232" i="38"/>
  <c r="Y902" i="38"/>
  <c r="Y898" i="38"/>
  <c r="Y899" i="38" s="1"/>
  <c r="Y1232" i="18"/>
  <c r="Y11" i="38"/>
  <c r="Y12" i="38" s="1"/>
  <c r="Y898" i="18"/>
  <c r="Y899" i="18" s="1"/>
  <c r="Y902" i="18"/>
  <c r="Y11" i="18"/>
  <c r="Y12" i="18" s="1"/>
  <c r="Y1116" i="18"/>
  <c r="Y1117" i="18" s="1"/>
  <c r="Y1129" i="18" s="1"/>
  <c r="Y1127" i="18"/>
  <c r="Y1048" i="18"/>
  <c r="Y1042" i="18"/>
  <c r="Y1043" i="18" s="1"/>
  <c r="Y1050" i="18" s="1"/>
  <c r="Y1085" i="38"/>
  <c r="Y1079" i="38"/>
  <c r="Y1080" i="38" s="1"/>
  <c r="Y1087" i="38" s="1"/>
  <c r="Y409" i="39"/>
  <c r="Y403" i="39"/>
  <c r="Y404" i="39" s="1"/>
  <c r="Y411" i="39" s="1"/>
  <c r="Y1042" i="39"/>
  <c r="Y1043" i="39" s="1"/>
  <c r="Y1050" i="39" s="1"/>
  <c r="Y1048" i="39"/>
  <c r="X909" i="38"/>
  <c r="X903" i="38"/>
  <c r="X904" i="38" s="1"/>
  <c r="X911" i="38" s="1"/>
  <c r="U736" i="18"/>
  <c r="U738" i="18" s="1"/>
  <c r="U333" i="18"/>
  <c r="U325" i="18"/>
  <c r="W1293" i="39"/>
  <c r="W814" i="39"/>
  <c r="K227" i="38"/>
  <c r="K1371" i="38"/>
  <c r="K223" i="18"/>
  <c r="K224" i="18" s="1"/>
  <c r="L220" i="18"/>
  <c r="L223" i="18" s="1"/>
  <c r="L224" i="18" s="1"/>
  <c r="L227" i="18" s="1"/>
  <c r="O57" i="38"/>
  <c r="O55" i="38"/>
  <c r="O130" i="18"/>
  <c r="N723" i="38"/>
  <c r="N332" i="38"/>
  <c r="N309" i="38"/>
  <c r="O57" i="18"/>
  <c r="O55" i="18"/>
  <c r="N722" i="18"/>
  <c r="N492" i="18"/>
  <c r="N494" i="18" s="1"/>
  <c r="N276" i="18"/>
  <c r="N292" i="18"/>
  <c r="N294" i="18" s="1"/>
  <c r="N331" i="18"/>
  <c r="N334" i="18" s="1"/>
  <c r="N620" i="18"/>
  <c r="N619" i="18"/>
  <c r="W658" i="39"/>
  <c r="W672" i="39" s="1"/>
  <c r="W641" i="39"/>
  <c r="W666" i="39" s="1"/>
  <c r="M1309" i="38"/>
  <c r="M1063" i="38"/>
  <c r="M1065" i="38" s="1"/>
  <c r="M302" i="28" s="1"/>
  <c r="M1059" i="38"/>
  <c r="K46" i="43" s="1"/>
  <c r="X592" i="18"/>
  <c r="X566" i="18"/>
  <c r="X559" i="18"/>
  <c r="X554" i="18"/>
  <c r="X549" i="18"/>
  <c r="X544" i="18"/>
  <c r="X539" i="18"/>
  <c r="X652" i="18"/>
  <c r="X640" i="18"/>
  <c r="X628" i="18"/>
  <c r="X609" i="18"/>
  <c r="X583" i="18"/>
  <c r="X657" i="18"/>
  <c r="X574" i="18"/>
  <c r="X646" i="18"/>
  <c r="X634" i="18"/>
  <c r="X601" i="18"/>
  <c r="X651" i="18"/>
  <c r="X656" i="18"/>
  <c r="X600" i="18"/>
  <c r="X558" i="18"/>
  <c r="X657" i="38"/>
  <c r="X646" i="38"/>
  <c r="X634" i="38"/>
  <c r="X652" i="38"/>
  <c r="X640" i="38"/>
  <c r="X628" i="38"/>
  <c r="X601" i="38"/>
  <c r="X592" i="38"/>
  <c r="X566" i="38"/>
  <c r="X559" i="38"/>
  <c r="X554" i="38"/>
  <c r="X549" i="38"/>
  <c r="X544" i="38"/>
  <c r="X539" i="38"/>
  <c r="X609" i="38"/>
  <c r="X583" i="38"/>
  <c r="X574" i="38"/>
  <c r="X651" i="38"/>
  <c r="X656" i="38"/>
  <c r="X558" i="38"/>
  <c r="X600" i="38"/>
  <c r="X645" i="39"/>
  <c r="X650" i="39"/>
  <c r="X591" i="39"/>
  <c r="X553" i="39"/>
  <c r="X608" i="39"/>
  <c r="X599" i="39"/>
  <c r="X600" i="39"/>
  <c r="X558" i="39"/>
  <c r="X651" i="39"/>
  <c r="X656" i="39"/>
  <c r="W1293" i="38"/>
  <c r="W814" i="38"/>
  <c r="N93" i="38"/>
  <c r="N619" i="38"/>
  <c r="V1028" i="39"/>
  <c r="V321" i="39"/>
  <c r="V322" i="39" s="1"/>
  <c r="L1342" i="18"/>
  <c r="L714" i="18"/>
  <c r="Q40" i="38"/>
  <c r="Q41" i="38" s="1"/>
  <c r="R38" i="38" s="1"/>
  <c r="W647" i="38"/>
  <c r="W668" i="38" s="1"/>
  <c r="W653" i="38"/>
  <c r="W670" i="38" s="1"/>
  <c r="X422" i="18"/>
  <c r="X424" i="18" s="1"/>
  <c r="X427" i="18" s="1"/>
  <c r="X429" i="18" s="1"/>
  <c r="X441" i="18" s="1"/>
  <c r="X446" i="18" s="1"/>
  <c r="X190" i="18"/>
  <c r="X195" i="18" s="1"/>
  <c r="X422" i="39"/>
  <c r="X424" i="39" s="1"/>
  <c r="X427" i="39" s="1"/>
  <c r="X429" i="39" s="1"/>
  <c r="X441" i="39" s="1"/>
  <c r="X446" i="39" s="1"/>
  <c r="X190" i="39"/>
  <c r="X195" i="39" s="1"/>
  <c r="O1032" i="18"/>
  <c r="O1034" i="18" s="1"/>
  <c r="S961" i="18"/>
  <c r="S741" i="18"/>
  <c r="W320" i="39"/>
  <c r="W315" i="39"/>
  <c r="W317" i="39" s="1"/>
  <c r="W215" i="39"/>
  <c r="M689" i="18"/>
  <c r="M1305" i="38"/>
  <c r="M1199" i="38"/>
  <c r="M466" i="38"/>
  <c r="M470" i="38"/>
  <c r="M472" i="38" s="1"/>
  <c r="M298" i="28" s="1"/>
  <c r="W540" i="18"/>
  <c r="W575" i="18" s="1"/>
  <c r="W560" i="18"/>
  <c r="W610" i="18" s="1"/>
  <c r="W635" i="18"/>
  <c r="W664" i="18" s="1"/>
  <c r="R134" i="38"/>
  <c r="R135" i="38" s="1"/>
  <c r="R118" i="38"/>
  <c r="R119" i="38" s="1"/>
  <c r="R39" i="38"/>
  <c r="R21" i="38"/>
  <c r="R26" i="38"/>
  <c r="Y771" i="39"/>
  <c r="Y771" i="38"/>
  <c r="Y771" i="18"/>
  <c r="N393" i="39"/>
  <c r="N395" i="39" s="1"/>
  <c r="M213" i="18"/>
  <c r="M216" i="18" s="1"/>
  <c r="N616" i="18"/>
  <c r="W1340" i="18"/>
  <c r="W380" i="18"/>
  <c r="P129" i="38"/>
  <c r="P140" i="38"/>
  <c r="P142" i="38" s="1"/>
  <c r="P564" i="28" s="1"/>
  <c r="P569" i="28" s="1"/>
  <c r="K1306" i="18"/>
  <c r="K1200" i="18"/>
  <c r="K705" i="18"/>
  <c r="K725" i="18"/>
  <c r="K726" i="18" s="1"/>
  <c r="K709" i="18"/>
  <c r="K711" i="18" s="1"/>
  <c r="K240" i="28" s="1"/>
  <c r="X639" i="38"/>
  <c r="X644" i="38"/>
  <c r="X548" i="38"/>
  <c r="X582" i="38"/>
  <c r="X590" i="38"/>
  <c r="X633" i="39"/>
  <c r="X638" i="39"/>
  <c r="X581" i="39"/>
  <c r="X543" i="39"/>
  <c r="X573" i="39"/>
  <c r="N92" i="38"/>
  <c r="N621" i="38"/>
  <c r="K1341" i="18"/>
  <c r="K475" i="18"/>
  <c r="M407" i="18"/>
  <c r="M412" i="18" s="1"/>
  <c r="Q23" i="18"/>
  <c r="Q27" i="18" s="1"/>
  <c r="K1306" i="38"/>
  <c r="K1200" i="38"/>
  <c r="K709" i="38"/>
  <c r="K711" i="38" s="1"/>
  <c r="K299" i="28" s="1"/>
  <c r="K705" i="38"/>
  <c r="K725" i="38"/>
  <c r="K726" i="38" s="1"/>
  <c r="W545" i="38"/>
  <c r="W584" i="38" s="1"/>
  <c r="T961" i="18"/>
  <c r="T741" i="18"/>
  <c r="K1305" i="39"/>
  <c r="K1199" i="39"/>
  <c r="K470" i="39"/>
  <c r="K472" i="39" s="1"/>
  <c r="I164" i="43" s="1"/>
  <c r="K466" i="39"/>
  <c r="W555" i="18"/>
  <c r="W602" i="18" s="1"/>
  <c r="P123" i="39"/>
  <c r="P124" i="39" s="1"/>
  <c r="P44" i="39"/>
  <c r="P46" i="39" s="1"/>
  <c r="P49" i="39" s="1"/>
  <c r="P52" i="39" s="1"/>
  <c r="Y443" i="18"/>
  <c r="Y437" i="18"/>
  <c r="Y438" i="18" s="1"/>
  <c r="Y445" i="18" s="1"/>
  <c r="Q282" i="38"/>
  <c r="Q284" i="38" s="1"/>
  <c r="Q297" i="38" s="1"/>
  <c r="Q301" i="38" s="1"/>
  <c r="Q141" i="38"/>
  <c r="Q128" i="38"/>
  <c r="Q139" i="38"/>
  <c r="Y1134" i="39"/>
  <c r="Y1092" i="39"/>
  <c r="Y1121" i="39"/>
  <c r="Y1055" i="39"/>
  <c r="Y1033" i="39"/>
  <c r="Y941" i="39"/>
  <c r="Y1006" i="39"/>
  <c r="Y701" i="39"/>
  <c r="Y737" i="39"/>
  <c r="Y750" i="39"/>
  <c r="Y730" i="39"/>
  <c r="Y532" i="39"/>
  <c r="Y533" i="39" s="1"/>
  <c r="Y520" i="39"/>
  <c r="Y521" i="39" s="1"/>
  <c r="Y508" i="39"/>
  <c r="Y509" i="39" s="1"/>
  <c r="Y526" i="39"/>
  <c r="Y527" i="39" s="1"/>
  <c r="Y514" i="39"/>
  <c r="Y515" i="39" s="1"/>
  <c r="Y450" i="39"/>
  <c r="Y394" i="39"/>
  <c r="Y493" i="39"/>
  <c r="Y462" i="39"/>
  <c r="Y416" i="39"/>
  <c r="Y367" i="39"/>
  <c r="Y488" i="39"/>
  <c r="Y489" i="39" s="1"/>
  <c r="Y428" i="39"/>
  <c r="Y1134" i="38"/>
  <c r="Y1092" i="38"/>
  <c r="Y1121" i="38"/>
  <c r="Y1055" i="38"/>
  <c r="Y750" i="38"/>
  <c r="Y730" i="38"/>
  <c r="Y1033" i="38"/>
  <c r="Y941" i="38"/>
  <c r="Y701" i="38"/>
  <c r="Y1006" i="38"/>
  <c r="Y737" i="38"/>
  <c r="Y428" i="38"/>
  <c r="Y526" i="38"/>
  <c r="Y527" i="38" s="1"/>
  <c r="Y514" i="38"/>
  <c r="Y515" i="38" s="1"/>
  <c r="Y450" i="38"/>
  <c r="Y394" i="38"/>
  <c r="Y462" i="38"/>
  <c r="Y416" i="38"/>
  <c r="Y367" i="38"/>
  <c r="Y532" i="38"/>
  <c r="Y533" i="38" s="1"/>
  <c r="Y520" i="38"/>
  <c r="Y521" i="38" s="1"/>
  <c r="Y508" i="38"/>
  <c r="Y509" i="38" s="1"/>
  <c r="Y493" i="38"/>
  <c r="Y488" i="38"/>
  <c r="Y489" i="38" s="1"/>
  <c r="Y1121" i="18"/>
  <c r="Y1006" i="18"/>
  <c r="Y1055" i="18"/>
  <c r="Y1033" i="18"/>
  <c r="Y1134" i="18"/>
  <c r="Y1092" i="18"/>
  <c r="Y941" i="18"/>
  <c r="Y701" i="18"/>
  <c r="Y737" i="18"/>
  <c r="Y750" i="18"/>
  <c r="Y730" i="18"/>
  <c r="Y526" i="18"/>
  <c r="Y527" i="18" s="1"/>
  <c r="Y514" i="18"/>
  <c r="Y515" i="18" s="1"/>
  <c r="Y450" i="18"/>
  <c r="Y394" i="18"/>
  <c r="Y462" i="18"/>
  <c r="Y416" i="18"/>
  <c r="Y367" i="18"/>
  <c r="Y532" i="18"/>
  <c r="Y533" i="18" s="1"/>
  <c r="Y520" i="18"/>
  <c r="Y521" i="18" s="1"/>
  <c r="Y508" i="18"/>
  <c r="Y509" i="18" s="1"/>
  <c r="Y493" i="18"/>
  <c r="Y488" i="18"/>
  <c r="Y489" i="18" s="1"/>
  <c r="Y428" i="18"/>
  <c r="Z1" i="5"/>
  <c r="Z4" i="5"/>
  <c r="Z4" i="28"/>
  <c r="Z1" i="24"/>
  <c r="Z1" i="28"/>
  <c r="Z4" i="24"/>
  <c r="Z1211" i="39"/>
  <c r="Z1212" i="39" s="1"/>
  <c r="Z1216" i="39" s="1"/>
  <c r="Z1173" i="39"/>
  <c r="Z1176" i="39" s="1"/>
  <c r="Z1181" i="39" s="1"/>
  <c r="Z1074" i="39"/>
  <c r="Z1076" i="39" s="1"/>
  <c r="Z1111" i="39"/>
  <c r="Z1113" i="39" s="1"/>
  <c r="Z1037" i="39"/>
  <c r="Z1039" i="39" s="1"/>
  <c r="Z895" i="39"/>
  <c r="Z818" i="39"/>
  <c r="Z821" i="39" s="1"/>
  <c r="Z827" i="39" s="1"/>
  <c r="Z859" i="39"/>
  <c r="Z922" i="39"/>
  <c r="Z925" i="39" s="1"/>
  <c r="Z684" i="39"/>
  <c r="Z685" i="39" s="1"/>
  <c r="Z695" i="39" s="1"/>
  <c r="Z794" i="39"/>
  <c r="Z797" i="39" s="1"/>
  <c r="Z808" i="39" s="1"/>
  <c r="Z433" i="39"/>
  <c r="Z434" i="39" s="1"/>
  <c r="Z357" i="39"/>
  <c r="Z358" i="39" s="1"/>
  <c r="Z362" i="39" s="1"/>
  <c r="Z363" i="39" s="1"/>
  <c r="X72" i="43" s="1"/>
  <c r="Z399" i="39"/>
  <c r="Z400" i="39" s="1"/>
  <c r="Z4" i="39"/>
  <c r="Z1211" i="38"/>
  <c r="Z1212" i="38" s="1"/>
  <c r="Z1216" i="38" s="1"/>
  <c r="Z1111" i="38"/>
  <c r="Z1113" i="38" s="1"/>
  <c r="Z1173" i="38"/>
  <c r="Z1176" i="38" s="1"/>
  <c r="Z1181" i="38" s="1"/>
  <c r="Z1" i="39"/>
  <c r="Z1074" i="38"/>
  <c r="Z1076" i="38" s="1"/>
  <c r="Z859" i="38"/>
  <c r="Z794" i="38"/>
  <c r="Z797" i="38" s="1"/>
  <c r="Z808" i="38" s="1"/>
  <c r="Z1037" i="38"/>
  <c r="Z1039" i="38" s="1"/>
  <c r="Z922" i="38"/>
  <c r="Z925" i="38" s="1"/>
  <c r="Z895" i="38"/>
  <c r="Z818" i="38"/>
  <c r="Z821" i="38" s="1"/>
  <c r="Z827" i="38" s="1"/>
  <c r="Z684" i="38"/>
  <c r="Z685" i="38" s="1"/>
  <c r="Z695" i="38" s="1"/>
  <c r="Z399" i="38"/>
  <c r="Z400" i="38" s="1"/>
  <c r="Z433" i="38"/>
  <c r="Z434" i="38" s="1"/>
  <c r="Z357" i="38"/>
  <c r="Z358" i="38" s="1"/>
  <c r="Z362" i="38" s="1"/>
  <c r="Z363" i="38" s="1"/>
  <c r="Z1" i="38"/>
  <c r="Z1074" i="18"/>
  <c r="Z1076" i="18" s="1"/>
  <c r="Z1211" i="18"/>
  <c r="Z1212" i="18" s="1"/>
  <c r="Z1216" i="18" s="1"/>
  <c r="Z1111" i="18"/>
  <c r="Z1113" i="18" s="1"/>
  <c r="Z4" i="38"/>
  <c r="Z1173" i="18"/>
  <c r="Z1176" i="18" s="1"/>
  <c r="Z1181" i="18" s="1"/>
  <c r="Z1037" i="18"/>
  <c r="Z1039" i="18" s="1"/>
  <c r="Z922" i="18"/>
  <c r="Z925" i="18" s="1"/>
  <c r="Z895" i="18"/>
  <c r="Z818" i="18"/>
  <c r="Z821" i="18" s="1"/>
  <c r="Z827" i="18" s="1"/>
  <c r="Z684" i="18"/>
  <c r="Z685" i="18" s="1"/>
  <c r="Z695" i="18" s="1"/>
  <c r="Z859" i="18"/>
  <c r="Z794" i="18"/>
  <c r="Z797" i="18" s="1"/>
  <c r="Z808" i="18" s="1"/>
  <c r="Z26" i="21"/>
  <c r="Z4" i="21"/>
  <c r="Z22" i="21" s="1"/>
  <c r="Z4" i="18"/>
  <c r="Z4" i="6"/>
  <c r="Z433" i="18"/>
  <c r="Z434" i="18" s="1"/>
  <c r="Z357" i="18"/>
  <c r="Z358" i="18" s="1"/>
  <c r="Z362" i="18" s="1"/>
  <c r="Z363" i="18" s="1"/>
  <c r="Z14" i="21"/>
  <c r="AA10" i="21"/>
  <c r="AA1" i="6" s="1"/>
  <c r="Z1" i="21"/>
  <c r="Z399" i="18"/>
  <c r="Z400" i="18" s="1"/>
  <c r="Z1" i="18"/>
  <c r="Z36" i="21"/>
  <c r="Z32" i="21"/>
  <c r="Z40" i="21"/>
  <c r="Y409" i="38"/>
  <c r="Y403" i="38"/>
  <c r="Y404" i="38" s="1"/>
  <c r="Y411" i="38" s="1"/>
  <c r="Y1048" i="38"/>
  <c r="Y1042" i="38"/>
  <c r="Y1043" i="38" s="1"/>
  <c r="Y1050" i="38" s="1"/>
  <c r="Y1127" i="39"/>
  <c r="Y1116" i="39"/>
  <c r="Y1117" i="39" s="1"/>
  <c r="Y1129" i="39" s="1"/>
  <c r="X909" i="18"/>
  <c r="X903" i="18"/>
  <c r="X904" i="18" s="1"/>
  <c r="X911" i="18" s="1"/>
  <c r="X909" i="39"/>
  <c r="X903" i="39"/>
  <c r="X904" i="39" s="1"/>
  <c r="X911" i="39" s="1"/>
  <c r="K248" i="18"/>
  <c r="K249" i="18" s="1"/>
  <c r="K244" i="18"/>
  <c r="P1298" i="38"/>
  <c r="P1054" i="38"/>
  <c r="P1056" i="38" s="1"/>
  <c r="P123" i="28" s="1"/>
  <c r="O140" i="39"/>
  <c r="O129" i="39"/>
  <c r="V575" i="18"/>
  <c r="X377" i="38"/>
  <c r="X297" i="28" s="1"/>
  <c r="M1206" i="38"/>
  <c r="M343" i="38"/>
  <c r="M345" i="38" s="1"/>
  <c r="M348" i="38" s="1"/>
  <c r="W745" i="38"/>
  <c r="W962" i="38"/>
  <c r="W457" i="38"/>
  <c r="W449" i="38"/>
  <c r="W451" i="38" s="1"/>
  <c r="W1157" i="38" s="1"/>
  <c r="U1157" i="39"/>
  <c r="N92" i="18"/>
  <c r="N617" i="18"/>
  <c r="R17" i="18"/>
  <c r="R18" i="18" s="1"/>
  <c r="S16" i="18" s="1"/>
  <c r="W560" i="39"/>
  <c r="W610" i="39" s="1"/>
  <c r="W635" i="39"/>
  <c r="W664" i="39" s="1"/>
  <c r="W653" i="39"/>
  <c r="W670" i="39" s="1"/>
  <c r="K1371" i="39"/>
  <c r="X377" i="18"/>
  <c r="V103" i="43" s="1"/>
  <c r="X633" i="38"/>
  <c r="X638" i="38"/>
  <c r="X581" i="38"/>
  <c r="X543" i="38"/>
  <c r="X573" i="38"/>
  <c r="N66" i="38"/>
  <c r="N722" i="38"/>
  <c r="N331" i="38"/>
  <c r="N492" i="38"/>
  <c r="N494" i="38" s="1"/>
  <c r="N276" i="38"/>
  <c r="N292" i="38"/>
  <c r="N294" i="38" s="1"/>
  <c r="N616" i="38"/>
  <c r="N298" i="38"/>
  <c r="L688" i="38"/>
  <c r="L692" i="38" s="1"/>
  <c r="L696" i="38" s="1"/>
  <c r="L697" i="38" s="1"/>
  <c r="L960" i="18"/>
  <c r="L833" i="18"/>
  <c r="Q128" i="18"/>
  <c r="Q139" i="18"/>
  <c r="W555" i="38"/>
  <c r="W602" i="38" s="1"/>
  <c r="W658" i="38"/>
  <c r="W672" i="38" s="1"/>
  <c r="P44" i="18"/>
  <c r="P46" i="18" s="1"/>
  <c r="P123" i="18"/>
  <c r="P124" i="18" s="1"/>
  <c r="M688" i="18"/>
  <c r="M692" i="18" s="1"/>
  <c r="M696" i="18" s="1"/>
  <c r="M697" i="18" s="1"/>
  <c r="W962" i="39"/>
  <c r="W745" i="39"/>
  <c r="W457" i="39"/>
  <c r="W449" i="39"/>
  <c r="W451" i="39" s="1"/>
  <c r="W1157" i="39" s="1"/>
  <c r="W1293" i="18"/>
  <c r="W814" i="18"/>
  <c r="V1028" i="38"/>
  <c r="V321" i="38"/>
  <c r="V322" i="38" s="1"/>
  <c r="W629" i="18"/>
  <c r="W662" i="18" s="1"/>
  <c r="W545" i="18"/>
  <c r="W584" i="18" s="1"/>
  <c r="W647" i="18"/>
  <c r="W668" i="18" s="1"/>
  <c r="R18" i="38"/>
  <c r="S16" i="38" s="1"/>
  <c r="W1340" i="38"/>
  <c r="W380" i="38"/>
  <c r="M1059" i="18"/>
  <c r="M1309" i="18"/>
  <c r="M1063" i="18"/>
  <c r="M1065" i="18" s="1"/>
  <c r="K108" i="43" s="1"/>
  <c r="V602" i="18"/>
  <c r="V673" i="18"/>
  <c r="V677" i="18" s="1"/>
  <c r="X639" i="18"/>
  <c r="X582" i="18"/>
  <c r="X644" i="18"/>
  <c r="X590" i="18"/>
  <c r="X548" i="18"/>
  <c r="R17" i="39"/>
  <c r="R18" i="39" s="1"/>
  <c r="S16" i="39" s="1"/>
  <c r="W320" i="18"/>
  <c r="W315" i="18"/>
  <c r="W317" i="18" s="1"/>
  <c r="W215" i="18"/>
  <c r="Q23" i="38"/>
  <c r="Q27" i="38" s="1"/>
  <c r="Y1270" i="39"/>
  <c r="Y1270" i="38"/>
  <c r="Y1270" i="18"/>
  <c r="Y754" i="39"/>
  <c r="Y186" i="39"/>
  <c r="Y187" i="39" s="1"/>
  <c r="Y194" i="39" s="1"/>
  <c r="Y180" i="39"/>
  <c r="Y181" i="39" s="1"/>
  <c r="Y193" i="39" s="1"/>
  <c r="Y174" i="39"/>
  <c r="Y175" i="39" s="1"/>
  <c r="Y192" i="39" s="1"/>
  <c r="Y168" i="39"/>
  <c r="Y169" i="39" s="1"/>
  <c r="Y191" i="39" s="1"/>
  <c r="Y162" i="39"/>
  <c r="Y163" i="39" s="1"/>
  <c r="Y754" i="38"/>
  <c r="Y186" i="38"/>
  <c r="Y187" i="38" s="1"/>
  <c r="Y194" i="38" s="1"/>
  <c r="Y180" i="38"/>
  <c r="Y181" i="38" s="1"/>
  <c r="Y193" i="38" s="1"/>
  <c r="Y174" i="38"/>
  <c r="Y175" i="38" s="1"/>
  <c r="Y192" i="38" s="1"/>
  <c r="Y168" i="38"/>
  <c r="Y169" i="38" s="1"/>
  <c r="Y191" i="38" s="1"/>
  <c r="Y162" i="38"/>
  <c r="Y163" i="38" s="1"/>
  <c r="Y754" i="18"/>
  <c r="Y186" i="18"/>
  <c r="Y187" i="18" s="1"/>
  <c r="Y194" i="18" s="1"/>
  <c r="Y180" i="18"/>
  <c r="Y181" i="18" s="1"/>
  <c r="Y193" i="18" s="1"/>
  <c r="Y174" i="18"/>
  <c r="Y175" i="18" s="1"/>
  <c r="Y192" i="18" s="1"/>
  <c r="Y168" i="18"/>
  <c r="Y169" i="18" s="1"/>
  <c r="Y191" i="18" s="1"/>
  <c r="Y162" i="18"/>
  <c r="Y163" i="18" s="1"/>
  <c r="Y409" i="18"/>
  <c r="Y403" i="18"/>
  <c r="Y404" i="18" s="1"/>
  <c r="Y411" i="18" s="1"/>
  <c r="Y1079" i="18"/>
  <c r="Y1080" i="18" s="1"/>
  <c r="Y1087" i="18" s="1"/>
  <c r="Y1085" i="18"/>
  <c r="Y1304" i="38"/>
  <c r="Y371" i="38"/>
  <c r="Y366" i="38"/>
  <c r="Y375" i="38"/>
  <c r="Y1116" i="38"/>
  <c r="Y1117" i="38" s="1"/>
  <c r="Y1129" i="38" s="1"/>
  <c r="Y1127" i="38"/>
  <c r="Y1304" i="39"/>
  <c r="Y366" i="39"/>
  <c r="Y375" i="39"/>
  <c r="Y371" i="39"/>
  <c r="Y1085" i="39"/>
  <c r="Y1079" i="39"/>
  <c r="Y1080" i="39" s="1"/>
  <c r="Y1087" i="39" s="1"/>
  <c r="L1341" i="38"/>
  <c r="L475" i="38"/>
  <c r="K1306" i="39"/>
  <c r="K1200" i="39"/>
  <c r="K705" i="39"/>
  <c r="K725" i="39"/>
  <c r="K726" i="39" s="1"/>
  <c r="K709" i="39"/>
  <c r="K711" i="39" s="1"/>
  <c r="K358" i="28" s="1"/>
  <c r="K1305" i="38"/>
  <c r="K1199" i="38"/>
  <c r="K470" i="38"/>
  <c r="K472" i="38" s="1"/>
  <c r="K298" i="28" s="1"/>
  <c r="K466" i="38"/>
  <c r="N577" i="39"/>
  <c r="N578" i="39" s="1"/>
  <c r="N604" i="39"/>
  <c r="N605" i="39" s="1"/>
  <c r="N568" i="39"/>
  <c r="N569" i="39" s="1"/>
  <c r="N595" i="39"/>
  <c r="N596" i="39" s="1"/>
  <c r="N612" i="39"/>
  <c r="N613" i="39" s="1"/>
  <c r="N586" i="39"/>
  <c r="N587" i="39" s="1"/>
  <c r="N271" i="39"/>
  <c r="N273" i="39" s="1"/>
  <c r="N86" i="39"/>
  <c r="N88" i="39" s="1"/>
  <c r="N81" i="39"/>
  <c r="N83" i="39" s="1"/>
  <c r="N76" i="39"/>
  <c r="N78" i="39" s="1"/>
  <c r="N62" i="39"/>
  <c r="N63" i="39" s="1"/>
  <c r="K248" i="38"/>
  <c r="K249" i="38" s="1"/>
  <c r="K252" i="38" s="1"/>
  <c r="K253" i="38" s="1"/>
  <c r="K244" i="38"/>
  <c r="P297" i="18"/>
  <c r="P301" i="18" s="1"/>
  <c r="V962" i="38"/>
  <c r="V745" i="38"/>
  <c r="V457" i="38"/>
  <c r="V449" i="38"/>
  <c r="V451" i="38" s="1"/>
  <c r="O49" i="39"/>
  <c r="O52" i="39" s="1"/>
  <c r="M415" i="39"/>
  <c r="M417" i="39" s="1"/>
  <c r="M456" i="39"/>
  <c r="M458" i="39" s="1"/>
  <c r="W320" i="38"/>
  <c r="W315" i="38"/>
  <c r="W317" i="38" s="1"/>
  <c r="W215" i="38"/>
  <c r="L348" i="38"/>
  <c r="N66" i="18"/>
  <c r="N93" i="18"/>
  <c r="N618" i="18"/>
  <c r="P57" i="38"/>
  <c r="P55" i="38"/>
  <c r="W545" i="39"/>
  <c r="W584" i="39" s="1"/>
  <c r="W647" i="39"/>
  <c r="W668" i="39" s="1"/>
  <c r="T736" i="38"/>
  <c r="T738" i="38" s="1"/>
  <c r="T333" i="38"/>
  <c r="T325" i="38"/>
  <c r="L1342" i="39"/>
  <c r="L714" i="39"/>
  <c r="K248" i="39"/>
  <c r="K249" i="39" s="1"/>
  <c r="K244" i="39"/>
  <c r="X627" i="18"/>
  <c r="X572" i="18"/>
  <c r="X632" i="18"/>
  <c r="X565" i="18"/>
  <c r="X538" i="18"/>
  <c r="X573" i="18"/>
  <c r="X633" i="18"/>
  <c r="X638" i="18"/>
  <c r="X581" i="18"/>
  <c r="X543" i="18"/>
  <c r="X645" i="38"/>
  <c r="X650" i="38"/>
  <c r="X591" i="38"/>
  <c r="X553" i="38"/>
  <c r="X608" i="38"/>
  <c r="X599" i="38"/>
  <c r="X627" i="38"/>
  <c r="X632" i="38"/>
  <c r="X565" i="38"/>
  <c r="X538" i="38"/>
  <c r="X572" i="38"/>
  <c r="X657" i="39"/>
  <c r="X574" i="39"/>
  <c r="X646" i="39"/>
  <c r="X634" i="39"/>
  <c r="X601" i="39"/>
  <c r="X592" i="39"/>
  <c r="X566" i="39"/>
  <c r="X559" i="39"/>
  <c r="X554" i="39"/>
  <c r="X549" i="39"/>
  <c r="X544" i="39"/>
  <c r="X539" i="39"/>
  <c r="X652" i="39"/>
  <c r="X640" i="39"/>
  <c r="X628" i="39"/>
  <c r="X609" i="39"/>
  <c r="X583" i="39"/>
  <c r="X565" i="39"/>
  <c r="X538" i="39"/>
  <c r="X627" i="39"/>
  <c r="X572" i="39"/>
  <c r="X632" i="39"/>
  <c r="M1295" i="38"/>
  <c r="M963" i="38"/>
  <c r="M700" i="38"/>
  <c r="M702" i="38" s="1"/>
  <c r="Q134" i="39"/>
  <c r="Q135" i="39" s="1"/>
  <c r="Q118" i="39"/>
  <c r="Q119" i="39" s="1"/>
  <c r="Q26" i="39"/>
  <c r="Q39" i="39"/>
  <c r="Q21" i="39"/>
  <c r="N91" i="38"/>
  <c r="N617" i="38"/>
  <c r="N620" i="38"/>
  <c r="N393" i="38"/>
  <c r="N395" i="38" s="1"/>
  <c r="W1340" i="39"/>
  <c r="W380" i="39"/>
  <c r="L690" i="38"/>
  <c r="Q282" i="18"/>
  <c r="Q284" i="18" s="1"/>
  <c r="Q297" i="18" s="1"/>
  <c r="Q301" i="18" s="1"/>
  <c r="Q141" i="18"/>
  <c r="O1032" i="38"/>
  <c r="O1034" i="38" s="1"/>
  <c r="X190" i="38"/>
  <c r="X195" i="38" s="1"/>
  <c r="X422" i="38"/>
  <c r="X424" i="38" s="1"/>
  <c r="X427" i="38" s="1"/>
  <c r="X429" i="38" s="1"/>
  <c r="X441" i="38" s="1"/>
  <c r="X446" i="38" s="1"/>
  <c r="U1157" i="18"/>
  <c r="M690" i="18"/>
  <c r="V1028" i="18"/>
  <c r="V321" i="18"/>
  <c r="V322" i="18" s="1"/>
  <c r="W745" i="18"/>
  <c r="W962" i="18"/>
  <c r="W457" i="18"/>
  <c r="W449" i="18"/>
  <c r="W451" i="18" s="1"/>
  <c r="W1157" i="18" s="1"/>
  <c r="W658" i="18"/>
  <c r="W672" i="18" s="1"/>
  <c r="W641" i="18"/>
  <c r="W666" i="18" s="1"/>
  <c r="W550" i="18"/>
  <c r="W593" i="18" s="1"/>
  <c r="P41" i="39"/>
  <c r="Q38" i="39" s="1"/>
  <c r="P41" i="18"/>
  <c r="Q38" i="18" s="1"/>
  <c r="U348" i="43" l="1"/>
  <c r="W207" i="38"/>
  <c r="U339" i="43"/>
  <c r="U357" i="43"/>
  <c r="W207" i="18"/>
  <c r="X202" i="38"/>
  <c r="X204" i="38" s="1"/>
  <c r="X630" i="28" s="1"/>
  <c r="X633" i="28" s="1"/>
  <c r="X565" i="28"/>
  <c r="X568" i="28" s="1"/>
  <c r="X202" i="39"/>
  <c r="X204" i="39" s="1"/>
  <c r="X651" i="28" s="1"/>
  <c r="X654" i="28" s="1"/>
  <c r="X586" i="28"/>
  <c r="X589" i="28" s="1"/>
  <c r="X202" i="18"/>
  <c r="X204" i="18" s="1"/>
  <c r="X609" i="28" s="1"/>
  <c r="X612" i="28" s="1"/>
  <c r="X544" i="28"/>
  <c r="X547" i="28" s="1"/>
  <c r="N650" i="28"/>
  <c r="N655" i="28" s="1"/>
  <c r="K337" i="43"/>
  <c r="M106" i="18"/>
  <c r="O149" i="18"/>
  <c r="O151" i="18" s="1"/>
  <c r="O608" i="28" s="1"/>
  <c r="O613" i="28" s="1"/>
  <c r="O543" i="28"/>
  <c r="O548" i="28" s="1"/>
  <c r="J346" i="43"/>
  <c r="L632" i="28"/>
  <c r="Z1385" i="38"/>
  <c r="Z203" i="18"/>
  <c r="Z102" i="39"/>
  <c r="Z1385" i="39"/>
  <c r="Z203" i="38"/>
  <c r="Z150" i="18"/>
  <c r="Z203" i="39"/>
  <c r="Z150" i="38"/>
  <c r="Z1385" i="18"/>
  <c r="Z150" i="39"/>
  <c r="Z102" i="38"/>
  <c r="Z102" i="18"/>
  <c r="K43" i="43"/>
  <c r="M120" i="28"/>
  <c r="X41" i="43"/>
  <c r="Z118" i="28"/>
  <c r="X555" i="18"/>
  <c r="X602" i="18" s="1"/>
  <c r="L1366" i="38"/>
  <c r="L1368" i="38" s="1"/>
  <c r="L1371" i="38" s="1"/>
  <c r="N301" i="43"/>
  <c r="P149" i="38"/>
  <c r="P151" i="38" s="1"/>
  <c r="L239" i="38"/>
  <c r="L241" i="38" s="1"/>
  <c r="L248" i="38" s="1"/>
  <c r="L249" i="38" s="1"/>
  <c r="L252" i="38" s="1"/>
  <c r="L253" i="38" s="1"/>
  <c r="L256" i="38" s="1"/>
  <c r="L235" i="38"/>
  <c r="L231" i="38"/>
  <c r="M301" i="43"/>
  <c r="O149" i="38"/>
  <c r="O151" i="38" s="1"/>
  <c r="O629" i="28" s="1"/>
  <c r="O634" i="28" s="1"/>
  <c r="L219" i="38"/>
  <c r="L220" i="38" s="1"/>
  <c r="L223" i="38" s="1"/>
  <c r="L224" i="38" s="1"/>
  <c r="L227" i="38" s="1"/>
  <c r="L106" i="38"/>
  <c r="X1293" i="18"/>
  <c r="M244" i="39"/>
  <c r="X198" i="39"/>
  <c r="V311" i="43"/>
  <c r="V302" i="43"/>
  <c r="X198" i="38"/>
  <c r="V293" i="43"/>
  <c r="X198" i="18"/>
  <c r="O214" i="18"/>
  <c r="M292" i="43"/>
  <c r="J165" i="43"/>
  <c r="X1340" i="39"/>
  <c r="V163" i="43"/>
  <c r="I77" i="43"/>
  <c r="V133" i="43"/>
  <c r="K138" i="43"/>
  <c r="I134" i="43"/>
  <c r="K134" i="43"/>
  <c r="J105" i="43"/>
  <c r="L11" i="43"/>
  <c r="X10" i="43"/>
  <c r="X814" i="38"/>
  <c r="K15" i="43"/>
  <c r="P127" i="39"/>
  <c r="X238" i="28"/>
  <c r="Z59" i="28"/>
  <c r="M243" i="28"/>
  <c r="X356" i="28"/>
  <c r="X380" i="39"/>
  <c r="Z177" i="28"/>
  <c r="K357" i="28"/>
  <c r="K361" i="28"/>
  <c r="M1059" i="39"/>
  <c r="M182" i="28"/>
  <c r="N60" i="28"/>
  <c r="Y368" i="38"/>
  <c r="Y1293" i="38" s="1"/>
  <c r="X814" i="39"/>
  <c r="X647" i="39"/>
  <c r="X668" i="39" s="1"/>
  <c r="Y377" i="39"/>
  <c r="W163" i="43" s="1"/>
  <c r="X653" i="18"/>
  <c r="X670" i="18" s="1"/>
  <c r="X641" i="39"/>
  <c r="X666" i="39" s="1"/>
  <c r="X550" i="39"/>
  <c r="X593" i="39" s="1"/>
  <c r="Y368" i="39"/>
  <c r="Y1293" i="39" s="1"/>
  <c r="Y377" i="38"/>
  <c r="Y297" i="28" s="1"/>
  <c r="P130" i="38"/>
  <c r="P287" i="38" s="1"/>
  <c r="P289" i="38" s="1"/>
  <c r="P298" i="38" s="1"/>
  <c r="M244" i="38"/>
  <c r="M1063" i="39"/>
  <c r="M1065" i="39" s="1"/>
  <c r="M1309" i="39"/>
  <c r="N94" i="38"/>
  <c r="N567" i="28" s="1"/>
  <c r="X629" i="39"/>
  <c r="X662" i="39" s="1"/>
  <c r="X545" i="39"/>
  <c r="X584" i="39" s="1"/>
  <c r="M343" i="39"/>
  <c r="M345" i="39" s="1"/>
  <c r="M348" i="39" s="1"/>
  <c r="X560" i="38"/>
  <c r="X610" i="38" s="1"/>
  <c r="X555" i="39"/>
  <c r="X602" i="39" s="1"/>
  <c r="X560" i="39"/>
  <c r="X610" i="39" s="1"/>
  <c r="M220" i="39"/>
  <c r="M223" i="39" s="1"/>
  <c r="M224" i="39" s="1"/>
  <c r="M227" i="39" s="1"/>
  <c r="W673" i="38"/>
  <c r="W677" i="38" s="1"/>
  <c r="Q28" i="18"/>
  <c r="Q113" i="18" s="1"/>
  <c r="Q114" i="18" s="1"/>
  <c r="Q127" i="18" s="1"/>
  <c r="K1345" i="39"/>
  <c r="K1068" i="39"/>
  <c r="X555" i="38"/>
  <c r="X602" i="38" s="1"/>
  <c r="X560" i="18"/>
  <c r="X610" i="18" s="1"/>
  <c r="X635" i="18"/>
  <c r="X664" i="18" s="1"/>
  <c r="O145" i="18"/>
  <c r="W673" i="39"/>
  <c r="W677" i="39" s="1"/>
  <c r="O304" i="18"/>
  <c r="O306" i="18" s="1"/>
  <c r="O723" i="18" s="1"/>
  <c r="N622" i="18"/>
  <c r="N689" i="18" s="1"/>
  <c r="K729" i="39"/>
  <c r="K731" i="39" s="1"/>
  <c r="V736" i="18"/>
  <c r="V738" i="18" s="1"/>
  <c r="V325" i="18"/>
  <c r="V333" i="18"/>
  <c r="V736" i="38"/>
  <c r="V738" i="38" s="1"/>
  <c r="V333" i="38"/>
  <c r="V325" i="38"/>
  <c r="S17" i="18"/>
  <c r="P304" i="38"/>
  <c r="P306" i="38" s="1"/>
  <c r="P145" i="38"/>
  <c r="P214" i="38"/>
  <c r="Q40" i="18"/>
  <c r="K252" i="39"/>
  <c r="K253" i="39" s="1"/>
  <c r="L249" i="39"/>
  <c r="L252" i="39" s="1"/>
  <c r="L253" i="39" s="1"/>
  <c r="L256" i="39" s="1"/>
  <c r="M724" i="39"/>
  <c r="M726" i="39" s="1"/>
  <c r="M729" i="39" s="1"/>
  <c r="M731" i="39" s="1"/>
  <c r="N618" i="39"/>
  <c r="W1028" i="18"/>
  <c r="W321" i="18"/>
  <c r="W322" i="18" s="1"/>
  <c r="V736" i="39"/>
  <c r="V738" i="39" s="1"/>
  <c r="V325" i="39"/>
  <c r="V333" i="39"/>
  <c r="Z443" i="38"/>
  <c r="Z437" i="38"/>
  <c r="Z438" i="38" s="1"/>
  <c r="Z445" i="38" s="1"/>
  <c r="Y632" i="18"/>
  <c r="Y565" i="18"/>
  <c r="Y627" i="18"/>
  <c r="Y572" i="18"/>
  <c r="Y538" i="18"/>
  <c r="Y650" i="38"/>
  <c r="Y645" i="38"/>
  <c r="Y608" i="38"/>
  <c r="Y599" i="38"/>
  <c r="Y591" i="38"/>
  <c r="Y553" i="38"/>
  <c r="K1342" i="38"/>
  <c r="K714" i="38"/>
  <c r="I135" i="43" s="1"/>
  <c r="X635" i="38"/>
  <c r="X664" i="38" s="1"/>
  <c r="N676" i="18"/>
  <c r="N678" i="18" s="1"/>
  <c r="N499" i="18"/>
  <c r="N501" i="18" s="1"/>
  <c r="K227" i="18"/>
  <c r="O138" i="39"/>
  <c r="O142" i="39" s="1"/>
  <c r="O585" i="28" s="1"/>
  <c r="O590" i="28" s="1"/>
  <c r="O127" i="39"/>
  <c r="O130" i="39" s="1"/>
  <c r="M348" i="18"/>
  <c r="R40" i="38"/>
  <c r="R41" i="38" s="1"/>
  <c r="S38" i="38" s="1"/>
  <c r="N621" i="39"/>
  <c r="N617" i="39"/>
  <c r="K1342" i="39"/>
  <c r="K714" i="39"/>
  <c r="M1068" i="18"/>
  <c r="M1345" i="18"/>
  <c r="N622" i="38"/>
  <c r="N676" i="38"/>
  <c r="N678" i="38" s="1"/>
  <c r="N499" i="38"/>
  <c r="N501" i="38" s="1"/>
  <c r="X1340" i="18"/>
  <c r="X380" i="18"/>
  <c r="X1340" i="38"/>
  <c r="X380" i="38"/>
  <c r="AA4" i="5"/>
  <c r="AA1" i="5"/>
  <c r="AA4" i="28"/>
  <c r="AA1" i="28"/>
  <c r="AA1" i="24"/>
  <c r="AA4" i="24"/>
  <c r="AA1211" i="39"/>
  <c r="AA1212" i="39" s="1"/>
  <c r="AA1216" i="39" s="1"/>
  <c r="AA1173" i="39"/>
  <c r="AA1176" i="39" s="1"/>
  <c r="AA1181" i="39" s="1"/>
  <c r="AA1074" i="39"/>
  <c r="AA1076" i="39" s="1"/>
  <c r="AA1111" i="39"/>
  <c r="AA1113" i="39" s="1"/>
  <c r="AA1037" i="39"/>
  <c r="AA1039" i="39" s="1"/>
  <c r="AA859" i="39"/>
  <c r="AA922" i="39"/>
  <c r="AA925" i="39" s="1"/>
  <c r="AA895" i="39"/>
  <c r="AA818" i="39"/>
  <c r="AA821" i="39" s="1"/>
  <c r="AA827" i="39" s="1"/>
  <c r="AA794" i="39"/>
  <c r="AA797" i="39" s="1"/>
  <c r="AA808" i="39" s="1"/>
  <c r="AA684" i="39"/>
  <c r="AA685" i="39" s="1"/>
  <c r="AA695" i="39" s="1"/>
  <c r="AA433" i="39"/>
  <c r="AA434" i="39" s="1"/>
  <c r="AA357" i="39"/>
  <c r="AA358" i="39" s="1"/>
  <c r="AA362" i="39" s="1"/>
  <c r="AA363" i="39" s="1"/>
  <c r="Y72" i="43" s="1"/>
  <c r="AA399" i="39"/>
  <c r="AA400" i="39" s="1"/>
  <c r="AA4" i="39"/>
  <c r="AA1" i="39"/>
  <c r="AA1173" i="38"/>
  <c r="AA1176" i="38" s="1"/>
  <c r="AA1181" i="38" s="1"/>
  <c r="AA1074" i="38"/>
  <c r="AA1076" i="38" s="1"/>
  <c r="AA1211" i="38"/>
  <c r="AA1212" i="38" s="1"/>
  <c r="AA1216" i="38" s="1"/>
  <c r="AA1111" i="38"/>
  <c r="AA1113" i="38" s="1"/>
  <c r="AA859" i="38"/>
  <c r="AA794" i="38"/>
  <c r="AA797" i="38" s="1"/>
  <c r="AA808" i="38" s="1"/>
  <c r="AA1037" i="38"/>
  <c r="AA1039" i="38" s="1"/>
  <c r="AA922" i="38"/>
  <c r="AA925" i="38" s="1"/>
  <c r="AA895" i="38"/>
  <c r="AA818" i="38"/>
  <c r="AA821" i="38" s="1"/>
  <c r="AA827" i="38" s="1"/>
  <c r="AA684" i="38"/>
  <c r="AA685" i="38" s="1"/>
  <c r="AA695" i="38" s="1"/>
  <c r="AA433" i="38"/>
  <c r="AA434" i="38" s="1"/>
  <c r="AA357" i="38"/>
  <c r="AA358" i="38" s="1"/>
  <c r="AA362" i="38" s="1"/>
  <c r="AA363" i="38" s="1"/>
  <c r="AA399" i="38"/>
  <c r="AA400" i="38" s="1"/>
  <c r="AA1211" i="18"/>
  <c r="AA1212" i="18" s="1"/>
  <c r="AA1216" i="18" s="1"/>
  <c r="AA1111" i="18"/>
  <c r="AA1113" i="18" s="1"/>
  <c r="AA4" i="38"/>
  <c r="AA1173" i="18"/>
  <c r="AA1176" i="18" s="1"/>
  <c r="AA1181" i="18" s="1"/>
  <c r="AA1037" i="18"/>
  <c r="AA1039" i="18" s="1"/>
  <c r="AA1" i="38"/>
  <c r="AA1074" i="18"/>
  <c r="AA1076" i="18" s="1"/>
  <c r="AA895" i="18"/>
  <c r="AA818" i="18"/>
  <c r="AA821" i="18" s="1"/>
  <c r="AA827" i="18" s="1"/>
  <c r="AA684" i="18"/>
  <c r="AA685" i="18" s="1"/>
  <c r="AA695" i="18" s="1"/>
  <c r="AA859" i="18"/>
  <c r="AA794" i="18"/>
  <c r="AA797" i="18" s="1"/>
  <c r="AA808" i="18" s="1"/>
  <c r="AA922" i="18"/>
  <c r="AA925" i="18" s="1"/>
  <c r="AA4" i="18"/>
  <c r="AA433" i="18"/>
  <c r="AA434" i="18" s="1"/>
  <c r="AA357" i="18"/>
  <c r="AA358" i="18" s="1"/>
  <c r="AA362" i="18" s="1"/>
  <c r="AA363" i="18" s="1"/>
  <c r="AA14" i="21"/>
  <c r="AB10" i="21"/>
  <c r="AB1" i="6" s="1"/>
  <c r="AA1" i="21"/>
  <c r="AA399" i="18"/>
  <c r="AA400" i="18" s="1"/>
  <c r="AA1" i="18"/>
  <c r="AA26" i="21"/>
  <c r="AA4" i="21"/>
  <c r="AA22" i="21" s="1"/>
  <c r="AA4" i="6"/>
  <c r="AA40" i="21"/>
  <c r="AA36" i="21"/>
  <c r="AA32" i="21"/>
  <c r="Z1085" i="18"/>
  <c r="Z1079" i="18"/>
  <c r="Z1080" i="18" s="1"/>
  <c r="Z1087" i="18" s="1"/>
  <c r="Z409" i="38"/>
  <c r="Z403" i="38"/>
  <c r="Z404" i="38" s="1"/>
  <c r="Z411" i="38" s="1"/>
  <c r="Z1127" i="38"/>
  <c r="Z1116" i="38"/>
  <c r="Z1117" i="38" s="1"/>
  <c r="Z1129" i="38" s="1"/>
  <c r="Z1304" i="39"/>
  <c r="Z375" i="39"/>
  <c r="Z371" i="39"/>
  <c r="Z366" i="39"/>
  <c r="Y644" i="18"/>
  <c r="Y590" i="18"/>
  <c r="Y548" i="18"/>
  <c r="Y639" i="18"/>
  <c r="Y582" i="18"/>
  <c r="Y599" i="18"/>
  <c r="Y645" i="18"/>
  <c r="Y650" i="18"/>
  <c r="Y591" i="18"/>
  <c r="Y553" i="18"/>
  <c r="Y608" i="18"/>
  <c r="Y646" i="38"/>
  <c r="Y634" i="38"/>
  <c r="Y652" i="38"/>
  <c r="Y640" i="38"/>
  <c r="Y628" i="38"/>
  <c r="Y657" i="38"/>
  <c r="Y592" i="38"/>
  <c r="Y566" i="38"/>
  <c r="Y559" i="38"/>
  <c r="Y554" i="38"/>
  <c r="Y549" i="38"/>
  <c r="Y544" i="38"/>
  <c r="Y539" i="38"/>
  <c r="Y609" i="38"/>
  <c r="Y583" i="38"/>
  <c r="Y574" i="38"/>
  <c r="Y601" i="38"/>
  <c r="Y651" i="38"/>
  <c r="Y656" i="38"/>
  <c r="Y600" i="38"/>
  <c r="Y558" i="38"/>
  <c r="Y638" i="39"/>
  <c r="Y581" i="39"/>
  <c r="Y543" i="39"/>
  <c r="Y573" i="39"/>
  <c r="Y633" i="39"/>
  <c r="Y558" i="39"/>
  <c r="Y651" i="39"/>
  <c r="Y656" i="39"/>
  <c r="Y600" i="39"/>
  <c r="P57" i="39"/>
  <c r="P55" i="39"/>
  <c r="R139" i="38"/>
  <c r="R128" i="38"/>
  <c r="W1028" i="39"/>
  <c r="W321" i="39"/>
  <c r="W322" i="39" s="1"/>
  <c r="X320" i="39"/>
  <c r="X315" i="39"/>
  <c r="X317" i="39" s="1"/>
  <c r="X215" i="39"/>
  <c r="X540" i="38"/>
  <c r="X575" i="38" s="1"/>
  <c r="X629" i="38"/>
  <c r="X662" i="38" s="1"/>
  <c r="X647" i="38"/>
  <c r="X668" i="38" s="1"/>
  <c r="X647" i="18"/>
  <c r="X668" i="18" s="1"/>
  <c r="X540" i="18"/>
  <c r="X575" i="18" s="1"/>
  <c r="N1206" i="18"/>
  <c r="N343" i="18"/>
  <c r="N345" i="18" s="1"/>
  <c r="N348" i="18" s="1"/>
  <c r="Y903" i="38"/>
  <c r="Y904" i="38" s="1"/>
  <c r="Y911" i="38" s="1"/>
  <c r="Y909" i="38"/>
  <c r="Y909" i="39"/>
  <c r="Y903" i="39"/>
  <c r="Y904" i="39" s="1"/>
  <c r="Y911" i="39" s="1"/>
  <c r="P127" i="18"/>
  <c r="P138" i="18"/>
  <c r="U961" i="39"/>
  <c r="U741" i="39"/>
  <c r="U961" i="38"/>
  <c r="U741" i="38"/>
  <c r="X320" i="38"/>
  <c r="X315" i="38"/>
  <c r="X317" i="38" s="1"/>
  <c r="X215" i="38"/>
  <c r="V1157" i="38"/>
  <c r="N91" i="39"/>
  <c r="K1341" i="38"/>
  <c r="K475" i="38"/>
  <c r="Y190" i="18"/>
  <c r="Y195" i="18" s="1"/>
  <c r="Y422" i="18"/>
  <c r="Y424" i="18" s="1"/>
  <c r="Y427" i="18" s="1"/>
  <c r="Y429" i="18" s="1"/>
  <c r="Y441" i="18" s="1"/>
  <c r="Y446" i="18" s="1"/>
  <c r="Y422" i="39"/>
  <c r="Y424" i="39" s="1"/>
  <c r="Y427" i="39" s="1"/>
  <c r="Y429" i="39" s="1"/>
  <c r="Y441" i="39" s="1"/>
  <c r="Y446" i="39" s="1"/>
  <c r="Y190" i="39"/>
  <c r="Y195" i="39" s="1"/>
  <c r="R134" i="18"/>
  <c r="R135" i="18" s="1"/>
  <c r="R118" i="18"/>
  <c r="R119" i="18" s="1"/>
  <c r="R26" i="18"/>
  <c r="R39" i="18"/>
  <c r="R21" i="18"/>
  <c r="Z1367" i="39"/>
  <c r="Z1143" i="39"/>
  <c r="Z1064" i="39"/>
  <c r="Z1101" i="39"/>
  <c r="Z1015" i="39"/>
  <c r="Z950" i="39"/>
  <c r="Z710" i="39"/>
  <c r="Z344" i="39"/>
  <c r="Z471" i="39"/>
  <c r="Z240" i="39"/>
  <c r="Z376" i="39"/>
  <c r="Z1367" i="38"/>
  <c r="Z1064" i="38"/>
  <c r="Z1143" i="38"/>
  <c r="Z1101" i="38"/>
  <c r="Z1015" i="38"/>
  <c r="Z950" i="38"/>
  <c r="Z710" i="38"/>
  <c r="Z344" i="38"/>
  <c r="Z240" i="38"/>
  <c r="Z471" i="38"/>
  <c r="Z376" i="38"/>
  <c r="Z1143" i="18"/>
  <c r="Z1101" i="18"/>
  <c r="Z1015" i="18"/>
  <c r="Z1367" i="18"/>
  <c r="Z1064" i="18"/>
  <c r="Z950" i="18"/>
  <c r="Z710" i="18"/>
  <c r="Z344" i="18"/>
  <c r="Z240" i="18"/>
  <c r="Z471" i="18"/>
  <c r="Z376" i="18"/>
  <c r="Z437" i="18"/>
  <c r="Z438" i="18" s="1"/>
  <c r="Z445" i="18" s="1"/>
  <c r="Z443" i="18"/>
  <c r="Z1048" i="18"/>
  <c r="Z1042" i="18"/>
  <c r="Z1043" i="18" s="1"/>
  <c r="Z1050" i="18" s="1"/>
  <c r="Z1079" i="39"/>
  <c r="Z1080" i="39" s="1"/>
  <c r="Z1087" i="39" s="1"/>
  <c r="Z1085" i="39"/>
  <c r="Y573" i="18"/>
  <c r="Y633" i="18"/>
  <c r="Y638" i="18"/>
  <c r="Y581" i="18"/>
  <c r="Y543" i="18"/>
  <c r="Y639" i="38"/>
  <c r="Y644" i="38"/>
  <c r="Y582" i="38"/>
  <c r="Y590" i="38"/>
  <c r="Y548" i="38"/>
  <c r="Y548" i="39"/>
  <c r="Y639" i="39"/>
  <c r="Y582" i="39"/>
  <c r="Y644" i="39"/>
  <c r="Y590" i="39"/>
  <c r="N407" i="39"/>
  <c r="N412" i="39" s="1"/>
  <c r="X962" i="18"/>
  <c r="X745" i="18"/>
  <c r="X449" i="18"/>
  <c r="X451" i="18" s="1"/>
  <c r="X1157" i="18" s="1"/>
  <c r="X457" i="18"/>
  <c r="O612" i="18"/>
  <c r="O613" i="18" s="1"/>
  <c r="O586" i="18"/>
  <c r="O587" i="18" s="1"/>
  <c r="O577" i="18"/>
  <c r="O578" i="18" s="1"/>
  <c r="O604" i="18"/>
  <c r="O605" i="18" s="1"/>
  <c r="O568" i="18"/>
  <c r="O569" i="18" s="1"/>
  <c r="O595" i="18"/>
  <c r="O596" i="18" s="1"/>
  <c r="O81" i="18"/>
  <c r="O83" i="18" s="1"/>
  <c r="O271" i="18"/>
  <c r="O273" i="18" s="1"/>
  <c r="O76" i="18"/>
  <c r="O78" i="18" s="1"/>
  <c r="O62" i="18"/>
  <c r="O63" i="18" s="1"/>
  <c r="O86" i="18"/>
  <c r="O88" i="18" s="1"/>
  <c r="N1199" i="18"/>
  <c r="N1305" i="18"/>
  <c r="N470" i="18"/>
  <c r="N472" i="18" s="1"/>
  <c r="L104" i="43" s="1"/>
  <c r="N466" i="18"/>
  <c r="Q282" i="39"/>
  <c r="Q284" i="39" s="1"/>
  <c r="Q297" i="39" s="1"/>
  <c r="Q141" i="39"/>
  <c r="N92" i="39"/>
  <c r="Q1027" i="18"/>
  <c r="Q1029" i="18" s="1"/>
  <c r="Q1032" i="18" s="1"/>
  <c r="Q1034" i="18" s="1"/>
  <c r="Q1046" i="18" s="1"/>
  <c r="Q1051" i="18" s="1"/>
  <c r="Q305" i="18"/>
  <c r="N407" i="38"/>
  <c r="N412" i="38" s="1"/>
  <c r="M1306" i="38"/>
  <c r="M1200" i="38"/>
  <c r="M705" i="38"/>
  <c r="M725" i="38"/>
  <c r="M726" i="38" s="1"/>
  <c r="M729" i="38" s="1"/>
  <c r="M731" i="38" s="1"/>
  <c r="M709" i="38"/>
  <c r="M711" i="38" s="1"/>
  <c r="M299" i="28" s="1"/>
  <c r="X653" i="39"/>
  <c r="X670" i="39" s="1"/>
  <c r="X658" i="39"/>
  <c r="X672" i="39" s="1"/>
  <c r="O57" i="39"/>
  <c r="O55" i="39"/>
  <c r="P1027" i="18"/>
  <c r="P1029" i="18" s="1"/>
  <c r="P305" i="18"/>
  <c r="N93" i="39"/>
  <c r="N619" i="39"/>
  <c r="Y422" i="38"/>
  <c r="Y424" i="38" s="1"/>
  <c r="Y427" i="38" s="1"/>
  <c r="Y429" i="38" s="1"/>
  <c r="Y441" i="38" s="1"/>
  <c r="Y446" i="38" s="1"/>
  <c r="Y190" i="38"/>
  <c r="Y195" i="38" s="1"/>
  <c r="R39" i="39"/>
  <c r="R21" i="39"/>
  <c r="R134" i="39"/>
  <c r="R135" i="39" s="1"/>
  <c r="R118" i="39"/>
  <c r="R119" i="39" s="1"/>
  <c r="R26" i="39"/>
  <c r="S17" i="38"/>
  <c r="W673" i="18"/>
  <c r="W677" i="18" s="1"/>
  <c r="N334" i="38"/>
  <c r="K729" i="38"/>
  <c r="K731" i="38" s="1"/>
  <c r="P1309" i="38"/>
  <c r="P1063" i="38"/>
  <c r="P1065" i="38" s="1"/>
  <c r="P302" i="28" s="1"/>
  <c r="P1059" i="38"/>
  <c r="N46" i="43" s="1"/>
  <c r="Z1270" i="39"/>
  <c r="Z1270" i="38"/>
  <c r="Z1270" i="18"/>
  <c r="Z754" i="39"/>
  <c r="Z186" i="39"/>
  <c r="Z187" i="39" s="1"/>
  <c r="Z194" i="39" s="1"/>
  <c r="Z180" i="39"/>
  <c r="Z181" i="39" s="1"/>
  <c r="Z193" i="39" s="1"/>
  <c r="Z174" i="39"/>
  <c r="Z175" i="39" s="1"/>
  <c r="Z192" i="39" s="1"/>
  <c r="Z168" i="39"/>
  <c r="Z169" i="39" s="1"/>
  <c r="Z191" i="39" s="1"/>
  <c r="Z162" i="39"/>
  <c r="Z163" i="39" s="1"/>
  <c r="Z754" i="38"/>
  <c r="Z186" i="38"/>
  <c r="Z187" i="38" s="1"/>
  <c r="Z194" i="38" s="1"/>
  <c r="Z180" i="38"/>
  <c r="Z181" i="38" s="1"/>
  <c r="Z193" i="38" s="1"/>
  <c r="Z174" i="38"/>
  <c r="Z175" i="38" s="1"/>
  <c r="Z192" i="38" s="1"/>
  <c r="Z168" i="38"/>
  <c r="Z169" i="38" s="1"/>
  <c r="Z191" i="38" s="1"/>
  <c r="Z162" i="38"/>
  <c r="Z163" i="38" s="1"/>
  <c r="Z754" i="18"/>
  <c r="Z186" i="18"/>
  <c r="Z187" i="18" s="1"/>
  <c r="Z194" i="18" s="1"/>
  <c r="Z180" i="18"/>
  <c r="Z181" i="18" s="1"/>
  <c r="Z193" i="18" s="1"/>
  <c r="Z174" i="18"/>
  <c r="Z175" i="18" s="1"/>
  <c r="Z192" i="18" s="1"/>
  <c r="Z168" i="18"/>
  <c r="Z169" i="18" s="1"/>
  <c r="Z191" i="18" s="1"/>
  <c r="Z162" i="18"/>
  <c r="Z163" i="18" s="1"/>
  <c r="Z1079" i="38"/>
  <c r="Z1080" i="38" s="1"/>
  <c r="Z1087" i="38" s="1"/>
  <c r="Z1085" i="38"/>
  <c r="Z437" i="39"/>
  <c r="Z438" i="39" s="1"/>
  <c r="Z445" i="39" s="1"/>
  <c r="Z443" i="39"/>
  <c r="Z1048" i="39"/>
  <c r="Z1042" i="39"/>
  <c r="Z1043" i="39" s="1"/>
  <c r="Z1050" i="39" s="1"/>
  <c r="Y652" i="18"/>
  <c r="Y640" i="18"/>
  <c r="Y628" i="18"/>
  <c r="Y609" i="18"/>
  <c r="Y583" i="18"/>
  <c r="Y657" i="18"/>
  <c r="Y574" i="18"/>
  <c r="Y646" i="18"/>
  <c r="Y634" i="18"/>
  <c r="Y601" i="18"/>
  <c r="Y592" i="18"/>
  <c r="Y566" i="18"/>
  <c r="Y559" i="18"/>
  <c r="Y554" i="18"/>
  <c r="Y549" i="18"/>
  <c r="Y544" i="18"/>
  <c r="Y539" i="18"/>
  <c r="Y656" i="18"/>
  <c r="Y600" i="18"/>
  <c r="Y558" i="18"/>
  <c r="Y651" i="18"/>
  <c r="Y646" i="39"/>
  <c r="Y634" i="39"/>
  <c r="Y601" i="39"/>
  <c r="Y592" i="39"/>
  <c r="Y566" i="39"/>
  <c r="Y559" i="39"/>
  <c r="Y554" i="39"/>
  <c r="Y549" i="39"/>
  <c r="Y544" i="39"/>
  <c r="Y539" i="39"/>
  <c r="Y652" i="39"/>
  <c r="Y640" i="39"/>
  <c r="Y628" i="39"/>
  <c r="Y609" i="39"/>
  <c r="Y583" i="39"/>
  <c r="Y657" i="39"/>
  <c r="Y574" i="39"/>
  <c r="Y650" i="39"/>
  <c r="Y591" i="39"/>
  <c r="Y553" i="39"/>
  <c r="Y608" i="39"/>
  <c r="Y599" i="39"/>
  <c r="Y645" i="39"/>
  <c r="Q1027" i="38"/>
  <c r="Q1029" i="38" s="1"/>
  <c r="Q305" i="38"/>
  <c r="P129" i="39"/>
  <c r="P140" i="39"/>
  <c r="P142" i="39" s="1"/>
  <c r="P585" i="28" s="1"/>
  <c r="P590" i="28" s="1"/>
  <c r="K1341" i="39"/>
  <c r="K475" i="39"/>
  <c r="M415" i="18"/>
  <c r="M417" i="18" s="1"/>
  <c r="M456" i="18"/>
  <c r="M458" i="18" s="1"/>
  <c r="K1342" i="18"/>
  <c r="K714" i="18"/>
  <c r="R282" i="38"/>
  <c r="R284" i="38" s="1"/>
  <c r="R297" i="38" s="1"/>
  <c r="R301" i="38" s="1"/>
  <c r="R141" i="38"/>
  <c r="M1341" i="38"/>
  <c r="M475" i="38"/>
  <c r="X962" i="39"/>
  <c r="X745" i="39"/>
  <c r="X449" i="39"/>
  <c r="X451" i="39" s="1"/>
  <c r="X1157" i="39" s="1"/>
  <c r="X457" i="39"/>
  <c r="X545" i="38"/>
  <c r="X584" i="38" s="1"/>
  <c r="X641" i="38"/>
  <c r="X666" i="38" s="1"/>
  <c r="X658" i="38"/>
  <c r="X672" i="38" s="1"/>
  <c r="X629" i="18"/>
  <c r="X662" i="18" s="1"/>
  <c r="X545" i="18"/>
  <c r="X584" i="18" s="1"/>
  <c r="N299" i="18"/>
  <c r="O612" i="38"/>
  <c r="O613" i="38" s="1"/>
  <c r="O595" i="38"/>
  <c r="O596" i="38" s="1"/>
  <c r="O586" i="38"/>
  <c r="O587" i="38" s="1"/>
  <c r="O577" i="38"/>
  <c r="O578" i="38" s="1"/>
  <c r="O271" i="38"/>
  <c r="O273" i="38" s="1"/>
  <c r="O604" i="38"/>
  <c r="O605" i="38" s="1"/>
  <c r="O568" i="38"/>
  <c r="O569" i="38" s="1"/>
  <c r="O81" i="38"/>
  <c r="O83" i="38" s="1"/>
  <c r="O76" i="38"/>
  <c r="O78" i="38" s="1"/>
  <c r="O62" i="38"/>
  <c r="O63" i="38" s="1"/>
  <c r="O86" i="38"/>
  <c r="O88" i="38" s="1"/>
  <c r="U961" i="18"/>
  <c r="U741" i="18"/>
  <c r="Y909" i="18"/>
  <c r="Y903" i="18"/>
  <c r="Y904" i="18" s="1"/>
  <c r="Y911" i="18" s="1"/>
  <c r="O304" i="38"/>
  <c r="O306" i="38" s="1"/>
  <c r="O145" i="38"/>
  <c r="O214" i="38"/>
  <c r="N94" i="18"/>
  <c r="Y377" i="18"/>
  <c r="W103" i="43" s="1"/>
  <c r="T961" i="39"/>
  <c r="T741" i="39"/>
  <c r="Q128" i="39"/>
  <c r="Q139" i="39"/>
  <c r="K256" i="38"/>
  <c r="N620" i="39"/>
  <c r="P49" i="18"/>
  <c r="P52" i="18" s="1"/>
  <c r="Z1232" i="39"/>
  <c r="Z902" i="39"/>
  <c r="Z898" i="39"/>
  <c r="Z899" i="39" s="1"/>
  <c r="Z11" i="39"/>
  <c r="Z12" i="39" s="1"/>
  <c r="Z1232" i="38"/>
  <c r="Z898" i="38"/>
  <c r="Z899" i="38" s="1"/>
  <c r="Z902" i="38"/>
  <c r="Z1232" i="18"/>
  <c r="Z11" i="38"/>
  <c r="Z12" i="38" s="1"/>
  <c r="Z902" i="18"/>
  <c r="Z898" i="18"/>
  <c r="Z899" i="18" s="1"/>
  <c r="Z11" i="18"/>
  <c r="Z12" i="18" s="1"/>
  <c r="Z409" i="39"/>
  <c r="Z403" i="39"/>
  <c r="Z404" i="39" s="1"/>
  <c r="Z411" i="39" s="1"/>
  <c r="K729" i="18"/>
  <c r="K731" i="18" s="1"/>
  <c r="M1245" i="18"/>
  <c r="M1366" i="18"/>
  <c r="M1368" i="18" s="1"/>
  <c r="M239" i="18"/>
  <c r="M241" i="18" s="1"/>
  <c r="M235" i="18"/>
  <c r="M219" i="18"/>
  <c r="M220" i="18" s="1"/>
  <c r="M223" i="18" s="1"/>
  <c r="M224" i="18" s="1"/>
  <c r="M227" i="18" s="1"/>
  <c r="M231" i="18"/>
  <c r="Q40" i="39"/>
  <c r="Q23" i="39"/>
  <c r="Q27" i="39" s="1"/>
  <c r="T961" i="38"/>
  <c r="T741" i="38"/>
  <c r="X745" i="38"/>
  <c r="X962" i="38"/>
  <c r="X457" i="38"/>
  <c r="X449" i="38"/>
  <c r="X451" i="38" s="1"/>
  <c r="X1157" i="38" s="1"/>
  <c r="O1046" i="38"/>
  <c r="O1051" i="38" s="1"/>
  <c r="X540" i="39"/>
  <c r="X575" i="39" s="1"/>
  <c r="X635" i="39"/>
  <c r="X664" i="39" s="1"/>
  <c r="P612" i="38"/>
  <c r="P613" i="38" s="1"/>
  <c r="P621" i="38" s="1"/>
  <c r="P586" i="38"/>
  <c r="P587" i="38" s="1"/>
  <c r="P618" i="38" s="1"/>
  <c r="P577" i="38"/>
  <c r="P578" i="38" s="1"/>
  <c r="P617" i="38" s="1"/>
  <c r="P271" i="38"/>
  <c r="P273" i="38" s="1"/>
  <c r="P604" i="38"/>
  <c r="P605" i="38" s="1"/>
  <c r="P620" i="38" s="1"/>
  <c r="P568" i="38"/>
  <c r="P569" i="38" s="1"/>
  <c r="P616" i="38" s="1"/>
  <c r="P595" i="38"/>
  <c r="P596" i="38" s="1"/>
  <c r="P619" i="38" s="1"/>
  <c r="P86" i="38"/>
  <c r="P88" i="38" s="1"/>
  <c r="P93" i="38" s="1"/>
  <c r="P81" i="38"/>
  <c r="P83" i="38" s="1"/>
  <c r="P92" i="38" s="1"/>
  <c r="P76" i="38"/>
  <c r="P78" i="38" s="1"/>
  <c r="P91" i="38" s="1"/>
  <c r="P62" i="38"/>
  <c r="P63" i="38" s="1"/>
  <c r="P66" i="38" s="1"/>
  <c r="W1028" i="38"/>
  <c r="W321" i="38"/>
  <c r="W322" i="38" s="1"/>
  <c r="M1294" i="39"/>
  <c r="M461" i="39"/>
  <c r="M463" i="39" s="1"/>
  <c r="K73" i="43" s="1"/>
  <c r="N66" i="39"/>
  <c r="N722" i="39"/>
  <c r="N492" i="39"/>
  <c r="N494" i="39" s="1"/>
  <c r="N276" i="39"/>
  <c r="N292" i="39"/>
  <c r="N294" i="39" s="1"/>
  <c r="N331" i="39"/>
  <c r="N616" i="39"/>
  <c r="Q28" i="38"/>
  <c r="S17" i="39"/>
  <c r="M1295" i="18"/>
  <c r="M963" i="18"/>
  <c r="M700" i="18"/>
  <c r="M702" i="18" s="1"/>
  <c r="P129" i="18"/>
  <c r="P140" i="18"/>
  <c r="L1295" i="38"/>
  <c r="L963" i="38"/>
  <c r="L700" i="38"/>
  <c r="L702" i="38" s="1"/>
  <c r="N299" i="38"/>
  <c r="K252" i="18"/>
  <c r="K253" i="18" s="1"/>
  <c r="L249" i="18"/>
  <c r="L252" i="18" s="1"/>
  <c r="L253" i="18" s="1"/>
  <c r="L256" i="18" s="1"/>
  <c r="Z1121" i="39"/>
  <c r="Z1055" i="39"/>
  <c r="Z1033" i="39"/>
  <c r="Z1134" i="39"/>
  <c r="Z1092" i="39"/>
  <c r="Z941" i="39"/>
  <c r="Z1006" i="39"/>
  <c r="Z737" i="39"/>
  <c r="Z750" i="39"/>
  <c r="Z730" i="39"/>
  <c r="Z701" i="39"/>
  <c r="Z526" i="39"/>
  <c r="Z527" i="39" s="1"/>
  <c r="Z514" i="39"/>
  <c r="Z515" i="39" s="1"/>
  <c r="Z532" i="39"/>
  <c r="Z533" i="39" s="1"/>
  <c r="Z520" i="39"/>
  <c r="Z521" i="39" s="1"/>
  <c r="Z508" i="39"/>
  <c r="Z509" i="39" s="1"/>
  <c r="Z493" i="39"/>
  <c r="Z488" i="39"/>
  <c r="Z489" i="39" s="1"/>
  <c r="Z462" i="39"/>
  <c r="Z416" i="39"/>
  <c r="Z367" i="39"/>
  <c r="Z428" i="39"/>
  <c r="Z450" i="39"/>
  <c r="Z394" i="39"/>
  <c r="Z1134" i="38"/>
  <c r="Z1092" i="38"/>
  <c r="Z1121" i="38"/>
  <c r="Z1033" i="38"/>
  <c r="Z941" i="38"/>
  <c r="Z701" i="38"/>
  <c r="Z1006" i="38"/>
  <c r="Z737" i="38"/>
  <c r="Z1055" i="38"/>
  <c r="Z750" i="38"/>
  <c r="Z730" i="38"/>
  <c r="Z526" i="38"/>
  <c r="Z527" i="38" s="1"/>
  <c r="Z514" i="38"/>
  <c r="Z515" i="38" s="1"/>
  <c r="Z450" i="38"/>
  <c r="Z394" i="38"/>
  <c r="Z462" i="38"/>
  <c r="Z416" i="38"/>
  <c r="Z367" i="38"/>
  <c r="Z532" i="38"/>
  <c r="Z533" i="38" s="1"/>
  <c r="Z520" i="38"/>
  <c r="Z521" i="38" s="1"/>
  <c r="Z508" i="38"/>
  <c r="Z509" i="38" s="1"/>
  <c r="Z493" i="38"/>
  <c r="Z488" i="38"/>
  <c r="Z489" i="38" s="1"/>
  <c r="Z428" i="38"/>
  <c r="Z1055" i="18"/>
  <c r="Z1033" i="18"/>
  <c r="Z1134" i="18"/>
  <c r="Z1092" i="18"/>
  <c r="Z1121" i="18"/>
  <c r="Z1006" i="18"/>
  <c r="Z737" i="18"/>
  <c r="Z750" i="18"/>
  <c r="Z730" i="18"/>
  <c r="Z941" i="18"/>
  <c r="Z701" i="18"/>
  <c r="Z462" i="18"/>
  <c r="Z416" i="18"/>
  <c r="Z367" i="18"/>
  <c r="Z532" i="18"/>
  <c r="Z533" i="18" s="1"/>
  <c r="Z520" i="18"/>
  <c r="Z521" i="18" s="1"/>
  <c r="Z508" i="18"/>
  <c r="Z509" i="18" s="1"/>
  <c r="Z493" i="18"/>
  <c r="Z488" i="18"/>
  <c r="Z489" i="18" s="1"/>
  <c r="Z428" i="18"/>
  <c r="Z526" i="18"/>
  <c r="Z527" i="18" s="1"/>
  <c r="Z514" i="18"/>
  <c r="Z515" i="18" s="1"/>
  <c r="Z450" i="18"/>
  <c r="Z394" i="18"/>
  <c r="Z409" i="18"/>
  <c r="Z403" i="18"/>
  <c r="Z404" i="18" s="1"/>
  <c r="Z411" i="18" s="1"/>
  <c r="Z1304" i="18"/>
  <c r="Z375" i="18"/>
  <c r="Z371" i="18"/>
  <c r="Z366" i="18"/>
  <c r="Z368" i="18" s="1"/>
  <c r="Z771" i="39"/>
  <c r="Z771" i="38"/>
  <c r="Z771" i="18"/>
  <c r="Z1116" i="18"/>
  <c r="Z1117" i="18" s="1"/>
  <c r="Z1129" i="18" s="1"/>
  <c r="Z1127" i="18"/>
  <c r="Z1304" i="38"/>
  <c r="Z366" i="38"/>
  <c r="Z375" i="38"/>
  <c r="Z371" i="38"/>
  <c r="Z1048" i="38"/>
  <c r="Z1042" i="38"/>
  <c r="Z1043" i="38" s="1"/>
  <c r="Z1050" i="38" s="1"/>
  <c r="Z1116" i="39"/>
  <c r="Z1117" i="39" s="1"/>
  <c r="Z1129" i="39" s="1"/>
  <c r="Z1127" i="39"/>
  <c r="Y627" i="38"/>
  <c r="Y632" i="38"/>
  <c r="Y572" i="38"/>
  <c r="Y565" i="38"/>
  <c r="Y538" i="38"/>
  <c r="Y638" i="38"/>
  <c r="Y633" i="38"/>
  <c r="Y573" i="38"/>
  <c r="Y581" i="38"/>
  <c r="Y543" i="38"/>
  <c r="Y565" i="39"/>
  <c r="Y538" i="39"/>
  <c r="Y627" i="39"/>
  <c r="Y572" i="39"/>
  <c r="Y632" i="39"/>
  <c r="R23" i="38"/>
  <c r="R27" i="38" s="1"/>
  <c r="O1046" i="18"/>
  <c r="O1051" i="18" s="1"/>
  <c r="X320" i="18"/>
  <c r="X315" i="18"/>
  <c r="X317" i="18" s="1"/>
  <c r="X215" i="18"/>
  <c r="Q123" i="38"/>
  <c r="Q124" i="38" s="1"/>
  <c r="Q44" i="38"/>
  <c r="Q46" i="38" s="1"/>
  <c r="X550" i="38"/>
  <c r="X593" i="38" s="1"/>
  <c r="X653" i="38"/>
  <c r="X670" i="38" s="1"/>
  <c r="X658" i="18"/>
  <c r="X672" i="18" s="1"/>
  <c r="X641" i="18"/>
  <c r="X666" i="18" s="1"/>
  <c r="X550" i="18"/>
  <c r="X593" i="18" s="1"/>
  <c r="M1345" i="38"/>
  <c r="M1068" i="38"/>
  <c r="O388" i="18"/>
  <c r="O390" i="18" s="1"/>
  <c r="O287" i="18"/>
  <c r="O289" i="18" s="1"/>
  <c r="M1342" i="39"/>
  <c r="M714" i="39"/>
  <c r="O388" i="38"/>
  <c r="O390" i="38" s="1"/>
  <c r="O287" i="38"/>
  <c r="O289" i="38" s="1"/>
  <c r="K227" i="39"/>
  <c r="Y368" i="18"/>
  <c r="V357" i="43" l="1"/>
  <c r="O154" i="18"/>
  <c r="M338" i="43" s="1"/>
  <c r="V348" i="43"/>
  <c r="X207" i="39"/>
  <c r="X207" i="38"/>
  <c r="V339" i="43"/>
  <c r="X207" i="18"/>
  <c r="Y202" i="18"/>
  <c r="Y204" i="18" s="1"/>
  <c r="Y609" i="28" s="1"/>
  <c r="Y612" i="28" s="1"/>
  <c r="Y544" i="28"/>
  <c r="Y547" i="28" s="1"/>
  <c r="Y202" i="38"/>
  <c r="Y204" i="38" s="1"/>
  <c r="Y630" i="28" s="1"/>
  <c r="Y633" i="28" s="1"/>
  <c r="Y565" i="28"/>
  <c r="Y568" i="28" s="1"/>
  <c r="Y202" i="39"/>
  <c r="Y204" i="39" s="1"/>
  <c r="Y651" i="28" s="1"/>
  <c r="Y654" i="28" s="1"/>
  <c r="Y586" i="28"/>
  <c r="Y589" i="28" s="1"/>
  <c r="P154" i="38"/>
  <c r="N347" i="43" s="1"/>
  <c r="P629" i="28"/>
  <c r="P634" i="28" s="1"/>
  <c r="N101" i="18"/>
  <c r="N103" i="18" s="1"/>
  <c r="N611" i="28" s="1"/>
  <c r="N546" i="28"/>
  <c r="AA1385" i="39"/>
  <c r="AA203" i="38"/>
  <c r="AA150" i="18"/>
  <c r="AA203" i="39"/>
  <c r="AA150" i="38"/>
  <c r="AA1385" i="18"/>
  <c r="AA150" i="39"/>
  <c r="AA102" i="38"/>
  <c r="AA102" i="18"/>
  <c r="AA1385" i="38"/>
  <c r="AA203" i="18"/>
  <c r="AA102" i="39"/>
  <c r="J43" i="43"/>
  <c r="L120" i="28"/>
  <c r="Y41" i="43"/>
  <c r="AA118" i="28"/>
  <c r="M220" i="38"/>
  <c r="M223" i="38" s="1"/>
  <c r="M224" i="38" s="1"/>
  <c r="M227" i="38" s="1"/>
  <c r="M310" i="43"/>
  <c r="O149" i="39"/>
  <c r="O151" i="39" s="1"/>
  <c r="O650" i="28" s="1"/>
  <c r="O655" i="28" s="1"/>
  <c r="N310" i="43"/>
  <c r="P149" i="39"/>
  <c r="P151" i="39" s="1"/>
  <c r="O154" i="38"/>
  <c r="M347" i="43" s="1"/>
  <c r="L244" i="38"/>
  <c r="L300" i="43"/>
  <c r="N101" i="38"/>
  <c r="N103" i="38" s="1"/>
  <c r="W311" i="43"/>
  <c r="Y198" i="39"/>
  <c r="W302" i="43"/>
  <c r="Y198" i="38"/>
  <c r="Y198" i="18"/>
  <c r="W293" i="43"/>
  <c r="N97" i="18"/>
  <c r="L291" i="43"/>
  <c r="N213" i="38"/>
  <c r="N216" i="38" s="1"/>
  <c r="N1245" i="38" s="1"/>
  <c r="N97" i="38"/>
  <c r="I165" i="43"/>
  <c r="K77" i="43"/>
  <c r="K165" i="43"/>
  <c r="M361" i="28"/>
  <c r="K168" i="43"/>
  <c r="N138" i="43"/>
  <c r="W133" i="43"/>
  <c r="K12" i="43"/>
  <c r="I105" i="43"/>
  <c r="Y10" i="43"/>
  <c r="P130" i="39"/>
  <c r="P287" i="39" s="1"/>
  <c r="P289" i="39" s="1"/>
  <c r="P298" i="39" s="1"/>
  <c r="Y380" i="38"/>
  <c r="Y238" i="28"/>
  <c r="Y1340" i="38"/>
  <c r="AA59" i="28"/>
  <c r="N239" i="28"/>
  <c r="AA177" i="28"/>
  <c r="Y380" i="39"/>
  <c r="Y356" i="28"/>
  <c r="M178" i="28"/>
  <c r="M1345" i="39"/>
  <c r="M61" i="28"/>
  <c r="Y814" i="38"/>
  <c r="Y560" i="39"/>
  <c r="Y610" i="39" s="1"/>
  <c r="Y629" i="18"/>
  <c r="Y662" i="18" s="1"/>
  <c r="Y814" i="39"/>
  <c r="Y1340" i="39"/>
  <c r="Y550" i="18"/>
  <c r="Y593" i="18" s="1"/>
  <c r="Y555" i="38"/>
  <c r="Y602" i="38" s="1"/>
  <c r="P388" i="38"/>
  <c r="P390" i="38" s="1"/>
  <c r="P393" i="38" s="1"/>
  <c r="P395" i="38" s="1"/>
  <c r="P407" i="38" s="1"/>
  <c r="P412" i="38" s="1"/>
  <c r="P456" i="38" s="1"/>
  <c r="P458" i="38" s="1"/>
  <c r="M1068" i="39"/>
  <c r="Q138" i="18"/>
  <c r="Y658" i="39"/>
  <c r="Y672" i="39" s="1"/>
  <c r="Y540" i="18"/>
  <c r="Y575" i="18" s="1"/>
  <c r="Y635" i="18"/>
  <c r="Y664" i="18" s="1"/>
  <c r="Z368" i="38"/>
  <c r="Z1293" i="38" s="1"/>
  <c r="Z377" i="18"/>
  <c r="Y635" i="39"/>
  <c r="Y664" i="39" s="1"/>
  <c r="Y641" i="39"/>
  <c r="Y666" i="39" s="1"/>
  <c r="O309" i="18"/>
  <c r="O332" i="18"/>
  <c r="M249" i="39"/>
  <c r="M252" i="39" s="1"/>
  <c r="M253" i="39" s="1"/>
  <c r="M256" i="39" s="1"/>
  <c r="N622" i="39"/>
  <c r="N689" i="39" s="1"/>
  <c r="Y647" i="39"/>
  <c r="Y668" i="39" s="1"/>
  <c r="X673" i="39"/>
  <c r="X677" i="39" s="1"/>
  <c r="Q28" i="39"/>
  <c r="Q113" i="39" s="1"/>
  <c r="Q114" i="39" s="1"/>
  <c r="Q127" i="39" s="1"/>
  <c r="Y545" i="38"/>
  <c r="Y584" i="38" s="1"/>
  <c r="Y641" i="38"/>
  <c r="Y666" i="38" s="1"/>
  <c r="Y555" i="18"/>
  <c r="Y602" i="18" s="1"/>
  <c r="Y560" i="18"/>
  <c r="Y610" i="18" s="1"/>
  <c r="Y545" i="18"/>
  <c r="Y584" i="18" s="1"/>
  <c r="R28" i="38"/>
  <c r="R113" i="38" s="1"/>
  <c r="R114" i="38" s="1"/>
  <c r="R138" i="38" s="1"/>
  <c r="W736" i="18"/>
  <c r="W738" i="18" s="1"/>
  <c r="W333" i="18"/>
  <c r="W325" i="18"/>
  <c r="W736" i="38"/>
  <c r="W738" i="38" s="1"/>
  <c r="W325" i="38"/>
  <c r="W333" i="38"/>
  <c r="Y1293" i="18"/>
  <c r="Y814" i="18"/>
  <c r="Q129" i="38"/>
  <c r="Q140" i="38"/>
  <c r="Z565" i="18"/>
  <c r="Z538" i="18"/>
  <c r="Z627" i="18"/>
  <c r="Z572" i="18"/>
  <c r="Z632" i="18"/>
  <c r="Z573" i="39"/>
  <c r="Z633" i="39"/>
  <c r="Z638" i="39"/>
  <c r="Z581" i="39"/>
  <c r="Z543" i="39"/>
  <c r="Q44" i="39"/>
  <c r="Q46" i="39" s="1"/>
  <c r="Q123" i="39"/>
  <c r="Q124" i="39" s="1"/>
  <c r="O92" i="38"/>
  <c r="Y540" i="39"/>
  <c r="Y575" i="39" s="1"/>
  <c r="Q1298" i="18"/>
  <c r="Q1054" i="18"/>
  <c r="Q1056" i="18" s="1"/>
  <c r="Q64" i="28" s="1"/>
  <c r="N456" i="39"/>
  <c r="N458" i="39" s="1"/>
  <c r="N415" i="39"/>
  <c r="N417" i="39" s="1"/>
  <c r="X1028" i="39"/>
  <c r="X321" i="39"/>
  <c r="AA1270" i="39"/>
  <c r="AA1270" i="38"/>
  <c r="AA1270" i="18"/>
  <c r="AB4" i="5"/>
  <c r="AB1" i="5"/>
  <c r="AB1" i="28"/>
  <c r="AB4" i="24"/>
  <c r="AB4" i="28"/>
  <c r="AB1" i="24"/>
  <c r="AB1211" i="39"/>
  <c r="AB1212" i="39" s="1"/>
  <c r="AB1216" i="39" s="1"/>
  <c r="AB1173" i="39"/>
  <c r="AB1176" i="39" s="1"/>
  <c r="AB1181" i="39" s="1"/>
  <c r="AB1111" i="39"/>
  <c r="AB1113" i="39" s="1"/>
  <c r="AB1037" i="39"/>
  <c r="AB1039" i="39" s="1"/>
  <c r="AB1074" i="39"/>
  <c r="AB1076" i="39" s="1"/>
  <c r="AB859" i="39"/>
  <c r="AB922" i="39"/>
  <c r="AB925" i="39" s="1"/>
  <c r="AB895" i="39"/>
  <c r="AB818" i="39"/>
  <c r="AB821" i="39" s="1"/>
  <c r="AB827" i="39" s="1"/>
  <c r="AB794" i="39"/>
  <c r="AB797" i="39" s="1"/>
  <c r="AB808" i="39" s="1"/>
  <c r="AB684" i="39"/>
  <c r="AB685" i="39" s="1"/>
  <c r="AB695" i="39" s="1"/>
  <c r="AB433" i="39"/>
  <c r="AB434" i="39" s="1"/>
  <c r="AB357" i="39"/>
  <c r="AB358" i="39" s="1"/>
  <c r="AB362" i="39" s="1"/>
  <c r="AB363" i="39" s="1"/>
  <c r="Z72" i="43" s="1"/>
  <c r="AB399" i="39"/>
  <c r="AB400" i="39" s="1"/>
  <c r="AB1" i="39"/>
  <c r="AB4" i="39"/>
  <c r="AB1211" i="38"/>
  <c r="AB1212" i="38" s="1"/>
  <c r="AB1216" i="38" s="1"/>
  <c r="AB1111" i="38"/>
  <c r="AB1113" i="38" s="1"/>
  <c r="AB1173" i="38"/>
  <c r="AB1176" i="38" s="1"/>
  <c r="AB1181" i="38" s="1"/>
  <c r="AB1037" i="38"/>
  <c r="AB1039" i="38" s="1"/>
  <c r="AB922" i="38"/>
  <c r="AB925" i="38" s="1"/>
  <c r="AB1074" i="38"/>
  <c r="AB1076" i="38" s="1"/>
  <c r="AB895" i="38"/>
  <c r="AB818" i="38"/>
  <c r="AB821" i="38" s="1"/>
  <c r="AB827" i="38" s="1"/>
  <c r="AB684" i="38"/>
  <c r="AB685" i="38" s="1"/>
  <c r="AB695" i="38" s="1"/>
  <c r="AB859" i="38"/>
  <c r="AB794" i="38"/>
  <c r="AB797" i="38" s="1"/>
  <c r="AB808" i="38" s="1"/>
  <c r="AB433" i="38"/>
  <c r="AB434" i="38" s="1"/>
  <c r="AB357" i="38"/>
  <c r="AB358" i="38" s="1"/>
  <c r="AB362" i="38" s="1"/>
  <c r="AB363" i="38" s="1"/>
  <c r="AB399" i="38"/>
  <c r="AB400" i="38" s="1"/>
  <c r="AB4" i="38"/>
  <c r="AB1173" i="18"/>
  <c r="AB1176" i="18" s="1"/>
  <c r="AB1181" i="18" s="1"/>
  <c r="AB1037" i="18"/>
  <c r="AB1039" i="18" s="1"/>
  <c r="AB1" i="38"/>
  <c r="AB1074" i="18"/>
  <c r="AB1076" i="18" s="1"/>
  <c r="AB1211" i="18"/>
  <c r="AB1212" i="18" s="1"/>
  <c r="AB1216" i="18" s="1"/>
  <c r="AB1111" i="18"/>
  <c r="AB1113" i="18" s="1"/>
  <c r="AB859" i="18"/>
  <c r="AB794" i="18"/>
  <c r="AB797" i="18" s="1"/>
  <c r="AB808" i="18" s="1"/>
  <c r="AB922" i="18"/>
  <c r="AB925" i="18" s="1"/>
  <c r="AB895" i="18"/>
  <c r="AB818" i="18"/>
  <c r="AB821" i="18" s="1"/>
  <c r="AB827" i="18" s="1"/>
  <c r="AB684" i="18"/>
  <c r="AB685" i="18" s="1"/>
  <c r="AB695" i="18" s="1"/>
  <c r="AB433" i="18"/>
  <c r="AB434" i="18" s="1"/>
  <c r="AB357" i="18"/>
  <c r="AB358" i="18" s="1"/>
  <c r="AB362" i="18" s="1"/>
  <c r="AB363" i="18" s="1"/>
  <c r="AB14" i="21"/>
  <c r="AC10" i="21"/>
  <c r="AC1" i="6" s="1"/>
  <c r="AB1" i="21"/>
  <c r="AB399" i="18"/>
  <c r="AB400" i="18" s="1"/>
  <c r="AB1" i="18"/>
  <c r="AB26" i="21"/>
  <c r="AB4" i="21"/>
  <c r="AB22" i="21" s="1"/>
  <c r="AB4" i="18"/>
  <c r="AB4" i="6"/>
  <c r="AB40" i="21"/>
  <c r="AB32" i="21"/>
  <c r="AB36" i="21"/>
  <c r="AA1304" i="38"/>
  <c r="AA375" i="38"/>
  <c r="AA371" i="38"/>
  <c r="AA366" i="38"/>
  <c r="AA1085" i="38"/>
  <c r="AA1079" i="38"/>
  <c r="AA1080" i="38" s="1"/>
  <c r="AA1087" i="38" s="1"/>
  <c r="O393" i="38"/>
  <c r="O395" i="38" s="1"/>
  <c r="O393" i="18"/>
  <c r="O395" i="18" s="1"/>
  <c r="N499" i="39"/>
  <c r="N501" i="39" s="1"/>
  <c r="N676" i="39"/>
  <c r="N678" i="39" s="1"/>
  <c r="Q41" i="39"/>
  <c r="R38" i="39" s="1"/>
  <c r="M1371" i="18"/>
  <c r="Z909" i="38"/>
  <c r="Z903" i="38"/>
  <c r="Z904" i="38" s="1"/>
  <c r="Z911" i="38" s="1"/>
  <c r="O93" i="38"/>
  <c r="O616" i="38"/>
  <c r="O618" i="38"/>
  <c r="Y629" i="39"/>
  <c r="Y662" i="39" s="1"/>
  <c r="Y545" i="39"/>
  <c r="Y584" i="39" s="1"/>
  <c r="Y658" i="18"/>
  <c r="Y672" i="18" s="1"/>
  <c r="Y641" i="18"/>
  <c r="Y666" i="18" s="1"/>
  <c r="S134" i="38"/>
  <c r="S135" i="38" s="1"/>
  <c r="S118" i="38"/>
  <c r="S119" i="38" s="1"/>
  <c r="S26" i="38"/>
  <c r="S39" i="38"/>
  <c r="S40" i="38" s="1"/>
  <c r="S21" i="38"/>
  <c r="R128" i="39"/>
  <c r="R139" i="39"/>
  <c r="Y320" i="38"/>
  <c r="Y315" i="38"/>
  <c r="Y317" i="38" s="1"/>
  <c r="Y215" i="38"/>
  <c r="P1032" i="18"/>
  <c r="P1034" i="18" s="1"/>
  <c r="M960" i="38"/>
  <c r="M833" i="38"/>
  <c r="N1341" i="18"/>
  <c r="N475" i="18"/>
  <c r="O66" i="18"/>
  <c r="O619" i="18"/>
  <c r="O618" i="18"/>
  <c r="Y962" i="39"/>
  <c r="Y745" i="39"/>
  <c r="Y457" i="39"/>
  <c r="Y449" i="39"/>
  <c r="Y451" i="39" s="1"/>
  <c r="Y1157" i="39" s="1"/>
  <c r="P142" i="18"/>
  <c r="P543" i="28" s="1"/>
  <c r="P548" i="28" s="1"/>
  <c r="X673" i="38"/>
  <c r="X677" i="38" s="1"/>
  <c r="X322" i="39"/>
  <c r="P595" i="39"/>
  <c r="P596" i="39" s="1"/>
  <c r="P619" i="39" s="1"/>
  <c r="P612" i="39"/>
  <c r="P613" i="39" s="1"/>
  <c r="P621" i="39" s="1"/>
  <c r="P586" i="39"/>
  <c r="P587" i="39" s="1"/>
  <c r="P618" i="39" s="1"/>
  <c r="P577" i="39"/>
  <c r="P578" i="39" s="1"/>
  <c r="P617" i="39" s="1"/>
  <c r="P604" i="39"/>
  <c r="P605" i="39" s="1"/>
  <c r="P620" i="39" s="1"/>
  <c r="P568" i="39"/>
  <c r="P569" i="39" s="1"/>
  <c r="P616" i="39" s="1"/>
  <c r="P271" i="39"/>
  <c r="P273" i="39" s="1"/>
  <c r="P81" i="39"/>
  <c r="P83" i="39" s="1"/>
  <c r="P92" i="39" s="1"/>
  <c r="P76" i="39"/>
  <c r="P78" i="39" s="1"/>
  <c r="P91" i="39" s="1"/>
  <c r="P62" i="39"/>
  <c r="P63" i="39" s="1"/>
  <c r="P66" i="39" s="1"/>
  <c r="P86" i="39"/>
  <c r="P88" i="39" s="1"/>
  <c r="P93" i="39" s="1"/>
  <c r="Y550" i="38"/>
  <c r="Y593" i="38" s="1"/>
  <c r="Y653" i="38"/>
  <c r="Y670" i="38" s="1"/>
  <c r="Z377" i="39"/>
  <c r="X163" i="43" s="1"/>
  <c r="AA754" i="39"/>
  <c r="AA186" i="39"/>
  <c r="AA187" i="39" s="1"/>
  <c r="AA194" i="39" s="1"/>
  <c r="AA180" i="39"/>
  <c r="AA181" i="39" s="1"/>
  <c r="AA193" i="39" s="1"/>
  <c r="AA174" i="39"/>
  <c r="AA175" i="39" s="1"/>
  <c r="AA192" i="39" s="1"/>
  <c r="AA168" i="39"/>
  <c r="AA169" i="39" s="1"/>
  <c r="AA191" i="39" s="1"/>
  <c r="AA162" i="39"/>
  <c r="AA163" i="39" s="1"/>
  <c r="AA754" i="38"/>
  <c r="AA186" i="38"/>
  <c r="AA187" i="38" s="1"/>
  <c r="AA194" i="38" s="1"/>
  <c r="AA180" i="38"/>
  <c r="AA181" i="38" s="1"/>
  <c r="AA193" i="38" s="1"/>
  <c r="AA174" i="38"/>
  <c r="AA175" i="38" s="1"/>
  <c r="AA192" i="38" s="1"/>
  <c r="AA168" i="38"/>
  <c r="AA169" i="38" s="1"/>
  <c r="AA191" i="38" s="1"/>
  <c r="AA162" i="38"/>
  <c r="AA163" i="38" s="1"/>
  <c r="AA754" i="18"/>
  <c r="AA186" i="18"/>
  <c r="AA187" i="18" s="1"/>
  <c r="AA194" i="18" s="1"/>
  <c r="AA180" i="18"/>
  <c r="AA181" i="18" s="1"/>
  <c r="AA193" i="18" s="1"/>
  <c r="AA174" i="18"/>
  <c r="AA175" i="18" s="1"/>
  <c r="AA192" i="18" s="1"/>
  <c r="AA168" i="18"/>
  <c r="AA169" i="18" s="1"/>
  <c r="AA191" i="18" s="1"/>
  <c r="AA162" i="18"/>
  <c r="AA163" i="18" s="1"/>
  <c r="AA1127" i="18"/>
  <c r="AA1116" i="18"/>
  <c r="AA1117" i="18" s="1"/>
  <c r="AA1129" i="18" s="1"/>
  <c r="AA437" i="38"/>
  <c r="AA438" i="38" s="1"/>
  <c r="AA445" i="38" s="1"/>
  <c r="AA443" i="38"/>
  <c r="AA1304" i="39"/>
  <c r="AA375" i="39"/>
  <c r="AA371" i="39"/>
  <c r="AA366" i="39"/>
  <c r="N689" i="38"/>
  <c r="O388" i="39"/>
  <c r="O390" i="39" s="1"/>
  <c r="O287" i="39"/>
  <c r="O289" i="39" s="1"/>
  <c r="M960" i="39"/>
  <c r="M833" i="39"/>
  <c r="Q44" i="18"/>
  <c r="Q46" i="18" s="1"/>
  <c r="Q49" i="18" s="1"/>
  <c r="Q52" i="18" s="1"/>
  <c r="Q123" i="18"/>
  <c r="Q124" i="18" s="1"/>
  <c r="S134" i="18"/>
  <c r="S135" i="18" s="1"/>
  <c r="S118" i="18"/>
  <c r="S119" i="18" s="1"/>
  <c r="S26" i="18"/>
  <c r="S39" i="18"/>
  <c r="S21" i="18"/>
  <c r="V961" i="38"/>
  <c r="V741" i="38"/>
  <c r="O298" i="38"/>
  <c r="Z633" i="38"/>
  <c r="Z638" i="38"/>
  <c r="Z573" i="38"/>
  <c r="Z581" i="38"/>
  <c r="Z543" i="38"/>
  <c r="M1305" i="39"/>
  <c r="M1199" i="39"/>
  <c r="M470" i="39"/>
  <c r="M472" i="39" s="1"/>
  <c r="K164" i="43" s="1"/>
  <c r="M466" i="39"/>
  <c r="P722" i="38"/>
  <c r="P276" i="38"/>
  <c r="P292" i="38"/>
  <c r="P294" i="38" s="1"/>
  <c r="P299" i="38" s="1"/>
  <c r="P331" i="38"/>
  <c r="P492" i="38"/>
  <c r="P494" i="38" s="1"/>
  <c r="Z909" i="18"/>
  <c r="Z903" i="18"/>
  <c r="Z904" i="18" s="1"/>
  <c r="Z911" i="18" s="1"/>
  <c r="O617" i="38"/>
  <c r="Z190" i="18"/>
  <c r="Z195" i="18" s="1"/>
  <c r="Z422" i="18"/>
  <c r="Z424" i="18" s="1"/>
  <c r="Z427" i="18" s="1"/>
  <c r="Z429" i="18" s="1"/>
  <c r="Z441" i="18" s="1"/>
  <c r="Z446" i="18" s="1"/>
  <c r="O604" i="39"/>
  <c r="O605" i="39" s="1"/>
  <c r="O568" i="39"/>
  <c r="O569" i="39" s="1"/>
  <c r="O595" i="39"/>
  <c r="O596" i="39" s="1"/>
  <c r="O612" i="39"/>
  <c r="O613" i="39" s="1"/>
  <c r="O586" i="39"/>
  <c r="O587" i="39" s="1"/>
  <c r="O577" i="39"/>
  <c r="O578" i="39" s="1"/>
  <c r="O271" i="39"/>
  <c r="O273" i="39" s="1"/>
  <c r="O86" i="39"/>
  <c r="O88" i="39" s="1"/>
  <c r="O81" i="39"/>
  <c r="O83" i="39" s="1"/>
  <c r="O76" i="39"/>
  <c r="O78" i="39" s="1"/>
  <c r="O62" i="39"/>
  <c r="O63" i="39" s="1"/>
  <c r="O93" i="18"/>
  <c r="O92" i="18"/>
  <c r="Y315" i="39"/>
  <c r="Y317" i="39" s="1"/>
  <c r="Y320" i="39"/>
  <c r="Y215" i="39"/>
  <c r="AA1085" i="18"/>
  <c r="AA1079" i="18"/>
  <c r="AA1080" i="18" s="1"/>
  <c r="AA1087" i="18" s="1"/>
  <c r="N690" i="18"/>
  <c r="V961" i="18"/>
  <c r="V741" i="18"/>
  <c r="O1298" i="18"/>
  <c r="O1054" i="18"/>
  <c r="O1056" i="18" s="1"/>
  <c r="O64" i="28" s="1"/>
  <c r="Z377" i="38"/>
  <c r="Z297" i="28" s="1"/>
  <c r="Z645" i="38"/>
  <c r="Z650" i="38"/>
  <c r="Z599" i="38"/>
  <c r="Z591" i="38"/>
  <c r="Z553" i="38"/>
  <c r="Z608" i="38"/>
  <c r="Z608" i="39"/>
  <c r="Z599" i="39"/>
  <c r="Z645" i="39"/>
  <c r="Z650" i="39"/>
  <c r="Z591" i="39"/>
  <c r="Z553" i="39"/>
  <c r="X1028" i="18"/>
  <c r="X321" i="18"/>
  <c r="X322" i="18" s="1"/>
  <c r="Z1293" i="18"/>
  <c r="Z814" i="18"/>
  <c r="Z657" i="18"/>
  <c r="Z574" i="18"/>
  <c r="Z646" i="18"/>
  <c r="Z634" i="18"/>
  <c r="Z601" i="18"/>
  <c r="Z592" i="18"/>
  <c r="Z566" i="18"/>
  <c r="Z559" i="18"/>
  <c r="Z554" i="18"/>
  <c r="Z549" i="18"/>
  <c r="Z544" i="18"/>
  <c r="Z652" i="18"/>
  <c r="Z640" i="18"/>
  <c r="Z628" i="18"/>
  <c r="Z609" i="18"/>
  <c r="Z583" i="18"/>
  <c r="Z539" i="18"/>
  <c r="Z600" i="18"/>
  <c r="Z558" i="18"/>
  <c r="Z651" i="18"/>
  <c r="Z656" i="18"/>
  <c r="Z652" i="38"/>
  <c r="Z640" i="38"/>
  <c r="Z628" i="38"/>
  <c r="Z657" i="38"/>
  <c r="Z646" i="38"/>
  <c r="Z634" i="38"/>
  <c r="Z609" i="38"/>
  <c r="Z583" i="38"/>
  <c r="Z574" i="38"/>
  <c r="Z601" i="38"/>
  <c r="Z592" i="38"/>
  <c r="Z566" i="38"/>
  <c r="Z559" i="38"/>
  <c r="Z554" i="38"/>
  <c r="Z549" i="38"/>
  <c r="Z544" i="38"/>
  <c r="Z539" i="38"/>
  <c r="Z651" i="38"/>
  <c r="Z656" i="38"/>
  <c r="Z600" i="38"/>
  <c r="Z558" i="38"/>
  <c r="Z639" i="39"/>
  <c r="Z582" i="39"/>
  <c r="Z644" i="39"/>
  <c r="Z590" i="39"/>
  <c r="Z548" i="39"/>
  <c r="K256" i="18"/>
  <c r="L1306" i="38"/>
  <c r="L1200" i="38"/>
  <c r="L709" i="38"/>
  <c r="L711" i="38" s="1"/>
  <c r="L299" i="28" s="1"/>
  <c r="L705" i="38"/>
  <c r="L725" i="38"/>
  <c r="L726" i="38" s="1"/>
  <c r="M1200" i="18"/>
  <c r="M1306" i="18"/>
  <c r="M709" i="18"/>
  <c r="M711" i="18" s="1"/>
  <c r="M240" i="28" s="1"/>
  <c r="M705" i="18"/>
  <c r="M725" i="18"/>
  <c r="S134" i="39"/>
  <c r="S135" i="39" s="1"/>
  <c r="S118" i="39"/>
  <c r="S119" i="39" s="1"/>
  <c r="S26" i="39"/>
  <c r="S39" i="39"/>
  <c r="S21" i="39"/>
  <c r="P94" i="38"/>
  <c r="P567" i="28" s="1"/>
  <c r="P622" i="38"/>
  <c r="P689" i="38" s="1"/>
  <c r="O1298" i="38"/>
  <c r="O1054" i="38"/>
  <c r="O1056" i="38" s="1"/>
  <c r="O123" i="28" s="1"/>
  <c r="P57" i="18"/>
  <c r="P55" i="18"/>
  <c r="Y1340" i="18"/>
  <c r="Y380" i="18"/>
  <c r="O723" i="38"/>
  <c r="O309" i="38"/>
  <c r="O332" i="38"/>
  <c r="O66" i="38"/>
  <c r="O620" i="38"/>
  <c r="O619" i="38"/>
  <c r="W736" i="39"/>
  <c r="W738" i="39" s="1"/>
  <c r="W333" i="39"/>
  <c r="W325" i="39"/>
  <c r="M1294" i="18"/>
  <c r="M461" i="18"/>
  <c r="M463" i="18" s="1"/>
  <c r="Q1032" i="38"/>
  <c r="Q1034" i="38" s="1"/>
  <c r="Y550" i="39"/>
  <c r="Y593" i="39" s="1"/>
  <c r="Y653" i="18"/>
  <c r="Y670" i="18" s="1"/>
  <c r="Z190" i="38"/>
  <c r="Z195" i="38" s="1"/>
  <c r="Z422" i="38"/>
  <c r="Z424" i="38" s="1"/>
  <c r="Z427" i="38" s="1"/>
  <c r="Z429" i="38" s="1"/>
  <c r="Z441" i="38" s="1"/>
  <c r="Z446" i="38" s="1"/>
  <c r="K960" i="38"/>
  <c r="K833" i="38"/>
  <c r="S18" i="38"/>
  <c r="T16" i="38" s="1"/>
  <c r="R282" i="39"/>
  <c r="R284" i="39" s="1"/>
  <c r="R297" i="39" s="1"/>
  <c r="R141" i="39"/>
  <c r="Y745" i="38"/>
  <c r="Y962" i="38"/>
  <c r="Y449" i="38"/>
  <c r="Y451" i="38" s="1"/>
  <c r="Y1157" i="38" s="1"/>
  <c r="Y457" i="38"/>
  <c r="N415" i="38"/>
  <c r="N417" i="38" s="1"/>
  <c r="N456" i="38"/>
  <c r="N458" i="38" s="1"/>
  <c r="O91" i="18"/>
  <c r="O616" i="18"/>
  <c r="O621" i="18"/>
  <c r="R139" i="18"/>
  <c r="R128" i="18"/>
  <c r="Y745" i="18"/>
  <c r="Y962" i="18"/>
  <c r="Y457" i="18"/>
  <c r="Y449" i="18"/>
  <c r="Y451" i="18" s="1"/>
  <c r="Y1157" i="18" s="1"/>
  <c r="X1028" i="38"/>
  <c r="X321" i="38"/>
  <c r="X322" i="38" s="1"/>
  <c r="P130" i="18"/>
  <c r="Y658" i="38"/>
  <c r="Y672" i="38" s="1"/>
  <c r="Y635" i="38"/>
  <c r="Y664" i="38" s="1"/>
  <c r="AA1055" i="39"/>
  <c r="AA1134" i="39"/>
  <c r="AA1092" i="39"/>
  <c r="AA1121" i="39"/>
  <c r="AA941" i="39"/>
  <c r="AA1033" i="39"/>
  <c r="AA1006" i="39"/>
  <c r="AA750" i="39"/>
  <c r="AA730" i="39"/>
  <c r="AA701" i="39"/>
  <c r="AA737" i="39"/>
  <c r="AA526" i="39"/>
  <c r="AA527" i="39" s="1"/>
  <c r="AA514" i="39"/>
  <c r="AA515" i="39" s="1"/>
  <c r="AA532" i="39"/>
  <c r="AA533" i="39" s="1"/>
  <c r="AA520" i="39"/>
  <c r="AA521" i="39" s="1"/>
  <c r="AA508" i="39"/>
  <c r="AA509" i="39" s="1"/>
  <c r="AA493" i="39"/>
  <c r="AA488" i="39"/>
  <c r="AA489" i="39" s="1"/>
  <c r="AA428" i="39"/>
  <c r="AA450" i="39"/>
  <c r="AA394" i="39"/>
  <c r="AA462" i="39"/>
  <c r="AA416" i="39"/>
  <c r="AA367" i="39"/>
  <c r="AA1134" i="38"/>
  <c r="AA1092" i="38"/>
  <c r="AA1121" i="38"/>
  <c r="AA941" i="38"/>
  <c r="AA701" i="38"/>
  <c r="AA1006" i="38"/>
  <c r="AA737" i="38"/>
  <c r="AA1055" i="38"/>
  <c r="AA750" i="38"/>
  <c r="AA730" i="38"/>
  <c r="AA1033" i="38"/>
  <c r="AA462" i="38"/>
  <c r="AA416" i="38"/>
  <c r="AA367" i="38"/>
  <c r="AA532" i="38"/>
  <c r="AA533" i="38" s="1"/>
  <c r="AA520" i="38"/>
  <c r="AA521" i="38" s="1"/>
  <c r="AA508" i="38"/>
  <c r="AA509" i="38" s="1"/>
  <c r="AA493" i="38"/>
  <c r="AA488" i="38"/>
  <c r="AA489" i="38" s="1"/>
  <c r="AA428" i="38"/>
  <c r="AA526" i="38"/>
  <c r="AA527" i="38" s="1"/>
  <c r="AA514" i="38"/>
  <c r="AA515" i="38" s="1"/>
  <c r="AA450" i="38"/>
  <c r="AA394" i="38"/>
  <c r="AA1055" i="18"/>
  <c r="AA1033" i="18"/>
  <c r="AA1134" i="18"/>
  <c r="AA1092" i="18"/>
  <c r="AA1121" i="18"/>
  <c r="AA1006" i="18"/>
  <c r="AA750" i="18"/>
  <c r="AA730" i="18"/>
  <c r="AA941" i="18"/>
  <c r="AA701" i="18"/>
  <c r="AA737" i="18"/>
  <c r="AA532" i="18"/>
  <c r="AA533" i="18" s="1"/>
  <c r="AA520" i="18"/>
  <c r="AA521" i="18" s="1"/>
  <c r="AA508" i="18"/>
  <c r="AA509" i="18" s="1"/>
  <c r="AA493" i="18"/>
  <c r="AA488" i="18"/>
  <c r="AA489" i="18" s="1"/>
  <c r="AA428" i="18"/>
  <c r="AA526" i="18"/>
  <c r="AA527" i="18" s="1"/>
  <c r="AA514" i="18"/>
  <c r="AA515" i="18" s="1"/>
  <c r="AA450" i="18"/>
  <c r="AA394" i="18"/>
  <c r="AA462" i="18"/>
  <c r="AA416" i="18"/>
  <c r="AA367" i="18"/>
  <c r="AA771" i="39"/>
  <c r="AA771" i="38"/>
  <c r="AA771" i="18"/>
  <c r="AA403" i="18"/>
  <c r="AA404" i="18" s="1"/>
  <c r="AA411" i="18" s="1"/>
  <c r="AA409" i="18"/>
  <c r="AA1304" i="18"/>
  <c r="AA375" i="18"/>
  <c r="AA371" i="18"/>
  <c r="AA366" i="18"/>
  <c r="AA1048" i="18"/>
  <c r="AA1042" i="18"/>
  <c r="AA1043" i="18" s="1"/>
  <c r="AA1050" i="18" s="1"/>
  <c r="AA1127" i="38"/>
  <c r="AA1116" i="38"/>
  <c r="AA1117" i="38" s="1"/>
  <c r="AA1129" i="38" s="1"/>
  <c r="AA443" i="39"/>
  <c r="AA437" i="39"/>
  <c r="AA438" i="39" s="1"/>
  <c r="AA445" i="39" s="1"/>
  <c r="AA1048" i="39"/>
  <c r="AA1042" i="39"/>
  <c r="AA1043" i="39" s="1"/>
  <c r="AA1050" i="39" s="1"/>
  <c r="O304" i="39"/>
  <c r="O145" i="39"/>
  <c r="O214" i="39"/>
  <c r="Q41" i="18"/>
  <c r="R38" i="18" s="1"/>
  <c r="S18" i="18"/>
  <c r="T16" i="18" s="1"/>
  <c r="K960" i="39"/>
  <c r="K833" i="39"/>
  <c r="O298" i="18"/>
  <c r="Z645" i="18"/>
  <c r="Z650" i="18"/>
  <c r="Z591" i="18"/>
  <c r="Z553" i="18"/>
  <c r="Z608" i="18"/>
  <c r="Z599" i="18"/>
  <c r="Z627" i="38"/>
  <c r="Z632" i="38"/>
  <c r="Z565" i="38"/>
  <c r="Z538" i="38"/>
  <c r="Z572" i="38"/>
  <c r="Q113" i="38"/>
  <c r="Q114" i="38" s="1"/>
  <c r="M244" i="18"/>
  <c r="M248" i="18"/>
  <c r="M249" i="18" s="1"/>
  <c r="M252" i="18" s="1"/>
  <c r="M253" i="18" s="1"/>
  <c r="M256" i="18" s="1"/>
  <c r="Z903" i="39"/>
  <c r="Z904" i="39" s="1"/>
  <c r="Z911" i="39" s="1"/>
  <c r="Z909" i="39"/>
  <c r="X673" i="18"/>
  <c r="X677" i="18" s="1"/>
  <c r="Z422" i="39"/>
  <c r="Z424" i="39" s="1"/>
  <c r="Z427" i="39" s="1"/>
  <c r="Z429" i="39" s="1"/>
  <c r="Z441" i="39" s="1"/>
  <c r="Z446" i="39" s="1"/>
  <c r="Z190" i="39"/>
  <c r="Z195" i="39" s="1"/>
  <c r="M1342" i="38"/>
  <c r="M714" i="38"/>
  <c r="K135" i="43" s="1"/>
  <c r="O617" i="18"/>
  <c r="AA403" i="39"/>
  <c r="AA404" i="39" s="1"/>
  <c r="AA411" i="39" s="1"/>
  <c r="AA409" i="39"/>
  <c r="AA1085" i="39"/>
  <c r="AA1079" i="39"/>
  <c r="AA1080" i="39" s="1"/>
  <c r="AA1087" i="39" s="1"/>
  <c r="N690" i="38"/>
  <c r="P723" i="38"/>
  <c r="P332" i="38"/>
  <c r="P309" i="38"/>
  <c r="Z590" i="18"/>
  <c r="Z548" i="18"/>
  <c r="Z639" i="18"/>
  <c r="Z582" i="18"/>
  <c r="Z644" i="18"/>
  <c r="Z639" i="38"/>
  <c r="Z644" i="38"/>
  <c r="Z590" i="38"/>
  <c r="Z548" i="38"/>
  <c r="Z582" i="38"/>
  <c r="Z627" i="39"/>
  <c r="Z572" i="39"/>
  <c r="Z632" i="39"/>
  <c r="Z565" i="39"/>
  <c r="Z538" i="39"/>
  <c r="M249" i="38"/>
  <c r="M252" i="38" s="1"/>
  <c r="M253" i="38" s="1"/>
  <c r="M256" i="38" s="1"/>
  <c r="Q49" i="38"/>
  <c r="Q52" i="38" s="1"/>
  <c r="Z633" i="18"/>
  <c r="Z638" i="18"/>
  <c r="Z581" i="18"/>
  <c r="Z543" i="18"/>
  <c r="Z573" i="18"/>
  <c r="Z592" i="39"/>
  <c r="Z566" i="39"/>
  <c r="Z559" i="39"/>
  <c r="Z554" i="39"/>
  <c r="Z549" i="39"/>
  <c r="Z544" i="39"/>
  <c r="Z539" i="39"/>
  <c r="Z652" i="39"/>
  <c r="Z640" i="39"/>
  <c r="Z628" i="39"/>
  <c r="Z609" i="39"/>
  <c r="Z583" i="39"/>
  <c r="Z657" i="39"/>
  <c r="Z574" i="39"/>
  <c r="Z646" i="39"/>
  <c r="Z634" i="39"/>
  <c r="Z601" i="39"/>
  <c r="Z651" i="39"/>
  <c r="Z656" i="39"/>
  <c r="Z600" i="39"/>
  <c r="Z558" i="39"/>
  <c r="S18" i="39"/>
  <c r="T16" i="39" s="1"/>
  <c r="N299" i="39"/>
  <c r="N301" i="39" s="1"/>
  <c r="K960" i="18"/>
  <c r="K833" i="18"/>
  <c r="P304" i="39"/>
  <c r="P145" i="39"/>
  <c r="P214" i="39"/>
  <c r="N213" i="18"/>
  <c r="N216" i="18" s="1"/>
  <c r="O91" i="38"/>
  <c r="O722" i="38"/>
  <c r="O492" i="38"/>
  <c r="O494" i="38" s="1"/>
  <c r="O276" i="38"/>
  <c r="O292" i="38"/>
  <c r="O294" i="38" s="1"/>
  <c r="O331" i="38"/>
  <c r="O621" i="38"/>
  <c r="R1027" i="38"/>
  <c r="R1029" i="38" s="1"/>
  <c r="R1032" i="38" s="1"/>
  <c r="R1034" i="38" s="1"/>
  <c r="R1046" i="38" s="1"/>
  <c r="R1051" i="38" s="1"/>
  <c r="R305" i="38"/>
  <c r="M724" i="18"/>
  <c r="Y653" i="39"/>
  <c r="Y670" i="39" s="1"/>
  <c r="Y555" i="39"/>
  <c r="Y602" i="39" s="1"/>
  <c r="Y647" i="18"/>
  <c r="Y668" i="18" s="1"/>
  <c r="P1068" i="38"/>
  <c r="P1345" i="38"/>
  <c r="N1206" i="38"/>
  <c r="N343" i="38"/>
  <c r="N345" i="38" s="1"/>
  <c r="R23" i="39"/>
  <c r="R27" i="39" s="1"/>
  <c r="O722" i="18"/>
  <c r="O276" i="18"/>
  <c r="O292" i="18"/>
  <c r="O294" i="18" s="1"/>
  <c r="O331" i="18"/>
  <c r="O492" i="18"/>
  <c r="O494" i="18" s="1"/>
  <c r="O620" i="18"/>
  <c r="R23" i="18"/>
  <c r="R27" i="18" s="1"/>
  <c r="R282" i="18"/>
  <c r="R284" i="18" s="1"/>
  <c r="R297" i="18" s="1"/>
  <c r="R301" i="18" s="1"/>
  <c r="R141" i="18"/>
  <c r="Y315" i="18"/>
  <c r="Y317" i="18" s="1"/>
  <c r="Y215" i="18"/>
  <c r="Y320" i="18"/>
  <c r="N94" i="39"/>
  <c r="Y540" i="38"/>
  <c r="Y575" i="38" s="1"/>
  <c r="Y560" i="38"/>
  <c r="Y610" i="38" s="1"/>
  <c r="Y629" i="38"/>
  <c r="Y662" i="38" s="1"/>
  <c r="Y647" i="38"/>
  <c r="Y668" i="38" s="1"/>
  <c r="Z368" i="39"/>
  <c r="AA1367" i="39"/>
  <c r="AA1101" i="39"/>
  <c r="AA1143" i="39"/>
  <c r="AA1064" i="39"/>
  <c r="AA950" i="39"/>
  <c r="AA1015" i="39"/>
  <c r="AA710" i="39"/>
  <c r="AA471" i="39"/>
  <c r="AA240" i="39"/>
  <c r="AA376" i="39"/>
  <c r="AA344" i="39"/>
  <c r="AA1367" i="38"/>
  <c r="AA1143" i="38"/>
  <c r="AA1101" i="38"/>
  <c r="AA1064" i="38"/>
  <c r="AA950" i="38"/>
  <c r="AA710" i="38"/>
  <c r="AA1015" i="38"/>
  <c r="AA344" i="38"/>
  <c r="AA240" i="38"/>
  <c r="AA471" i="38"/>
  <c r="AA376" i="38"/>
  <c r="AA1015" i="18"/>
  <c r="AA1367" i="18"/>
  <c r="AA1064" i="18"/>
  <c r="AA1143" i="18"/>
  <c r="AA1101" i="18"/>
  <c r="AA950" i="18"/>
  <c r="AA710" i="18"/>
  <c r="AA240" i="18"/>
  <c r="AA471" i="18"/>
  <c r="AA376" i="18"/>
  <c r="AA344" i="18"/>
  <c r="AA1232" i="39"/>
  <c r="AA898" i="39"/>
  <c r="AA899" i="39" s="1"/>
  <c r="AA902" i="39"/>
  <c r="AA11" i="39"/>
  <c r="AA12" i="39" s="1"/>
  <c r="AA1232" i="38"/>
  <c r="AA898" i="38"/>
  <c r="AA899" i="38" s="1"/>
  <c r="AA902" i="38"/>
  <c r="AA11" i="38"/>
  <c r="AA12" i="38" s="1"/>
  <c r="AA1232" i="18"/>
  <c r="AA902" i="18"/>
  <c r="AA898" i="18"/>
  <c r="AA899" i="18" s="1"/>
  <c r="AA11" i="18"/>
  <c r="AA12" i="18" s="1"/>
  <c r="AA443" i="18"/>
  <c r="AA437" i="18"/>
  <c r="AA438" i="18" s="1"/>
  <c r="AA445" i="18" s="1"/>
  <c r="AA409" i="38"/>
  <c r="AA403" i="38"/>
  <c r="AA404" i="38" s="1"/>
  <c r="AA411" i="38" s="1"/>
  <c r="AA1042" i="38"/>
  <c r="AA1043" i="38" s="1"/>
  <c r="AA1050" i="38" s="1"/>
  <c r="AA1048" i="38"/>
  <c r="AA1116" i="39"/>
  <c r="AA1117" i="39" s="1"/>
  <c r="AA1129" i="39" s="1"/>
  <c r="AA1127" i="39"/>
  <c r="N688" i="38"/>
  <c r="N692" i="38" s="1"/>
  <c r="N696" i="38" s="1"/>
  <c r="N697" i="38" s="1"/>
  <c r="R123" i="38"/>
  <c r="R124" i="38" s="1"/>
  <c r="R44" i="38"/>
  <c r="R46" i="38" s="1"/>
  <c r="R49" i="38" s="1"/>
  <c r="R52" i="38" s="1"/>
  <c r="N688" i="18"/>
  <c r="N692" i="18" s="1"/>
  <c r="N696" i="18" s="1"/>
  <c r="N697" i="18" s="1"/>
  <c r="V961" i="39"/>
  <c r="V741" i="39"/>
  <c r="K256" i="39"/>
  <c r="Y207" i="38" l="1"/>
  <c r="W348" i="43"/>
  <c r="W339" i="43"/>
  <c r="W357" i="43"/>
  <c r="N106" i="18"/>
  <c r="Y207" i="18"/>
  <c r="Y207" i="39"/>
  <c r="Z202" i="39"/>
  <c r="Z204" i="39" s="1"/>
  <c r="Z651" i="28" s="1"/>
  <c r="Z654" i="28" s="1"/>
  <c r="Z586" i="28"/>
  <c r="Z589" i="28" s="1"/>
  <c r="Z202" i="18"/>
  <c r="Z204" i="18" s="1"/>
  <c r="Z609" i="28" s="1"/>
  <c r="Z612" i="28" s="1"/>
  <c r="Z544" i="28"/>
  <c r="Z547" i="28" s="1"/>
  <c r="Z202" i="38"/>
  <c r="Z204" i="38" s="1"/>
  <c r="Z630" i="28" s="1"/>
  <c r="Z633" i="28" s="1"/>
  <c r="Z565" i="28"/>
  <c r="Z568" i="28" s="1"/>
  <c r="L337" i="43"/>
  <c r="P388" i="39"/>
  <c r="P390" i="39" s="1"/>
  <c r="P393" i="39" s="1"/>
  <c r="P395" i="39" s="1"/>
  <c r="P407" i="39" s="1"/>
  <c r="P412" i="39" s="1"/>
  <c r="P415" i="39" s="1"/>
  <c r="P417" i="39" s="1"/>
  <c r="P724" i="39" s="1"/>
  <c r="P154" i="39"/>
  <c r="N356" i="43" s="1"/>
  <c r="P650" i="28"/>
  <c r="P655" i="28" s="1"/>
  <c r="N101" i="39"/>
  <c r="N103" i="39" s="1"/>
  <c r="N106" i="39" s="1"/>
  <c r="N588" i="28"/>
  <c r="L346" i="43"/>
  <c r="N632" i="28"/>
  <c r="AB203" i="39"/>
  <c r="AB150" i="38"/>
  <c r="AB1385" i="18"/>
  <c r="AB150" i="39"/>
  <c r="AB102" i="38"/>
  <c r="AB102" i="18"/>
  <c r="AB1385" i="38"/>
  <c r="AB203" i="18"/>
  <c r="AB102" i="39"/>
  <c r="AB1385" i="39"/>
  <c r="AB203" i="38"/>
  <c r="AB150" i="18"/>
  <c r="Z41" i="43"/>
  <c r="AB118" i="28"/>
  <c r="N219" i="38"/>
  <c r="N220" i="38" s="1"/>
  <c r="N223" i="38" s="1"/>
  <c r="N224" i="38" s="1"/>
  <c r="N227" i="38" s="1"/>
  <c r="N235" i="38"/>
  <c r="N1366" i="38"/>
  <c r="N1368" i="38" s="1"/>
  <c r="N1371" i="38" s="1"/>
  <c r="O154" i="39"/>
  <c r="M356" i="43" s="1"/>
  <c r="N292" i="43"/>
  <c r="P149" i="18"/>
  <c r="P151" i="18" s="1"/>
  <c r="P608" i="28" s="1"/>
  <c r="P613" i="28" s="1"/>
  <c r="N239" i="38"/>
  <c r="N241" i="38" s="1"/>
  <c r="N244" i="38" s="1"/>
  <c r="N300" i="43"/>
  <c r="P101" i="38"/>
  <c r="P103" i="38" s="1"/>
  <c r="P632" i="28" s="1"/>
  <c r="N231" i="38"/>
  <c r="N106" i="38"/>
  <c r="N97" i="39"/>
  <c r="L309" i="43"/>
  <c r="X311" i="43"/>
  <c r="Z198" i="39"/>
  <c r="Z198" i="38"/>
  <c r="X302" i="43"/>
  <c r="Z198" i="18"/>
  <c r="X293" i="43"/>
  <c r="P213" i="38"/>
  <c r="P216" i="38" s="1"/>
  <c r="P1366" i="38" s="1"/>
  <c r="P1368" i="38" s="1"/>
  <c r="P1371" i="38" s="1"/>
  <c r="P97" i="38"/>
  <c r="X133" i="43"/>
  <c r="K11" i="43"/>
  <c r="Z10" i="43"/>
  <c r="Z380" i="18"/>
  <c r="X103" i="43"/>
  <c r="AB59" i="28"/>
  <c r="Z1340" i="18"/>
  <c r="Z238" i="28"/>
  <c r="Z356" i="28"/>
  <c r="AB177" i="28"/>
  <c r="M357" i="28"/>
  <c r="M60" i="28"/>
  <c r="Q138" i="39"/>
  <c r="Z555" i="38"/>
  <c r="Z602" i="38" s="1"/>
  <c r="Z555" i="39"/>
  <c r="Z602" i="39" s="1"/>
  <c r="O94" i="38"/>
  <c r="O567" i="28" s="1"/>
  <c r="P415" i="38"/>
  <c r="P417" i="38" s="1"/>
  <c r="P724" i="38" s="1"/>
  <c r="Z629" i="18"/>
  <c r="Z662" i="18" s="1"/>
  <c r="Z814" i="38"/>
  <c r="Z545" i="38"/>
  <c r="Z584" i="38" s="1"/>
  <c r="O334" i="18"/>
  <c r="O343" i="18" s="1"/>
  <c r="O345" i="18" s="1"/>
  <c r="Z560" i="39"/>
  <c r="Z610" i="39" s="1"/>
  <c r="R127" i="38"/>
  <c r="P94" i="39"/>
  <c r="P588" i="28" s="1"/>
  <c r="O334" i="38"/>
  <c r="O1206" i="38" s="1"/>
  <c r="M726" i="18"/>
  <c r="M729" i="18" s="1"/>
  <c r="M731" i="18" s="1"/>
  <c r="N305" i="39"/>
  <c r="N306" i="39" s="1"/>
  <c r="N1027" i="39"/>
  <c r="N1029" i="39" s="1"/>
  <c r="N1032" i="39" s="1"/>
  <c r="N1034" i="39" s="1"/>
  <c r="N1046" i="39" s="1"/>
  <c r="N1051" i="39" s="1"/>
  <c r="Z540" i="39"/>
  <c r="Z575" i="39" s="1"/>
  <c r="Z629" i="39"/>
  <c r="Z662" i="39" s="1"/>
  <c r="AA368" i="39"/>
  <c r="AA1293" i="39" s="1"/>
  <c r="Z647" i="39"/>
  <c r="Z668" i="39" s="1"/>
  <c r="Z635" i="38"/>
  <c r="Z664" i="38" s="1"/>
  <c r="Z641" i="38"/>
  <c r="Z666" i="38" s="1"/>
  <c r="AA368" i="18"/>
  <c r="AA814" i="18" s="1"/>
  <c r="O94" i="18"/>
  <c r="O546" i="28" s="1"/>
  <c r="Y673" i="18"/>
  <c r="Y677" i="18" s="1"/>
  <c r="O622" i="38"/>
  <c r="O689" i="38" s="1"/>
  <c r="AA656" i="39"/>
  <c r="AA600" i="39"/>
  <c r="AA558" i="39"/>
  <c r="AA651" i="39"/>
  <c r="N724" i="38"/>
  <c r="M1199" i="18"/>
  <c r="M1305" i="18"/>
  <c r="M470" i="18"/>
  <c r="M472" i="18" s="1"/>
  <c r="K104" i="43" s="1"/>
  <c r="M466" i="18"/>
  <c r="S282" i="39"/>
  <c r="S284" i="39" s="1"/>
  <c r="S297" i="39" s="1"/>
  <c r="S141" i="39"/>
  <c r="O91" i="39"/>
  <c r="N1295" i="18"/>
  <c r="N963" i="18"/>
  <c r="N700" i="18"/>
  <c r="N702" i="18" s="1"/>
  <c r="Z1293" i="39"/>
  <c r="Z814" i="39"/>
  <c r="T17" i="39"/>
  <c r="T18" i="39" s="1"/>
  <c r="U16" i="39" s="1"/>
  <c r="Z545" i="39"/>
  <c r="Z584" i="39" s="1"/>
  <c r="X736" i="18"/>
  <c r="X738" i="18" s="1"/>
  <c r="X333" i="18"/>
  <c r="X325" i="18"/>
  <c r="S123" i="38"/>
  <c r="S124" i="38" s="1"/>
  <c r="S44" i="38"/>
  <c r="S46" i="38" s="1"/>
  <c r="S49" i="38" s="1"/>
  <c r="S52" i="38" s="1"/>
  <c r="Z320" i="39"/>
  <c r="Z315" i="39"/>
  <c r="Z317" i="39" s="1"/>
  <c r="Z215" i="39"/>
  <c r="Q127" i="38"/>
  <c r="Q130" i="38" s="1"/>
  <c r="Q138" i="38"/>
  <c r="Q142" i="38" s="1"/>
  <c r="Q564" i="28" s="1"/>
  <c r="Q569" i="28" s="1"/>
  <c r="AA548" i="18"/>
  <c r="AA639" i="18"/>
  <c r="AA582" i="18"/>
  <c r="AA644" i="18"/>
  <c r="AA590" i="18"/>
  <c r="AA645" i="38"/>
  <c r="AA650" i="38"/>
  <c r="AA591" i="38"/>
  <c r="AA553" i="38"/>
  <c r="AA608" i="38"/>
  <c r="AA599" i="38"/>
  <c r="AA632" i="38"/>
  <c r="AA627" i="38"/>
  <c r="AA565" i="38"/>
  <c r="AA538" i="38"/>
  <c r="AA572" i="38"/>
  <c r="AA573" i="39"/>
  <c r="AA633" i="39"/>
  <c r="AA638" i="39"/>
  <c r="AA581" i="39"/>
  <c r="AA543" i="39"/>
  <c r="P388" i="18"/>
  <c r="P390" i="18" s="1"/>
  <c r="P287" i="18"/>
  <c r="P289" i="18" s="1"/>
  <c r="P1294" i="38"/>
  <c r="P461" i="38"/>
  <c r="P463" i="38" s="1"/>
  <c r="Z315" i="38"/>
  <c r="Z317" i="38" s="1"/>
  <c r="Z215" i="38"/>
  <c r="Z320" i="38"/>
  <c r="Q1046" i="38"/>
  <c r="Q1051" i="38" s="1"/>
  <c r="W961" i="39"/>
  <c r="W741" i="39"/>
  <c r="L729" i="38"/>
  <c r="L731" i="38" s="1"/>
  <c r="Z540" i="38"/>
  <c r="Z575" i="38" s="1"/>
  <c r="Z560" i="38"/>
  <c r="Z610" i="38" s="1"/>
  <c r="Z647" i="38"/>
  <c r="Z668" i="38" s="1"/>
  <c r="Z653" i="38"/>
  <c r="Z670" i="38" s="1"/>
  <c r="Z550" i="18"/>
  <c r="Z593" i="18" s="1"/>
  <c r="O1309" i="18"/>
  <c r="O1063" i="18"/>
  <c r="O1065" i="18" s="1"/>
  <c r="M108" i="43" s="1"/>
  <c r="O1059" i="18"/>
  <c r="Y1028" i="39"/>
  <c r="Y321" i="39"/>
  <c r="Y322" i="39" s="1"/>
  <c r="O92" i="39"/>
  <c r="O618" i="39"/>
  <c r="O620" i="39"/>
  <c r="P676" i="38"/>
  <c r="P678" i="38" s="1"/>
  <c r="P690" i="38" s="1"/>
  <c r="P499" i="38"/>
  <c r="P501" i="38" s="1"/>
  <c r="P688" i="38" s="1"/>
  <c r="P692" i="38" s="1"/>
  <c r="P696" i="38" s="1"/>
  <c r="P697" i="38" s="1"/>
  <c r="S23" i="18"/>
  <c r="S27" i="18" s="1"/>
  <c r="S282" i="18"/>
  <c r="S284" i="18" s="1"/>
  <c r="S297" i="18" s="1"/>
  <c r="S301" i="18" s="1"/>
  <c r="S141" i="18"/>
  <c r="O298" i="39"/>
  <c r="AA190" i="18"/>
  <c r="AA195" i="18" s="1"/>
  <c r="AA422" i="18"/>
  <c r="AA424" i="18" s="1"/>
  <c r="AA427" i="18" s="1"/>
  <c r="AA429" i="18" s="1"/>
  <c r="AA441" i="18" s="1"/>
  <c r="AA446" i="18" s="1"/>
  <c r="AA422" i="39"/>
  <c r="AA424" i="39" s="1"/>
  <c r="AA427" i="39" s="1"/>
  <c r="AA429" i="39" s="1"/>
  <c r="AA441" i="39" s="1"/>
  <c r="AA446" i="39" s="1"/>
  <c r="AA190" i="39"/>
  <c r="AA195" i="39" s="1"/>
  <c r="X736" i="39"/>
  <c r="X738" i="39" s="1"/>
  <c r="X333" i="39"/>
  <c r="X325" i="39"/>
  <c r="S23" i="38"/>
  <c r="S27" i="38" s="1"/>
  <c r="S282" i="38"/>
  <c r="S284" i="38" s="1"/>
  <c r="S297" i="38" s="1"/>
  <c r="S301" i="38" s="1"/>
  <c r="S141" i="38"/>
  <c r="N688" i="39"/>
  <c r="N692" i="39" s="1"/>
  <c r="N696" i="39" s="1"/>
  <c r="N697" i="39" s="1"/>
  <c r="O407" i="38"/>
  <c r="O412" i="38" s="1"/>
  <c r="AA368" i="38"/>
  <c r="AB1367" i="39"/>
  <c r="AB1143" i="39"/>
  <c r="AB1064" i="39"/>
  <c r="AB1101" i="39"/>
  <c r="AB950" i="39"/>
  <c r="AB1015" i="39"/>
  <c r="AB710" i="39"/>
  <c r="AB471" i="39"/>
  <c r="AB376" i="39"/>
  <c r="AB344" i="39"/>
  <c r="AB240" i="39"/>
  <c r="AB1367" i="38"/>
  <c r="AB1143" i="38"/>
  <c r="AB1101" i="38"/>
  <c r="AB1064" i="38"/>
  <c r="AB950" i="38"/>
  <c r="AB710" i="38"/>
  <c r="AB1015" i="38"/>
  <c r="AB240" i="38"/>
  <c r="AB471" i="38"/>
  <c r="AB376" i="38"/>
  <c r="AB344" i="38"/>
  <c r="AB1367" i="18"/>
  <c r="AB1064" i="18"/>
  <c r="AB1143" i="18"/>
  <c r="AB1101" i="18"/>
  <c r="AB1015" i="18"/>
  <c r="AB950" i="18"/>
  <c r="AB710" i="18"/>
  <c r="AB471" i="18"/>
  <c r="AB376" i="18"/>
  <c r="AB344" i="18"/>
  <c r="AB240" i="18"/>
  <c r="AB754" i="39"/>
  <c r="AB186" i="39"/>
  <c r="AB187" i="39" s="1"/>
  <c r="AB194" i="39" s="1"/>
  <c r="AB180" i="39"/>
  <c r="AB181" i="39" s="1"/>
  <c r="AB193" i="39" s="1"/>
  <c r="AB174" i="39"/>
  <c r="AB175" i="39" s="1"/>
  <c r="AB192" i="39" s="1"/>
  <c r="AB168" i="39"/>
  <c r="AB169" i="39" s="1"/>
  <c r="AB191" i="39" s="1"/>
  <c r="AB162" i="39"/>
  <c r="AB163" i="39" s="1"/>
  <c r="AB754" i="38"/>
  <c r="AB186" i="38"/>
  <c r="AB187" i="38" s="1"/>
  <c r="AB194" i="38" s="1"/>
  <c r="AB180" i="38"/>
  <c r="AB181" i="38" s="1"/>
  <c r="AB193" i="38" s="1"/>
  <c r="AB174" i="38"/>
  <c r="AB175" i="38" s="1"/>
  <c r="AB192" i="38" s="1"/>
  <c r="AB168" i="38"/>
  <c r="AB169" i="38" s="1"/>
  <c r="AB191" i="38" s="1"/>
  <c r="AB162" i="38"/>
  <c r="AB163" i="38" s="1"/>
  <c r="AB754" i="18"/>
  <c r="AB186" i="18"/>
  <c r="AB187" i="18" s="1"/>
  <c r="AB194" i="18" s="1"/>
  <c r="AB180" i="18"/>
  <c r="AB181" i="18" s="1"/>
  <c r="AB193" i="18" s="1"/>
  <c r="AB174" i="18"/>
  <c r="AB175" i="18" s="1"/>
  <c r="AB192" i="18" s="1"/>
  <c r="AB168" i="18"/>
  <c r="AB169" i="18" s="1"/>
  <c r="AB191" i="18" s="1"/>
  <c r="AB162" i="18"/>
  <c r="AB163" i="18" s="1"/>
  <c r="AB1085" i="18"/>
  <c r="AB1079" i="18"/>
  <c r="AB1080" i="18" s="1"/>
  <c r="AB1087" i="18" s="1"/>
  <c r="AB1048" i="38"/>
  <c r="AB1042" i="38"/>
  <c r="AB1043" i="38" s="1"/>
  <c r="AB1050" i="38" s="1"/>
  <c r="AB443" i="39"/>
  <c r="AB437" i="39"/>
  <c r="AB438" i="39" s="1"/>
  <c r="AB445" i="39" s="1"/>
  <c r="AB1085" i="39"/>
  <c r="AB1079" i="39"/>
  <c r="AB1080" i="39" s="1"/>
  <c r="AB1087" i="39" s="1"/>
  <c r="Q1059" i="18"/>
  <c r="Q1309" i="18"/>
  <c r="Q1063" i="18"/>
  <c r="Q1065" i="18" s="1"/>
  <c r="O108" i="43" s="1"/>
  <c r="W961" i="18"/>
  <c r="W741" i="18"/>
  <c r="N213" i="39"/>
  <c r="N216" i="39" s="1"/>
  <c r="O676" i="18"/>
  <c r="O678" i="18" s="1"/>
  <c r="O499" i="18"/>
  <c r="O501" i="18" s="1"/>
  <c r="AA565" i="18"/>
  <c r="AA538" i="18"/>
  <c r="AA627" i="18"/>
  <c r="AA572" i="18"/>
  <c r="AA632" i="18"/>
  <c r="AA652" i="39"/>
  <c r="AA640" i="39"/>
  <c r="AA628" i="39"/>
  <c r="AA609" i="39"/>
  <c r="AA583" i="39"/>
  <c r="AA657" i="39"/>
  <c r="AA574" i="39"/>
  <c r="AA646" i="39"/>
  <c r="AA634" i="39"/>
  <c r="AA601" i="39"/>
  <c r="AA592" i="39"/>
  <c r="AA566" i="39"/>
  <c r="AA559" i="39"/>
  <c r="AA554" i="39"/>
  <c r="AA549" i="39"/>
  <c r="AA544" i="39"/>
  <c r="AA539" i="39"/>
  <c r="Z962" i="38"/>
  <c r="Z745" i="38"/>
  <c r="Z457" i="38"/>
  <c r="Z449" i="38"/>
  <c r="Z451" i="38" s="1"/>
  <c r="Z1157" i="38" s="1"/>
  <c r="M1342" i="18"/>
  <c r="M714" i="18"/>
  <c r="Z545" i="18"/>
  <c r="Z584" i="18" s="1"/>
  <c r="Z647" i="18"/>
  <c r="Z668" i="18" s="1"/>
  <c r="O617" i="39"/>
  <c r="S128" i="18"/>
  <c r="S139" i="18"/>
  <c r="P1046" i="18"/>
  <c r="P1051" i="18" s="1"/>
  <c r="S128" i="38"/>
  <c r="S139" i="38"/>
  <c r="N690" i="39"/>
  <c r="AB1232" i="39"/>
  <c r="AB898" i="39"/>
  <c r="AB899" i="39" s="1"/>
  <c r="AB902" i="39"/>
  <c r="AB11" i="39"/>
  <c r="AB12" i="39" s="1"/>
  <c r="AB1232" i="38"/>
  <c r="AB902" i="38"/>
  <c r="AB898" i="38"/>
  <c r="AB899" i="38" s="1"/>
  <c r="AB11" i="38"/>
  <c r="AB12" i="38" s="1"/>
  <c r="AB1232" i="18"/>
  <c r="AB898" i="18"/>
  <c r="AB899" i="18" s="1"/>
  <c r="AB902" i="18"/>
  <c r="AB11" i="18"/>
  <c r="AB12" i="18" s="1"/>
  <c r="AC1" i="5"/>
  <c r="AC4" i="5"/>
  <c r="AC1" i="28"/>
  <c r="AC4" i="28"/>
  <c r="AC4" i="24"/>
  <c r="AC1" i="24"/>
  <c r="AC1211" i="39"/>
  <c r="AC1212" i="39" s="1"/>
  <c r="AC1216" i="39" s="1"/>
  <c r="AC1173" i="39"/>
  <c r="AC1176" i="39" s="1"/>
  <c r="AC1181" i="39" s="1"/>
  <c r="AC1074" i="39"/>
  <c r="AC1076" i="39" s="1"/>
  <c r="AC1111" i="39"/>
  <c r="AC1113" i="39" s="1"/>
  <c r="AC1037" i="39"/>
  <c r="AC1039" i="39" s="1"/>
  <c r="AC922" i="39"/>
  <c r="AC925" i="39" s="1"/>
  <c r="AC895" i="39"/>
  <c r="AC818" i="39"/>
  <c r="AC821" i="39" s="1"/>
  <c r="AC827" i="39" s="1"/>
  <c r="AC859" i="39"/>
  <c r="AC794" i="39"/>
  <c r="AC797" i="39" s="1"/>
  <c r="AC808" i="39" s="1"/>
  <c r="AC684" i="39"/>
  <c r="AC685" i="39" s="1"/>
  <c r="AC695" i="39" s="1"/>
  <c r="AC399" i="39"/>
  <c r="AC400" i="39" s="1"/>
  <c r="AC433" i="39"/>
  <c r="AC434" i="39" s="1"/>
  <c r="AC357" i="39"/>
  <c r="AC358" i="39" s="1"/>
  <c r="AC362" i="39" s="1"/>
  <c r="AC363" i="39" s="1"/>
  <c r="AA72" i="43" s="1"/>
  <c r="AC1" i="39"/>
  <c r="AC4" i="39"/>
  <c r="AC1211" i="38"/>
  <c r="AC1212" i="38" s="1"/>
  <c r="AC1216" i="38" s="1"/>
  <c r="AC1111" i="38"/>
  <c r="AC1113" i="38" s="1"/>
  <c r="AC1173" i="38"/>
  <c r="AC1176" i="38" s="1"/>
  <c r="AC1181" i="38" s="1"/>
  <c r="AC1074" i="38"/>
  <c r="AC1076" i="38" s="1"/>
  <c r="AC895" i="38"/>
  <c r="AC818" i="38"/>
  <c r="AC821" i="38" s="1"/>
  <c r="AC827" i="38" s="1"/>
  <c r="AC684" i="38"/>
  <c r="AC685" i="38" s="1"/>
  <c r="AC695" i="38" s="1"/>
  <c r="AC859" i="38"/>
  <c r="AC794" i="38"/>
  <c r="AC797" i="38" s="1"/>
  <c r="AC808" i="38" s="1"/>
  <c r="AC1037" i="38"/>
  <c r="AC1039" i="38" s="1"/>
  <c r="AC922" i="38"/>
  <c r="AC925" i="38" s="1"/>
  <c r="AC433" i="38"/>
  <c r="AC434" i="38" s="1"/>
  <c r="AC357" i="38"/>
  <c r="AC358" i="38" s="1"/>
  <c r="AC362" i="38" s="1"/>
  <c r="AC363" i="38" s="1"/>
  <c r="AC399" i="38"/>
  <c r="AC400" i="38" s="1"/>
  <c r="AC1037" i="18"/>
  <c r="AC1039" i="18" s="1"/>
  <c r="AC1" i="38"/>
  <c r="AC1074" i="18"/>
  <c r="AC1076" i="18" s="1"/>
  <c r="AC1211" i="18"/>
  <c r="AC1212" i="18" s="1"/>
  <c r="AC1216" i="18" s="1"/>
  <c r="AC1111" i="18"/>
  <c r="AC1113" i="18" s="1"/>
  <c r="AC4" i="38"/>
  <c r="AC1173" i="18"/>
  <c r="AC1176" i="18" s="1"/>
  <c r="AC1181" i="18" s="1"/>
  <c r="AC859" i="18"/>
  <c r="AC794" i="18"/>
  <c r="AC797" i="18" s="1"/>
  <c r="AC808" i="18" s="1"/>
  <c r="AC922" i="18"/>
  <c r="AC925" i="18" s="1"/>
  <c r="AC895" i="18"/>
  <c r="AC818" i="18"/>
  <c r="AC821" i="18" s="1"/>
  <c r="AC827" i="18" s="1"/>
  <c r="AC684" i="18"/>
  <c r="AC685" i="18" s="1"/>
  <c r="AC695" i="18" s="1"/>
  <c r="AC399" i="18"/>
  <c r="AC400" i="18" s="1"/>
  <c r="AC1" i="18"/>
  <c r="AC26" i="21"/>
  <c r="AC4" i="21"/>
  <c r="AC22" i="21" s="1"/>
  <c r="AC4" i="18"/>
  <c r="AC4" i="6"/>
  <c r="AC433" i="18"/>
  <c r="AC434" i="18" s="1"/>
  <c r="AC357" i="18"/>
  <c r="AC358" i="18" s="1"/>
  <c r="AC362" i="18" s="1"/>
  <c r="AC363" i="18" s="1"/>
  <c r="AC14" i="21"/>
  <c r="AD10" i="21"/>
  <c r="AD1" i="6" s="1"/>
  <c r="AC1" i="21"/>
  <c r="AC40" i="21"/>
  <c r="AC36" i="21"/>
  <c r="AC32" i="21"/>
  <c r="AB1304" i="39"/>
  <c r="AB371" i="39"/>
  <c r="AB366" i="39"/>
  <c r="AB375" i="39"/>
  <c r="N1294" i="39"/>
  <c r="N461" i="39"/>
  <c r="N463" i="39" s="1"/>
  <c r="L73" i="43" s="1"/>
  <c r="Q49" i="39"/>
  <c r="Q52" i="39" s="1"/>
  <c r="N1295" i="38"/>
  <c r="N963" i="38"/>
  <c r="N700" i="38"/>
  <c r="N702" i="38" s="1"/>
  <c r="AA903" i="18"/>
  <c r="AA904" i="18" s="1"/>
  <c r="AA911" i="18" s="1"/>
  <c r="AA909" i="18"/>
  <c r="R55" i="38"/>
  <c r="R57" i="38"/>
  <c r="AA909" i="38"/>
  <c r="AA903" i="38"/>
  <c r="AA904" i="38" s="1"/>
  <c r="AA911" i="38" s="1"/>
  <c r="AA909" i="39"/>
  <c r="AA903" i="39"/>
  <c r="AA904" i="39" s="1"/>
  <c r="AA911" i="39" s="1"/>
  <c r="O299" i="18"/>
  <c r="N348" i="38"/>
  <c r="Z658" i="39"/>
  <c r="Z672" i="39" s="1"/>
  <c r="Z641" i="39"/>
  <c r="Z666" i="39" s="1"/>
  <c r="Z550" i="39"/>
  <c r="Z593" i="39" s="1"/>
  <c r="S41" i="38"/>
  <c r="T38" i="38" s="1"/>
  <c r="Z962" i="39"/>
  <c r="Z745" i="39"/>
  <c r="Z457" i="39"/>
  <c r="Z449" i="39"/>
  <c r="Z451" i="39" s="1"/>
  <c r="Z1157" i="39" s="1"/>
  <c r="T17" i="18"/>
  <c r="T18" i="18" s="1"/>
  <c r="U16" i="18" s="1"/>
  <c r="AA377" i="18"/>
  <c r="Y103" i="43" s="1"/>
  <c r="AA646" i="18"/>
  <c r="AA634" i="18"/>
  <c r="AA601" i="18"/>
  <c r="AA592" i="18"/>
  <c r="AA566" i="18"/>
  <c r="AA559" i="18"/>
  <c r="AA554" i="18"/>
  <c r="AA549" i="18"/>
  <c r="AA544" i="18"/>
  <c r="AA539" i="18"/>
  <c r="AA652" i="18"/>
  <c r="AA640" i="18"/>
  <c r="AA628" i="18"/>
  <c r="AA629" i="18" s="1"/>
  <c r="AA662" i="18" s="1"/>
  <c r="AA609" i="18"/>
  <c r="AA583" i="18"/>
  <c r="AA657" i="18"/>
  <c r="AA574" i="18"/>
  <c r="AA558" i="18"/>
  <c r="AA651" i="18"/>
  <c r="AA656" i="18"/>
  <c r="AA600" i="18"/>
  <c r="AA644" i="38"/>
  <c r="AA639" i="38"/>
  <c r="AA590" i="38"/>
  <c r="AA548" i="38"/>
  <c r="AA582" i="38"/>
  <c r="AA632" i="39"/>
  <c r="AA565" i="39"/>
  <c r="AA538" i="39"/>
  <c r="AA627" i="39"/>
  <c r="AA572" i="39"/>
  <c r="AA599" i="39"/>
  <c r="AA645" i="39"/>
  <c r="AA650" i="39"/>
  <c r="AA591" i="39"/>
  <c r="AA553" i="39"/>
  <c r="AA608" i="39"/>
  <c r="Z658" i="38"/>
  <c r="Z672" i="38" s="1"/>
  <c r="Z540" i="18"/>
  <c r="Z575" i="18" s="1"/>
  <c r="Z641" i="18"/>
  <c r="Z666" i="18" s="1"/>
  <c r="Z555" i="18"/>
  <c r="Z602" i="18" s="1"/>
  <c r="Z658" i="18"/>
  <c r="Z672" i="18" s="1"/>
  <c r="O93" i="39"/>
  <c r="O621" i="39"/>
  <c r="Z745" i="18"/>
  <c r="Z962" i="18"/>
  <c r="Z457" i="18"/>
  <c r="Z449" i="18"/>
  <c r="Z451" i="18" s="1"/>
  <c r="Z1157" i="18" s="1"/>
  <c r="P334" i="38"/>
  <c r="Q129" i="18"/>
  <c r="Q130" i="18" s="1"/>
  <c r="Q140" i="18"/>
  <c r="Q142" i="18" s="1"/>
  <c r="Q543" i="28" s="1"/>
  <c r="Q548" i="28" s="1"/>
  <c r="O393" i="39"/>
  <c r="O395" i="39" s="1"/>
  <c r="AA377" i="39"/>
  <c r="Y163" i="43" s="1"/>
  <c r="P722" i="39"/>
  <c r="P292" i="39"/>
  <c r="P294" i="39" s="1"/>
  <c r="P299" i="39" s="1"/>
  <c r="P301" i="39" s="1"/>
  <c r="P331" i="39"/>
  <c r="P492" i="39"/>
  <c r="P494" i="39" s="1"/>
  <c r="P276" i="39"/>
  <c r="Y1028" i="38"/>
  <c r="Y321" i="38"/>
  <c r="Y322" i="38" s="1"/>
  <c r="R40" i="39"/>
  <c r="AB1055" i="39"/>
  <c r="AB1134" i="39"/>
  <c r="AB1092" i="39"/>
  <c r="AB1121" i="39"/>
  <c r="AB1033" i="39"/>
  <c r="AB1006" i="39"/>
  <c r="AB941" i="39"/>
  <c r="AB701" i="39"/>
  <c r="AB737" i="39"/>
  <c r="AB750" i="39"/>
  <c r="AB730" i="39"/>
  <c r="AB532" i="39"/>
  <c r="AB533" i="39" s="1"/>
  <c r="AB520" i="39"/>
  <c r="AB521" i="39" s="1"/>
  <c r="AB508" i="39"/>
  <c r="AB509" i="39" s="1"/>
  <c r="AB493" i="39"/>
  <c r="AB488" i="39"/>
  <c r="AB489" i="39" s="1"/>
  <c r="AB526" i="39"/>
  <c r="AB527" i="39" s="1"/>
  <c r="AB514" i="39"/>
  <c r="AB515" i="39" s="1"/>
  <c r="AB428" i="39"/>
  <c r="AB450" i="39"/>
  <c r="AB394" i="39"/>
  <c r="AB462" i="39"/>
  <c r="AB416" i="39"/>
  <c r="AB367" i="39"/>
  <c r="AB1121" i="38"/>
  <c r="AB1055" i="38"/>
  <c r="AB1134" i="38"/>
  <c r="AB1092" i="38"/>
  <c r="AB1006" i="38"/>
  <c r="AB737" i="38"/>
  <c r="AB750" i="38"/>
  <c r="AB730" i="38"/>
  <c r="AB1033" i="38"/>
  <c r="AB941" i="38"/>
  <c r="AB701" i="38"/>
  <c r="AB532" i="38"/>
  <c r="AB533" i="38" s="1"/>
  <c r="AB520" i="38"/>
  <c r="AB521" i="38" s="1"/>
  <c r="AB508" i="38"/>
  <c r="AB509" i="38" s="1"/>
  <c r="AB493" i="38"/>
  <c r="AB488" i="38"/>
  <c r="AB489" i="38" s="1"/>
  <c r="AB428" i="38"/>
  <c r="AB526" i="38"/>
  <c r="AB527" i="38" s="1"/>
  <c r="AB514" i="38"/>
  <c r="AB515" i="38" s="1"/>
  <c r="AB450" i="38"/>
  <c r="AB394" i="38"/>
  <c r="AB462" i="38"/>
  <c r="AB416" i="38"/>
  <c r="AB367" i="38"/>
  <c r="AB1134" i="18"/>
  <c r="AB1092" i="18"/>
  <c r="AB1121" i="18"/>
  <c r="AB1006" i="18"/>
  <c r="AB1055" i="18"/>
  <c r="AB1033" i="18"/>
  <c r="AB941" i="18"/>
  <c r="AB701" i="18"/>
  <c r="AB737" i="18"/>
  <c r="AB750" i="18"/>
  <c r="AB730" i="18"/>
  <c r="AB428" i="18"/>
  <c r="AB526" i="18"/>
  <c r="AB527" i="18" s="1"/>
  <c r="AB514" i="18"/>
  <c r="AB515" i="18" s="1"/>
  <c r="AB450" i="18"/>
  <c r="AB394" i="18"/>
  <c r="AB462" i="18"/>
  <c r="AB416" i="18"/>
  <c r="AB367" i="18"/>
  <c r="AB532" i="18"/>
  <c r="AB533" i="18" s="1"/>
  <c r="AB520" i="18"/>
  <c r="AB521" i="18" s="1"/>
  <c r="AB508" i="18"/>
  <c r="AB509" i="18" s="1"/>
  <c r="AB493" i="18"/>
  <c r="AB488" i="18"/>
  <c r="AB489" i="18" s="1"/>
  <c r="AB409" i="18"/>
  <c r="AB403" i="18"/>
  <c r="AB404" i="18" s="1"/>
  <c r="AB411" i="18" s="1"/>
  <c r="AB1304" i="18"/>
  <c r="AB371" i="18"/>
  <c r="AB366" i="18"/>
  <c r="AB375" i="18"/>
  <c r="AB403" i="38"/>
  <c r="AB404" i="38" s="1"/>
  <c r="AB411" i="38" s="1"/>
  <c r="AB409" i="38"/>
  <c r="AB1048" i="39"/>
  <c r="AB1042" i="39"/>
  <c r="AB1043" i="39" s="1"/>
  <c r="AB1050" i="39" s="1"/>
  <c r="W961" i="38"/>
  <c r="W741" i="38"/>
  <c r="R1298" i="38"/>
  <c r="R1054" i="38"/>
  <c r="R1056" i="38" s="1"/>
  <c r="R123" i="28" s="1"/>
  <c r="N1245" i="18"/>
  <c r="N1366" i="18"/>
  <c r="N1368" i="18" s="1"/>
  <c r="N239" i="18"/>
  <c r="N241" i="18" s="1"/>
  <c r="N235" i="18"/>
  <c r="N219" i="18"/>
  <c r="N220" i="18" s="1"/>
  <c r="N223" i="18" s="1"/>
  <c r="N224" i="18" s="1"/>
  <c r="N231" i="18"/>
  <c r="AA650" i="18"/>
  <c r="AA591" i="18"/>
  <c r="AA553" i="18"/>
  <c r="AA608" i="18"/>
  <c r="AA599" i="18"/>
  <c r="AA645" i="18"/>
  <c r="AA633" i="38"/>
  <c r="AA638" i="38"/>
  <c r="AA581" i="38"/>
  <c r="AA543" i="38"/>
  <c r="AA573" i="38"/>
  <c r="S23" i="39"/>
  <c r="S27" i="39" s="1"/>
  <c r="O616" i="39"/>
  <c r="M1341" i="39"/>
  <c r="M475" i="39"/>
  <c r="AB443" i="38"/>
  <c r="AB437" i="38"/>
  <c r="AB438" i="38" s="1"/>
  <c r="AB445" i="38" s="1"/>
  <c r="R1027" i="18"/>
  <c r="R1029" i="18" s="1"/>
  <c r="R305" i="18"/>
  <c r="O299" i="38"/>
  <c r="R140" i="38"/>
  <c r="R142" i="38" s="1"/>
  <c r="R564" i="28" s="1"/>
  <c r="R569" i="28" s="1"/>
  <c r="R129" i="38"/>
  <c r="Y673" i="38"/>
  <c r="Y677" i="38" s="1"/>
  <c r="X736" i="38"/>
  <c r="X738" i="38" s="1"/>
  <c r="X333" i="38"/>
  <c r="X325" i="38"/>
  <c r="Y1028" i="18"/>
  <c r="Y321" i="18"/>
  <c r="Y322" i="18" s="1"/>
  <c r="R28" i="18"/>
  <c r="R113" i="18" s="1"/>
  <c r="R114" i="18" s="1"/>
  <c r="R28" i="39"/>
  <c r="R113" i="39" s="1"/>
  <c r="R114" i="39" s="1"/>
  <c r="O676" i="38"/>
  <c r="O678" i="38" s="1"/>
  <c r="O499" i="38"/>
  <c r="O501" i="38" s="1"/>
  <c r="Z635" i="39"/>
  <c r="Z664" i="39" s="1"/>
  <c r="Z653" i="39"/>
  <c r="Z670" i="39" s="1"/>
  <c r="Q57" i="38"/>
  <c r="Q55" i="38"/>
  <c r="R40" i="18"/>
  <c r="R41" i="18" s="1"/>
  <c r="S38" i="18" s="1"/>
  <c r="AA638" i="18"/>
  <c r="AA581" i="18"/>
  <c r="AA543" i="18"/>
  <c r="AA573" i="18"/>
  <c r="AA633" i="18"/>
  <c r="AA652" i="38"/>
  <c r="AA640" i="38"/>
  <c r="AA628" i="38"/>
  <c r="AA657" i="38"/>
  <c r="AA646" i="38"/>
  <c r="AA634" i="38"/>
  <c r="AA574" i="38"/>
  <c r="AA601" i="38"/>
  <c r="AA592" i="38"/>
  <c r="AA566" i="38"/>
  <c r="AA559" i="38"/>
  <c r="AA554" i="38"/>
  <c r="AA549" i="38"/>
  <c r="AA544" i="38"/>
  <c r="AA539" i="38"/>
  <c r="AA609" i="38"/>
  <c r="AA583" i="38"/>
  <c r="AA656" i="38"/>
  <c r="AA651" i="38"/>
  <c r="AA600" i="38"/>
  <c r="AA558" i="38"/>
  <c r="AA644" i="39"/>
  <c r="AA590" i="39"/>
  <c r="AA548" i="39"/>
  <c r="AA639" i="39"/>
  <c r="AA582" i="39"/>
  <c r="O622" i="18"/>
  <c r="N1294" i="38"/>
  <c r="N461" i="38"/>
  <c r="N463" i="38" s="1"/>
  <c r="T17" i="38"/>
  <c r="P577" i="18"/>
  <c r="P578" i="18" s="1"/>
  <c r="P604" i="18"/>
  <c r="P605" i="18" s="1"/>
  <c r="P568" i="18"/>
  <c r="P569" i="18" s="1"/>
  <c r="P595" i="18"/>
  <c r="P596" i="18" s="1"/>
  <c r="P612" i="18"/>
  <c r="P613" i="18" s="1"/>
  <c r="P586" i="18"/>
  <c r="P587" i="18" s="1"/>
  <c r="P271" i="18"/>
  <c r="P273" i="18" s="1"/>
  <c r="P76" i="18"/>
  <c r="P78" i="18" s="1"/>
  <c r="P62" i="18"/>
  <c r="P63" i="18" s="1"/>
  <c r="P86" i="18"/>
  <c r="P88" i="18" s="1"/>
  <c r="P81" i="18"/>
  <c r="P83" i="18" s="1"/>
  <c r="O1309" i="38"/>
  <c r="O1063" i="38"/>
  <c r="O1065" i="38" s="1"/>
  <c r="O302" i="28" s="1"/>
  <c r="O1059" i="38"/>
  <c r="M46" i="43" s="1"/>
  <c r="S139" i="39"/>
  <c r="S128" i="39"/>
  <c r="L1342" i="38"/>
  <c r="L714" i="38"/>
  <c r="J135" i="43" s="1"/>
  <c r="Z550" i="38"/>
  <c r="Z593" i="38" s="1"/>
  <c r="Z629" i="38"/>
  <c r="Z662" i="38" s="1"/>
  <c r="Z653" i="18"/>
  <c r="Z670" i="18" s="1"/>
  <c r="Z560" i="18"/>
  <c r="Z610" i="18" s="1"/>
  <c r="Z635" i="18"/>
  <c r="Z664" i="18" s="1"/>
  <c r="Z1340" i="38"/>
  <c r="Z380" i="38"/>
  <c r="O66" i="39"/>
  <c r="O722" i="39"/>
  <c r="O492" i="39"/>
  <c r="O494" i="39" s="1"/>
  <c r="O276" i="39"/>
  <c r="O292" i="39"/>
  <c r="O294" i="39" s="1"/>
  <c r="O331" i="39"/>
  <c r="O619" i="39"/>
  <c r="Z320" i="18"/>
  <c r="Z315" i="18"/>
  <c r="Z317" i="18" s="1"/>
  <c r="Z215" i="18"/>
  <c r="Q55" i="18"/>
  <c r="Q57" i="18"/>
  <c r="AA190" i="38"/>
  <c r="AA195" i="38" s="1"/>
  <c r="AA422" i="38"/>
  <c r="AA424" i="38" s="1"/>
  <c r="AA427" i="38" s="1"/>
  <c r="AA429" i="38" s="1"/>
  <c r="AA441" i="38" s="1"/>
  <c r="AA446" i="38" s="1"/>
  <c r="Z1340" i="39"/>
  <c r="Z380" i="39"/>
  <c r="P622" i="39"/>
  <c r="P689" i="39" s="1"/>
  <c r="P304" i="18"/>
  <c r="P306" i="18" s="1"/>
  <c r="P145" i="18"/>
  <c r="P214" i="18"/>
  <c r="Y673" i="39"/>
  <c r="Y677" i="39" s="1"/>
  <c r="O407" i="18"/>
  <c r="O412" i="18" s="1"/>
  <c r="AA377" i="38"/>
  <c r="AA297" i="28" s="1"/>
  <c r="AB1270" i="39"/>
  <c r="AB1270" i="38"/>
  <c r="AB1270" i="18"/>
  <c r="AB771" i="39"/>
  <c r="AB771" i="38"/>
  <c r="AB771" i="18"/>
  <c r="AB443" i="18"/>
  <c r="AB437" i="18"/>
  <c r="AB438" i="18" s="1"/>
  <c r="AB445" i="18" s="1"/>
  <c r="AB1127" i="18"/>
  <c r="AB1116" i="18"/>
  <c r="AB1117" i="18" s="1"/>
  <c r="AB1129" i="18" s="1"/>
  <c r="AB1042" i="18"/>
  <c r="AB1043" i="18" s="1"/>
  <c r="AB1050" i="18" s="1"/>
  <c r="AB1048" i="18"/>
  <c r="AB1304" i="38"/>
  <c r="AB375" i="38"/>
  <c r="AB371" i="38"/>
  <c r="AB366" i="38"/>
  <c r="AB1079" i="38"/>
  <c r="AB1080" i="38" s="1"/>
  <c r="AB1087" i="38" s="1"/>
  <c r="AB1085" i="38"/>
  <c r="AB1116" i="38"/>
  <c r="AB1117" i="38" s="1"/>
  <c r="AB1129" i="38" s="1"/>
  <c r="AB1127" i="38"/>
  <c r="AB409" i="39"/>
  <c r="AB403" i="39"/>
  <c r="AB404" i="39" s="1"/>
  <c r="AB411" i="39" s="1"/>
  <c r="AB1127" i="39"/>
  <c r="AB1116" i="39"/>
  <c r="AB1117" i="39" s="1"/>
  <c r="AB1129" i="39" s="1"/>
  <c r="N724" i="39"/>
  <c r="Q129" i="39"/>
  <c r="Q130" i="39" s="1"/>
  <c r="Q140" i="39"/>
  <c r="P456" i="39" l="1"/>
  <c r="P458" i="39" s="1"/>
  <c r="Z207" i="18"/>
  <c r="Z207" i="38"/>
  <c r="X357" i="43"/>
  <c r="Z207" i="39"/>
  <c r="X339" i="43"/>
  <c r="X348" i="43"/>
  <c r="AA202" i="38"/>
  <c r="AA204" i="38" s="1"/>
  <c r="AA630" i="28" s="1"/>
  <c r="AA633" i="28" s="1"/>
  <c r="AA565" i="28"/>
  <c r="AA568" i="28" s="1"/>
  <c r="AA202" i="18"/>
  <c r="AA204" i="18" s="1"/>
  <c r="AA609" i="28" s="1"/>
  <c r="AA612" i="28" s="1"/>
  <c r="AA544" i="28"/>
  <c r="AA547" i="28" s="1"/>
  <c r="AA202" i="39"/>
  <c r="AA204" i="39" s="1"/>
  <c r="AA651" i="28" s="1"/>
  <c r="AA654" i="28" s="1"/>
  <c r="AA586" i="28"/>
  <c r="AA589" i="28" s="1"/>
  <c r="AA545" i="38"/>
  <c r="AA584" i="38" s="1"/>
  <c r="P1245" i="38"/>
  <c r="AA1293" i="18"/>
  <c r="P231" i="38"/>
  <c r="P235" i="38"/>
  <c r="P219" i="38"/>
  <c r="P239" i="38"/>
  <c r="P241" i="38" s="1"/>
  <c r="P248" i="38" s="1"/>
  <c r="L355" i="43"/>
  <c r="N653" i="28"/>
  <c r="AC1385" i="18"/>
  <c r="AC150" i="39"/>
  <c r="AC102" i="38"/>
  <c r="AC102" i="18"/>
  <c r="AC1385" i="38"/>
  <c r="AC203" i="18"/>
  <c r="AC102" i="39"/>
  <c r="AC1385" i="39"/>
  <c r="AC203" i="38"/>
  <c r="AC150" i="18"/>
  <c r="AC203" i="39"/>
  <c r="AC150" i="38"/>
  <c r="Y348" i="43"/>
  <c r="AA41" i="43"/>
  <c r="AC118" i="28"/>
  <c r="L42" i="43"/>
  <c r="N119" i="28"/>
  <c r="L43" i="43"/>
  <c r="N120" i="28"/>
  <c r="N42" i="43"/>
  <c r="P119" i="28"/>
  <c r="N248" i="38"/>
  <c r="N249" i="38" s="1"/>
  <c r="N252" i="38" s="1"/>
  <c r="N253" i="38" s="1"/>
  <c r="N256" i="38" s="1"/>
  <c r="P106" i="38"/>
  <c r="N346" i="43"/>
  <c r="O292" i="43"/>
  <c r="Q149" i="18"/>
  <c r="Q151" i="18" s="1"/>
  <c r="P154" i="18"/>
  <c r="N338" i="43" s="1"/>
  <c r="N309" i="43"/>
  <c r="P101" i="39"/>
  <c r="P103" i="39" s="1"/>
  <c r="P653" i="28" s="1"/>
  <c r="P301" i="43"/>
  <c r="R149" i="38"/>
  <c r="R151" i="38" s="1"/>
  <c r="O301" i="43"/>
  <c r="Q149" i="38"/>
  <c r="Q151" i="38" s="1"/>
  <c r="Q629" i="28" s="1"/>
  <c r="Q634" i="28" s="1"/>
  <c r="M300" i="43"/>
  <c r="O101" i="38"/>
  <c r="O103" i="38" s="1"/>
  <c r="AA198" i="39"/>
  <c r="Y311" i="43"/>
  <c r="AA198" i="38"/>
  <c r="Y302" i="43"/>
  <c r="M291" i="43"/>
  <c r="O101" i="18"/>
  <c r="O103" i="18" s="1"/>
  <c r="O611" i="28" s="1"/>
  <c r="Y293" i="43"/>
  <c r="AA198" i="18"/>
  <c r="P213" i="39"/>
  <c r="P216" i="39" s="1"/>
  <c r="P1245" i="39" s="1"/>
  <c r="P97" i="39"/>
  <c r="O213" i="38"/>
  <c r="O216" i="38" s="1"/>
  <c r="O235" i="38" s="1"/>
  <c r="O97" i="38"/>
  <c r="O213" i="18"/>
  <c r="O216" i="18" s="1"/>
  <c r="O235" i="18" s="1"/>
  <c r="O97" i="18"/>
  <c r="AB368" i="38"/>
  <c r="Y133" i="43"/>
  <c r="M138" i="43"/>
  <c r="L12" i="43"/>
  <c r="AA10" i="43"/>
  <c r="K105" i="43"/>
  <c r="O15" i="43"/>
  <c r="M15" i="43"/>
  <c r="Q142" i="39"/>
  <c r="Q585" i="28" s="1"/>
  <c r="Q590" i="28" s="1"/>
  <c r="AA238" i="28"/>
  <c r="AC59" i="28"/>
  <c r="M239" i="28"/>
  <c r="Q243" i="28"/>
  <c r="O243" i="28"/>
  <c r="AA356" i="28"/>
  <c r="AC177" i="28"/>
  <c r="N178" i="28"/>
  <c r="N61" i="28"/>
  <c r="AA550" i="38"/>
  <c r="AA593" i="38" s="1"/>
  <c r="AB377" i="38"/>
  <c r="AB297" i="28" s="1"/>
  <c r="AB377" i="39"/>
  <c r="AA540" i="38"/>
  <c r="AA575" i="38" s="1"/>
  <c r="R130" i="38"/>
  <c r="R287" i="38" s="1"/>
  <c r="R289" i="38" s="1"/>
  <c r="R298" i="38" s="1"/>
  <c r="O1206" i="18"/>
  <c r="AA555" i="18"/>
  <c r="AA602" i="18" s="1"/>
  <c r="AA658" i="38"/>
  <c r="AA672" i="38" s="1"/>
  <c r="AA658" i="39"/>
  <c r="AA672" i="39" s="1"/>
  <c r="O343" i="38"/>
  <c r="O345" i="38" s="1"/>
  <c r="O348" i="38" s="1"/>
  <c r="P305" i="39"/>
  <c r="P306" i="39" s="1"/>
  <c r="P1027" i="39"/>
  <c r="P1029" i="39" s="1"/>
  <c r="P1032" i="39" s="1"/>
  <c r="P1034" i="39" s="1"/>
  <c r="P1046" i="39" s="1"/>
  <c r="P1051" i="39" s="1"/>
  <c r="N1298" i="39"/>
  <c r="N1054" i="39"/>
  <c r="N1056" i="39" s="1"/>
  <c r="N182" i="28" s="1"/>
  <c r="N332" i="39"/>
  <c r="N334" i="39" s="1"/>
  <c r="N723" i="39"/>
  <c r="N309" i="39"/>
  <c r="AA814" i="39"/>
  <c r="AA540" i="39"/>
  <c r="AA575" i="39" s="1"/>
  <c r="AA560" i="39"/>
  <c r="AA610" i="39" s="1"/>
  <c r="AA653" i="39"/>
  <c r="AA670" i="39" s="1"/>
  <c r="AA647" i="38"/>
  <c r="AA668" i="38" s="1"/>
  <c r="AA653" i="38"/>
  <c r="AA670" i="38" s="1"/>
  <c r="AB368" i="18"/>
  <c r="AB1293" i="18" s="1"/>
  <c r="Z673" i="18"/>
  <c r="Z677" i="18" s="1"/>
  <c r="Z673" i="39"/>
  <c r="Z677" i="39" s="1"/>
  <c r="S28" i="38"/>
  <c r="S113" i="38" s="1"/>
  <c r="S114" i="38" s="1"/>
  <c r="S127" i="38" s="1"/>
  <c r="S28" i="18"/>
  <c r="S113" i="18" s="1"/>
  <c r="S114" i="18" s="1"/>
  <c r="S127" i="18" s="1"/>
  <c r="Q388" i="39"/>
  <c r="Q390" i="39" s="1"/>
  <c r="Q287" i="39"/>
  <c r="Q289" i="39" s="1"/>
  <c r="Y736" i="38"/>
  <c r="Y738" i="38" s="1"/>
  <c r="Y333" i="38"/>
  <c r="Y325" i="38"/>
  <c r="U17" i="18"/>
  <c r="R214" i="38"/>
  <c r="R304" i="38"/>
  <c r="R306" i="38" s="1"/>
  <c r="R145" i="38"/>
  <c r="P66" i="18"/>
  <c r="N1305" i="38"/>
  <c r="N1199" i="38"/>
  <c r="N470" i="38"/>
  <c r="N472" i="38" s="1"/>
  <c r="N298" i="28" s="1"/>
  <c r="N466" i="38"/>
  <c r="Q612" i="38"/>
  <c r="Q613" i="38" s="1"/>
  <c r="Q577" i="38"/>
  <c r="Q578" i="38" s="1"/>
  <c r="Q271" i="38"/>
  <c r="Q273" i="38" s="1"/>
  <c r="Q604" i="38"/>
  <c r="Q605" i="38" s="1"/>
  <c r="Q568" i="38"/>
  <c r="Q569" i="38" s="1"/>
  <c r="Q595" i="38"/>
  <c r="Q596" i="38" s="1"/>
  <c r="Q86" i="38"/>
  <c r="Q88" i="38" s="1"/>
  <c r="Q586" i="38"/>
  <c r="Q587" i="38" s="1"/>
  <c r="Q76" i="38"/>
  <c r="Q78" i="38" s="1"/>
  <c r="Q62" i="38"/>
  <c r="Q63" i="38" s="1"/>
  <c r="Q81" i="38"/>
  <c r="Q83" i="38" s="1"/>
  <c r="AB645" i="38"/>
  <c r="AB650" i="38"/>
  <c r="AB591" i="38"/>
  <c r="AB553" i="38"/>
  <c r="AB608" i="38"/>
  <c r="AB599" i="38"/>
  <c r="R612" i="38"/>
  <c r="R613" i="38" s="1"/>
  <c r="R621" i="38" s="1"/>
  <c r="R604" i="38"/>
  <c r="R605" i="38" s="1"/>
  <c r="R620" i="38" s="1"/>
  <c r="R568" i="38"/>
  <c r="R569" i="38" s="1"/>
  <c r="R616" i="38" s="1"/>
  <c r="R595" i="38"/>
  <c r="R596" i="38" s="1"/>
  <c r="R619" i="38" s="1"/>
  <c r="R586" i="38"/>
  <c r="R587" i="38" s="1"/>
  <c r="R618" i="38" s="1"/>
  <c r="R577" i="38"/>
  <c r="R578" i="38" s="1"/>
  <c r="R617" i="38" s="1"/>
  <c r="R271" i="38"/>
  <c r="R273" i="38" s="1"/>
  <c r="R86" i="38"/>
  <c r="R88" i="38" s="1"/>
  <c r="R93" i="38" s="1"/>
  <c r="R81" i="38"/>
  <c r="R83" i="38" s="1"/>
  <c r="R92" i="38" s="1"/>
  <c r="R76" i="38"/>
  <c r="R78" i="38" s="1"/>
  <c r="R91" i="38" s="1"/>
  <c r="R62" i="38"/>
  <c r="R63" i="38" s="1"/>
  <c r="R66" i="38" s="1"/>
  <c r="Y736" i="18"/>
  <c r="Y738" i="18" s="1"/>
  <c r="Y333" i="18"/>
  <c r="Y325" i="18"/>
  <c r="AC409" i="18"/>
  <c r="AC403" i="18"/>
  <c r="AC404" i="18" s="1"/>
  <c r="AC411" i="18" s="1"/>
  <c r="AC1116" i="38"/>
  <c r="AC1117" i="38" s="1"/>
  <c r="AC1129" i="38" s="1"/>
  <c r="AC1127" i="38"/>
  <c r="AC1085" i="39"/>
  <c r="AC1079" i="39"/>
  <c r="AC1080" i="39" s="1"/>
  <c r="AC1087" i="39" s="1"/>
  <c r="AA635" i="39"/>
  <c r="AA664" i="39" s="1"/>
  <c r="O688" i="18"/>
  <c r="O692" i="18" s="1"/>
  <c r="O696" i="18" s="1"/>
  <c r="O697" i="18" s="1"/>
  <c r="Q1298" i="38"/>
  <c r="Q1054" i="38"/>
  <c r="Q1056" i="38" s="1"/>
  <c r="Q123" i="28" s="1"/>
  <c r="Z1028" i="18"/>
  <c r="Z321" i="18"/>
  <c r="Z322" i="18" s="1"/>
  <c r="P91" i="18"/>
  <c r="R138" i="18"/>
  <c r="R127" i="18"/>
  <c r="N227" i="18"/>
  <c r="AB639" i="18"/>
  <c r="AB582" i="18"/>
  <c r="AB644" i="18"/>
  <c r="AB590" i="18"/>
  <c r="AB548" i="18"/>
  <c r="AB608" i="18"/>
  <c r="AB599" i="18"/>
  <c r="AB645" i="18"/>
  <c r="AB650" i="18"/>
  <c r="AB591" i="18"/>
  <c r="AB553" i="18"/>
  <c r="AB639" i="38"/>
  <c r="AB644" i="38"/>
  <c r="AB548" i="38"/>
  <c r="AB582" i="38"/>
  <c r="AB590" i="38"/>
  <c r="AB645" i="39"/>
  <c r="AB650" i="39"/>
  <c r="AB591" i="39"/>
  <c r="AB553" i="39"/>
  <c r="AB608" i="39"/>
  <c r="AB599" i="39"/>
  <c r="AB590" i="39"/>
  <c r="AB548" i="39"/>
  <c r="AB639" i="39"/>
  <c r="AB582" i="39"/>
  <c r="AB644" i="39"/>
  <c r="Q214" i="18"/>
  <c r="Q304" i="18"/>
  <c r="Q306" i="18" s="1"/>
  <c r="Q145" i="18"/>
  <c r="AA540" i="18"/>
  <c r="AA575" i="18" s="1"/>
  <c r="AA560" i="18"/>
  <c r="AA610" i="18" s="1"/>
  <c r="AA635" i="18"/>
  <c r="AA664" i="18" s="1"/>
  <c r="O1366" i="38"/>
  <c r="O1368" i="38" s="1"/>
  <c r="AC1304" i="18"/>
  <c r="AC366" i="18"/>
  <c r="AC375" i="18"/>
  <c r="AC371" i="18"/>
  <c r="AC771" i="39"/>
  <c r="AC771" i="38"/>
  <c r="AC771" i="18"/>
  <c r="AC443" i="38"/>
  <c r="AC437" i="38"/>
  <c r="AC438" i="38" s="1"/>
  <c r="AC445" i="38" s="1"/>
  <c r="AC443" i="39"/>
  <c r="AC437" i="39"/>
  <c r="AC438" i="39" s="1"/>
  <c r="AC445" i="39" s="1"/>
  <c r="AA545" i="39"/>
  <c r="AA584" i="39" s="1"/>
  <c r="AA647" i="39"/>
  <c r="AA668" i="39" s="1"/>
  <c r="O690" i="18"/>
  <c r="O456" i="38"/>
  <c r="O458" i="38" s="1"/>
  <c r="O415" i="38"/>
  <c r="O417" i="38" s="1"/>
  <c r="AA745" i="18"/>
  <c r="AA962" i="18"/>
  <c r="AA457" i="18"/>
  <c r="AA449" i="18"/>
  <c r="AA451" i="18" s="1"/>
  <c r="AA1157" i="18" s="1"/>
  <c r="O1068" i="18"/>
  <c r="O1345" i="18"/>
  <c r="L960" i="38"/>
  <c r="L833" i="38"/>
  <c r="Z1028" i="39"/>
  <c r="Z321" i="39"/>
  <c r="Z322" i="39" s="1"/>
  <c r="P1294" i="39"/>
  <c r="P461" i="39"/>
  <c r="P463" i="39" s="1"/>
  <c r="N73" i="43" s="1"/>
  <c r="Q604" i="18"/>
  <c r="Q605" i="18" s="1"/>
  <c r="Q620" i="18" s="1"/>
  <c r="Q568" i="18"/>
  <c r="Q569" i="18" s="1"/>
  <c r="Q616" i="18" s="1"/>
  <c r="Q595" i="18"/>
  <c r="Q596" i="18" s="1"/>
  <c r="Q619" i="18" s="1"/>
  <c r="Q612" i="18"/>
  <c r="Q613" i="18" s="1"/>
  <c r="Q621" i="18" s="1"/>
  <c r="Q586" i="18"/>
  <c r="Q587" i="18" s="1"/>
  <c r="Q618" i="18" s="1"/>
  <c r="Q577" i="18"/>
  <c r="Q578" i="18" s="1"/>
  <c r="Q617" i="18" s="1"/>
  <c r="Q86" i="18"/>
  <c r="Q88" i="18" s="1"/>
  <c r="Q93" i="18" s="1"/>
  <c r="Q81" i="18"/>
  <c r="Q83" i="18" s="1"/>
  <c r="Q92" i="18" s="1"/>
  <c r="Q271" i="18"/>
  <c r="Q273" i="18" s="1"/>
  <c r="Q76" i="18"/>
  <c r="Q78" i="18" s="1"/>
  <c r="Q91" i="18" s="1"/>
  <c r="Q62" i="18"/>
  <c r="Q63" i="18" s="1"/>
  <c r="Q66" i="18" s="1"/>
  <c r="P621" i="18"/>
  <c r="R127" i="39"/>
  <c r="R138" i="39"/>
  <c r="N1371" i="18"/>
  <c r="AB573" i="18"/>
  <c r="AB633" i="18"/>
  <c r="AB638" i="18"/>
  <c r="AB581" i="18"/>
  <c r="AB543" i="18"/>
  <c r="AB633" i="39"/>
  <c r="AB638" i="39"/>
  <c r="AB581" i="39"/>
  <c r="AB543" i="39"/>
  <c r="AB573" i="39"/>
  <c r="O407" i="39"/>
  <c r="O412" i="39" s="1"/>
  <c r="T134" i="18"/>
  <c r="T135" i="18" s="1"/>
  <c r="T118" i="18"/>
  <c r="T119" i="18" s="1"/>
  <c r="T26" i="18"/>
  <c r="T39" i="18"/>
  <c r="T21" i="18"/>
  <c r="N1306" i="38"/>
  <c r="N1200" i="38"/>
  <c r="N725" i="38"/>
  <c r="N726" i="38" s="1"/>
  <c r="N709" i="38"/>
  <c r="N711" i="38" s="1"/>
  <c r="N299" i="28" s="1"/>
  <c r="N705" i="38"/>
  <c r="AC1270" i="39"/>
  <c r="AC1270" i="38"/>
  <c r="AC1270" i="18"/>
  <c r="AC1304" i="38"/>
  <c r="AC371" i="38"/>
  <c r="AC366" i="38"/>
  <c r="AC375" i="38"/>
  <c r="AA962" i="39"/>
  <c r="AA745" i="39"/>
  <c r="AA457" i="39"/>
  <c r="AA449" i="39"/>
  <c r="AA451" i="39" s="1"/>
  <c r="AA1157" i="39" s="1"/>
  <c r="X961" i="18"/>
  <c r="X741" i="18"/>
  <c r="N1200" i="18"/>
  <c r="N1306" i="18"/>
  <c r="N709" i="18"/>
  <c r="N711" i="18" s="1"/>
  <c r="N240" i="28" s="1"/>
  <c r="N705" i="18"/>
  <c r="N725" i="18"/>
  <c r="N726" i="18" s="1"/>
  <c r="AA745" i="38"/>
  <c r="AA962" i="38"/>
  <c r="AA457" i="38"/>
  <c r="AA449" i="38"/>
  <c r="AA451" i="38" s="1"/>
  <c r="AA1157" i="38" s="1"/>
  <c r="O676" i="39"/>
  <c r="O678" i="39" s="1"/>
  <c r="O499" i="39"/>
  <c r="O501" i="39" s="1"/>
  <c r="P619" i="18"/>
  <c r="T134" i="38"/>
  <c r="T135" i="38" s="1"/>
  <c r="T26" i="38"/>
  <c r="T39" i="38"/>
  <c r="T40" i="38" s="1"/>
  <c r="T21" i="38"/>
  <c r="T118" i="38"/>
  <c r="T119" i="38" s="1"/>
  <c r="O688" i="38"/>
  <c r="O692" i="38" s="1"/>
  <c r="O696" i="38" s="1"/>
  <c r="O697" i="38" s="1"/>
  <c r="O456" i="18"/>
  <c r="O458" i="18" s="1"/>
  <c r="O415" i="18"/>
  <c r="O417" i="18" s="1"/>
  <c r="AA320" i="38"/>
  <c r="AA315" i="38"/>
  <c r="AA317" i="38" s="1"/>
  <c r="AA215" i="38"/>
  <c r="P92" i="18"/>
  <c r="P722" i="18"/>
  <c r="P292" i="18"/>
  <c r="P294" i="18" s="1"/>
  <c r="P331" i="18"/>
  <c r="P492" i="18"/>
  <c r="P494" i="18" s="1"/>
  <c r="P276" i="18"/>
  <c r="P616" i="18"/>
  <c r="T18" i="38"/>
  <c r="U16" i="38" s="1"/>
  <c r="O689" i="18"/>
  <c r="AA560" i="38"/>
  <c r="AA610" i="38" s="1"/>
  <c r="AA629" i="38"/>
  <c r="AA662" i="38" s="1"/>
  <c r="O690" i="38"/>
  <c r="X961" i="38"/>
  <c r="X741" i="38"/>
  <c r="O622" i="39"/>
  <c r="S28" i="39"/>
  <c r="S113" i="39" s="1"/>
  <c r="S114" i="39" s="1"/>
  <c r="R1309" i="38"/>
  <c r="R1059" i="38"/>
  <c r="P46" i="43" s="1"/>
  <c r="R1063" i="38"/>
  <c r="R1065" i="38" s="1"/>
  <c r="R302" i="28" s="1"/>
  <c r="AB592" i="18"/>
  <c r="AB566" i="18"/>
  <c r="AB559" i="18"/>
  <c r="AB554" i="18"/>
  <c r="AB549" i="18"/>
  <c r="AB544" i="18"/>
  <c r="AB539" i="18"/>
  <c r="AB652" i="18"/>
  <c r="AB640" i="18"/>
  <c r="AB628" i="18"/>
  <c r="AB609" i="18"/>
  <c r="AB583" i="18"/>
  <c r="AB657" i="18"/>
  <c r="AB574" i="18"/>
  <c r="AB646" i="18"/>
  <c r="AB634" i="18"/>
  <c r="AB601" i="18"/>
  <c r="AB651" i="18"/>
  <c r="AB656" i="18"/>
  <c r="AB600" i="18"/>
  <c r="AB558" i="18"/>
  <c r="AB657" i="38"/>
  <c r="AB646" i="38"/>
  <c r="AB634" i="38"/>
  <c r="AB652" i="38"/>
  <c r="AB640" i="38"/>
  <c r="AB628" i="38"/>
  <c r="AB601" i="38"/>
  <c r="AB592" i="38"/>
  <c r="AB566" i="38"/>
  <c r="AB559" i="38"/>
  <c r="AB554" i="38"/>
  <c r="AB549" i="38"/>
  <c r="AB544" i="38"/>
  <c r="AB539" i="38"/>
  <c r="AB609" i="38"/>
  <c r="AB583" i="38"/>
  <c r="AB574" i="38"/>
  <c r="AB651" i="38"/>
  <c r="AB656" i="38"/>
  <c r="AB558" i="38"/>
  <c r="AB600" i="38"/>
  <c r="AB657" i="39"/>
  <c r="AB574" i="39"/>
  <c r="AB646" i="39"/>
  <c r="AB634" i="39"/>
  <c r="AB601" i="39"/>
  <c r="AB592" i="39"/>
  <c r="AB566" i="39"/>
  <c r="AB559" i="39"/>
  <c r="AB554" i="39"/>
  <c r="AB549" i="39"/>
  <c r="AB544" i="39"/>
  <c r="AB539" i="39"/>
  <c r="AB652" i="39"/>
  <c r="AB640" i="39"/>
  <c r="AB628" i="39"/>
  <c r="AB609" i="39"/>
  <c r="AB583" i="39"/>
  <c r="AB600" i="39"/>
  <c r="AB558" i="39"/>
  <c r="AB651" i="39"/>
  <c r="AB656" i="39"/>
  <c r="R44" i="39"/>
  <c r="R46" i="39" s="1"/>
  <c r="R49" i="39" s="1"/>
  <c r="R52" i="39" s="1"/>
  <c r="R123" i="39"/>
  <c r="R124" i="39" s="1"/>
  <c r="AA1340" i="39"/>
  <c r="AA380" i="39"/>
  <c r="Q388" i="18"/>
  <c r="Q390" i="18" s="1"/>
  <c r="Q393" i="18" s="1"/>
  <c r="Q395" i="18" s="1"/>
  <c r="Q407" i="18" s="1"/>
  <c r="Q412" i="18" s="1"/>
  <c r="Q287" i="18"/>
  <c r="Q289" i="18" s="1"/>
  <c r="Q298" i="18" s="1"/>
  <c r="AA545" i="18"/>
  <c r="AA584" i="18" s="1"/>
  <c r="AA647" i="18"/>
  <c r="AA668" i="18" s="1"/>
  <c r="O348" i="18"/>
  <c r="N1305" i="39"/>
  <c r="N1199" i="39"/>
  <c r="N470" i="39"/>
  <c r="N472" i="39" s="1"/>
  <c r="L164" i="43" s="1"/>
  <c r="N466" i="39"/>
  <c r="AC1134" i="39"/>
  <c r="AC1092" i="39"/>
  <c r="AC1121" i="39"/>
  <c r="AC1055" i="39"/>
  <c r="AC1033" i="39"/>
  <c r="AC941" i="39"/>
  <c r="AC1006" i="39"/>
  <c r="AC701" i="39"/>
  <c r="AC737" i="39"/>
  <c r="AC750" i="39"/>
  <c r="AC730" i="39"/>
  <c r="AC532" i="39"/>
  <c r="AC533" i="39" s="1"/>
  <c r="AC520" i="39"/>
  <c r="AC521" i="39" s="1"/>
  <c r="AC508" i="39"/>
  <c r="AC509" i="39" s="1"/>
  <c r="AC526" i="39"/>
  <c r="AC527" i="39" s="1"/>
  <c r="AC514" i="39"/>
  <c r="AC515" i="39" s="1"/>
  <c r="AC493" i="39"/>
  <c r="AC450" i="39"/>
  <c r="AC394" i="39"/>
  <c r="AC462" i="39"/>
  <c r="AC416" i="39"/>
  <c r="AC367" i="39"/>
  <c r="AC488" i="39"/>
  <c r="AC489" i="39" s="1"/>
  <c r="AC428" i="39"/>
  <c r="AC1134" i="38"/>
  <c r="AC1092" i="38"/>
  <c r="AC1121" i="38"/>
  <c r="AC750" i="38"/>
  <c r="AC730" i="38"/>
  <c r="AC1055" i="38"/>
  <c r="AC1033" i="38"/>
  <c r="AC941" i="38"/>
  <c r="AC701" i="38"/>
  <c r="AC1006" i="38"/>
  <c r="AC737" i="38"/>
  <c r="AC428" i="38"/>
  <c r="AC526" i="38"/>
  <c r="AC527" i="38" s="1"/>
  <c r="AC514" i="38"/>
  <c r="AC515" i="38" s="1"/>
  <c r="AC450" i="38"/>
  <c r="AC394" i="38"/>
  <c r="AC462" i="38"/>
  <c r="AC416" i="38"/>
  <c r="AC367" i="38"/>
  <c r="AC532" i="38"/>
  <c r="AC533" i="38" s="1"/>
  <c r="AC520" i="38"/>
  <c r="AC521" i="38" s="1"/>
  <c r="AC508" i="38"/>
  <c r="AC509" i="38" s="1"/>
  <c r="AC493" i="38"/>
  <c r="AC488" i="38"/>
  <c r="AC489" i="38" s="1"/>
  <c r="AC1121" i="18"/>
  <c r="AC1006" i="18"/>
  <c r="AC1055" i="18"/>
  <c r="AC1033" i="18"/>
  <c r="AC1134" i="18"/>
  <c r="AC1092" i="18"/>
  <c r="AC941" i="18"/>
  <c r="AC701" i="18"/>
  <c r="AC737" i="18"/>
  <c r="AC750" i="18"/>
  <c r="AC730" i="18"/>
  <c r="AC526" i="18"/>
  <c r="AC527" i="18" s="1"/>
  <c r="AC514" i="18"/>
  <c r="AC515" i="18" s="1"/>
  <c r="AC450" i="18"/>
  <c r="AC394" i="18"/>
  <c r="AC462" i="18"/>
  <c r="AC416" i="18"/>
  <c r="AC367" i="18"/>
  <c r="AC532" i="18"/>
  <c r="AC533" i="18" s="1"/>
  <c r="AC520" i="18"/>
  <c r="AC521" i="18" s="1"/>
  <c r="AC508" i="18"/>
  <c r="AC509" i="18" s="1"/>
  <c r="AC493" i="18"/>
  <c r="AC488" i="18"/>
  <c r="AC489" i="18" s="1"/>
  <c r="AC428" i="18"/>
  <c r="AC443" i="18"/>
  <c r="AC437" i="18"/>
  <c r="AC438" i="18" s="1"/>
  <c r="AC445" i="18" s="1"/>
  <c r="AC1232" i="39"/>
  <c r="AC902" i="39"/>
  <c r="AC898" i="39"/>
  <c r="AC899" i="39" s="1"/>
  <c r="AC11" i="39"/>
  <c r="AC12" i="39" s="1"/>
  <c r="AC1232" i="38"/>
  <c r="AC902" i="38"/>
  <c r="AC898" i="38"/>
  <c r="AC899" i="38" s="1"/>
  <c r="AC1232" i="18"/>
  <c r="AC11" i="38"/>
  <c r="AC12" i="38" s="1"/>
  <c r="AC898" i="18"/>
  <c r="AC899" i="18" s="1"/>
  <c r="AC902" i="18"/>
  <c r="AC11" i="18"/>
  <c r="AC12" i="18" s="1"/>
  <c r="AC1116" i="18"/>
  <c r="AC1117" i="18" s="1"/>
  <c r="AC1129" i="18" s="1"/>
  <c r="AC1127" i="18"/>
  <c r="AC1048" i="18"/>
  <c r="AC1042" i="18"/>
  <c r="AC1043" i="18" s="1"/>
  <c r="AC1050" i="18" s="1"/>
  <c r="AC1085" i="38"/>
  <c r="AC1079" i="38"/>
  <c r="AC1080" i="38" s="1"/>
  <c r="AC1087" i="38" s="1"/>
  <c r="AC409" i="39"/>
  <c r="AC403" i="39"/>
  <c r="AC404" i="39" s="1"/>
  <c r="AC411" i="39" s="1"/>
  <c r="AC1042" i="39"/>
  <c r="AC1043" i="39" s="1"/>
  <c r="AC1050" i="39" s="1"/>
  <c r="AC1048" i="39"/>
  <c r="AB909" i="38"/>
  <c r="AB903" i="38"/>
  <c r="AB904" i="38" s="1"/>
  <c r="AB911" i="38" s="1"/>
  <c r="AA550" i="39"/>
  <c r="AA593" i="39" s="1"/>
  <c r="AA629" i="39"/>
  <c r="AA662" i="39" s="1"/>
  <c r="AB190" i="38"/>
  <c r="AB195" i="38" s="1"/>
  <c r="AB422" i="38"/>
  <c r="AB424" i="38" s="1"/>
  <c r="AB427" i="38" s="1"/>
  <c r="AB429" i="38" s="1"/>
  <c r="AB441" i="38" s="1"/>
  <c r="AB446" i="38" s="1"/>
  <c r="S1027" i="38"/>
  <c r="S1029" i="38" s="1"/>
  <c r="S1032" i="38" s="1"/>
  <c r="S1034" i="38" s="1"/>
  <c r="S305" i="38"/>
  <c r="X961" i="39"/>
  <c r="X741" i="39"/>
  <c r="AA320" i="18"/>
  <c r="AA315" i="18"/>
  <c r="AA317" i="18" s="1"/>
  <c r="AA215" i="18"/>
  <c r="P298" i="18"/>
  <c r="Q304" i="38"/>
  <c r="Q306" i="38" s="1"/>
  <c r="Q145" i="38"/>
  <c r="Q214" i="38"/>
  <c r="M1341" i="18"/>
  <c r="M475" i="18"/>
  <c r="AB1293" i="38"/>
  <c r="AB814" i="38"/>
  <c r="AA1340" i="38"/>
  <c r="AA380" i="38"/>
  <c r="P617" i="18"/>
  <c r="S40" i="18"/>
  <c r="S41" i="18" s="1"/>
  <c r="T38" i="18" s="1"/>
  <c r="R1032" i="18"/>
  <c r="R1034" i="18" s="1"/>
  <c r="AB627" i="18"/>
  <c r="AB572" i="18"/>
  <c r="AB632" i="18"/>
  <c r="AB565" i="18"/>
  <c r="AB538" i="18"/>
  <c r="AB627" i="38"/>
  <c r="AB632" i="38"/>
  <c r="AB565" i="38"/>
  <c r="AB538" i="38"/>
  <c r="AB572" i="38"/>
  <c r="AB565" i="39"/>
  <c r="AB538" i="39"/>
  <c r="AB627" i="39"/>
  <c r="AB572" i="39"/>
  <c r="AB632" i="39"/>
  <c r="P676" i="39"/>
  <c r="P678" i="39" s="1"/>
  <c r="P690" i="39" s="1"/>
  <c r="P499" i="39"/>
  <c r="P501" i="39" s="1"/>
  <c r="P688" i="39" s="1"/>
  <c r="P692" i="39" s="1"/>
  <c r="P696" i="39" s="1"/>
  <c r="P697" i="39" s="1"/>
  <c r="P1206" i="38"/>
  <c r="P343" i="38"/>
  <c r="P345" i="38" s="1"/>
  <c r="AA653" i="18"/>
  <c r="AA670" i="18" s="1"/>
  <c r="Q57" i="39"/>
  <c r="Q55" i="39"/>
  <c r="AC754" i="39"/>
  <c r="AC186" i="39"/>
  <c r="AC187" i="39" s="1"/>
  <c r="AC194" i="39" s="1"/>
  <c r="AC180" i="39"/>
  <c r="AC181" i="39" s="1"/>
  <c r="AC193" i="39" s="1"/>
  <c r="AC174" i="39"/>
  <c r="AC175" i="39" s="1"/>
  <c r="AC192" i="39" s="1"/>
  <c r="AC168" i="39"/>
  <c r="AC169" i="39" s="1"/>
  <c r="AC191" i="39" s="1"/>
  <c r="AC162" i="39"/>
  <c r="AC163" i="39" s="1"/>
  <c r="AC754" i="38"/>
  <c r="AC186" i="38"/>
  <c r="AC187" i="38" s="1"/>
  <c r="AC194" i="38" s="1"/>
  <c r="AC180" i="38"/>
  <c r="AC181" i="38" s="1"/>
  <c r="AC193" i="38" s="1"/>
  <c r="AC174" i="38"/>
  <c r="AC175" i="38" s="1"/>
  <c r="AC192" i="38" s="1"/>
  <c r="AC168" i="38"/>
  <c r="AC169" i="38" s="1"/>
  <c r="AC191" i="38" s="1"/>
  <c r="AC162" i="38"/>
  <c r="AC163" i="38" s="1"/>
  <c r="AC754" i="18"/>
  <c r="AC186" i="18"/>
  <c r="AC187" i="18" s="1"/>
  <c r="AC194" i="18" s="1"/>
  <c r="AC180" i="18"/>
  <c r="AC181" i="18" s="1"/>
  <c r="AC193" i="18" s="1"/>
  <c r="AC174" i="18"/>
  <c r="AC175" i="18" s="1"/>
  <c r="AC192" i="18" s="1"/>
  <c r="AC168" i="18"/>
  <c r="AC169" i="18" s="1"/>
  <c r="AC191" i="18" s="1"/>
  <c r="AC162" i="18"/>
  <c r="AC163" i="18" s="1"/>
  <c r="AC1079" i="18"/>
  <c r="AC1080" i="18" s="1"/>
  <c r="AC1087" i="18" s="1"/>
  <c r="AC1085" i="18"/>
  <c r="AC1304" i="39"/>
  <c r="AC366" i="39"/>
  <c r="AC368" i="39" s="1"/>
  <c r="AC375" i="39"/>
  <c r="AC371" i="39"/>
  <c r="AB422" i="18"/>
  <c r="AB424" i="18" s="1"/>
  <c r="AB427" i="18" s="1"/>
  <c r="AB429" i="18" s="1"/>
  <c r="AB441" i="18" s="1"/>
  <c r="AB446" i="18" s="1"/>
  <c r="AB190" i="18"/>
  <c r="AB195" i="18" s="1"/>
  <c r="AB422" i="39"/>
  <c r="AB424" i="39" s="1"/>
  <c r="AB427" i="39" s="1"/>
  <c r="AB429" i="39" s="1"/>
  <c r="AB441" i="39" s="1"/>
  <c r="AB446" i="39" s="1"/>
  <c r="AB190" i="39"/>
  <c r="AB195" i="39" s="1"/>
  <c r="S1027" i="18"/>
  <c r="S1029" i="18" s="1"/>
  <c r="S1032" i="18" s="1"/>
  <c r="S1034" i="18" s="1"/>
  <c r="S1046" i="18" s="1"/>
  <c r="S1051" i="18" s="1"/>
  <c r="S305" i="18"/>
  <c r="S129" i="38"/>
  <c r="S140" i="38"/>
  <c r="U17" i="39"/>
  <c r="U18" i="39" s="1"/>
  <c r="V16" i="39" s="1"/>
  <c r="O94" i="39"/>
  <c r="P723" i="18"/>
  <c r="P332" i="18"/>
  <c r="P309" i="18"/>
  <c r="Z673" i="38"/>
  <c r="Z677" i="38" s="1"/>
  <c r="AA555" i="38"/>
  <c r="AA602" i="38" s="1"/>
  <c r="O299" i="39"/>
  <c r="O301" i="39" s="1"/>
  <c r="O1345" i="38"/>
  <c r="O1068" i="38"/>
  <c r="P93" i="18"/>
  <c r="P618" i="18"/>
  <c r="P620" i="18"/>
  <c r="AA635" i="38"/>
  <c r="AA664" i="38" s="1"/>
  <c r="AA641" i="38"/>
  <c r="AA666" i="38" s="1"/>
  <c r="R44" i="18"/>
  <c r="R46" i="18" s="1"/>
  <c r="R49" i="18" s="1"/>
  <c r="R52" i="18" s="1"/>
  <c r="R123" i="18"/>
  <c r="R124" i="18" s="1"/>
  <c r="N248" i="18"/>
  <c r="N249" i="18" s="1"/>
  <c r="N252" i="18" s="1"/>
  <c r="N253" i="18" s="1"/>
  <c r="N244" i="18"/>
  <c r="AB377" i="18"/>
  <c r="Z103" i="43" s="1"/>
  <c r="AB633" i="38"/>
  <c r="AB638" i="38"/>
  <c r="AB581" i="38"/>
  <c r="AB543" i="38"/>
  <c r="AB573" i="38"/>
  <c r="R41" i="39"/>
  <c r="S38" i="39" s="1"/>
  <c r="AA658" i="18"/>
  <c r="AA672" i="18" s="1"/>
  <c r="AA641" i="18"/>
  <c r="AA666" i="18" s="1"/>
  <c r="AA550" i="18"/>
  <c r="AA593" i="18" s="1"/>
  <c r="AA1340" i="18"/>
  <c r="AA380" i="18"/>
  <c r="M960" i="18"/>
  <c r="M833" i="18"/>
  <c r="AB368" i="39"/>
  <c r="AC1367" i="39"/>
  <c r="AC1143" i="39"/>
  <c r="AC1064" i="39"/>
  <c r="AC1101" i="39"/>
  <c r="AC950" i="39"/>
  <c r="AC1015" i="39"/>
  <c r="AC710" i="39"/>
  <c r="AC471" i="39"/>
  <c r="AC344" i="39"/>
  <c r="AC240" i="39"/>
  <c r="AC376" i="39"/>
  <c r="AC1367" i="38"/>
  <c r="AC1143" i="38"/>
  <c r="AC1101" i="38"/>
  <c r="AC1064" i="38"/>
  <c r="AC950" i="38"/>
  <c r="AC710" i="38"/>
  <c r="AC1015" i="38"/>
  <c r="AC471" i="38"/>
  <c r="AC376" i="38"/>
  <c r="AC344" i="38"/>
  <c r="AC240" i="38"/>
  <c r="AC1367" i="18"/>
  <c r="AC1064" i="18"/>
  <c r="AC1143" i="18"/>
  <c r="AC1101" i="18"/>
  <c r="AC1015" i="18"/>
  <c r="AC950" i="18"/>
  <c r="AC710" i="18"/>
  <c r="AC344" i="18"/>
  <c r="AC240" i="18"/>
  <c r="AC471" i="18"/>
  <c r="AC376" i="18"/>
  <c r="AD1" i="5"/>
  <c r="AD4" i="5"/>
  <c r="AD4" i="28"/>
  <c r="AD1" i="24"/>
  <c r="AD1" i="28"/>
  <c r="AD4" i="24"/>
  <c r="AD1211" i="39"/>
  <c r="AD1212" i="39" s="1"/>
  <c r="AD1216" i="39" s="1"/>
  <c r="AD1173" i="39"/>
  <c r="AD1176" i="39" s="1"/>
  <c r="AD1181" i="39" s="1"/>
  <c r="AD1074" i="39"/>
  <c r="AD1076" i="39" s="1"/>
  <c r="AD1111" i="39"/>
  <c r="AD1113" i="39" s="1"/>
  <c r="AD1037" i="39"/>
  <c r="AD1039" i="39" s="1"/>
  <c r="AD895" i="39"/>
  <c r="AD818" i="39"/>
  <c r="AD821" i="39" s="1"/>
  <c r="AD827" i="39" s="1"/>
  <c r="AD859" i="39"/>
  <c r="AD922" i="39"/>
  <c r="AD925" i="39" s="1"/>
  <c r="AD684" i="39"/>
  <c r="AD685" i="39" s="1"/>
  <c r="AD695" i="39" s="1"/>
  <c r="AD794" i="39"/>
  <c r="AD797" i="39" s="1"/>
  <c r="AD808" i="39" s="1"/>
  <c r="AD433" i="39"/>
  <c r="AD434" i="39" s="1"/>
  <c r="AD357" i="39"/>
  <c r="AD358" i="39" s="1"/>
  <c r="AD362" i="39" s="1"/>
  <c r="AD363" i="39" s="1"/>
  <c r="AB72" i="43" s="1"/>
  <c r="AD399" i="39"/>
  <c r="AD400" i="39" s="1"/>
  <c r="AD4" i="39"/>
  <c r="AD1211" i="38"/>
  <c r="AD1212" i="38" s="1"/>
  <c r="AD1216" i="38" s="1"/>
  <c r="AD1111" i="38"/>
  <c r="AD1113" i="38" s="1"/>
  <c r="AD1" i="39"/>
  <c r="AD1173" i="38"/>
  <c r="AD1176" i="38" s="1"/>
  <c r="AD1181" i="38" s="1"/>
  <c r="AD1074" i="38"/>
  <c r="AD1076" i="38" s="1"/>
  <c r="AD859" i="38"/>
  <c r="AD794" i="38"/>
  <c r="AD797" i="38" s="1"/>
  <c r="AD808" i="38" s="1"/>
  <c r="AD1037" i="38"/>
  <c r="AD1039" i="38" s="1"/>
  <c r="AD922" i="38"/>
  <c r="AD925" i="38" s="1"/>
  <c r="AD895" i="38"/>
  <c r="AD818" i="38"/>
  <c r="AD821" i="38" s="1"/>
  <c r="AD827" i="38" s="1"/>
  <c r="AD684" i="38"/>
  <c r="AD685" i="38" s="1"/>
  <c r="AD695" i="38" s="1"/>
  <c r="AD399" i="38"/>
  <c r="AD400" i="38" s="1"/>
  <c r="AD433" i="38"/>
  <c r="AD434" i="38" s="1"/>
  <c r="AD357" i="38"/>
  <c r="AD358" i="38" s="1"/>
  <c r="AD362" i="38" s="1"/>
  <c r="AD363" i="38" s="1"/>
  <c r="AD1" i="38"/>
  <c r="AD1074" i="18"/>
  <c r="AD1076" i="18" s="1"/>
  <c r="AD1211" i="18"/>
  <c r="AD1212" i="18" s="1"/>
  <c r="AD1216" i="18" s="1"/>
  <c r="AD1111" i="18"/>
  <c r="AD1113" i="18" s="1"/>
  <c r="AD4" i="38"/>
  <c r="AD1173" i="18"/>
  <c r="AD1176" i="18" s="1"/>
  <c r="AD1181" i="18" s="1"/>
  <c r="AD1037" i="18"/>
  <c r="AD1039" i="18" s="1"/>
  <c r="AD922" i="18"/>
  <c r="AD925" i="18" s="1"/>
  <c r="AD895" i="18"/>
  <c r="AD818" i="18"/>
  <c r="AD821" i="18" s="1"/>
  <c r="AD827" i="18" s="1"/>
  <c r="AD684" i="18"/>
  <c r="AD685" i="18" s="1"/>
  <c r="AD695" i="18" s="1"/>
  <c r="AD859" i="18"/>
  <c r="AD794" i="18"/>
  <c r="AD797" i="18" s="1"/>
  <c r="AD808" i="18" s="1"/>
  <c r="AD26" i="21"/>
  <c r="AD4" i="21"/>
  <c r="AD22" i="21" s="1"/>
  <c r="AD4" i="18"/>
  <c r="AD433" i="18"/>
  <c r="AD434" i="18" s="1"/>
  <c r="AD357" i="18"/>
  <c r="AD358" i="18" s="1"/>
  <c r="AD362" i="18" s="1"/>
  <c r="AD363" i="18" s="1"/>
  <c r="AD14" i="21"/>
  <c r="AE10" i="21"/>
  <c r="AE1" i="6" s="1"/>
  <c r="AD1" i="21"/>
  <c r="AD399" i="18"/>
  <c r="AD400" i="18" s="1"/>
  <c r="AD1" i="18"/>
  <c r="AD4" i="6"/>
  <c r="AD32" i="21"/>
  <c r="AD40" i="21"/>
  <c r="AD36" i="21"/>
  <c r="AC409" i="38"/>
  <c r="AC403" i="38"/>
  <c r="AC404" i="38" s="1"/>
  <c r="AC411" i="38" s="1"/>
  <c r="AC1048" i="38"/>
  <c r="AC1042" i="38"/>
  <c r="AC1043" i="38" s="1"/>
  <c r="AC1050" i="38" s="1"/>
  <c r="AC1127" i="39"/>
  <c r="AC1116" i="39"/>
  <c r="AC1117" i="39" s="1"/>
  <c r="AC1129" i="39" s="1"/>
  <c r="AB909" i="18"/>
  <c r="AB903" i="18"/>
  <c r="AB904" i="18" s="1"/>
  <c r="AB911" i="18" s="1"/>
  <c r="AB909" i="39"/>
  <c r="AB903" i="39"/>
  <c r="AB904" i="39" s="1"/>
  <c r="AB911" i="39" s="1"/>
  <c r="P1298" i="18"/>
  <c r="P1054" i="18"/>
  <c r="P1056" i="18" s="1"/>
  <c r="P64" i="28" s="1"/>
  <c r="Y736" i="39"/>
  <c r="Y738" i="39" s="1"/>
  <c r="Y333" i="39"/>
  <c r="Y325" i="39"/>
  <c r="AA555" i="39"/>
  <c r="AA602" i="39" s="1"/>
  <c r="AA641" i="39"/>
  <c r="AA666" i="39" s="1"/>
  <c r="N1366" i="39"/>
  <c r="N1368" i="39" s="1"/>
  <c r="N1245" i="39"/>
  <c r="N239" i="39"/>
  <c r="N241" i="39" s="1"/>
  <c r="N231" i="39"/>
  <c r="N235" i="39"/>
  <c r="N219" i="39"/>
  <c r="N220" i="39" s="1"/>
  <c r="N223" i="39" s="1"/>
  <c r="N224" i="39" s="1"/>
  <c r="Q1068" i="18"/>
  <c r="Q1345" i="18"/>
  <c r="AA1293" i="38"/>
  <c r="AA814" i="38"/>
  <c r="N1295" i="39"/>
  <c r="N963" i="39"/>
  <c r="N700" i="39"/>
  <c r="N702" i="39" s="1"/>
  <c r="L74" i="43" s="1"/>
  <c r="AA320" i="39"/>
  <c r="AA315" i="39"/>
  <c r="AA317" i="39" s="1"/>
  <c r="AA215" i="39"/>
  <c r="P1295" i="38"/>
  <c r="P963" i="38"/>
  <c r="P700" i="38"/>
  <c r="P702" i="38" s="1"/>
  <c r="Z1028" i="38"/>
  <c r="Z321" i="38"/>
  <c r="Z322" i="38" s="1"/>
  <c r="P1199" i="38"/>
  <c r="P1305" i="38"/>
  <c r="P470" i="38"/>
  <c r="P472" i="38" s="1"/>
  <c r="P298" i="28" s="1"/>
  <c r="P466" i="38"/>
  <c r="P393" i="18"/>
  <c r="P395" i="18" s="1"/>
  <c r="Q388" i="38"/>
  <c r="Q390" i="38" s="1"/>
  <c r="Q393" i="38" s="1"/>
  <c r="Q395" i="38" s="1"/>
  <c r="Q287" i="38"/>
  <c r="Q289" i="38" s="1"/>
  <c r="Q298" i="38" s="1"/>
  <c r="S57" i="38"/>
  <c r="S55" i="38"/>
  <c r="T134" i="39"/>
  <c r="T135" i="39" s="1"/>
  <c r="T118" i="39"/>
  <c r="T119" i="39" s="1"/>
  <c r="T26" i="39"/>
  <c r="T39" i="39"/>
  <c r="T21" i="39"/>
  <c r="AA207" i="38" l="1"/>
  <c r="Y357" i="43"/>
  <c r="AA207" i="39"/>
  <c r="Y339" i="43"/>
  <c r="AA207" i="18"/>
  <c r="AB202" i="18"/>
  <c r="AB204" i="18" s="1"/>
  <c r="AB609" i="28" s="1"/>
  <c r="AB612" i="28" s="1"/>
  <c r="AB544" i="28"/>
  <c r="AB547" i="28" s="1"/>
  <c r="AB202" i="38"/>
  <c r="AB204" i="38" s="1"/>
  <c r="AB630" i="28" s="1"/>
  <c r="AB633" i="28" s="1"/>
  <c r="AB565" i="28"/>
  <c r="AB568" i="28" s="1"/>
  <c r="AB202" i="39"/>
  <c r="AB204" i="39" s="1"/>
  <c r="AB651" i="28" s="1"/>
  <c r="AB654" i="28" s="1"/>
  <c r="AB586" i="28"/>
  <c r="AB589" i="28" s="1"/>
  <c r="O219" i="38"/>
  <c r="O220" i="38" s="1"/>
  <c r="O223" i="38" s="1"/>
  <c r="O224" i="38" s="1"/>
  <c r="O227" i="38" s="1"/>
  <c r="O239" i="38"/>
  <c r="O241" i="38" s="1"/>
  <c r="O248" i="38" s="1"/>
  <c r="O249" i="38" s="1"/>
  <c r="O252" i="38" s="1"/>
  <c r="O253" i="38" s="1"/>
  <c r="O231" i="38"/>
  <c r="O1245" i="38"/>
  <c r="P244" i="38"/>
  <c r="R154" i="38"/>
  <c r="P347" i="43" s="1"/>
  <c r="R629" i="28"/>
  <c r="R634" i="28" s="1"/>
  <c r="Q154" i="18"/>
  <c r="O338" i="43" s="1"/>
  <c r="Q608" i="28"/>
  <c r="Q613" i="28" s="1"/>
  <c r="M346" i="43"/>
  <c r="O632" i="28"/>
  <c r="O101" i="39"/>
  <c r="O103" i="39" s="1"/>
  <c r="O106" i="39" s="1"/>
  <c r="O588" i="28"/>
  <c r="O1245" i="18"/>
  <c r="AD1385" i="38"/>
  <c r="AD203" i="18"/>
  <c r="AD102" i="39"/>
  <c r="AD1385" i="39"/>
  <c r="AD203" i="38"/>
  <c r="AD150" i="18"/>
  <c r="AD203" i="39"/>
  <c r="AD150" i="38"/>
  <c r="AD1385" i="18"/>
  <c r="AD150" i="39"/>
  <c r="AD102" i="38"/>
  <c r="AD102" i="18"/>
  <c r="AB207" i="39"/>
  <c r="AB41" i="43"/>
  <c r="AD118" i="28"/>
  <c r="N43" i="43"/>
  <c r="P120" i="28"/>
  <c r="Z348" i="43"/>
  <c r="O106" i="18"/>
  <c r="M337" i="43"/>
  <c r="P106" i="39"/>
  <c r="N355" i="43"/>
  <c r="O219" i="18"/>
  <c r="O220" i="18" s="1"/>
  <c r="O223" i="18" s="1"/>
  <c r="O224" i="18" s="1"/>
  <c r="O227" i="18" s="1"/>
  <c r="O1366" i="18"/>
  <c r="O1368" i="18" s="1"/>
  <c r="O1371" i="18" s="1"/>
  <c r="O239" i="18"/>
  <c r="O241" i="18" s="1"/>
  <c r="O248" i="18" s="1"/>
  <c r="O249" i="18" s="1"/>
  <c r="O252" i="18" s="1"/>
  <c r="O253" i="18" s="1"/>
  <c r="O256" i="18" s="1"/>
  <c r="Q304" i="39"/>
  <c r="Q149" i="39"/>
  <c r="Q151" i="39" s="1"/>
  <c r="Q650" i="28" s="1"/>
  <c r="Q655" i="28" s="1"/>
  <c r="O231" i="18"/>
  <c r="Q154" i="38"/>
  <c r="O347" i="43" s="1"/>
  <c r="O106" i="38"/>
  <c r="O97" i="39"/>
  <c r="M309" i="43"/>
  <c r="Q145" i="39"/>
  <c r="O310" i="43"/>
  <c r="AB198" i="39"/>
  <c r="Z311" i="43"/>
  <c r="Z302" i="43"/>
  <c r="AB198" i="38"/>
  <c r="Z293" i="43"/>
  <c r="AB198" i="18"/>
  <c r="P1366" i="39"/>
  <c r="P1368" i="39" s="1"/>
  <c r="P1371" i="39" s="1"/>
  <c r="P219" i="39"/>
  <c r="P239" i="39"/>
  <c r="P241" i="39" s="1"/>
  <c r="P244" i="39" s="1"/>
  <c r="P235" i="39"/>
  <c r="P231" i="39"/>
  <c r="AB1340" i="39"/>
  <c r="Z163" i="43"/>
  <c r="Z133" i="43"/>
  <c r="P138" i="43"/>
  <c r="L134" i="43"/>
  <c r="N134" i="43"/>
  <c r="AB10" i="43"/>
  <c r="AB380" i="38"/>
  <c r="Q214" i="39"/>
  <c r="AB380" i="39"/>
  <c r="AD59" i="28"/>
  <c r="AB238" i="28"/>
  <c r="AD177" i="28"/>
  <c r="AB1340" i="38"/>
  <c r="AB356" i="28"/>
  <c r="N357" i="28"/>
  <c r="P178" i="28"/>
  <c r="N179" i="28"/>
  <c r="AB550" i="38"/>
  <c r="AB593" i="38" s="1"/>
  <c r="AB555" i="38"/>
  <c r="AB602" i="38" s="1"/>
  <c r="AB555" i="18"/>
  <c r="AB602" i="18" s="1"/>
  <c r="AB814" i="18"/>
  <c r="AB653" i="39"/>
  <c r="AB670" i="39" s="1"/>
  <c r="AB555" i="39"/>
  <c r="AB602" i="39" s="1"/>
  <c r="AB647" i="18"/>
  <c r="AB668" i="18" s="1"/>
  <c r="R388" i="38"/>
  <c r="R390" i="38" s="1"/>
  <c r="R393" i="38" s="1"/>
  <c r="R395" i="38" s="1"/>
  <c r="R407" i="38" s="1"/>
  <c r="R412" i="38" s="1"/>
  <c r="R456" i="38" s="1"/>
  <c r="R458" i="38" s="1"/>
  <c r="S138" i="18"/>
  <c r="AB560" i="18"/>
  <c r="AB610" i="18" s="1"/>
  <c r="AB545" i="18"/>
  <c r="AB584" i="18" s="1"/>
  <c r="S138" i="38"/>
  <c r="S142" i="38" s="1"/>
  <c r="S564" i="28" s="1"/>
  <c r="S569" i="28" s="1"/>
  <c r="AB545" i="39"/>
  <c r="AB584" i="39" s="1"/>
  <c r="AB647" i="39"/>
  <c r="AB668" i="39" s="1"/>
  <c r="AB641" i="18"/>
  <c r="AB666" i="18" s="1"/>
  <c r="AB550" i="18"/>
  <c r="AB593" i="18" s="1"/>
  <c r="AB550" i="39"/>
  <c r="AB593" i="39" s="1"/>
  <c r="AB641" i="39"/>
  <c r="AB666" i="39" s="1"/>
  <c r="AB560" i="38"/>
  <c r="AB610" i="38" s="1"/>
  <c r="AB647" i="38"/>
  <c r="AB668" i="38" s="1"/>
  <c r="N1059" i="39"/>
  <c r="N1063" i="39"/>
  <c r="N1065" i="39" s="1"/>
  <c r="L168" i="43" s="1"/>
  <c r="N1309" i="39"/>
  <c r="N1206" i="39"/>
  <c r="N343" i="39"/>
  <c r="N345" i="39" s="1"/>
  <c r="N348" i="39" s="1"/>
  <c r="P1298" i="39"/>
  <c r="P1054" i="39"/>
  <c r="P1056" i="39" s="1"/>
  <c r="P182" i="28" s="1"/>
  <c r="O1027" i="39"/>
  <c r="O1029" i="39" s="1"/>
  <c r="O1032" i="39" s="1"/>
  <c r="O1034" i="39" s="1"/>
  <c r="O1046" i="39" s="1"/>
  <c r="O1051" i="39" s="1"/>
  <c r="O305" i="39"/>
  <c r="O306" i="39" s="1"/>
  <c r="P723" i="39"/>
  <c r="P332" i="39"/>
  <c r="P334" i="39" s="1"/>
  <c r="P309" i="39"/>
  <c r="AB658" i="38"/>
  <c r="AB672" i="38" s="1"/>
  <c r="AA673" i="18"/>
  <c r="AA677" i="18" s="1"/>
  <c r="R94" i="38"/>
  <c r="R567" i="28" s="1"/>
  <c r="V17" i="39"/>
  <c r="T40" i="18"/>
  <c r="T123" i="38"/>
  <c r="T124" i="38" s="1"/>
  <c r="T44" i="38"/>
  <c r="T46" i="38" s="1"/>
  <c r="T49" i="38" s="1"/>
  <c r="T52" i="38" s="1"/>
  <c r="Z736" i="38"/>
  <c r="Z738" i="38" s="1"/>
  <c r="Z333" i="38"/>
  <c r="Z325" i="38"/>
  <c r="N1306" i="39"/>
  <c r="N1200" i="39"/>
  <c r="N709" i="39"/>
  <c r="N711" i="39" s="1"/>
  <c r="N358" i="28" s="1"/>
  <c r="N705" i="39"/>
  <c r="N725" i="39"/>
  <c r="N726" i="39" s="1"/>
  <c r="N729" i="38"/>
  <c r="N731" i="38" s="1"/>
  <c r="S612" i="38"/>
  <c r="S613" i="38" s="1"/>
  <c r="S621" i="38" s="1"/>
  <c r="S595" i="38"/>
  <c r="S596" i="38" s="1"/>
  <c r="S619" i="38" s="1"/>
  <c r="S586" i="38"/>
  <c r="S587" i="38" s="1"/>
  <c r="S618" i="38" s="1"/>
  <c r="S577" i="38"/>
  <c r="S578" i="38" s="1"/>
  <c r="S617" i="38" s="1"/>
  <c r="S271" i="38"/>
  <c r="S273" i="38" s="1"/>
  <c r="S604" i="38"/>
  <c r="S605" i="38" s="1"/>
  <c r="S620" i="38" s="1"/>
  <c r="S568" i="38"/>
  <c r="S569" i="38" s="1"/>
  <c r="S616" i="38" s="1"/>
  <c r="S86" i="38"/>
  <c r="S88" i="38" s="1"/>
  <c r="S93" i="38" s="1"/>
  <c r="S81" i="38"/>
  <c r="S83" i="38" s="1"/>
  <c r="S92" i="38" s="1"/>
  <c r="S76" i="38"/>
  <c r="S78" i="38" s="1"/>
  <c r="S91" i="38" s="1"/>
  <c r="S62" i="38"/>
  <c r="S63" i="38" s="1"/>
  <c r="S66" i="38" s="1"/>
  <c r="P407" i="18"/>
  <c r="P412" i="18" s="1"/>
  <c r="P1200" i="38"/>
  <c r="P1306" i="38"/>
  <c r="P709" i="38"/>
  <c r="P711" i="38" s="1"/>
  <c r="P299" i="28" s="1"/>
  <c r="P705" i="38"/>
  <c r="P725" i="38"/>
  <c r="P726" i="38" s="1"/>
  <c r="P729" i="38" s="1"/>
  <c r="P731" i="38" s="1"/>
  <c r="AA1028" i="39"/>
  <c r="AA321" i="39"/>
  <c r="AA322" i="39" s="1"/>
  <c r="N248" i="39"/>
  <c r="N249" i="39" s="1"/>
  <c r="N252" i="39" s="1"/>
  <c r="N253" i="39" s="1"/>
  <c r="N244" i="39"/>
  <c r="P1309" i="18"/>
  <c r="P1063" i="18"/>
  <c r="P1065" i="18" s="1"/>
  <c r="N108" i="43" s="1"/>
  <c r="P1059" i="18"/>
  <c r="AD1121" i="39"/>
  <c r="AD1055" i="39"/>
  <c r="AD1033" i="39"/>
  <c r="AD1134" i="39"/>
  <c r="AD1092" i="39"/>
  <c r="AD941" i="39"/>
  <c r="AD1006" i="39"/>
  <c r="AD737" i="39"/>
  <c r="AD750" i="39"/>
  <c r="AD730" i="39"/>
  <c r="AD701" i="39"/>
  <c r="AD526" i="39"/>
  <c r="AD527" i="39" s="1"/>
  <c r="AD514" i="39"/>
  <c r="AD515" i="39" s="1"/>
  <c r="AD532" i="39"/>
  <c r="AD533" i="39" s="1"/>
  <c r="AD520" i="39"/>
  <c r="AD521" i="39" s="1"/>
  <c r="AD508" i="39"/>
  <c r="AD509" i="39" s="1"/>
  <c r="AD493" i="39"/>
  <c r="AD488" i="39"/>
  <c r="AD489" i="39" s="1"/>
  <c r="AD462" i="39"/>
  <c r="AD416" i="39"/>
  <c r="AD367" i="39"/>
  <c r="AD428" i="39"/>
  <c r="AD450" i="39"/>
  <c r="AD394" i="39"/>
  <c r="AD1134" i="38"/>
  <c r="AD1092" i="38"/>
  <c r="AD1121" i="38"/>
  <c r="AD1055" i="38"/>
  <c r="AD1033" i="38"/>
  <c r="AD941" i="38"/>
  <c r="AD701" i="38"/>
  <c r="AD1006" i="38"/>
  <c r="AD737" i="38"/>
  <c r="AD750" i="38"/>
  <c r="AD730" i="38"/>
  <c r="AD526" i="38"/>
  <c r="AD527" i="38" s="1"/>
  <c r="AD514" i="38"/>
  <c r="AD515" i="38" s="1"/>
  <c r="AD450" i="38"/>
  <c r="AD394" i="38"/>
  <c r="AD462" i="38"/>
  <c r="AD416" i="38"/>
  <c r="AD367" i="38"/>
  <c r="AD532" i="38"/>
  <c r="AD533" i="38" s="1"/>
  <c r="AD520" i="38"/>
  <c r="AD521" i="38" s="1"/>
  <c r="AD508" i="38"/>
  <c r="AD509" i="38" s="1"/>
  <c r="AD493" i="38"/>
  <c r="AD488" i="38"/>
  <c r="AD489" i="38" s="1"/>
  <c r="AD428" i="38"/>
  <c r="AD1055" i="18"/>
  <c r="AD1033" i="18"/>
  <c r="AD1134" i="18"/>
  <c r="AD1092" i="18"/>
  <c r="AD1121" i="18"/>
  <c r="AD1006" i="18"/>
  <c r="AD737" i="18"/>
  <c r="AD750" i="18"/>
  <c r="AD730" i="18"/>
  <c r="AD941" i="18"/>
  <c r="AD701" i="18"/>
  <c r="AD462" i="18"/>
  <c r="AD416" i="18"/>
  <c r="AD367" i="18"/>
  <c r="AD532" i="18"/>
  <c r="AD533" i="18" s="1"/>
  <c r="AD520" i="18"/>
  <c r="AD521" i="18" s="1"/>
  <c r="AD508" i="18"/>
  <c r="AD509" i="18" s="1"/>
  <c r="AD493" i="18"/>
  <c r="AD488" i="18"/>
  <c r="AD489" i="18" s="1"/>
  <c r="AD428" i="18"/>
  <c r="AD526" i="18"/>
  <c r="AD527" i="18" s="1"/>
  <c r="AD514" i="18"/>
  <c r="AD515" i="18" s="1"/>
  <c r="AD450" i="18"/>
  <c r="AD394" i="18"/>
  <c r="AD409" i="18"/>
  <c r="AD403" i="18"/>
  <c r="AD404" i="18" s="1"/>
  <c r="AD411" i="18" s="1"/>
  <c r="AD1304" i="18"/>
  <c r="AD375" i="18"/>
  <c r="AD371" i="18"/>
  <c r="AD366" i="18"/>
  <c r="AD368" i="18" s="1"/>
  <c r="AD1232" i="39"/>
  <c r="AD902" i="39"/>
  <c r="AD898" i="39"/>
  <c r="AD899" i="39" s="1"/>
  <c r="AD11" i="39"/>
  <c r="AD12" i="39" s="1"/>
  <c r="AD1232" i="38"/>
  <c r="AD898" i="38"/>
  <c r="AD899" i="38" s="1"/>
  <c r="AD902" i="38"/>
  <c r="AD1232" i="18"/>
  <c r="AD11" i="38"/>
  <c r="AD12" i="38" s="1"/>
  <c r="AD902" i="18"/>
  <c r="AD898" i="18"/>
  <c r="AD899" i="18" s="1"/>
  <c r="AD11" i="18"/>
  <c r="AD12" i="18" s="1"/>
  <c r="AD1048" i="18"/>
  <c r="AD1042" i="18"/>
  <c r="AD1043" i="18" s="1"/>
  <c r="AD1050" i="18" s="1"/>
  <c r="AD443" i="38"/>
  <c r="AD437" i="38"/>
  <c r="AD438" i="38" s="1"/>
  <c r="AD445" i="38" s="1"/>
  <c r="AD409" i="39"/>
  <c r="AD403" i="39"/>
  <c r="AD404" i="39" s="1"/>
  <c r="AD411" i="39" s="1"/>
  <c r="AD1079" i="39"/>
  <c r="AD1080" i="39" s="1"/>
  <c r="AD1087" i="39" s="1"/>
  <c r="AD1085" i="39"/>
  <c r="R140" i="18"/>
  <c r="R142" i="18" s="1"/>
  <c r="R543" i="28" s="1"/>
  <c r="R548" i="28" s="1"/>
  <c r="R129" i="18"/>
  <c r="R130" i="18" s="1"/>
  <c r="AB320" i="18"/>
  <c r="AB315" i="18"/>
  <c r="AB317" i="18" s="1"/>
  <c r="AB215" i="18"/>
  <c r="AC422" i="38"/>
  <c r="AC424" i="38" s="1"/>
  <c r="AC427" i="38" s="1"/>
  <c r="AC429" i="38" s="1"/>
  <c r="AC441" i="38" s="1"/>
  <c r="AC446" i="38" s="1"/>
  <c r="AC190" i="38"/>
  <c r="AC195" i="38" s="1"/>
  <c r="P1295" i="39"/>
  <c r="P963" i="39"/>
  <c r="P700" i="39"/>
  <c r="P702" i="39" s="1"/>
  <c r="N74" i="43" s="1"/>
  <c r="R1046" i="18"/>
  <c r="R1051" i="18" s="1"/>
  <c r="S1046" i="38"/>
  <c r="S1051" i="38" s="1"/>
  <c r="AC627" i="38"/>
  <c r="AC632" i="38"/>
  <c r="AC572" i="38"/>
  <c r="AC565" i="38"/>
  <c r="AC538" i="38"/>
  <c r="AC638" i="38"/>
  <c r="AC633" i="38"/>
  <c r="AC573" i="38"/>
  <c r="AC581" i="38"/>
  <c r="AC543" i="38"/>
  <c r="AC565" i="39"/>
  <c r="AC538" i="39"/>
  <c r="AC627" i="39"/>
  <c r="AC572" i="39"/>
  <c r="AC632" i="39"/>
  <c r="AB540" i="39"/>
  <c r="AB575" i="39" s="1"/>
  <c r="AB560" i="39"/>
  <c r="AB610" i="39" s="1"/>
  <c r="AB635" i="39"/>
  <c r="AB664" i="39" s="1"/>
  <c r="AB545" i="38"/>
  <c r="AB584" i="38" s="1"/>
  <c r="AB641" i="38"/>
  <c r="AB666" i="38" s="1"/>
  <c r="AB629" i="18"/>
  <c r="AB662" i="18" s="1"/>
  <c r="S138" i="39"/>
  <c r="S127" i="39"/>
  <c r="P676" i="18"/>
  <c r="P678" i="18" s="1"/>
  <c r="P499" i="18"/>
  <c r="P501" i="18" s="1"/>
  <c r="O724" i="18"/>
  <c r="O1295" i="38"/>
  <c r="O963" i="38"/>
  <c r="O700" i="38"/>
  <c r="O702" i="38" s="1"/>
  <c r="O724" i="38"/>
  <c r="AC368" i="18"/>
  <c r="Q92" i="38"/>
  <c r="Q93" i="38"/>
  <c r="Q722" i="38"/>
  <c r="Q292" i="38"/>
  <c r="Q294" i="38" s="1"/>
  <c r="Q331" i="38"/>
  <c r="Q492" i="38"/>
  <c r="Q494" i="38" s="1"/>
  <c r="Q276" i="38"/>
  <c r="U39" i="18"/>
  <c r="U21" i="18"/>
  <c r="U134" i="18"/>
  <c r="U135" i="18" s="1"/>
  <c r="U118" i="18"/>
  <c r="U119" i="18" s="1"/>
  <c r="U26" i="18"/>
  <c r="Y961" i="38"/>
  <c r="Y741" i="38"/>
  <c r="T128" i="39"/>
  <c r="T139" i="39"/>
  <c r="N227" i="39"/>
  <c r="AD437" i="18"/>
  <c r="AD438" i="18" s="1"/>
  <c r="AD445" i="18" s="1"/>
  <c r="AD443" i="18"/>
  <c r="AD1085" i="18"/>
  <c r="AD1079" i="18"/>
  <c r="AD1080" i="18" s="1"/>
  <c r="AD1087" i="18" s="1"/>
  <c r="AD409" i="38"/>
  <c r="AD403" i="38"/>
  <c r="AD404" i="38" s="1"/>
  <c r="AD411" i="38" s="1"/>
  <c r="AD1127" i="38"/>
  <c r="AD1116" i="38"/>
  <c r="AD1117" i="38" s="1"/>
  <c r="AD1129" i="38" s="1"/>
  <c r="AD1304" i="39"/>
  <c r="AD375" i="39"/>
  <c r="AD371" i="39"/>
  <c r="AD366" i="39"/>
  <c r="S40" i="39"/>
  <c r="R57" i="18"/>
  <c r="R55" i="18"/>
  <c r="S1298" i="18"/>
  <c r="S1054" i="18"/>
  <c r="S1056" i="18" s="1"/>
  <c r="S64" i="28" s="1"/>
  <c r="AB962" i="18"/>
  <c r="AB745" i="18"/>
  <c r="AB449" i="18"/>
  <c r="AB451" i="18" s="1"/>
  <c r="AB1157" i="18" s="1"/>
  <c r="AB457" i="18"/>
  <c r="AC377" i="39"/>
  <c r="AA163" i="43" s="1"/>
  <c r="AB745" i="38"/>
  <c r="AB962" i="38"/>
  <c r="AB457" i="38"/>
  <c r="AB449" i="38"/>
  <c r="AB451" i="38" s="1"/>
  <c r="AB1157" i="38" s="1"/>
  <c r="AC903" i="38"/>
  <c r="AC904" i="38" s="1"/>
  <c r="AC911" i="38" s="1"/>
  <c r="AC909" i="38"/>
  <c r="AC909" i="39"/>
  <c r="AC903" i="39"/>
  <c r="AC904" i="39" s="1"/>
  <c r="AC911" i="39" s="1"/>
  <c r="AC632" i="18"/>
  <c r="AC565" i="18"/>
  <c r="AC627" i="18"/>
  <c r="AC572" i="18"/>
  <c r="AC538" i="18"/>
  <c r="AC573" i="18"/>
  <c r="AC633" i="18"/>
  <c r="AC638" i="18"/>
  <c r="AC581" i="18"/>
  <c r="AC543" i="18"/>
  <c r="AC639" i="38"/>
  <c r="AC644" i="38"/>
  <c r="AC582" i="38"/>
  <c r="AC590" i="38"/>
  <c r="AC548" i="38"/>
  <c r="AC650" i="38"/>
  <c r="AC645" i="38"/>
  <c r="AC608" i="38"/>
  <c r="AC599" i="38"/>
  <c r="AC591" i="38"/>
  <c r="AC553" i="38"/>
  <c r="AC548" i="39"/>
  <c r="AC639" i="39"/>
  <c r="AC582" i="39"/>
  <c r="AC644" i="39"/>
  <c r="AC590" i="39"/>
  <c r="R129" i="39"/>
  <c r="R130" i="39" s="1"/>
  <c r="R140" i="39"/>
  <c r="R142" i="39" s="1"/>
  <c r="R585" i="28" s="1"/>
  <c r="R590" i="28" s="1"/>
  <c r="AB629" i="39"/>
  <c r="AB662" i="39" s="1"/>
  <c r="AB653" i="38"/>
  <c r="AB670" i="38" s="1"/>
  <c r="AB658" i="18"/>
  <c r="AB672" i="18" s="1"/>
  <c r="O689" i="39"/>
  <c r="P622" i="18"/>
  <c r="P334" i="18"/>
  <c r="Z736" i="18"/>
  <c r="Z738" i="18" s="1"/>
  <c r="Z325" i="18"/>
  <c r="Z333" i="18"/>
  <c r="AA1028" i="38"/>
  <c r="AA321" i="38"/>
  <c r="AA322" i="38" s="1"/>
  <c r="O1294" i="18"/>
  <c r="O461" i="18"/>
  <c r="O463" i="18" s="1"/>
  <c r="N1342" i="18"/>
  <c r="N714" i="18"/>
  <c r="AC377" i="38"/>
  <c r="AC297" i="28" s="1"/>
  <c r="T128" i="18"/>
  <c r="T139" i="18"/>
  <c r="O456" i="39"/>
  <c r="O458" i="39" s="1"/>
  <c r="O415" i="39"/>
  <c r="O417" i="39" s="1"/>
  <c r="Q94" i="18"/>
  <c r="Q546" i="28" s="1"/>
  <c r="Q622" i="18"/>
  <c r="Q689" i="18" s="1"/>
  <c r="O1294" i="38"/>
  <c r="O461" i="38"/>
  <c r="O463" i="38" s="1"/>
  <c r="O1295" i="18"/>
  <c r="O963" i="18"/>
  <c r="O700" i="18"/>
  <c r="O702" i="18" s="1"/>
  <c r="Y961" i="18"/>
  <c r="Y741" i="18"/>
  <c r="T41" i="38"/>
  <c r="U38" i="38" s="1"/>
  <c r="Q66" i="38"/>
  <c r="Q619" i="38"/>
  <c r="Q617" i="38"/>
  <c r="N1341" i="38"/>
  <c r="N475" i="38"/>
  <c r="R723" i="38"/>
  <c r="R332" i="38"/>
  <c r="R309" i="38"/>
  <c r="U18" i="18"/>
  <c r="V16" i="18" s="1"/>
  <c r="T23" i="39"/>
  <c r="T27" i="39" s="1"/>
  <c r="T282" i="39"/>
  <c r="T284" i="39" s="1"/>
  <c r="T297" i="39" s="1"/>
  <c r="T141" i="39"/>
  <c r="Q407" i="38"/>
  <c r="Q412" i="38" s="1"/>
  <c r="P1341" i="38"/>
  <c r="P475" i="38"/>
  <c r="N1371" i="39"/>
  <c r="Y961" i="39"/>
  <c r="Y741" i="39"/>
  <c r="AD1367" i="39"/>
  <c r="AD1143" i="39"/>
  <c r="AD1064" i="39"/>
  <c r="AD1101" i="39"/>
  <c r="AD1015" i="39"/>
  <c r="AD950" i="39"/>
  <c r="AD710" i="39"/>
  <c r="AD344" i="39"/>
  <c r="AD240" i="39"/>
  <c r="AD376" i="39"/>
  <c r="AD471" i="39"/>
  <c r="AD1367" i="38"/>
  <c r="AD1064" i="38"/>
  <c r="AD1143" i="38"/>
  <c r="AD1101" i="38"/>
  <c r="AD1015" i="38"/>
  <c r="AD950" i="38"/>
  <c r="AD710" i="38"/>
  <c r="AD344" i="38"/>
  <c r="AD240" i="38"/>
  <c r="AD471" i="38"/>
  <c r="AD376" i="38"/>
  <c r="AD1143" i="18"/>
  <c r="AD1101" i="18"/>
  <c r="AD1015" i="18"/>
  <c r="AD1367" i="18"/>
  <c r="AD1064" i="18"/>
  <c r="AD950" i="18"/>
  <c r="AD710" i="18"/>
  <c r="AD344" i="18"/>
  <c r="AD240" i="18"/>
  <c r="AD471" i="18"/>
  <c r="AD376" i="18"/>
  <c r="AE4" i="5"/>
  <c r="AE1" i="5"/>
  <c r="AE4" i="28"/>
  <c r="AE1" i="28"/>
  <c r="AE1" i="24"/>
  <c r="AE4" i="24"/>
  <c r="AE1211" i="39"/>
  <c r="AE1212" i="39" s="1"/>
  <c r="AE1216" i="39" s="1"/>
  <c r="AE1173" i="39"/>
  <c r="AE1176" i="39" s="1"/>
  <c r="AE1181" i="39" s="1"/>
  <c r="AE1074" i="39"/>
  <c r="AE1076" i="39" s="1"/>
  <c r="AE1111" i="39"/>
  <c r="AE1113" i="39" s="1"/>
  <c r="AE1037" i="39"/>
  <c r="AE1039" i="39" s="1"/>
  <c r="AE859" i="39"/>
  <c r="AE922" i="39"/>
  <c r="AE925" i="39" s="1"/>
  <c r="AE895" i="39"/>
  <c r="AE818" i="39"/>
  <c r="AE821" i="39" s="1"/>
  <c r="AE827" i="39" s="1"/>
  <c r="AE794" i="39"/>
  <c r="AE797" i="39" s="1"/>
  <c r="AE808" i="39" s="1"/>
  <c r="AE684" i="39"/>
  <c r="AE685" i="39" s="1"/>
  <c r="AE695" i="39" s="1"/>
  <c r="AE433" i="39"/>
  <c r="AE434" i="39" s="1"/>
  <c r="AE357" i="39"/>
  <c r="AE358" i="39" s="1"/>
  <c r="AE362" i="39" s="1"/>
  <c r="AE363" i="39" s="1"/>
  <c r="AC72" i="43" s="1"/>
  <c r="AE399" i="39"/>
  <c r="AE400" i="39" s="1"/>
  <c r="AE4" i="39"/>
  <c r="AE1" i="39"/>
  <c r="AE1173" i="38"/>
  <c r="AE1176" i="38" s="1"/>
  <c r="AE1181" i="38" s="1"/>
  <c r="AE1074" i="38"/>
  <c r="AE1076" i="38" s="1"/>
  <c r="AE1211" i="38"/>
  <c r="AE1212" i="38" s="1"/>
  <c r="AE1216" i="38" s="1"/>
  <c r="AE1111" i="38"/>
  <c r="AE1113" i="38" s="1"/>
  <c r="AE859" i="38"/>
  <c r="AE794" i="38"/>
  <c r="AE797" i="38" s="1"/>
  <c r="AE808" i="38" s="1"/>
  <c r="AE1037" i="38"/>
  <c r="AE1039" i="38" s="1"/>
  <c r="AE922" i="38"/>
  <c r="AE925" i="38" s="1"/>
  <c r="AE895" i="38"/>
  <c r="AE818" i="38"/>
  <c r="AE821" i="38" s="1"/>
  <c r="AE827" i="38" s="1"/>
  <c r="AE684" i="38"/>
  <c r="AE685" i="38" s="1"/>
  <c r="AE695" i="38" s="1"/>
  <c r="AE433" i="38"/>
  <c r="AE434" i="38" s="1"/>
  <c r="AE357" i="38"/>
  <c r="AE358" i="38" s="1"/>
  <c r="AE362" i="38" s="1"/>
  <c r="AE363" i="38" s="1"/>
  <c r="AE399" i="38"/>
  <c r="AE400" i="38" s="1"/>
  <c r="AE1211" i="18"/>
  <c r="AE1212" i="18" s="1"/>
  <c r="AE1216" i="18" s="1"/>
  <c r="AE1111" i="18"/>
  <c r="AE1113" i="18" s="1"/>
  <c r="AE4" i="38"/>
  <c r="AE1173" i="18"/>
  <c r="AE1176" i="18" s="1"/>
  <c r="AE1181" i="18" s="1"/>
  <c r="AE1037" i="18"/>
  <c r="AE1039" i="18" s="1"/>
  <c r="AE1" i="38"/>
  <c r="AE1074" i="18"/>
  <c r="AE1076" i="18" s="1"/>
  <c r="AE895" i="18"/>
  <c r="AE818" i="18"/>
  <c r="AE821" i="18" s="1"/>
  <c r="AE827" i="18" s="1"/>
  <c r="AE684" i="18"/>
  <c r="AE685" i="18" s="1"/>
  <c r="AE695" i="18" s="1"/>
  <c r="AE859" i="18"/>
  <c r="AE794" i="18"/>
  <c r="AE797" i="18" s="1"/>
  <c r="AE808" i="18" s="1"/>
  <c r="AE922" i="18"/>
  <c r="AE925" i="18" s="1"/>
  <c r="AE4" i="18"/>
  <c r="AE433" i="18"/>
  <c r="AE434" i="18" s="1"/>
  <c r="AE357" i="18"/>
  <c r="AE358" i="18" s="1"/>
  <c r="AE362" i="18" s="1"/>
  <c r="AE363" i="18" s="1"/>
  <c r="AE14" i="21"/>
  <c r="AF10" i="21"/>
  <c r="AF1" i="6" s="1"/>
  <c r="AE1" i="21"/>
  <c r="AE399" i="18"/>
  <c r="AE400" i="18" s="1"/>
  <c r="AE1" i="18"/>
  <c r="AE26" i="21"/>
  <c r="AE4" i="21"/>
  <c r="AE22" i="21" s="1"/>
  <c r="AE4" i="6"/>
  <c r="AE40" i="21"/>
  <c r="AE32" i="21"/>
  <c r="AE36" i="21"/>
  <c r="AD1079" i="38"/>
  <c r="AD1080" i="38" s="1"/>
  <c r="AD1087" i="38" s="1"/>
  <c r="AD1085" i="38"/>
  <c r="AD437" i="39"/>
  <c r="AD438" i="39" s="1"/>
  <c r="AD445" i="39" s="1"/>
  <c r="AD443" i="39"/>
  <c r="AD1048" i="39"/>
  <c r="AD1042" i="39"/>
  <c r="AD1043" i="39" s="1"/>
  <c r="AD1050" i="39" s="1"/>
  <c r="AB1293" i="39"/>
  <c r="AB814" i="39"/>
  <c r="N256" i="18"/>
  <c r="O213" i="39"/>
  <c r="O216" i="39" s="1"/>
  <c r="AB320" i="39"/>
  <c r="AB315" i="39"/>
  <c r="AB317" i="39" s="1"/>
  <c r="AB215" i="39"/>
  <c r="AC1293" i="39"/>
  <c r="AC814" i="39"/>
  <c r="AC190" i="18"/>
  <c r="AC195" i="18" s="1"/>
  <c r="AC422" i="18"/>
  <c r="AC424" i="18" s="1"/>
  <c r="AC427" i="18" s="1"/>
  <c r="AC429" i="18" s="1"/>
  <c r="AC441" i="18" s="1"/>
  <c r="AC446" i="18" s="1"/>
  <c r="AC422" i="39"/>
  <c r="AC424" i="39" s="1"/>
  <c r="AC427" i="39" s="1"/>
  <c r="AC429" i="39" s="1"/>
  <c r="AC441" i="39" s="1"/>
  <c r="AC446" i="39" s="1"/>
  <c r="AC190" i="39"/>
  <c r="AC195" i="39" s="1"/>
  <c r="Q612" i="39"/>
  <c r="Q613" i="39" s="1"/>
  <c r="Q586" i="39"/>
  <c r="Q587" i="39" s="1"/>
  <c r="Q577" i="39"/>
  <c r="Q578" i="39" s="1"/>
  <c r="Q604" i="39"/>
  <c r="Q605" i="39" s="1"/>
  <c r="Q568" i="39"/>
  <c r="Q569" i="39" s="1"/>
  <c r="Q595" i="39"/>
  <c r="Q596" i="39" s="1"/>
  <c r="Q271" i="39"/>
  <c r="Q273" i="39" s="1"/>
  <c r="Q76" i="39"/>
  <c r="Q78" i="39" s="1"/>
  <c r="Q62" i="39"/>
  <c r="Q63" i="39" s="1"/>
  <c r="Q86" i="39"/>
  <c r="Q88" i="39" s="1"/>
  <c r="Q81" i="39"/>
  <c r="Q83" i="39" s="1"/>
  <c r="P348" i="38"/>
  <c r="S123" i="18"/>
  <c r="S124" i="18" s="1"/>
  <c r="S44" i="18"/>
  <c r="S46" i="18" s="1"/>
  <c r="S49" i="18" s="1"/>
  <c r="S52" i="18" s="1"/>
  <c r="Q723" i="38"/>
  <c r="Q332" i="38"/>
  <c r="Q309" i="38"/>
  <c r="AB320" i="38"/>
  <c r="AB315" i="38"/>
  <c r="AB317" i="38" s="1"/>
  <c r="AB215" i="38"/>
  <c r="AC909" i="18"/>
  <c r="AC903" i="18"/>
  <c r="AC904" i="18" s="1"/>
  <c r="AC911" i="18" s="1"/>
  <c r="AC644" i="18"/>
  <c r="AC590" i="18"/>
  <c r="AC548" i="18"/>
  <c r="AC639" i="18"/>
  <c r="AC582" i="18"/>
  <c r="AC599" i="18"/>
  <c r="AC645" i="18"/>
  <c r="AC650" i="18"/>
  <c r="AC591" i="18"/>
  <c r="AC553" i="18"/>
  <c r="AC608" i="18"/>
  <c r="AC646" i="38"/>
  <c r="AC634" i="38"/>
  <c r="AC652" i="38"/>
  <c r="AC640" i="38"/>
  <c r="AC628" i="38"/>
  <c r="AC657" i="38"/>
  <c r="AC592" i="38"/>
  <c r="AC566" i="38"/>
  <c r="AC559" i="38"/>
  <c r="AC554" i="38"/>
  <c r="AC549" i="38"/>
  <c r="AC544" i="38"/>
  <c r="AC539" i="38"/>
  <c r="AC609" i="38"/>
  <c r="AC583" i="38"/>
  <c r="AC574" i="38"/>
  <c r="AC601" i="38"/>
  <c r="AC651" i="38"/>
  <c r="AC656" i="38"/>
  <c r="AC600" i="38"/>
  <c r="AC558" i="38"/>
  <c r="AC638" i="39"/>
  <c r="AC581" i="39"/>
  <c r="AC543" i="39"/>
  <c r="AC573" i="39"/>
  <c r="AC633" i="39"/>
  <c r="AC558" i="39"/>
  <c r="AC651" i="39"/>
  <c r="AC656" i="39"/>
  <c r="AC600" i="39"/>
  <c r="N1341" i="39"/>
  <c r="N475" i="39"/>
  <c r="Q415" i="18"/>
  <c r="Q417" i="18" s="1"/>
  <c r="Q724" i="18" s="1"/>
  <c r="Q456" i="18"/>
  <c r="Q458" i="18" s="1"/>
  <c r="R55" i="39"/>
  <c r="R57" i="39"/>
  <c r="AB635" i="38"/>
  <c r="AB664" i="38" s="1"/>
  <c r="AB635" i="18"/>
  <c r="AB664" i="18" s="1"/>
  <c r="AB653" i="18"/>
  <c r="AB670" i="18" s="1"/>
  <c r="P299" i="18"/>
  <c r="T128" i="38"/>
  <c r="T139" i="38"/>
  <c r="T282" i="38"/>
  <c r="T284" i="38" s="1"/>
  <c r="T297" i="38" s="1"/>
  <c r="T301" i="38" s="1"/>
  <c r="T141" i="38"/>
  <c r="O688" i="39"/>
  <c r="O692" i="39" s="1"/>
  <c r="O696" i="39" s="1"/>
  <c r="O697" i="39" s="1"/>
  <c r="AC368" i="38"/>
  <c r="N1342" i="38"/>
  <c r="N714" i="38"/>
  <c r="L135" i="43" s="1"/>
  <c r="T23" i="18"/>
  <c r="T27" i="18" s="1"/>
  <c r="T282" i="18"/>
  <c r="T284" i="18" s="1"/>
  <c r="T297" i="18" s="1"/>
  <c r="T301" i="18" s="1"/>
  <c r="T141" i="18"/>
  <c r="Q722" i="18"/>
  <c r="Q331" i="18"/>
  <c r="Q492" i="18"/>
  <c r="Q494" i="18" s="1"/>
  <c r="Q276" i="18"/>
  <c r="Q292" i="18"/>
  <c r="Q294" i="18" s="1"/>
  <c r="Q299" i="18" s="1"/>
  <c r="Q723" i="18"/>
  <c r="Q332" i="18"/>
  <c r="Q309" i="18"/>
  <c r="R722" i="38"/>
  <c r="R331" i="38"/>
  <c r="R492" i="38"/>
  <c r="R494" i="38" s="1"/>
  <c r="R276" i="38"/>
  <c r="R292" i="38"/>
  <c r="R294" i="38" s="1"/>
  <c r="R299" i="38" s="1"/>
  <c r="R622" i="38"/>
  <c r="R689" i="38" s="1"/>
  <c r="Q91" i="38"/>
  <c r="Q616" i="38"/>
  <c r="Q621" i="38"/>
  <c r="Q298" i="39"/>
  <c r="AD1270" i="39"/>
  <c r="AD1270" i="38"/>
  <c r="AD1270" i="18"/>
  <c r="AD754" i="39"/>
  <c r="AD186" i="39"/>
  <c r="AD187" i="39" s="1"/>
  <c r="AD194" i="39" s="1"/>
  <c r="AD180" i="39"/>
  <c r="AD181" i="39" s="1"/>
  <c r="AD193" i="39" s="1"/>
  <c r="AD174" i="39"/>
  <c r="AD175" i="39" s="1"/>
  <c r="AD192" i="39" s="1"/>
  <c r="AD168" i="39"/>
  <c r="AD169" i="39" s="1"/>
  <c r="AD191" i="39" s="1"/>
  <c r="AD162" i="39"/>
  <c r="AD163" i="39" s="1"/>
  <c r="AD754" i="38"/>
  <c r="AD186" i="38"/>
  <c r="AD187" i="38" s="1"/>
  <c r="AD194" i="38" s="1"/>
  <c r="AD180" i="38"/>
  <c r="AD181" i="38" s="1"/>
  <c r="AD193" i="38" s="1"/>
  <c r="AD174" i="38"/>
  <c r="AD175" i="38" s="1"/>
  <c r="AD192" i="38" s="1"/>
  <c r="AD168" i="38"/>
  <c r="AD169" i="38" s="1"/>
  <c r="AD191" i="38" s="1"/>
  <c r="AD162" i="38"/>
  <c r="AD163" i="38" s="1"/>
  <c r="AD754" i="18"/>
  <c r="AD186" i="18"/>
  <c r="AD187" i="18" s="1"/>
  <c r="AD194" i="18" s="1"/>
  <c r="AD180" i="18"/>
  <c r="AD181" i="18" s="1"/>
  <c r="AD193" i="18" s="1"/>
  <c r="AD174" i="18"/>
  <c r="AD175" i="18" s="1"/>
  <c r="AD192" i="18" s="1"/>
  <c r="AD168" i="18"/>
  <c r="AD169" i="18" s="1"/>
  <c r="AD191" i="18" s="1"/>
  <c r="AD162" i="18"/>
  <c r="AD163" i="18" s="1"/>
  <c r="AD771" i="39"/>
  <c r="AD771" i="38"/>
  <c r="AD771" i="18"/>
  <c r="AD1116" i="18"/>
  <c r="AD1117" i="18" s="1"/>
  <c r="AD1129" i="18" s="1"/>
  <c r="AD1127" i="18"/>
  <c r="AD1304" i="38"/>
  <c r="AD366" i="38"/>
  <c r="AD375" i="38"/>
  <c r="AD371" i="38"/>
  <c r="AD1048" i="38"/>
  <c r="AD1042" i="38"/>
  <c r="AD1043" i="38" s="1"/>
  <c r="AD1050" i="38" s="1"/>
  <c r="AD1116" i="39"/>
  <c r="AD1117" i="39" s="1"/>
  <c r="AD1129" i="39" s="1"/>
  <c r="AD1127" i="39"/>
  <c r="AB1340" i="18"/>
  <c r="AB380" i="18"/>
  <c r="U134" i="39"/>
  <c r="U135" i="39" s="1"/>
  <c r="U118" i="39"/>
  <c r="U119" i="39" s="1"/>
  <c r="U26" i="39"/>
  <c r="U39" i="39"/>
  <c r="U21" i="39"/>
  <c r="AB962" i="39"/>
  <c r="AB745" i="39"/>
  <c r="AB449" i="39"/>
  <c r="AB451" i="39" s="1"/>
  <c r="AB1157" i="39" s="1"/>
  <c r="AB457" i="39"/>
  <c r="Z736" i="39"/>
  <c r="Z738" i="39" s="1"/>
  <c r="Z325" i="39"/>
  <c r="Z333" i="39"/>
  <c r="AA1028" i="18"/>
  <c r="AA321" i="18"/>
  <c r="AA322" i="18" s="1"/>
  <c r="AA673" i="39"/>
  <c r="AA677" i="39" s="1"/>
  <c r="AC652" i="18"/>
  <c r="AC640" i="18"/>
  <c r="AC628" i="18"/>
  <c r="AC629" i="18" s="1"/>
  <c r="AC662" i="18" s="1"/>
  <c r="AC609" i="18"/>
  <c r="AC583" i="18"/>
  <c r="AC657" i="18"/>
  <c r="AC574" i="18"/>
  <c r="AC646" i="18"/>
  <c r="AC634" i="18"/>
  <c r="AC601" i="18"/>
  <c r="AC592" i="18"/>
  <c r="AC566" i="18"/>
  <c r="AC559" i="18"/>
  <c r="AC554" i="18"/>
  <c r="AC549" i="18"/>
  <c r="AC544" i="18"/>
  <c r="AC539" i="18"/>
  <c r="AC540" i="18" s="1"/>
  <c r="AC575" i="18" s="1"/>
  <c r="AC656" i="18"/>
  <c r="AC600" i="18"/>
  <c r="AC558" i="18"/>
  <c r="AC651" i="18"/>
  <c r="AC646" i="39"/>
  <c r="AC634" i="39"/>
  <c r="AC601" i="39"/>
  <c r="AC592" i="39"/>
  <c r="AC566" i="39"/>
  <c r="AC559" i="39"/>
  <c r="AC554" i="39"/>
  <c r="AC549" i="39"/>
  <c r="AC544" i="39"/>
  <c r="AC539" i="39"/>
  <c r="AC652" i="39"/>
  <c r="AC640" i="39"/>
  <c r="AC628" i="39"/>
  <c r="AC609" i="39"/>
  <c r="AC583" i="39"/>
  <c r="AC657" i="39"/>
  <c r="AC574" i="39"/>
  <c r="AC650" i="39"/>
  <c r="AC591" i="39"/>
  <c r="AC553" i="39"/>
  <c r="AC608" i="39"/>
  <c r="AC599" i="39"/>
  <c r="AC645" i="39"/>
  <c r="AB658" i="39"/>
  <c r="AB672" i="39" s="1"/>
  <c r="AB540" i="38"/>
  <c r="AB575" i="38" s="1"/>
  <c r="AB629" i="38"/>
  <c r="AB662" i="38" s="1"/>
  <c r="AB540" i="18"/>
  <c r="AB575" i="18" s="1"/>
  <c r="R1345" i="38"/>
  <c r="R1068" i="38"/>
  <c r="AA673" i="38"/>
  <c r="AA677" i="38" s="1"/>
  <c r="U17" i="38"/>
  <c r="U18" i="38" s="1"/>
  <c r="V16" i="38" s="1"/>
  <c r="T23" i="38"/>
  <c r="T27" i="38" s="1"/>
  <c r="O690" i="39"/>
  <c r="N729" i="18"/>
  <c r="N731" i="18" s="1"/>
  <c r="P1305" i="39"/>
  <c r="P1199" i="39"/>
  <c r="P466" i="39"/>
  <c r="P470" i="39"/>
  <c r="P472" i="39" s="1"/>
  <c r="N164" i="43" s="1"/>
  <c r="AC377" i="18"/>
  <c r="AA103" i="43" s="1"/>
  <c r="O1371" i="38"/>
  <c r="P94" i="18"/>
  <c r="Q1309" i="38"/>
  <c r="Q1063" i="38"/>
  <c r="Q1065" i="38" s="1"/>
  <c r="Q302" i="28" s="1"/>
  <c r="Q1059" i="38"/>
  <c r="O46" i="43" s="1"/>
  <c r="S130" i="38"/>
  <c r="Q618" i="38"/>
  <c r="Q620" i="38"/>
  <c r="Q393" i="39"/>
  <c r="Q395" i="39" s="1"/>
  <c r="AC545" i="39" l="1"/>
  <c r="AC584" i="39" s="1"/>
  <c r="AB207" i="38"/>
  <c r="AB207" i="18"/>
  <c r="Z339" i="43"/>
  <c r="Z357" i="43"/>
  <c r="P220" i="38"/>
  <c r="P223" i="38" s="1"/>
  <c r="P224" i="38" s="1"/>
  <c r="P227" i="38" s="1"/>
  <c r="O244" i="38"/>
  <c r="AC202" i="18"/>
  <c r="AC204" i="18" s="1"/>
  <c r="AC609" i="28" s="1"/>
  <c r="AC612" i="28" s="1"/>
  <c r="AC544" i="28"/>
  <c r="AC547" i="28" s="1"/>
  <c r="AC202" i="39"/>
  <c r="AC204" i="39" s="1"/>
  <c r="AC651" i="28" s="1"/>
  <c r="AC654" i="28" s="1"/>
  <c r="AC586" i="28"/>
  <c r="AC589" i="28" s="1"/>
  <c r="AC202" i="38"/>
  <c r="AC204" i="38" s="1"/>
  <c r="AC630" i="28" s="1"/>
  <c r="AC633" i="28" s="1"/>
  <c r="AC565" i="28"/>
  <c r="AC568" i="28" s="1"/>
  <c r="O244" i="18"/>
  <c r="M355" i="43"/>
  <c r="O653" i="28"/>
  <c r="P101" i="18"/>
  <c r="P103" i="18" s="1"/>
  <c r="P611" i="28" s="1"/>
  <c r="P546" i="28"/>
  <c r="AE1385" i="39"/>
  <c r="AE203" i="38"/>
  <c r="AE150" i="18"/>
  <c r="AE203" i="39"/>
  <c r="AE150" i="38"/>
  <c r="AE1385" i="18"/>
  <c r="AE150" i="39"/>
  <c r="AE102" i="38"/>
  <c r="AE102" i="18"/>
  <c r="AE1385" i="38"/>
  <c r="AE203" i="18"/>
  <c r="AE102" i="39"/>
  <c r="AC41" i="43"/>
  <c r="AE118" i="28"/>
  <c r="M43" i="43"/>
  <c r="O120" i="28"/>
  <c r="M42" i="43"/>
  <c r="O119" i="28"/>
  <c r="P310" i="43"/>
  <c r="R149" i="39"/>
  <c r="R151" i="39" s="1"/>
  <c r="Q154" i="39"/>
  <c r="O356" i="43" s="1"/>
  <c r="P248" i="39"/>
  <c r="P292" i="43"/>
  <c r="R149" i="18"/>
  <c r="R151" i="18" s="1"/>
  <c r="R608" i="28" s="1"/>
  <c r="R613" i="28" s="1"/>
  <c r="Q301" i="43"/>
  <c r="S149" i="38"/>
  <c r="S151" i="38" s="1"/>
  <c r="P300" i="43"/>
  <c r="R101" i="38"/>
  <c r="R103" i="38" s="1"/>
  <c r="R632" i="28" s="1"/>
  <c r="AC198" i="39"/>
  <c r="AA311" i="43"/>
  <c r="AC198" i="38"/>
  <c r="AA302" i="43"/>
  <c r="O291" i="43"/>
  <c r="Q101" i="18"/>
  <c r="Q103" i="18" s="1"/>
  <c r="Q611" i="28" s="1"/>
  <c r="AC198" i="18"/>
  <c r="AA293" i="43"/>
  <c r="P97" i="18"/>
  <c r="N291" i="43"/>
  <c r="R213" i="38"/>
  <c r="R216" i="38" s="1"/>
  <c r="R1245" i="38" s="1"/>
  <c r="R97" i="38"/>
  <c r="Q213" i="18"/>
  <c r="Q216" i="18" s="1"/>
  <c r="Q1366" i="18" s="1"/>
  <c r="Q1368" i="18" s="1"/>
  <c r="Q1371" i="18" s="1"/>
  <c r="Q97" i="18"/>
  <c r="L77" i="43"/>
  <c r="O138" i="43"/>
  <c r="AA133" i="43"/>
  <c r="M12" i="43"/>
  <c r="M11" i="43"/>
  <c r="AC10" i="43"/>
  <c r="L105" i="43"/>
  <c r="N15" i="43"/>
  <c r="AC550" i="39"/>
  <c r="AC593" i="39" s="1"/>
  <c r="AC545" i="18"/>
  <c r="AC584" i="18" s="1"/>
  <c r="AC635" i="38"/>
  <c r="AC664" i="38" s="1"/>
  <c r="AC238" i="28"/>
  <c r="AE59" i="28"/>
  <c r="P243" i="28"/>
  <c r="AC356" i="28"/>
  <c r="AE177" i="28"/>
  <c r="N361" i="28"/>
  <c r="P357" i="28"/>
  <c r="P179" i="28"/>
  <c r="O61" i="28"/>
  <c r="O60" i="28"/>
  <c r="AC550" i="18"/>
  <c r="AC593" i="18" s="1"/>
  <c r="AC545" i="38"/>
  <c r="AC584" i="38" s="1"/>
  <c r="AC555" i="38"/>
  <c r="AC602" i="38" s="1"/>
  <c r="AC560" i="39"/>
  <c r="AC610" i="39" s="1"/>
  <c r="AC635" i="39"/>
  <c r="AC664" i="39" s="1"/>
  <c r="AD368" i="39"/>
  <c r="AD814" i="39" s="1"/>
  <c r="R415" i="38"/>
  <c r="R417" i="38" s="1"/>
  <c r="R724" i="38" s="1"/>
  <c r="Q94" i="38"/>
  <c r="Q567" i="28" s="1"/>
  <c r="AC629" i="39"/>
  <c r="AC662" i="39" s="1"/>
  <c r="AD377" i="38"/>
  <c r="AD297" i="28" s="1"/>
  <c r="AC540" i="38"/>
  <c r="AC575" i="38" s="1"/>
  <c r="AC629" i="38"/>
  <c r="AC662" i="38" s="1"/>
  <c r="AC635" i="18"/>
  <c r="AC664" i="18" s="1"/>
  <c r="AD368" i="38"/>
  <c r="AD1293" i="38" s="1"/>
  <c r="AC647" i="38"/>
  <c r="AC668" i="38" s="1"/>
  <c r="AC647" i="18"/>
  <c r="AC668" i="18" s="1"/>
  <c r="R334" i="38"/>
  <c r="R343" i="38" s="1"/>
  <c r="R345" i="38" s="1"/>
  <c r="R348" i="38" s="1"/>
  <c r="AC641" i="38"/>
  <c r="AC666" i="38" s="1"/>
  <c r="AC641" i="39"/>
  <c r="AC666" i="39" s="1"/>
  <c r="AC550" i="38"/>
  <c r="AC593" i="38" s="1"/>
  <c r="AC658" i="39"/>
  <c r="AC672" i="39" s="1"/>
  <c r="AC540" i="39"/>
  <c r="AC575" i="39" s="1"/>
  <c r="AB673" i="38"/>
  <c r="AB677" i="38" s="1"/>
  <c r="P1206" i="39"/>
  <c r="P343" i="39"/>
  <c r="P345" i="39" s="1"/>
  <c r="P348" i="39" s="1"/>
  <c r="P1063" i="39"/>
  <c r="P1065" i="39" s="1"/>
  <c r="N168" i="43" s="1"/>
  <c r="P1059" i="39"/>
  <c r="P1309" i="39"/>
  <c r="O723" i="39"/>
  <c r="O332" i="39"/>
  <c r="O334" i="39" s="1"/>
  <c r="O309" i="39"/>
  <c r="N1068" i="39"/>
  <c r="N1345" i="39"/>
  <c r="O1298" i="39"/>
  <c r="O1054" i="39"/>
  <c r="O1056" i="39" s="1"/>
  <c r="O182" i="28" s="1"/>
  <c r="T28" i="39"/>
  <c r="T113" i="39" s="1"/>
  <c r="T114" i="39" s="1"/>
  <c r="T127" i="39" s="1"/>
  <c r="AC653" i="38"/>
  <c r="AC670" i="38" s="1"/>
  <c r="AC555" i="18"/>
  <c r="AC602" i="18" s="1"/>
  <c r="AC641" i="18"/>
  <c r="AC666" i="18" s="1"/>
  <c r="AC560" i="18"/>
  <c r="AC610" i="18" s="1"/>
  <c r="T28" i="38"/>
  <c r="T113" i="38" s="1"/>
  <c r="T114" i="38" s="1"/>
  <c r="T138" i="38" s="1"/>
  <c r="S622" i="38"/>
  <c r="S689" i="38" s="1"/>
  <c r="S94" i="38"/>
  <c r="S567" i="28" s="1"/>
  <c r="T28" i="18"/>
  <c r="T113" i="18" s="1"/>
  <c r="T114" i="18" s="1"/>
  <c r="T127" i="18" s="1"/>
  <c r="V17" i="38"/>
  <c r="AA736" i="18"/>
  <c r="AA738" i="18" s="1"/>
  <c r="AA333" i="18"/>
  <c r="AA325" i="18"/>
  <c r="R388" i="18"/>
  <c r="R390" i="18" s="1"/>
  <c r="R287" i="18"/>
  <c r="R289" i="18" s="1"/>
  <c r="P1341" i="39"/>
  <c r="P475" i="39"/>
  <c r="S388" i="38"/>
  <c r="S390" i="38" s="1"/>
  <c r="S393" i="38" s="1"/>
  <c r="S395" i="38" s="1"/>
  <c r="S287" i="38"/>
  <c r="S289" i="38" s="1"/>
  <c r="S298" i="38" s="1"/>
  <c r="R1294" i="38"/>
  <c r="R461" i="38"/>
  <c r="R463" i="38" s="1"/>
  <c r="U23" i="39"/>
  <c r="U27" i="39" s="1"/>
  <c r="U282" i="39"/>
  <c r="U284" i="39" s="1"/>
  <c r="U297" i="39" s="1"/>
  <c r="U141" i="39"/>
  <c r="S304" i="38"/>
  <c r="S306" i="38" s="1"/>
  <c r="S145" i="38"/>
  <c r="S214" i="38"/>
  <c r="Q334" i="18"/>
  <c r="AC1293" i="38"/>
  <c r="AC814" i="38"/>
  <c r="AA736" i="38"/>
  <c r="AA738" i="38" s="1"/>
  <c r="AA325" i="38"/>
  <c r="AA333" i="38"/>
  <c r="S57" i="18"/>
  <c r="S55" i="18"/>
  <c r="Q92" i="39"/>
  <c r="Q722" i="39"/>
  <c r="Q492" i="39"/>
  <c r="Q494" i="39" s="1"/>
  <c r="Q331" i="39"/>
  <c r="Q276" i="39"/>
  <c r="Q292" i="39"/>
  <c r="Q294" i="39" s="1"/>
  <c r="Q617" i="39"/>
  <c r="AC962" i="39"/>
  <c r="AC745" i="39"/>
  <c r="AC457" i="39"/>
  <c r="AC449" i="39"/>
  <c r="AC451" i="39" s="1"/>
  <c r="AC1157" i="39" s="1"/>
  <c r="AE754" i="39"/>
  <c r="AE186" i="39"/>
  <c r="AE187" i="39" s="1"/>
  <c r="AE194" i="39" s="1"/>
  <c r="AE180" i="39"/>
  <c r="AE181" i="39" s="1"/>
  <c r="AE193" i="39" s="1"/>
  <c r="AE174" i="39"/>
  <c r="AE175" i="39" s="1"/>
  <c r="AE192" i="39" s="1"/>
  <c r="AE168" i="39"/>
  <c r="AE169" i="39" s="1"/>
  <c r="AE191" i="39" s="1"/>
  <c r="AE162" i="39"/>
  <c r="AE163" i="39" s="1"/>
  <c r="AE754" i="38"/>
  <c r="AE186" i="38"/>
  <c r="AE187" i="38" s="1"/>
  <c r="AE194" i="38" s="1"/>
  <c r="AE180" i="38"/>
  <c r="AE181" i="38" s="1"/>
  <c r="AE193" i="38" s="1"/>
  <c r="AE174" i="38"/>
  <c r="AE175" i="38" s="1"/>
  <c r="AE192" i="38" s="1"/>
  <c r="AE168" i="38"/>
  <c r="AE169" i="38" s="1"/>
  <c r="AE191" i="38" s="1"/>
  <c r="AE162" i="38"/>
  <c r="AE163" i="38" s="1"/>
  <c r="AE754" i="18"/>
  <c r="AE186" i="18"/>
  <c r="AE187" i="18" s="1"/>
  <c r="AE194" i="18" s="1"/>
  <c r="AE180" i="18"/>
  <c r="AE181" i="18" s="1"/>
  <c r="AE193" i="18" s="1"/>
  <c r="AE174" i="18"/>
  <c r="AE175" i="18" s="1"/>
  <c r="AE192" i="18" s="1"/>
  <c r="AE168" i="18"/>
  <c r="AE169" i="18" s="1"/>
  <c r="AE191" i="18" s="1"/>
  <c r="AE162" i="18"/>
  <c r="AE163" i="18" s="1"/>
  <c r="AE1127" i="18"/>
  <c r="AE1116" i="18"/>
  <c r="AE1117" i="18" s="1"/>
  <c r="AE1129" i="18" s="1"/>
  <c r="AE437" i="38"/>
  <c r="AE438" i="38" s="1"/>
  <c r="AE445" i="38" s="1"/>
  <c r="AE443" i="38"/>
  <c r="AE1304" i="39"/>
  <c r="AE375" i="39"/>
  <c r="AE371" i="39"/>
  <c r="AE366" i="39"/>
  <c r="Q415" i="38"/>
  <c r="Q417" i="38" s="1"/>
  <c r="Q456" i="38"/>
  <c r="Q458" i="38" s="1"/>
  <c r="V17" i="18"/>
  <c r="V18" i="18" s="1"/>
  <c r="W16" i="18" s="1"/>
  <c r="AC1340" i="38"/>
  <c r="AC380" i="38"/>
  <c r="Z961" i="18"/>
  <c r="Z741" i="18"/>
  <c r="S1309" i="18"/>
  <c r="S1063" i="18"/>
  <c r="S1065" i="18" s="1"/>
  <c r="Q108" i="43" s="1"/>
  <c r="S1059" i="18"/>
  <c r="R595" i="18"/>
  <c r="R596" i="18" s="1"/>
  <c r="R619" i="18" s="1"/>
  <c r="R612" i="18"/>
  <c r="R613" i="18" s="1"/>
  <c r="R621" i="18" s="1"/>
  <c r="R586" i="18"/>
  <c r="R587" i="18" s="1"/>
  <c r="R618" i="18" s="1"/>
  <c r="R577" i="18"/>
  <c r="R578" i="18" s="1"/>
  <c r="R617" i="18" s="1"/>
  <c r="R604" i="18"/>
  <c r="R605" i="18" s="1"/>
  <c r="R620" i="18" s="1"/>
  <c r="R568" i="18"/>
  <c r="R569" i="18" s="1"/>
  <c r="R616" i="18" s="1"/>
  <c r="R86" i="18"/>
  <c r="R88" i="18" s="1"/>
  <c r="R93" i="18" s="1"/>
  <c r="R81" i="18"/>
  <c r="R83" i="18" s="1"/>
  <c r="R92" i="18" s="1"/>
  <c r="R271" i="18"/>
  <c r="R273" i="18" s="1"/>
  <c r="R76" i="18"/>
  <c r="R78" i="18" s="1"/>
  <c r="R91" i="18" s="1"/>
  <c r="R62" i="18"/>
  <c r="R63" i="18" s="1"/>
  <c r="R66" i="18" s="1"/>
  <c r="AA736" i="39"/>
  <c r="AA738" i="39" s="1"/>
  <c r="AA333" i="39"/>
  <c r="AA325" i="39"/>
  <c r="U282" i="18"/>
  <c r="U284" i="18" s="1"/>
  <c r="U297" i="18" s="1"/>
  <c r="U301" i="18" s="1"/>
  <c r="U141" i="18"/>
  <c r="Q299" i="38"/>
  <c r="P249" i="38"/>
  <c r="P252" i="38" s="1"/>
  <c r="P253" i="38" s="1"/>
  <c r="P256" i="38" s="1"/>
  <c r="AB1028" i="18"/>
  <c r="AB321" i="18"/>
  <c r="AB322" i="18" s="1"/>
  <c r="AD909" i="18"/>
  <c r="AD903" i="18"/>
  <c r="AD904" i="18" s="1"/>
  <c r="AD911" i="18" s="1"/>
  <c r="AD903" i="39"/>
  <c r="AD904" i="39" s="1"/>
  <c r="AD911" i="39" s="1"/>
  <c r="AD909" i="39"/>
  <c r="AD633" i="18"/>
  <c r="AD638" i="18"/>
  <c r="AD581" i="18"/>
  <c r="AD543" i="18"/>
  <c r="AD573" i="18"/>
  <c r="AD592" i="39"/>
  <c r="AD566" i="39"/>
  <c r="AD559" i="39"/>
  <c r="AD554" i="39"/>
  <c r="AD549" i="39"/>
  <c r="AD544" i="39"/>
  <c r="AD539" i="39"/>
  <c r="AD652" i="39"/>
  <c r="AD640" i="39"/>
  <c r="AD628" i="39"/>
  <c r="AD609" i="39"/>
  <c r="AD583" i="39"/>
  <c r="AD657" i="39"/>
  <c r="AD574" i="39"/>
  <c r="AD646" i="39"/>
  <c r="AD634" i="39"/>
  <c r="AD601" i="39"/>
  <c r="AD651" i="39"/>
  <c r="AD656" i="39"/>
  <c r="AD600" i="39"/>
  <c r="AD558" i="39"/>
  <c r="P1345" i="18"/>
  <c r="P1068" i="18"/>
  <c r="P960" i="38"/>
  <c r="P833" i="38"/>
  <c r="N960" i="38"/>
  <c r="N833" i="38"/>
  <c r="Z961" i="38"/>
  <c r="Z741" i="38"/>
  <c r="T44" i="18"/>
  <c r="T46" i="18" s="1"/>
  <c r="T49" i="18" s="1"/>
  <c r="T52" i="18" s="1"/>
  <c r="T123" i="18"/>
  <c r="T124" i="18" s="1"/>
  <c r="P213" i="18"/>
  <c r="P216" i="18" s="1"/>
  <c r="AC647" i="39"/>
  <c r="AC668" i="39" s="1"/>
  <c r="AC658" i="18"/>
  <c r="AC672" i="18" s="1"/>
  <c r="AD190" i="38"/>
  <c r="AD195" i="38" s="1"/>
  <c r="AD422" i="38"/>
  <c r="AD424" i="38" s="1"/>
  <c r="AD427" i="38" s="1"/>
  <c r="AD429" i="38" s="1"/>
  <c r="AD441" i="38" s="1"/>
  <c r="AD446" i="38" s="1"/>
  <c r="R676" i="38"/>
  <c r="R678" i="38" s="1"/>
  <c r="R690" i="38" s="1"/>
  <c r="R499" i="38"/>
  <c r="R501" i="38" s="1"/>
  <c r="R688" i="38" s="1"/>
  <c r="R692" i="38" s="1"/>
  <c r="R696" i="38" s="1"/>
  <c r="R697" i="38" s="1"/>
  <c r="T1027" i="18"/>
  <c r="T1029" i="18" s="1"/>
  <c r="T1032" i="18" s="1"/>
  <c r="T1034" i="18" s="1"/>
  <c r="T1046" i="18" s="1"/>
  <c r="T1051" i="18" s="1"/>
  <c r="T305" i="18"/>
  <c r="T1027" i="38"/>
  <c r="T1029" i="38" s="1"/>
  <c r="T1032" i="38" s="1"/>
  <c r="T1034" i="38" s="1"/>
  <c r="T1046" i="38" s="1"/>
  <c r="T1051" i="38" s="1"/>
  <c r="T305" i="38"/>
  <c r="R577" i="39"/>
  <c r="R578" i="39" s="1"/>
  <c r="R617" i="39" s="1"/>
  <c r="R604" i="39"/>
  <c r="R605" i="39" s="1"/>
  <c r="R620" i="39" s="1"/>
  <c r="R568" i="39"/>
  <c r="R569" i="39" s="1"/>
  <c r="R616" i="39" s="1"/>
  <c r="R595" i="39"/>
  <c r="R596" i="39" s="1"/>
  <c r="R619" i="39" s="1"/>
  <c r="R612" i="39"/>
  <c r="R613" i="39" s="1"/>
  <c r="R621" i="39" s="1"/>
  <c r="R586" i="39"/>
  <c r="R587" i="39" s="1"/>
  <c r="R618" i="39" s="1"/>
  <c r="R271" i="39"/>
  <c r="R273" i="39" s="1"/>
  <c r="R86" i="39"/>
  <c r="R88" i="39" s="1"/>
  <c r="R93" i="39" s="1"/>
  <c r="R81" i="39"/>
  <c r="R83" i="39" s="1"/>
  <c r="R92" i="39" s="1"/>
  <c r="R76" i="39"/>
  <c r="R78" i="39" s="1"/>
  <c r="R91" i="39" s="1"/>
  <c r="R62" i="39"/>
  <c r="R63" i="39" s="1"/>
  <c r="R66" i="39" s="1"/>
  <c r="AC658" i="38"/>
  <c r="AC672" i="38" s="1"/>
  <c r="S129" i="18"/>
  <c r="S130" i="18" s="1"/>
  <c r="S140" i="18"/>
  <c r="S142" i="18" s="1"/>
  <c r="S543" i="28" s="1"/>
  <c r="S548" i="28" s="1"/>
  <c r="Q93" i="39"/>
  <c r="Q619" i="39"/>
  <c r="Q618" i="39"/>
  <c r="AC745" i="18"/>
  <c r="AC962" i="18"/>
  <c r="AC457" i="18"/>
  <c r="AC449" i="18"/>
  <c r="AC451" i="18" s="1"/>
  <c r="AC1157" i="18" s="1"/>
  <c r="O1366" i="39"/>
  <c r="O1368" i="39" s="1"/>
  <c r="O1245" i="39"/>
  <c r="O235" i="39"/>
  <c r="O239" i="39"/>
  <c r="O241" i="39" s="1"/>
  <c r="O219" i="39"/>
  <c r="O220" i="39" s="1"/>
  <c r="O231" i="39"/>
  <c r="AE1367" i="39"/>
  <c r="AE1101" i="39"/>
  <c r="AE1143" i="39"/>
  <c r="AE1064" i="39"/>
  <c r="AE950" i="39"/>
  <c r="AE1015" i="39"/>
  <c r="AE710" i="39"/>
  <c r="AE471" i="39"/>
  <c r="AE240" i="39"/>
  <c r="AE376" i="39"/>
  <c r="AE344" i="39"/>
  <c r="AE1367" i="38"/>
  <c r="AE1143" i="38"/>
  <c r="AE1101" i="38"/>
  <c r="AE950" i="38"/>
  <c r="AE710" i="38"/>
  <c r="AE1064" i="38"/>
  <c r="AE1015" i="38"/>
  <c r="AE344" i="38"/>
  <c r="AE240" i="38"/>
  <c r="AE471" i="38"/>
  <c r="AE376" i="38"/>
  <c r="AE1015" i="18"/>
  <c r="AE1367" i="18"/>
  <c r="AE1064" i="18"/>
  <c r="AE1143" i="18"/>
  <c r="AE1101" i="18"/>
  <c r="AE950" i="18"/>
  <c r="AE710" i="18"/>
  <c r="AE240" i="18"/>
  <c r="AE471" i="18"/>
  <c r="AE376" i="18"/>
  <c r="AE344" i="18"/>
  <c r="AE771" i="39"/>
  <c r="AE771" i="38"/>
  <c r="AE771" i="18"/>
  <c r="AE403" i="18"/>
  <c r="AE404" i="18" s="1"/>
  <c r="AE411" i="18" s="1"/>
  <c r="AE409" i="18"/>
  <c r="AE1304" i="18"/>
  <c r="AE375" i="18"/>
  <c r="AE371" i="18"/>
  <c r="AE366" i="18"/>
  <c r="AE1048" i="18"/>
  <c r="AE1042" i="18"/>
  <c r="AE1043" i="18" s="1"/>
  <c r="AE1050" i="18" s="1"/>
  <c r="AE1127" i="38"/>
  <c r="AE1116" i="38"/>
  <c r="AE1117" i="38" s="1"/>
  <c r="AE1129" i="38" s="1"/>
  <c r="AE443" i="39"/>
  <c r="AE437" i="39"/>
  <c r="AE438" i="39" s="1"/>
  <c r="AE445" i="39" s="1"/>
  <c r="AE1048" i="39"/>
  <c r="AE1042" i="39"/>
  <c r="AE1043" i="39" s="1"/>
  <c r="AE1050" i="39" s="1"/>
  <c r="P1206" i="18"/>
  <c r="P343" i="18"/>
  <c r="P345" i="18" s="1"/>
  <c r="U23" i="18"/>
  <c r="U27" i="18" s="1"/>
  <c r="P688" i="18"/>
  <c r="P692" i="18" s="1"/>
  <c r="P696" i="18" s="1"/>
  <c r="P697" i="18" s="1"/>
  <c r="AB673" i="18"/>
  <c r="AB677" i="18" s="1"/>
  <c r="R1298" i="18"/>
  <c r="R1054" i="18"/>
  <c r="R1056" i="18" s="1"/>
  <c r="R64" i="28" s="1"/>
  <c r="AC320" i="38"/>
  <c r="AC315" i="38"/>
  <c r="AC317" i="38" s="1"/>
  <c r="AC215" i="38"/>
  <c r="AD909" i="38"/>
  <c r="AD903" i="38"/>
  <c r="AD904" i="38" s="1"/>
  <c r="AD911" i="38" s="1"/>
  <c r="AD377" i="18"/>
  <c r="AB103" i="43" s="1"/>
  <c r="AD645" i="18"/>
  <c r="AD650" i="18"/>
  <c r="AD591" i="18"/>
  <c r="AD553" i="18"/>
  <c r="AD608" i="18"/>
  <c r="AD599" i="18"/>
  <c r="AD565" i="18"/>
  <c r="AD538" i="18"/>
  <c r="AD627" i="18"/>
  <c r="AD572" i="18"/>
  <c r="AD632" i="18"/>
  <c r="AD627" i="38"/>
  <c r="AD632" i="38"/>
  <c r="AD565" i="38"/>
  <c r="AD538" i="38"/>
  <c r="AD572" i="38"/>
  <c r="AD633" i="38"/>
  <c r="AD638" i="38"/>
  <c r="AD573" i="38"/>
  <c r="AD581" i="38"/>
  <c r="AD543" i="38"/>
  <c r="AD573" i="39"/>
  <c r="AD633" i="39"/>
  <c r="AD638" i="39"/>
  <c r="AD581" i="39"/>
  <c r="AD543" i="39"/>
  <c r="N256" i="39"/>
  <c r="N1342" i="39"/>
  <c r="N714" i="39"/>
  <c r="T41" i="18"/>
  <c r="U38" i="18" s="1"/>
  <c r="AC653" i="18"/>
  <c r="AC670" i="18" s="1"/>
  <c r="R388" i="39"/>
  <c r="R390" i="39" s="1"/>
  <c r="R393" i="39" s="1"/>
  <c r="R395" i="39" s="1"/>
  <c r="R407" i="39" s="1"/>
  <c r="R412" i="39" s="1"/>
  <c r="R287" i="39"/>
  <c r="R289" i="39" s="1"/>
  <c r="R298" i="39" s="1"/>
  <c r="AC560" i="38"/>
  <c r="AC610" i="38" s="1"/>
  <c r="AB1028" i="38"/>
  <c r="AB321" i="38"/>
  <c r="AB322" i="38" s="1"/>
  <c r="Q66" i="39"/>
  <c r="Q616" i="39"/>
  <c r="Q621" i="39"/>
  <c r="AC315" i="18"/>
  <c r="AC317" i="18" s="1"/>
  <c r="AC215" i="18"/>
  <c r="AC320" i="18"/>
  <c r="AB1028" i="39"/>
  <c r="AB321" i="39"/>
  <c r="AB322" i="39" s="1"/>
  <c r="AE1055" i="39"/>
  <c r="AE1134" i="39"/>
  <c r="AE1092" i="39"/>
  <c r="AE1121" i="39"/>
  <c r="AE941" i="39"/>
  <c r="AE1006" i="39"/>
  <c r="AE1033" i="39"/>
  <c r="AE750" i="39"/>
  <c r="AE730" i="39"/>
  <c r="AE701" i="39"/>
  <c r="AE737" i="39"/>
  <c r="AE526" i="39"/>
  <c r="AE527" i="39" s="1"/>
  <c r="AE514" i="39"/>
  <c r="AE515" i="39" s="1"/>
  <c r="AE532" i="39"/>
  <c r="AE533" i="39" s="1"/>
  <c r="AE520" i="39"/>
  <c r="AE521" i="39" s="1"/>
  <c r="AE508" i="39"/>
  <c r="AE509" i="39" s="1"/>
  <c r="AE493" i="39"/>
  <c r="AE488" i="39"/>
  <c r="AE489" i="39" s="1"/>
  <c r="AE428" i="39"/>
  <c r="AE450" i="39"/>
  <c r="AE394" i="39"/>
  <c r="AE462" i="39"/>
  <c r="AE416" i="39"/>
  <c r="AE367" i="39"/>
  <c r="AE1134" i="38"/>
  <c r="AE1092" i="38"/>
  <c r="AE1121" i="38"/>
  <c r="AE941" i="38"/>
  <c r="AE701" i="38"/>
  <c r="AE1006" i="38"/>
  <c r="AE737" i="38"/>
  <c r="AE750" i="38"/>
  <c r="AE730" i="38"/>
  <c r="AE1055" i="38"/>
  <c r="AE1033" i="38"/>
  <c r="AE462" i="38"/>
  <c r="AE416" i="38"/>
  <c r="AE367" i="38"/>
  <c r="AE532" i="38"/>
  <c r="AE533" i="38" s="1"/>
  <c r="AE520" i="38"/>
  <c r="AE521" i="38" s="1"/>
  <c r="AE508" i="38"/>
  <c r="AE509" i="38" s="1"/>
  <c r="AE493" i="38"/>
  <c r="AE488" i="38"/>
  <c r="AE489" i="38" s="1"/>
  <c r="AE428" i="38"/>
  <c r="AE526" i="38"/>
  <c r="AE527" i="38" s="1"/>
  <c r="AE514" i="38"/>
  <c r="AE515" i="38" s="1"/>
  <c r="AE450" i="38"/>
  <c r="AE394" i="38"/>
  <c r="AE1055" i="18"/>
  <c r="AE1033" i="18"/>
  <c r="AE1134" i="18"/>
  <c r="AE1092" i="18"/>
  <c r="AE1121" i="18"/>
  <c r="AE1006" i="18"/>
  <c r="AE750" i="18"/>
  <c r="AE730" i="18"/>
  <c r="AE941" i="18"/>
  <c r="AE701" i="18"/>
  <c r="AE737" i="18"/>
  <c r="AE532" i="18"/>
  <c r="AE533" i="18" s="1"/>
  <c r="AE520" i="18"/>
  <c r="AE521" i="18" s="1"/>
  <c r="AE508" i="18"/>
  <c r="AE509" i="18" s="1"/>
  <c r="AE493" i="18"/>
  <c r="AE488" i="18"/>
  <c r="AE489" i="18" s="1"/>
  <c r="AE428" i="18"/>
  <c r="AE526" i="18"/>
  <c r="AE527" i="18" s="1"/>
  <c r="AE514" i="18"/>
  <c r="AE515" i="18" s="1"/>
  <c r="AE450" i="18"/>
  <c r="AE394" i="18"/>
  <c r="AE462" i="18"/>
  <c r="AE416" i="18"/>
  <c r="AE367" i="18"/>
  <c r="AE1232" i="39"/>
  <c r="AE898" i="39"/>
  <c r="AE899" i="39" s="1"/>
  <c r="AE902" i="39"/>
  <c r="AE11" i="39"/>
  <c r="AE12" i="39" s="1"/>
  <c r="AE1232" i="38"/>
  <c r="AE898" i="38"/>
  <c r="AE899" i="38" s="1"/>
  <c r="AE902" i="38"/>
  <c r="AE11" i="38"/>
  <c r="AE12" i="38" s="1"/>
  <c r="AE1232" i="18"/>
  <c r="AE902" i="18"/>
  <c r="AE898" i="18"/>
  <c r="AE899" i="18" s="1"/>
  <c r="AE11" i="18"/>
  <c r="AE12" i="18" s="1"/>
  <c r="AE443" i="18"/>
  <c r="AE437" i="18"/>
  <c r="AE438" i="18" s="1"/>
  <c r="AE445" i="18" s="1"/>
  <c r="AE409" i="38"/>
  <c r="AE403" i="38"/>
  <c r="AE404" i="38" s="1"/>
  <c r="AE411" i="38" s="1"/>
  <c r="AE1042" i="38"/>
  <c r="AE1043" i="38" s="1"/>
  <c r="AE1050" i="38" s="1"/>
  <c r="AE1048" i="38"/>
  <c r="AE1116" i="39"/>
  <c r="AE1117" i="39" s="1"/>
  <c r="AE1129" i="39" s="1"/>
  <c r="AE1127" i="39"/>
  <c r="O1306" i="18"/>
  <c r="O1200" i="18"/>
  <c r="O705" i="18"/>
  <c r="O725" i="18"/>
  <c r="O726" i="18" s="1"/>
  <c r="O709" i="18"/>
  <c r="O711" i="18" s="1"/>
  <c r="O240" i="28" s="1"/>
  <c r="O1305" i="38"/>
  <c r="O1199" i="38"/>
  <c r="O470" i="38"/>
  <c r="O472" i="38" s="1"/>
  <c r="O298" i="28" s="1"/>
  <c r="O466" i="38"/>
  <c r="O724" i="39"/>
  <c r="O1305" i="18"/>
  <c r="O1199" i="18"/>
  <c r="O470" i="18"/>
  <c r="O472" i="18" s="1"/>
  <c r="M104" i="43" s="1"/>
  <c r="O466" i="18"/>
  <c r="P689" i="18"/>
  <c r="S44" i="39"/>
  <c r="S46" i="39" s="1"/>
  <c r="S49" i="39" s="1"/>
  <c r="S52" i="39" s="1"/>
  <c r="S123" i="39"/>
  <c r="S124" i="39" s="1"/>
  <c r="AD377" i="39"/>
  <c r="AB163" i="43" s="1"/>
  <c r="Q676" i="38"/>
  <c r="Q678" i="38" s="1"/>
  <c r="Q499" i="38"/>
  <c r="Q501" i="38" s="1"/>
  <c r="R304" i="18"/>
  <c r="R306" i="18" s="1"/>
  <c r="R145" i="18"/>
  <c r="R214" i="18"/>
  <c r="AC1293" i="18"/>
  <c r="AC814" i="18"/>
  <c r="P690" i="18"/>
  <c r="S1298" i="38"/>
  <c r="S1054" i="38"/>
  <c r="S1056" i="38" s="1"/>
  <c r="S123" i="28" s="1"/>
  <c r="P1306" i="39"/>
  <c r="P1200" i="39"/>
  <c r="P725" i="39"/>
  <c r="P726" i="39" s="1"/>
  <c r="P729" i="39" s="1"/>
  <c r="P731" i="39" s="1"/>
  <c r="P709" i="39"/>
  <c r="P711" i="39" s="1"/>
  <c r="P358" i="28" s="1"/>
  <c r="P705" i="39"/>
  <c r="AC745" i="38"/>
  <c r="AC962" i="38"/>
  <c r="AC449" i="38"/>
  <c r="AC451" i="38" s="1"/>
  <c r="AC1157" i="38" s="1"/>
  <c r="AC457" i="38"/>
  <c r="AD590" i="18"/>
  <c r="AD548" i="18"/>
  <c r="AD639" i="18"/>
  <c r="AD582" i="18"/>
  <c r="AD644" i="18"/>
  <c r="AD639" i="38"/>
  <c r="AD644" i="38"/>
  <c r="AD590" i="38"/>
  <c r="AD548" i="38"/>
  <c r="AD582" i="38"/>
  <c r="AD645" i="38"/>
  <c r="AD650" i="38"/>
  <c r="AD599" i="38"/>
  <c r="AD591" i="38"/>
  <c r="AD553" i="38"/>
  <c r="AD608" i="38"/>
  <c r="AD627" i="39"/>
  <c r="AD572" i="39"/>
  <c r="AD632" i="39"/>
  <c r="AD565" i="39"/>
  <c r="AD538" i="39"/>
  <c r="AD608" i="39"/>
  <c r="AD599" i="39"/>
  <c r="AD645" i="39"/>
  <c r="AD650" i="39"/>
  <c r="AD591" i="39"/>
  <c r="AD553" i="39"/>
  <c r="P1342" i="38"/>
  <c r="P714" i="38"/>
  <c r="N135" i="43" s="1"/>
  <c r="S722" i="38"/>
  <c r="S492" i="38"/>
  <c r="S494" i="38" s="1"/>
  <c r="S276" i="38"/>
  <c r="S292" i="38"/>
  <c r="S294" i="38" s="1"/>
  <c r="S299" i="38" s="1"/>
  <c r="S331" i="38"/>
  <c r="T57" i="38"/>
  <c r="T55" i="38"/>
  <c r="V39" i="39"/>
  <c r="V21" i="39"/>
  <c r="V134" i="39"/>
  <c r="V135" i="39" s="1"/>
  <c r="V118" i="39"/>
  <c r="V119" i="39" s="1"/>
  <c r="V26" i="39"/>
  <c r="Q407" i="39"/>
  <c r="Q412" i="39" s="1"/>
  <c r="Q1345" i="38"/>
  <c r="Q1068" i="38"/>
  <c r="AC1340" i="18"/>
  <c r="AC380" i="18"/>
  <c r="N960" i="18"/>
  <c r="N833" i="18"/>
  <c r="U26" i="38"/>
  <c r="U134" i="38"/>
  <c r="U135" i="38" s="1"/>
  <c r="U39" i="38"/>
  <c r="U21" i="38"/>
  <c r="U118" i="38"/>
  <c r="U119" i="38" s="1"/>
  <c r="AC653" i="39"/>
  <c r="AC670" i="39" s="1"/>
  <c r="AC555" i="39"/>
  <c r="AC602" i="39" s="1"/>
  <c r="Z961" i="39"/>
  <c r="Z741" i="39"/>
  <c r="U128" i="39"/>
  <c r="U139" i="39"/>
  <c r="AD190" i="18"/>
  <c r="AD195" i="18" s="1"/>
  <c r="AD422" i="18"/>
  <c r="AD424" i="18" s="1"/>
  <c r="AD427" i="18" s="1"/>
  <c r="AD429" i="18" s="1"/>
  <c r="AD441" i="18" s="1"/>
  <c r="AD446" i="18" s="1"/>
  <c r="AD422" i="39"/>
  <c r="AD424" i="39" s="1"/>
  <c r="AD427" i="39" s="1"/>
  <c r="AD429" i="39" s="1"/>
  <c r="AD441" i="39" s="1"/>
  <c r="AD446" i="39" s="1"/>
  <c r="AD190" i="39"/>
  <c r="AD195" i="39" s="1"/>
  <c r="Q622" i="38"/>
  <c r="Q676" i="18"/>
  <c r="Q678" i="18" s="1"/>
  <c r="Q690" i="18" s="1"/>
  <c r="Q499" i="18"/>
  <c r="Q501" i="18" s="1"/>
  <c r="Q688" i="18" s="1"/>
  <c r="Q692" i="18" s="1"/>
  <c r="Q696" i="18" s="1"/>
  <c r="Q697" i="18" s="1"/>
  <c r="O1295" i="39"/>
  <c r="O963" i="39"/>
  <c r="O700" i="39"/>
  <c r="O702" i="39" s="1"/>
  <c r="M74" i="43" s="1"/>
  <c r="Q1294" i="18"/>
  <c r="Q461" i="18"/>
  <c r="Q463" i="18" s="1"/>
  <c r="Q91" i="39"/>
  <c r="Q620" i="39"/>
  <c r="AC315" i="39"/>
  <c r="AC317" i="39" s="1"/>
  <c r="AC320" i="39"/>
  <c r="AC215" i="39"/>
  <c r="AE1270" i="39"/>
  <c r="AE1270" i="38"/>
  <c r="AE1270" i="18"/>
  <c r="AF4" i="5"/>
  <c r="AF1" i="5"/>
  <c r="AF1" i="28"/>
  <c r="AF4" i="24"/>
  <c r="AF4" i="28"/>
  <c r="AF1" i="24"/>
  <c r="AF1211" i="39"/>
  <c r="AF1212" i="39" s="1"/>
  <c r="AF1216" i="39" s="1"/>
  <c r="AF1173" i="39"/>
  <c r="AF1176" i="39" s="1"/>
  <c r="AF1181" i="39" s="1"/>
  <c r="AF1111" i="39"/>
  <c r="AF1113" i="39" s="1"/>
  <c r="AF1037" i="39"/>
  <c r="AF1039" i="39" s="1"/>
  <c r="AF1074" i="39"/>
  <c r="AF1076" i="39" s="1"/>
  <c r="AF859" i="39"/>
  <c r="AF922" i="39"/>
  <c r="AF925" i="39" s="1"/>
  <c r="AF895" i="39"/>
  <c r="AF818" i="39"/>
  <c r="AF821" i="39" s="1"/>
  <c r="AF827" i="39" s="1"/>
  <c r="AF794" i="39"/>
  <c r="AF797" i="39" s="1"/>
  <c r="AF808" i="39" s="1"/>
  <c r="AF684" i="39"/>
  <c r="AF685" i="39" s="1"/>
  <c r="AF695" i="39" s="1"/>
  <c r="AF433" i="39"/>
  <c r="AF434" i="39" s="1"/>
  <c r="AF357" i="39"/>
  <c r="AF358" i="39" s="1"/>
  <c r="AF362" i="39" s="1"/>
  <c r="AF363" i="39" s="1"/>
  <c r="AD72" i="43" s="1"/>
  <c r="AF399" i="39"/>
  <c r="AF400" i="39" s="1"/>
  <c r="AF1" i="39"/>
  <c r="AF4" i="39"/>
  <c r="AF1211" i="38"/>
  <c r="AF1212" i="38" s="1"/>
  <c r="AF1216" i="38" s="1"/>
  <c r="AF1111" i="38"/>
  <c r="AF1113" i="38" s="1"/>
  <c r="AF1173" i="38"/>
  <c r="AF1176" i="38" s="1"/>
  <c r="AF1181" i="38" s="1"/>
  <c r="AF1037" i="38"/>
  <c r="AF1039" i="38" s="1"/>
  <c r="AF922" i="38"/>
  <c r="AF925" i="38" s="1"/>
  <c r="AF895" i="38"/>
  <c r="AF818" i="38"/>
  <c r="AF821" i="38" s="1"/>
  <c r="AF827" i="38" s="1"/>
  <c r="AF684" i="38"/>
  <c r="AF685" i="38" s="1"/>
  <c r="AF695" i="38" s="1"/>
  <c r="AF1074" i="38"/>
  <c r="AF1076" i="38" s="1"/>
  <c r="AF859" i="38"/>
  <c r="AF794" i="38"/>
  <c r="AF797" i="38" s="1"/>
  <c r="AF808" i="38" s="1"/>
  <c r="AF433" i="38"/>
  <c r="AF434" i="38" s="1"/>
  <c r="AF357" i="38"/>
  <c r="AF358" i="38" s="1"/>
  <c r="AF362" i="38" s="1"/>
  <c r="AF363" i="38" s="1"/>
  <c r="AF399" i="38"/>
  <c r="AF400" i="38" s="1"/>
  <c r="AF4" i="38"/>
  <c r="AF1173" i="18"/>
  <c r="AF1176" i="18" s="1"/>
  <c r="AF1181" i="18" s="1"/>
  <c r="AF1037" i="18"/>
  <c r="AF1039" i="18" s="1"/>
  <c r="AF1" i="38"/>
  <c r="AF1074" i="18"/>
  <c r="AF1076" i="18" s="1"/>
  <c r="AF1211" i="18"/>
  <c r="AF1212" i="18" s="1"/>
  <c r="AF1216" i="18" s="1"/>
  <c r="AF1111" i="18"/>
  <c r="AF1113" i="18" s="1"/>
  <c r="AF859" i="18"/>
  <c r="AF794" i="18"/>
  <c r="AF797" i="18" s="1"/>
  <c r="AF808" i="18" s="1"/>
  <c r="AF922" i="18"/>
  <c r="AF925" i="18" s="1"/>
  <c r="AF895" i="18"/>
  <c r="AF818" i="18"/>
  <c r="AF821" i="18" s="1"/>
  <c r="AF827" i="18" s="1"/>
  <c r="AF684" i="18"/>
  <c r="AF685" i="18" s="1"/>
  <c r="AF695" i="18" s="1"/>
  <c r="AF433" i="18"/>
  <c r="AF434" i="18" s="1"/>
  <c r="AF357" i="18"/>
  <c r="AF358" i="18" s="1"/>
  <c r="AF362" i="18" s="1"/>
  <c r="AF363" i="18" s="1"/>
  <c r="AF14" i="21"/>
  <c r="AG10" i="21"/>
  <c r="AG1" i="6" s="1"/>
  <c r="AF1" i="21"/>
  <c r="AF399" i="18"/>
  <c r="AF400" i="18" s="1"/>
  <c r="AF1" i="18"/>
  <c r="AF26" i="21"/>
  <c r="AF4" i="21"/>
  <c r="AF22" i="21" s="1"/>
  <c r="AF4" i="18"/>
  <c r="AF4" i="6"/>
  <c r="AF40" i="21"/>
  <c r="AF36" i="21"/>
  <c r="AF32" i="21"/>
  <c r="AE1085" i="18"/>
  <c r="AE1079" i="18"/>
  <c r="AE1080" i="18" s="1"/>
  <c r="AE1087" i="18" s="1"/>
  <c r="AE1304" i="38"/>
  <c r="AE375" i="38"/>
  <c r="AE371" i="38"/>
  <c r="AE366" i="38"/>
  <c r="AE1085" i="38"/>
  <c r="AE1079" i="38"/>
  <c r="AE1080" i="38" s="1"/>
  <c r="AE1087" i="38" s="1"/>
  <c r="AE403" i="39"/>
  <c r="AE404" i="39" s="1"/>
  <c r="AE411" i="39" s="1"/>
  <c r="AE409" i="39"/>
  <c r="AE1085" i="39"/>
  <c r="AE1079" i="39"/>
  <c r="AE1080" i="39" s="1"/>
  <c r="AE1087" i="39" s="1"/>
  <c r="O256" i="38"/>
  <c r="R304" i="39"/>
  <c r="R214" i="39"/>
  <c r="R145" i="39"/>
  <c r="O1294" i="39"/>
  <c r="O461" i="39"/>
  <c r="O463" i="39" s="1"/>
  <c r="M73" i="43" s="1"/>
  <c r="AB673" i="39"/>
  <c r="AB677" i="39" s="1"/>
  <c r="AC1340" i="39"/>
  <c r="AC380" i="39"/>
  <c r="S41" i="39"/>
  <c r="T38" i="39" s="1"/>
  <c r="U128" i="18"/>
  <c r="U139" i="18"/>
  <c r="Q334" i="38"/>
  <c r="O1306" i="38"/>
  <c r="O1200" i="38"/>
  <c r="O709" i="38"/>
  <c r="O711" i="38" s="1"/>
  <c r="O299" i="28" s="1"/>
  <c r="O705" i="38"/>
  <c r="O725" i="38"/>
  <c r="O726" i="38" s="1"/>
  <c r="AD1293" i="18"/>
  <c r="AD814" i="18"/>
  <c r="AD657" i="18"/>
  <c r="AD574" i="18"/>
  <c r="AD646" i="18"/>
  <c r="AD634" i="18"/>
  <c r="AD601" i="18"/>
  <c r="AD592" i="18"/>
  <c r="AD566" i="18"/>
  <c r="AD559" i="18"/>
  <c r="AD554" i="18"/>
  <c r="AD549" i="18"/>
  <c r="AD544" i="18"/>
  <c r="AD652" i="18"/>
  <c r="AD640" i="18"/>
  <c r="AD628" i="18"/>
  <c r="AD609" i="18"/>
  <c r="AD583" i="18"/>
  <c r="AD539" i="18"/>
  <c r="AD600" i="18"/>
  <c r="AD558" i="18"/>
  <c r="AD651" i="18"/>
  <c r="AD656" i="18"/>
  <c r="AD652" i="38"/>
  <c r="AD640" i="38"/>
  <c r="AD628" i="38"/>
  <c r="AD657" i="38"/>
  <c r="AD646" i="38"/>
  <c r="AD634" i="38"/>
  <c r="AD609" i="38"/>
  <c r="AD583" i="38"/>
  <c r="AD574" i="38"/>
  <c r="AD601" i="38"/>
  <c r="AD592" i="38"/>
  <c r="AD566" i="38"/>
  <c r="AD559" i="38"/>
  <c r="AD554" i="38"/>
  <c r="AD549" i="38"/>
  <c r="AD544" i="38"/>
  <c r="AD539" i="38"/>
  <c r="AD651" i="38"/>
  <c r="AD656" i="38"/>
  <c r="AD600" i="38"/>
  <c r="AD558" i="38"/>
  <c r="AD639" i="39"/>
  <c r="AD582" i="39"/>
  <c r="AD644" i="39"/>
  <c r="AD590" i="39"/>
  <c r="AD548" i="39"/>
  <c r="P415" i="18"/>
  <c r="P417" i="18" s="1"/>
  <c r="P456" i="18"/>
  <c r="P458" i="18" s="1"/>
  <c r="N729" i="39"/>
  <c r="N731" i="39" s="1"/>
  <c r="T129" i="38"/>
  <c r="T140" i="38"/>
  <c r="V18" i="39"/>
  <c r="W16" i="39" s="1"/>
  <c r="Q1245" i="18" l="1"/>
  <c r="AA348" i="43"/>
  <c r="AA339" i="43"/>
  <c r="AC207" i="18"/>
  <c r="R1366" i="38"/>
  <c r="R1368" i="38" s="1"/>
  <c r="R1371" i="38" s="1"/>
  <c r="R219" i="38"/>
  <c r="AA357" i="43"/>
  <c r="AC207" i="38"/>
  <c r="AC207" i="39"/>
  <c r="AD202" i="38"/>
  <c r="AD204" i="38" s="1"/>
  <c r="AD630" i="28" s="1"/>
  <c r="AD633" i="28" s="1"/>
  <c r="AD565" i="28"/>
  <c r="AD568" i="28" s="1"/>
  <c r="AD202" i="18"/>
  <c r="AD204" i="18" s="1"/>
  <c r="AD609" i="28" s="1"/>
  <c r="AD612" i="28" s="1"/>
  <c r="AD544" i="28"/>
  <c r="AD547" i="28" s="1"/>
  <c r="AD202" i="39"/>
  <c r="AD204" i="39" s="1"/>
  <c r="AD651" i="28" s="1"/>
  <c r="AD654" i="28" s="1"/>
  <c r="AD586" i="28"/>
  <c r="AD589" i="28" s="1"/>
  <c r="Q219" i="18"/>
  <c r="Q235" i="18"/>
  <c r="Q239" i="18"/>
  <c r="Q241" i="18" s="1"/>
  <c r="Q244" i="18" s="1"/>
  <c r="Q231" i="18"/>
  <c r="P106" i="18"/>
  <c r="R154" i="39"/>
  <c r="P356" i="43" s="1"/>
  <c r="R650" i="28"/>
  <c r="R655" i="28" s="1"/>
  <c r="S154" i="38"/>
  <c r="Q347" i="43" s="1"/>
  <c r="S629" i="28"/>
  <c r="S634" i="28" s="1"/>
  <c r="N337" i="43"/>
  <c r="AF203" i="39"/>
  <c r="AF150" i="38"/>
  <c r="AF1385" i="18"/>
  <c r="AF150" i="39"/>
  <c r="AF102" i="38"/>
  <c r="AF102" i="18"/>
  <c r="AF1385" i="38"/>
  <c r="AF203" i="18"/>
  <c r="AF102" i="39"/>
  <c r="AF1385" i="39"/>
  <c r="AF203" i="38"/>
  <c r="AF150" i="18"/>
  <c r="P42" i="43"/>
  <c r="R119" i="28"/>
  <c r="AD41" i="43"/>
  <c r="AF118" i="28"/>
  <c r="Q106" i="18"/>
  <c r="O337" i="43"/>
  <c r="R106" i="38"/>
  <c r="P346" i="43"/>
  <c r="R154" i="18"/>
  <c r="P338" i="43" s="1"/>
  <c r="Q292" i="43"/>
  <c r="S149" i="18"/>
  <c r="S151" i="18" s="1"/>
  <c r="R231" i="38"/>
  <c r="R239" i="38"/>
  <c r="R241" i="38" s="1"/>
  <c r="R248" i="38" s="1"/>
  <c r="R235" i="38"/>
  <c r="Q300" i="43"/>
  <c r="S101" i="38"/>
  <c r="S103" i="38" s="1"/>
  <c r="S632" i="28" s="1"/>
  <c r="O300" i="43"/>
  <c r="Q101" i="38"/>
  <c r="Q103" i="38" s="1"/>
  <c r="AB311" i="43"/>
  <c r="AD198" i="39"/>
  <c r="AD198" i="38"/>
  <c r="AB302" i="43"/>
  <c r="AD198" i="18"/>
  <c r="AB293" i="43"/>
  <c r="Q213" i="38"/>
  <c r="Q216" i="38" s="1"/>
  <c r="Q231" i="38" s="1"/>
  <c r="Q97" i="38"/>
  <c r="S213" i="38"/>
  <c r="S216" i="38" s="1"/>
  <c r="S239" i="38" s="1"/>
  <c r="S241" i="38" s="1"/>
  <c r="S97" i="38"/>
  <c r="L165" i="43"/>
  <c r="N77" i="43"/>
  <c r="AD1340" i="38"/>
  <c r="AB133" i="43"/>
  <c r="M134" i="43"/>
  <c r="O11" i="43"/>
  <c r="AD10" i="43"/>
  <c r="Q15" i="43"/>
  <c r="T127" i="38"/>
  <c r="T130" i="38" s="1"/>
  <c r="AF59" i="28"/>
  <c r="AD238" i="28"/>
  <c r="O239" i="28"/>
  <c r="S243" i="28"/>
  <c r="AF177" i="28"/>
  <c r="AD356" i="28"/>
  <c r="AD380" i="38"/>
  <c r="O178" i="28"/>
  <c r="P361" i="28"/>
  <c r="O179" i="28"/>
  <c r="Q60" i="28"/>
  <c r="AE377" i="18"/>
  <c r="AE1340" i="18" s="1"/>
  <c r="T138" i="39"/>
  <c r="AD545" i="38"/>
  <c r="AD584" i="38" s="1"/>
  <c r="AD540" i="38"/>
  <c r="AD575" i="38" s="1"/>
  <c r="AD550" i="18"/>
  <c r="AD593" i="18" s="1"/>
  <c r="AD635" i="38"/>
  <c r="AD664" i="38" s="1"/>
  <c r="AD629" i="18"/>
  <c r="AD662" i="18" s="1"/>
  <c r="AD1293" i="39"/>
  <c r="AD647" i="38"/>
  <c r="AD668" i="38" s="1"/>
  <c r="AD635" i="18"/>
  <c r="AD664" i="18" s="1"/>
  <c r="AD814" i="38"/>
  <c r="R1206" i="38"/>
  <c r="R244" i="38"/>
  <c r="AD540" i="18"/>
  <c r="AD575" i="18" s="1"/>
  <c r="AD641" i="18"/>
  <c r="AD666" i="18" s="1"/>
  <c r="AD555" i="18"/>
  <c r="AD602" i="18" s="1"/>
  <c r="AE368" i="38"/>
  <c r="AE1293" i="38" s="1"/>
  <c r="AD555" i="38"/>
  <c r="AD602" i="38" s="1"/>
  <c r="AD641" i="38"/>
  <c r="AD666" i="38" s="1"/>
  <c r="AE377" i="38"/>
  <c r="AD550" i="38"/>
  <c r="AD593" i="38" s="1"/>
  <c r="AD629" i="38"/>
  <c r="AD662" i="38" s="1"/>
  <c r="Q94" i="39"/>
  <c r="Q588" i="28" s="1"/>
  <c r="AC673" i="38"/>
  <c r="AC677" i="38" s="1"/>
  <c r="U28" i="39"/>
  <c r="U113" i="39" s="1"/>
  <c r="U114" i="39" s="1"/>
  <c r="U127" i="39" s="1"/>
  <c r="O1206" i="39"/>
  <c r="O343" i="39"/>
  <c r="O345" i="39" s="1"/>
  <c r="O348" i="39" s="1"/>
  <c r="P1345" i="39"/>
  <c r="P1068" i="39"/>
  <c r="O1309" i="39"/>
  <c r="O1063" i="39"/>
  <c r="O1065" i="39" s="1"/>
  <c r="M168" i="43" s="1"/>
  <c r="O1059" i="39"/>
  <c r="AD658" i="39"/>
  <c r="AD672" i="39" s="1"/>
  <c r="AD653" i="38"/>
  <c r="AD670" i="38" s="1"/>
  <c r="AD658" i="38"/>
  <c r="AD672" i="38" s="1"/>
  <c r="AD653" i="18"/>
  <c r="AD670" i="18" s="1"/>
  <c r="AD560" i="18"/>
  <c r="AD610" i="18" s="1"/>
  <c r="T138" i="18"/>
  <c r="AD545" i="18"/>
  <c r="AD584" i="18" s="1"/>
  <c r="AD647" i="18"/>
  <c r="AD668" i="18" s="1"/>
  <c r="R94" i="18"/>
  <c r="R546" i="28" s="1"/>
  <c r="AC673" i="39"/>
  <c r="AC677" i="39" s="1"/>
  <c r="R622" i="18"/>
  <c r="R689" i="18" s="1"/>
  <c r="AC673" i="18"/>
  <c r="AC677" i="18" s="1"/>
  <c r="O729" i="38"/>
  <c r="O731" i="38" s="1"/>
  <c r="P724" i="18"/>
  <c r="AF1367" i="39"/>
  <c r="AF1143" i="39"/>
  <c r="AF1064" i="39"/>
  <c r="AF1101" i="39"/>
  <c r="AF950" i="39"/>
  <c r="AF1015" i="39"/>
  <c r="AF710" i="39"/>
  <c r="AF471" i="39"/>
  <c r="AF376" i="39"/>
  <c r="AF344" i="39"/>
  <c r="AF240" i="39"/>
  <c r="AF1367" i="38"/>
  <c r="AF1143" i="38"/>
  <c r="AF1101" i="38"/>
  <c r="AF950" i="38"/>
  <c r="AF710" i="38"/>
  <c r="AF1064" i="38"/>
  <c r="AF1015" i="38"/>
  <c r="AF240" i="38"/>
  <c r="AF471" i="38"/>
  <c r="AF376" i="38"/>
  <c r="AF344" i="38"/>
  <c r="AF1367" i="18"/>
  <c r="AF1064" i="18"/>
  <c r="AF1143" i="18"/>
  <c r="AF1101" i="18"/>
  <c r="AF1015" i="18"/>
  <c r="AF950" i="18"/>
  <c r="AF710" i="18"/>
  <c r="AF471" i="18"/>
  <c r="AF376" i="18"/>
  <c r="AF344" i="18"/>
  <c r="AF240" i="18"/>
  <c r="AF771" i="39"/>
  <c r="AF771" i="38"/>
  <c r="AF771" i="18"/>
  <c r="AF409" i="18"/>
  <c r="AF403" i="18"/>
  <c r="AF404" i="18" s="1"/>
  <c r="AF411" i="18" s="1"/>
  <c r="AF1304" i="18"/>
  <c r="AF371" i="18"/>
  <c r="AF366" i="18"/>
  <c r="AF375" i="18"/>
  <c r="AF403" i="38"/>
  <c r="AF404" i="38" s="1"/>
  <c r="AF411" i="38" s="1"/>
  <c r="AF409" i="38"/>
  <c r="AF1048" i="39"/>
  <c r="AF1042" i="39"/>
  <c r="AF1043" i="39" s="1"/>
  <c r="AF1050" i="39" s="1"/>
  <c r="Q1295" i="18"/>
  <c r="Q963" i="18"/>
  <c r="Q700" i="18"/>
  <c r="Q702" i="18" s="1"/>
  <c r="AD320" i="18"/>
  <c r="AD315" i="18"/>
  <c r="AD317" i="18" s="1"/>
  <c r="AD215" i="18"/>
  <c r="U23" i="38"/>
  <c r="U27" i="38" s="1"/>
  <c r="V23" i="39"/>
  <c r="V27" i="39" s="1"/>
  <c r="P960" i="39"/>
  <c r="P833" i="39"/>
  <c r="S1309" i="38"/>
  <c r="S1063" i="38"/>
  <c r="S1065" i="38" s="1"/>
  <c r="S302" i="28" s="1"/>
  <c r="S1059" i="38"/>
  <c r="Q46" i="43" s="1"/>
  <c r="S140" i="39"/>
  <c r="S142" i="39" s="1"/>
  <c r="S585" i="28" s="1"/>
  <c r="S590" i="28" s="1"/>
  <c r="S129" i="39"/>
  <c r="S130" i="39" s="1"/>
  <c r="O1342" i="18"/>
  <c r="O714" i="18"/>
  <c r="AE909" i="38"/>
  <c r="AE903" i="38"/>
  <c r="AE904" i="38" s="1"/>
  <c r="AE911" i="38" s="1"/>
  <c r="AE909" i="39"/>
  <c r="AE903" i="39"/>
  <c r="AE904" i="39" s="1"/>
  <c r="AE911" i="39" s="1"/>
  <c r="AE650" i="18"/>
  <c r="AE591" i="18"/>
  <c r="AE553" i="18"/>
  <c r="AE608" i="18"/>
  <c r="AE599" i="18"/>
  <c r="AE645" i="18"/>
  <c r="AE565" i="18"/>
  <c r="AE538" i="18"/>
  <c r="AE627" i="18"/>
  <c r="AE572" i="18"/>
  <c r="AE632" i="18"/>
  <c r="AE633" i="38"/>
  <c r="AE638" i="38"/>
  <c r="AE581" i="38"/>
  <c r="AE543" i="38"/>
  <c r="AE573" i="38"/>
  <c r="AE652" i="39"/>
  <c r="AE640" i="39"/>
  <c r="AE628" i="39"/>
  <c r="AE609" i="39"/>
  <c r="AE583" i="39"/>
  <c r="AE657" i="39"/>
  <c r="AE574" i="39"/>
  <c r="AE646" i="39"/>
  <c r="AE634" i="39"/>
  <c r="AE601" i="39"/>
  <c r="AE592" i="39"/>
  <c r="AE566" i="39"/>
  <c r="AE559" i="39"/>
  <c r="AE554" i="39"/>
  <c r="AE549" i="39"/>
  <c r="AE544" i="39"/>
  <c r="AE539" i="39"/>
  <c r="AE656" i="39"/>
  <c r="AE600" i="39"/>
  <c r="AE558" i="39"/>
  <c r="AE651" i="39"/>
  <c r="U40" i="18"/>
  <c r="U41" i="18" s="1"/>
  <c r="V38" i="18" s="1"/>
  <c r="AB736" i="18"/>
  <c r="AB738" i="18" s="1"/>
  <c r="AB333" i="18"/>
  <c r="AB325" i="18"/>
  <c r="U28" i="18"/>
  <c r="U113" i="18" s="1"/>
  <c r="U114" i="18" s="1"/>
  <c r="R722" i="39"/>
  <c r="R492" i="39"/>
  <c r="R494" i="39" s="1"/>
  <c r="R276" i="39"/>
  <c r="R292" i="39"/>
  <c r="R294" i="39" s="1"/>
  <c r="R299" i="39" s="1"/>
  <c r="R301" i="39" s="1"/>
  <c r="R331" i="39"/>
  <c r="R622" i="39"/>
  <c r="R689" i="39" s="1"/>
  <c r="T1298" i="38"/>
  <c r="T1054" i="38"/>
  <c r="T1056" i="38" s="1"/>
  <c r="T123" i="28" s="1"/>
  <c r="T129" i="18"/>
  <c r="T130" i="18" s="1"/>
  <c r="T140" i="18"/>
  <c r="AD635" i="39"/>
  <c r="AD664" i="39" s="1"/>
  <c r="AD653" i="39"/>
  <c r="AD670" i="39" s="1"/>
  <c r="AD555" i="39"/>
  <c r="AD602" i="39" s="1"/>
  <c r="U1027" i="18"/>
  <c r="U1029" i="18" s="1"/>
  <c r="U1032" i="18" s="1"/>
  <c r="U1034" i="18" s="1"/>
  <c r="U1046" i="18" s="1"/>
  <c r="U1051" i="18" s="1"/>
  <c r="U305" i="18"/>
  <c r="R722" i="18"/>
  <c r="R492" i="18"/>
  <c r="R494" i="18" s="1"/>
  <c r="R276" i="18"/>
  <c r="R292" i="18"/>
  <c r="R294" i="18" s="1"/>
  <c r="R299" i="18" s="1"/>
  <c r="R331" i="18"/>
  <c r="AE368" i="39"/>
  <c r="R1305" i="38"/>
  <c r="R1199" i="38"/>
  <c r="R470" i="38"/>
  <c r="R472" i="38" s="1"/>
  <c r="R298" i="28" s="1"/>
  <c r="R466" i="38"/>
  <c r="P1294" i="18"/>
  <c r="P461" i="18"/>
  <c r="P463" i="18" s="1"/>
  <c r="W17" i="39"/>
  <c r="W18" i="39" s="1"/>
  <c r="X16" i="39" s="1"/>
  <c r="N960" i="39"/>
  <c r="N833" i="39"/>
  <c r="AF1270" i="39"/>
  <c r="AF1270" i="38"/>
  <c r="AF1270" i="18"/>
  <c r="AF1232" i="39"/>
  <c r="AF898" i="39"/>
  <c r="AF899" i="39" s="1"/>
  <c r="AF902" i="39"/>
  <c r="AF11" i="39"/>
  <c r="AF12" i="39" s="1"/>
  <c r="AF1232" i="38"/>
  <c r="AF902" i="38"/>
  <c r="AF898" i="38"/>
  <c r="AF899" i="38" s="1"/>
  <c r="AF11" i="38"/>
  <c r="AF12" i="38" s="1"/>
  <c r="AF1232" i="18"/>
  <c r="AF898" i="18"/>
  <c r="AF899" i="18" s="1"/>
  <c r="AF902" i="18"/>
  <c r="AF11" i="18"/>
  <c r="AF12" i="18" s="1"/>
  <c r="AF443" i="18"/>
  <c r="AF437" i="18"/>
  <c r="AF438" i="18" s="1"/>
  <c r="AF445" i="18" s="1"/>
  <c r="AF1127" i="18"/>
  <c r="AF1116" i="18"/>
  <c r="AF1117" i="18" s="1"/>
  <c r="AF1129" i="18" s="1"/>
  <c r="AF1042" i="18"/>
  <c r="AF1043" i="18" s="1"/>
  <c r="AF1050" i="18" s="1"/>
  <c r="AF1048" i="18"/>
  <c r="AF1304" i="38"/>
  <c r="AF375" i="38"/>
  <c r="AF371" i="38"/>
  <c r="AF366" i="38"/>
  <c r="AF1079" i="38"/>
  <c r="AF1080" i="38" s="1"/>
  <c r="AF1087" i="38" s="1"/>
  <c r="AF1085" i="38"/>
  <c r="AF1116" i="38"/>
  <c r="AF1117" i="38" s="1"/>
  <c r="AF1129" i="38" s="1"/>
  <c r="AF1127" i="38"/>
  <c r="AF409" i="39"/>
  <c r="AF403" i="39"/>
  <c r="AF404" i="39" s="1"/>
  <c r="AF411" i="39" s="1"/>
  <c r="AF1127" i="39"/>
  <c r="AF1116" i="39"/>
  <c r="AF1117" i="39" s="1"/>
  <c r="AF1129" i="39" s="1"/>
  <c r="O1306" i="39"/>
  <c r="O1200" i="39"/>
  <c r="O705" i="39"/>
  <c r="O725" i="39"/>
  <c r="O726" i="39" s="1"/>
  <c r="O709" i="39"/>
  <c r="O711" i="39" s="1"/>
  <c r="O358" i="28" s="1"/>
  <c r="AD320" i="39"/>
  <c r="AD315" i="39"/>
  <c r="AD317" i="39" s="1"/>
  <c r="AD215" i="39"/>
  <c r="Q688" i="38"/>
  <c r="Q692" i="38" s="1"/>
  <c r="Q696" i="38" s="1"/>
  <c r="Q697" i="38" s="1"/>
  <c r="S57" i="39"/>
  <c r="S55" i="39"/>
  <c r="O1341" i="38"/>
  <c r="O475" i="38"/>
  <c r="AE548" i="18"/>
  <c r="AE639" i="18"/>
  <c r="AE582" i="18"/>
  <c r="AE644" i="18"/>
  <c r="AE590" i="18"/>
  <c r="AE645" i="38"/>
  <c r="AE650" i="38"/>
  <c r="AE591" i="38"/>
  <c r="AE553" i="38"/>
  <c r="AE608" i="38"/>
  <c r="AE599" i="38"/>
  <c r="AE632" i="38"/>
  <c r="AE627" i="38"/>
  <c r="AE565" i="38"/>
  <c r="AE538" i="38"/>
  <c r="AE572" i="38"/>
  <c r="AE573" i="39"/>
  <c r="AE633" i="39"/>
  <c r="AE638" i="39"/>
  <c r="AE581" i="39"/>
  <c r="AE543" i="39"/>
  <c r="AD1340" i="18"/>
  <c r="AD380" i="18"/>
  <c r="R1309" i="18"/>
  <c r="R1063" i="18"/>
  <c r="R1065" i="18" s="1"/>
  <c r="P108" i="43" s="1"/>
  <c r="R1059" i="18"/>
  <c r="P1295" i="18"/>
  <c r="P963" i="18"/>
  <c r="P700" i="18"/>
  <c r="P702" i="18" s="1"/>
  <c r="P348" i="18"/>
  <c r="AE368" i="18"/>
  <c r="S304" i="18"/>
  <c r="S306" i="18" s="1"/>
  <c r="S145" i="18"/>
  <c r="S214" i="18"/>
  <c r="R94" i="39"/>
  <c r="R588" i="28" s="1"/>
  <c r="R1295" i="38"/>
  <c r="R963" i="38"/>
  <c r="R700" i="38"/>
  <c r="R702" i="38" s="1"/>
  <c r="P1366" i="18"/>
  <c r="P1368" i="18" s="1"/>
  <c r="P1245" i="18"/>
  <c r="P231" i="18"/>
  <c r="P239" i="18"/>
  <c r="P241" i="18" s="1"/>
  <c r="P235" i="18"/>
  <c r="P219" i="18"/>
  <c r="P220" i="18" s="1"/>
  <c r="P223" i="18" s="1"/>
  <c r="P224" i="18" s="1"/>
  <c r="T57" i="18"/>
  <c r="T55" i="18"/>
  <c r="AD647" i="39"/>
  <c r="AD668" i="39" s="1"/>
  <c r="AD540" i="39"/>
  <c r="AD575" i="39" s="1"/>
  <c r="AD560" i="39"/>
  <c r="AD610" i="39" s="1"/>
  <c r="Q1294" i="38"/>
  <c r="Q461" i="38"/>
  <c r="Q463" i="38" s="1"/>
  <c r="AE190" i="18"/>
  <c r="AE195" i="18" s="1"/>
  <c r="AE422" i="18"/>
  <c r="AE424" i="18" s="1"/>
  <c r="AE427" i="18" s="1"/>
  <c r="AE429" i="18" s="1"/>
  <c r="AE441" i="18" s="1"/>
  <c r="AE446" i="18" s="1"/>
  <c r="AE422" i="39"/>
  <c r="AE424" i="39" s="1"/>
  <c r="AE427" i="39" s="1"/>
  <c r="AE429" i="39" s="1"/>
  <c r="AE441" i="39" s="1"/>
  <c r="AE446" i="39" s="1"/>
  <c r="AE190" i="39"/>
  <c r="AE195" i="39" s="1"/>
  <c r="S723" i="38"/>
  <c r="S309" i="38"/>
  <c r="S332" i="38"/>
  <c r="S334" i="38" s="1"/>
  <c r="S407" i="38"/>
  <c r="S412" i="38" s="1"/>
  <c r="V134" i="38"/>
  <c r="V135" i="38" s="1"/>
  <c r="V118" i="38"/>
  <c r="V119" i="38" s="1"/>
  <c r="V39" i="38"/>
  <c r="V21" i="38"/>
  <c r="V26" i="38"/>
  <c r="AD560" i="38"/>
  <c r="AD610" i="38" s="1"/>
  <c r="Q1206" i="38"/>
  <c r="Q343" i="38"/>
  <c r="Q345" i="38" s="1"/>
  <c r="AG1" i="5"/>
  <c r="AG4" i="5"/>
  <c r="AG1" i="28"/>
  <c r="AG4" i="28"/>
  <c r="AG4" i="24"/>
  <c r="AG1" i="24"/>
  <c r="AG1211" i="39"/>
  <c r="AG1212" i="39" s="1"/>
  <c r="AG1216" i="39" s="1"/>
  <c r="AG1173" i="39"/>
  <c r="AG1176" i="39" s="1"/>
  <c r="AG1181" i="39" s="1"/>
  <c r="AG1074" i="39"/>
  <c r="AG1076" i="39" s="1"/>
  <c r="AG1111" i="39"/>
  <c r="AG1113" i="39" s="1"/>
  <c r="AG1037" i="39"/>
  <c r="AG1039" i="39" s="1"/>
  <c r="AG922" i="39"/>
  <c r="AG925" i="39" s="1"/>
  <c r="AG895" i="39"/>
  <c r="AG818" i="39"/>
  <c r="AG821" i="39" s="1"/>
  <c r="AG827" i="39" s="1"/>
  <c r="AG859" i="39"/>
  <c r="AG794" i="39"/>
  <c r="AG797" i="39" s="1"/>
  <c r="AG808" i="39" s="1"/>
  <c r="AG684" i="39"/>
  <c r="AG685" i="39" s="1"/>
  <c r="AG695" i="39" s="1"/>
  <c r="AG399" i="39"/>
  <c r="AG400" i="39" s="1"/>
  <c r="AG433" i="39"/>
  <c r="AG434" i="39" s="1"/>
  <c r="AG357" i="39"/>
  <c r="AG358" i="39" s="1"/>
  <c r="AG362" i="39" s="1"/>
  <c r="AG363" i="39" s="1"/>
  <c r="AE72" i="43" s="1"/>
  <c r="AG1" i="39"/>
  <c r="AG4" i="39"/>
  <c r="AG1211" i="38"/>
  <c r="AG1212" i="38" s="1"/>
  <c r="AG1216" i="38" s="1"/>
  <c r="AG1111" i="38"/>
  <c r="AG1113" i="38" s="1"/>
  <c r="AG1173" i="38"/>
  <c r="AG1176" i="38" s="1"/>
  <c r="AG1181" i="38" s="1"/>
  <c r="AG895" i="38"/>
  <c r="AG818" i="38"/>
  <c r="AG821" i="38" s="1"/>
  <c r="AG827" i="38" s="1"/>
  <c r="AG684" i="38"/>
  <c r="AG685" i="38" s="1"/>
  <c r="AG695" i="38" s="1"/>
  <c r="AG1074" i="38"/>
  <c r="AG1076" i="38" s="1"/>
  <c r="AG859" i="38"/>
  <c r="AG794" i="38"/>
  <c r="AG797" i="38" s="1"/>
  <c r="AG808" i="38" s="1"/>
  <c r="AG1037" i="38"/>
  <c r="AG1039" i="38" s="1"/>
  <c r="AG922" i="38"/>
  <c r="AG925" i="38" s="1"/>
  <c r="AG433" i="38"/>
  <c r="AG434" i="38" s="1"/>
  <c r="AG357" i="38"/>
  <c r="AG358" i="38" s="1"/>
  <c r="AG362" i="38" s="1"/>
  <c r="AG363" i="38" s="1"/>
  <c r="AG399" i="38"/>
  <c r="AG400" i="38" s="1"/>
  <c r="AG1037" i="18"/>
  <c r="AG1039" i="18" s="1"/>
  <c r="AG1" i="38"/>
  <c r="AG1074" i="18"/>
  <c r="AG1076" i="18" s="1"/>
  <c r="AG1211" i="18"/>
  <c r="AG1212" i="18" s="1"/>
  <c r="AG1216" i="18" s="1"/>
  <c r="AG1111" i="18"/>
  <c r="AG1113" i="18" s="1"/>
  <c r="AG4" i="38"/>
  <c r="AG1173" i="18"/>
  <c r="AG1176" i="18" s="1"/>
  <c r="AG1181" i="18" s="1"/>
  <c r="AG859" i="18"/>
  <c r="AG794" i="18"/>
  <c r="AG797" i="18" s="1"/>
  <c r="AG808" i="18" s="1"/>
  <c r="AG922" i="18"/>
  <c r="AG925" i="18" s="1"/>
  <c r="AG895" i="18"/>
  <c r="AG818" i="18"/>
  <c r="AG821" i="18" s="1"/>
  <c r="AG827" i="18" s="1"/>
  <c r="AG684" i="18"/>
  <c r="AG685" i="18" s="1"/>
  <c r="AG695" i="18" s="1"/>
  <c r="AG399" i="18"/>
  <c r="AG400" i="18" s="1"/>
  <c r="AG1" i="18"/>
  <c r="AG26" i="21"/>
  <c r="AG4" i="21"/>
  <c r="AG22" i="21" s="1"/>
  <c r="AG4" i="18"/>
  <c r="AG4" i="6"/>
  <c r="AG433" i="18"/>
  <c r="AG434" i="18" s="1"/>
  <c r="AG357" i="18"/>
  <c r="AG358" i="18" s="1"/>
  <c r="AG362" i="18" s="1"/>
  <c r="AG363" i="18" s="1"/>
  <c r="AG14" i="21"/>
  <c r="AH10" i="21"/>
  <c r="AH1" i="6" s="1"/>
  <c r="AG1" i="21"/>
  <c r="AG36" i="21"/>
  <c r="AG40" i="21"/>
  <c r="AG32" i="21"/>
  <c r="AF443" i="38"/>
  <c r="AF437" i="38"/>
  <c r="AF438" i="38" s="1"/>
  <c r="AF445" i="38" s="1"/>
  <c r="AF1304" i="39"/>
  <c r="AF371" i="39"/>
  <c r="AF366" i="39"/>
  <c r="AF375" i="39"/>
  <c r="AF377" i="39" s="1"/>
  <c r="AD163" i="43" s="1"/>
  <c r="AC1028" i="39"/>
  <c r="AC321" i="39"/>
  <c r="AC322" i="39" s="1"/>
  <c r="Q1199" i="18"/>
  <c r="Q1305" i="18"/>
  <c r="Q470" i="18"/>
  <c r="Q472" i="18" s="1"/>
  <c r="O104" i="43" s="1"/>
  <c r="Q466" i="18"/>
  <c r="AD962" i="39"/>
  <c r="AD745" i="39"/>
  <c r="AD457" i="39"/>
  <c r="AD449" i="39"/>
  <c r="AD451" i="39" s="1"/>
  <c r="AD1157" i="39" s="1"/>
  <c r="U282" i="38"/>
  <c r="U284" i="38" s="1"/>
  <c r="U297" i="38" s="1"/>
  <c r="U301" i="38" s="1"/>
  <c r="U141" i="38"/>
  <c r="V128" i="39"/>
  <c r="V139" i="39"/>
  <c r="Q690" i="38"/>
  <c r="O1341" i="18"/>
  <c r="O475" i="18"/>
  <c r="U40" i="38"/>
  <c r="AE646" i="18"/>
  <c r="AE634" i="18"/>
  <c r="AE601" i="18"/>
  <c r="AE592" i="18"/>
  <c r="AE566" i="18"/>
  <c r="AE559" i="18"/>
  <c r="AE554" i="18"/>
  <c r="AE549" i="18"/>
  <c r="AE544" i="18"/>
  <c r="AE539" i="18"/>
  <c r="AE652" i="18"/>
  <c r="AE640" i="18"/>
  <c r="AE628" i="18"/>
  <c r="AE609" i="18"/>
  <c r="AE583" i="18"/>
  <c r="AE657" i="18"/>
  <c r="AE574" i="18"/>
  <c r="AE558" i="18"/>
  <c r="AE651" i="18"/>
  <c r="AE656" i="18"/>
  <c r="AE600" i="18"/>
  <c r="AE644" i="38"/>
  <c r="AE639" i="38"/>
  <c r="AE590" i="38"/>
  <c r="AE548" i="38"/>
  <c r="AE582" i="38"/>
  <c r="AE632" i="39"/>
  <c r="AE565" i="39"/>
  <c r="AE538" i="39"/>
  <c r="AE627" i="39"/>
  <c r="AE572" i="39"/>
  <c r="AE599" i="39"/>
  <c r="AE645" i="39"/>
  <c r="AE650" i="39"/>
  <c r="AE591" i="39"/>
  <c r="AE553" i="39"/>
  <c r="AE608" i="39"/>
  <c r="AC1028" i="18"/>
  <c r="AC321" i="18"/>
  <c r="AC322" i="18" s="1"/>
  <c r="Q622" i="39"/>
  <c r="R456" i="39"/>
  <c r="R458" i="39" s="1"/>
  <c r="R415" i="39"/>
  <c r="R417" i="39" s="1"/>
  <c r="R724" i="39" s="1"/>
  <c r="AC1028" i="38"/>
  <c r="AC321" i="38"/>
  <c r="AC322" i="38" s="1"/>
  <c r="O223" i="39"/>
  <c r="O224" i="39" s="1"/>
  <c r="P220" i="39"/>
  <c r="P223" i="39" s="1"/>
  <c r="P224" i="39" s="1"/>
  <c r="P227" i="39" s="1"/>
  <c r="O1371" i="39"/>
  <c r="S388" i="18"/>
  <c r="S390" i="18" s="1"/>
  <c r="S393" i="18" s="1"/>
  <c r="S395" i="18" s="1"/>
  <c r="S407" i="18" s="1"/>
  <c r="S412" i="18" s="1"/>
  <c r="S287" i="18"/>
  <c r="S289" i="18" s="1"/>
  <c r="S298" i="18" s="1"/>
  <c r="AD962" i="38"/>
  <c r="AD745" i="38"/>
  <c r="AD457" i="38"/>
  <c r="AD449" i="38"/>
  <c r="AD451" i="38" s="1"/>
  <c r="AD1157" i="38" s="1"/>
  <c r="AD629" i="39"/>
  <c r="AD662" i="39" s="1"/>
  <c r="AD545" i="39"/>
  <c r="AD584" i="39" s="1"/>
  <c r="S1068" i="18"/>
  <c r="S1345" i="18"/>
  <c r="V134" i="18"/>
  <c r="V135" i="18" s="1"/>
  <c r="V118" i="18"/>
  <c r="V119" i="18" s="1"/>
  <c r="V26" i="18"/>
  <c r="V39" i="18"/>
  <c r="V21" i="18"/>
  <c r="Q724" i="38"/>
  <c r="AE377" i="39"/>
  <c r="AC163" i="43" s="1"/>
  <c r="Q676" i="39"/>
  <c r="Q678" i="39" s="1"/>
  <c r="Q499" i="39"/>
  <c r="Q501" i="39" s="1"/>
  <c r="Q1206" i="18"/>
  <c r="Q343" i="18"/>
  <c r="Q345" i="18" s="1"/>
  <c r="Q348" i="18" s="1"/>
  <c r="T142" i="38"/>
  <c r="T564" i="28" s="1"/>
  <c r="T569" i="28" s="1"/>
  <c r="R298" i="18"/>
  <c r="AA961" i="18"/>
  <c r="AA741" i="18"/>
  <c r="V18" i="38"/>
  <c r="W16" i="38" s="1"/>
  <c r="AD658" i="18"/>
  <c r="AD672" i="18" s="1"/>
  <c r="O729" i="18"/>
  <c r="O731" i="18" s="1"/>
  <c r="O1342" i="38"/>
  <c r="O714" i="38"/>
  <c r="M135" i="43" s="1"/>
  <c r="T40" i="39"/>
  <c r="T41" i="39" s="1"/>
  <c r="U38" i="39" s="1"/>
  <c r="O1305" i="39"/>
  <c r="O1199" i="39"/>
  <c r="O470" i="39"/>
  <c r="O472" i="39" s="1"/>
  <c r="M164" i="43" s="1"/>
  <c r="O466" i="39"/>
  <c r="AF1055" i="39"/>
  <c r="AF1134" i="39"/>
  <c r="AF1092" i="39"/>
  <c r="AF1121" i="39"/>
  <c r="AF1006" i="39"/>
  <c r="AF1033" i="39"/>
  <c r="AF941" i="39"/>
  <c r="AF701" i="39"/>
  <c r="AF737" i="39"/>
  <c r="AF750" i="39"/>
  <c r="AF730" i="39"/>
  <c r="AF532" i="39"/>
  <c r="AF533" i="39" s="1"/>
  <c r="AF520" i="39"/>
  <c r="AF521" i="39" s="1"/>
  <c r="AF508" i="39"/>
  <c r="AF509" i="39" s="1"/>
  <c r="AF493" i="39"/>
  <c r="AF488" i="39"/>
  <c r="AF489" i="39" s="1"/>
  <c r="AF526" i="39"/>
  <c r="AF527" i="39" s="1"/>
  <c r="AF514" i="39"/>
  <c r="AF515" i="39" s="1"/>
  <c r="AF428" i="39"/>
  <c r="AF450" i="39"/>
  <c r="AF394" i="39"/>
  <c r="AF462" i="39"/>
  <c r="AF416" i="39"/>
  <c r="AF367" i="39"/>
  <c r="AF1121" i="38"/>
  <c r="AF1055" i="38"/>
  <c r="AF1134" i="38"/>
  <c r="AF1092" i="38"/>
  <c r="AF1006" i="38"/>
  <c r="AF737" i="38"/>
  <c r="AF750" i="38"/>
  <c r="AF730" i="38"/>
  <c r="AF1033" i="38"/>
  <c r="AF941" i="38"/>
  <c r="AF701" i="38"/>
  <c r="AF532" i="38"/>
  <c r="AF533" i="38" s="1"/>
  <c r="AF520" i="38"/>
  <c r="AF521" i="38" s="1"/>
  <c r="AF508" i="38"/>
  <c r="AF509" i="38" s="1"/>
  <c r="AF493" i="38"/>
  <c r="AF488" i="38"/>
  <c r="AF489" i="38" s="1"/>
  <c r="AF428" i="38"/>
  <c r="AF526" i="38"/>
  <c r="AF527" i="38" s="1"/>
  <c r="AF514" i="38"/>
  <c r="AF515" i="38" s="1"/>
  <c r="AF450" i="38"/>
  <c r="AF394" i="38"/>
  <c r="AF462" i="38"/>
  <c r="AF416" i="38"/>
  <c r="AF367" i="38"/>
  <c r="AF1134" i="18"/>
  <c r="AF1092" i="18"/>
  <c r="AF1121" i="18"/>
  <c r="AF1006" i="18"/>
  <c r="AF1055" i="18"/>
  <c r="AF1033" i="18"/>
  <c r="AF941" i="18"/>
  <c r="AF701" i="18"/>
  <c r="AF737" i="18"/>
  <c r="AF750" i="18"/>
  <c r="AF730" i="18"/>
  <c r="AF428" i="18"/>
  <c r="AF526" i="18"/>
  <c r="AF527" i="18" s="1"/>
  <c r="AF514" i="18"/>
  <c r="AF515" i="18" s="1"/>
  <c r="AF450" i="18"/>
  <c r="AF394" i="18"/>
  <c r="AF462" i="18"/>
  <c r="AF416" i="18"/>
  <c r="AF367" i="18"/>
  <c r="AF532" i="18"/>
  <c r="AF533" i="18" s="1"/>
  <c r="AF520" i="18"/>
  <c r="AF521" i="18" s="1"/>
  <c r="AF508" i="18"/>
  <c r="AF509" i="18" s="1"/>
  <c r="AF493" i="18"/>
  <c r="AF488" i="18"/>
  <c r="AF489" i="18" s="1"/>
  <c r="AF754" i="39"/>
  <c r="AF186" i="39"/>
  <c r="AF187" i="39" s="1"/>
  <c r="AF194" i="39" s="1"/>
  <c r="AF180" i="39"/>
  <c r="AF181" i="39" s="1"/>
  <c r="AF193" i="39" s="1"/>
  <c r="AF174" i="39"/>
  <c r="AF175" i="39" s="1"/>
  <c r="AF192" i="39" s="1"/>
  <c r="AF168" i="39"/>
  <c r="AF169" i="39" s="1"/>
  <c r="AF191" i="39" s="1"/>
  <c r="AF162" i="39"/>
  <c r="AF163" i="39" s="1"/>
  <c r="AF754" i="38"/>
  <c r="AF186" i="38"/>
  <c r="AF187" i="38" s="1"/>
  <c r="AF194" i="38" s="1"/>
  <c r="AF180" i="38"/>
  <c r="AF181" i="38" s="1"/>
  <c r="AF193" i="38" s="1"/>
  <c r="AF174" i="38"/>
  <c r="AF175" i="38" s="1"/>
  <c r="AF192" i="38" s="1"/>
  <c r="AF168" i="38"/>
  <c r="AF169" i="38" s="1"/>
  <c r="AF191" i="38" s="1"/>
  <c r="AF162" i="38"/>
  <c r="AF163" i="38" s="1"/>
  <c r="AF754" i="18"/>
  <c r="AF186" i="18"/>
  <c r="AF187" i="18" s="1"/>
  <c r="AF194" i="18" s="1"/>
  <c r="AF180" i="18"/>
  <c r="AF181" i="18" s="1"/>
  <c r="AF193" i="18" s="1"/>
  <c r="AF174" i="18"/>
  <c r="AF175" i="18" s="1"/>
  <c r="AF192" i="18" s="1"/>
  <c r="AF168" i="18"/>
  <c r="AF169" i="18" s="1"/>
  <c r="AF191" i="18" s="1"/>
  <c r="AF162" i="18"/>
  <c r="AF163" i="18" s="1"/>
  <c r="AF1085" i="18"/>
  <c r="AF1079" i="18"/>
  <c r="AF1080" i="18" s="1"/>
  <c r="AF1087" i="18" s="1"/>
  <c r="AF1048" i="38"/>
  <c r="AF1042" i="38"/>
  <c r="AF1043" i="38" s="1"/>
  <c r="AF1050" i="38" s="1"/>
  <c r="AF443" i="39"/>
  <c r="AF437" i="39"/>
  <c r="AF438" i="39" s="1"/>
  <c r="AF445" i="39" s="1"/>
  <c r="AF1085" i="39"/>
  <c r="AF1079" i="39"/>
  <c r="AF1080" i="39" s="1"/>
  <c r="AF1087" i="39" s="1"/>
  <c r="AB736" i="39"/>
  <c r="AB738" i="39" s="1"/>
  <c r="AB333" i="39"/>
  <c r="AB325" i="39"/>
  <c r="AB736" i="38"/>
  <c r="AB738" i="38" s="1"/>
  <c r="AB333" i="38"/>
  <c r="AB325" i="38"/>
  <c r="Q689" i="38"/>
  <c r="AD745" i="18"/>
  <c r="AD962" i="18"/>
  <c r="AD457" i="18"/>
  <c r="AD449" i="18"/>
  <c r="AD451" i="18" s="1"/>
  <c r="AD1157" i="18" s="1"/>
  <c r="U128" i="38"/>
  <c r="U139" i="38"/>
  <c r="Q415" i="39"/>
  <c r="Q417" i="39" s="1"/>
  <c r="Q456" i="39"/>
  <c r="Q458" i="39" s="1"/>
  <c r="V282" i="39"/>
  <c r="V284" i="39" s="1"/>
  <c r="V297" i="39" s="1"/>
  <c r="V141" i="39"/>
  <c r="T612" i="38"/>
  <c r="T613" i="38" s="1"/>
  <c r="T621" i="38" s="1"/>
  <c r="T586" i="38"/>
  <c r="T587" i="38" s="1"/>
  <c r="T618" i="38" s="1"/>
  <c r="T577" i="38"/>
  <c r="T578" i="38" s="1"/>
  <c r="T617" i="38" s="1"/>
  <c r="T271" i="38"/>
  <c r="T273" i="38" s="1"/>
  <c r="T604" i="38"/>
  <c r="T605" i="38" s="1"/>
  <c r="T620" i="38" s="1"/>
  <c r="T568" i="38"/>
  <c r="T569" i="38" s="1"/>
  <c r="T616" i="38" s="1"/>
  <c r="T595" i="38"/>
  <c r="T596" i="38" s="1"/>
  <c r="T619" i="38" s="1"/>
  <c r="T86" i="38"/>
  <c r="T88" i="38" s="1"/>
  <c r="T93" i="38" s="1"/>
  <c r="T81" i="38"/>
  <c r="T83" i="38" s="1"/>
  <c r="T92" i="38" s="1"/>
  <c r="T76" i="38"/>
  <c r="T78" i="38" s="1"/>
  <c r="T91" i="38" s="1"/>
  <c r="T62" i="38"/>
  <c r="T63" i="38" s="1"/>
  <c r="T66" i="38" s="1"/>
  <c r="S676" i="38"/>
  <c r="S678" i="38" s="1"/>
  <c r="S690" i="38" s="1"/>
  <c r="S499" i="38"/>
  <c r="S501" i="38" s="1"/>
  <c r="S688" i="38" s="1"/>
  <c r="S692" i="38" s="1"/>
  <c r="S696" i="38" s="1"/>
  <c r="S697" i="38" s="1"/>
  <c r="P1342" i="39"/>
  <c r="P714" i="39"/>
  <c r="R723" i="18"/>
  <c r="R309" i="18"/>
  <c r="R332" i="18"/>
  <c r="AD1340" i="39"/>
  <c r="AD380" i="39"/>
  <c r="AE903" i="18"/>
  <c r="AE904" i="18" s="1"/>
  <c r="AE911" i="18" s="1"/>
  <c r="AE909" i="18"/>
  <c r="AE638" i="18"/>
  <c r="AE581" i="18"/>
  <c r="AE543" i="18"/>
  <c r="AE573" i="18"/>
  <c r="AE633" i="18"/>
  <c r="AE652" i="38"/>
  <c r="AE640" i="38"/>
  <c r="AE628" i="38"/>
  <c r="AE629" i="38" s="1"/>
  <c r="AE662" i="38" s="1"/>
  <c r="AE609" i="38"/>
  <c r="AE657" i="38"/>
  <c r="AE646" i="38"/>
  <c r="AE634" i="38"/>
  <c r="AE574" i="38"/>
  <c r="AE601" i="38"/>
  <c r="AE592" i="38"/>
  <c r="AE566" i="38"/>
  <c r="AE559" i="38"/>
  <c r="AE554" i="38"/>
  <c r="AE549" i="38"/>
  <c r="AE544" i="38"/>
  <c r="AE539" i="38"/>
  <c r="AE583" i="38"/>
  <c r="AE656" i="38"/>
  <c r="AE651" i="38"/>
  <c r="AE600" i="38"/>
  <c r="AE558" i="38"/>
  <c r="AE644" i="39"/>
  <c r="AE590" i="39"/>
  <c r="AE548" i="39"/>
  <c r="AE639" i="39"/>
  <c r="AE582" i="39"/>
  <c r="O248" i="39"/>
  <c r="O249" i="39" s="1"/>
  <c r="O244" i="39"/>
  <c r="T1298" i="18"/>
  <c r="T1054" i="18"/>
  <c r="T1056" i="18" s="1"/>
  <c r="T64" i="28" s="1"/>
  <c r="AD315" i="38"/>
  <c r="AD317" i="38" s="1"/>
  <c r="AD215" i="38"/>
  <c r="AD320" i="38"/>
  <c r="AD641" i="39"/>
  <c r="AD666" i="39" s="1"/>
  <c r="AD550" i="39"/>
  <c r="AD593" i="39" s="1"/>
  <c r="AA961" i="39"/>
  <c r="AA741" i="39"/>
  <c r="W17" i="18"/>
  <c r="W18" i="18" s="1"/>
  <c r="X16" i="18" s="1"/>
  <c r="AE190" i="38"/>
  <c r="AE195" i="38" s="1"/>
  <c r="AE422" i="38"/>
  <c r="AE424" i="38" s="1"/>
  <c r="AE427" i="38" s="1"/>
  <c r="AE429" i="38" s="1"/>
  <c r="AE441" i="38" s="1"/>
  <c r="AE446" i="38" s="1"/>
  <c r="Q299" i="39"/>
  <c r="Q301" i="39" s="1"/>
  <c r="S612" i="18"/>
  <c r="S613" i="18" s="1"/>
  <c r="S621" i="18" s="1"/>
  <c r="S586" i="18"/>
  <c r="S587" i="18" s="1"/>
  <c r="S618" i="18" s="1"/>
  <c r="S577" i="18"/>
  <c r="S578" i="18" s="1"/>
  <c r="S617" i="18" s="1"/>
  <c r="S604" i="18"/>
  <c r="S605" i="18" s="1"/>
  <c r="S620" i="18" s="1"/>
  <c r="S568" i="18"/>
  <c r="S569" i="18" s="1"/>
  <c r="S616" i="18" s="1"/>
  <c r="S595" i="18"/>
  <c r="S596" i="18" s="1"/>
  <c r="S619" i="18" s="1"/>
  <c r="S81" i="18"/>
  <c r="S83" i="18" s="1"/>
  <c r="S92" i="18" s="1"/>
  <c r="S271" i="18"/>
  <c r="S273" i="18" s="1"/>
  <c r="S76" i="18"/>
  <c r="S78" i="18" s="1"/>
  <c r="S91" i="18" s="1"/>
  <c r="S62" i="18"/>
  <c r="S63" i="18" s="1"/>
  <c r="S66" i="18" s="1"/>
  <c r="S86" i="18"/>
  <c r="S88" i="18" s="1"/>
  <c r="S93" i="18" s="1"/>
  <c r="AA961" i="38"/>
  <c r="AA741" i="38"/>
  <c r="R393" i="18"/>
  <c r="R395" i="18" s="1"/>
  <c r="AB339" i="43" l="1"/>
  <c r="AD207" i="18"/>
  <c r="Q248" i="18"/>
  <c r="AD207" i="39"/>
  <c r="AB348" i="43"/>
  <c r="AD207" i="38"/>
  <c r="AB357" i="43"/>
  <c r="AE202" i="38"/>
  <c r="AE204" i="38" s="1"/>
  <c r="AE630" i="28" s="1"/>
  <c r="AE633" i="28" s="1"/>
  <c r="AE565" i="28"/>
  <c r="AE568" i="28" s="1"/>
  <c r="AE202" i="18"/>
  <c r="AE204" i="18" s="1"/>
  <c r="AE609" i="28" s="1"/>
  <c r="AE612" i="28" s="1"/>
  <c r="AE544" i="28"/>
  <c r="AE547" i="28" s="1"/>
  <c r="AE202" i="39"/>
  <c r="AE204" i="39" s="1"/>
  <c r="AE651" i="28" s="1"/>
  <c r="AE654" i="28" s="1"/>
  <c r="AE586" i="28"/>
  <c r="AE589" i="28" s="1"/>
  <c r="Q219" i="38"/>
  <c r="Q220" i="38" s="1"/>
  <c r="R220" i="38" s="1"/>
  <c r="R223" i="38" s="1"/>
  <c r="R224" i="38" s="1"/>
  <c r="R227" i="38" s="1"/>
  <c r="S154" i="18"/>
  <c r="Q338" i="43" s="1"/>
  <c r="S608" i="28"/>
  <c r="S613" i="28" s="1"/>
  <c r="Q235" i="38"/>
  <c r="Q1245" i="38"/>
  <c r="Q1366" i="38"/>
  <c r="Q1368" i="38" s="1"/>
  <c r="Q1371" i="38" s="1"/>
  <c r="O346" i="43"/>
  <c r="Q632" i="28"/>
  <c r="AG1385" i="18"/>
  <c r="AG150" i="39"/>
  <c r="AG102" i="38"/>
  <c r="AG102" i="18"/>
  <c r="AG1385" i="38"/>
  <c r="AG203" i="18"/>
  <c r="AG102" i="39"/>
  <c r="AG1385" i="39"/>
  <c r="AG203" i="38"/>
  <c r="AG150" i="18"/>
  <c r="AG203" i="39"/>
  <c r="AG150" i="38"/>
  <c r="O42" i="43"/>
  <c r="Q119" i="28"/>
  <c r="AC133" i="43"/>
  <c r="AE297" i="28"/>
  <c r="AE41" i="43"/>
  <c r="AG118" i="28"/>
  <c r="P43" i="43"/>
  <c r="R120" i="28"/>
  <c r="AE207" i="18"/>
  <c r="S106" i="38"/>
  <c r="Q346" i="43"/>
  <c r="T142" i="18"/>
  <c r="T543" i="28" s="1"/>
  <c r="T548" i="28" s="1"/>
  <c r="AE540" i="18"/>
  <c r="AE575" i="18" s="1"/>
  <c r="Q310" i="43"/>
  <c r="S149" i="39"/>
  <c r="S151" i="39" s="1"/>
  <c r="R292" i="43"/>
  <c r="P309" i="43"/>
  <c r="R101" i="39"/>
  <c r="R103" i="39" s="1"/>
  <c r="R653" i="28" s="1"/>
  <c r="O309" i="43"/>
  <c r="Q101" i="39"/>
  <c r="Q103" i="39" s="1"/>
  <c r="R301" i="43"/>
  <c r="T149" i="38"/>
  <c r="T151" i="38" s="1"/>
  <c r="Q239" i="38"/>
  <c r="Q241" i="38" s="1"/>
  <c r="Q248" i="38" s="1"/>
  <c r="Q249" i="38" s="1"/>
  <c r="Q106" i="38"/>
  <c r="AC311" i="43"/>
  <c r="AE198" i="39"/>
  <c r="AC302" i="43"/>
  <c r="AE198" i="38"/>
  <c r="P291" i="43"/>
  <c r="R101" i="18"/>
  <c r="R103" i="18" s="1"/>
  <c r="R611" i="28" s="1"/>
  <c r="AC293" i="43"/>
  <c r="AE198" i="18"/>
  <c r="R213" i="39"/>
  <c r="R216" i="39" s="1"/>
  <c r="R231" i="39" s="1"/>
  <c r="R97" i="39"/>
  <c r="Q213" i="39"/>
  <c r="Q216" i="39" s="1"/>
  <c r="Q235" i="39" s="1"/>
  <c r="Q97" i="39"/>
  <c r="R213" i="18"/>
  <c r="R216" i="18" s="1"/>
  <c r="R235" i="18" s="1"/>
  <c r="R97" i="18"/>
  <c r="M77" i="43"/>
  <c r="N165" i="43"/>
  <c r="P134" i="43"/>
  <c r="Q138" i="43"/>
  <c r="O12" i="43"/>
  <c r="N11" i="43"/>
  <c r="AE10" i="43"/>
  <c r="M105" i="43"/>
  <c r="N12" i="43"/>
  <c r="AE380" i="18"/>
  <c r="AC103" i="43"/>
  <c r="P15" i="43"/>
  <c r="AG59" i="28"/>
  <c r="AE238" i="28"/>
  <c r="Q239" i="28"/>
  <c r="R243" i="28"/>
  <c r="AF356" i="28"/>
  <c r="AE1340" i="38"/>
  <c r="AG177" i="28"/>
  <c r="AE356" i="28"/>
  <c r="O357" i="28"/>
  <c r="O361" i="28"/>
  <c r="Q61" i="28"/>
  <c r="P60" i="28"/>
  <c r="P61" i="28"/>
  <c r="AF377" i="18"/>
  <c r="AF1340" i="18" s="1"/>
  <c r="AE555" i="38"/>
  <c r="AE602" i="38" s="1"/>
  <c r="AE550" i="18"/>
  <c r="AE593" i="18" s="1"/>
  <c r="AE545" i="38"/>
  <c r="AE584" i="38" s="1"/>
  <c r="AE555" i="18"/>
  <c r="AE602" i="18" s="1"/>
  <c r="AE550" i="38"/>
  <c r="AE593" i="38" s="1"/>
  <c r="AE814" i="38"/>
  <c r="AE647" i="18"/>
  <c r="AE668" i="18" s="1"/>
  <c r="U138" i="39"/>
  <c r="AE540" i="38"/>
  <c r="AE575" i="38" s="1"/>
  <c r="AE380" i="38"/>
  <c r="AF377" i="38"/>
  <c r="Q220" i="18"/>
  <c r="Q223" i="18" s="1"/>
  <c r="Q224" i="18" s="1"/>
  <c r="Q227" i="18" s="1"/>
  <c r="AE647" i="38"/>
  <c r="AE668" i="38" s="1"/>
  <c r="AE658" i="38"/>
  <c r="AE672" i="38" s="1"/>
  <c r="AE653" i="38"/>
  <c r="AE670" i="38" s="1"/>
  <c r="AD673" i="38"/>
  <c r="AD677" i="38" s="1"/>
  <c r="AD673" i="18"/>
  <c r="AD677" i="18" s="1"/>
  <c r="S231" i="38"/>
  <c r="S1245" i="38"/>
  <c r="R1027" i="39"/>
  <c r="R1029" i="39" s="1"/>
  <c r="R1032" i="39" s="1"/>
  <c r="R1034" i="39" s="1"/>
  <c r="R1046" i="39" s="1"/>
  <c r="R1051" i="39" s="1"/>
  <c r="R305" i="39"/>
  <c r="R306" i="39" s="1"/>
  <c r="Q1027" i="39"/>
  <c r="Q1029" i="39" s="1"/>
  <c r="Q1032" i="39" s="1"/>
  <c r="Q1034" i="39" s="1"/>
  <c r="Q1046" i="39" s="1"/>
  <c r="Q1051" i="39" s="1"/>
  <c r="Q305" i="39"/>
  <c r="Q306" i="39" s="1"/>
  <c r="O1068" i="39"/>
  <c r="O1345" i="39"/>
  <c r="S219" i="38"/>
  <c r="S1366" i="38"/>
  <c r="S1368" i="38" s="1"/>
  <c r="S1371" i="38" s="1"/>
  <c r="AE635" i="38"/>
  <c r="AE664" i="38" s="1"/>
  <c r="T94" i="38"/>
  <c r="T567" i="28" s="1"/>
  <c r="S235" i="38"/>
  <c r="AE641" i="38"/>
  <c r="AE666" i="38" s="1"/>
  <c r="AE629" i="18"/>
  <c r="AE662" i="18" s="1"/>
  <c r="U28" i="38"/>
  <c r="U113" i="38" s="1"/>
  <c r="U114" i="38" s="1"/>
  <c r="U127" i="38" s="1"/>
  <c r="T622" i="38"/>
  <c r="T689" i="38" s="1"/>
  <c r="AC736" i="18"/>
  <c r="AC738" i="18" s="1"/>
  <c r="AC333" i="18"/>
  <c r="AC325" i="18"/>
  <c r="S1206" i="38"/>
  <c r="S343" i="38"/>
  <c r="S345" i="38" s="1"/>
  <c r="S348" i="38" s="1"/>
  <c r="AC736" i="39"/>
  <c r="AC738" i="39" s="1"/>
  <c r="AC333" i="39"/>
  <c r="AC325" i="39"/>
  <c r="O729" i="39"/>
  <c r="O731" i="39" s="1"/>
  <c r="T388" i="18"/>
  <c r="T390" i="18" s="1"/>
  <c r="T393" i="18" s="1"/>
  <c r="T395" i="18" s="1"/>
  <c r="T407" i="18" s="1"/>
  <c r="T412" i="18" s="1"/>
  <c r="T287" i="18"/>
  <c r="T289" i="18" s="1"/>
  <c r="T298" i="18" s="1"/>
  <c r="U40" i="39"/>
  <c r="U41" i="39" s="1"/>
  <c r="V38" i="39" s="1"/>
  <c r="T1309" i="18"/>
  <c r="T1063" i="18"/>
  <c r="T1065" i="18" s="1"/>
  <c r="R108" i="43" s="1"/>
  <c r="T1059" i="18"/>
  <c r="W134" i="18"/>
  <c r="W135" i="18" s="1"/>
  <c r="W118" i="18"/>
  <c r="W119" i="18" s="1"/>
  <c r="W26" i="18"/>
  <c r="W39" i="18"/>
  <c r="W21" i="18"/>
  <c r="AE560" i="38"/>
  <c r="AE610" i="38" s="1"/>
  <c r="S1295" i="38"/>
  <c r="S963" i="38"/>
  <c r="S700" i="38"/>
  <c r="S702" i="38" s="1"/>
  <c r="Q1294" i="39"/>
  <c r="Q461" i="39"/>
  <c r="Q463" i="39" s="1"/>
  <c r="O73" i="43" s="1"/>
  <c r="AB961" i="39"/>
  <c r="AB741" i="39"/>
  <c r="AF190" i="38"/>
  <c r="AF195" i="38" s="1"/>
  <c r="AF422" i="38"/>
  <c r="AF424" i="38" s="1"/>
  <c r="AF427" i="38" s="1"/>
  <c r="AF429" i="38" s="1"/>
  <c r="AF441" i="38" s="1"/>
  <c r="AF446" i="38" s="1"/>
  <c r="AF592" i="18"/>
  <c r="AF566" i="18"/>
  <c r="AF559" i="18"/>
  <c r="AF554" i="18"/>
  <c r="AF549" i="18"/>
  <c r="AF544" i="18"/>
  <c r="AF539" i="18"/>
  <c r="AF652" i="18"/>
  <c r="AF640" i="18"/>
  <c r="AF628" i="18"/>
  <c r="AF609" i="18"/>
  <c r="AF583" i="18"/>
  <c r="AF657" i="18"/>
  <c r="AF574" i="18"/>
  <c r="AF646" i="18"/>
  <c r="AF634" i="18"/>
  <c r="AF601" i="18"/>
  <c r="AF651" i="18"/>
  <c r="AF656" i="18"/>
  <c r="AF600" i="18"/>
  <c r="AF558" i="18"/>
  <c r="AF657" i="38"/>
  <c r="AF646" i="38"/>
  <c r="AF634" i="38"/>
  <c r="AF652" i="38"/>
  <c r="AF640" i="38"/>
  <c r="AF628" i="38"/>
  <c r="AF601" i="38"/>
  <c r="AF592" i="38"/>
  <c r="AF566" i="38"/>
  <c r="AF559" i="38"/>
  <c r="AF554" i="38"/>
  <c r="AF549" i="38"/>
  <c r="AF544" i="38"/>
  <c r="AF539" i="38"/>
  <c r="AF583" i="38"/>
  <c r="AF609" i="38"/>
  <c r="AF574" i="38"/>
  <c r="AF651" i="38"/>
  <c r="AF656" i="38"/>
  <c r="AF558" i="38"/>
  <c r="AF600" i="38"/>
  <c r="AF657" i="39"/>
  <c r="AF574" i="39"/>
  <c r="AF646" i="39"/>
  <c r="AF634" i="39"/>
  <c r="AF601" i="39"/>
  <c r="AF592" i="39"/>
  <c r="AF566" i="39"/>
  <c r="AF559" i="39"/>
  <c r="AF554" i="39"/>
  <c r="AF549" i="39"/>
  <c r="AF544" i="39"/>
  <c r="AF539" i="39"/>
  <c r="AF652" i="39"/>
  <c r="AF640" i="39"/>
  <c r="AF628" i="39"/>
  <c r="AF609" i="39"/>
  <c r="AF583" i="39"/>
  <c r="AF600" i="39"/>
  <c r="AF558" i="39"/>
  <c r="AF651" i="39"/>
  <c r="AF656" i="39"/>
  <c r="O960" i="18"/>
  <c r="O833" i="18"/>
  <c r="Q688" i="39"/>
  <c r="Q692" i="39" s="1"/>
  <c r="Q696" i="39" s="1"/>
  <c r="Q697" i="39" s="1"/>
  <c r="V23" i="18"/>
  <c r="V27" i="18" s="1"/>
  <c r="V282" i="18"/>
  <c r="V284" i="18" s="1"/>
  <c r="V297" i="18" s="1"/>
  <c r="V301" i="18" s="1"/>
  <c r="V141" i="18"/>
  <c r="AE653" i="18"/>
  <c r="AE670" i="18" s="1"/>
  <c r="U123" i="38"/>
  <c r="U124" i="38" s="1"/>
  <c r="U44" i="38"/>
  <c r="U46" i="38" s="1"/>
  <c r="U49" i="38" s="1"/>
  <c r="U52" i="38" s="1"/>
  <c r="AF1340" i="39"/>
  <c r="AF380" i="39"/>
  <c r="AG1134" i="39"/>
  <c r="AG1092" i="39"/>
  <c r="AG1121" i="39"/>
  <c r="AG1055" i="39"/>
  <c r="AG1033" i="39"/>
  <c r="AG941" i="39"/>
  <c r="AG1006" i="39"/>
  <c r="AG701" i="39"/>
  <c r="AG737" i="39"/>
  <c r="AG750" i="39"/>
  <c r="AG730" i="39"/>
  <c r="AG532" i="39"/>
  <c r="AG533" i="39" s="1"/>
  <c r="AG520" i="39"/>
  <c r="AG521" i="39" s="1"/>
  <c r="AG508" i="39"/>
  <c r="AG509" i="39" s="1"/>
  <c r="AG526" i="39"/>
  <c r="AG527" i="39" s="1"/>
  <c r="AG514" i="39"/>
  <c r="AG515" i="39" s="1"/>
  <c r="AG450" i="39"/>
  <c r="AG394" i="39"/>
  <c r="AG488" i="39"/>
  <c r="AG489" i="39" s="1"/>
  <c r="AG462" i="39"/>
  <c r="AG416" i="39"/>
  <c r="AG367" i="39"/>
  <c r="AG493" i="39"/>
  <c r="AG428" i="39"/>
  <c r="AG1134" i="38"/>
  <c r="AG1092" i="38"/>
  <c r="AG1121" i="38"/>
  <c r="AG750" i="38"/>
  <c r="AG730" i="38"/>
  <c r="AG1033" i="38"/>
  <c r="AG1055" i="38"/>
  <c r="AG941" i="38"/>
  <c r="AG701" i="38"/>
  <c r="AG1006" i="38"/>
  <c r="AG737" i="38"/>
  <c r="AG428" i="38"/>
  <c r="AG526" i="38"/>
  <c r="AG527" i="38" s="1"/>
  <c r="AG514" i="38"/>
  <c r="AG515" i="38" s="1"/>
  <c r="AG450" i="38"/>
  <c r="AG394" i="38"/>
  <c r="AG462" i="38"/>
  <c r="AG416" i="38"/>
  <c r="AG367" i="38"/>
  <c r="AG532" i="38"/>
  <c r="AG533" i="38" s="1"/>
  <c r="AG520" i="38"/>
  <c r="AG521" i="38" s="1"/>
  <c r="AG508" i="38"/>
  <c r="AG509" i="38" s="1"/>
  <c r="AG493" i="38"/>
  <c r="AG488" i="38"/>
  <c r="AG489" i="38" s="1"/>
  <c r="AG1121" i="18"/>
  <c r="AG1006" i="18"/>
  <c r="AG1055" i="18"/>
  <c r="AG1033" i="18"/>
  <c r="AG1134" i="18"/>
  <c r="AG1092" i="18"/>
  <c r="AG941" i="18"/>
  <c r="AG701" i="18"/>
  <c r="AG737" i="18"/>
  <c r="AG750" i="18"/>
  <c r="AG730" i="18"/>
  <c r="AG526" i="18"/>
  <c r="AG527" i="18" s="1"/>
  <c r="AG514" i="18"/>
  <c r="AG515" i="18" s="1"/>
  <c r="AG450" i="18"/>
  <c r="AG394" i="18"/>
  <c r="AG462" i="18"/>
  <c r="AG416" i="18"/>
  <c r="AG367" i="18"/>
  <c r="AG532" i="18"/>
  <c r="AG533" i="18" s="1"/>
  <c r="AG520" i="18"/>
  <c r="AG521" i="18" s="1"/>
  <c r="AG508" i="18"/>
  <c r="AG509" i="18" s="1"/>
  <c r="AG493" i="18"/>
  <c r="AG488" i="18"/>
  <c r="AG489" i="18" s="1"/>
  <c r="AG428" i="18"/>
  <c r="AG443" i="18"/>
  <c r="AG437" i="18"/>
  <c r="AG438" i="18" s="1"/>
  <c r="AG445" i="18" s="1"/>
  <c r="AG1232" i="39"/>
  <c r="AG902" i="39"/>
  <c r="AG898" i="39"/>
  <c r="AG899" i="39" s="1"/>
  <c r="AG11" i="39"/>
  <c r="AG12" i="39" s="1"/>
  <c r="AG1232" i="38"/>
  <c r="AG902" i="38"/>
  <c r="AG898" i="38"/>
  <c r="AG899" i="38" s="1"/>
  <c r="AG1232" i="18"/>
  <c r="AG11" i="38"/>
  <c r="AG12" i="38" s="1"/>
  <c r="AG898" i="18"/>
  <c r="AG899" i="18" s="1"/>
  <c r="AG902" i="18"/>
  <c r="AG11" i="18"/>
  <c r="AG12" i="18" s="1"/>
  <c r="AG1116" i="18"/>
  <c r="AG1117" i="18" s="1"/>
  <c r="AG1129" i="18" s="1"/>
  <c r="AG1127" i="18"/>
  <c r="AG1048" i="18"/>
  <c r="AG1042" i="18"/>
  <c r="AG1043" i="18" s="1"/>
  <c r="AG1050" i="18" s="1"/>
  <c r="AG1085" i="38"/>
  <c r="AG1079" i="38"/>
  <c r="AG1080" i="38" s="1"/>
  <c r="AG1087" i="38" s="1"/>
  <c r="AG409" i="39"/>
  <c r="AG403" i="39"/>
  <c r="AG404" i="39" s="1"/>
  <c r="AG411" i="39" s="1"/>
  <c r="AG1042" i="39"/>
  <c r="AG1043" i="39" s="1"/>
  <c r="AG1050" i="39" s="1"/>
  <c r="AG1048" i="39"/>
  <c r="V23" i="38"/>
  <c r="V27" i="38" s="1"/>
  <c r="AE320" i="39"/>
  <c r="AE315" i="39"/>
  <c r="AE317" i="39" s="1"/>
  <c r="AE215" i="39"/>
  <c r="Q1305" i="38"/>
  <c r="Q1199" i="38"/>
  <c r="Q466" i="38"/>
  <c r="Q470" i="38"/>
  <c r="Q472" i="38" s="1"/>
  <c r="Q298" i="28" s="1"/>
  <c r="P227" i="18"/>
  <c r="S723" i="18"/>
  <c r="S332" i="18"/>
  <c r="S309" i="18"/>
  <c r="AE1293" i="18"/>
  <c r="AE814" i="18"/>
  <c r="P1306" i="18"/>
  <c r="P1200" i="18"/>
  <c r="P725" i="18"/>
  <c r="P726" i="18" s="1"/>
  <c r="P709" i="18"/>
  <c r="P711" i="18" s="1"/>
  <c r="P240" i="28" s="1"/>
  <c r="P705" i="18"/>
  <c r="U1298" i="18"/>
  <c r="U1054" i="18"/>
  <c r="U1056" i="18" s="1"/>
  <c r="U64" i="28" s="1"/>
  <c r="Q223" i="38"/>
  <c r="Q224" i="38" s="1"/>
  <c r="R676" i="39"/>
  <c r="R678" i="39" s="1"/>
  <c r="R690" i="39" s="1"/>
  <c r="R499" i="39"/>
  <c r="R501" i="39" s="1"/>
  <c r="R688" i="39" s="1"/>
  <c r="R692" i="39" s="1"/>
  <c r="R696" i="39" s="1"/>
  <c r="R697" i="39" s="1"/>
  <c r="U127" i="18"/>
  <c r="U138" i="18"/>
  <c r="AE540" i="39"/>
  <c r="AE575" i="39" s="1"/>
  <c r="AE560" i="39"/>
  <c r="AE610" i="39" s="1"/>
  <c r="AE635" i="39"/>
  <c r="AE664" i="39" s="1"/>
  <c r="AE653" i="39"/>
  <c r="AE670" i="39" s="1"/>
  <c r="Q1200" i="18"/>
  <c r="Q1306" i="18"/>
  <c r="Q709" i="18"/>
  <c r="Q711" i="18" s="1"/>
  <c r="Q240" i="28" s="1"/>
  <c r="Q705" i="18"/>
  <c r="Q725" i="18"/>
  <c r="Q726" i="18" s="1"/>
  <c r="Q729" i="18" s="1"/>
  <c r="Q731" i="18" s="1"/>
  <c r="AF368" i="18"/>
  <c r="AC736" i="38"/>
  <c r="AC738" i="38" s="1"/>
  <c r="AC333" i="38"/>
  <c r="AC325" i="38"/>
  <c r="R407" i="18"/>
  <c r="R412" i="18" s="1"/>
  <c r="S94" i="18"/>
  <c r="S622" i="18"/>
  <c r="S689" i="18" s="1"/>
  <c r="AE745" i="38"/>
  <c r="AE962" i="38"/>
  <c r="AE457" i="38"/>
  <c r="AE449" i="38"/>
  <c r="AE451" i="38" s="1"/>
  <c r="AE1157" i="38" s="1"/>
  <c r="X17" i="18"/>
  <c r="X18" i="18" s="1"/>
  <c r="Y16" i="18" s="1"/>
  <c r="T145" i="18"/>
  <c r="T214" i="18"/>
  <c r="T722" i="38"/>
  <c r="T276" i="38"/>
  <c r="T292" i="38"/>
  <c r="T294" i="38" s="1"/>
  <c r="T299" i="38" s="1"/>
  <c r="T331" i="38"/>
  <c r="T492" i="38"/>
  <c r="T494" i="38" s="1"/>
  <c r="Q724" i="39"/>
  <c r="AB961" i="38"/>
  <c r="AB741" i="38"/>
  <c r="AF633" i="38"/>
  <c r="AF638" i="38"/>
  <c r="AF581" i="38"/>
  <c r="AF543" i="38"/>
  <c r="AF573" i="38"/>
  <c r="Q690" i="39"/>
  <c r="AE1340" i="39"/>
  <c r="AE380" i="39"/>
  <c r="AD673" i="39"/>
  <c r="AD677" i="39" s="1"/>
  <c r="S456" i="18"/>
  <c r="S458" i="18" s="1"/>
  <c r="S415" i="18"/>
  <c r="S417" i="18" s="1"/>
  <c r="S724" i="18" s="1"/>
  <c r="O227" i="39"/>
  <c r="AE560" i="18"/>
  <c r="AE610" i="18" s="1"/>
  <c r="AE635" i="18"/>
  <c r="AE664" i="18" s="1"/>
  <c r="AF368" i="39"/>
  <c r="AG1270" i="39"/>
  <c r="AG1270" i="38"/>
  <c r="AG1270" i="18"/>
  <c r="AH1" i="5"/>
  <c r="AH4" i="5"/>
  <c r="AH4" i="28"/>
  <c r="AH1" i="28"/>
  <c r="AH1" i="24"/>
  <c r="AH4" i="24"/>
  <c r="AH1211" i="39"/>
  <c r="AH1212" i="39" s="1"/>
  <c r="AH1216" i="39" s="1"/>
  <c r="AH1173" i="39"/>
  <c r="AH1176" i="39" s="1"/>
  <c r="AH1181" i="39" s="1"/>
  <c r="AH1074" i="39"/>
  <c r="AH1076" i="39" s="1"/>
  <c r="AH1111" i="39"/>
  <c r="AH1113" i="39" s="1"/>
  <c r="AH1037" i="39"/>
  <c r="AH1039" i="39" s="1"/>
  <c r="AH895" i="39"/>
  <c r="AH818" i="39"/>
  <c r="AH821" i="39" s="1"/>
  <c r="AH827" i="39" s="1"/>
  <c r="AH859" i="39"/>
  <c r="AH922" i="39"/>
  <c r="AH925" i="39" s="1"/>
  <c r="AH684" i="39"/>
  <c r="AH685" i="39" s="1"/>
  <c r="AH695" i="39" s="1"/>
  <c r="AH794" i="39"/>
  <c r="AH797" i="39" s="1"/>
  <c r="AH808" i="39" s="1"/>
  <c r="AH433" i="39"/>
  <c r="AH434" i="39" s="1"/>
  <c r="AH357" i="39"/>
  <c r="AH358" i="39" s="1"/>
  <c r="AH362" i="39" s="1"/>
  <c r="AH363" i="39" s="1"/>
  <c r="AF72" i="43" s="1"/>
  <c r="AH399" i="39"/>
  <c r="AH400" i="39" s="1"/>
  <c r="AH4" i="39"/>
  <c r="AH1" i="39"/>
  <c r="AH1211" i="38"/>
  <c r="AH1212" i="38" s="1"/>
  <c r="AH1216" i="38" s="1"/>
  <c r="AH1111" i="38"/>
  <c r="AH1113" i="38" s="1"/>
  <c r="AH1173" i="38"/>
  <c r="AH1176" i="38" s="1"/>
  <c r="AH1181" i="38" s="1"/>
  <c r="AH1074" i="38"/>
  <c r="AH1076" i="38" s="1"/>
  <c r="AH859" i="38"/>
  <c r="AH794" i="38"/>
  <c r="AH797" i="38" s="1"/>
  <c r="AH808" i="38" s="1"/>
  <c r="AH1037" i="38"/>
  <c r="AH1039" i="38" s="1"/>
  <c r="AH922" i="38"/>
  <c r="AH925" i="38" s="1"/>
  <c r="AH895" i="38"/>
  <c r="AH818" i="38"/>
  <c r="AH821" i="38" s="1"/>
  <c r="AH827" i="38" s="1"/>
  <c r="AH684" i="38"/>
  <c r="AH685" i="38" s="1"/>
  <c r="AH695" i="38" s="1"/>
  <c r="AH399" i="38"/>
  <c r="AH400" i="38" s="1"/>
  <c r="AH433" i="38"/>
  <c r="AH434" i="38" s="1"/>
  <c r="AH357" i="38"/>
  <c r="AH358" i="38" s="1"/>
  <c r="AH362" i="38" s="1"/>
  <c r="AH363" i="38" s="1"/>
  <c r="AH1" i="38"/>
  <c r="AH1074" i="18"/>
  <c r="AH1076" i="18" s="1"/>
  <c r="AH1211" i="18"/>
  <c r="AH1212" i="18" s="1"/>
  <c r="AH1216" i="18" s="1"/>
  <c r="AH1111" i="18"/>
  <c r="AH1113" i="18" s="1"/>
  <c r="AH4" i="38"/>
  <c r="AH1173" i="18"/>
  <c r="AH1176" i="18" s="1"/>
  <c r="AH1181" i="18" s="1"/>
  <c r="AH1037" i="18"/>
  <c r="AH1039" i="18" s="1"/>
  <c r="AH922" i="18"/>
  <c r="AH925" i="18" s="1"/>
  <c r="AH895" i="18"/>
  <c r="AH818" i="18"/>
  <c r="AH821" i="18" s="1"/>
  <c r="AH827" i="18" s="1"/>
  <c r="AH684" i="18"/>
  <c r="AH685" i="18" s="1"/>
  <c r="AH695" i="18" s="1"/>
  <c r="AH859" i="18"/>
  <c r="AH794" i="18"/>
  <c r="AH797" i="18" s="1"/>
  <c r="AH808" i="18" s="1"/>
  <c r="AH26" i="21"/>
  <c r="AH4" i="21"/>
  <c r="AH22" i="21" s="1"/>
  <c r="AH4" i="18"/>
  <c r="AH433" i="18"/>
  <c r="AH434" i="18" s="1"/>
  <c r="AH357" i="18"/>
  <c r="AH358" i="18" s="1"/>
  <c r="AH362" i="18" s="1"/>
  <c r="AH363" i="18" s="1"/>
  <c r="AH14" i="21"/>
  <c r="AI10" i="21"/>
  <c r="AI1" i="6" s="1"/>
  <c r="AH1" i="21"/>
  <c r="AH4" i="6"/>
  <c r="AH399" i="18"/>
  <c r="AH400" i="18" s="1"/>
  <c r="AH1" i="18"/>
  <c r="AH32" i="21"/>
  <c r="AH40" i="21"/>
  <c r="AH36" i="21"/>
  <c r="AG409" i="38"/>
  <c r="AG403" i="38"/>
  <c r="AG404" i="38" s="1"/>
  <c r="AG411" i="38" s="1"/>
  <c r="AG1048" i="38"/>
  <c r="AG1042" i="38"/>
  <c r="AG1043" i="38" s="1"/>
  <c r="AG1050" i="38" s="1"/>
  <c r="AG1127" i="39"/>
  <c r="AG1116" i="39"/>
  <c r="AG1117" i="39" s="1"/>
  <c r="AG1129" i="39" s="1"/>
  <c r="AE962" i="39"/>
  <c r="AE745" i="39"/>
  <c r="AE457" i="39"/>
  <c r="AE449" i="39"/>
  <c r="AE451" i="39" s="1"/>
  <c r="AE1157" i="39" s="1"/>
  <c r="P1371" i="18"/>
  <c r="R1068" i="18"/>
  <c r="R1345" i="18"/>
  <c r="S604" i="39"/>
  <c r="S605" i="39" s="1"/>
  <c r="S620" i="39" s="1"/>
  <c r="S568" i="39"/>
  <c r="S569" i="39" s="1"/>
  <c r="S616" i="39" s="1"/>
  <c r="S595" i="39"/>
  <c r="S596" i="39" s="1"/>
  <c r="S619" i="39" s="1"/>
  <c r="S612" i="39"/>
  <c r="S613" i="39" s="1"/>
  <c r="S621" i="39" s="1"/>
  <c r="S586" i="39"/>
  <c r="S587" i="39" s="1"/>
  <c r="S618" i="39" s="1"/>
  <c r="S577" i="39"/>
  <c r="S578" i="39" s="1"/>
  <c r="S617" i="39" s="1"/>
  <c r="S271" i="39"/>
  <c r="S273" i="39" s="1"/>
  <c r="S86" i="39"/>
  <c r="S88" i="39" s="1"/>
  <c r="S93" i="39" s="1"/>
  <c r="S81" i="39"/>
  <c r="S83" i="39" s="1"/>
  <c r="S92" i="39" s="1"/>
  <c r="S76" i="39"/>
  <c r="S78" i="39" s="1"/>
  <c r="S91" i="39" s="1"/>
  <c r="S62" i="39"/>
  <c r="S63" i="39" s="1"/>
  <c r="O1342" i="39"/>
  <c r="O714" i="39"/>
  <c r="R1341" i="38"/>
  <c r="R475" i="38"/>
  <c r="AE1293" i="39"/>
  <c r="AE814" i="39"/>
  <c r="R676" i="18"/>
  <c r="R678" i="18" s="1"/>
  <c r="R690" i="18" s="1"/>
  <c r="R499" i="18"/>
  <c r="R501" i="18" s="1"/>
  <c r="R688" i="18" s="1"/>
  <c r="R692" i="18" s="1"/>
  <c r="R696" i="18" s="1"/>
  <c r="R697" i="18" s="1"/>
  <c r="AE545" i="39"/>
  <c r="AE584" i="39" s="1"/>
  <c r="AE647" i="39"/>
  <c r="AE668" i="39" s="1"/>
  <c r="V28" i="39"/>
  <c r="V113" i="39" s="1"/>
  <c r="V114" i="39" s="1"/>
  <c r="T388" i="38"/>
  <c r="T390" i="38" s="1"/>
  <c r="T393" i="38" s="1"/>
  <c r="T395" i="38" s="1"/>
  <c r="T407" i="38" s="1"/>
  <c r="T412" i="38" s="1"/>
  <c r="T287" i="38"/>
  <c r="T289" i="38" s="1"/>
  <c r="T298" i="38" s="1"/>
  <c r="S722" i="18"/>
  <c r="S276" i="18"/>
  <c r="S292" i="18"/>
  <c r="S294" i="18" s="1"/>
  <c r="S299" i="18" s="1"/>
  <c r="S331" i="18"/>
  <c r="S492" i="18"/>
  <c r="S494" i="18" s="1"/>
  <c r="AE320" i="38"/>
  <c r="AE315" i="38"/>
  <c r="AE317" i="38" s="1"/>
  <c r="AE215" i="38"/>
  <c r="AD1028" i="38"/>
  <c r="AD321" i="38"/>
  <c r="AD322" i="38" s="1"/>
  <c r="AF422" i="18"/>
  <c r="AF424" i="18" s="1"/>
  <c r="AF427" i="18" s="1"/>
  <c r="AF429" i="18" s="1"/>
  <c r="AF441" i="18" s="1"/>
  <c r="AF446" i="18" s="1"/>
  <c r="AF190" i="18"/>
  <c r="AF195" i="18" s="1"/>
  <c r="AF422" i="39"/>
  <c r="AF424" i="39" s="1"/>
  <c r="AF427" i="39" s="1"/>
  <c r="AF429" i="39" s="1"/>
  <c r="AF441" i="39" s="1"/>
  <c r="AF446" i="39" s="1"/>
  <c r="AF190" i="39"/>
  <c r="AF195" i="39" s="1"/>
  <c r="AF627" i="18"/>
  <c r="AF572" i="18"/>
  <c r="AF632" i="18"/>
  <c r="AF565" i="18"/>
  <c r="AF538" i="18"/>
  <c r="AF573" i="18"/>
  <c r="AF633" i="18"/>
  <c r="AF638" i="18"/>
  <c r="AF581" i="18"/>
  <c r="AF543" i="18"/>
  <c r="AF645" i="38"/>
  <c r="AF650" i="38"/>
  <c r="AF591" i="38"/>
  <c r="AF553" i="38"/>
  <c r="AF608" i="38"/>
  <c r="AF599" i="38"/>
  <c r="AF627" i="38"/>
  <c r="AF632" i="38"/>
  <c r="AF565" i="38"/>
  <c r="AF538" i="38"/>
  <c r="AF572" i="38"/>
  <c r="AF633" i="39"/>
  <c r="AF638" i="39"/>
  <c r="AF581" i="39"/>
  <c r="AF543" i="39"/>
  <c r="AF573" i="39"/>
  <c r="AF565" i="39"/>
  <c r="AF538" i="39"/>
  <c r="AF627" i="39"/>
  <c r="AF572" i="39"/>
  <c r="AF632" i="39"/>
  <c r="W17" i="38"/>
  <c r="R1294" i="39"/>
  <c r="R461" i="39"/>
  <c r="R463" i="39" s="1"/>
  <c r="P73" i="43" s="1"/>
  <c r="AE545" i="18"/>
  <c r="AE584" i="18" s="1"/>
  <c r="Q1341" i="18"/>
  <c r="Q475" i="18"/>
  <c r="AG1367" i="39"/>
  <c r="AG1143" i="39"/>
  <c r="AG1064" i="39"/>
  <c r="AG1101" i="39"/>
  <c r="AG950" i="39"/>
  <c r="AG1015" i="39"/>
  <c r="AG710" i="39"/>
  <c r="AG344" i="39"/>
  <c r="AG471" i="39"/>
  <c r="AG240" i="39"/>
  <c r="AG376" i="39"/>
  <c r="AG1143" i="38"/>
  <c r="AG1101" i="38"/>
  <c r="AG1367" i="38"/>
  <c r="AG1064" i="38"/>
  <c r="AG950" i="38"/>
  <c r="AG710" i="38"/>
  <c r="AG1015" i="38"/>
  <c r="AG471" i="38"/>
  <c r="AG376" i="38"/>
  <c r="AG344" i="38"/>
  <c r="AG240" i="38"/>
  <c r="AG1367" i="18"/>
  <c r="AG1064" i="18"/>
  <c r="AG1143" i="18"/>
  <c r="AG1101" i="18"/>
  <c r="AG1015" i="18"/>
  <c r="AG950" i="18"/>
  <c r="AG710" i="18"/>
  <c r="AG344" i="18"/>
  <c r="AG240" i="18"/>
  <c r="AG471" i="18"/>
  <c r="AG376" i="18"/>
  <c r="AG754" i="39"/>
  <c r="AG186" i="39"/>
  <c r="AG187" i="39" s="1"/>
  <c r="AG194" i="39" s="1"/>
  <c r="AG180" i="39"/>
  <c r="AG181" i="39" s="1"/>
  <c r="AG193" i="39" s="1"/>
  <c r="AG174" i="39"/>
  <c r="AG175" i="39" s="1"/>
  <c r="AG192" i="39" s="1"/>
  <c r="AG168" i="39"/>
  <c r="AG169" i="39" s="1"/>
  <c r="AG191" i="39" s="1"/>
  <c r="AG162" i="39"/>
  <c r="AG163" i="39" s="1"/>
  <c r="AG754" i="38"/>
  <c r="AG186" i="38"/>
  <c r="AG187" i="38" s="1"/>
  <c r="AG194" i="38" s="1"/>
  <c r="AG180" i="38"/>
  <c r="AG181" i="38" s="1"/>
  <c r="AG193" i="38" s="1"/>
  <c r="AG174" i="38"/>
  <c r="AG175" i="38" s="1"/>
  <c r="AG192" i="38" s="1"/>
  <c r="AG168" i="38"/>
  <c r="AG169" i="38" s="1"/>
  <c r="AG191" i="38" s="1"/>
  <c r="AG162" i="38"/>
  <c r="AG163" i="38" s="1"/>
  <c r="AG754" i="18"/>
  <c r="AG186" i="18"/>
  <c r="AG187" i="18" s="1"/>
  <c r="AG194" i="18" s="1"/>
  <c r="AG180" i="18"/>
  <c r="AG181" i="18" s="1"/>
  <c r="AG193" i="18" s="1"/>
  <c r="AG174" i="18"/>
  <c r="AG175" i="18" s="1"/>
  <c r="AG192" i="18" s="1"/>
  <c r="AG168" i="18"/>
  <c r="AG169" i="18" s="1"/>
  <c r="AG191" i="18" s="1"/>
  <c r="AG162" i="18"/>
  <c r="AG163" i="18" s="1"/>
  <c r="AG409" i="18"/>
  <c r="AG403" i="18"/>
  <c r="AG404" i="18" s="1"/>
  <c r="AG411" i="18" s="1"/>
  <c r="AG1079" i="18"/>
  <c r="AG1080" i="18" s="1"/>
  <c r="AG1087" i="18" s="1"/>
  <c r="AG1085" i="18"/>
  <c r="AG1304" i="38"/>
  <c r="AG371" i="38"/>
  <c r="AG366" i="38"/>
  <c r="AG375" i="38"/>
  <c r="AG1116" i="38"/>
  <c r="AG1117" i="38" s="1"/>
  <c r="AG1129" i="38" s="1"/>
  <c r="AG1127" i="38"/>
  <c r="AG1304" i="39"/>
  <c r="AG366" i="39"/>
  <c r="AG375" i="39"/>
  <c r="AG371" i="39"/>
  <c r="AG1085" i="39"/>
  <c r="AG1079" i="39"/>
  <c r="AG1080" i="39" s="1"/>
  <c r="AG1087" i="39" s="1"/>
  <c r="Q348" i="38"/>
  <c r="V139" i="38"/>
  <c r="V128" i="38"/>
  <c r="S456" i="38"/>
  <c r="S458" i="38" s="1"/>
  <c r="S415" i="38"/>
  <c r="S417" i="38" s="1"/>
  <c r="AE745" i="18"/>
  <c r="AE962" i="18"/>
  <c r="AE457" i="18"/>
  <c r="AE449" i="18"/>
  <c r="AE451" i="18" s="1"/>
  <c r="AE1157" i="18" s="1"/>
  <c r="T577" i="18"/>
  <c r="T578" i="18" s="1"/>
  <c r="T617" i="18" s="1"/>
  <c r="T604" i="18"/>
  <c r="T605" i="18" s="1"/>
  <c r="T620" i="18" s="1"/>
  <c r="T568" i="18"/>
  <c r="T569" i="18" s="1"/>
  <c r="T616" i="18" s="1"/>
  <c r="T595" i="18"/>
  <c r="T596" i="18" s="1"/>
  <c r="T619" i="18" s="1"/>
  <c r="T612" i="18"/>
  <c r="T613" i="18" s="1"/>
  <c r="T621" i="18" s="1"/>
  <c r="T586" i="18"/>
  <c r="T587" i="18" s="1"/>
  <c r="T618" i="18" s="1"/>
  <c r="T271" i="18"/>
  <c r="T273" i="18" s="1"/>
  <c r="T76" i="18"/>
  <c r="T78" i="18" s="1"/>
  <c r="T91" i="18" s="1"/>
  <c r="T62" i="18"/>
  <c r="T63" i="18" s="1"/>
  <c r="T66" i="18" s="1"/>
  <c r="T86" i="18"/>
  <c r="T88" i="18" s="1"/>
  <c r="T93" i="18" s="1"/>
  <c r="T81" i="18"/>
  <c r="T83" i="18" s="1"/>
  <c r="T92" i="18" s="1"/>
  <c r="P248" i="18"/>
  <c r="P249" i="18" s="1"/>
  <c r="P252" i="18" s="1"/>
  <c r="P253" i="18" s="1"/>
  <c r="P244" i="18"/>
  <c r="R1306" i="38"/>
  <c r="R1200" i="38"/>
  <c r="R725" i="38"/>
  <c r="R726" i="38" s="1"/>
  <c r="R729" i="38" s="1"/>
  <c r="R731" i="38" s="1"/>
  <c r="R709" i="38"/>
  <c r="R711" i="38" s="1"/>
  <c r="R299" i="28" s="1"/>
  <c r="R705" i="38"/>
  <c r="AD1028" i="39"/>
  <c r="AD321" i="39"/>
  <c r="AD322" i="39" s="1"/>
  <c r="AF909" i="38"/>
  <c r="AF903" i="38"/>
  <c r="AF904" i="38" s="1"/>
  <c r="AF911" i="38" s="1"/>
  <c r="W134" i="39"/>
  <c r="W135" i="39" s="1"/>
  <c r="W118" i="39"/>
  <c r="W119" i="39" s="1"/>
  <c r="W26" i="39"/>
  <c r="W39" i="39"/>
  <c r="W21" i="39"/>
  <c r="P1305" i="18"/>
  <c r="P1199" i="18"/>
  <c r="P466" i="18"/>
  <c r="P470" i="18"/>
  <c r="P472" i="18" s="1"/>
  <c r="N104" i="43" s="1"/>
  <c r="R334" i="18"/>
  <c r="T1309" i="38"/>
  <c r="T1063" i="38"/>
  <c r="T1065" i="38" s="1"/>
  <c r="T302" i="28" s="1"/>
  <c r="T1059" i="38"/>
  <c r="R46" i="43" s="1"/>
  <c r="U44" i="18"/>
  <c r="U46" i="18" s="1"/>
  <c r="U49" i="18" s="1"/>
  <c r="U52" i="18" s="1"/>
  <c r="U123" i="18"/>
  <c r="U124" i="18" s="1"/>
  <c r="AE550" i="39"/>
  <c r="AE593" i="39" s="1"/>
  <c r="AE629" i="39"/>
  <c r="AE662" i="39" s="1"/>
  <c r="S388" i="39"/>
  <c r="S390" i="39" s="1"/>
  <c r="S393" i="39" s="1"/>
  <c r="S395" i="39" s="1"/>
  <c r="S407" i="39" s="1"/>
  <c r="S412" i="39" s="1"/>
  <c r="S287" i="39"/>
  <c r="S289" i="39" s="1"/>
  <c r="S298" i="39" s="1"/>
  <c r="AD1028" i="18"/>
  <c r="AD321" i="18"/>
  <c r="AD322" i="18" s="1"/>
  <c r="O252" i="39"/>
  <c r="O253" i="39" s="1"/>
  <c r="P249" i="39"/>
  <c r="P252" i="39" s="1"/>
  <c r="P253" i="39" s="1"/>
  <c r="P256" i="39" s="1"/>
  <c r="AF639" i="18"/>
  <c r="AF582" i="18"/>
  <c r="AF644" i="18"/>
  <c r="AF590" i="18"/>
  <c r="AF548" i="18"/>
  <c r="AF608" i="18"/>
  <c r="AF599" i="18"/>
  <c r="AF645" i="18"/>
  <c r="AF650" i="18"/>
  <c r="AF591" i="18"/>
  <c r="AF553" i="18"/>
  <c r="AF639" i="38"/>
  <c r="AF644" i="38"/>
  <c r="AF548" i="38"/>
  <c r="AF582" i="38"/>
  <c r="AF590" i="38"/>
  <c r="AF645" i="39"/>
  <c r="AF650" i="39"/>
  <c r="AF591" i="39"/>
  <c r="AF553" i="39"/>
  <c r="AF608" i="39"/>
  <c r="AF599" i="39"/>
  <c r="AF590" i="39"/>
  <c r="AF548" i="39"/>
  <c r="AF639" i="39"/>
  <c r="AF582" i="39"/>
  <c r="AF644" i="39"/>
  <c r="O1341" i="39"/>
  <c r="O475" i="39"/>
  <c r="T123" i="39"/>
  <c r="T124" i="39" s="1"/>
  <c r="T44" i="39"/>
  <c r="T46" i="39" s="1"/>
  <c r="T49" i="39" s="1"/>
  <c r="T52" i="39" s="1"/>
  <c r="T304" i="38"/>
  <c r="T306" i="38" s="1"/>
  <c r="T145" i="38"/>
  <c r="T214" i="38"/>
  <c r="V139" i="18"/>
  <c r="V128" i="18"/>
  <c r="Q689" i="39"/>
  <c r="AE658" i="18"/>
  <c r="AE672" i="18" s="1"/>
  <c r="AE641" i="18"/>
  <c r="AE666" i="18" s="1"/>
  <c r="U1027" i="38"/>
  <c r="U1029" i="38" s="1"/>
  <c r="U1032" i="38" s="1"/>
  <c r="U1034" i="38" s="1"/>
  <c r="U1046" i="38" s="1"/>
  <c r="U1051" i="38" s="1"/>
  <c r="U305" i="38"/>
  <c r="AG1304" i="18"/>
  <c r="AG366" i="18"/>
  <c r="AG375" i="18"/>
  <c r="AG371" i="18"/>
  <c r="AG771" i="39"/>
  <c r="AG771" i="38"/>
  <c r="AG771" i="18"/>
  <c r="AG443" i="38"/>
  <c r="AG437" i="38"/>
  <c r="AG438" i="38" s="1"/>
  <c r="AG445" i="38" s="1"/>
  <c r="AG443" i="39"/>
  <c r="AG437" i="39"/>
  <c r="AG438" i="39" s="1"/>
  <c r="AG445" i="39" s="1"/>
  <c r="V282" i="38"/>
  <c r="V284" i="38" s="1"/>
  <c r="V297" i="38" s="1"/>
  <c r="V301" i="38" s="1"/>
  <c r="V141" i="38"/>
  <c r="AE320" i="18"/>
  <c r="AE315" i="18"/>
  <c r="AE317" i="18" s="1"/>
  <c r="AE215" i="18"/>
  <c r="Q1295" i="38"/>
  <c r="Q963" i="38"/>
  <c r="Q700" i="38"/>
  <c r="Q702" i="38" s="1"/>
  <c r="AF368" i="38"/>
  <c r="AF909" i="18"/>
  <c r="AF903" i="18"/>
  <c r="AF904" i="18" s="1"/>
  <c r="AF911" i="18" s="1"/>
  <c r="AF909" i="39"/>
  <c r="AF903" i="39"/>
  <c r="AF904" i="39" s="1"/>
  <c r="AF911" i="39" s="1"/>
  <c r="X17" i="39"/>
  <c r="X18" i="39" s="1"/>
  <c r="Y16" i="39" s="1"/>
  <c r="AB961" i="18"/>
  <c r="AB741" i="18"/>
  <c r="S248" i="38"/>
  <c r="S244" i="38"/>
  <c r="V40" i="18"/>
  <c r="V41" i="18" s="1"/>
  <c r="W38" i="18" s="1"/>
  <c r="AE555" i="39"/>
  <c r="AE602" i="39" s="1"/>
  <c r="AE658" i="39"/>
  <c r="AE672" i="39" s="1"/>
  <c r="AE641" i="39"/>
  <c r="AE666" i="39" s="1"/>
  <c r="S304" i="39"/>
  <c r="S145" i="39"/>
  <c r="S214" i="39"/>
  <c r="S1345" i="38"/>
  <c r="S1068" i="38"/>
  <c r="U41" i="38"/>
  <c r="V38" i="38" s="1"/>
  <c r="O960" i="38"/>
  <c r="O833" i="38"/>
  <c r="AC339" i="43" l="1"/>
  <c r="T304" i="18"/>
  <c r="T306" i="18" s="1"/>
  <c r="T309" i="18" s="1"/>
  <c r="AE207" i="38"/>
  <c r="AC357" i="43"/>
  <c r="AE207" i="39"/>
  <c r="AC348" i="43"/>
  <c r="R239" i="18"/>
  <c r="R241" i="18" s="1"/>
  <c r="R248" i="18" s="1"/>
  <c r="AF202" i="18"/>
  <c r="AF204" i="18" s="1"/>
  <c r="AF609" i="28" s="1"/>
  <c r="AF612" i="28" s="1"/>
  <c r="AF544" i="28"/>
  <c r="AF547" i="28" s="1"/>
  <c r="AF202" i="38"/>
  <c r="AF204" i="38" s="1"/>
  <c r="AF630" i="28" s="1"/>
  <c r="AF633" i="28" s="1"/>
  <c r="AF565" i="28"/>
  <c r="AF568" i="28" s="1"/>
  <c r="AF202" i="39"/>
  <c r="AF204" i="39" s="1"/>
  <c r="AF651" i="28" s="1"/>
  <c r="AF654" i="28" s="1"/>
  <c r="AF586" i="28"/>
  <c r="AF589" i="28" s="1"/>
  <c r="Q244" i="38"/>
  <c r="Q1245" i="39"/>
  <c r="Q1366" i="39"/>
  <c r="Q1368" i="39" s="1"/>
  <c r="Q1371" i="39" s="1"/>
  <c r="T149" i="18"/>
  <c r="T151" i="18" s="1"/>
  <c r="T608" i="28" s="1"/>
  <c r="T613" i="28" s="1"/>
  <c r="T154" i="38"/>
  <c r="R347" i="43" s="1"/>
  <c r="T629" i="28"/>
  <c r="T634" i="28" s="1"/>
  <c r="S154" i="39"/>
  <c r="Q356" i="43" s="1"/>
  <c r="S650" i="28"/>
  <c r="S655" i="28" s="1"/>
  <c r="R231" i="18"/>
  <c r="R1366" i="18"/>
  <c r="R1368" i="18" s="1"/>
  <c r="R1371" i="18" s="1"/>
  <c r="R219" i="18"/>
  <c r="R220" i="18" s="1"/>
  <c r="R223" i="18" s="1"/>
  <c r="R224" i="18" s="1"/>
  <c r="R227" i="18" s="1"/>
  <c r="R1245" i="18"/>
  <c r="R235" i="39"/>
  <c r="R1245" i="39"/>
  <c r="S101" i="18"/>
  <c r="S103" i="18" s="1"/>
  <c r="S611" i="28" s="1"/>
  <c r="S546" i="28"/>
  <c r="O355" i="43"/>
  <c r="Q653" i="28"/>
  <c r="AH1385" i="38"/>
  <c r="AH203" i="18"/>
  <c r="AH102" i="39"/>
  <c r="AH1385" i="39"/>
  <c r="AH203" i="38"/>
  <c r="AH150" i="18"/>
  <c r="AH203" i="39"/>
  <c r="AH150" i="38"/>
  <c r="AH1385" i="18"/>
  <c r="AH150" i="39"/>
  <c r="AH102" i="38"/>
  <c r="AH102" i="18"/>
  <c r="O43" i="43"/>
  <c r="Q120" i="28"/>
  <c r="AF41" i="43"/>
  <c r="AH118" i="28"/>
  <c r="AD133" i="43"/>
  <c r="AF297" i="28"/>
  <c r="Q43" i="43"/>
  <c r="S120" i="28"/>
  <c r="R239" i="39"/>
  <c r="R241" i="39" s="1"/>
  <c r="R248" i="39" s="1"/>
  <c r="R219" i="39"/>
  <c r="R1366" i="39"/>
  <c r="R1368" i="39" s="1"/>
  <c r="R1371" i="39" s="1"/>
  <c r="R106" i="18"/>
  <c r="P337" i="43"/>
  <c r="R106" i="39"/>
  <c r="P355" i="43"/>
  <c r="Q106" i="39"/>
  <c r="R300" i="43"/>
  <c r="T101" i="38"/>
  <c r="T103" i="38" s="1"/>
  <c r="T632" i="28" s="1"/>
  <c r="Q231" i="39"/>
  <c r="Q239" i="39"/>
  <c r="Q241" i="39" s="1"/>
  <c r="Q248" i="39" s="1"/>
  <c r="Q249" i="39" s="1"/>
  <c r="Q252" i="39" s="1"/>
  <c r="Q253" i="39" s="1"/>
  <c r="Q256" i="39" s="1"/>
  <c r="AF198" i="39"/>
  <c r="AD311" i="43"/>
  <c r="AD302" i="43"/>
  <c r="AF198" i="38"/>
  <c r="AD293" i="43"/>
  <c r="AF198" i="18"/>
  <c r="S97" i="18"/>
  <c r="Q291" i="43"/>
  <c r="Q219" i="39"/>
  <c r="Q220" i="39" s="1"/>
  <c r="Q223" i="39" s="1"/>
  <c r="Q224" i="39" s="1"/>
  <c r="Q227" i="39" s="1"/>
  <c r="T213" i="38"/>
  <c r="T216" i="38" s="1"/>
  <c r="T1245" i="38" s="1"/>
  <c r="T97" i="38"/>
  <c r="AG368" i="18"/>
  <c r="AG1293" i="18" s="1"/>
  <c r="M165" i="43"/>
  <c r="O134" i="43"/>
  <c r="R138" i="43"/>
  <c r="AF10" i="43"/>
  <c r="AF380" i="18"/>
  <c r="AD103" i="43"/>
  <c r="R15" i="43"/>
  <c r="AH59" i="28"/>
  <c r="AF238" i="28"/>
  <c r="P239" i="28"/>
  <c r="T243" i="28"/>
  <c r="AF380" i="38"/>
  <c r="AH177" i="28"/>
  <c r="R178" i="28"/>
  <c r="Q178" i="28"/>
  <c r="AF1340" i="38"/>
  <c r="AG377" i="39"/>
  <c r="AE163" i="43" s="1"/>
  <c r="AG368" i="39"/>
  <c r="AG1293" i="39" s="1"/>
  <c r="AG368" i="38"/>
  <c r="AG1293" i="38" s="1"/>
  <c r="U138" i="38"/>
  <c r="AF658" i="18"/>
  <c r="AF672" i="18" s="1"/>
  <c r="Q332" i="39"/>
  <c r="Q334" i="39" s="1"/>
  <c r="Q309" i="39"/>
  <c r="Q723" i="39"/>
  <c r="Q1298" i="39"/>
  <c r="Q1054" i="39"/>
  <c r="Q1056" i="39" s="1"/>
  <c r="Q182" i="28" s="1"/>
  <c r="R723" i="39"/>
  <c r="R309" i="39"/>
  <c r="R332" i="39"/>
  <c r="R334" i="39" s="1"/>
  <c r="R1206" i="39" s="1"/>
  <c r="R1298" i="39"/>
  <c r="R1054" i="39"/>
  <c r="R1056" i="39" s="1"/>
  <c r="R182" i="28" s="1"/>
  <c r="AE673" i="38"/>
  <c r="AE677" i="38" s="1"/>
  <c r="AG377" i="18"/>
  <c r="AE103" i="43" s="1"/>
  <c r="AE673" i="18"/>
  <c r="AE677" i="18" s="1"/>
  <c r="V28" i="38"/>
  <c r="V113" i="38" s="1"/>
  <c r="V114" i="38" s="1"/>
  <c r="V138" i="38" s="1"/>
  <c r="V28" i="18"/>
  <c r="V113" i="18" s="1"/>
  <c r="V114" i="18" s="1"/>
  <c r="V127" i="18" s="1"/>
  <c r="AD736" i="38"/>
  <c r="AD738" i="38" s="1"/>
  <c r="AD333" i="38"/>
  <c r="AD325" i="38"/>
  <c r="T129" i="39"/>
  <c r="T130" i="39" s="1"/>
  <c r="T140" i="39"/>
  <c r="T142" i="39" s="1"/>
  <c r="T585" i="28" s="1"/>
  <c r="T590" i="28" s="1"/>
  <c r="R960" i="38"/>
  <c r="R833" i="38"/>
  <c r="AD736" i="18"/>
  <c r="AD738" i="18" s="1"/>
  <c r="AD325" i="18"/>
  <c r="AD333" i="18"/>
  <c r="Q252" i="38"/>
  <c r="Q253" i="38" s="1"/>
  <c r="Q256" i="38" s="1"/>
  <c r="R249" i="38"/>
  <c r="R252" i="38" s="1"/>
  <c r="R253" i="38" s="1"/>
  <c r="R256" i="38" s="1"/>
  <c r="T94" i="18"/>
  <c r="T546" i="28" s="1"/>
  <c r="W134" i="38"/>
  <c r="W135" i="38" s="1"/>
  <c r="W118" i="38"/>
  <c r="W119" i="38" s="1"/>
  <c r="W26" i="38"/>
  <c r="W39" i="38"/>
  <c r="W21" i="38"/>
  <c r="P729" i="18"/>
  <c r="P731" i="18" s="1"/>
  <c r="AG646" i="38"/>
  <c r="AG634" i="38"/>
  <c r="AG652" i="38"/>
  <c r="AG640" i="38"/>
  <c r="AG628" i="38"/>
  <c r="AG657" i="38"/>
  <c r="AG592" i="38"/>
  <c r="AG566" i="38"/>
  <c r="AG559" i="38"/>
  <c r="AG554" i="38"/>
  <c r="AG549" i="38"/>
  <c r="AG544" i="38"/>
  <c r="AG539" i="38"/>
  <c r="AG583" i="38"/>
  <c r="AG609" i="38"/>
  <c r="AG574" i="38"/>
  <c r="AG601" i="38"/>
  <c r="AG558" i="39"/>
  <c r="AG651" i="39"/>
  <c r="AG656" i="39"/>
  <c r="AG600" i="39"/>
  <c r="U129" i="38"/>
  <c r="U130" i="38" s="1"/>
  <c r="U140" i="38"/>
  <c r="V1027" i="18"/>
  <c r="V1029" i="18" s="1"/>
  <c r="V1032" i="18" s="1"/>
  <c r="V1034" i="18" s="1"/>
  <c r="V1046" i="18" s="1"/>
  <c r="V1051" i="18" s="1"/>
  <c r="V305" i="18"/>
  <c r="Q1295" i="39"/>
  <c r="Q963" i="39"/>
  <c r="Q700" i="39"/>
  <c r="Q702" i="39" s="1"/>
  <c r="O74" i="43" s="1"/>
  <c r="AF641" i="39"/>
  <c r="AF666" i="39" s="1"/>
  <c r="AF550" i="39"/>
  <c r="AF593" i="39" s="1"/>
  <c r="AF555" i="38"/>
  <c r="AF602" i="38" s="1"/>
  <c r="AF635" i="38"/>
  <c r="AF664" i="38" s="1"/>
  <c r="AF635" i="18"/>
  <c r="AF664" i="18" s="1"/>
  <c r="AF653" i="18"/>
  <c r="AF670" i="18" s="1"/>
  <c r="AF555" i="18"/>
  <c r="AF602" i="18" s="1"/>
  <c r="AF745" i="38"/>
  <c r="AF962" i="38"/>
  <c r="AF457" i="38"/>
  <c r="AF449" i="38"/>
  <c r="AF451" i="38" s="1"/>
  <c r="AF1157" i="38" s="1"/>
  <c r="W40" i="18"/>
  <c r="Y17" i="39"/>
  <c r="AD736" i="39"/>
  <c r="AD738" i="39" s="1"/>
  <c r="AD325" i="39"/>
  <c r="AD333" i="39"/>
  <c r="AE1028" i="18"/>
  <c r="AE321" i="18"/>
  <c r="AE322" i="18" s="1"/>
  <c r="S724" i="38"/>
  <c r="AG422" i="38"/>
  <c r="AG424" i="38" s="1"/>
  <c r="AG427" i="38" s="1"/>
  <c r="AG429" i="38" s="1"/>
  <c r="AG441" i="38" s="1"/>
  <c r="AG446" i="38" s="1"/>
  <c r="AG190" i="38"/>
  <c r="AG195" i="38" s="1"/>
  <c r="V40" i="38"/>
  <c r="AF1293" i="38"/>
  <c r="AF814" i="38"/>
  <c r="Q1306" i="38"/>
  <c r="Q1200" i="38"/>
  <c r="Q705" i="38"/>
  <c r="Q725" i="38"/>
  <c r="Q726" i="38" s="1"/>
  <c r="Q709" i="38"/>
  <c r="Q711" i="38" s="1"/>
  <c r="Q299" i="28" s="1"/>
  <c r="S456" i="39"/>
  <c r="S458" i="39" s="1"/>
  <c r="S415" i="39"/>
  <c r="S417" i="39" s="1"/>
  <c r="S724" i="39" s="1"/>
  <c r="T1345" i="38"/>
  <c r="T1068" i="38"/>
  <c r="P256" i="18"/>
  <c r="S1294" i="38"/>
  <c r="S461" i="38"/>
  <c r="S463" i="38" s="1"/>
  <c r="AF962" i="18"/>
  <c r="AF745" i="18"/>
  <c r="AF449" i="18"/>
  <c r="AF451" i="18" s="1"/>
  <c r="AF1157" i="18" s="1"/>
  <c r="AF457" i="18"/>
  <c r="R1295" i="18"/>
  <c r="R963" i="18"/>
  <c r="R700" i="18"/>
  <c r="R702" i="18" s="1"/>
  <c r="AH437" i="18"/>
  <c r="AH438" i="18" s="1"/>
  <c r="AH445" i="18" s="1"/>
  <c r="AH443" i="18"/>
  <c r="AH1085" i="18"/>
  <c r="AH1079" i="18"/>
  <c r="AH1080" i="18" s="1"/>
  <c r="AH1087" i="18" s="1"/>
  <c r="AH409" i="38"/>
  <c r="AH403" i="38"/>
  <c r="AH404" i="38" s="1"/>
  <c r="AH411" i="38" s="1"/>
  <c r="AH1304" i="39"/>
  <c r="AH375" i="39"/>
  <c r="AH371" i="39"/>
  <c r="AH366" i="39"/>
  <c r="S1294" i="18"/>
  <c r="S461" i="18"/>
  <c r="S463" i="18" s="1"/>
  <c r="T723" i="18"/>
  <c r="T332" i="18"/>
  <c r="Q960" i="18"/>
  <c r="Q833" i="18"/>
  <c r="P1342" i="18"/>
  <c r="P714" i="18"/>
  <c r="AG909" i="18"/>
  <c r="AG903" i="18"/>
  <c r="AG904" i="18" s="1"/>
  <c r="AG911" i="18" s="1"/>
  <c r="AG644" i="18"/>
  <c r="AG590" i="18"/>
  <c r="AG548" i="18"/>
  <c r="AG639" i="18"/>
  <c r="AG582" i="18"/>
  <c r="AG599" i="18"/>
  <c r="AG645" i="18"/>
  <c r="AG650" i="18"/>
  <c r="AG591" i="18"/>
  <c r="AG553" i="18"/>
  <c r="AG608" i="18"/>
  <c r="AG651" i="38"/>
  <c r="AG656" i="38"/>
  <c r="AG600" i="38"/>
  <c r="AG558" i="38"/>
  <c r="AG638" i="39"/>
  <c r="AG581" i="39"/>
  <c r="AG543" i="39"/>
  <c r="AG573" i="39"/>
  <c r="AG633" i="39"/>
  <c r="V44" i="18"/>
  <c r="V46" i="18" s="1"/>
  <c r="V49" i="18" s="1"/>
  <c r="V52" i="18" s="1"/>
  <c r="V123" i="18"/>
  <c r="V124" i="18" s="1"/>
  <c r="X134" i="39"/>
  <c r="X135" i="39" s="1"/>
  <c r="X118" i="39"/>
  <c r="X119" i="39" s="1"/>
  <c r="X26" i="39"/>
  <c r="X39" i="39"/>
  <c r="X21" i="39"/>
  <c r="U1298" i="38"/>
  <c r="U1054" i="38"/>
  <c r="U1056" i="38" s="1"/>
  <c r="U123" i="28" s="1"/>
  <c r="T723" i="38"/>
  <c r="T332" i="38"/>
  <c r="T334" i="38" s="1"/>
  <c r="T309" i="38"/>
  <c r="O256" i="39"/>
  <c r="Q249" i="18"/>
  <c r="Q252" i="18" s="1"/>
  <c r="Q253" i="18" s="1"/>
  <c r="Q256" i="18" s="1"/>
  <c r="U129" i="18"/>
  <c r="U130" i="18" s="1"/>
  <c r="U140" i="18"/>
  <c r="U142" i="18" s="1"/>
  <c r="U543" i="28" s="1"/>
  <c r="U548" i="28" s="1"/>
  <c r="P1341" i="18"/>
  <c r="P475" i="18"/>
  <c r="W139" i="39"/>
  <c r="W128" i="39"/>
  <c r="T722" i="18"/>
  <c r="T292" i="18"/>
  <c r="T294" i="18" s="1"/>
  <c r="T299" i="18" s="1"/>
  <c r="T331" i="18"/>
  <c r="T492" i="18"/>
  <c r="T494" i="18" s="1"/>
  <c r="T276" i="18"/>
  <c r="T622" i="18"/>
  <c r="T689" i="18" s="1"/>
  <c r="AG377" i="38"/>
  <c r="AG297" i="28" s="1"/>
  <c r="AG190" i="18"/>
  <c r="AG195" i="18" s="1"/>
  <c r="AG422" i="18"/>
  <c r="AG424" i="18" s="1"/>
  <c r="AG427" i="18" s="1"/>
  <c r="AG429" i="18" s="1"/>
  <c r="AG441" i="18" s="1"/>
  <c r="AG446" i="18" s="1"/>
  <c r="AG422" i="39"/>
  <c r="AG424" i="39" s="1"/>
  <c r="AG427" i="39" s="1"/>
  <c r="AG429" i="39" s="1"/>
  <c r="AG441" i="39" s="1"/>
  <c r="AG446" i="39" s="1"/>
  <c r="AG190" i="39"/>
  <c r="AG195" i="39" s="1"/>
  <c r="W18" i="38"/>
  <c r="X16" i="38" s="1"/>
  <c r="AF320" i="39"/>
  <c r="AF315" i="39"/>
  <c r="AF317" i="39" s="1"/>
  <c r="AF215" i="39"/>
  <c r="S676" i="18"/>
  <c r="S678" i="18" s="1"/>
  <c r="S690" i="18" s="1"/>
  <c r="S499" i="18"/>
  <c r="S501" i="18" s="1"/>
  <c r="S688" i="18" s="1"/>
  <c r="S692" i="18" s="1"/>
  <c r="S696" i="18" s="1"/>
  <c r="S697" i="18" s="1"/>
  <c r="V127" i="39"/>
  <c r="V138" i="39"/>
  <c r="S66" i="39"/>
  <c r="S722" i="39"/>
  <c r="S492" i="39"/>
  <c r="S494" i="39" s="1"/>
  <c r="S276" i="39"/>
  <c r="S292" i="39"/>
  <c r="S294" i="39" s="1"/>
  <c r="S331" i="39"/>
  <c r="AH1367" i="39"/>
  <c r="AH1143" i="39"/>
  <c r="AH1064" i="39"/>
  <c r="AH1101" i="39"/>
  <c r="AH1015" i="39"/>
  <c r="AH950" i="39"/>
  <c r="AH710" i="39"/>
  <c r="AH344" i="39"/>
  <c r="AH471" i="39"/>
  <c r="AH240" i="39"/>
  <c r="AH376" i="39"/>
  <c r="AH1367" i="38"/>
  <c r="AH1064" i="38"/>
  <c r="AH1143" i="38"/>
  <c r="AH1101" i="38"/>
  <c r="AH1015" i="38"/>
  <c r="AH950" i="38"/>
  <c r="AH710" i="38"/>
  <c r="AH344" i="38"/>
  <c r="AH240" i="38"/>
  <c r="AH471" i="38"/>
  <c r="AH376" i="38"/>
  <c r="AH1143" i="18"/>
  <c r="AH1101" i="18"/>
  <c r="AH1015" i="18"/>
  <c r="AH1367" i="18"/>
  <c r="AH1064" i="18"/>
  <c r="AH950" i="18"/>
  <c r="AH710" i="18"/>
  <c r="AH344" i="18"/>
  <c r="AH240" i="18"/>
  <c r="AH471" i="18"/>
  <c r="AH376" i="18"/>
  <c r="AI4" i="5"/>
  <c r="AI1" i="5"/>
  <c r="AI4" i="28"/>
  <c r="AI1" i="28"/>
  <c r="AI1" i="24"/>
  <c r="AI4" i="24"/>
  <c r="AI1211" i="39"/>
  <c r="AI1212" i="39" s="1"/>
  <c r="AI1173" i="39"/>
  <c r="AI1176" i="39" s="1"/>
  <c r="AI1074" i="39"/>
  <c r="AI1076" i="39" s="1"/>
  <c r="AI1111" i="39"/>
  <c r="AI1113" i="39" s="1"/>
  <c r="AI1037" i="39"/>
  <c r="AI1039" i="39" s="1"/>
  <c r="AI859" i="39"/>
  <c r="AI922" i="39"/>
  <c r="AI925" i="39" s="1"/>
  <c r="AI895" i="39"/>
  <c r="AI818" i="39"/>
  <c r="AI821" i="39" s="1"/>
  <c r="AI794" i="39"/>
  <c r="AI797" i="39" s="1"/>
  <c r="AI684" i="39"/>
  <c r="AI685" i="39" s="1"/>
  <c r="AI433" i="39"/>
  <c r="AI434" i="39" s="1"/>
  <c r="AI357" i="39"/>
  <c r="AI358" i="39" s="1"/>
  <c r="AI399" i="39"/>
  <c r="AI400" i="39" s="1"/>
  <c r="AI4" i="39"/>
  <c r="AI1" i="39"/>
  <c r="AI1173" i="38"/>
  <c r="AI1176" i="38" s="1"/>
  <c r="AI1074" i="38"/>
  <c r="AI1076" i="38" s="1"/>
  <c r="AI1211" i="38"/>
  <c r="AI1212" i="38" s="1"/>
  <c r="AI1111" i="38"/>
  <c r="AI1113" i="38" s="1"/>
  <c r="AI859" i="38"/>
  <c r="AI794" i="38"/>
  <c r="AI797" i="38" s="1"/>
  <c r="AI1037" i="38"/>
  <c r="AI1039" i="38" s="1"/>
  <c r="AI922" i="38"/>
  <c r="AI925" i="38" s="1"/>
  <c r="AI895" i="38"/>
  <c r="AI818" i="38"/>
  <c r="AI821" i="38" s="1"/>
  <c r="AI684" i="38"/>
  <c r="AI685" i="38" s="1"/>
  <c r="AI433" i="38"/>
  <c r="AI434" i="38" s="1"/>
  <c r="AI357" i="38"/>
  <c r="AI358" i="38" s="1"/>
  <c r="AI399" i="38"/>
  <c r="AI400" i="38" s="1"/>
  <c r="AI1211" i="18"/>
  <c r="AI1212" i="18" s="1"/>
  <c r="AI1111" i="18"/>
  <c r="AI1113" i="18" s="1"/>
  <c r="AI4" i="38"/>
  <c r="AI1173" i="18"/>
  <c r="AI1176" i="18" s="1"/>
  <c r="AI1037" i="18"/>
  <c r="AI1039" i="18" s="1"/>
  <c r="AI1" i="38"/>
  <c r="AI1074" i="18"/>
  <c r="AI1076" i="18" s="1"/>
  <c r="AI895" i="18"/>
  <c r="AI818" i="18"/>
  <c r="AI821" i="18" s="1"/>
  <c r="AI684" i="18"/>
  <c r="AI685" i="18" s="1"/>
  <c r="AI859" i="18"/>
  <c r="AI794" i="18"/>
  <c r="AI797" i="18" s="1"/>
  <c r="AI922" i="18"/>
  <c r="AI925" i="18" s="1"/>
  <c r="AI4" i="18"/>
  <c r="AI433" i="18"/>
  <c r="AI434" i="18" s="1"/>
  <c r="AI357" i="18"/>
  <c r="AI358" i="18" s="1"/>
  <c r="AI14" i="21"/>
  <c r="AI1" i="21"/>
  <c r="AI399" i="18"/>
  <c r="AI400" i="18" s="1"/>
  <c r="AI1" i="18"/>
  <c r="AI26" i="21"/>
  <c r="AI4" i="21"/>
  <c r="AI22" i="21" s="1"/>
  <c r="AI4" i="6"/>
  <c r="AI36" i="21"/>
  <c r="AI32" i="21"/>
  <c r="AI40" i="21"/>
  <c r="AH1079" i="38"/>
  <c r="AH1080" i="38" s="1"/>
  <c r="AH1087" i="38" s="1"/>
  <c r="AH1085" i="38"/>
  <c r="AH437" i="39"/>
  <c r="AH438" i="39" s="1"/>
  <c r="AH445" i="39" s="1"/>
  <c r="AH443" i="39"/>
  <c r="AH1048" i="39"/>
  <c r="AH1042" i="39"/>
  <c r="AH1043" i="39" s="1"/>
  <c r="AH1050" i="39" s="1"/>
  <c r="S213" i="18"/>
  <c r="S216" i="18" s="1"/>
  <c r="R1295" i="39"/>
  <c r="R963" i="39"/>
  <c r="R700" i="39"/>
  <c r="R702" i="39" s="1"/>
  <c r="P74" i="43" s="1"/>
  <c r="Q227" i="38"/>
  <c r="AG652" i="18"/>
  <c r="AG640" i="18"/>
  <c r="AG628" i="18"/>
  <c r="AG609" i="18"/>
  <c r="AG583" i="18"/>
  <c r="AG657" i="18"/>
  <c r="AG574" i="18"/>
  <c r="AG646" i="18"/>
  <c r="AG634" i="18"/>
  <c r="AG601" i="18"/>
  <c r="AG592" i="18"/>
  <c r="AG566" i="18"/>
  <c r="AG559" i="18"/>
  <c r="AG554" i="18"/>
  <c r="AG549" i="18"/>
  <c r="AG544" i="18"/>
  <c r="AG539" i="18"/>
  <c r="AG656" i="18"/>
  <c r="AG600" i="18"/>
  <c r="AG558" i="18"/>
  <c r="AG651" i="18"/>
  <c r="AG646" i="39"/>
  <c r="AG634" i="39"/>
  <c r="AG601" i="39"/>
  <c r="AG592" i="39"/>
  <c r="AG566" i="39"/>
  <c r="AG559" i="39"/>
  <c r="AG554" i="39"/>
  <c r="AG549" i="39"/>
  <c r="AG544" i="39"/>
  <c r="AG539" i="39"/>
  <c r="AG652" i="39"/>
  <c r="AG640" i="39"/>
  <c r="AG628" i="39"/>
  <c r="AG609" i="39"/>
  <c r="AG583" i="39"/>
  <c r="AG657" i="39"/>
  <c r="AG574" i="39"/>
  <c r="AG650" i="39"/>
  <c r="AG591" i="39"/>
  <c r="AG553" i="39"/>
  <c r="AG608" i="39"/>
  <c r="AG599" i="39"/>
  <c r="AG645" i="39"/>
  <c r="AF653" i="39"/>
  <c r="AF670" i="39" s="1"/>
  <c r="AF555" i="39"/>
  <c r="AF602" i="39" s="1"/>
  <c r="AF658" i="39"/>
  <c r="AF672" i="39" s="1"/>
  <c r="AF540" i="38"/>
  <c r="AF575" i="38" s="1"/>
  <c r="AF560" i="38"/>
  <c r="AF610" i="38" s="1"/>
  <c r="AF629" i="38"/>
  <c r="AF662" i="38" s="1"/>
  <c r="AF647" i="38"/>
  <c r="AF668" i="38" s="1"/>
  <c r="AF647" i="18"/>
  <c r="AF668" i="18" s="1"/>
  <c r="AF540" i="18"/>
  <c r="AF575" i="18" s="1"/>
  <c r="AF560" i="18"/>
  <c r="AF610" i="18" s="1"/>
  <c r="AF320" i="38"/>
  <c r="AF315" i="38"/>
  <c r="AF317" i="38" s="1"/>
  <c r="AF215" i="38"/>
  <c r="Q1305" i="39"/>
  <c r="Q1199" i="39"/>
  <c r="Q470" i="39"/>
  <c r="Q472" i="39" s="1"/>
  <c r="O164" i="43" s="1"/>
  <c r="Q466" i="39"/>
  <c r="W128" i="18"/>
  <c r="W139" i="18"/>
  <c r="O960" i="39"/>
  <c r="O833" i="39"/>
  <c r="AC961" i="39"/>
  <c r="AC741" i="39"/>
  <c r="V1027" i="38"/>
  <c r="V1029" i="38" s="1"/>
  <c r="V1032" i="38" s="1"/>
  <c r="V1034" i="38" s="1"/>
  <c r="V1046" i="38" s="1"/>
  <c r="V1051" i="38" s="1"/>
  <c r="V305" i="38"/>
  <c r="T57" i="39"/>
  <c r="T55" i="39"/>
  <c r="AE673" i="39"/>
  <c r="AE677" i="39" s="1"/>
  <c r="U55" i="18"/>
  <c r="U57" i="18"/>
  <c r="R1206" i="18"/>
  <c r="R343" i="18"/>
  <c r="R345" i="18" s="1"/>
  <c r="R348" i="18" s="1"/>
  <c r="W23" i="39"/>
  <c r="W27" i="39" s="1"/>
  <c r="W282" i="39"/>
  <c r="W284" i="39" s="1"/>
  <c r="W297" i="39" s="1"/>
  <c r="W141" i="39"/>
  <c r="R1342" i="38"/>
  <c r="R714" i="38"/>
  <c r="P135" i="43" s="1"/>
  <c r="R1305" i="39"/>
  <c r="R1199" i="39"/>
  <c r="R470" i="39"/>
  <c r="R472" i="39" s="1"/>
  <c r="P164" i="43" s="1"/>
  <c r="R466" i="39"/>
  <c r="AF962" i="39"/>
  <c r="AF745" i="39"/>
  <c r="AF449" i="39"/>
  <c r="AF451" i="39" s="1"/>
  <c r="AF1157" i="39" s="1"/>
  <c r="AF457" i="39"/>
  <c r="S334" i="18"/>
  <c r="S94" i="39"/>
  <c r="S622" i="39"/>
  <c r="AH1270" i="39"/>
  <c r="AH1270" i="38"/>
  <c r="AH1270" i="18"/>
  <c r="AH409" i="18"/>
  <c r="AH403" i="18"/>
  <c r="AH404" i="18" s="1"/>
  <c r="AH411" i="18" s="1"/>
  <c r="AH754" i="39"/>
  <c r="AH186" i="39"/>
  <c r="AH187" i="39" s="1"/>
  <c r="AH194" i="39" s="1"/>
  <c r="AH180" i="39"/>
  <c r="AH181" i="39" s="1"/>
  <c r="AH193" i="39" s="1"/>
  <c r="AH174" i="39"/>
  <c r="AH175" i="39" s="1"/>
  <c r="AH192" i="39" s="1"/>
  <c r="AH168" i="39"/>
  <c r="AH169" i="39" s="1"/>
  <c r="AH191" i="39" s="1"/>
  <c r="AH162" i="39"/>
  <c r="AH163" i="39" s="1"/>
  <c r="AH754" i="38"/>
  <c r="AH186" i="38"/>
  <c r="AH187" i="38" s="1"/>
  <c r="AH194" i="38" s="1"/>
  <c r="AH180" i="38"/>
  <c r="AH181" i="38" s="1"/>
  <c r="AH193" i="38" s="1"/>
  <c r="AH174" i="38"/>
  <c r="AH175" i="38" s="1"/>
  <c r="AH192" i="38" s="1"/>
  <c r="AH168" i="38"/>
  <c r="AH169" i="38" s="1"/>
  <c r="AH191" i="38" s="1"/>
  <c r="AH162" i="38"/>
  <c r="AH163" i="38" s="1"/>
  <c r="AH754" i="18"/>
  <c r="AH186" i="18"/>
  <c r="AH187" i="18" s="1"/>
  <c r="AH194" i="18" s="1"/>
  <c r="AH180" i="18"/>
  <c r="AH181" i="18" s="1"/>
  <c r="AH193" i="18" s="1"/>
  <c r="AH174" i="18"/>
  <c r="AH175" i="18" s="1"/>
  <c r="AH192" i="18" s="1"/>
  <c r="AH168" i="18"/>
  <c r="AH169" i="18" s="1"/>
  <c r="AH191" i="18" s="1"/>
  <c r="AH162" i="18"/>
  <c r="AH163" i="18" s="1"/>
  <c r="AH771" i="39"/>
  <c r="AH771" i="38"/>
  <c r="AH771" i="18"/>
  <c r="AH1116" i="18"/>
  <c r="AH1117" i="18" s="1"/>
  <c r="AH1129" i="18" s="1"/>
  <c r="AH1127" i="18"/>
  <c r="AH1304" i="38"/>
  <c r="AH366" i="38"/>
  <c r="AH375" i="38"/>
  <c r="AH371" i="38"/>
  <c r="AH1048" i="38"/>
  <c r="AH1042" i="38"/>
  <c r="AH1043" i="38" s="1"/>
  <c r="AH1050" i="38" s="1"/>
  <c r="AH1116" i="39"/>
  <c r="AH1117" i="39" s="1"/>
  <c r="AH1129" i="39" s="1"/>
  <c r="AH1127" i="39"/>
  <c r="X134" i="18"/>
  <c r="X135" i="18" s="1"/>
  <c r="X118" i="18"/>
  <c r="X119" i="18" s="1"/>
  <c r="X26" i="18"/>
  <c r="X39" i="18"/>
  <c r="X21" i="18"/>
  <c r="AC961" i="38"/>
  <c r="AC741" i="38"/>
  <c r="Q1342" i="18"/>
  <c r="Q714" i="18"/>
  <c r="U1059" i="18"/>
  <c r="U1309" i="18"/>
  <c r="U1063" i="18"/>
  <c r="U1065" i="18" s="1"/>
  <c r="S108" i="43" s="1"/>
  <c r="Q1341" i="38"/>
  <c r="Q475" i="38"/>
  <c r="AG627" i="38"/>
  <c r="AG632" i="38"/>
  <c r="AG572" i="38"/>
  <c r="AG565" i="38"/>
  <c r="AG538" i="38"/>
  <c r="AG638" i="38"/>
  <c r="AG633" i="38"/>
  <c r="AG573" i="38"/>
  <c r="AG581" i="38"/>
  <c r="AG543" i="38"/>
  <c r="AG565" i="39"/>
  <c r="AG538" i="39"/>
  <c r="AG627" i="39"/>
  <c r="AG572" i="39"/>
  <c r="AG632" i="39"/>
  <c r="AF540" i="39"/>
  <c r="AF575" i="39" s="1"/>
  <c r="AF560" i="39"/>
  <c r="AF610" i="39" s="1"/>
  <c r="AF635" i="39"/>
  <c r="AF664" i="39" s="1"/>
  <c r="AF545" i="38"/>
  <c r="AF584" i="38" s="1"/>
  <c r="AF641" i="38"/>
  <c r="AF666" i="38" s="1"/>
  <c r="AF658" i="38"/>
  <c r="AF672" i="38" s="1"/>
  <c r="AF629" i="18"/>
  <c r="AF662" i="18" s="1"/>
  <c r="AF545" i="18"/>
  <c r="AF584" i="18" s="1"/>
  <c r="W23" i="18"/>
  <c r="W27" i="18" s="1"/>
  <c r="W282" i="18"/>
  <c r="W284" i="18" s="1"/>
  <c r="W297" i="18" s="1"/>
  <c r="W301" i="18" s="1"/>
  <c r="W141" i="18"/>
  <c r="T1345" i="18"/>
  <c r="T1068" i="18"/>
  <c r="U44" i="39"/>
  <c r="U46" i="39" s="1"/>
  <c r="U49" i="39" s="1"/>
  <c r="U52" i="39" s="1"/>
  <c r="U123" i="39"/>
  <c r="U124" i="39" s="1"/>
  <c r="AC961" i="18"/>
  <c r="AC741" i="18"/>
  <c r="AF320" i="18"/>
  <c r="AF315" i="18"/>
  <c r="AF317" i="18" s="1"/>
  <c r="AF215" i="18"/>
  <c r="AE1028" i="38"/>
  <c r="AE321" i="38"/>
  <c r="AE322" i="38" s="1"/>
  <c r="T456" i="38"/>
  <c r="T458" i="38" s="1"/>
  <c r="T415" i="38"/>
  <c r="T417" i="38" s="1"/>
  <c r="T724" i="38" s="1"/>
  <c r="S220" i="38"/>
  <c r="S223" i="38" s="1"/>
  <c r="S224" i="38" s="1"/>
  <c r="S227" i="38" s="1"/>
  <c r="AH1121" i="39"/>
  <c r="AH1055" i="39"/>
  <c r="AH1033" i="39"/>
  <c r="AH1134" i="39"/>
  <c r="AH1092" i="39"/>
  <c r="AH941" i="39"/>
  <c r="AH1006" i="39"/>
  <c r="AH737" i="39"/>
  <c r="AH750" i="39"/>
  <c r="AH730" i="39"/>
  <c r="AH701" i="39"/>
  <c r="AH526" i="39"/>
  <c r="AH527" i="39" s="1"/>
  <c r="AH514" i="39"/>
  <c r="AH515" i="39" s="1"/>
  <c r="AH532" i="39"/>
  <c r="AH533" i="39" s="1"/>
  <c r="AH520" i="39"/>
  <c r="AH521" i="39" s="1"/>
  <c r="AH508" i="39"/>
  <c r="AH509" i="39" s="1"/>
  <c r="AH493" i="39"/>
  <c r="AH488" i="39"/>
  <c r="AH489" i="39" s="1"/>
  <c r="AH462" i="39"/>
  <c r="AH416" i="39"/>
  <c r="AH367" i="39"/>
  <c r="AH428" i="39"/>
  <c r="AH450" i="39"/>
  <c r="AH394" i="39"/>
  <c r="AH1134" i="38"/>
  <c r="AH1092" i="38"/>
  <c r="AH1121" i="38"/>
  <c r="AH1033" i="38"/>
  <c r="AH1055" i="38"/>
  <c r="AH941" i="38"/>
  <c r="AH701" i="38"/>
  <c r="AH1006" i="38"/>
  <c r="AH737" i="38"/>
  <c r="AH750" i="38"/>
  <c r="AH730" i="38"/>
  <c r="AH526" i="38"/>
  <c r="AH527" i="38" s="1"/>
  <c r="AH514" i="38"/>
  <c r="AH515" i="38" s="1"/>
  <c r="AH450" i="38"/>
  <c r="AH394" i="38"/>
  <c r="AH462" i="38"/>
  <c r="AH416" i="38"/>
  <c r="AH367" i="38"/>
  <c r="AH532" i="38"/>
  <c r="AH533" i="38" s="1"/>
  <c r="AH520" i="38"/>
  <c r="AH521" i="38" s="1"/>
  <c r="AH508" i="38"/>
  <c r="AH509" i="38" s="1"/>
  <c r="AH493" i="38"/>
  <c r="AH488" i="38"/>
  <c r="AH489" i="38" s="1"/>
  <c r="AH428" i="38"/>
  <c r="AH1055" i="18"/>
  <c r="AH1033" i="18"/>
  <c r="AH1134" i="18"/>
  <c r="AH1092" i="18"/>
  <c r="AH1121" i="18"/>
  <c r="AH1006" i="18"/>
  <c r="AH737" i="18"/>
  <c r="AH750" i="18"/>
  <c r="AH730" i="18"/>
  <c r="AH941" i="18"/>
  <c r="AH701" i="18"/>
  <c r="AH462" i="18"/>
  <c r="AH416" i="18"/>
  <c r="AH367" i="18"/>
  <c r="AH532" i="18"/>
  <c r="AH533" i="18" s="1"/>
  <c r="AH520" i="18"/>
  <c r="AH521" i="18" s="1"/>
  <c r="AH508" i="18"/>
  <c r="AH509" i="18" s="1"/>
  <c r="AH493" i="18"/>
  <c r="AH488" i="18"/>
  <c r="AH489" i="18" s="1"/>
  <c r="AH428" i="18"/>
  <c r="AH526" i="18"/>
  <c r="AH527" i="18" s="1"/>
  <c r="AH514" i="18"/>
  <c r="AH515" i="18" s="1"/>
  <c r="AH450" i="18"/>
  <c r="AH394" i="18"/>
  <c r="AH1304" i="18"/>
  <c r="AH375" i="18"/>
  <c r="AH371" i="18"/>
  <c r="AH366" i="18"/>
  <c r="AH1232" i="39"/>
  <c r="AH902" i="39"/>
  <c r="AH898" i="39"/>
  <c r="AH899" i="39" s="1"/>
  <c r="AH11" i="39"/>
  <c r="AH12" i="39" s="1"/>
  <c r="AH1232" i="38"/>
  <c r="AH898" i="38"/>
  <c r="AH899" i="38" s="1"/>
  <c r="AH902" i="38"/>
  <c r="AH1232" i="18"/>
  <c r="AH11" i="38"/>
  <c r="AH12" i="38" s="1"/>
  <c r="AH902" i="18"/>
  <c r="AH898" i="18"/>
  <c r="AH899" i="18" s="1"/>
  <c r="AH11" i="18"/>
  <c r="AH12" i="18" s="1"/>
  <c r="AH1048" i="18"/>
  <c r="AH1042" i="18"/>
  <c r="AH1043" i="18" s="1"/>
  <c r="AH1050" i="18" s="1"/>
  <c r="AH443" i="38"/>
  <c r="AH437" i="38"/>
  <c r="AH438" i="38" s="1"/>
  <c r="AH445" i="38" s="1"/>
  <c r="AH1127" i="38"/>
  <c r="AH1116" i="38"/>
  <c r="AH1117" i="38" s="1"/>
  <c r="AH1129" i="38" s="1"/>
  <c r="AH409" i="39"/>
  <c r="AH403" i="39"/>
  <c r="AH404" i="39" s="1"/>
  <c r="AH411" i="39" s="1"/>
  <c r="AH1079" i="39"/>
  <c r="AH1080" i="39" s="1"/>
  <c r="AH1087" i="39" s="1"/>
  <c r="AH1085" i="39"/>
  <c r="AF1293" i="39"/>
  <c r="AF814" i="39"/>
  <c r="T676" i="38"/>
  <c r="T678" i="38" s="1"/>
  <c r="T690" i="38" s="1"/>
  <c r="T499" i="38"/>
  <c r="T501" i="38" s="1"/>
  <c r="T688" i="38" s="1"/>
  <c r="T692" i="38" s="1"/>
  <c r="T696" i="38" s="1"/>
  <c r="T697" i="38" s="1"/>
  <c r="Y17" i="18"/>
  <c r="Y18" i="18" s="1"/>
  <c r="Z16" i="18" s="1"/>
  <c r="R456" i="18"/>
  <c r="R458" i="18" s="1"/>
  <c r="R415" i="18"/>
  <c r="R417" i="18" s="1"/>
  <c r="AF1293" i="18"/>
  <c r="AF814" i="18"/>
  <c r="AE1028" i="39"/>
  <c r="AE321" i="39"/>
  <c r="AE322" i="39" s="1"/>
  <c r="AG903" i="38"/>
  <c r="AG904" i="38" s="1"/>
  <c r="AG911" i="38" s="1"/>
  <c r="AG909" i="38"/>
  <c r="AG909" i="39"/>
  <c r="AG903" i="39"/>
  <c r="AG904" i="39" s="1"/>
  <c r="AG911" i="39" s="1"/>
  <c r="AG632" i="18"/>
  <c r="AG565" i="18"/>
  <c r="AG627" i="18"/>
  <c r="AG572" i="18"/>
  <c r="AG538" i="18"/>
  <c r="AG573" i="18"/>
  <c r="AG633" i="18"/>
  <c r="AG638" i="18"/>
  <c r="AG581" i="18"/>
  <c r="AG543" i="18"/>
  <c r="AG639" i="38"/>
  <c r="AG644" i="38"/>
  <c r="AG582" i="38"/>
  <c r="AG590" i="38"/>
  <c r="AG548" i="38"/>
  <c r="AG650" i="38"/>
  <c r="AG645" i="38"/>
  <c r="AG608" i="38"/>
  <c r="AG599" i="38"/>
  <c r="AG591" i="38"/>
  <c r="AG553" i="38"/>
  <c r="AG548" i="39"/>
  <c r="AG639" i="39"/>
  <c r="AG582" i="39"/>
  <c r="AG644" i="39"/>
  <c r="AG590" i="39"/>
  <c r="U57" i="38"/>
  <c r="U55" i="38"/>
  <c r="AF629" i="39"/>
  <c r="AF662" i="39" s="1"/>
  <c r="AF545" i="39"/>
  <c r="AF584" i="39" s="1"/>
  <c r="AF647" i="39"/>
  <c r="AF668" i="39" s="1"/>
  <c r="AF550" i="38"/>
  <c r="AF593" i="38" s="1"/>
  <c r="AF653" i="38"/>
  <c r="AF670" i="38" s="1"/>
  <c r="AF641" i="18"/>
  <c r="AF666" i="18" s="1"/>
  <c r="AF550" i="18"/>
  <c r="AF593" i="18" s="1"/>
  <c r="S1306" i="38"/>
  <c r="S1200" i="38"/>
  <c r="S709" i="38"/>
  <c r="S711" i="38" s="1"/>
  <c r="S299" i="28" s="1"/>
  <c r="S705" i="38"/>
  <c r="S725" i="38"/>
  <c r="V40" i="39"/>
  <c r="V41" i="39" s="1"/>
  <c r="W38" i="39" s="1"/>
  <c r="T415" i="18"/>
  <c r="T417" i="18" s="1"/>
  <c r="T724" i="18" s="1"/>
  <c r="T456" i="18"/>
  <c r="T458" i="18" s="1"/>
  <c r="AF207" i="39" l="1"/>
  <c r="AF207" i="38"/>
  <c r="AD339" i="43"/>
  <c r="AD357" i="43"/>
  <c r="AF207" i="18"/>
  <c r="R244" i="18"/>
  <c r="AD348" i="43"/>
  <c r="AG202" i="39"/>
  <c r="AG204" i="39" s="1"/>
  <c r="AG651" i="28" s="1"/>
  <c r="AG654" i="28" s="1"/>
  <c r="AG586" i="28"/>
  <c r="AG589" i="28" s="1"/>
  <c r="AG202" i="38"/>
  <c r="AG204" i="38" s="1"/>
  <c r="AG630" i="28" s="1"/>
  <c r="AG633" i="28" s="1"/>
  <c r="AG565" i="28"/>
  <c r="AG568" i="28" s="1"/>
  <c r="AG202" i="18"/>
  <c r="AG204" i="18" s="1"/>
  <c r="AG609" i="28" s="1"/>
  <c r="AG612" i="28" s="1"/>
  <c r="AG544" i="28"/>
  <c r="AG547" i="28" s="1"/>
  <c r="R244" i="39"/>
  <c r="T154" i="18"/>
  <c r="R338" i="43" s="1"/>
  <c r="Q244" i="39"/>
  <c r="Q337" i="43"/>
  <c r="S106" i="18"/>
  <c r="S101" i="39"/>
  <c r="S103" i="39" s="1"/>
  <c r="S653" i="28" s="1"/>
  <c r="S588" i="28"/>
  <c r="AI1385" i="39"/>
  <c r="AI203" i="38"/>
  <c r="AI150" i="18"/>
  <c r="AI203" i="39"/>
  <c r="AI150" i="38"/>
  <c r="AI1385" i="18"/>
  <c r="AI150" i="39"/>
  <c r="AI102" i="38"/>
  <c r="AI102" i="18"/>
  <c r="AI1385" i="38"/>
  <c r="AI203" i="18"/>
  <c r="AI102" i="39"/>
  <c r="Q42" i="43"/>
  <c r="S119" i="28"/>
  <c r="T106" i="38"/>
  <c r="R346" i="43"/>
  <c r="AG1340" i="39"/>
  <c r="R310" i="43"/>
  <c r="T149" i="39"/>
  <c r="T151" i="39" s="1"/>
  <c r="S292" i="43"/>
  <c r="U149" i="18"/>
  <c r="U151" i="18" s="1"/>
  <c r="R220" i="39"/>
  <c r="R223" i="39" s="1"/>
  <c r="R224" i="39" s="1"/>
  <c r="R227" i="39" s="1"/>
  <c r="S97" i="39"/>
  <c r="Q309" i="43"/>
  <c r="AE311" i="43"/>
  <c r="AG198" i="39"/>
  <c r="AE302" i="43"/>
  <c r="AG198" i="38"/>
  <c r="AG814" i="18"/>
  <c r="R291" i="43"/>
  <c r="T101" i="18"/>
  <c r="T103" i="18" s="1"/>
  <c r="T611" i="28" s="1"/>
  <c r="AG198" i="18"/>
  <c r="AE293" i="43"/>
  <c r="T213" i="18"/>
  <c r="T216" i="18" s="1"/>
  <c r="T1366" i="18" s="1"/>
  <c r="T1368" i="18" s="1"/>
  <c r="T1371" i="18" s="1"/>
  <c r="T97" i="18"/>
  <c r="AE133" i="43"/>
  <c r="Q11" i="43"/>
  <c r="N105" i="43"/>
  <c r="O105" i="43"/>
  <c r="P12" i="43"/>
  <c r="S15" i="43"/>
  <c r="AG1340" i="18"/>
  <c r="AG238" i="28"/>
  <c r="U243" i="28"/>
  <c r="AG814" i="39"/>
  <c r="AG380" i="39"/>
  <c r="AG356" i="28"/>
  <c r="Q357" i="28"/>
  <c r="R357" i="28"/>
  <c r="R179" i="28"/>
  <c r="Q179" i="28"/>
  <c r="S60" i="28"/>
  <c r="R61" i="28"/>
  <c r="AG814" i="38"/>
  <c r="U142" i="38"/>
  <c r="U564" i="28" s="1"/>
  <c r="U569" i="28" s="1"/>
  <c r="AH377" i="18"/>
  <c r="AF103" i="43" s="1"/>
  <c r="AG550" i="18"/>
  <c r="AG593" i="18" s="1"/>
  <c r="AG545" i="39"/>
  <c r="AG584" i="39" s="1"/>
  <c r="AG380" i="18"/>
  <c r="V138" i="18"/>
  <c r="S249" i="38"/>
  <c r="S252" i="38" s="1"/>
  <c r="S253" i="38" s="1"/>
  <c r="S256" i="38" s="1"/>
  <c r="V127" i="38"/>
  <c r="R249" i="39"/>
  <c r="R252" i="39" s="1"/>
  <c r="R253" i="39" s="1"/>
  <c r="R256" i="39" s="1"/>
  <c r="AG647" i="18"/>
  <c r="AG668" i="18" s="1"/>
  <c r="AG560" i="39"/>
  <c r="AG610" i="39" s="1"/>
  <c r="AG658" i="39"/>
  <c r="AG672" i="39" s="1"/>
  <c r="T231" i="38"/>
  <c r="T219" i="38"/>
  <c r="T220" i="38" s="1"/>
  <c r="T223" i="38" s="1"/>
  <c r="T224" i="38" s="1"/>
  <c r="T227" i="38" s="1"/>
  <c r="T235" i="38"/>
  <c r="T239" i="38"/>
  <c r="T241" i="38" s="1"/>
  <c r="T244" i="38" s="1"/>
  <c r="R249" i="18"/>
  <c r="R252" i="18" s="1"/>
  <c r="R253" i="18" s="1"/>
  <c r="R256" i="18" s="1"/>
  <c r="T1366" i="38"/>
  <c r="T1368" i="38" s="1"/>
  <c r="T1371" i="38" s="1"/>
  <c r="R343" i="39"/>
  <c r="R345" i="39" s="1"/>
  <c r="R348" i="39" s="1"/>
  <c r="R1309" i="39"/>
  <c r="R1059" i="39"/>
  <c r="R1063" i="39"/>
  <c r="R1065" i="39" s="1"/>
  <c r="P168" i="43" s="1"/>
  <c r="Q1063" i="39"/>
  <c r="Q1065" i="39" s="1"/>
  <c r="O168" i="43" s="1"/>
  <c r="Q1059" i="39"/>
  <c r="Q1309" i="39"/>
  <c r="Q1206" i="39"/>
  <c r="Q343" i="39"/>
  <c r="Q345" i="39" s="1"/>
  <c r="Q348" i="39" s="1"/>
  <c r="AG629" i="39"/>
  <c r="AG662" i="39" s="1"/>
  <c r="AG647" i="39"/>
  <c r="AG668" i="39" s="1"/>
  <c r="AH368" i="39"/>
  <c r="AH1293" i="39" s="1"/>
  <c r="AG540" i="38"/>
  <c r="AG575" i="38" s="1"/>
  <c r="AG560" i="38"/>
  <c r="AG610" i="38" s="1"/>
  <c r="AG629" i="38"/>
  <c r="AG662" i="38" s="1"/>
  <c r="AG647" i="38"/>
  <c r="AG668" i="38" s="1"/>
  <c r="AH377" i="38"/>
  <c r="AG555" i="18"/>
  <c r="AG602" i="18" s="1"/>
  <c r="AG641" i="18"/>
  <c r="AG666" i="18" s="1"/>
  <c r="AH368" i="18"/>
  <c r="AH814" i="18" s="1"/>
  <c r="T334" i="18"/>
  <c r="T343" i="18" s="1"/>
  <c r="T345" i="18" s="1"/>
  <c r="T348" i="18" s="1"/>
  <c r="AF673" i="39"/>
  <c r="AF677" i="39" s="1"/>
  <c r="AE736" i="39"/>
  <c r="AE738" i="39" s="1"/>
  <c r="AE333" i="39"/>
  <c r="AE325" i="39"/>
  <c r="AE736" i="38"/>
  <c r="AE738" i="38" s="1"/>
  <c r="AE325" i="38"/>
  <c r="AE333" i="38"/>
  <c r="AE736" i="18"/>
  <c r="AE738" i="18" s="1"/>
  <c r="AE333" i="18"/>
  <c r="AE325" i="18"/>
  <c r="T1206" i="38"/>
  <c r="T343" i="38"/>
  <c r="T345" i="38" s="1"/>
  <c r="T348" i="38" s="1"/>
  <c r="T1294" i="18"/>
  <c r="T461" i="18"/>
  <c r="T463" i="18" s="1"/>
  <c r="AH909" i="38"/>
  <c r="AH903" i="38"/>
  <c r="AH904" i="38" s="1"/>
  <c r="AH911" i="38" s="1"/>
  <c r="AH657" i="18"/>
  <c r="AH574" i="18"/>
  <c r="AH646" i="18"/>
  <c r="AH634" i="18"/>
  <c r="AH601" i="18"/>
  <c r="AH592" i="18"/>
  <c r="AH566" i="18"/>
  <c r="AH559" i="18"/>
  <c r="AH554" i="18"/>
  <c r="AH549" i="18"/>
  <c r="AH544" i="18"/>
  <c r="AH652" i="18"/>
  <c r="AH640" i="18"/>
  <c r="AH628" i="18"/>
  <c r="AH609" i="18"/>
  <c r="AH583" i="18"/>
  <c r="AH539" i="18"/>
  <c r="AH651" i="38"/>
  <c r="AH656" i="38"/>
  <c r="AH600" i="38"/>
  <c r="AH558" i="38"/>
  <c r="U129" i="39"/>
  <c r="U130" i="39" s="1"/>
  <c r="U140" i="39"/>
  <c r="U142" i="39" s="1"/>
  <c r="U585" i="28" s="1"/>
  <c r="U590" i="28" s="1"/>
  <c r="X23" i="18"/>
  <c r="X27" i="18" s="1"/>
  <c r="U604" i="18"/>
  <c r="U605" i="18" s="1"/>
  <c r="U620" i="18" s="1"/>
  <c r="U568" i="18"/>
  <c r="U569" i="18" s="1"/>
  <c r="U616" i="18" s="1"/>
  <c r="U595" i="18"/>
  <c r="U596" i="18" s="1"/>
  <c r="U619" i="18" s="1"/>
  <c r="U612" i="18"/>
  <c r="U613" i="18" s="1"/>
  <c r="U621" i="18" s="1"/>
  <c r="U586" i="18"/>
  <c r="U587" i="18" s="1"/>
  <c r="U618" i="18" s="1"/>
  <c r="U577" i="18"/>
  <c r="U578" i="18" s="1"/>
  <c r="U617" i="18" s="1"/>
  <c r="U86" i="18"/>
  <c r="U88" i="18" s="1"/>
  <c r="U93" i="18" s="1"/>
  <c r="U81" i="18"/>
  <c r="U83" i="18" s="1"/>
  <c r="U92" i="18" s="1"/>
  <c r="U271" i="18"/>
  <c r="U273" i="18" s="1"/>
  <c r="U76" i="18"/>
  <c r="U78" i="18" s="1"/>
  <c r="U91" i="18" s="1"/>
  <c r="U62" i="18"/>
  <c r="U63" i="18" s="1"/>
  <c r="U66" i="18" s="1"/>
  <c r="AF1028" i="38"/>
  <c r="AF321" i="38"/>
  <c r="AF322" i="38" s="1"/>
  <c r="AG658" i="18"/>
  <c r="AG672" i="18" s="1"/>
  <c r="S1366" i="18"/>
  <c r="S1368" i="18" s="1"/>
  <c r="S1371" i="18" s="1"/>
  <c r="S1245" i="18"/>
  <c r="S235" i="18"/>
  <c r="S219" i="18"/>
  <c r="S220" i="18" s="1"/>
  <c r="S223" i="18" s="1"/>
  <c r="S224" i="18" s="1"/>
  <c r="S227" i="18" s="1"/>
  <c r="S231" i="18"/>
  <c r="S239" i="18"/>
  <c r="S241" i="18" s="1"/>
  <c r="AI1048" i="18"/>
  <c r="AI1042" i="18"/>
  <c r="AI1043" i="18" s="1"/>
  <c r="I1039" i="18"/>
  <c r="AI443" i="39"/>
  <c r="AI437" i="39"/>
  <c r="AI438" i="39" s="1"/>
  <c r="I434" i="39"/>
  <c r="AI1216" i="39"/>
  <c r="I1212" i="39"/>
  <c r="I1216" i="39" s="1"/>
  <c r="S676" i="39"/>
  <c r="S678" i="39" s="1"/>
  <c r="S499" i="39"/>
  <c r="S501" i="39" s="1"/>
  <c r="S688" i="39" s="1"/>
  <c r="S692" i="39" s="1"/>
  <c r="S696" i="39" s="1"/>
  <c r="S697" i="39" s="1"/>
  <c r="AF1028" i="39"/>
  <c r="AF321" i="39"/>
  <c r="AF322" i="39" s="1"/>
  <c r="X23" i="39"/>
  <c r="X27" i="39" s="1"/>
  <c r="S1294" i="39"/>
  <c r="S461" i="39"/>
  <c r="S463" i="39" s="1"/>
  <c r="Q73" i="43" s="1"/>
  <c r="W123" i="18"/>
  <c r="W124" i="18" s="1"/>
  <c r="W44" i="18"/>
  <c r="W46" i="18" s="1"/>
  <c r="W49" i="18" s="1"/>
  <c r="W52" i="18" s="1"/>
  <c r="U214" i="18"/>
  <c r="U304" i="18"/>
  <c r="U306" i="18" s="1"/>
  <c r="U145" i="18"/>
  <c r="R724" i="18"/>
  <c r="AH633" i="18"/>
  <c r="AH638" i="18"/>
  <c r="AH581" i="18"/>
  <c r="AH543" i="18"/>
  <c r="AH573" i="18"/>
  <c r="AH592" i="39"/>
  <c r="AH566" i="39"/>
  <c r="AH559" i="39"/>
  <c r="AH554" i="39"/>
  <c r="AH549" i="39"/>
  <c r="AH544" i="39"/>
  <c r="AH539" i="39"/>
  <c r="AH652" i="39"/>
  <c r="AH640" i="39"/>
  <c r="AH628" i="39"/>
  <c r="AH609" i="39"/>
  <c r="AH583" i="39"/>
  <c r="AH657" i="39"/>
  <c r="AH574" i="39"/>
  <c r="AH646" i="39"/>
  <c r="AH634" i="39"/>
  <c r="AH601" i="39"/>
  <c r="AH651" i="39"/>
  <c r="AH656" i="39"/>
  <c r="AH600" i="39"/>
  <c r="AH558" i="39"/>
  <c r="T1294" i="38"/>
  <c r="T461" i="38"/>
  <c r="T463" i="38" s="1"/>
  <c r="U57" i="39"/>
  <c r="U55" i="39"/>
  <c r="AH368" i="38"/>
  <c r="AH190" i="18"/>
  <c r="AH195" i="18" s="1"/>
  <c r="AH422" i="18"/>
  <c r="AH424" i="18" s="1"/>
  <c r="AH427" i="18" s="1"/>
  <c r="AH429" i="18" s="1"/>
  <c r="AH441" i="18" s="1"/>
  <c r="AH446" i="18" s="1"/>
  <c r="AH422" i="39"/>
  <c r="AH424" i="39" s="1"/>
  <c r="AH427" i="39" s="1"/>
  <c r="AH429" i="39" s="1"/>
  <c r="AH441" i="39" s="1"/>
  <c r="AH446" i="39" s="1"/>
  <c r="AH190" i="39"/>
  <c r="AH195" i="39" s="1"/>
  <c r="W28" i="39"/>
  <c r="W113" i="39" s="1"/>
  <c r="W114" i="39" s="1"/>
  <c r="T595" i="39"/>
  <c r="T596" i="39" s="1"/>
  <c r="T619" i="39" s="1"/>
  <c r="T612" i="39"/>
  <c r="T613" i="39" s="1"/>
  <c r="T621" i="39" s="1"/>
  <c r="T586" i="39"/>
  <c r="T587" i="39" s="1"/>
  <c r="T618" i="39" s="1"/>
  <c r="T577" i="39"/>
  <c r="T578" i="39" s="1"/>
  <c r="T617" i="39" s="1"/>
  <c r="T604" i="39"/>
  <c r="T605" i="39" s="1"/>
  <c r="T620" i="39" s="1"/>
  <c r="T568" i="39"/>
  <c r="T569" i="39" s="1"/>
  <c r="T616" i="39" s="1"/>
  <c r="T271" i="39"/>
  <c r="T273" i="39" s="1"/>
  <c r="T81" i="39"/>
  <c r="T83" i="39" s="1"/>
  <c r="T92" i="39" s="1"/>
  <c r="T76" i="39"/>
  <c r="T78" i="39" s="1"/>
  <c r="T91" i="39" s="1"/>
  <c r="T62" i="39"/>
  <c r="T63" i="39" s="1"/>
  <c r="T66" i="39" s="1"/>
  <c r="T86" i="39"/>
  <c r="T88" i="39" s="1"/>
  <c r="T93" i="39" s="1"/>
  <c r="V1298" i="38"/>
  <c r="V1054" i="38"/>
  <c r="V1056" i="38" s="1"/>
  <c r="V123" i="28" s="1"/>
  <c r="AG641" i="39"/>
  <c r="AG666" i="39" s="1"/>
  <c r="AG550" i="39"/>
  <c r="AG593" i="39" s="1"/>
  <c r="AG540" i="18"/>
  <c r="AG575" i="18" s="1"/>
  <c r="AG560" i="18"/>
  <c r="AG610" i="18" s="1"/>
  <c r="AG635" i="18"/>
  <c r="AG664" i="18" s="1"/>
  <c r="AG653" i="18"/>
  <c r="AG670" i="18" s="1"/>
  <c r="AI1270" i="39"/>
  <c r="AI1270" i="38"/>
  <c r="AI1270" i="18"/>
  <c r="AI771" i="39"/>
  <c r="AI771" i="38"/>
  <c r="AI771" i="18"/>
  <c r="I22" i="21"/>
  <c r="AI403" i="18"/>
  <c r="AI404" i="18" s="1"/>
  <c r="AI409" i="18"/>
  <c r="I400" i="18"/>
  <c r="AI443" i="18"/>
  <c r="AI437" i="18"/>
  <c r="AI438" i="18" s="1"/>
  <c r="I434" i="18"/>
  <c r="AI1181" i="18"/>
  <c r="I1176" i="18"/>
  <c r="I1181" i="18" s="1"/>
  <c r="AI409" i="38"/>
  <c r="AI403" i="38"/>
  <c r="AI404" i="38" s="1"/>
  <c r="I400" i="38"/>
  <c r="AI827" i="38"/>
  <c r="I821" i="38"/>
  <c r="I827" i="38" s="1"/>
  <c r="AI1042" i="38"/>
  <c r="AI1043" i="38" s="1"/>
  <c r="AI1048" i="38"/>
  <c r="I1039" i="38"/>
  <c r="AI1216" i="38"/>
  <c r="I1212" i="38"/>
  <c r="I1216" i="38" s="1"/>
  <c r="AI695" i="39"/>
  <c r="I685" i="39"/>
  <c r="I695" i="39" s="1"/>
  <c r="AI1116" i="39"/>
  <c r="AI1117" i="39" s="1"/>
  <c r="AI1127" i="39"/>
  <c r="I1113" i="39"/>
  <c r="AG315" i="18"/>
  <c r="AG317" i="18" s="1"/>
  <c r="AG215" i="18"/>
  <c r="AG320" i="18"/>
  <c r="U1309" i="38"/>
  <c r="U1063" i="38"/>
  <c r="U1065" i="38" s="1"/>
  <c r="U302" i="28" s="1"/>
  <c r="U1059" i="38"/>
  <c r="S46" i="43" s="1"/>
  <c r="V140" i="18"/>
  <c r="V129" i="18"/>
  <c r="V130" i="18" s="1"/>
  <c r="S1305" i="38"/>
  <c r="S1199" i="38"/>
  <c r="S470" i="38"/>
  <c r="S472" i="38" s="1"/>
  <c r="S298" i="28" s="1"/>
  <c r="S466" i="38"/>
  <c r="AG320" i="38"/>
  <c r="AG315" i="38"/>
  <c r="AG317" i="38" s="1"/>
  <c r="AG215" i="38"/>
  <c r="Y134" i="39"/>
  <c r="Y135" i="39" s="1"/>
  <c r="Y118" i="39"/>
  <c r="Y119" i="39" s="1"/>
  <c r="Y26" i="39"/>
  <c r="Y39" i="39"/>
  <c r="Y21" i="39"/>
  <c r="U388" i="38"/>
  <c r="U390" i="38" s="1"/>
  <c r="U393" i="38" s="1"/>
  <c r="U395" i="38" s="1"/>
  <c r="U407" i="38" s="1"/>
  <c r="U412" i="38" s="1"/>
  <c r="U287" i="38"/>
  <c r="U289" i="38" s="1"/>
  <c r="U298" i="38" s="1"/>
  <c r="Q1306" i="39"/>
  <c r="Q1200" i="39"/>
  <c r="Q709" i="39"/>
  <c r="Q711" i="39" s="1"/>
  <c r="Q358" i="28" s="1"/>
  <c r="Q705" i="39"/>
  <c r="Q725" i="39"/>
  <c r="Q726" i="39" s="1"/>
  <c r="V1298" i="18"/>
  <c r="V1054" i="18"/>
  <c r="V1056" i="18" s="1"/>
  <c r="V64" i="28" s="1"/>
  <c r="AG545" i="38"/>
  <c r="AG584" i="38" s="1"/>
  <c r="AG641" i="38"/>
  <c r="AG666" i="38" s="1"/>
  <c r="AD961" i="18"/>
  <c r="AD741" i="18"/>
  <c r="Z17" i="18"/>
  <c r="Z18" i="18" s="1"/>
  <c r="AA16" i="18" s="1"/>
  <c r="AH652" i="38"/>
  <c r="AH640" i="38"/>
  <c r="AH628" i="38"/>
  <c r="AH609" i="38"/>
  <c r="AH657" i="38"/>
  <c r="AH646" i="38"/>
  <c r="AH634" i="38"/>
  <c r="AH583" i="38"/>
  <c r="AH574" i="38"/>
  <c r="AH601" i="38"/>
  <c r="AH592" i="38"/>
  <c r="AH566" i="38"/>
  <c r="AH559" i="38"/>
  <c r="AH554" i="38"/>
  <c r="AH549" i="38"/>
  <c r="AH544" i="38"/>
  <c r="AH539" i="38"/>
  <c r="AH639" i="39"/>
  <c r="AH582" i="39"/>
  <c r="AH644" i="39"/>
  <c r="AH590" i="39"/>
  <c r="AH548" i="39"/>
  <c r="X282" i="18"/>
  <c r="X284" i="18" s="1"/>
  <c r="X297" i="18" s="1"/>
  <c r="X301" i="18" s="1"/>
  <c r="X141" i="18"/>
  <c r="R1341" i="39"/>
  <c r="R475" i="39"/>
  <c r="Q1341" i="39"/>
  <c r="Q475" i="39"/>
  <c r="R1306" i="39"/>
  <c r="R1200" i="39"/>
  <c r="R709" i="39"/>
  <c r="R711" i="39" s="1"/>
  <c r="R358" i="28" s="1"/>
  <c r="R705" i="39"/>
  <c r="R725" i="39"/>
  <c r="R726" i="39" s="1"/>
  <c r="R729" i="39" s="1"/>
  <c r="R731" i="39" s="1"/>
  <c r="AI808" i="18"/>
  <c r="I797" i="18"/>
  <c r="I808" i="18" s="1"/>
  <c r="AI695" i="38"/>
  <c r="I685" i="38"/>
  <c r="I695" i="38" s="1"/>
  <c r="AI1048" i="39"/>
  <c r="AI1042" i="39"/>
  <c r="AI1043" i="39" s="1"/>
  <c r="I1039" i="39"/>
  <c r="S1295" i="18"/>
  <c r="S963" i="18"/>
  <c r="S700" i="18"/>
  <c r="S702" i="18" s="1"/>
  <c r="X282" i="39"/>
  <c r="X284" i="39" s="1"/>
  <c r="X297" i="39" s="1"/>
  <c r="X141" i="39"/>
  <c r="U388" i="18"/>
  <c r="U390" i="18" s="1"/>
  <c r="U393" i="18" s="1"/>
  <c r="U395" i="18" s="1"/>
  <c r="U407" i="18" s="1"/>
  <c r="U412" i="18" s="1"/>
  <c r="U287" i="18"/>
  <c r="U289" i="18" s="1"/>
  <c r="U298" i="18" s="1"/>
  <c r="Q729" i="38"/>
  <c r="Q731" i="38" s="1"/>
  <c r="S726" i="38"/>
  <c r="S729" i="38" s="1"/>
  <c r="S731" i="38" s="1"/>
  <c r="AD961" i="39"/>
  <c r="AD741" i="39"/>
  <c r="V44" i="39"/>
  <c r="V46" i="39" s="1"/>
  <c r="V49" i="39" s="1"/>
  <c r="V52" i="39" s="1"/>
  <c r="V123" i="39"/>
  <c r="V124" i="39" s="1"/>
  <c r="S1342" i="38"/>
  <c r="S714" i="38"/>
  <c r="Q135" i="43" s="1"/>
  <c r="R1294" i="18"/>
  <c r="R461" i="18"/>
  <c r="R463" i="18" s="1"/>
  <c r="T1295" i="38"/>
  <c r="T963" i="38"/>
  <c r="T700" i="38"/>
  <c r="T702" i="38" s="1"/>
  <c r="AH645" i="18"/>
  <c r="AH650" i="18"/>
  <c r="AH591" i="18"/>
  <c r="AH553" i="18"/>
  <c r="AH608" i="18"/>
  <c r="AH599" i="18"/>
  <c r="AH565" i="18"/>
  <c r="AH538" i="18"/>
  <c r="AH627" i="18"/>
  <c r="AH572" i="18"/>
  <c r="AH632" i="18"/>
  <c r="AH627" i="38"/>
  <c r="AH632" i="38"/>
  <c r="AH565" i="38"/>
  <c r="AH538" i="38"/>
  <c r="AH572" i="38"/>
  <c r="AH633" i="38"/>
  <c r="AH638" i="38"/>
  <c r="AH573" i="38"/>
  <c r="AH581" i="38"/>
  <c r="AH543" i="38"/>
  <c r="AH573" i="39"/>
  <c r="AH633" i="39"/>
  <c r="AH638" i="39"/>
  <c r="AH581" i="39"/>
  <c r="AH543" i="39"/>
  <c r="W1027" i="18"/>
  <c r="W1029" i="18" s="1"/>
  <c r="W1032" i="18" s="1"/>
  <c r="W1034" i="18" s="1"/>
  <c r="W1046" i="18" s="1"/>
  <c r="W1051" i="18" s="1"/>
  <c r="W305" i="18"/>
  <c r="S689" i="39"/>
  <c r="AG653" i="39"/>
  <c r="AG670" i="39" s="1"/>
  <c r="AG555" i="39"/>
  <c r="AG602" i="39" s="1"/>
  <c r="AG545" i="18"/>
  <c r="AG584" i="18" s="1"/>
  <c r="AI1055" i="39"/>
  <c r="AI1134" i="39"/>
  <c r="AI1092" i="39"/>
  <c r="AI1121" i="39"/>
  <c r="AI941" i="39"/>
  <c r="AI1033" i="39"/>
  <c r="AI1006" i="39"/>
  <c r="AI750" i="39"/>
  <c r="AI730" i="39"/>
  <c r="AI701" i="39"/>
  <c r="AI737" i="39"/>
  <c r="AI526" i="39"/>
  <c r="AI527" i="39" s="1"/>
  <c r="AI514" i="39"/>
  <c r="AI515" i="39" s="1"/>
  <c r="AI532" i="39"/>
  <c r="AI533" i="39" s="1"/>
  <c r="AI520" i="39"/>
  <c r="AI521" i="39" s="1"/>
  <c r="AI508" i="39"/>
  <c r="AI509" i="39" s="1"/>
  <c r="AI493" i="39"/>
  <c r="AI488" i="39"/>
  <c r="AI489" i="39" s="1"/>
  <c r="AI428" i="39"/>
  <c r="AI450" i="39"/>
  <c r="AI394" i="39"/>
  <c r="AI462" i="39"/>
  <c r="AI416" i="39"/>
  <c r="AI367" i="39"/>
  <c r="AI1134" i="38"/>
  <c r="AI1092" i="38"/>
  <c r="AI1121" i="38"/>
  <c r="AI1055" i="38"/>
  <c r="AI941" i="38"/>
  <c r="AI701" i="38"/>
  <c r="AI1006" i="38"/>
  <c r="AI737" i="38"/>
  <c r="AI750" i="38"/>
  <c r="AI730" i="38"/>
  <c r="AI1033" i="38"/>
  <c r="AI462" i="38"/>
  <c r="AI416" i="38"/>
  <c r="AI367" i="38"/>
  <c r="AI532" i="38"/>
  <c r="AI533" i="38" s="1"/>
  <c r="AI520" i="38"/>
  <c r="AI521" i="38" s="1"/>
  <c r="AI508" i="38"/>
  <c r="AI509" i="38" s="1"/>
  <c r="AI493" i="38"/>
  <c r="AI488" i="38"/>
  <c r="AI489" i="38" s="1"/>
  <c r="AI428" i="38"/>
  <c r="AI526" i="38"/>
  <c r="AI527" i="38" s="1"/>
  <c r="AI514" i="38"/>
  <c r="AI515" i="38" s="1"/>
  <c r="AI450" i="38"/>
  <c r="AI394" i="38"/>
  <c r="AI1055" i="18"/>
  <c r="AI1033" i="18"/>
  <c r="AI1134" i="18"/>
  <c r="AI1092" i="18"/>
  <c r="AI1121" i="18"/>
  <c r="AI1006" i="18"/>
  <c r="AI750" i="18"/>
  <c r="AI730" i="18"/>
  <c r="AI941" i="18"/>
  <c r="AI701" i="18"/>
  <c r="AI737" i="18"/>
  <c r="AI532" i="18"/>
  <c r="AI533" i="18" s="1"/>
  <c r="AI520" i="18"/>
  <c r="AI521" i="18" s="1"/>
  <c r="AI508" i="18"/>
  <c r="AI509" i="18" s="1"/>
  <c r="AI493" i="18"/>
  <c r="AI488" i="18"/>
  <c r="AI489" i="18" s="1"/>
  <c r="AI428" i="18"/>
  <c r="AI526" i="18"/>
  <c r="AI527" i="18" s="1"/>
  <c r="AI514" i="18"/>
  <c r="AI515" i="18" s="1"/>
  <c r="AI450" i="18"/>
  <c r="AI394" i="18"/>
  <c r="AI462" i="18"/>
  <c r="AI416" i="18"/>
  <c r="AI367" i="18"/>
  <c r="AI1232" i="39"/>
  <c r="AI898" i="39"/>
  <c r="AI899" i="39" s="1"/>
  <c r="AI902" i="39"/>
  <c r="AI11" i="39"/>
  <c r="AI12" i="39" s="1"/>
  <c r="AI1232" i="38"/>
  <c r="AI898" i="38"/>
  <c r="AI899" i="38" s="1"/>
  <c r="AI902" i="38"/>
  <c r="AI11" i="38"/>
  <c r="AI12" i="38" s="1"/>
  <c r="AI1232" i="18"/>
  <c r="AI902" i="18"/>
  <c r="AI898" i="18"/>
  <c r="AI899" i="18" s="1"/>
  <c r="AI11" i="18"/>
  <c r="AI12" i="18" s="1"/>
  <c r="I26" i="21"/>
  <c r="AI695" i="18"/>
  <c r="I685" i="18"/>
  <c r="I695" i="18" s="1"/>
  <c r="AI1085" i="18"/>
  <c r="AI1079" i="18"/>
  <c r="AI1080" i="18" s="1"/>
  <c r="I1076" i="18"/>
  <c r="AI362" i="38"/>
  <c r="AI363" i="38" s="1"/>
  <c r="I358" i="38"/>
  <c r="I362" i="38" s="1"/>
  <c r="AI808" i="38"/>
  <c r="I797" i="38"/>
  <c r="I808" i="38" s="1"/>
  <c r="AI1085" i="38"/>
  <c r="AI1079" i="38"/>
  <c r="AI1080" i="38" s="1"/>
  <c r="I1076" i="38"/>
  <c r="AI403" i="39"/>
  <c r="AI404" i="39" s="1"/>
  <c r="AI409" i="39"/>
  <c r="I400" i="39"/>
  <c r="AI808" i="39"/>
  <c r="I797" i="39"/>
  <c r="I808" i="39" s="1"/>
  <c r="AI1085" i="39"/>
  <c r="AI1079" i="39"/>
  <c r="AI1080" i="39" s="1"/>
  <c r="I1076" i="39"/>
  <c r="S299" i="39"/>
  <c r="S301" i="39" s="1"/>
  <c r="X17" i="38"/>
  <c r="X18" i="38" s="1"/>
  <c r="Y16" i="38" s="1"/>
  <c r="AG315" i="39"/>
  <c r="AG317" i="39" s="1"/>
  <c r="AG320" i="39"/>
  <c r="AG215" i="39"/>
  <c r="AG1340" i="38"/>
  <c r="AG380" i="38"/>
  <c r="V57" i="18"/>
  <c r="V55" i="18"/>
  <c r="S1305" i="18"/>
  <c r="S1199" i="18"/>
  <c r="S470" i="18"/>
  <c r="S472" i="18" s="1"/>
  <c r="Q104" i="43" s="1"/>
  <c r="S466" i="18"/>
  <c r="AH377" i="39"/>
  <c r="AF163" i="43" s="1"/>
  <c r="R1200" i="18"/>
  <c r="R1306" i="18"/>
  <c r="R709" i="18"/>
  <c r="R711" i="18" s="1"/>
  <c r="R240" i="28" s="1"/>
  <c r="R705" i="18"/>
  <c r="R725" i="18"/>
  <c r="V123" i="38"/>
  <c r="V124" i="38" s="1"/>
  <c r="V44" i="38"/>
  <c r="V46" i="38" s="1"/>
  <c r="V49" i="38" s="1"/>
  <c r="V52" i="38" s="1"/>
  <c r="AG745" i="38"/>
  <c r="AG962" i="38"/>
  <c r="AG449" i="38"/>
  <c r="AG451" i="38" s="1"/>
  <c r="AG1157" i="38" s="1"/>
  <c r="AG457" i="38"/>
  <c r="Y18" i="39"/>
  <c r="Z16" i="39" s="1"/>
  <c r="AG550" i="38"/>
  <c r="AG593" i="38" s="1"/>
  <c r="AG653" i="38"/>
  <c r="AG670" i="38" s="1"/>
  <c r="P960" i="18"/>
  <c r="P833" i="18"/>
  <c r="W128" i="38"/>
  <c r="W139" i="38"/>
  <c r="T304" i="39"/>
  <c r="T145" i="39"/>
  <c r="T214" i="39"/>
  <c r="AH600" i="18"/>
  <c r="AH558" i="18"/>
  <c r="AH651" i="18"/>
  <c r="AH656" i="18"/>
  <c r="S1206" i="18"/>
  <c r="S343" i="18"/>
  <c r="S345" i="18" s="1"/>
  <c r="S348" i="18" s="1"/>
  <c r="AI362" i="18"/>
  <c r="AI363" i="18" s="1"/>
  <c r="I358" i="18"/>
  <c r="I362" i="18" s="1"/>
  <c r="AI1216" i="18"/>
  <c r="I1212" i="18"/>
  <c r="I1216" i="18" s="1"/>
  <c r="AI1127" i="38"/>
  <c r="AI1116" i="38"/>
  <c r="AI1117" i="38" s="1"/>
  <c r="I1113" i="38"/>
  <c r="AG745" i="18"/>
  <c r="AG962" i="18"/>
  <c r="AG457" i="18"/>
  <c r="AG449" i="18"/>
  <c r="AG451" i="18" s="1"/>
  <c r="AG1157" i="18" s="1"/>
  <c r="W40" i="39"/>
  <c r="U612" i="38"/>
  <c r="U613" i="38" s="1"/>
  <c r="U621" i="38" s="1"/>
  <c r="U577" i="38"/>
  <c r="U578" i="38" s="1"/>
  <c r="U617" i="38" s="1"/>
  <c r="U271" i="38"/>
  <c r="U273" i="38" s="1"/>
  <c r="U604" i="38"/>
  <c r="U605" i="38" s="1"/>
  <c r="U620" i="38" s="1"/>
  <c r="U568" i="38"/>
  <c r="U569" i="38" s="1"/>
  <c r="U616" i="38" s="1"/>
  <c r="U595" i="38"/>
  <c r="U596" i="38" s="1"/>
  <c r="U619" i="38" s="1"/>
  <c r="U86" i="38"/>
  <c r="U88" i="38" s="1"/>
  <c r="U93" i="38" s="1"/>
  <c r="U586" i="38"/>
  <c r="U587" i="38" s="1"/>
  <c r="U618" i="38" s="1"/>
  <c r="U76" i="38"/>
  <c r="U78" i="38" s="1"/>
  <c r="U91" i="38" s="1"/>
  <c r="U62" i="38"/>
  <c r="U63" i="38" s="1"/>
  <c r="U66" i="38" s="1"/>
  <c r="U81" i="38"/>
  <c r="U83" i="38" s="1"/>
  <c r="U92" i="38" s="1"/>
  <c r="Y39" i="18"/>
  <c r="Y21" i="18"/>
  <c r="Y134" i="18"/>
  <c r="Y135" i="18" s="1"/>
  <c r="Y118" i="18"/>
  <c r="Y119" i="18" s="1"/>
  <c r="Y26" i="18"/>
  <c r="AH909" i="18"/>
  <c r="AH903" i="18"/>
  <c r="AH904" i="18" s="1"/>
  <c r="AH911" i="18" s="1"/>
  <c r="AH903" i="39"/>
  <c r="AH904" i="39" s="1"/>
  <c r="AH911" i="39" s="1"/>
  <c r="AH909" i="39"/>
  <c r="AH590" i="18"/>
  <c r="AH548" i="18"/>
  <c r="AH639" i="18"/>
  <c r="AH582" i="18"/>
  <c r="AH644" i="18"/>
  <c r="AH639" i="38"/>
  <c r="AH644" i="38"/>
  <c r="AH590" i="38"/>
  <c r="AH548" i="38"/>
  <c r="AH582" i="38"/>
  <c r="AH645" i="38"/>
  <c r="AH650" i="38"/>
  <c r="AH599" i="38"/>
  <c r="AH591" i="38"/>
  <c r="AH553" i="38"/>
  <c r="AH608" i="38"/>
  <c r="AH627" i="39"/>
  <c r="AH572" i="39"/>
  <c r="AH632" i="39"/>
  <c r="AH565" i="39"/>
  <c r="AH538" i="39"/>
  <c r="AH608" i="39"/>
  <c r="AH599" i="39"/>
  <c r="AH645" i="39"/>
  <c r="AH650" i="39"/>
  <c r="AH591" i="39"/>
  <c r="AH553" i="39"/>
  <c r="AF1028" i="18"/>
  <c r="AF321" i="18"/>
  <c r="AF322" i="18" s="1"/>
  <c r="W28" i="18"/>
  <c r="W113" i="18" s="1"/>
  <c r="W114" i="18" s="1"/>
  <c r="AF673" i="18"/>
  <c r="AF677" i="18" s="1"/>
  <c r="U1068" i="18"/>
  <c r="U1345" i="18"/>
  <c r="X128" i="18"/>
  <c r="X139" i="18"/>
  <c r="AH190" i="38"/>
  <c r="AH195" i="38" s="1"/>
  <c r="AH422" i="38"/>
  <c r="AH424" i="38" s="1"/>
  <c r="AH427" i="38" s="1"/>
  <c r="AH429" i="38" s="1"/>
  <c r="AH441" i="38" s="1"/>
  <c r="AH446" i="38" s="1"/>
  <c r="S213" i="39"/>
  <c r="S216" i="39" s="1"/>
  <c r="AF673" i="38"/>
  <c r="AF677" i="38" s="1"/>
  <c r="AG540" i="39"/>
  <c r="AG575" i="39" s="1"/>
  <c r="AG635" i="39"/>
  <c r="AG664" i="39" s="1"/>
  <c r="AG629" i="18"/>
  <c r="AG662" i="18" s="1"/>
  <c r="AI1367" i="39"/>
  <c r="AI1143" i="39"/>
  <c r="AI1101" i="39"/>
  <c r="AI1064" i="39"/>
  <c r="AI950" i="39"/>
  <c r="AI1015" i="39"/>
  <c r="AI710" i="39"/>
  <c r="AI471" i="39"/>
  <c r="AI240" i="39"/>
  <c r="AI376" i="39"/>
  <c r="AI344" i="39"/>
  <c r="AI1367" i="38"/>
  <c r="AI1143" i="38"/>
  <c r="AI1101" i="38"/>
  <c r="AI1064" i="38"/>
  <c r="AI950" i="38"/>
  <c r="AI710" i="38"/>
  <c r="AI1015" i="38"/>
  <c r="AI344" i="38"/>
  <c r="AI240" i="38"/>
  <c r="AI471" i="38"/>
  <c r="AI376" i="38"/>
  <c r="AI1015" i="18"/>
  <c r="AI1367" i="18"/>
  <c r="AI1064" i="18"/>
  <c r="AI1143" i="18"/>
  <c r="AI1101" i="18"/>
  <c r="AI950" i="18"/>
  <c r="AI710" i="18"/>
  <c r="AI240" i="18"/>
  <c r="AI471" i="18"/>
  <c r="AI376" i="18"/>
  <c r="AI344" i="18"/>
  <c r="AI754" i="39"/>
  <c r="AI186" i="39"/>
  <c r="AI187" i="39" s="1"/>
  <c r="AI180" i="39"/>
  <c r="AI181" i="39" s="1"/>
  <c r="AI174" i="39"/>
  <c r="AI175" i="39" s="1"/>
  <c r="AI168" i="39"/>
  <c r="AI169" i="39" s="1"/>
  <c r="AI162" i="39"/>
  <c r="AI163" i="39" s="1"/>
  <c r="AI754" i="38"/>
  <c r="AI186" i="38"/>
  <c r="AI187" i="38" s="1"/>
  <c r="AI180" i="38"/>
  <c r="AI181" i="38" s="1"/>
  <c r="AI174" i="38"/>
  <c r="AI175" i="38" s="1"/>
  <c r="AI168" i="38"/>
  <c r="AI169" i="38" s="1"/>
  <c r="AI162" i="38"/>
  <c r="AI163" i="38" s="1"/>
  <c r="AI754" i="18"/>
  <c r="AI186" i="18"/>
  <c r="AI187" i="18" s="1"/>
  <c r="AI180" i="18"/>
  <c r="AI181" i="18" s="1"/>
  <c r="AI174" i="18"/>
  <c r="AI175" i="18" s="1"/>
  <c r="AI168" i="18"/>
  <c r="AI169" i="18" s="1"/>
  <c r="AI162" i="18"/>
  <c r="AI163" i="18" s="1"/>
  <c r="I14" i="21"/>
  <c r="AI827" i="18"/>
  <c r="I821" i="18"/>
  <c r="I827" i="18" s="1"/>
  <c r="AI1127" i="18"/>
  <c r="AI1116" i="18"/>
  <c r="AI1117" i="18" s="1"/>
  <c r="I1113" i="18"/>
  <c r="AI437" i="38"/>
  <c r="AI438" i="38" s="1"/>
  <c r="AI443" i="38"/>
  <c r="I434" i="38"/>
  <c r="AI1181" i="38"/>
  <c r="I1176" i="38"/>
  <c r="I1181" i="38" s="1"/>
  <c r="AI362" i="39"/>
  <c r="AI363" i="39" s="1"/>
  <c r="AG72" i="43" s="1"/>
  <c r="I358" i="39"/>
  <c r="I362" i="39" s="1"/>
  <c r="AI827" i="39"/>
  <c r="I821" i="39"/>
  <c r="I827" i="39" s="1"/>
  <c r="AI1181" i="39"/>
  <c r="I1176" i="39"/>
  <c r="I1181" i="39" s="1"/>
  <c r="AG962" i="39"/>
  <c r="AG745" i="39"/>
  <c r="AG457" i="39"/>
  <c r="AG449" i="39"/>
  <c r="AG451" i="39" s="1"/>
  <c r="AG1157" i="39" s="1"/>
  <c r="T676" i="18"/>
  <c r="T678" i="18" s="1"/>
  <c r="T690" i="18" s="1"/>
  <c r="T499" i="18"/>
  <c r="T501" i="18" s="1"/>
  <c r="T688" i="18" s="1"/>
  <c r="T692" i="18" s="1"/>
  <c r="T696" i="18" s="1"/>
  <c r="T697" i="18" s="1"/>
  <c r="X128" i="39"/>
  <c r="X139" i="39"/>
  <c r="Q1342" i="38"/>
  <c r="Q714" i="38"/>
  <c r="O135" i="43" s="1"/>
  <c r="V41" i="38"/>
  <c r="W38" i="38" s="1"/>
  <c r="W41" i="18"/>
  <c r="X38" i="18" s="1"/>
  <c r="AG555" i="38"/>
  <c r="AG602" i="38" s="1"/>
  <c r="AG658" i="38"/>
  <c r="AG672" i="38" s="1"/>
  <c r="AG635" i="38"/>
  <c r="AG664" i="38" s="1"/>
  <c r="W23" i="38"/>
  <c r="W27" i="38" s="1"/>
  <c r="W282" i="38"/>
  <c r="W284" i="38" s="1"/>
  <c r="W297" i="38" s="1"/>
  <c r="W301" i="38" s="1"/>
  <c r="W141" i="38"/>
  <c r="T388" i="39"/>
  <c r="T390" i="39" s="1"/>
  <c r="T393" i="39" s="1"/>
  <c r="T395" i="39" s="1"/>
  <c r="T407" i="39" s="1"/>
  <c r="T412" i="39" s="1"/>
  <c r="T287" i="39"/>
  <c r="T289" i="39" s="1"/>
  <c r="T298" i="39" s="1"/>
  <c r="AD961" i="38"/>
  <c r="AD741" i="38"/>
  <c r="AE339" i="43" l="1"/>
  <c r="AE357" i="43"/>
  <c r="AG207" i="18"/>
  <c r="AG207" i="39"/>
  <c r="AG207" i="38"/>
  <c r="AE348" i="43"/>
  <c r="AH202" i="39"/>
  <c r="AH204" i="39" s="1"/>
  <c r="AH651" i="28" s="1"/>
  <c r="AH654" i="28" s="1"/>
  <c r="AH586" i="28"/>
  <c r="AH589" i="28" s="1"/>
  <c r="AH202" i="38"/>
  <c r="AH204" i="38" s="1"/>
  <c r="AH630" i="28" s="1"/>
  <c r="AH633" i="28" s="1"/>
  <c r="AH565" i="28"/>
  <c r="AH568" i="28" s="1"/>
  <c r="AH202" i="18"/>
  <c r="AH204" i="18" s="1"/>
  <c r="AH609" i="28" s="1"/>
  <c r="AH612" i="28" s="1"/>
  <c r="AH544" i="28"/>
  <c r="AH547" i="28" s="1"/>
  <c r="S106" i="39"/>
  <c r="U154" i="18"/>
  <c r="S338" i="43" s="1"/>
  <c r="U608" i="28"/>
  <c r="U613" i="28" s="1"/>
  <c r="T154" i="39"/>
  <c r="R356" i="43" s="1"/>
  <c r="T650" i="28"/>
  <c r="T655" i="28" s="1"/>
  <c r="Q355" i="43"/>
  <c r="AH207" i="39"/>
  <c r="R42" i="43"/>
  <c r="T119" i="28"/>
  <c r="R43" i="43"/>
  <c r="T120" i="28"/>
  <c r="AF133" i="43"/>
  <c r="AH297" i="28"/>
  <c r="AG41" i="43"/>
  <c r="AI118" i="28"/>
  <c r="T219" i="18"/>
  <c r="T220" i="18" s="1"/>
  <c r="T223" i="18" s="1"/>
  <c r="T224" i="18" s="1"/>
  <c r="T227" i="18" s="1"/>
  <c r="T1245" i="18"/>
  <c r="T106" i="18"/>
  <c r="R337" i="43"/>
  <c r="S310" i="43"/>
  <c r="U149" i="39"/>
  <c r="U151" i="39" s="1"/>
  <c r="U145" i="38"/>
  <c r="U149" i="38"/>
  <c r="U151" i="38" s="1"/>
  <c r="T239" i="18"/>
  <c r="T241" i="18" s="1"/>
  <c r="T248" i="18" s="1"/>
  <c r="T231" i="18"/>
  <c r="AF311" i="43"/>
  <c r="AH198" i="39"/>
  <c r="U214" i="38"/>
  <c r="U304" i="38"/>
  <c r="U306" i="38" s="1"/>
  <c r="U332" i="38" s="1"/>
  <c r="S301" i="43"/>
  <c r="AH198" i="38"/>
  <c r="AF302" i="43"/>
  <c r="T235" i="18"/>
  <c r="AH198" i="18"/>
  <c r="AF293" i="43"/>
  <c r="O77" i="43"/>
  <c r="P77" i="43"/>
  <c r="Q134" i="43"/>
  <c r="S138" i="43"/>
  <c r="AG10" i="43"/>
  <c r="Q12" i="43"/>
  <c r="R11" i="43"/>
  <c r="P11" i="43"/>
  <c r="AI59" i="28"/>
  <c r="AH1340" i="18"/>
  <c r="AH238" i="28"/>
  <c r="S239" i="28"/>
  <c r="AH380" i="38"/>
  <c r="AI177" i="28"/>
  <c r="AH356" i="28"/>
  <c r="Q361" i="28"/>
  <c r="S178" i="28"/>
  <c r="R361" i="28"/>
  <c r="T60" i="28"/>
  <c r="R60" i="28"/>
  <c r="S61" i="28"/>
  <c r="AH380" i="18"/>
  <c r="AH658" i="38"/>
  <c r="AH672" i="38" s="1"/>
  <c r="V142" i="18"/>
  <c r="T248" i="38"/>
  <c r="T249" i="38" s="1"/>
  <c r="T252" i="38" s="1"/>
  <c r="T253" i="38" s="1"/>
  <c r="T256" i="38" s="1"/>
  <c r="AH814" i="39"/>
  <c r="AH1293" i="18"/>
  <c r="AH540" i="38"/>
  <c r="AH575" i="38" s="1"/>
  <c r="AH658" i="39"/>
  <c r="AH672" i="39" s="1"/>
  <c r="AH1340" i="38"/>
  <c r="AG673" i="18"/>
  <c r="AG677" i="18" s="1"/>
  <c r="Q1345" i="39"/>
  <c r="Q1068" i="39"/>
  <c r="R1345" i="39"/>
  <c r="R1068" i="39"/>
  <c r="S1027" i="39"/>
  <c r="S1029" i="39" s="1"/>
  <c r="S1032" i="39" s="1"/>
  <c r="S1034" i="39" s="1"/>
  <c r="S1046" i="39" s="1"/>
  <c r="S1051" i="39" s="1"/>
  <c r="S305" i="39"/>
  <c r="S306" i="39" s="1"/>
  <c r="T1206" i="18"/>
  <c r="AH629" i="39"/>
  <c r="AH662" i="39" s="1"/>
  <c r="AH545" i="39"/>
  <c r="AH584" i="39" s="1"/>
  <c r="AH550" i="39"/>
  <c r="AH593" i="39" s="1"/>
  <c r="AH550" i="38"/>
  <c r="AH593" i="38" s="1"/>
  <c r="AH555" i="18"/>
  <c r="AH602" i="18" s="1"/>
  <c r="AH658" i="18"/>
  <c r="AH672" i="18" s="1"/>
  <c r="AH540" i="18"/>
  <c r="AH575" i="18" s="1"/>
  <c r="X28" i="18"/>
  <c r="X113" i="18" s="1"/>
  <c r="X114" i="18" s="1"/>
  <c r="X138" i="18" s="1"/>
  <c r="AG673" i="39"/>
  <c r="AG677" i="39" s="1"/>
  <c r="AG673" i="38"/>
  <c r="AG677" i="38" s="1"/>
  <c r="R726" i="18"/>
  <c r="R729" i="18" s="1"/>
  <c r="R731" i="18" s="1"/>
  <c r="R960" i="18" s="1"/>
  <c r="AA17" i="18"/>
  <c r="AA18" i="18" s="1"/>
  <c r="AB16" i="18" s="1"/>
  <c r="AI445" i="38"/>
  <c r="I438" i="38"/>
  <c r="I445" i="38" s="1"/>
  <c r="AI191" i="39"/>
  <c r="I169" i="39"/>
  <c r="I191" i="39" s="1"/>
  <c r="Y17" i="38"/>
  <c r="AI645" i="38"/>
  <c r="AI650" i="38"/>
  <c r="AI591" i="38"/>
  <c r="AI553" i="38"/>
  <c r="AI608" i="38"/>
  <c r="AI599" i="38"/>
  <c r="AI573" i="39"/>
  <c r="AI633" i="39"/>
  <c r="AI638" i="39"/>
  <c r="AI581" i="39"/>
  <c r="AI543" i="39"/>
  <c r="V1309" i="18"/>
  <c r="V1063" i="18"/>
  <c r="V1065" i="18" s="1"/>
  <c r="T108" i="43" s="1"/>
  <c r="V1059" i="18"/>
  <c r="I409" i="18"/>
  <c r="I403" i="18"/>
  <c r="V388" i="18"/>
  <c r="V390" i="18" s="1"/>
  <c r="V393" i="18" s="1"/>
  <c r="V395" i="18" s="1"/>
  <c r="V407" i="18" s="1"/>
  <c r="V412" i="18" s="1"/>
  <c r="V287" i="18"/>
  <c r="V289" i="18" s="1"/>
  <c r="V298" i="18" s="1"/>
  <c r="S1305" i="39"/>
  <c r="S1199" i="39"/>
  <c r="S470" i="39"/>
  <c r="S472" i="39" s="1"/>
  <c r="Q164" i="43" s="1"/>
  <c r="S466" i="39"/>
  <c r="S248" i="18"/>
  <c r="S249" i="18" s="1"/>
  <c r="S252" i="18" s="1"/>
  <c r="S253" i="18" s="1"/>
  <c r="S256" i="18" s="1"/>
  <c r="S244" i="18"/>
  <c r="AI190" i="38"/>
  <c r="AI422" i="38"/>
  <c r="AI424" i="38" s="1"/>
  <c r="I163" i="38"/>
  <c r="S1366" i="39"/>
  <c r="S1368" i="39" s="1"/>
  <c r="S1245" i="39"/>
  <c r="S235" i="39"/>
  <c r="S239" i="39"/>
  <c r="S241" i="39" s="1"/>
  <c r="S231" i="39"/>
  <c r="S219" i="39"/>
  <c r="S220" i="39" s="1"/>
  <c r="S223" i="39" s="1"/>
  <c r="S224" i="39" s="1"/>
  <c r="S227" i="39" s="1"/>
  <c r="I409" i="39"/>
  <c r="I403" i="39"/>
  <c r="AI632" i="39"/>
  <c r="AI565" i="39"/>
  <c r="AI538" i="39"/>
  <c r="AI627" i="39"/>
  <c r="AI572" i="39"/>
  <c r="U415" i="38"/>
  <c r="U417" i="38" s="1"/>
  <c r="U724" i="38" s="1"/>
  <c r="U456" i="38"/>
  <c r="U458" i="38" s="1"/>
  <c r="S1341" i="38"/>
  <c r="S475" i="38"/>
  <c r="AI1129" i="39"/>
  <c r="I1117" i="39"/>
  <c r="I1129" i="39" s="1"/>
  <c r="T622" i="39"/>
  <c r="T689" i="39" s="1"/>
  <c r="AH320" i="39"/>
  <c r="AH315" i="39"/>
  <c r="AH317" i="39" s="1"/>
  <c r="AH215" i="39"/>
  <c r="AH1293" i="38"/>
  <c r="AH814" i="38"/>
  <c r="I1048" i="18"/>
  <c r="I1042" i="18"/>
  <c r="AH653" i="18"/>
  <c r="AH670" i="18" s="1"/>
  <c r="AH560" i="18"/>
  <c r="AH610" i="18" s="1"/>
  <c r="AH635" i="18"/>
  <c r="AH664" i="18" s="1"/>
  <c r="AE961" i="39"/>
  <c r="AE741" i="39"/>
  <c r="AH315" i="38"/>
  <c r="AH317" i="38" s="1"/>
  <c r="AH215" i="38"/>
  <c r="AH320" i="38"/>
  <c r="AI1129" i="38"/>
  <c r="I1117" i="38"/>
  <c r="I1129" i="38" s="1"/>
  <c r="I1079" i="39"/>
  <c r="I1085" i="39"/>
  <c r="I1232" i="39"/>
  <c r="I902" i="39"/>
  <c r="I898" i="39"/>
  <c r="I11" i="39"/>
  <c r="I1232" i="38"/>
  <c r="I898" i="38"/>
  <c r="I902" i="38"/>
  <c r="I1232" i="18"/>
  <c r="I11" i="38"/>
  <c r="I902" i="18"/>
  <c r="I898" i="18"/>
  <c r="I11" i="18"/>
  <c r="AI548" i="18"/>
  <c r="AI639" i="18"/>
  <c r="AI582" i="18"/>
  <c r="AI644" i="18"/>
  <c r="AI590" i="18"/>
  <c r="AH545" i="38"/>
  <c r="AH584" i="38" s="1"/>
  <c r="AF736" i="38"/>
  <c r="AF738" i="38" s="1"/>
  <c r="AF333" i="38"/>
  <c r="AF325" i="38"/>
  <c r="T722" i="39"/>
  <c r="T292" i="39"/>
  <c r="T294" i="39" s="1"/>
  <c r="T299" i="39" s="1"/>
  <c r="T301" i="39" s="1"/>
  <c r="T331" i="39"/>
  <c r="T492" i="39"/>
  <c r="T494" i="39" s="1"/>
  <c r="T276" i="39"/>
  <c r="AH320" i="18"/>
  <c r="AH315" i="18"/>
  <c r="AH317" i="18" s="1"/>
  <c r="AH215" i="18"/>
  <c r="AI192" i="18"/>
  <c r="I175" i="18"/>
  <c r="I192" i="18" s="1"/>
  <c r="AI194" i="38"/>
  <c r="I187" i="38"/>
  <c r="I194" i="38" s="1"/>
  <c r="W127" i="18"/>
  <c r="W138" i="18"/>
  <c r="U722" i="38"/>
  <c r="U292" i="38"/>
  <c r="U294" i="38" s="1"/>
  <c r="U299" i="38" s="1"/>
  <c r="U331" i="38"/>
  <c r="U492" i="38"/>
  <c r="U494" i="38" s="1"/>
  <c r="U276" i="38"/>
  <c r="AF736" i="18"/>
  <c r="AF738" i="18" s="1"/>
  <c r="AF333" i="18"/>
  <c r="AF325" i="18"/>
  <c r="I12" i="38"/>
  <c r="AI558" i="18"/>
  <c r="AI651" i="18"/>
  <c r="AI656" i="18"/>
  <c r="AI600" i="18"/>
  <c r="AI644" i="38"/>
  <c r="AI639" i="38"/>
  <c r="AI590" i="38"/>
  <c r="AI548" i="38"/>
  <c r="AI582" i="38"/>
  <c r="AI599" i="39"/>
  <c r="AI645" i="39"/>
  <c r="AI650" i="39"/>
  <c r="AI591" i="39"/>
  <c r="AI553" i="39"/>
  <c r="AI608" i="39"/>
  <c r="V129" i="39"/>
  <c r="V130" i="39" s="1"/>
  <c r="V140" i="39"/>
  <c r="V142" i="39" s="1"/>
  <c r="V585" i="28" s="1"/>
  <c r="V590" i="28" s="1"/>
  <c r="Q960" i="38"/>
  <c r="Q833" i="38"/>
  <c r="S1306" i="18"/>
  <c r="S1200" i="18"/>
  <c r="S705" i="18"/>
  <c r="S725" i="18"/>
  <c r="S726" i="18" s="1"/>
  <c r="S729" i="18" s="1"/>
  <c r="S731" i="18" s="1"/>
  <c r="S709" i="18"/>
  <c r="S711" i="18" s="1"/>
  <c r="S240" i="28" s="1"/>
  <c r="AI1050" i="39"/>
  <c r="I1043" i="39"/>
  <c r="I1050" i="39" s="1"/>
  <c r="R1342" i="39"/>
  <c r="R714" i="39"/>
  <c r="X1027" i="18"/>
  <c r="X1029" i="18" s="1"/>
  <c r="X1032" i="18" s="1"/>
  <c r="X1034" i="18" s="1"/>
  <c r="X1046" i="18" s="1"/>
  <c r="X1051" i="18" s="1"/>
  <c r="X305" i="18"/>
  <c r="AH635" i="38"/>
  <c r="AH664" i="38" s="1"/>
  <c r="AH629" i="38"/>
  <c r="AH662" i="38" s="1"/>
  <c r="Q1342" i="39"/>
  <c r="Q714" i="39"/>
  <c r="Y128" i="39"/>
  <c r="Y139" i="39"/>
  <c r="U1345" i="38"/>
  <c r="U1068" i="38"/>
  <c r="I437" i="18"/>
  <c r="I443" i="18"/>
  <c r="AH641" i="39"/>
  <c r="AH666" i="39" s="1"/>
  <c r="W28" i="38"/>
  <c r="W113" i="38" s="1"/>
  <c r="W114" i="38" s="1"/>
  <c r="X40" i="18"/>
  <c r="X41" i="18" s="1"/>
  <c r="Y38" i="18" s="1"/>
  <c r="T1295" i="18"/>
  <c r="T963" i="18"/>
  <c r="T700" i="18"/>
  <c r="T702" i="18" s="1"/>
  <c r="AI1304" i="39"/>
  <c r="AI375" i="39"/>
  <c r="AI377" i="39" s="1"/>
  <c r="AG163" i="43" s="1"/>
  <c r="AI371" i="39"/>
  <c r="G372" i="39" s="1"/>
  <c r="G202" i="28" s="1"/>
  <c r="AI366" i="39"/>
  <c r="AI368" i="39" s="1"/>
  <c r="I363" i="39"/>
  <c r="I177" i="28" s="1"/>
  <c r="I443" i="38"/>
  <c r="I437" i="38"/>
  <c r="AI1129" i="18"/>
  <c r="I1117" i="18"/>
  <c r="I1129" i="18" s="1"/>
  <c r="I754" i="39"/>
  <c r="I186" i="39"/>
  <c r="I180" i="39"/>
  <c r="I174" i="39"/>
  <c r="I168" i="39"/>
  <c r="I162" i="39"/>
  <c r="I754" i="38"/>
  <c r="I186" i="38"/>
  <c r="I180" i="38"/>
  <c r="I174" i="38"/>
  <c r="I168" i="38"/>
  <c r="I162" i="38"/>
  <c r="I754" i="18"/>
  <c r="I186" i="18"/>
  <c r="I180" i="18"/>
  <c r="I174" i="18"/>
  <c r="I168" i="18"/>
  <c r="I162" i="18"/>
  <c r="AI193" i="18"/>
  <c r="I181" i="18"/>
  <c r="I193" i="18" s="1"/>
  <c r="AI191" i="38"/>
  <c r="I169" i="38"/>
  <c r="I191" i="38" s="1"/>
  <c r="AI193" i="39"/>
  <c r="I181" i="39"/>
  <c r="I193" i="39" s="1"/>
  <c r="Y23" i="18"/>
  <c r="Y27" i="18" s="1"/>
  <c r="V55" i="38"/>
  <c r="V57" i="38"/>
  <c r="AG1028" i="39"/>
  <c r="AG321" i="39"/>
  <c r="AG322" i="39" s="1"/>
  <c r="AI1304" i="38"/>
  <c r="AI375" i="38"/>
  <c r="AI377" i="38" s="1"/>
  <c r="AI297" i="28" s="1"/>
  <c r="AI371" i="38"/>
  <c r="G372" i="38" s="1"/>
  <c r="AI366" i="38"/>
  <c r="AI368" i="38" s="1"/>
  <c r="I363" i="38"/>
  <c r="I118" i="28" s="1"/>
  <c r="AI903" i="18"/>
  <c r="AI904" i="18" s="1"/>
  <c r="AI909" i="18"/>
  <c r="I899" i="18"/>
  <c r="AI638" i="18"/>
  <c r="AI581" i="18"/>
  <c r="AI543" i="18"/>
  <c r="AI573" i="18"/>
  <c r="AI633" i="18"/>
  <c r="AI652" i="38"/>
  <c r="AI640" i="38"/>
  <c r="AI628" i="38"/>
  <c r="AI609" i="38"/>
  <c r="AI657" i="38"/>
  <c r="AI646" i="38"/>
  <c r="AI634" i="38"/>
  <c r="AI574" i="38"/>
  <c r="AI601" i="38"/>
  <c r="AI592" i="38"/>
  <c r="AI566" i="38"/>
  <c r="AI559" i="38"/>
  <c r="AI554" i="38"/>
  <c r="AI549" i="38"/>
  <c r="AI544" i="38"/>
  <c r="AI539" i="38"/>
  <c r="AI583" i="38"/>
  <c r="AI656" i="38"/>
  <c r="AI651" i="38"/>
  <c r="AI600" i="38"/>
  <c r="AI558" i="38"/>
  <c r="AI644" i="39"/>
  <c r="AI590" i="39"/>
  <c r="AI548" i="39"/>
  <c r="AI639" i="39"/>
  <c r="AI582" i="39"/>
  <c r="W1298" i="18"/>
  <c r="W1054" i="18"/>
  <c r="W1056" i="18" s="1"/>
  <c r="W64" i="28" s="1"/>
  <c r="V55" i="39"/>
  <c r="V57" i="39"/>
  <c r="AH555" i="38"/>
  <c r="AH602" i="38" s="1"/>
  <c r="AH647" i="38"/>
  <c r="AH668" i="38" s="1"/>
  <c r="AH641" i="38"/>
  <c r="AH666" i="38" s="1"/>
  <c r="Y23" i="39"/>
  <c r="Y27" i="39" s="1"/>
  <c r="Y282" i="39"/>
  <c r="Y284" i="39" s="1"/>
  <c r="Y297" i="39" s="1"/>
  <c r="Y141" i="39"/>
  <c r="AG1028" i="18"/>
  <c r="AG321" i="18"/>
  <c r="AG322" i="18" s="1"/>
  <c r="I1048" i="38"/>
  <c r="I1042" i="38"/>
  <c r="AI445" i="18"/>
  <c r="I438" i="18"/>
  <c r="I445" i="18" s="1"/>
  <c r="AI411" i="18"/>
  <c r="I404" i="18"/>
  <c r="I411" i="18" s="1"/>
  <c r="V1309" i="38"/>
  <c r="V1059" i="38"/>
  <c r="T46" i="43" s="1"/>
  <c r="V1063" i="38"/>
  <c r="V1065" i="38" s="1"/>
  <c r="V302" i="28" s="1"/>
  <c r="T94" i="39"/>
  <c r="T588" i="28" s="1"/>
  <c r="AH962" i="39"/>
  <c r="AH745" i="39"/>
  <c r="AH457" i="39"/>
  <c r="AH449" i="39"/>
  <c r="AH451" i="39" s="1"/>
  <c r="AH1157" i="39" s="1"/>
  <c r="U612" i="39"/>
  <c r="U613" i="39" s="1"/>
  <c r="U621" i="39" s="1"/>
  <c r="U586" i="39"/>
  <c r="U587" i="39" s="1"/>
  <c r="U618" i="39" s="1"/>
  <c r="U577" i="39"/>
  <c r="U578" i="39" s="1"/>
  <c r="U617" i="39" s="1"/>
  <c r="U604" i="39"/>
  <c r="U605" i="39" s="1"/>
  <c r="U620" i="39" s="1"/>
  <c r="U568" i="39"/>
  <c r="U569" i="39" s="1"/>
  <c r="U616" i="39" s="1"/>
  <c r="U595" i="39"/>
  <c r="U596" i="39" s="1"/>
  <c r="U619" i="39" s="1"/>
  <c r="U271" i="39"/>
  <c r="U273" i="39" s="1"/>
  <c r="U76" i="39"/>
  <c r="U78" i="39" s="1"/>
  <c r="U91" i="39" s="1"/>
  <c r="U62" i="39"/>
  <c r="U63" i="39" s="1"/>
  <c r="U66" i="39" s="1"/>
  <c r="U86" i="39"/>
  <c r="U88" i="39" s="1"/>
  <c r="U93" i="39" s="1"/>
  <c r="U81" i="39"/>
  <c r="U83" i="39" s="1"/>
  <c r="U92" i="39" s="1"/>
  <c r="AH635" i="39"/>
  <c r="AH664" i="39" s="1"/>
  <c r="AH653" i="39"/>
  <c r="AH670" i="39" s="1"/>
  <c r="AH555" i="39"/>
  <c r="AH602" i="39" s="1"/>
  <c r="U723" i="18"/>
  <c r="U332" i="18"/>
  <c r="U309" i="18"/>
  <c r="W57" i="18"/>
  <c r="W55" i="18"/>
  <c r="S1295" i="39"/>
  <c r="S963" i="39"/>
  <c r="S700" i="39"/>
  <c r="S702" i="39" s="1"/>
  <c r="Q74" i="43" s="1"/>
  <c r="I437" i="39"/>
  <c r="I443" i="39"/>
  <c r="AI1050" i="18"/>
  <c r="I1043" i="18"/>
  <c r="I1050" i="18" s="1"/>
  <c r="U94" i="18"/>
  <c r="U546" i="28" s="1"/>
  <c r="U622" i="18"/>
  <c r="U689" i="18" s="1"/>
  <c r="U304" i="39"/>
  <c r="U145" i="39"/>
  <c r="U214" i="39"/>
  <c r="AH545" i="18"/>
  <c r="AH584" i="18" s="1"/>
  <c r="AH647" i="18"/>
  <c r="AH668" i="18" s="1"/>
  <c r="T1305" i="18"/>
  <c r="T1199" i="18"/>
  <c r="T466" i="18"/>
  <c r="T470" i="18"/>
  <c r="T472" i="18" s="1"/>
  <c r="R104" i="43" s="1"/>
  <c r="AE961" i="18"/>
  <c r="AE741" i="18"/>
  <c r="AE961" i="38"/>
  <c r="AE741" i="38"/>
  <c r="W1027" i="38"/>
  <c r="W1029" i="38" s="1"/>
  <c r="W1032" i="38" s="1"/>
  <c r="W1034" i="38" s="1"/>
  <c r="W1046" i="38" s="1"/>
  <c r="W1051" i="38" s="1"/>
  <c r="W305" i="38"/>
  <c r="AI191" i="18"/>
  <c r="I169" i="18"/>
  <c r="I191" i="18" s="1"/>
  <c r="AI193" i="38"/>
  <c r="I181" i="38"/>
  <c r="I193" i="38" s="1"/>
  <c r="Y128" i="18"/>
  <c r="Y139" i="18"/>
  <c r="W44" i="39"/>
  <c r="W46" i="39" s="1"/>
  <c r="W49" i="39" s="1"/>
  <c r="W52" i="39" s="1"/>
  <c r="W123" i="39"/>
  <c r="W124" i="39" s="1"/>
  <c r="V595" i="18"/>
  <c r="V596" i="18" s="1"/>
  <c r="V619" i="18" s="1"/>
  <c r="V612" i="18"/>
  <c r="V613" i="18" s="1"/>
  <c r="V621" i="18" s="1"/>
  <c r="V586" i="18"/>
  <c r="V587" i="18" s="1"/>
  <c r="V618" i="18" s="1"/>
  <c r="V577" i="18"/>
  <c r="V578" i="18" s="1"/>
  <c r="V617" i="18" s="1"/>
  <c r="V604" i="18"/>
  <c r="V605" i="18" s="1"/>
  <c r="V620" i="18" s="1"/>
  <c r="V568" i="18"/>
  <c r="V569" i="18" s="1"/>
  <c r="V616" i="18" s="1"/>
  <c r="V86" i="18"/>
  <c r="V88" i="18" s="1"/>
  <c r="V93" i="18" s="1"/>
  <c r="V81" i="18"/>
  <c r="V83" i="18" s="1"/>
  <c r="V92" i="18" s="1"/>
  <c r="V271" i="18"/>
  <c r="V273" i="18" s="1"/>
  <c r="V76" i="18"/>
  <c r="V78" i="18" s="1"/>
  <c r="V91" i="18" s="1"/>
  <c r="V62" i="18"/>
  <c r="V63" i="18" s="1"/>
  <c r="V66" i="18" s="1"/>
  <c r="I1079" i="38"/>
  <c r="I1085" i="38"/>
  <c r="AI1087" i="18"/>
  <c r="I1080" i="18"/>
  <c r="I1087" i="18" s="1"/>
  <c r="AI632" i="38"/>
  <c r="AI627" i="38"/>
  <c r="AI565" i="38"/>
  <c r="AI538" i="38"/>
  <c r="AI572" i="38"/>
  <c r="I1048" i="39"/>
  <c r="I1042" i="39"/>
  <c r="Z134" i="18"/>
  <c r="Z135" i="18" s="1"/>
  <c r="Z118" i="18"/>
  <c r="Z119" i="18" s="1"/>
  <c r="Z26" i="18"/>
  <c r="Z39" i="18"/>
  <c r="Z21" i="18"/>
  <c r="AG1028" i="38"/>
  <c r="AG321" i="38"/>
  <c r="AG322" i="38" s="1"/>
  <c r="AI1050" i="38"/>
  <c r="I1043" i="38"/>
  <c r="I1050" i="38" s="1"/>
  <c r="AI411" i="38"/>
  <c r="I404" i="38"/>
  <c r="I411" i="38" s="1"/>
  <c r="AH641" i="18"/>
  <c r="AH666" i="18" s="1"/>
  <c r="I1116" i="18"/>
  <c r="I1127" i="18"/>
  <c r="AI192" i="39"/>
  <c r="I175" i="39"/>
  <c r="I192" i="39" s="1"/>
  <c r="Y282" i="18"/>
  <c r="Y284" i="18" s="1"/>
  <c r="Y297" i="18" s="1"/>
  <c r="Y301" i="18" s="1"/>
  <c r="Y141" i="18"/>
  <c r="W41" i="39"/>
  <c r="X38" i="39" s="1"/>
  <c r="AI1304" i="18"/>
  <c r="AI375" i="18"/>
  <c r="AI377" i="18" s="1"/>
  <c r="AG103" i="43" s="1"/>
  <c r="AI371" i="18"/>
  <c r="G372" i="18" s="1"/>
  <c r="G84" i="28" s="1"/>
  <c r="AI366" i="18"/>
  <c r="AI368" i="18" s="1"/>
  <c r="I363" i="18"/>
  <c r="I59" i="28" s="1"/>
  <c r="Z17" i="39"/>
  <c r="Z18" i="39" s="1"/>
  <c r="AA16" i="39" s="1"/>
  <c r="S1341" i="18"/>
  <c r="S475" i="18"/>
  <c r="AI1087" i="39"/>
  <c r="I1080" i="39"/>
  <c r="I1087" i="39" s="1"/>
  <c r="AI1087" i="38"/>
  <c r="I1080" i="38"/>
  <c r="I1087" i="38" s="1"/>
  <c r="I12" i="18"/>
  <c r="I12" i="39"/>
  <c r="AI646" i="18"/>
  <c r="AI634" i="18"/>
  <c r="AI601" i="18"/>
  <c r="AI592" i="18"/>
  <c r="AI566" i="18"/>
  <c r="AI559" i="18"/>
  <c r="AI554" i="18"/>
  <c r="AI549" i="18"/>
  <c r="AI544" i="18"/>
  <c r="AI539" i="18"/>
  <c r="AI652" i="18"/>
  <c r="AI640" i="18"/>
  <c r="AI628" i="18"/>
  <c r="AI609" i="18"/>
  <c r="AI583" i="18"/>
  <c r="AI657" i="18"/>
  <c r="AI574" i="18"/>
  <c r="U415" i="18"/>
  <c r="U417" i="18" s="1"/>
  <c r="U724" i="18" s="1"/>
  <c r="U456" i="18"/>
  <c r="U458" i="18" s="1"/>
  <c r="T415" i="39"/>
  <c r="T417" i="39" s="1"/>
  <c r="T724" i="39" s="1"/>
  <c r="T456" i="39"/>
  <c r="T458" i="39" s="1"/>
  <c r="W40" i="38"/>
  <c r="W41" i="38" s="1"/>
  <c r="X38" i="38" s="1"/>
  <c r="AI190" i="18"/>
  <c r="AI422" i="18"/>
  <c r="AI424" i="18" s="1"/>
  <c r="I163" i="18"/>
  <c r="AI194" i="18"/>
  <c r="I187" i="18"/>
  <c r="I194" i="18" s="1"/>
  <c r="AI192" i="38"/>
  <c r="I175" i="38"/>
  <c r="I192" i="38" s="1"/>
  <c r="AI422" i="39"/>
  <c r="AI424" i="39" s="1"/>
  <c r="AI190" i="39"/>
  <c r="I163" i="39"/>
  <c r="AI194" i="39"/>
  <c r="I187" i="39"/>
  <c r="I194" i="39" s="1"/>
  <c r="AH962" i="38"/>
  <c r="AH745" i="38"/>
  <c r="AH457" i="38"/>
  <c r="AH449" i="38"/>
  <c r="AH451" i="38" s="1"/>
  <c r="AH1157" i="38" s="1"/>
  <c r="U94" i="38"/>
  <c r="U567" i="28" s="1"/>
  <c r="U622" i="38"/>
  <c r="U689" i="38" s="1"/>
  <c r="I1127" i="38"/>
  <c r="I1116" i="38"/>
  <c r="V140" i="38"/>
  <c r="V142" i="38" s="1"/>
  <c r="V564" i="28" s="1"/>
  <c r="V569" i="28" s="1"/>
  <c r="V129" i="38"/>
  <c r="V130" i="38" s="1"/>
  <c r="R1342" i="18"/>
  <c r="R714" i="18"/>
  <c r="AH1340" i="39"/>
  <c r="AH380" i="39"/>
  <c r="X134" i="38"/>
  <c r="X135" i="38" s="1"/>
  <c r="X118" i="38"/>
  <c r="X119" i="38" s="1"/>
  <c r="X26" i="38"/>
  <c r="X39" i="38"/>
  <c r="X21" i="38"/>
  <c r="AI411" i="39"/>
  <c r="I404" i="39"/>
  <c r="I411" i="39" s="1"/>
  <c r="I1085" i="18"/>
  <c r="I1079" i="18"/>
  <c r="AI909" i="38"/>
  <c r="AI903" i="38"/>
  <c r="AI904" i="38" s="1"/>
  <c r="I899" i="38"/>
  <c r="AI909" i="39"/>
  <c r="AI903" i="39"/>
  <c r="AI904" i="39" s="1"/>
  <c r="I899" i="39"/>
  <c r="AI650" i="18"/>
  <c r="AI591" i="18"/>
  <c r="AI553" i="18"/>
  <c r="AI608" i="18"/>
  <c r="AI599" i="18"/>
  <c r="AI645" i="18"/>
  <c r="AI565" i="18"/>
  <c r="AI538" i="18"/>
  <c r="AI627" i="18"/>
  <c r="AI572" i="18"/>
  <c r="AI632" i="18"/>
  <c r="AI633" i="38"/>
  <c r="AI638" i="38"/>
  <c r="AI581" i="38"/>
  <c r="AI543" i="38"/>
  <c r="AI573" i="38"/>
  <c r="AI652" i="39"/>
  <c r="AI640" i="39"/>
  <c r="AI628" i="39"/>
  <c r="AI609" i="39"/>
  <c r="AI583" i="39"/>
  <c r="AI657" i="39"/>
  <c r="AI574" i="39"/>
  <c r="AI646" i="39"/>
  <c r="AI634" i="39"/>
  <c r="AI601" i="39"/>
  <c r="AI592" i="39"/>
  <c r="AI566" i="39"/>
  <c r="AI559" i="39"/>
  <c r="AI554" i="39"/>
  <c r="AI549" i="39"/>
  <c r="AI544" i="39"/>
  <c r="AI539" i="39"/>
  <c r="AI656" i="39"/>
  <c r="AI600" i="39"/>
  <c r="AI558" i="39"/>
  <c r="AI651" i="39"/>
  <c r="T1200" i="38"/>
  <c r="T1306" i="38"/>
  <c r="T709" i="38"/>
  <c r="T711" i="38" s="1"/>
  <c r="T299" i="28" s="1"/>
  <c r="T705" i="38"/>
  <c r="T725" i="38"/>
  <c r="T726" i="38" s="1"/>
  <c r="T729" i="38" s="1"/>
  <c r="T731" i="38" s="1"/>
  <c r="R1199" i="18"/>
  <c r="R1305" i="18"/>
  <c r="R470" i="18"/>
  <c r="R472" i="18" s="1"/>
  <c r="P104" i="43" s="1"/>
  <c r="R466" i="18"/>
  <c r="S960" i="38"/>
  <c r="S833" i="38"/>
  <c r="R960" i="39"/>
  <c r="R833" i="39"/>
  <c r="AH560" i="38"/>
  <c r="AH610" i="38" s="1"/>
  <c r="AH653" i="38"/>
  <c r="AH670" i="38" s="1"/>
  <c r="Q729" i="39"/>
  <c r="Q731" i="39" s="1"/>
  <c r="AF736" i="39"/>
  <c r="AF738" i="39" s="1"/>
  <c r="AF333" i="39"/>
  <c r="AF325" i="39"/>
  <c r="I1116" i="39"/>
  <c r="I1127" i="39"/>
  <c r="I409" i="38"/>
  <c r="I403" i="38"/>
  <c r="I771" i="39"/>
  <c r="I771" i="38"/>
  <c r="I771" i="18"/>
  <c r="W138" i="39"/>
  <c r="W127" i="39"/>
  <c r="AH745" i="18"/>
  <c r="AH962" i="18"/>
  <c r="AH457" i="18"/>
  <c r="AH449" i="18"/>
  <c r="AH451" i="18" s="1"/>
  <c r="AH1157" i="18" s="1"/>
  <c r="T1199" i="38"/>
  <c r="T1305" i="38"/>
  <c r="T470" i="38"/>
  <c r="T472" i="38" s="1"/>
  <c r="T298" i="28" s="1"/>
  <c r="T466" i="38"/>
  <c r="AH647" i="39"/>
  <c r="AH668" i="39" s="1"/>
  <c r="AH540" i="39"/>
  <c r="AH575" i="39" s="1"/>
  <c r="AH560" i="39"/>
  <c r="AH610" i="39" s="1"/>
  <c r="W129" i="18"/>
  <c r="W140" i="18"/>
  <c r="X28" i="39"/>
  <c r="X113" i="39" s="1"/>
  <c r="X114" i="39" s="1"/>
  <c r="S690" i="39"/>
  <c r="AI445" i="39"/>
  <c r="I438" i="39"/>
  <c r="I445" i="39" s="1"/>
  <c r="U722" i="18"/>
  <c r="U331" i="18"/>
  <c r="U492" i="18"/>
  <c r="U494" i="18" s="1"/>
  <c r="U276" i="18"/>
  <c r="U292" i="18"/>
  <c r="U294" i="18" s="1"/>
  <c r="U299" i="18" s="1"/>
  <c r="U388" i="39"/>
  <c r="U390" i="39" s="1"/>
  <c r="U393" i="39" s="1"/>
  <c r="U395" i="39" s="1"/>
  <c r="U407" i="39" s="1"/>
  <c r="U412" i="39" s="1"/>
  <c r="U287" i="39"/>
  <c r="U289" i="39" s="1"/>
  <c r="U298" i="39" s="1"/>
  <c r="AH629" i="18"/>
  <c r="AH662" i="18" s="1"/>
  <c r="AH550" i="18"/>
  <c r="AH593" i="18" s="1"/>
  <c r="AH207" i="38" l="1"/>
  <c r="AH207" i="18"/>
  <c r="AF357" i="43"/>
  <c r="AF339" i="43"/>
  <c r="AF348" i="43"/>
  <c r="V149" i="18"/>
  <c r="V151" i="18" s="1"/>
  <c r="V154" i="18" s="1"/>
  <c r="T338" i="43" s="1"/>
  <c r="V543" i="28"/>
  <c r="V548" i="28" s="1"/>
  <c r="U154" i="38"/>
  <c r="S347" i="43" s="1"/>
  <c r="U629" i="28"/>
  <c r="U634" i="28" s="1"/>
  <c r="U154" i="39"/>
  <c r="S356" i="43" s="1"/>
  <c r="U650" i="28"/>
  <c r="U655" i="28" s="1"/>
  <c r="T244" i="18"/>
  <c r="G41" i="43"/>
  <c r="G143" i="28"/>
  <c r="T310" i="43"/>
  <c r="V149" i="39"/>
  <c r="V151" i="39" s="1"/>
  <c r="U309" i="38"/>
  <c r="R309" i="43"/>
  <c r="T101" i="39"/>
  <c r="T103" i="39" s="1"/>
  <c r="T653" i="28" s="1"/>
  <c r="U723" i="38"/>
  <c r="T301" i="43"/>
  <c r="V149" i="38"/>
  <c r="V151" i="38" s="1"/>
  <c r="S300" i="43"/>
  <c r="U101" i="38"/>
  <c r="U103" i="38" s="1"/>
  <c r="U632" i="28" s="1"/>
  <c r="S291" i="43"/>
  <c r="U101" i="18"/>
  <c r="U103" i="18" s="1"/>
  <c r="U611" i="28" s="1"/>
  <c r="V145" i="18"/>
  <c r="T292" i="43"/>
  <c r="T213" i="39"/>
  <c r="T216" i="39" s="1"/>
  <c r="T231" i="39" s="1"/>
  <c r="T97" i="39"/>
  <c r="U213" i="38"/>
  <c r="U216" i="38" s="1"/>
  <c r="U1366" i="38" s="1"/>
  <c r="U1368" i="38" s="1"/>
  <c r="U1371" i="38" s="1"/>
  <c r="U97" i="38"/>
  <c r="U213" i="18"/>
  <c r="U216" i="18" s="1"/>
  <c r="U239" i="18" s="1"/>
  <c r="U241" i="18" s="1"/>
  <c r="U97" i="18"/>
  <c r="P165" i="43"/>
  <c r="G72" i="43"/>
  <c r="O165" i="43"/>
  <c r="R134" i="43"/>
  <c r="T138" i="43"/>
  <c r="AG133" i="43"/>
  <c r="G10" i="43"/>
  <c r="P105" i="43"/>
  <c r="R12" i="43"/>
  <c r="T15" i="43"/>
  <c r="AI238" i="28"/>
  <c r="R239" i="28"/>
  <c r="T239" i="28"/>
  <c r="V243" i="28"/>
  <c r="AI356" i="28"/>
  <c r="S357" i="28"/>
  <c r="S179" i="28"/>
  <c r="T61" i="28"/>
  <c r="E9" i="42"/>
  <c r="I9" i="42"/>
  <c r="AI550" i="39"/>
  <c r="I550" i="39" s="1"/>
  <c r="AI550" i="38"/>
  <c r="AI593" i="38" s="1"/>
  <c r="AI560" i="18"/>
  <c r="AI610" i="18" s="1"/>
  <c r="V214" i="18"/>
  <c r="V304" i="18"/>
  <c r="V306" i="18" s="1"/>
  <c r="V309" i="18" s="1"/>
  <c r="X127" i="18"/>
  <c r="AI555" i="39"/>
  <c r="I555" i="39" s="1"/>
  <c r="AI641" i="39"/>
  <c r="AI666" i="39" s="1"/>
  <c r="AI653" i="18"/>
  <c r="AI670" i="18" s="1"/>
  <c r="AI629" i="39"/>
  <c r="AI662" i="39" s="1"/>
  <c r="AI647" i="38"/>
  <c r="AI668" i="38" s="1"/>
  <c r="T249" i="18"/>
  <c r="T252" i="18" s="1"/>
  <c r="T253" i="18" s="1"/>
  <c r="T256" i="18" s="1"/>
  <c r="S723" i="39"/>
  <c r="S332" i="39"/>
  <c r="S334" i="39" s="1"/>
  <c r="S309" i="39"/>
  <c r="T1027" i="39"/>
  <c r="T1029" i="39" s="1"/>
  <c r="T1032" i="39" s="1"/>
  <c r="T1034" i="39" s="1"/>
  <c r="T1046" i="39" s="1"/>
  <c r="T1051" i="39" s="1"/>
  <c r="T305" i="39"/>
  <c r="T306" i="39" s="1"/>
  <c r="S1298" i="39"/>
  <c r="S1054" i="39"/>
  <c r="S1056" i="39" s="1"/>
  <c r="S182" i="28" s="1"/>
  <c r="U334" i="18"/>
  <c r="U343" i="18" s="1"/>
  <c r="U345" i="18" s="1"/>
  <c r="U348" i="18" s="1"/>
  <c r="R833" i="18"/>
  <c r="AI195" i="39"/>
  <c r="AI545" i="39"/>
  <c r="AI584" i="39" s="1"/>
  <c r="AI647" i="39"/>
  <c r="AI668" i="39" s="1"/>
  <c r="U94" i="39"/>
  <c r="U588" i="28" s="1"/>
  <c r="Y28" i="39"/>
  <c r="Y113" i="39" s="1"/>
  <c r="Y114" i="39" s="1"/>
  <c r="Y127" i="39" s="1"/>
  <c r="AI560" i="38"/>
  <c r="I560" i="38" s="1"/>
  <c r="AI545" i="38"/>
  <c r="AI584" i="38" s="1"/>
  <c r="AI555" i="18"/>
  <c r="AI602" i="18" s="1"/>
  <c r="AI195" i="18"/>
  <c r="AI544" i="28" s="1"/>
  <c r="AI547" i="28" s="1"/>
  <c r="I547" i="28" s="1"/>
  <c r="AI545" i="18"/>
  <c r="AI584" i="18" s="1"/>
  <c r="AI641" i="18"/>
  <c r="AI666" i="18" s="1"/>
  <c r="V94" i="18"/>
  <c r="V546" i="28" s="1"/>
  <c r="AH673" i="18"/>
  <c r="AH677" i="18" s="1"/>
  <c r="AH673" i="39"/>
  <c r="AH677" i="39" s="1"/>
  <c r="V622" i="18"/>
  <c r="V689" i="18" s="1"/>
  <c r="W142" i="18"/>
  <c r="AG736" i="39"/>
  <c r="AG738" i="39" s="1"/>
  <c r="AG333" i="39"/>
  <c r="AG325" i="39"/>
  <c r="AG736" i="38"/>
  <c r="AG738" i="38" s="1"/>
  <c r="AG333" i="38"/>
  <c r="AG325" i="38"/>
  <c r="AG736" i="18"/>
  <c r="AG738" i="18" s="1"/>
  <c r="AG333" i="18"/>
  <c r="AG325" i="18"/>
  <c r="I1304" i="18"/>
  <c r="I375" i="18"/>
  <c r="I371" i="18"/>
  <c r="I366" i="18"/>
  <c r="T1341" i="18"/>
  <c r="T475" i="18"/>
  <c r="AI629" i="38"/>
  <c r="AI662" i="38" s="1"/>
  <c r="AI1293" i="38"/>
  <c r="AI814" i="38"/>
  <c r="G815" i="38" s="1"/>
  <c r="G824" i="38" s="1"/>
  <c r="I368" i="38"/>
  <c r="T1306" i="18"/>
  <c r="T1200" i="18"/>
  <c r="T725" i="18"/>
  <c r="T726" i="18" s="1"/>
  <c r="T729" i="18" s="1"/>
  <c r="T731" i="18" s="1"/>
  <c r="T709" i="18"/>
  <c r="T711" i="18" s="1"/>
  <c r="T240" i="28" s="1"/>
  <c r="T705" i="18"/>
  <c r="W127" i="38"/>
  <c r="W138" i="38"/>
  <c r="U334" i="38"/>
  <c r="S1371" i="39"/>
  <c r="AB17" i="18"/>
  <c r="AB18" i="18" s="1"/>
  <c r="AC16" i="18" s="1"/>
  <c r="U676" i="18"/>
  <c r="U678" i="18" s="1"/>
  <c r="U690" i="18" s="1"/>
  <c r="U499" i="18"/>
  <c r="U501" i="18" s="1"/>
  <c r="U688" i="18" s="1"/>
  <c r="U692" i="18" s="1"/>
  <c r="U696" i="18" s="1"/>
  <c r="U697" i="18" s="1"/>
  <c r="R1341" i="18"/>
  <c r="R475" i="18"/>
  <c r="T960" i="38"/>
  <c r="T833" i="38"/>
  <c r="AI911" i="39"/>
  <c r="I904" i="39"/>
  <c r="I911" i="39" s="1"/>
  <c r="AI427" i="39"/>
  <c r="AI429" i="39" s="1"/>
  <c r="I424" i="39"/>
  <c r="I427" i="39" s="1"/>
  <c r="W44" i="38"/>
  <c r="W46" i="38" s="1"/>
  <c r="W49" i="38" s="1"/>
  <c r="W52" i="38" s="1"/>
  <c r="W123" i="38"/>
  <c r="W124" i="38" s="1"/>
  <c r="T1294" i="39"/>
  <c r="T461" i="39"/>
  <c r="T463" i="39" s="1"/>
  <c r="R73" i="43" s="1"/>
  <c r="AI540" i="18"/>
  <c r="AI635" i="18"/>
  <c r="AI664" i="18" s="1"/>
  <c r="AI1293" i="18"/>
  <c r="AI814" i="18"/>
  <c r="G815" i="18" s="1"/>
  <c r="G824" i="18" s="1"/>
  <c r="I368" i="18"/>
  <c r="V722" i="18"/>
  <c r="V492" i="18"/>
  <c r="V494" i="18" s="1"/>
  <c r="V276" i="18"/>
  <c r="V292" i="18"/>
  <c r="V294" i="18" s="1"/>
  <c r="V299" i="18" s="1"/>
  <c r="V331" i="18"/>
  <c r="U722" i="39"/>
  <c r="U492" i="39"/>
  <c r="U494" i="39" s="1"/>
  <c r="U331" i="39"/>
  <c r="U276" i="39"/>
  <c r="U292" i="39"/>
  <c r="U294" i="39" s="1"/>
  <c r="U299" i="39" s="1"/>
  <c r="U301" i="39" s="1"/>
  <c r="V1345" i="38"/>
  <c r="V1068" i="38"/>
  <c r="AI641" i="38"/>
  <c r="AI666" i="38" s="1"/>
  <c r="G87" i="24"/>
  <c r="G278" i="24"/>
  <c r="G1319" i="38"/>
  <c r="Y28" i="18"/>
  <c r="Y113" i="18" s="1"/>
  <c r="Y114" i="18" s="1"/>
  <c r="G279" i="24"/>
  <c r="G1319" i="39"/>
  <c r="AH673" i="38"/>
  <c r="AH677" i="38" s="1"/>
  <c r="S1342" i="18"/>
  <c r="S714" i="18"/>
  <c r="AF961" i="18"/>
  <c r="AF741" i="18"/>
  <c r="W130" i="18"/>
  <c r="AH1028" i="18"/>
  <c r="AH321" i="18"/>
  <c r="AH322" i="18" s="1"/>
  <c r="AH1028" i="38"/>
  <c r="AH321" i="38"/>
  <c r="AH322" i="38" s="1"/>
  <c r="AH1028" i="39"/>
  <c r="AH321" i="39"/>
  <c r="AH322" i="39" s="1"/>
  <c r="S248" i="39"/>
  <c r="S249" i="39" s="1"/>
  <c r="S252" i="39" s="1"/>
  <c r="S253" i="39" s="1"/>
  <c r="S244" i="39"/>
  <c r="I190" i="38"/>
  <c r="I422" i="38"/>
  <c r="S1341" i="39"/>
  <c r="S475" i="39"/>
  <c r="V456" i="18"/>
  <c r="V458" i="18" s="1"/>
  <c r="V415" i="18"/>
  <c r="V417" i="18" s="1"/>
  <c r="V724" i="18" s="1"/>
  <c r="Y134" i="38"/>
  <c r="Y135" i="38" s="1"/>
  <c r="Y118" i="38"/>
  <c r="Y119" i="38" s="1"/>
  <c r="Y26" i="38"/>
  <c r="Y39" i="38"/>
  <c r="Y21" i="38"/>
  <c r="T1341" i="38"/>
  <c r="T475" i="38"/>
  <c r="AF961" i="39"/>
  <c r="AF741" i="39"/>
  <c r="AI911" i="38"/>
  <c r="I904" i="38"/>
  <c r="I911" i="38" s="1"/>
  <c r="V214" i="38"/>
  <c r="V304" i="38"/>
  <c r="V306" i="38" s="1"/>
  <c r="V145" i="38"/>
  <c r="Y1027" i="18"/>
  <c r="Y1029" i="18" s="1"/>
  <c r="Y1032" i="18" s="1"/>
  <c r="Y1034" i="18" s="1"/>
  <c r="Y1046" i="18" s="1"/>
  <c r="Y1051" i="18" s="1"/>
  <c r="Y305" i="18"/>
  <c r="W612" i="18"/>
  <c r="W613" i="18" s="1"/>
  <c r="W621" i="18" s="1"/>
  <c r="W586" i="18"/>
  <c r="W587" i="18" s="1"/>
  <c r="W618" i="18" s="1"/>
  <c r="W577" i="18"/>
  <c r="W578" i="18" s="1"/>
  <c r="W617" i="18" s="1"/>
  <c r="W604" i="18"/>
  <c r="W605" i="18" s="1"/>
  <c r="W620" i="18" s="1"/>
  <c r="W568" i="18"/>
  <c r="W569" i="18" s="1"/>
  <c r="W616" i="18" s="1"/>
  <c r="W595" i="18"/>
  <c r="W596" i="18" s="1"/>
  <c r="W619" i="18" s="1"/>
  <c r="W81" i="18"/>
  <c r="W83" i="18" s="1"/>
  <c r="W92" i="18" s="1"/>
  <c r="W271" i="18"/>
  <c r="W273" i="18" s="1"/>
  <c r="W76" i="18"/>
  <c r="W78" i="18" s="1"/>
  <c r="W91" i="18" s="1"/>
  <c r="W62" i="18"/>
  <c r="W63" i="18" s="1"/>
  <c r="W66" i="18" s="1"/>
  <c r="W86" i="18"/>
  <c r="W88" i="18" s="1"/>
  <c r="W93" i="18" s="1"/>
  <c r="AI635" i="38"/>
  <c r="AI664" i="38" s="1"/>
  <c r="I909" i="18"/>
  <c r="I903" i="18"/>
  <c r="AI1293" i="39"/>
  <c r="AI814" i="39"/>
  <c r="G815" i="39" s="1"/>
  <c r="G824" i="39" s="1"/>
  <c r="I368" i="39"/>
  <c r="X1298" i="18"/>
  <c r="X1054" i="18"/>
  <c r="X1056" i="18" s="1"/>
  <c r="X64" i="28" s="1"/>
  <c r="T676" i="39"/>
  <c r="T678" i="39" s="1"/>
  <c r="T690" i="39" s="1"/>
  <c r="T499" i="39"/>
  <c r="T501" i="39" s="1"/>
  <c r="T688" i="39" s="1"/>
  <c r="T692" i="39" s="1"/>
  <c r="T696" i="39" s="1"/>
  <c r="T697" i="39" s="1"/>
  <c r="U415" i="39"/>
  <c r="U417" i="39" s="1"/>
  <c r="U724" i="39" s="1"/>
  <c r="U456" i="39"/>
  <c r="U458" i="39" s="1"/>
  <c r="AI658" i="39"/>
  <c r="AI672" i="39" s="1"/>
  <c r="X128" i="38"/>
  <c r="X139" i="38"/>
  <c r="I190" i="18"/>
  <c r="I422" i="18"/>
  <c r="X40" i="38"/>
  <c r="X41" i="38" s="1"/>
  <c r="Y38" i="38" s="1"/>
  <c r="AI629" i="18"/>
  <c r="AI662" i="18" s="1"/>
  <c r="AI647" i="18"/>
  <c r="AI668" i="18" s="1"/>
  <c r="Z39" i="39"/>
  <c r="Z21" i="39"/>
  <c r="Z134" i="39"/>
  <c r="Z135" i="39" s="1"/>
  <c r="Z118" i="39"/>
  <c r="Z119" i="39" s="1"/>
  <c r="Z26" i="39"/>
  <c r="G86" i="24"/>
  <c r="G1319" i="18"/>
  <c r="X40" i="39"/>
  <c r="X41" i="39" s="1"/>
  <c r="Y38" i="39" s="1"/>
  <c r="Z139" i="18"/>
  <c r="Z128" i="18"/>
  <c r="W140" i="39"/>
  <c r="W142" i="39" s="1"/>
  <c r="W585" i="28" s="1"/>
  <c r="W590" i="28" s="1"/>
  <c r="W129" i="39"/>
  <c r="W130" i="39" s="1"/>
  <c r="V577" i="39"/>
  <c r="V578" i="39" s="1"/>
  <c r="V617" i="39" s="1"/>
  <c r="V604" i="39"/>
  <c r="V605" i="39" s="1"/>
  <c r="V620" i="39" s="1"/>
  <c r="V568" i="39"/>
  <c r="V569" i="39" s="1"/>
  <c r="V616" i="39" s="1"/>
  <c r="V595" i="39"/>
  <c r="V596" i="39" s="1"/>
  <c r="V619" i="39" s="1"/>
  <c r="V612" i="39"/>
  <c r="V613" i="39" s="1"/>
  <c r="V621" i="39" s="1"/>
  <c r="V586" i="39"/>
  <c r="V587" i="39" s="1"/>
  <c r="V618" i="39" s="1"/>
  <c r="V271" i="39"/>
  <c r="V273" i="39" s="1"/>
  <c r="V86" i="39"/>
  <c r="V88" i="39" s="1"/>
  <c r="V93" i="39" s="1"/>
  <c r="V81" i="39"/>
  <c r="V83" i="39" s="1"/>
  <c r="V92" i="39" s="1"/>
  <c r="V76" i="39"/>
  <c r="V78" i="39" s="1"/>
  <c r="V91" i="39" s="1"/>
  <c r="V62" i="39"/>
  <c r="V63" i="39" s="1"/>
  <c r="V66" i="39" s="1"/>
  <c r="AI555" i="38"/>
  <c r="AI658" i="38"/>
  <c r="AI672" i="38" s="1"/>
  <c r="AI653" i="38"/>
  <c r="AI670" i="38" s="1"/>
  <c r="AI911" i="18"/>
  <c r="I904" i="18"/>
  <c r="I911" i="18" s="1"/>
  <c r="AI1340" i="38"/>
  <c r="AI380" i="38"/>
  <c r="G381" i="38" s="1"/>
  <c r="G322" i="28" s="1"/>
  <c r="I377" i="38"/>
  <c r="I297" i="28" s="1"/>
  <c r="AI1340" i="39"/>
  <c r="AI380" i="39"/>
  <c r="G381" i="39" s="1"/>
  <c r="I377" i="39"/>
  <c r="I356" i="28" s="1"/>
  <c r="X44" i="18"/>
  <c r="X46" i="18" s="1"/>
  <c r="X49" i="18" s="1"/>
  <c r="X52" i="18" s="1"/>
  <c r="X123" i="18"/>
  <c r="X124" i="18" s="1"/>
  <c r="S960" i="18"/>
  <c r="S833" i="18"/>
  <c r="V304" i="39"/>
  <c r="V214" i="39"/>
  <c r="V145" i="39"/>
  <c r="AF961" i="38"/>
  <c r="AF741" i="38"/>
  <c r="AI427" i="38"/>
  <c r="AI429" i="38" s="1"/>
  <c r="I424" i="38"/>
  <c r="I427" i="38" s="1"/>
  <c r="V1068" i="18"/>
  <c r="V1345" i="18"/>
  <c r="Y18" i="38"/>
  <c r="Z16" i="38" s="1"/>
  <c r="X127" i="39"/>
  <c r="X138" i="39"/>
  <c r="I903" i="39"/>
  <c r="I909" i="39"/>
  <c r="U1294" i="18"/>
  <c r="U461" i="18"/>
  <c r="U463" i="18" s="1"/>
  <c r="Q960" i="39"/>
  <c r="Q833" i="39"/>
  <c r="T1342" i="38"/>
  <c r="T714" i="38"/>
  <c r="R135" i="43" s="1"/>
  <c r="AI540" i="39"/>
  <c r="AI560" i="39"/>
  <c r="AI635" i="39"/>
  <c r="AI664" i="39" s="1"/>
  <c r="AI653" i="39"/>
  <c r="AI670" i="39" s="1"/>
  <c r="I909" i="38"/>
  <c r="I903" i="38"/>
  <c r="X23" i="38"/>
  <c r="X27" i="38" s="1"/>
  <c r="X282" i="38"/>
  <c r="X284" i="38" s="1"/>
  <c r="X297" i="38" s="1"/>
  <c r="X301" i="38" s="1"/>
  <c r="X141" i="38"/>
  <c r="V388" i="38"/>
  <c r="V390" i="38" s="1"/>
  <c r="V393" i="38" s="1"/>
  <c r="V395" i="38" s="1"/>
  <c r="V407" i="38" s="1"/>
  <c r="V412" i="38" s="1"/>
  <c r="V287" i="38"/>
  <c r="V289" i="38" s="1"/>
  <c r="V298" i="38" s="1"/>
  <c r="I422" i="39"/>
  <c r="I190" i="39"/>
  <c r="AI427" i="18"/>
  <c r="AI429" i="18" s="1"/>
  <c r="I424" i="18"/>
  <c r="I427" i="18" s="1"/>
  <c r="AI658" i="18"/>
  <c r="AI672" i="18" s="1"/>
  <c r="AI550" i="18"/>
  <c r="AA17" i="39"/>
  <c r="AA18" i="39" s="1"/>
  <c r="AB16" i="39" s="1"/>
  <c r="AI1340" i="18"/>
  <c r="AI380" i="18"/>
  <c r="G381" i="18" s="1"/>
  <c r="I377" i="18"/>
  <c r="I238" i="28" s="1"/>
  <c r="Z23" i="18"/>
  <c r="Z27" i="18" s="1"/>
  <c r="Z282" i="18"/>
  <c r="Z284" i="18" s="1"/>
  <c r="Z297" i="18" s="1"/>
  <c r="Z301" i="18" s="1"/>
  <c r="Z141" i="18"/>
  <c r="W57" i="39"/>
  <c r="W55" i="39"/>
  <c r="W1298" i="38"/>
  <c r="W1054" i="38"/>
  <c r="W1056" i="38" s="1"/>
  <c r="W123" i="28" s="1"/>
  <c r="S1306" i="39"/>
  <c r="S1200" i="39"/>
  <c r="S705" i="39"/>
  <c r="S725" i="39"/>
  <c r="S709" i="39"/>
  <c r="S711" i="39" s="1"/>
  <c r="S358" i="28" s="1"/>
  <c r="U622" i="39"/>
  <c r="U689" i="39" s="1"/>
  <c r="W1309" i="18"/>
  <c r="W1063" i="18"/>
  <c r="W1065" i="18" s="1"/>
  <c r="U108" i="43" s="1"/>
  <c r="W1059" i="18"/>
  <c r="AI540" i="38"/>
  <c r="I1304" i="38"/>
  <c r="I366" i="38"/>
  <c r="I375" i="38"/>
  <c r="I371" i="38"/>
  <c r="V612" i="38"/>
  <c r="V613" i="38" s="1"/>
  <c r="V621" i="38" s="1"/>
  <c r="V604" i="38"/>
  <c r="V605" i="38" s="1"/>
  <c r="V620" i="38" s="1"/>
  <c r="V568" i="38"/>
  <c r="V569" i="38" s="1"/>
  <c r="V616" i="38" s="1"/>
  <c r="V595" i="38"/>
  <c r="V596" i="38" s="1"/>
  <c r="V619" i="38" s="1"/>
  <c r="V586" i="38"/>
  <c r="V587" i="38" s="1"/>
  <c r="V618" i="38" s="1"/>
  <c r="V577" i="38"/>
  <c r="V578" i="38" s="1"/>
  <c r="V617" i="38" s="1"/>
  <c r="V271" i="38"/>
  <c r="V273" i="38" s="1"/>
  <c r="V86" i="38"/>
  <c r="V88" i="38" s="1"/>
  <c r="V93" i="38" s="1"/>
  <c r="V81" i="38"/>
  <c r="V83" i="38" s="1"/>
  <c r="V92" i="38" s="1"/>
  <c r="V76" i="38"/>
  <c r="V78" i="38" s="1"/>
  <c r="V91" i="38" s="1"/>
  <c r="V62" i="38"/>
  <c r="V63" i="38" s="1"/>
  <c r="V66" i="38" s="1"/>
  <c r="I1304" i="39"/>
  <c r="I375" i="39"/>
  <c r="I371" i="39"/>
  <c r="I366" i="39"/>
  <c r="Y40" i="18"/>
  <c r="Y41" i="18" s="1"/>
  <c r="Z38" i="18" s="1"/>
  <c r="V388" i="39"/>
  <c r="V390" i="39" s="1"/>
  <c r="V393" i="39" s="1"/>
  <c r="V395" i="39" s="1"/>
  <c r="V407" i="39" s="1"/>
  <c r="V412" i="39" s="1"/>
  <c r="V287" i="39"/>
  <c r="V289" i="39" s="1"/>
  <c r="V298" i="39" s="1"/>
  <c r="U676" i="38"/>
  <c r="U678" i="38" s="1"/>
  <c r="U690" i="38" s="1"/>
  <c r="U499" i="38"/>
  <c r="U501" i="38" s="1"/>
  <c r="U688" i="38" s="1"/>
  <c r="U692" i="38" s="1"/>
  <c r="U696" i="38" s="1"/>
  <c r="U697" i="38" s="1"/>
  <c r="U1294" i="38"/>
  <c r="U461" i="38"/>
  <c r="U463" i="38" s="1"/>
  <c r="AI195" i="38"/>
  <c r="AA134" i="18"/>
  <c r="AA135" i="18" s="1"/>
  <c r="AA118" i="18"/>
  <c r="AA119" i="18" s="1"/>
  <c r="AA26" i="18"/>
  <c r="AA39" i="18"/>
  <c r="AA21" i="18"/>
  <c r="AI202" i="38" l="1"/>
  <c r="AI204" i="38" s="1"/>
  <c r="AI630" i="28" s="1"/>
  <c r="AI633" i="28" s="1"/>
  <c r="I633" i="28" s="1"/>
  <c r="AI565" i="28"/>
  <c r="AI568" i="28" s="1"/>
  <c r="I568" i="28" s="1"/>
  <c r="AI202" i="39"/>
  <c r="AI204" i="39" s="1"/>
  <c r="AI651" i="28" s="1"/>
  <c r="AI654" i="28" s="1"/>
  <c r="I654" i="28" s="1"/>
  <c r="AI586" i="28"/>
  <c r="AI589" i="28" s="1"/>
  <c r="I589" i="28" s="1"/>
  <c r="T1245" i="39"/>
  <c r="W149" i="18"/>
  <c r="W151" i="18" s="1"/>
  <c r="W154" i="18" s="1"/>
  <c r="U338" i="43" s="1"/>
  <c r="W543" i="28"/>
  <c r="W548" i="28" s="1"/>
  <c r="V608" i="28"/>
  <c r="V613" i="28" s="1"/>
  <c r="U1366" i="18"/>
  <c r="U1368" i="18" s="1"/>
  <c r="U1371" i="18" s="1"/>
  <c r="V154" i="39"/>
  <c r="T356" i="43" s="1"/>
  <c r="V650" i="28"/>
  <c r="V655" i="28" s="1"/>
  <c r="V154" i="38"/>
  <c r="T347" i="43" s="1"/>
  <c r="V629" i="28"/>
  <c r="V634" i="28" s="1"/>
  <c r="U231" i="18"/>
  <c r="T219" i="39"/>
  <c r="T220" i="39" s="1"/>
  <c r="T223" i="39" s="1"/>
  <c r="T224" i="39" s="1"/>
  <c r="T227" i="39" s="1"/>
  <c r="G163" i="43"/>
  <c r="G381" i="28"/>
  <c r="I195" i="39"/>
  <c r="S42" i="43"/>
  <c r="U119" i="28"/>
  <c r="G103" i="43"/>
  <c r="G263" i="28"/>
  <c r="U106" i="18"/>
  <c r="S337" i="43"/>
  <c r="U106" i="38"/>
  <c r="S346" i="43"/>
  <c r="T106" i="39"/>
  <c r="R355" i="43"/>
  <c r="I202" i="39"/>
  <c r="V723" i="18"/>
  <c r="I195" i="18"/>
  <c r="AI202" i="18"/>
  <c r="AI204" i="18" s="1"/>
  <c r="U310" i="43"/>
  <c r="W149" i="39"/>
  <c r="W151" i="39" s="1"/>
  <c r="U219" i="18"/>
  <c r="U220" i="18" s="1"/>
  <c r="U223" i="18" s="1"/>
  <c r="U224" i="18" s="1"/>
  <c r="U227" i="18" s="1"/>
  <c r="U1245" i="18"/>
  <c r="U235" i="18"/>
  <c r="T235" i="39"/>
  <c r="T239" i="39"/>
  <c r="T241" i="39" s="1"/>
  <c r="T248" i="39" s="1"/>
  <c r="T249" i="39" s="1"/>
  <c r="T252" i="39" s="1"/>
  <c r="T253" i="39" s="1"/>
  <c r="T256" i="39" s="1"/>
  <c r="T1366" i="39"/>
  <c r="T1368" i="39" s="1"/>
  <c r="T1371" i="39" s="1"/>
  <c r="S309" i="43"/>
  <c r="U101" i="39"/>
  <c r="U103" i="39" s="1"/>
  <c r="U653" i="28" s="1"/>
  <c r="U239" i="38"/>
  <c r="U241" i="38" s="1"/>
  <c r="U248" i="38" s="1"/>
  <c r="U249" i="38" s="1"/>
  <c r="U252" i="38" s="1"/>
  <c r="U253" i="38" s="1"/>
  <c r="U256" i="38" s="1"/>
  <c r="U231" i="38"/>
  <c r="AI320" i="39"/>
  <c r="AG311" i="43"/>
  <c r="AI198" i="39"/>
  <c r="G199" i="39" s="1"/>
  <c r="G311" i="43" s="1"/>
  <c r="AG302" i="43"/>
  <c r="AI198" i="38"/>
  <c r="G199" i="38" s="1"/>
  <c r="G302" i="43" s="1"/>
  <c r="U219" i="38"/>
  <c r="U220" i="38" s="1"/>
  <c r="U223" i="38" s="1"/>
  <c r="U224" i="38" s="1"/>
  <c r="U227" i="38" s="1"/>
  <c r="U1245" i="38"/>
  <c r="U235" i="38"/>
  <c r="T291" i="43"/>
  <c r="V101" i="18"/>
  <c r="V103" i="18" s="1"/>
  <c r="V611" i="28" s="1"/>
  <c r="W304" i="18"/>
  <c r="W306" i="18" s="1"/>
  <c r="W723" i="18" s="1"/>
  <c r="U292" i="43"/>
  <c r="AI320" i="18"/>
  <c r="AG293" i="43"/>
  <c r="AI198" i="18"/>
  <c r="G199" i="18" s="1"/>
  <c r="G293" i="43" s="1"/>
  <c r="U213" i="39"/>
  <c r="U216" i="39" s="1"/>
  <c r="U1245" i="39" s="1"/>
  <c r="U97" i="39"/>
  <c r="V213" i="18"/>
  <c r="V216" i="18" s="1"/>
  <c r="V1245" i="18" s="1"/>
  <c r="V97" i="18"/>
  <c r="G133" i="43"/>
  <c r="S11" i="43"/>
  <c r="Q105" i="43"/>
  <c r="U15" i="43"/>
  <c r="K9" i="42"/>
  <c r="AI593" i="39"/>
  <c r="W243" i="28"/>
  <c r="O9" i="42"/>
  <c r="T178" i="28"/>
  <c r="U60" i="28"/>
  <c r="I560" i="18"/>
  <c r="I550" i="38"/>
  <c r="V332" i="18"/>
  <c r="V334" i="18" s="1"/>
  <c r="V1206" i="18" s="1"/>
  <c r="AI602" i="39"/>
  <c r="W214" i="18"/>
  <c r="AI215" i="18"/>
  <c r="W145" i="18"/>
  <c r="AI315" i="18"/>
  <c r="AI317" i="18" s="1"/>
  <c r="AI1028" i="18" s="1"/>
  <c r="AI315" i="39"/>
  <c r="AI317" i="39" s="1"/>
  <c r="AI1028" i="39" s="1"/>
  <c r="AI215" i="39"/>
  <c r="S726" i="39"/>
  <c r="S729" i="39" s="1"/>
  <c r="S731" i="39" s="1"/>
  <c r="S960" i="39" s="1"/>
  <c r="Y138" i="39"/>
  <c r="AI610" i="38"/>
  <c r="I545" i="39"/>
  <c r="I545" i="18"/>
  <c r="I555" i="18"/>
  <c r="U1206" i="18"/>
  <c r="U1027" i="39"/>
  <c r="U1029" i="39" s="1"/>
  <c r="U1032" i="39" s="1"/>
  <c r="U1034" i="39" s="1"/>
  <c r="U1046" i="39" s="1"/>
  <c r="U1051" i="39" s="1"/>
  <c r="U305" i="39"/>
  <c r="U306" i="39" s="1"/>
  <c r="T332" i="39"/>
  <c r="T334" i="39" s="1"/>
  <c r="T1206" i="39" s="1"/>
  <c r="T309" i="39"/>
  <c r="T723" i="39"/>
  <c r="T1298" i="39"/>
  <c r="T1054" i="39"/>
  <c r="T1056" i="39" s="1"/>
  <c r="T182" i="28" s="1"/>
  <c r="S1206" i="39"/>
  <c r="S343" i="39"/>
  <c r="S345" i="39" s="1"/>
  <c r="S348" i="39" s="1"/>
  <c r="S1309" i="39"/>
  <c r="S1063" i="39"/>
  <c r="S1065" i="39" s="1"/>
  <c r="Q168" i="43" s="1"/>
  <c r="S1059" i="39"/>
  <c r="V94" i="39"/>
  <c r="V588" i="28" s="1"/>
  <c r="I545" i="38"/>
  <c r="AI673" i="39"/>
  <c r="AI677" i="39" s="1"/>
  <c r="W304" i="39"/>
  <c r="W145" i="39"/>
  <c r="W214" i="39"/>
  <c r="Y40" i="38"/>
  <c r="AH736" i="39"/>
  <c r="AH738" i="39" s="1"/>
  <c r="AH325" i="39"/>
  <c r="AH333" i="39"/>
  <c r="AC17" i="18"/>
  <c r="AC18" i="18" s="1"/>
  <c r="AD16" i="18" s="1"/>
  <c r="AA282" i="18"/>
  <c r="AA284" i="18" s="1"/>
  <c r="AA297" i="18" s="1"/>
  <c r="AA301" i="18" s="1"/>
  <c r="AA141" i="18"/>
  <c r="G143" i="24"/>
  <c r="G1355" i="18"/>
  <c r="AI441" i="18"/>
  <c r="AI446" i="18" s="1"/>
  <c r="I429" i="18"/>
  <c r="I441" i="18" s="1"/>
  <c r="I1340" i="39"/>
  <c r="I380" i="39"/>
  <c r="V676" i="18"/>
  <c r="V678" i="18" s="1"/>
  <c r="V690" i="18" s="1"/>
  <c r="V499" i="18"/>
  <c r="V501" i="18" s="1"/>
  <c r="V688" i="18" s="1"/>
  <c r="V692" i="18" s="1"/>
  <c r="V696" i="18" s="1"/>
  <c r="V697" i="18" s="1"/>
  <c r="AI441" i="39"/>
  <c r="AI446" i="39" s="1"/>
  <c r="I429" i="39"/>
  <c r="I441" i="39" s="1"/>
  <c r="T1342" i="18"/>
  <c r="T714" i="18"/>
  <c r="V456" i="39"/>
  <c r="V458" i="39" s="1"/>
  <c r="V415" i="39"/>
  <c r="V417" i="39" s="1"/>
  <c r="V724" i="39" s="1"/>
  <c r="V722" i="38"/>
  <c r="V331" i="38"/>
  <c r="V492" i="38"/>
  <c r="V494" i="38" s="1"/>
  <c r="V276" i="38"/>
  <c r="V292" i="38"/>
  <c r="V294" i="38" s="1"/>
  <c r="V299" i="38" s="1"/>
  <c r="V622" i="38"/>
  <c r="V689" i="38" s="1"/>
  <c r="S1342" i="39"/>
  <c r="S714" i="39"/>
  <c r="W604" i="39"/>
  <c r="W605" i="39" s="1"/>
  <c r="W620" i="39" s="1"/>
  <c r="W568" i="39"/>
  <c r="W569" i="39" s="1"/>
  <c r="W616" i="39" s="1"/>
  <c r="W595" i="39"/>
  <c r="W596" i="39" s="1"/>
  <c r="W619" i="39" s="1"/>
  <c r="W612" i="39"/>
  <c r="W613" i="39" s="1"/>
  <c r="W621" i="39" s="1"/>
  <c r="W586" i="39"/>
  <c r="W587" i="39" s="1"/>
  <c r="W618" i="39" s="1"/>
  <c r="W577" i="39"/>
  <c r="W578" i="39" s="1"/>
  <c r="W617" i="39" s="1"/>
  <c r="W271" i="39"/>
  <c r="W273" i="39" s="1"/>
  <c r="W86" i="39"/>
  <c r="W88" i="39" s="1"/>
  <c r="W93" i="39" s="1"/>
  <c r="W81" i="39"/>
  <c r="W83" i="39" s="1"/>
  <c r="W92" i="39" s="1"/>
  <c r="W76" i="39"/>
  <c r="W78" i="39" s="1"/>
  <c r="W91" i="39" s="1"/>
  <c r="W62" i="39"/>
  <c r="W63" i="39" s="1"/>
  <c r="W66" i="39" s="1"/>
  <c r="Z28" i="18"/>
  <c r="Z113" i="18" s="1"/>
  <c r="Z114" i="18" s="1"/>
  <c r="AI593" i="18"/>
  <c r="I550" i="18"/>
  <c r="AI610" i="39"/>
  <c r="I560" i="39"/>
  <c r="Z17" i="38"/>
  <c r="AH736" i="18"/>
  <c r="AH738" i="18" s="1"/>
  <c r="AH325" i="18"/>
  <c r="AH333" i="18"/>
  <c r="G336" i="24"/>
  <c r="G1355" i="39"/>
  <c r="X123" i="39"/>
  <c r="X124" i="39" s="1"/>
  <c r="X44" i="39"/>
  <c r="X46" i="39" s="1"/>
  <c r="X49" i="39" s="1"/>
  <c r="X52" i="39" s="1"/>
  <c r="AI673" i="18"/>
  <c r="AI677" i="18" s="1"/>
  <c r="U1294" i="39"/>
  <c r="U461" i="39"/>
  <c r="U463" i="39" s="1"/>
  <c r="S73" i="43" s="1"/>
  <c r="X1309" i="18"/>
  <c r="X1063" i="18"/>
  <c r="X1065" i="18" s="1"/>
  <c r="V108" i="43" s="1"/>
  <c r="X1059" i="18"/>
  <c r="G280" i="24"/>
  <c r="G9" i="42" s="1"/>
  <c r="G88" i="24"/>
  <c r="F9" i="42" s="1"/>
  <c r="U499" i="39"/>
  <c r="U501" i="39" s="1"/>
  <c r="U688" i="39" s="1"/>
  <c r="U692" i="39" s="1"/>
  <c r="U696" i="39" s="1"/>
  <c r="U697" i="39" s="1"/>
  <c r="U676" i="39"/>
  <c r="U678" i="39" s="1"/>
  <c r="U690" i="39" s="1"/>
  <c r="AI575" i="18"/>
  <c r="I540" i="18"/>
  <c r="W129" i="38"/>
  <c r="W130" i="38" s="1"/>
  <c r="W140" i="38"/>
  <c r="W142" i="38" s="1"/>
  <c r="W564" i="28" s="1"/>
  <c r="W569" i="28" s="1"/>
  <c r="T960" i="18"/>
  <c r="T833" i="18"/>
  <c r="I1293" i="38"/>
  <c r="I814" i="38"/>
  <c r="AG961" i="38"/>
  <c r="AG741" i="38"/>
  <c r="AA23" i="18"/>
  <c r="AA27" i="18" s="1"/>
  <c r="U1305" i="38"/>
  <c r="U1199" i="38"/>
  <c r="U466" i="38"/>
  <c r="U470" i="38"/>
  <c r="U472" i="38" s="1"/>
  <c r="U298" i="28" s="1"/>
  <c r="AI575" i="38"/>
  <c r="I540" i="38"/>
  <c r="AB17" i="39"/>
  <c r="AB18" i="39" s="1"/>
  <c r="AC16" i="39" s="1"/>
  <c r="G335" i="24"/>
  <c r="G144" i="24"/>
  <c r="G1355" i="38"/>
  <c r="Y40" i="39"/>
  <c r="Z23" i="39"/>
  <c r="Z27" i="39" s="1"/>
  <c r="W722" i="18"/>
  <c r="W276" i="18"/>
  <c r="W292" i="18"/>
  <c r="W294" i="18" s="1"/>
  <c r="W299" i="18" s="1"/>
  <c r="W331" i="18"/>
  <c r="W492" i="18"/>
  <c r="W494" i="18" s="1"/>
  <c r="Y23" i="38"/>
  <c r="Y27" i="38" s="1"/>
  <c r="V1294" i="18"/>
  <c r="V461" i="18"/>
  <c r="V463" i="18" s="1"/>
  <c r="AF828" i="18"/>
  <c r="AF836" i="18" s="1"/>
  <c r="AB828" i="18"/>
  <c r="AB836" i="18" s="1"/>
  <c r="X828" i="18"/>
  <c r="X836" i="18" s="1"/>
  <c r="T828" i="18"/>
  <c r="T836" i="18" s="1"/>
  <c r="P828" i="18"/>
  <c r="P836" i="18" s="1"/>
  <c r="L828" i="18"/>
  <c r="L836" i="18" s="1"/>
  <c r="AI828" i="18"/>
  <c r="AI836" i="18" s="1"/>
  <c r="AE828" i="18"/>
  <c r="AE836" i="18" s="1"/>
  <c r="AA828" i="18"/>
  <c r="AA836" i="18" s="1"/>
  <c r="W828" i="18"/>
  <c r="W836" i="18" s="1"/>
  <c r="S828" i="18"/>
  <c r="S836" i="18" s="1"/>
  <c r="O828" i="18"/>
  <c r="O836" i="18" s="1"/>
  <c r="K828" i="18"/>
  <c r="AH828" i="18"/>
  <c r="AH836" i="18" s="1"/>
  <c r="AD828" i="18"/>
  <c r="AD836" i="18" s="1"/>
  <c r="Z828" i="18"/>
  <c r="Z836" i="18" s="1"/>
  <c r="V828" i="18"/>
  <c r="V836" i="18" s="1"/>
  <c r="R828" i="18"/>
  <c r="R836" i="18" s="1"/>
  <c r="N828" i="18"/>
  <c r="N836" i="18" s="1"/>
  <c r="AG828" i="18"/>
  <c r="AG836" i="18" s="1"/>
  <c r="AC828" i="18"/>
  <c r="AC836" i="18" s="1"/>
  <c r="Y828" i="18"/>
  <c r="Y836" i="18" s="1"/>
  <c r="U828" i="18"/>
  <c r="U836" i="18" s="1"/>
  <c r="Q828" i="18"/>
  <c r="Q836" i="18" s="1"/>
  <c r="M828" i="18"/>
  <c r="M836" i="18" s="1"/>
  <c r="AB134" i="18"/>
  <c r="AB135" i="18" s="1"/>
  <c r="AB118" i="18"/>
  <c r="AB119" i="18" s="1"/>
  <c r="AB26" i="18"/>
  <c r="AB39" i="18"/>
  <c r="AB21" i="18"/>
  <c r="AI673" i="38"/>
  <c r="AI677" i="38" s="1"/>
  <c r="U1295" i="38"/>
  <c r="U963" i="38"/>
  <c r="U700" i="38"/>
  <c r="U702" i="38" s="1"/>
  <c r="AI320" i="38"/>
  <c r="AI315" i="38"/>
  <c r="AI317" i="38" s="1"/>
  <c r="AI215" i="38"/>
  <c r="I195" i="38"/>
  <c r="I565" i="28" s="1"/>
  <c r="Y44" i="18"/>
  <c r="Y46" i="18" s="1"/>
  <c r="Y49" i="18" s="1"/>
  <c r="Y52" i="18" s="1"/>
  <c r="Y123" i="18"/>
  <c r="Y124" i="18" s="1"/>
  <c r="V94" i="38"/>
  <c r="V567" i="28" s="1"/>
  <c r="W1309" i="38"/>
  <c r="W1063" i="38"/>
  <c r="W1065" i="38" s="1"/>
  <c r="W302" i="28" s="1"/>
  <c r="W1059" i="38"/>
  <c r="U46" i="43" s="1"/>
  <c r="X1027" i="38"/>
  <c r="X1029" i="38" s="1"/>
  <c r="X1032" i="38" s="1"/>
  <c r="X1034" i="38" s="1"/>
  <c r="X1046" i="38" s="1"/>
  <c r="X1051" i="38" s="1"/>
  <c r="X305" i="38"/>
  <c r="AI575" i="39"/>
  <c r="I540" i="39"/>
  <c r="X129" i="18"/>
  <c r="X130" i="18" s="1"/>
  <c r="X140" i="18"/>
  <c r="X142" i="18" s="1"/>
  <c r="X543" i="28" s="1"/>
  <c r="X548" i="28" s="1"/>
  <c r="AI602" i="38"/>
  <c r="I555" i="38"/>
  <c r="Z128" i="39"/>
  <c r="Z139" i="39"/>
  <c r="Y127" i="18"/>
  <c r="Y138" i="18"/>
  <c r="U244" i="18"/>
  <c r="U248" i="18"/>
  <c r="U249" i="18" s="1"/>
  <c r="U252" i="18" s="1"/>
  <c r="U253" i="18" s="1"/>
  <c r="U256" i="18" s="1"/>
  <c r="W57" i="38"/>
  <c r="W55" i="38"/>
  <c r="U1295" i="18"/>
  <c r="U963" i="18"/>
  <c r="U700" i="18"/>
  <c r="U702" i="18" s="1"/>
  <c r="AH828" i="38"/>
  <c r="AH836" i="38" s="1"/>
  <c r="AD828" i="38"/>
  <c r="AD836" i="38" s="1"/>
  <c r="Z828" i="38"/>
  <c r="Z836" i="38" s="1"/>
  <c r="V828" i="38"/>
  <c r="V836" i="38" s="1"/>
  <c r="R828" i="38"/>
  <c r="R836" i="38" s="1"/>
  <c r="N828" i="38"/>
  <c r="N836" i="38" s="1"/>
  <c r="AG828" i="38"/>
  <c r="AG836" i="38" s="1"/>
  <c r="AC828" i="38"/>
  <c r="AC836" i="38" s="1"/>
  <c r="Y828" i="38"/>
  <c r="Y836" i="38" s="1"/>
  <c r="U828" i="38"/>
  <c r="U836" i="38" s="1"/>
  <c r="Q828" i="38"/>
  <c r="Q836" i="38" s="1"/>
  <c r="M828" i="38"/>
  <c r="M836" i="38" s="1"/>
  <c r="AF828" i="38"/>
  <c r="AF836" i="38" s="1"/>
  <c r="AB828" i="38"/>
  <c r="AB836" i="38" s="1"/>
  <c r="X828" i="38"/>
  <c r="X836" i="38" s="1"/>
  <c r="T828" i="38"/>
  <c r="T836" i="38" s="1"/>
  <c r="P828" i="38"/>
  <c r="P836" i="38" s="1"/>
  <c r="L828" i="38"/>
  <c r="L836" i="38" s="1"/>
  <c r="AI828" i="38"/>
  <c r="AI836" i="38" s="1"/>
  <c r="AE828" i="38"/>
  <c r="AE836" i="38" s="1"/>
  <c r="AA828" i="38"/>
  <c r="AA836" i="38" s="1"/>
  <c r="W828" i="38"/>
  <c r="W836" i="38" s="1"/>
  <c r="S828" i="38"/>
  <c r="S836" i="38" s="1"/>
  <c r="O828" i="38"/>
  <c r="O836" i="38" s="1"/>
  <c r="K828" i="38"/>
  <c r="I315" i="18"/>
  <c r="I320" i="39"/>
  <c r="I315" i="39"/>
  <c r="I215" i="39"/>
  <c r="AG961" i="18"/>
  <c r="AG741" i="18"/>
  <c r="AI828" i="39"/>
  <c r="AI836" i="39" s="1"/>
  <c r="AE828" i="39"/>
  <c r="AE836" i="39" s="1"/>
  <c r="AA828" i="39"/>
  <c r="AA836" i="39" s="1"/>
  <c r="W828" i="39"/>
  <c r="W836" i="39" s="1"/>
  <c r="S828" i="39"/>
  <c r="S836" i="39" s="1"/>
  <c r="O828" i="39"/>
  <c r="O836" i="39" s="1"/>
  <c r="K828" i="39"/>
  <c r="AH828" i="39"/>
  <c r="AH836" i="39" s="1"/>
  <c r="AD828" i="39"/>
  <c r="AD836" i="39" s="1"/>
  <c r="Z828" i="39"/>
  <c r="Z836" i="39" s="1"/>
  <c r="V828" i="39"/>
  <c r="V836" i="39" s="1"/>
  <c r="R828" i="39"/>
  <c r="R836" i="39" s="1"/>
  <c r="N828" i="39"/>
  <c r="N836" i="39" s="1"/>
  <c r="AG828" i="39"/>
  <c r="AG836" i="39" s="1"/>
  <c r="AC828" i="39"/>
  <c r="AC836" i="39" s="1"/>
  <c r="Y828" i="39"/>
  <c r="Y836" i="39" s="1"/>
  <c r="U828" i="39"/>
  <c r="U836" i="39" s="1"/>
  <c r="Q828" i="39"/>
  <c r="Q836" i="39" s="1"/>
  <c r="M828" i="39"/>
  <c r="M836" i="39" s="1"/>
  <c r="AF828" i="39"/>
  <c r="AF836" i="39" s="1"/>
  <c r="AB828" i="39"/>
  <c r="AB836" i="39" s="1"/>
  <c r="X828" i="39"/>
  <c r="X836" i="39" s="1"/>
  <c r="T828" i="39"/>
  <c r="T836" i="39" s="1"/>
  <c r="P828" i="39"/>
  <c r="P836" i="39" s="1"/>
  <c r="L828" i="39"/>
  <c r="L836" i="39" s="1"/>
  <c r="Y282" i="38"/>
  <c r="Y284" i="38" s="1"/>
  <c r="Y297" i="38" s="1"/>
  <c r="Y301" i="38" s="1"/>
  <c r="Y141" i="38"/>
  <c r="U1206" i="38"/>
  <c r="U343" i="38"/>
  <c r="U345" i="38" s="1"/>
  <c r="U348" i="38" s="1"/>
  <c r="AA128" i="18"/>
  <c r="AA139" i="18"/>
  <c r="AH736" i="38"/>
  <c r="AH738" i="38" s="1"/>
  <c r="AH333" i="38"/>
  <c r="AH325" i="38"/>
  <c r="Z40" i="18"/>
  <c r="Z41" i="18" s="1"/>
  <c r="AA38" i="18" s="1"/>
  <c r="W1068" i="18"/>
  <c r="W1345" i="18"/>
  <c r="Z1027" i="18"/>
  <c r="Z1029" i="18" s="1"/>
  <c r="Z1032" i="18" s="1"/>
  <c r="Z1034" i="18" s="1"/>
  <c r="Z1046" i="18" s="1"/>
  <c r="Z1051" i="18" s="1"/>
  <c r="Z305" i="18"/>
  <c r="I1340" i="18"/>
  <c r="I380" i="18"/>
  <c r="AA134" i="39"/>
  <c r="AA135" i="39" s="1"/>
  <c r="AA118" i="39"/>
  <c r="AA119" i="39" s="1"/>
  <c r="AA26" i="39"/>
  <c r="AA39" i="39"/>
  <c r="AA21" i="39"/>
  <c r="V415" i="38"/>
  <c r="V417" i="38" s="1"/>
  <c r="V724" i="38" s="1"/>
  <c r="V456" i="38"/>
  <c r="V458" i="38" s="1"/>
  <c r="X28" i="38"/>
  <c r="X113" i="38" s="1"/>
  <c r="X114" i="38" s="1"/>
  <c r="W388" i="39"/>
  <c r="W390" i="39" s="1"/>
  <c r="W393" i="39" s="1"/>
  <c r="W395" i="39" s="1"/>
  <c r="W407" i="39" s="1"/>
  <c r="W412" i="39" s="1"/>
  <c r="W287" i="39"/>
  <c r="W289" i="39" s="1"/>
  <c r="W298" i="39" s="1"/>
  <c r="U1199" i="18"/>
  <c r="U1305" i="18"/>
  <c r="U470" i="18"/>
  <c r="U472" i="18" s="1"/>
  <c r="S104" i="43" s="1"/>
  <c r="U466" i="18"/>
  <c r="AI441" i="38"/>
  <c r="AI446" i="38" s="1"/>
  <c r="I429" i="38"/>
  <c r="I441" i="38" s="1"/>
  <c r="X57" i="18"/>
  <c r="X55" i="18"/>
  <c r="I1340" i="38"/>
  <c r="I380" i="38"/>
  <c r="V722" i="39"/>
  <c r="V492" i="39"/>
  <c r="V494" i="39" s="1"/>
  <c r="V276" i="39"/>
  <c r="V292" i="39"/>
  <c r="V294" i="39" s="1"/>
  <c r="V299" i="39" s="1"/>
  <c r="V301" i="39" s="1"/>
  <c r="V331" i="39"/>
  <c r="V622" i="39"/>
  <c r="V689" i="39" s="1"/>
  <c r="Z282" i="39"/>
  <c r="Z284" i="39" s="1"/>
  <c r="Z297" i="39" s="1"/>
  <c r="Z141" i="39"/>
  <c r="X123" i="38"/>
  <c r="X124" i="38" s="1"/>
  <c r="X44" i="38"/>
  <c r="X46" i="38" s="1"/>
  <c r="X49" i="38" s="1"/>
  <c r="X52" i="38" s="1"/>
  <c r="T1295" i="39"/>
  <c r="T963" i="39"/>
  <c r="T700" i="39"/>
  <c r="T702" i="39" s="1"/>
  <c r="R74" i="43" s="1"/>
  <c r="I1293" i="39"/>
  <c r="I814" i="39"/>
  <c r="W94" i="18"/>
  <c r="W546" i="28" s="1"/>
  <c r="W622" i="18"/>
  <c r="W689" i="18" s="1"/>
  <c r="Y1298" i="18"/>
  <c r="Y1054" i="18"/>
  <c r="Y1056" i="18" s="1"/>
  <c r="Y64" i="28" s="1"/>
  <c r="V723" i="38"/>
  <c r="V332" i="38"/>
  <c r="V309" i="38"/>
  <c r="Y128" i="38"/>
  <c r="Y139" i="38"/>
  <c r="S256" i="39"/>
  <c r="W388" i="18"/>
  <c r="W390" i="18" s="1"/>
  <c r="W393" i="18" s="1"/>
  <c r="W395" i="18" s="1"/>
  <c r="W407" i="18" s="1"/>
  <c r="W412" i="18" s="1"/>
  <c r="W287" i="18"/>
  <c r="W289" i="18" s="1"/>
  <c r="W298" i="18" s="1"/>
  <c r="I1293" i="18"/>
  <c r="I814" i="18"/>
  <c r="T1305" i="39"/>
  <c r="T1199" i="39"/>
  <c r="T470" i="39"/>
  <c r="T472" i="39" s="1"/>
  <c r="R164" i="43" s="1"/>
  <c r="T466" i="39"/>
  <c r="AG961" i="39"/>
  <c r="AG741" i="39"/>
  <c r="AG348" i="43" l="1"/>
  <c r="I204" i="38"/>
  <c r="I630" i="28" s="1"/>
  <c r="AI207" i="38"/>
  <c r="G208" i="38" s="1"/>
  <c r="G348" i="43" s="1"/>
  <c r="AG357" i="43"/>
  <c r="I204" i="39"/>
  <c r="I207" i="39" s="1"/>
  <c r="AI207" i="39"/>
  <c r="G208" i="39" s="1"/>
  <c r="G357" i="43" s="1"/>
  <c r="I215" i="18"/>
  <c r="I544" i="28"/>
  <c r="I198" i="39"/>
  <c r="I586" i="28"/>
  <c r="W608" i="28"/>
  <c r="W613" i="28" s="1"/>
  <c r="W154" i="39"/>
  <c r="U356" i="43" s="1"/>
  <c r="W650" i="28"/>
  <c r="W655" i="28" s="1"/>
  <c r="I207" i="38"/>
  <c r="AG339" i="43"/>
  <c r="AI609" i="28"/>
  <c r="AI612" i="28" s="1"/>
  <c r="I612" i="28" s="1"/>
  <c r="T244" i="39"/>
  <c r="S43" i="43"/>
  <c r="U120" i="28"/>
  <c r="W309" i="18"/>
  <c r="I320" i="18"/>
  <c r="W332" i="18"/>
  <c r="W334" i="18" s="1"/>
  <c r="V106" i="18"/>
  <c r="T337" i="43"/>
  <c r="U106" i="39"/>
  <c r="S355" i="43"/>
  <c r="U244" i="38"/>
  <c r="I198" i="38"/>
  <c r="I202" i="38"/>
  <c r="AI207" i="18"/>
  <c r="G208" i="18" s="1"/>
  <c r="G339" i="43" s="1"/>
  <c r="I204" i="18"/>
  <c r="I198" i="18"/>
  <c r="I202" i="18"/>
  <c r="V292" i="43"/>
  <c r="X149" i="18"/>
  <c r="X151" i="18" s="1"/>
  <c r="T309" i="43"/>
  <c r="V101" i="39"/>
  <c r="V103" i="39" s="1"/>
  <c r="V653" i="28" s="1"/>
  <c r="U301" i="43"/>
  <c r="W149" i="38"/>
  <c r="W151" i="38" s="1"/>
  <c r="T300" i="43"/>
  <c r="V101" i="38"/>
  <c r="V103" i="38" s="1"/>
  <c r="V632" i="28" s="1"/>
  <c r="U1366" i="39"/>
  <c r="U1368" i="39" s="1"/>
  <c r="U1371" i="39" s="1"/>
  <c r="U219" i="39"/>
  <c r="U220" i="39" s="1"/>
  <c r="U223" i="39" s="1"/>
  <c r="U224" i="39" s="1"/>
  <c r="U227" i="39" s="1"/>
  <c r="U239" i="39"/>
  <c r="U241" i="39" s="1"/>
  <c r="U244" i="39" s="1"/>
  <c r="U231" i="39"/>
  <c r="U235" i="39"/>
  <c r="U291" i="43"/>
  <c r="W101" i="18"/>
  <c r="W103" i="18" s="1"/>
  <c r="W611" i="28" s="1"/>
  <c r="V213" i="39"/>
  <c r="V216" i="39" s="1"/>
  <c r="V1366" i="39" s="1"/>
  <c r="V1368" i="39" s="1"/>
  <c r="V1371" i="39" s="1"/>
  <c r="V97" i="39"/>
  <c r="V213" i="38"/>
  <c r="V216" i="38" s="1"/>
  <c r="V1366" i="38" s="1"/>
  <c r="V1368" i="38" s="1"/>
  <c r="V1371" i="38" s="1"/>
  <c r="V97" i="38"/>
  <c r="W213" i="18"/>
  <c r="W216" i="18" s="1"/>
  <c r="W1366" i="18" s="1"/>
  <c r="W1368" i="18" s="1"/>
  <c r="W1371" i="18" s="1"/>
  <c r="W97" i="18"/>
  <c r="Q165" i="43"/>
  <c r="Q77" i="43"/>
  <c r="S134" i="43"/>
  <c r="U138" i="43"/>
  <c r="S12" i="43"/>
  <c r="R105" i="43"/>
  <c r="T11" i="43"/>
  <c r="V15" i="43"/>
  <c r="U239" i="28"/>
  <c r="X243" i="28"/>
  <c r="S361" i="28"/>
  <c r="T357" i="28"/>
  <c r="U178" i="28"/>
  <c r="T179" i="28"/>
  <c r="U61" i="28"/>
  <c r="V60" i="28"/>
  <c r="G145" i="24"/>
  <c r="AI321" i="18"/>
  <c r="AI322" i="18" s="1"/>
  <c r="AI736" i="18" s="1"/>
  <c r="AI738" i="18" s="1"/>
  <c r="I317" i="39"/>
  <c r="I1028" i="39" s="1"/>
  <c r="AI321" i="39"/>
  <c r="AI322" i="39" s="1"/>
  <c r="AI325" i="39" s="1"/>
  <c r="G326" i="39" s="1"/>
  <c r="V231" i="18"/>
  <c r="V235" i="18"/>
  <c r="V219" i="18"/>
  <c r="V220" i="18" s="1"/>
  <c r="V223" i="18" s="1"/>
  <c r="V224" i="18" s="1"/>
  <c r="V227" i="18" s="1"/>
  <c r="V1366" i="18"/>
  <c r="V1368" i="18" s="1"/>
  <c r="V1371" i="18" s="1"/>
  <c r="V239" i="18"/>
  <c r="V241" i="18" s="1"/>
  <c r="V244" i="18" s="1"/>
  <c r="S833" i="39"/>
  <c r="I317" i="18"/>
  <c r="I321" i="18" s="1"/>
  <c r="V343" i="18"/>
  <c r="V345" i="18" s="1"/>
  <c r="V348" i="18" s="1"/>
  <c r="T343" i="39"/>
  <c r="T345" i="39" s="1"/>
  <c r="T348" i="39" s="1"/>
  <c r="V1027" i="39"/>
  <c r="V1029" i="39" s="1"/>
  <c r="V1032" i="39" s="1"/>
  <c r="V1034" i="39" s="1"/>
  <c r="V1046" i="39" s="1"/>
  <c r="V1051" i="39" s="1"/>
  <c r="V305" i="39"/>
  <c r="V306" i="39" s="1"/>
  <c r="S1068" i="39"/>
  <c r="S1345" i="39"/>
  <c r="T1309" i="39"/>
  <c r="T1063" i="39"/>
  <c r="T1065" i="39" s="1"/>
  <c r="R168" i="43" s="1"/>
  <c r="T1059" i="39"/>
  <c r="U332" i="39"/>
  <c r="U334" i="39" s="1"/>
  <c r="U309" i="39"/>
  <c r="U723" i="39"/>
  <c r="U1298" i="39"/>
  <c r="U1054" i="39"/>
  <c r="U1056" i="39" s="1"/>
  <c r="U182" i="28" s="1"/>
  <c r="W94" i="39"/>
  <c r="W588" i="28" s="1"/>
  <c r="G337" i="24"/>
  <c r="M9" i="42" s="1"/>
  <c r="Y28" i="38"/>
  <c r="Y113" i="38" s="1"/>
  <c r="Y114" i="38" s="1"/>
  <c r="Y127" i="38" s="1"/>
  <c r="AD17" i="18"/>
  <c r="AD18" i="18" s="1"/>
  <c r="AE16" i="18" s="1"/>
  <c r="AI745" i="38"/>
  <c r="G746" i="38" s="1"/>
  <c r="G764" i="38" s="1"/>
  <c r="AI962" i="38"/>
  <c r="AI457" i="38"/>
  <c r="AI449" i="38"/>
  <c r="AI451" i="38" s="1"/>
  <c r="I446" i="38"/>
  <c r="W388" i="38"/>
  <c r="W390" i="38" s="1"/>
  <c r="W393" i="38" s="1"/>
  <c r="W395" i="38" s="1"/>
  <c r="W407" i="38" s="1"/>
  <c r="W412" i="38" s="1"/>
  <c r="W287" i="38"/>
  <c r="W289" i="38" s="1"/>
  <c r="W298" i="38" s="1"/>
  <c r="X1298" i="38"/>
  <c r="X1054" i="38"/>
  <c r="X1056" i="38" s="1"/>
  <c r="X123" i="28" s="1"/>
  <c r="Y55" i="18"/>
  <c r="Y57" i="18"/>
  <c r="AC17" i="39"/>
  <c r="X57" i="39"/>
  <c r="X55" i="39"/>
  <c r="W622" i="39"/>
  <c r="W689" i="39" s="1"/>
  <c r="V1295" i="18"/>
  <c r="V963" i="18"/>
  <c r="V700" i="18"/>
  <c r="V702" i="18" s="1"/>
  <c r="X57" i="38"/>
  <c r="X55" i="38"/>
  <c r="AA139" i="39"/>
  <c r="AA128" i="39"/>
  <c r="Y1027" i="38"/>
  <c r="Y1029" i="38" s="1"/>
  <c r="Y1032" i="38" s="1"/>
  <c r="Y1034" i="38" s="1"/>
  <c r="Y1046" i="38" s="1"/>
  <c r="Y1051" i="38" s="1"/>
  <c r="Y305" i="38"/>
  <c r="U1200" i="18"/>
  <c r="U1306" i="18"/>
  <c r="U709" i="18"/>
  <c r="U711" i="18" s="1"/>
  <c r="U240" i="28" s="1"/>
  <c r="U705" i="18"/>
  <c r="U725" i="18"/>
  <c r="U726" i="18" s="1"/>
  <c r="U729" i="18" s="1"/>
  <c r="U731" i="18" s="1"/>
  <c r="I315" i="38"/>
  <c r="I215" i="38"/>
  <c r="I320" i="38"/>
  <c r="U1306" i="38"/>
  <c r="U1200" i="38"/>
  <c r="U705" i="38"/>
  <c r="U725" i="38"/>
  <c r="U726" i="38" s="1"/>
  <c r="U729" i="38" s="1"/>
  <c r="U731" i="38" s="1"/>
  <c r="U709" i="38"/>
  <c r="U711" i="38" s="1"/>
  <c r="U299" i="28" s="1"/>
  <c r="AB128" i="18"/>
  <c r="AB139" i="18"/>
  <c r="AH961" i="18"/>
  <c r="AH741" i="18"/>
  <c r="V334" i="38"/>
  <c r="AH961" i="39"/>
  <c r="AH741" i="39"/>
  <c r="T1341" i="39"/>
  <c r="T475" i="39"/>
  <c r="W456" i="18"/>
  <c r="W458" i="18" s="1"/>
  <c r="W415" i="18"/>
  <c r="W417" i="18" s="1"/>
  <c r="W724" i="18" s="1"/>
  <c r="T1306" i="39"/>
  <c r="T1200" i="39"/>
  <c r="T725" i="39"/>
  <c r="T726" i="39" s="1"/>
  <c r="T729" i="39" s="1"/>
  <c r="T731" i="39" s="1"/>
  <c r="T709" i="39"/>
  <c r="T711" i="39" s="1"/>
  <c r="T358" i="28" s="1"/>
  <c r="T705" i="39"/>
  <c r="X129" i="38"/>
  <c r="X140" i="38"/>
  <c r="V499" i="39"/>
  <c r="V501" i="39" s="1"/>
  <c r="V688" i="39" s="1"/>
  <c r="V692" i="39" s="1"/>
  <c r="V696" i="39" s="1"/>
  <c r="V697" i="39" s="1"/>
  <c r="V676" i="39"/>
  <c r="V678" i="39" s="1"/>
  <c r="V690" i="39" s="1"/>
  <c r="W456" i="39"/>
  <c r="W458" i="39" s="1"/>
  <c r="W415" i="39"/>
  <c r="W417" i="39" s="1"/>
  <c r="W724" i="39" s="1"/>
  <c r="AA23" i="39"/>
  <c r="AA27" i="39" s="1"/>
  <c r="AA282" i="39"/>
  <c r="AA284" i="39" s="1"/>
  <c r="AA297" i="39" s="1"/>
  <c r="AA141" i="39"/>
  <c r="W612" i="38"/>
  <c r="W613" i="38" s="1"/>
  <c r="W621" i="38" s="1"/>
  <c r="W595" i="38"/>
  <c r="W596" i="38" s="1"/>
  <c r="W619" i="38" s="1"/>
  <c r="W586" i="38"/>
  <c r="W587" i="38" s="1"/>
  <c r="W618" i="38" s="1"/>
  <c r="W577" i="38"/>
  <c r="W578" i="38" s="1"/>
  <c r="W617" i="38" s="1"/>
  <c r="W271" i="38"/>
  <c r="W273" i="38" s="1"/>
  <c r="W604" i="38"/>
  <c r="W605" i="38" s="1"/>
  <c r="W620" i="38" s="1"/>
  <c r="W568" i="38"/>
  <c r="W569" i="38" s="1"/>
  <c r="W616" i="38" s="1"/>
  <c r="W81" i="38"/>
  <c r="W83" i="38" s="1"/>
  <c r="W92" i="38" s="1"/>
  <c r="W76" i="38"/>
  <c r="W78" i="38" s="1"/>
  <c r="W91" i="38" s="1"/>
  <c r="W62" i="38"/>
  <c r="W63" i="38" s="1"/>
  <c r="W66" i="38" s="1"/>
  <c r="W86" i="38"/>
  <c r="W88" i="38" s="1"/>
  <c r="W93" i="38" s="1"/>
  <c r="W1345" i="38"/>
  <c r="W1068" i="38"/>
  <c r="AB23" i="18"/>
  <c r="AB27" i="18" s="1"/>
  <c r="AB282" i="18"/>
  <c r="AB284" i="18" s="1"/>
  <c r="AB297" i="18" s="1"/>
  <c r="AB301" i="18" s="1"/>
  <c r="AB141" i="18"/>
  <c r="V1199" i="18"/>
  <c r="V1305" i="18"/>
  <c r="V470" i="18"/>
  <c r="V472" i="18" s="1"/>
  <c r="T104" i="43" s="1"/>
  <c r="V466" i="18"/>
  <c r="W676" i="18"/>
  <c r="W678" i="18" s="1"/>
  <c r="W690" i="18" s="1"/>
  <c r="W499" i="18"/>
  <c r="W501" i="18" s="1"/>
  <c r="W688" i="18" s="1"/>
  <c r="W692" i="18" s="1"/>
  <c r="W696" i="18" s="1"/>
  <c r="W697" i="18" s="1"/>
  <c r="Y44" i="39"/>
  <c r="Y46" i="39" s="1"/>
  <c r="Y49" i="39" s="1"/>
  <c r="Y52" i="39" s="1"/>
  <c r="Y123" i="39"/>
  <c r="Y124" i="39" s="1"/>
  <c r="W304" i="38"/>
  <c r="W306" i="38" s="1"/>
  <c r="W145" i="38"/>
  <c r="W214" i="38"/>
  <c r="X1345" i="18"/>
  <c r="X1068" i="18"/>
  <c r="Z134" i="38"/>
  <c r="Z135" i="38" s="1"/>
  <c r="Z118" i="38"/>
  <c r="Z119" i="38" s="1"/>
  <c r="Z39" i="38"/>
  <c r="Z21" i="38"/>
  <c r="Z26" i="38"/>
  <c r="Z138" i="18"/>
  <c r="Z127" i="18"/>
  <c r="AI745" i="18"/>
  <c r="G746" i="18" s="1"/>
  <c r="G764" i="18" s="1"/>
  <c r="AI962" i="18"/>
  <c r="AI457" i="18"/>
  <c r="AI449" i="18"/>
  <c r="AI451" i="18" s="1"/>
  <c r="I446" i="18"/>
  <c r="Y123" i="38"/>
  <c r="Y124" i="38" s="1"/>
  <c r="Y44" i="38"/>
  <c r="Y46" i="38" s="1"/>
  <c r="Y49" i="38" s="1"/>
  <c r="Y52" i="38" s="1"/>
  <c r="V1294" i="38"/>
  <c r="V461" i="38"/>
  <c r="V463" i="38" s="1"/>
  <c r="AA40" i="18"/>
  <c r="AA41" i="18" s="1"/>
  <c r="AB38" i="18" s="1"/>
  <c r="K836" i="39"/>
  <c r="I828" i="39"/>
  <c r="I836" i="39" s="1"/>
  <c r="X388" i="18"/>
  <c r="X390" i="18" s="1"/>
  <c r="X393" i="18" s="1"/>
  <c r="X395" i="18" s="1"/>
  <c r="X407" i="18" s="1"/>
  <c r="X412" i="18" s="1"/>
  <c r="X287" i="18"/>
  <c r="X289" i="18" s="1"/>
  <c r="X298" i="18" s="1"/>
  <c r="AI333" i="18"/>
  <c r="G470" i="24"/>
  <c r="V676" i="38"/>
  <c r="V678" i="38" s="1"/>
  <c r="V690" i="38" s="1"/>
  <c r="V499" i="38"/>
  <c r="V501" i="38" s="1"/>
  <c r="V688" i="38" s="1"/>
  <c r="V692" i="38" s="1"/>
  <c r="V696" i="38" s="1"/>
  <c r="V697" i="38" s="1"/>
  <c r="V1294" i="39"/>
  <c r="V461" i="39"/>
  <c r="V463" i="39" s="1"/>
  <c r="T73" i="43" s="1"/>
  <c r="AC39" i="18"/>
  <c r="AC21" i="18"/>
  <c r="AC134" i="18"/>
  <c r="AC135" i="18" s="1"/>
  <c r="AC118" i="18"/>
  <c r="AC119" i="18" s="1"/>
  <c r="AC26" i="18"/>
  <c r="Z28" i="39"/>
  <c r="Z113" i="39" s="1"/>
  <c r="Z114" i="39" s="1"/>
  <c r="G471" i="24"/>
  <c r="U1305" i="39"/>
  <c r="U1199" i="39"/>
  <c r="U470" i="39"/>
  <c r="U472" i="39" s="1"/>
  <c r="S164" i="43" s="1"/>
  <c r="U466" i="39"/>
  <c r="X129" i="39"/>
  <c r="X130" i="39" s="1"/>
  <c r="X140" i="39"/>
  <c r="X142" i="39" s="1"/>
  <c r="X585" i="28" s="1"/>
  <c r="X590" i="28" s="1"/>
  <c r="Y1059" i="18"/>
  <c r="Y1309" i="18"/>
  <c r="Y1063" i="18"/>
  <c r="Y1065" i="18" s="1"/>
  <c r="W108" i="43" s="1"/>
  <c r="X577" i="18"/>
  <c r="X578" i="18" s="1"/>
  <c r="X617" i="18" s="1"/>
  <c r="X604" i="18"/>
  <c r="X605" i="18" s="1"/>
  <c r="X620" i="18" s="1"/>
  <c r="X568" i="18"/>
  <c r="X569" i="18" s="1"/>
  <c r="X616" i="18" s="1"/>
  <c r="X595" i="18"/>
  <c r="X596" i="18" s="1"/>
  <c r="X619" i="18" s="1"/>
  <c r="X612" i="18"/>
  <c r="X613" i="18" s="1"/>
  <c r="X621" i="18" s="1"/>
  <c r="X586" i="18"/>
  <c r="X587" i="18" s="1"/>
  <c r="X618" i="18" s="1"/>
  <c r="X271" i="18"/>
  <c r="X273" i="18" s="1"/>
  <c r="X76" i="18"/>
  <c r="X78" i="18" s="1"/>
  <c r="X91" i="18" s="1"/>
  <c r="X62" i="18"/>
  <c r="X63" i="18" s="1"/>
  <c r="X66" i="18" s="1"/>
  <c r="X86" i="18"/>
  <c r="X88" i="18" s="1"/>
  <c r="X93" i="18" s="1"/>
  <c r="X81" i="18"/>
  <c r="X83" i="18" s="1"/>
  <c r="X92" i="18" s="1"/>
  <c r="U1341" i="18"/>
  <c r="U475" i="18"/>
  <c r="X127" i="38"/>
  <c r="X138" i="38"/>
  <c r="Z1298" i="18"/>
  <c r="Z1054" i="18"/>
  <c r="Z1056" i="18" s="1"/>
  <c r="Z64" i="28" s="1"/>
  <c r="Z44" i="18"/>
  <c r="Z46" i="18" s="1"/>
  <c r="Z49" i="18" s="1"/>
  <c r="Z52" i="18" s="1"/>
  <c r="Z123" i="18"/>
  <c r="Z124" i="18" s="1"/>
  <c r="AH961" i="38"/>
  <c r="AH741" i="38"/>
  <c r="I828" i="38"/>
  <c r="I836" i="38" s="1"/>
  <c r="K836" i="38"/>
  <c r="X304" i="18"/>
  <c r="X306" i="18" s="1"/>
  <c r="X145" i="18"/>
  <c r="X214" i="18"/>
  <c r="Y129" i="18"/>
  <c r="Y130" i="18" s="1"/>
  <c r="Y140" i="18"/>
  <c r="Y142" i="18" s="1"/>
  <c r="Y543" i="28" s="1"/>
  <c r="Y548" i="28" s="1"/>
  <c r="AI1028" i="38"/>
  <c r="AI321" i="38"/>
  <c r="AI322" i="38" s="1"/>
  <c r="I317" i="38"/>
  <c r="K836" i="18"/>
  <c r="I828" i="18"/>
  <c r="I836" i="18" s="1"/>
  <c r="Y41" i="39"/>
  <c r="Z38" i="39" s="1"/>
  <c r="AB134" i="39"/>
  <c r="AB135" i="39" s="1"/>
  <c r="AB118" i="39"/>
  <c r="AB119" i="39" s="1"/>
  <c r="AB26" i="39"/>
  <c r="AB39" i="39"/>
  <c r="AB21" i="39"/>
  <c r="U1341" i="38"/>
  <c r="U475" i="38"/>
  <c r="AA28" i="18"/>
  <c r="AA113" i="18" s="1"/>
  <c r="AA114" i="18" s="1"/>
  <c r="U1295" i="39"/>
  <c r="U963" i="39"/>
  <c r="U700" i="39"/>
  <c r="U702" i="39" s="1"/>
  <c r="S74" i="43" s="1"/>
  <c r="Z18" i="38"/>
  <c r="AA16" i="38" s="1"/>
  <c r="W722" i="39"/>
  <c r="W492" i="39"/>
  <c r="W494" i="39" s="1"/>
  <c r="W276" i="39"/>
  <c r="W292" i="39"/>
  <c r="W294" i="39" s="1"/>
  <c r="W299" i="39" s="1"/>
  <c r="W301" i="39" s="1"/>
  <c r="W331" i="39"/>
  <c r="AI962" i="39"/>
  <c r="AI745" i="39"/>
  <c r="G746" i="39" s="1"/>
  <c r="G764" i="39" s="1"/>
  <c r="AI457" i="39"/>
  <c r="AI449" i="39"/>
  <c r="AI451" i="39" s="1"/>
  <c r="I446" i="39"/>
  <c r="AA1027" i="18"/>
  <c r="AA1029" i="18" s="1"/>
  <c r="AA1032" i="18" s="1"/>
  <c r="AA1034" i="18" s="1"/>
  <c r="AA1046" i="18" s="1"/>
  <c r="AA1051" i="18" s="1"/>
  <c r="AA305" i="18"/>
  <c r="Y41" i="38"/>
  <c r="Z38" i="38" s="1"/>
  <c r="U248" i="39" l="1"/>
  <c r="U249" i="39" s="1"/>
  <c r="U252" i="39" s="1"/>
  <c r="U253" i="39" s="1"/>
  <c r="U256" i="39" s="1"/>
  <c r="I651" i="28"/>
  <c r="W154" i="38"/>
  <c r="U347" i="43" s="1"/>
  <c r="W629" i="28"/>
  <c r="W634" i="28" s="1"/>
  <c r="X154" i="18"/>
  <c r="V338" i="43" s="1"/>
  <c r="X608" i="28"/>
  <c r="X613" i="28" s="1"/>
  <c r="I207" i="18"/>
  <c r="I609" i="28"/>
  <c r="T42" i="43"/>
  <c r="V119" i="28"/>
  <c r="V106" i="38"/>
  <c r="T346" i="43"/>
  <c r="V106" i="39"/>
  <c r="T355" i="43"/>
  <c r="W106" i="18"/>
  <c r="U337" i="43"/>
  <c r="V231" i="39"/>
  <c r="V310" i="43"/>
  <c r="X149" i="39"/>
  <c r="X151" i="39" s="1"/>
  <c r="W292" i="43"/>
  <c r="Y149" i="18"/>
  <c r="Y151" i="18" s="1"/>
  <c r="I1028" i="18"/>
  <c r="U309" i="43"/>
  <c r="W101" i="39"/>
  <c r="W103" i="39" s="1"/>
  <c r="W653" i="28" s="1"/>
  <c r="V235" i="38"/>
  <c r="V239" i="38"/>
  <c r="V241" i="38" s="1"/>
  <c r="V248" i="38" s="1"/>
  <c r="V249" i="38" s="1"/>
  <c r="V252" i="38" s="1"/>
  <c r="V253" i="38" s="1"/>
  <c r="V256" i="38" s="1"/>
  <c r="V219" i="39"/>
  <c r="V220" i="39" s="1"/>
  <c r="V223" i="39" s="1"/>
  <c r="V224" i="39" s="1"/>
  <c r="V227" i="39" s="1"/>
  <c r="V239" i="39"/>
  <c r="V241" i="39" s="1"/>
  <c r="V244" i="39" s="1"/>
  <c r="V1245" i="39"/>
  <c r="V235" i="39"/>
  <c r="W213" i="39"/>
  <c r="W216" i="39" s="1"/>
  <c r="W239" i="39" s="1"/>
  <c r="W241" i="39" s="1"/>
  <c r="W248" i="39" s="1"/>
  <c r="W97" i="39"/>
  <c r="V231" i="38"/>
  <c r="V1245" i="38"/>
  <c r="V219" i="38"/>
  <c r="V220" i="38" s="1"/>
  <c r="V223" i="38" s="1"/>
  <c r="V224" i="38" s="1"/>
  <c r="V227" i="38" s="1"/>
  <c r="R77" i="43"/>
  <c r="T12" i="43"/>
  <c r="W15" i="43"/>
  <c r="V239" i="28"/>
  <c r="Y243" i="28"/>
  <c r="V178" i="28"/>
  <c r="U357" i="28"/>
  <c r="T361" i="28"/>
  <c r="U179" i="28"/>
  <c r="V61" i="28"/>
  <c r="G527" i="24"/>
  <c r="L9" i="42"/>
  <c r="I322" i="18"/>
  <c r="I736" i="18" s="1"/>
  <c r="AI325" i="18"/>
  <c r="G326" i="18" s="1"/>
  <c r="G339" i="18" s="1"/>
  <c r="G528" i="24"/>
  <c r="I321" i="39"/>
  <c r="I322" i="39"/>
  <c r="I736" i="39" s="1"/>
  <c r="AI333" i="39"/>
  <c r="AI736" i="39"/>
  <c r="AI738" i="39" s="1"/>
  <c r="AI741" i="39" s="1"/>
  <c r="G742" i="39" s="1"/>
  <c r="G763" i="39" s="1"/>
  <c r="V248" i="18"/>
  <c r="V249" i="18" s="1"/>
  <c r="V252" i="18" s="1"/>
  <c r="V253" i="18" s="1"/>
  <c r="V256" i="18" s="1"/>
  <c r="W219" i="18"/>
  <c r="W220" i="18" s="1"/>
  <c r="W223" i="18" s="1"/>
  <c r="W224" i="18" s="1"/>
  <c r="W227" i="18" s="1"/>
  <c r="W239" i="18"/>
  <c r="W241" i="18" s="1"/>
  <c r="W248" i="18" s="1"/>
  <c r="W1245" i="18"/>
  <c r="W235" i="18"/>
  <c r="W231" i="18"/>
  <c r="X130" i="38"/>
  <c r="X388" i="38" s="1"/>
  <c r="X390" i="38" s="1"/>
  <c r="X393" i="38" s="1"/>
  <c r="X395" i="38" s="1"/>
  <c r="X407" i="38" s="1"/>
  <c r="X412" i="38" s="1"/>
  <c r="W1027" i="39"/>
  <c r="W1029" i="39" s="1"/>
  <c r="W1032" i="39" s="1"/>
  <c r="W1034" i="39" s="1"/>
  <c r="W1046" i="39" s="1"/>
  <c r="W1051" i="39" s="1"/>
  <c r="W305" i="39"/>
  <c r="W306" i="39" s="1"/>
  <c r="U1309" i="39"/>
  <c r="U1063" i="39"/>
  <c r="U1065" i="39" s="1"/>
  <c r="S168" i="43" s="1"/>
  <c r="U1059" i="39"/>
  <c r="U343" i="39"/>
  <c r="U345" i="39" s="1"/>
  <c r="U348" i="39" s="1"/>
  <c r="U1206" i="39"/>
  <c r="T1345" i="39"/>
  <c r="T1068" i="39"/>
  <c r="V723" i="39"/>
  <c r="V309" i="39"/>
  <c r="V332" i="39"/>
  <c r="V334" i="39" s="1"/>
  <c r="V1206" i="39" s="1"/>
  <c r="V1298" i="39"/>
  <c r="V1054" i="39"/>
  <c r="V1056" i="39" s="1"/>
  <c r="V182" i="28" s="1"/>
  <c r="Y138" i="38"/>
  <c r="Y388" i="18"/>
  <c r="Y390" i="18" s="1"/>
  <c r="Y393" i="18" s="1"/>
  <c r="Y395" i="18" s="1"/>
  <c r="Y407" i="18" s="1"/>
  <c r="Y412" i="18" s="1"/>
  <c r="Y287" i="18"/>
  <c r="Y289" i="18" s="1"/>
  <c r="Y298" i="18" s="1"/>
  <c r="AI736" i="38"/>
  <c r="AI738" i="38" s="1"/>
  <c r="AI325" i="38"/>
  <c r="G326" i="38" s="1"/>
  <c r="AI333" i="38"/>
  <c r="I322" i="38"/>
  <c r="AE17" i="18"/>
  <c r="AE18" i="18" s="1"/>
  <c r="AF16" i="18" s="1"/>
  <c r="W1206" i="18"/>
  <c r="W343" i="18"/>
  <c r="W345" i="18" s="1"/>
  <c r="W348" i="18" s="1"/>
  <c r="Z57" i="18"/>
  <c r="Z55" i="18"/>
  <c r="V1305" i="38"/>
  <c r="V1199" i="38"/>
  <c r="V470" i="38"/>
  <c r="V472" i="38" s="1"/>
  <c r="V298" i="28" s="1"/>
  <c r="V466" i="38"/>
  <c r="G1161" i="39"/>
  <c r="G339" i="39"/>
  <c r="W1294" i="18"/>
  <c r="W461" i="18"/>
  <c r="W463" i="18" s="1"/>
  <c r="X612" i="38"/>
  <c r="X613" i="38" s="1"/>
  <c r="X621" i="38" s="1"/>
  <c r="X586" i="38"/>
  <c r="X587" i="38" s="1"/>
  <c r="X618" i="38" s="1"/>
  <c r="X577" i="38"/>
  <c r="X578" i="38" s="1"/>
  <c r="X617" i="38" s="1"/>
  <c r="X271" i="38"/>
  <c r="X273" i="38" s="1"/>
  <c r="X604" i="38"/>
  <c r="X605" i="38" s="1"/>
  <c r="X620" i="38" s="1"/>
  <c r="X568" i="38"/>
  <c r="X569" i="38" s="1"/>
  <c r="X616" i="38" s="1"/>
  <c r="X595" i="38"/>
  <c r="X596" i="38" s="1"/>
  <c r="X619" i="38" s="1"/>
  <c r="X86" i="38"/>
  <c r="X88" i="38" s="1"/>
  <c r="X93" i="38" s="1"/>
  <c r="X81" i="38"/>
  <c r="X83" i="38" s="1"/>
  <c r="X92" i="38" s="1"/>
  <c r="X76" i="38"/>
  <c r="X78" i="38" s="1"/>
  <c r="X91" i="38" s="1"/>
  <c r="X62" i="38"/>
  <c r="X63" i="38" s="1"/>
  <c r="X66" i="38" s="1"/>
  <c r="Y604" i="18"/>
  <c r="Y605" i="18" s="1"/>
  <c r="Y620" i="18" s="1"/>
  <c r="Y568" i="18"/>
  <c r="Y569" i="18" s="1"/>
  <c r="Y616" i="18" s="1"/>
  <c r="Y595" i="18"/>
  <c r="Y596" i="18" s="1"/>
  <c r="Y619" i="18" s="1"/>
  <c r="Y612" i="18"/>
  <c r="Y613" i="18" s="1"/>
  <c r="Y621" i="18" s="1"/>
  <c r="Y586" i="18"/>
  <c r="Y587" i="18" s="1"/>
  <c r="Y618" i="18" s="1"/>
  <c r="Y577" i="18"/>
  <c r="Y578" i="18" s="1"/>
  <c r="Y617" i="18" s="1"/>
  <c r="Y86" i="18"/>
  <c r="Y88" i="18" s="1"/>
  <c r="Y93" i="18" s="1"/>
  <c r="Y81" i="18"/>
  <c r="Y83" i="18" s="1"/>
  <c r="Y92" i="18" s="1"/>
  <c r="Y271" i="18"/>
  <c r="Y273" i="18" s="1"/>
  <c r="Y76" i="18"/>
  <c r="Y78" i="18" s="1"/>
  <c r="Y91" i="18" s="1"/>
  <c r="Y62" i="18"/>
  <c r="Y63" i="18" s="1"/>
  <c r="Y66" i="18" s="1"/>
  <c r="AA1298" i="18"/>
  <c r="AA1054" i="18"/>
  <c r="AA1056" i="18" s="1"/>
  <c r="AA64" i="28" s="1"/>
  <c r="W676" i="39"/>
  <c r="W678" i="39" s="1"/>
  <c r="W690" i="39" s="1"/>
  <c r="W499" i="39"/>
  <c r="W501" i="39" s="1"/>
  <c r="W688" i="39" s="1"/>
  <c r="W692" i="39" s="1"/>
  <c r="W696" i="39" s="1"/>
  <c r="W697" i="39" s="1"/>
  <c r="Z1309" i="18"/>
  <c r="Z1063" i="18"/>
  <c r="Z1065" i="18" s="1"/>
  <c r="X108" i="43" s="1"/>
  <c r="Z1059" i="18"/>
  <c r="V1295" i="38"/>
  <c r="V963" i="38"/>
  <c r="V700" i="38"/>
  <c r="V702" i="38" s="1"/>
  <c r="Y129" i="38"/>
  <c r="Y130" i="38" s="1"/>
  <c r="Y140" i="38"/>
  <c r="AB1027" i="18"/>
  <c r="AB1029" i="18" s="1"/>
  <c r="AB1032" i="18" s="1"/>
  <c r="AB1034" i="18" s="1"/>
  <c r="AB1046" i="18" s="1"/>
  <c r="AB1051" i="18" s="1"/>
  <c r="AB305" i="18"/>
  <c r="W622" i="38"/>
  <c r="W689" i="38" s="1"/>
  <c r="U1342" i="38"/>
  <c r="U714" i="38"/>
  <c r="S135" i="43" s="1"/>
  <c r="X595" i="39"/>
  <c r="X596" i="39" s="1"/>
  <c r="X619" i="39" s="1"/>
  <c r="X612" i="39"/>
  <c r="X613" i="39" s="1"/>
  <c r="X621" i="39" s="1"/>
  <c r="X586" i="39"/>
  <c r="X587" i="39" s="1"/>
  <c r="X618" i="39" s="1"/>
  <c r="X577" i="39"/>
  <c r="X578" i="39" s="1"/>
  <c r="X617" i="39" s="1"/>
  <c r="X604" i="39"/>
  <c r="X605" i="39" s="1"/>
  <c r="X620" i="39" s="1"/>
  <c r="X568" i="39"/>
  <c r="X569" i="39" s="1"/>
  <c r="X616" i="39" s="1"/>
  <c r="X271" i="39"/>
  <c r="X273" i="39" s="1"/>
  <c r="X81" i="39"/>
  <c r="X83" i="39" s="1"/>
  <c r="X92" i="39" s="1"/>
  <c r="X76" i="39"/>
  <c r="X78" i="39" s="1"/>
  <c r="X91" i="39" s="1"/>
  <c r="X62" i="39"/>
  <c r="X63" i="39" s="1"/>
  <c r="X66" i="39" s="1"/>
  <c r="X86" i="39"/>
  <c r="X88" i="39" s="1"/>
  <c r="X93" i="39" s="1"/>
  <c r="AI1157" i="39"/>
  <c r="G1158" i="39" s="1"/>
  <c r="G1162" i="39" s="1"/>
  <c r="I451" i="39"/>
  <c r="I1157" i="39" s="1"/>
  <c r="AB23" i="39"/>
  <c r="AB27" i="39" s="1"/>
  <c r="AB282" i="39"/>
  <c r="AB284" i="39" s="1"/>
  <c r="AB297" i="39" s="1"/>
  <c r="AB141" i="39"/>
  <c r="Y214" i="18"/>
  <c r="Y304" i="18"/>
  <c r="Y306" i="18" s="1"/>
  <c r="Y145" i="18"/>
  <c r="X94" i="18"/>
  <c r="X546" i="28" s="1"/>
  <c r="X304" i="39"/>
  <c r="X145" i="39"/>
  <c r="X214" i="39"/>
  <c r="AC23" i="18"/>
  <c r="AC27" i="18" s="1"/>
  <c r="G472" i="24"/>
  <c r="H9" i="42" s="1"/>
  <c r="X415" i="18"/>
  <c r="X417" i="18" s="1"/>
  <c r="X724" i="18" s="1"/>
  <c r="X456" i="18"/>
  <c r="X458" i="18" s="1"/>
  <c r="AB40" i="18"/>
  <c r="AB41" i="18" s="1"/>
  <c r="AC38" i="18" s="1"/>
  <c r="I745" i="18"/>
  <c r="I962" i="18"/>
  <c r="I457" i="18"/>
  <c r="I449" i="18"/>
  <c r="Z139" i="38"/>
  <c r="Z128" i="38"/>
  <c r="W723" i="38"/>
  <c r="W309" i="38"/>
  <c r="W332" i="38"/>
  <c r="Y129" i="39"/>
  <c r="Y130" i="39" s="1"/>
  <c r="Y140" i="39"/>
  <c r="Y142" i="39" s="1"/>
  <c r="Y585" i="28" s="1"/>
  <c r="Y590" i="28" s="1"/>
  <c r="AB28" i="18"/>
  <c r="AB113" i="18" s="1"/>
  <c r="AB114" i="18" s="1"/>
  <c r="U960" i="38"/>
  <c r="U833" i="38"/>
  <c r="V1200" i="18"/>
  <c r="V1306" i="18"/>
  <c r="V709" i="18"/>
  <c r="V711" i="18" s="1"/>
  <c r="V240" i="28" s="1"/>
  <c r="V705" i="18"/>
  <c r="V725" i="18"/>
  <c r="V726" i="18" s="1"/>
  <c r="V729" i="18" s="1"/>
  <c r="V731" i="18" s="1"/>
  <c r="AC134" i="39"/>
  <c r="AC135" i="39" s="1"/>
  <c r="AC118" i="39"/>
  <c r="AC119" i="39" s="1"/>
  <c r="AC26" i="39"/>
  <c r="AC39" i="39"/>
  <c r="AC21" i="39"/>
  <c r="X1309" i="38"/>
  <c r="X1063" i="38"/>
  <c r="X1065" i="38" s="1"/>
  <c r="X302" i="28" s="1"/>
  <c r="X1059" i="38"/>
  <c r="V46" i="43" s="1"/>
  <c r="I962" i="38"/>
  <c r="I745" i="38"/>
  <c r="I457" i="38"/>
  <c r="I449" i="38"/>
  <c r="U1306" i="39"/>
  <c r="U1200" i="39"/>
  <c r="U709" i="39"/>
  <c r="U711" i="39" s="1"/>
  <c r="U358" i="28" s="1"/>
  <c r="U705" i="39"/>
  <c r="U725" i="39"/>
  <c r="U726" i="39" s="1"/>
  <c r="U729" i="39" s="1"/>
  <c r="U731" i="39" s="1"/>
  <c r="I1028" i="38"/>
  <c r="I321" i="38"/>
  <c r="Y1068" i="18"/>
  <c r="Y1345" i="18"/>
  <c r="AC128" i="18"/>
  <c r="AC139" i="18"/>
  <c r="Y57" i="38"/>
  <c r="Y55" i="38"/>
  <c r="Z23" i="38"/>
  <c r="Z27" i="38" s="1"/>
  <c r="V1341" i="18"/>
  <c r="V475" i="18"/>
  <c r="T960" i="39"/>
  <c r="T833" i="39"/>
  <c r="V1206" i="38"/>
  <c r="V343" i="38"/>
  <c r="V345" i="38" s="1"/>
  <c r="V348" i="38" s="1"/>
  <c r="Y1298" i="38"/>
  <c r="Y1054" i="38"/>
  <c r="Y1056" i="38" s="1"/>
  <c r="Y123" i="28" s="1"/>
  <c r="I962" i="39"/>
  <c r="I745" i="39"/>
  <c r="I457" i="39"/>
  <c r="I449" i="39"/>
  <c r="AB128" i="39"/>
  <c r="AB139" i="39"/>
  <c r="X723" i="18"/>
  <c r="X332" i="18"/>
  <c r="X309" i="18"/>
  <c r="U1341" i="39"/>
  <c r="U475" i="39"/>
  <c r="AC282" i="18"/>
  <c r="AC284" i="18" s="1"/>
  <c r="AC297" i="18" s="1"/>
  <c r="AC301" i="18" s="1"/>
  <c r="AC141" i="18"/>
  <c r="W1295" i="18"/>
  <c r="W963" i="18"/>
  <c r="W700" i="18"/>
  <c r="W702" i="18" s="1"/>
  <c r="W1294" i="39"/>
  <c r="W461" i="39"/>
  <c r="W463" i="39" s="1"/>
  <c r="U73" i="43" s="1"/>
  <c r="U960" i="18"/>
  <c r="U833" i="18"/>
  <c r="W456" i="38"/>
  <c r="W458" i="38" s="1"/>
  <c r="W415" i="38"/>
  <c r="W417" i="38" s="1"/>
  <c r="W724" i="38" s="1"/>
  <c r="AD134" i="18"/>
  <c r="AD135" i="18" s="1"/>
  <c r="AD118" i="18"/>
  <c r="AD119" i="18" s="1"/>
  <c r="AD26" i="18"/>
  <c r="AD39" i="18"/>
  <c r="AD21" i="18"/>
  <c r="Z40" i="38"/>
  <c r="Z41" i="38" s="1"/>
  <c r="AA38" i="38" s="1"/>
  <c r="AA17" i="38"/>
  <c r="AA18" i="38" s="1"/>
  <c r="AB16" i="38" s="1"/>
  <c r="AA127" i="18"/>
  <c r="AA138" i="18"/>
  <c r="Z40" i="39"/>
  <c r="Z140" i="18"/>
  <c r="Z142" i="18" s="1"/>
  <c r="Z543" i="28" s="1"/>
  <c r="Z548" i="28" s="1"/>
  <c r="Z129" i="18"/>
  <c r="Z130" i="18" s="1"/>
  <c r="X142" i="38"/>
  <c r="X564" i="28" s="1"/>
  <c r="X569" i="28" s="1"/>
  <c r="X722" i="18"/>
  <c r="X292" i="18"/>
  <c r="X294" i="18" s="1"/>
  <c r="X299" i="18" s="1"/>
  <c r="X331" i="18"/>
  <c r="X492" i="18"/>
  <c r="X494" i="18" s="1"/>
  <c r="X276" i="18"/>
  <c r="X622" i="18"/>
  <c r="X689" i="18" s="1"/>
  <c r="X388" i="39"/>
  <c r="X390" i="39" s="1"/>
  <c r="X393" i="39" s="1"/>
  <c r="X395" i="39" s="1"/>
  <c r="X407" i="39" s="1"/>
  <c r="X412" i="39" s="1"/>
  <c r="X287" i="39"/>
  <c r="X289" i="39" s="1"/>
  <c r="X298" i="39" s="1"/>
  <c r="Z127" i="39"/>
  <c r="Z138" i="39"/>
  <c r="V1305" i="39"/>
  <c r="V1199" i="39"/>
  <c r="V470" i="39"/>
  <c r="V472" i="39" s="1"/>
  <c r="T164" i="43" s="1"/>
  <c r="V466" i="39"/>
  <c r="AI961" i="18"/>
  <c r="AI741" i="18"/>
  <c r="G742" i="18" s="1"/>
  <c r="G763" i="18" s="1"/>
  <c r="I738" i="18"/>
  <c r="AA123" i="18"/>
  <c r="AA124" i="18" s="1"/>
  <c r="AA44" i="18"/>
  <c r="AA46" i="18" s="1"/>
  <c r="AA49" i="18" s="1"/>
  <c r="AA52" i="18" s="1"/>
  <c r="AI1157" i="18"/>
  <c r="G1158" i="18" s="1"/>
  <c r="G1162" i="18" s="1"/>
  <c r="I451" i="18"/>
  <c r="I1157" i="18" s="1"/>
  <c r="Z282" i="38"/>
  <c r="Z284" i="38" s="1"/>
  <c r="Z297" i="38" s="1"/>
  <c r="Z301" i="38" s="1"/>
  <c r="Z141" i="38"/>
  <c r="Y57" i="39"/>
  <c r="Y55" i="39"/>
  <c r="W94" i="38"/>
  <c r="W567" i="28" s="1"/>
  <c r="W722" i="38"/>
  <c r="W492" i="38"/>
  <c r="W494" i="38" s="1"/>
  <c r="W276" i="38"/>
  <c r="W292" i="38"/>
  <c r="W294" i="38" s="1"/>
  <c r="W299" i="38" s="1"/>
  <c r="W331" i="38"/>
  <c r="AA28" i="39"/>
  <c r="AA113" i="39" s="1"/>
  <c r="AA114" i="39" s="1"/>
  <c r="V1295" i="39"/>
  <c r="V963" i="39"/>
  <c r="V700" i="39"/>
  <c r="V702" i="39" s="1"/>
  <c r="T74" i="43" s="1"/>
  <c r="T1342" i="39"/>
  <c r="T714" i="39"/>
  <c r="U1342" i="18"/>
  <c r="U714" i="18"/>
  <c r="AC18" i="39"/>
  <c r="AD16" i="39" s="1"/>
  <c r="AI1157" i="38"/>
  <c r="G1158" i="38" s="1"/>
  <c r="G1162" i="38" s="1"/>
  <c r="I451" i="38"/>
  <c r="I1157" i="38" s="1"/>
  <c r="W244" i="39" l="1"/>
  <c r="W1245" i="39"/>
  <c r="Y154" i="18"/>
  <c r="W338" i="43" s="1"/>
  <c r="Y608" i="28"/>
  <c r="Y613" i="28" s="1"/>
  <c r="X154" i="39"/>
  <c r="V356" i="43" s="1"/>
  <c r="X650" i="28"/>
  <c r="X655" i="28" s="1"/>
  <c r="W1366" i="39"/>
  <c r="W1368" i="39" s="1"/>
  <c r="W1371" i="39" s="1"/>
  <c r="W219" i="39"/>
  <c r="W220" i="39" s="1"/>
  <c r="W223" i="39" s="1"/>
  <c r="W224" i="39" s="1"/>
  <c r="W227" i="39" s="1"/>
  <c r="T43" i="43"/>
  <c r="V120" i="28"/>
  <c r="V244" i="38"/>
  <c r="W106" i="39"/>
  <c r="U355" i="43"/>
  <c r="V248" i="39"/>
  <c r="V249" i="39" s="1"/>
  <c r="V252" i="39" s="1"/>
  <c r="V253" i="39" s="1"/>
  <c r="V256" i="39" s="1"/>
  <c r="W310" i="43"/>
  <c r="Y149" i="39"/>
  <c r="Y151" i="39" s="1"/>
  <c r="X292" i="43"/>
  <c r="Z149" i="18"/>
  <c r="Z151" i="18" s="1"/>
  <c r="V301" i="43"/>
  <c r="X149" i="38"/>
  <c r="X151" i="38" s="1"/>
  <c r="U300" i="43"/>
  <c r="W101" i="38"/>
  <c r="W103" i="38" s="1"/>
  <c r="W632" i="28" s="1"/>
  <c r="I325" i="39"/>
  <c r="W235" i="39"/>
  <c r="W231" i="39"/>
  <c r="V291" i="43"/>
  <c r="X101" i="18"/>
  <c r="X103" i="18" s="1"/>
  <c r="X611" i="28" s="1"/>
  <c r="W213" i="38"/>
  <c r="W216" i="38" s="1"/>
  <c r="W235" i="38" s="1"/>
  <c r="W97" i="38"/>
  <c r="X213" i="18"/>
  <c r="X216" i="18" s="1"/>
  <c r="X1366" i="18" s="1"/>
  <c r="X1368" i="18" s="1"/>
  <c r="X1371" i="18" s="1"/>
  <c r="X97" i="18"/>
  <c r="S77" i="43"/>
  <c r="R165" i="43"/>
  <c r="V138" i="43"/>
  <c r="T134" i="43"/>
  <c r="U11" i="43"/>
  <c r="U12" i="43"/>
  <c r="S105" i="43"/>
  <c r="X15" i="43"/>
  <c r="I333" i="39"/>
  <c r="G1161" i="18"/>
  <c r="G1163" i="18" s="1"/>
  <c r="G1166" i="18" s="1"/>
  <c r="G1168" i="18" s="1"/>
  <c r="I333" i="18"/>
  <c r="G529" i="24"/>
  <c r="N9" i="42" s="1"/>
  <c r="AI961" i="39"/>
  <c r="Y142" i="38"/>
  <c r="Z243" i="28"/>
  <c r="U361" i="28"/>
  <c r="V357" i="28"/>
  <c r="W178" i="28"/>
  <c r="V179" i="28"/>
  <c r="W61" i="28"/>
  <c r="W60" i="28"/>
  <c r="I325" i="18"/>
  <c r="I738" i="39"/>
  <c r="I741" i="39" s="1"/>
  <c r="W249" i="18"/>
  <c r="W252" i="18" s="1"/>
  <c r="W253" i="18" s="1"/>
  <c r="W256" i="18" s="1"/>
  <c r="W244" i="18"/>
  <c r="X287" i="38"/>
  <c r="X289" i="38" s="1"/>
  <c r="X298" i="38" s="1"/>
  <c r="V343" i="39"/>
  <c r="V345" i="39" s="1"/>
  <c r="V348" i="39" s="1"/>
  <c r="W334" i="38"/>
  <c r="W343" i="38" s="1"/>
  <c r="W345" i="38" s="1"/>
  <c r="W348" i="38" s="1"/>
  <c r="V1063" i="39"/>
  <c r="V1065" i="39" s="1"/>
  <c r="T168" i="43" s="1"/>
  <c r="V1309" i="39"/>
  <c r="V1059" i="39"/>
  <c r="W332" i="39"/>
  <c r="W334" i="39" s="1"/>
  <c r="W343" i="39" s="1"/>
  <c r="W345" i="39" s="1"/>
  <c r="W348" i="39" s="1"/>
  <c r="W723" i="39"/>
  <c r="W309" i="39"/>
  <c r="W1054" i="39"/>
  <c r="W1056" i="39" s="1"/>
  <c r="W182" i="28" s="1"/>
  <c r="W1298" i="39"/>
  <c r="U1345" i="39"/>
  <c r="U1068" i="39"/>
  <c r="X94" i="39"/>
  <c r="X588" i="28" s="1"/>
  <c r="X94" i="38"/>
  <c r="X567" i="28" s="1"/>
  <c r="X334" i="18"/>
  <c r="X1206" i="18" s="1"/>
  <c r="AB17" i="38"/>
  <c r="Z304" i="18"/>
  <c r="Z306" i="18" s="1"/>
  <c r="Z145" i="18"/>
  <c r="Z214" i="18"/>
  <c r="Z388" i="18"/>
  <c r="Z390" i="18" s="1"/>
  <c r="Z393" i="18" s="1"/>
  <c r="Z395" i="18" s="1"/>
  <c r="Z407" i="18" s="1"/>
  <c r="Z412" i="18" s="1"/>
  <c r="Z287" i="18"/>
  <c r="Z289" i="18" s="1"/>
  <c r="Z298" i="18" s="1"/>
  <c r="V1341" i="38"/>
  <c r="V475" i="38"/>
  <c r="AD17" i="39"/>
  <c r="AD18" i="39" s="1"/>
  <c r="AE16" i="39" s="1"/>
  <c r="Y612" i="39"/>
  <c r="Y613" i="39" s="1"/>
  <c r="Y621" i="39" s="1"/>
  <c r="Y586" i="39"/>
  <c r="Y587" i="39" s="1"/>
  <c r="Y618" i="39" s="1"/>
  <c r="Y577" i="39"/>
  <c r="Y578" i="39" s="1"/>
  <c r="Y617" i="39" s="1"/>
  <c r="Y604" i="39"/>
  <c r="Y605" i="39" s="1"/>
  <c r="Y620" i="39" s="1"/>
  <c r="Y568" i="39"/>
  <c r="Y569" i="39" s="1"/>
  <c r="Y616" i="39" s="1"/>
  <c r="Y595" i="39"/>
  <c r="Y596" i="39" s="1"/>
  <c r="Y619" i="39" s="1"/>
  <c r="Y271" i="39"/>
  <c r="Y273" i="39" s="1"/>
  <c r="Y76" i="39"/>
  <c r="Y78" i="39" s="1"/>
  <c r="Y91" i="39" s="1"/>
  <c r="Y62" i="39"/>
  <c r="Y63" i="39" s="1"/>
  <c r="Y66" i="39" s="1"/>
  <c r="Y86" i="39"/>
  <c r="Y88" i="39" s="1"/>
  <c r="Y93" i="39" s="1"/>
  <c r="Y81" i="39"/>
  <c r="Y83" i="39" s="1"/>
  <c r="Y92" i="39" s="1"/>
  <c r="AD139" i="18"/>
  <c r="AD128" i="18"/>
  <c r="AC282" i="39"/>
  <c r="AC284" i="39" s="1"/>
  <c r="AC297" i="39" s="1"/>
  <c r="AC141" i="39"/>
  <c r="AC40" i="18"/>
  <c r="AC41" i="18" s="1"/>
  <c r="AD38" i="18" s="1"/>
  <c r="AB1298" i="18"/>
  <c r="AB1054" i="18"/>
  <c r="AB1056" i="18" s="1"/>
  <c r="AB64" i="28" s="1"/>
  <c r="V1306" i="38"/>
  <c r="V1200" i="38"/>
  <c r="V725" i="38"/>
  <c r="V726" i="38" s="1"/>
  <c r="V729" i="38" s="1"/>
  <c r="V731" i="38" s="1"/>
  <c r="V709" i="38"/>
  <c r="V711" i="38" s="1"/>
  <c r="V299" i="28" s="1"/>
  <c r="V705" i="38"/>
  <c r="Z1068" i="18"/>
  <c r="Z1345" i="18"/>
  <c r="Z595" i="18"/>
  <c r="Z596" i="18" s="1"/>
  <c r="Z619" i="18" s="1"/>
  <c r="Z612" i="18"/>
  <c r="Z613" i="18" s="1"/>
  <c r="Z621" i="18" s="1"/>
  <c r="Z586" i="18"/>
  <c r="Z587" i="18" s="1"/>
  <c r="Z618" i="18" s="1"/>
  <c r="Z577" i="18"/>
  <c r="Z578" i="18" s="1"/>
  <c r="Z617" i="18" s="1"/>
  <c r="Z604" i="18"/>
  <c r="Z605" i="18" s="1"/>
  <c r="Z620" i="18" s="1"/>
  <c r="Z568" i="18"/>
  <c r="Z569" i="18" s="1"/>
  <c r="Z616" i="18" s="1"/>
  <c r="Z86" i="18"/>
  <c r="Z88" i="18" s="1"/>
  <c r="Z93" i="18" s="1"/>
  <c r="Z81" i="18"/>
  <c r="Z83" i="18" s="1"/>
  <c r="Z92" i="18" s="1"/>
  <c r="Z271" i="18"/>
  <c r="Z273" i="18" s="1"/>
  <c r="Z76" i="18"/>
  <c r="Z78" i="18" s="1"/>
  <c r="Z91" i="18" s="1"/>
  <c r="Z62" i="18"/>
  <c r="Z63" i="18" s="1"/>
  <c r="Z66" i="18" s="1"/>
  <c r="I736" i="38"/>
  <c r="I333" i="38"/>
  <c r="I325" i="38"/>
  <c r="AD23" i="18"/>
  <c r="AD27" i="18" s="1"/>
  <c r="W1306" i="18"/>
  <c r="W1200" i="18"/>
  <c r="W705" i="18"/>
  <c r="W725" i="18"/>
  <c r="W726" i="18" s="1"/>
  <c r="W729" i="18" s="1"/>
  <c r="W731" i="18" s="1"/>
  <c r="W709" i="18"/>
  <c r="W711" i="18" s="1"/>
  <c r="W240" i="28" s="1"/>
  <c r="Y612" i="38"/>
  <c r="Y613" i="38" s="1"/>
  <c r="Y621" i="38" s="1"/>
  <c r="Y577" i="38"/>
  <c r="Y578" i="38" s="1"/>
  <c r="Y617" i="38" s="1"/>
  <c r="Y271" i="38"/>
  <c r="Y273" i="38" s="1"/>
  <c r="Y604" i="38"/>
  <c r="Y605" i="38" s="1"/>
  <c r="Y620" i="38" s="1"/>
  <c r="Y568" i="38"/>
  <c r="Y569" i="38" s="1"/>
  <c r="Y616" i="38" s="1"/>
  <c r="Y595" i="38"/>
  <c r="Y596" i="38" s="1"/>
  <c r="Y619" i="38" s="1"/>
  <c r="Y86" i="38"/>
  <c r="Y88" i="38" s="1"/>
  <c r="Y93" i="38" s="1"/>
  <c r="Y586" i="38"/>
  <c r="Y587" i="38" s="1"/>
  <c r="Y618" i="38" s="1"/>
  <c r="Y76" i="38"/>
  <c r="Y78" i="38" s="1"/>
  <c r="Y91" i="38" s="1"/>
  <c r="Y62" i="38"/>
  <c r="Y63" i="38" s="1"/>
  <c r="Y66" i="38" s="1"/>
  <c r="Y81" i="38"/>
  <c r="Y83" i="38" s="1"/>
  <c r="Y92" i="38" s="1"/>
  <c r="Y304" i="39"/>
  <c r="Y145" i="39"/>
  <c r="Y214" i="39"/>
  <c r="AA138" i="39"/>
  <c r="AA127" i="39"/>
  <c r="W676" i="38"/>
  <c r="W678" i="38" s="1"/>
  <c r="W690" i="38" s="1"/>
  <c r="W499" i="38"/>
  <c r="W501" i="38" s="1"/>
  <c r="W688" i="38" s="1"/>
  <c r="W692" i="38" s="1"/>
  <c r="W696" i="38" s="1"/>
  <c r="W697" i="38" s="1"/>
  <c r="Z1027" i="38"/>
  <c r="Z1029" i="38" s="1"/>
  <c r="Z1032" i="38" s="1"/>
  <c r="Z1034" i="38" s="1"/>
  <c r="Z1046" i="38" s="1"/>
  <c r="Z1051" i="38" s="1"/>
  <c r="Z305" i="38"/>
  <c r="AA129" i="18"/>
  <c r="AA130" i="18" s="1"/>
  <c r="AA140" i="18"/>
  <c r="AA142" i="18" s="1"/>
  <c r="AA543" i="28" s="1"/>
  <c r="AA548" i="28" s="1"/>
  <c r="X415" i="39"/>
  <c r="X417" i="39" s="1"/>
  <c r="X724" i="39" s="1"/>
  <c r="X456" i="39"/>
  <c r="X458" i="39" s="1"/>
  <c r="Z44" i="39"/>
  <c r="Z46" i="39" s="1"/>
  <c r="Z49" i="39" s="1"/>
  <c r="Z52" i="39" s="1"/>
  <c r="Z123" i="39"/>
  <c r="Z124" i="39" s="1"/>
  <c r="W1305" i="39"/>
  <c r="W1199" i="39"/>
  <c r="W470" i="39"/>
  <c r="W472" i="39" s="1"/>
  <c r="U164" i="43" s="1"/>
  <c r="W466" i="39"/>
  <c r="U1342" i="39"/>
  <c r="U714" i="39"/>
  <c r="X1345" i="38"/>
  <c r="X1068" i="38"/>
  <c r="V960" i="18"/>
  <c r="V833" i="18"/>
  <c r="Y388" i="39"/>
  <c r="Y390" i="39" s="1"/>
  <c r="Y393" i="39" s="1"/>
  <c r="Y395" i="39" s="1"/>
  <c r="Y407" i="39" s="1"/>
  <c r="Y412" i="39" s="1"/>
  <c r="Y287" i="39"/>
  <c r="Y289" i="39" s="1"/>
  <c r="Y298" i="39" s="1"/>
  <c r="AC28" i="18"/>
  <c r="AC113" i="18" s="1"/>
  <c r="AC114" i="18" s="1"/>
  <c r="X722" i="39"/>
  <c r="X292" i="39"/>
  <c r="X294" i="39" s="1"/>
  <c r="X299" i="39" s="1"/>
  <c r="X301" i="39" s="1"/>
  <c r="X492" i="39"/>
  <c r="X494" i="39" s="1"/>
  <c r="X331" i="39"/>
  <c r="X276" i="39"/>
  <c r="AA1309" i="18"/>
  <c r="AA1063" i="18"/>
  <c r="AA1065" i="18" s="1"/>
  <c r="Y108" i="43" s="1"/>
  <c r="AA1059" i="18"/>
  <c r="Y722" i="18"/>
  <c r="Y331" i="18"/>
  <c r="Y492" i="18"/>
  <c r="Y494" i="18" s="1"/>
  <c r="Y276" i="18"/>
  <c r="Y292" i="18"/>
  <c r="Y294" i="18" s="1"/>
  <c r="Y299" i="18" s="1"/>
  <c r="X722" i="38"/>
  <c r="X276" i="38"/>
  <c r="X292" i="38"/>
  <c r="X294" i="38" s="1"/>
  <c r="X299" i="38" s="1"/>
  <c r="X331" i="38"/>
  <c r="X492" i="38"/>
  <c r="X494" i="38" s="1"/>
  <c r="W1305" i="18"/>
  <c r="W1199" i="18"/>
  <c r="W470" i="18"/>
  <c r="W472" i="18" s="1"/>
  <c r="U104" i="43" s="1"/>
  <c r="W466" i="18"/>
  <c r="G1161" i="38"/>
  <c r="G1163" i="38" s="1"/>
  <c r="G1166" i="38" s="1"/>
  <c r="G1168" i="38" s="1"/>
  <c r="G339" i="38"/>
  <c r="Y1309" i="38"/>
  <c r="Y1063" i="38"/>
  <c r="Y1065" i="38" s="1"/>
  <c r="Y302" i="28" s="1"/>
  <c r="Y1059" i="38"/>
  <c r="W46" i="43" s="1"/>
  <c r="U960" i="39"/>
  <c r="U833" i="39"/>
  <c r="AC23" i="39"/>
  <c r="AC27" i="39" s="1"/>
  <c r="V1342" i="18"/>
  <c r="V714" i="18"/>
  <c r="W1295" i="39"/>
  <c r="W963" i="39"/>
  <c r="W700" i="39"/>
  <c r="W702" i="39" s="1"/>
  <c r="U74" i="43" s="1"/>
  <c r="X622" i="38"/>
  <c r="X689" i="38" s="1"/>
  <c r="AF17" i="18"/>
  <c r="AF18" i="18" s="1"/>
  <c r="AG16" i="18" s="1"/>
  <c r="AA57" i="18"/>
  <c r="AA55" i="18"/>
  <c r="AA134" i="38"/>
  <c r="AA135" i="38" s="1"/>
  <c r="AA118" i="38"/>
  <c r="AA119" i="38" s="1"/>
  <c r="AA26" i="38"/>
  <c r="AA39" i="38"/>
  <c r="AA40" i="38" s="1"/>
  <c r="AA21" i="38"/>
  <c r="AD282" i="18"/>
  <c r="AD284" i="18" s="1"/>
  <c r="AD297" i="18" s="1"/>
  <c r="AD301" i="18" s="1"/>
  <c r="AD141" i="18"/>
  <c r="AC1027" i="18"/>
  <c r="AC1029" i="18" s="1"/>
  <c r="AC1032" i="18" s="1"/>
  <c r="AC1034" i="18" s="1"/>
  <c r="AC1046" i="18" s="1"/>
  <c r="AC1051" i="18" s="1"/>
  <c r="AC305" i="18"/>
  <c r="X456" i="38"/>
  <c r="X458" i="38" s="1"/>
  <c r="X415" i="38"/>
  <c r="X417" i="38" s="1"/>
  <c r="X724" i="38" s="1"/>
  <c r="X1294" i="18"/>
  <c r="X461" i="18"/>
  <c r="X463" i="18" s="1"/>
  <c r="Y94" i="18"/>
  <c r="Y546" i="28" s="1"/>
  <c r="Y622" i="18"/>
  <c r="Y689" i="18" s="1"/>
  <c r="V1306" i="39"/>
  <c r="V1200" i="39"/>
  <c r="V709" i="39"/>
  <c r="V711" i="39" s="1"/>
  <c r="V358" i="28" s="1"/>
  <c r="V705" i="39"/>
  <c r="V725" i="39"/>
  <c r="V726" i="39" s="1"/>
  <c r="V729" i="39" s="1"/>
  <c r="V731" i="39" s="1"/>
  <c r="I961" i="18"/>
  <c r="I741" i="18"/>
  <c r="V1341" i="39"/>
  <c r="V475" i="39"/>
  <c r="X676" i="18"/>
  <c r="X678" i="18" s="1"/>
  <c r="X690" i="18" s="1"/>
  <c r="X499" i="18"/>
  <c r="X501" i="18" s="1"/>
  <c r="X688" i="18" s="1"/>
  <c r="X692" i="18" s="1"/>
  <c r="X696" i="18" s="1"/>
  <c r="X697" i="18" s="1"/>
  <c r="X304" i="38"/>
  <c r="X306" i="38" s="1"/>
  <c r="X145" i="38"/>
  <c r="X214" i="38"/>
  <c r="Z41" i="39"/>
  <c r="AA38" i="39" s="1"/>
  <c r="Z123" i="38"/>
  <c r="Z124" i="38" s="1"/>
  <c r="Z44" i="38"/>
  <c r="Z46" i="38" s="1"/>
  <c r="Z49" i="38" s="1"/>
  <c r="Z52" i="38" s="1"/>
  <c r="W1294" i="38"/>
  <c r="W461" i="38"/>
  <c r="W463" i="38" s="1"/>
  <c r="Z28" i="38"/>
  <c r="Z113" i="38" s="1"/>
  <c r="Z114" i="38" s="1"/>
  <c r="AC128" i="39"/>
  <c r="AC139" i="39"/>
  <c r="AB127" i="18"/>
  <c r="AB138" i="18"/>
  <c r="AB44" i="18"/>
  <c r="AB46" i="18" s="1"/>
  <c r="AB49" i="18" s="1"/>
  <c r="AB52" i="18" s="1"/>
  <c r="AB123" i="18"/>
  <c r="AB124" i="18" s="1"/>
  <c r="Y388" i="38"/>
  <c r="Y390" i="38" s="1"/>
  <c r="Y393" i="38" s="1"/>
  <c r="Y395" i="38" s="1"/>
  <c r="Y407" i="38" s="1"/>
  <c r="Y412" i="38" s="1"/>
  <c r="Y287" i="38"/>
  <c r="Y289" i="38" s="1"/>
  <c r="Y298" i="38" s="1"/>
  <c r="Y723" i="18"/>
  <c r="Y332" i="18"/>
  <c r="Y309" i="18"/>
  <c r="AB28" i="39"/>
  <c r="AB113" i="39" s="1"/>
  <c r="AB114" i="39" s="1"/>
  <c r="X622" i="39"/>
  <c r="X689" i="39" s="1"/>
  <c r="G1163" i="39"/>
  <c r="G1166" i="39" s="1"/>
  <c r="G1168" i="39" s="1"/>
  <c r="AE134" i="18"/>
  <c r="AE135" i="18" s="1"/>
  <c r="AE118" i="18"/>
  <c r="AE119" i="18" s="1"/>
  <c r="AE26" i="18"/>
  <c r="AE39" i="18"/>
  <c r="AE21" i="18"/>
  <c r="AI961" i="38"/>
  <c r="AI741" i="38"/>
  <c r="G742" i="38" s="1"/>
  <c r="G763" i="38" s="1"/>
  <c r="I738" i="38"/>
  <c r="Y415" i="18"/>
  <c r="Y417" i="18" s="1"/>
  <c r="Y724" i="18" s="1"/>
  <c r="Y456" i="18"/>
  <c r="Y458" i="18" s="1"/>
  <c r="X239" i="18" l="1"/>
  <c r="X241" i="18" s="1"/>
  <c r="X248" i="18" s="1"/>
  <c r="X249" i="18" s="1"/>
  <c r="X252" i="18" s="1"/>
  <c r="X253" i="18" s="1"/>
  <c r="X256" i="18" s="1"/>
  <c r="Y149" i="38"/>
  <c r="Y151" i="38" s="1"/>
  <c r="Y629" i="28" s="1"/>
  <c r="Y634" i="28" s="1"/>
  <c r="Y564" i="28"/>
  <c r="Y569" i="28" s="1"/>
  <c r="Z154" i="18"/>
  <c r="X338" i="43" s="1"/>
  <c r="Z608" i="28"/>
  <c r="Z613" i="28" s="1"/>
  <c r="X154" i="38"/>
  <c r="V347" i="43" s="1"/>
  <c r="X629" i="28"/>
  <c r="X634" i="28" s="1"/>
  <c r="Y154" i="39"/>
  <c r="W356" i="43" s="1"/>
  <c r="Y650" i="28"/>
  <c r="Y655" i="28" s="1"/>
  <c r="U42" i="43"/>
  <c r="W119" i="28"/>
  <c r="W106" i="38"/>
  <c r="U346" i="43"/>
  <c r="X106" i="18"/>
  <c r="V337" i="43"/>
  <c r="W249" i="39"/>
  <c r="W252" i="39" s="1"/>
  <c r="W253" i="39" s="1"/>
  <c r="W256" i="39" s="1"/>
  <c r="Y292" i="43"/>
  <c r="AA149" i="18"/>
  <c r="AA151" i="18" s="1"/>
  <c r="V309" i="43"/>
  <c r="X101" i="39"/>
  <c r="X103" i="39" s="1"/>
  <c r="X653" i="28" s="1"/>
  <c r="W239" i="38"/>
  <c r="W241" i="38" s="1"/>
  <c r="W244" i="38" s="1"/>
  <c r="W231" i="38"/>
  <c r="V300" i="43"/>
  <c r="X101" i="38"/>
  <c r="X103" i="38" s="1"/>
  <c r="X632" i="28" s="1"/>
  <c r="X231" i="18"/>
  <c r="X219" i="18"/>
  <c r="X220" i="18" s="1"/>
  <c r="X223" i="18" s="1"/>
  <c r="X224" i="18" s="1"/>
  <c r="X227" i="18" s="1"/>
  <c r="X1245" i="18"/>
  <c r="X235" i="18"/>
  <c r="Y304" i="38"/>
  <c r="Y306" i="38" s="1"/>
  <c r="Y723" i="38" s="1"/>
  <c r="W301" i="43"/>
  <c r="Y214" i="38"/>
  <c r="W1245" i="38"/>
  <c r="W291" i="43"/>
  <c r="Y101" i="18"/>
  <c r="Y103" i="18" s="1"/>
  <c r="Y611" i="28" s="1"/>
  <c r="X213" i="39"/>
  <c r="X216" i="39" s="1"/>
  <c r="X231" i="39" s="1"/>
  <c r="X97" i="39"/>
  <c r="X213" i="38"/>
  <c r="X216" i="38" s="1"/>
  <c r="X1366" i="38" s="1"/>
  <c r="X1368" i="38" s="1"/>
  <c r="X1371" i="38" s="1"/>
  <c r="X97" i="38"/>
  <c r="Y145" i="38"/>
  <c r="W219" i="38"/>
  <c r="W220" i="38" s="1"/>
  <c r="W223" i="38" s="1"/>
  <c r="W224" i="38" s="1"/>
  <c r="W227" i="38" s="1"/>
  <c r="W1366" i="38"/>
  <c r="W1368" i="38" s="1"/>
  <c r="W1371" i="38" s="1"/>
  <c r="Y213" i="18"/>
  <c r="Y216" i="18" s="1"/>
  <c r="Y235" i="18" s="1"/>
  <c r="Y97" i="18"/>
  <c r="S165" i="43"/>
  <c r="T77" i="43"/>
  <c r="W138" i="43"/>
  <c r="V11" i="43"/>
  <c r="T105" i="43"/>
  <c r="Y15" i="43"/>
  <c r="I961" i="39"/>
  <c r="W239" i="28"/>
  <c r="AA243" i="28"/>
  <c r="V361" i="28"/>
  <c r="W357" i="28"/>
  <c r="W179" i="28"/>
  <c r="X60" i="28"/>
  <c r="W1206" i="38"/>
  <c r="W1206" i="39"/>
  <c r="X1027" i="39"/>
  <c r="X1029" i="39" s="1"/>
  <c r="X1032" i="39" s="1"/>
  <c r="X1034" i="39" s="1"/>
  <c r="X1046" i="39" s="1"/>
  <c r="X1051" i="39" s="1"/>
  <c r="X305" i="39"/>
  <c r="X306" i="39" s="1"/>
  <c r="W1059" i="39"/>
  <c r="W1309" i="39"/>
  <c r="W1063" i="39"/>
  <c r="W1065" i="39" s="1"/>
  <c r="U168" i="43" s="1"/>
  <c r="V1345" i="39"/>
  <c r="V1068" i="39"/>
  <c r="X343" i="18"/>
  <c r="X345" i="18" s="1"/>
  <c r="X348" i="18" s="1"/>
  <c r="Z94" i="18"/>
  <c r="Z546" i="28" s="1"/>
  <c r="Z622" i="18"/>
  <c r="Z689" i="18" s="1"/>
  <c r="Y334" i="18"/>
  <c r="Y1206" i="18" s="1"/>
  <c r="Y94" i="38"/>
  <c r="Y567" i="28" s="1"/>
  <c r="Y622" i="38"/>
  <c r="Y689" i="38" s="1"/>
  <c r="AG17" i="18"/>
  <c r="AG18" i="18" s="1"/>
  <c r="AH16" i="18" s="1"/>
  <c r="AA123" i="38"/>
  <c r="AA124" i="38" s="1"/>
  <c r="AA44" i="38"/>
  <c r="AA46" i="38" s="1"/>
  <c r="AA49" i="38" s="1"/>
  <c r="AA52" i="38" s="1"/>
  <c r="AA41" i="38"/>
  <c r="AB38" i="38" s="1"/>
  <c r="AA388" i="18"/>
  <c r="AA390" i="18" s="1"/>
  <c r="AA393" i="18" s="1"/>
  <c r="AA395" i="18" s="1"/>
  <c r="AA407" i="18" s="1"/>
  <c r="AA412" i="18" s="1"/>
  <c r="AA287" i="18"/>
  <c r="AA289" i="18" s="1"/>
  <c r="AA298" i="18" s="1"/>
  <c r="AD40" i="18"/>
  <c r="AE17" i="39"/>
  <c r="AE18" i="39" s="1"/>
  <c r="AF16" i="39" s="1"/>
  <c r="AE23" i="18"/>
  <c r="AE27" i="18" s="1"/>
  <c r="Y415" i="38"/>
  <c r="Y417" i="38" s="1"/>
  <c r="Y724" i="38" s="1"/>
  <c r="Y456" i="38"/>
  <c r="Y458" i="38" s="1"/>
  <c r="X1295" i="18"/>
  <c r="X963" i="18"/>
  <c r="X700" i="18"/>
  <c r="X702" i="18" s="1"/>
  <c r="V1342" i="39"/>
  <c r="V714" i="39"/>
  <c r="AA612" i="18"/>
  <c r="AA613" i="18" s="1"/>
  <c r="AA621" i="18" s="1"/>
  <c r="AA586" i="18"/>
  <c r="AA587" i="18" s="1"/>
  <c r="AA618" i="18" s="1"/>
  <c r="AA577" i="18"/>
  <c r="AA578" i="18" s="1"/>
  <c r="AA617" i="18" s="1"/>
  <c r="AA604" i="18"/>
  <c r="AA605" i="18" s="1"/>
  <c r="AA620" i="18" s="1"/>
  <c r="AA568" i="18"/>
  <c r="AA569" i="18" s="1"/>
  <c r="AA616" i="18" s="1"/>
  <c r="AA595" i="18"/>
  <c r="AA596" i="18" s="1"/>
  <c r="AA619" i="18" s="1"/>
  <c r="AA81" i="18"/>
  <c r="AA83" i="18" s="1"/>
  <c r="AA92" i="18" s="1"/>
  <c r="AA271" i="18"/>
  <c r="AA273" i="18" s="1"/>
  <c r="AA76" i="18"/>
  <c r="AA78" i="18" s="1"/>
  <c r="AA91" i="18" s="1"/>
  <c r="AA62" i="18"/>
  <c r="AA63" i="18" s="1"/>
  <c r="AA66" i="18" s="1"/>
  <c r="AA86" i="18"/>
  <c r="AA88" i="18" s="1"/>
  <c r="AA93" i="18" s="1"/>
  <c r="G1185" i="38"/>
  <c r="J1189" i="38" s="1"/>
  <c r="K1187" i="38" s="1"/>
  <c r="G1179" i="38"/>
  <c r="G1215" i="38"/>
  <c r="X676" i="38"/>
  <c r="X678" i="38" s="1"/>
  <c r="X690" i="38" s="1"/>
  <c r="X499" i="38"/>
  <c r="X501" i="38" s="1"/>
  <c r="X688" i="38" s="1"/>
  <c r="X692" i="38" s="1"/>
  <c r="X696" i="38" s="1"/>
  <c r="X697" i="38" s="1"/>
  <c r="X676" i="39"/>
  <c r="X678" i="39" s="1"/>
  <c r="X690" i="39" s="1"/>
  <c r="X499" i="39"/>
  <c r="X501" i="39" s="1"/>
  <c r="X688" i="39" s="1"/>
  <c r="X692" i="39" s="1"/>
  <c r="X696" i="39" s="1"/>
  <c r="X697" i="39" s="1"/>
  <c r="Z1298" i="38"/>
  <c r="Z1054" i="38"/>
  <c r="Z1056" i="38" s="1"/>
  <c r="Z123" i="28" s="1"/>
  <c r="Y722" i="39"/>
  <c r="Y492" i="39"/>
  <c r="Y494" i="39" s="1"/>
  <c r="Y331" i="39"/>
  <c r="Y276" i="39"/>
  <c r="Y292" i="39"/>
  <c r="Y294" i="39" s="1"/>
  <c r="Y299" i="39" s="1"/>
  <c r="Y301" i="39" s="1"/>
  <c r="Z456" i="18"/>
  <c r="Z458" i="18" s="1"/>
  <c r="Z415" i="18"/>
  <c r="Z417" i="18" s="1"/>
  <c r="Z724" i="18" s="1"/>
  <c r="I961" i="38"/>
  <c r="I741" i="38"/>
  <c r="AB127" i="39"/>
  <c r="AB138" i="39"/>
  <c r="X1305" i="18"/>
  <c r="X1199" i="18"/>
  <c r="X466" i="18"/>
  <c r="X470" i="18"/>
  <c r="X472" i="18" s="1"/>
  <c r="V104" i="43" s="1"/>
  <c r="X1294" i="38"/>
  <c r="X461" i="38"/>
  <c r="X463" i="38" s="1"/>
  <c r="AA128" i="38"/>
  <c r="AA139" i="38"/>
  <c r="AD28" i="18"/>
  <c r="AD113" i="18" s="1"/>
  <c r="AD114" i="18" s="1"/>
  <c r="Z722" i="18"/>
  <c r="Z492" i="18"/>
  <c r="Z494" i="18" s="1"/>
  <c r="Z276" i="18"/>
  <c r="Z292" i="18"/>
  <c r="Z294" i="18" s="1"/>
  <c r="Z299" i="18" s="1"/>
  <c r="Z331" i="18"/>
  <c r="AB134" i="38"/>
  <c r="AB135" i="38" s="1"/>
  <c r="AB26" i="38"/>
  <c r="AB39" i="38"/>
  <c r="AB21" i="38"/>
  <c r="AB118" i="38"/>
  <c r="AB119" i="38" s="1"/>
  <c r="G1185" i="39"/>
  <c r="J1189" i="39" s="1"/>
  <c r="K1187" i="39" s="1"/>
  <c r="G1179" i="39"/>
  <c r="G1215" i="39"/>
  <c r="AB57" i="18"/>
  <c r="AB55" i="18"/>
  <c r="G1185" i="18"/>
  <c r="J1189" i="18" s="1"/>
  <c r="K1187" i="18" s="1"/>
  <c r="G1179" i="18"/>
  <c r="G1215" i="18"/>
  <c r="Z55" i="38"/>
  <c r="Z57" i="38"/>
  <c r="V960" i="39"/>
  <c r="V833" i="39"/>
  <c r="AA23" i="38"/>
  <c r="AA27" i="38" s="1"/>
  <c r="AA282" i="38"/>
  <c r="AA284" i="38" s="1"/>
  <c r="AA297" i="38" s="1"/>
  <c r="AA301" i="38" s="1"/>
  <c r="AA141" i="38"/>
  <c r="X1294" i="39"/>
  <c r="X461" i="39"/>
  <c r="X463" i="39" s="1"/>
  <c r="V73" i="43" s="1"/>
  <c r="Y722" i="38"/>
  <c r="Y292" i="38"/>
  <c r="Y294" i="38" s="1"/>
  <c r="Y299" i="38" s="1"/>
  <c r="Y331" i="38"/>
  <c r="Y492" i="38"/>
  <c r="Y494" i="38" s="1"/>
  <c r="Y276" i="38"/>
  <c r="W960" i="18"/>
  <c r="W833" i="18"/>
  <c r="Y622" i="39"/>
  <c r="Y689" i="39" s="1"/>
  <c r="AB18" i="38"/>
  <c r="AC16" i="38" s="1"/>
  <c r="AE282" i="18"/>
  <c r="AE284" i="18" s="1"/>
  <c r="AE297" i="18" s="1"/>
  <c r="AE301" i="18" s="1"/>
  <c r="AE141" i="18"/>
  <c r="W1305" i="38"/>
  <c r="W1199" i="38"/>
  <c r="W470" i="38"/>
  <c r="W472" i="38" s="1"/>
  <c r="W298" i="28" s="1"/>
  <c r="W466" i="38"/>
  <c r="AA40" i="39"/>
  <c r="AA41" i="39" s="1"/>
  <c r="AB38" i="39" s="1"/>
  <c r="W1306" i="39"/>
  <c r="W1200" i="39"/>
  <c r="W705" i="39"/>
  <c r="W725" i="39"/>
  <c r="W726" i="39" s="1"/>
  <c r="W729" i="39" s="1"/>
  <c r="W731" i="39" s="1"/>
  <c r="W709" i="39"/>
  <c r="W711" i="39" s="1"/>
  <c r="W358" i="28" s="1"/>
  <c r="AA304" i="18"/>
  <c r="AA306" i="18" s="1"/>
  <c r="AA145" i="18"/>
  <c r="AA214" i="18"/>
  <c r="W1341" i="18"/>
  <c r="W475" i="18"/>
  <c r="W1341" i="39"/>
  <c r="W475" i="39"/>
  <c r="Z55" i="39"/>
  <c r="Z57" i="39"/>
  <c r="V960" i="38"/>
  <c r="V833" i="38"/>
  <c r="AC44" i="18"/>
  <c r="AC46" i="18" s="1"/>
  <c r="AC49" i="18" s="1"/>
  <c r="AC52" i="18" s="1"/>
  <c r="AC123" i="18"/>
  <c r="AC124" i="18" s="1"/>
  <c r="Z723" i="18"/>
  <c r="Z309" i="18"/>
  <c r="Z332" i="18"/>
  <c r="AB129" i="18"/>
  <c r="AB130" i="18" s="1"/>
  <c r="AB140" i="18"/>
  <c r="AB142" i="18" s="1"/>
  <c r="AB543" i="28" s="1"/>
  <c r="AB548" i="28" s="1"/>
  <c r="AD1027" i="18"/>
  <c r="AD1029" i="18" s="1"/>
  <c r="AD1032" i="18" s="1"/>
  <c r="AD1034" i="18" s="1"/>
  <c r="AD1046" i="18" s="1"/>
  <c r="AD1051" i="18" s="1"/>
  <c r="AD305" i="18"/>
  <c r="AF134" i="18"/>
  <c r="AF135" i="18" s="1"/>
  <c r="AF118" i="18"/>
  <c r="AF119" i="18" s="1"/>
  <c r="AF26" i="18"/>
  <c r="AF39" i="18"/>
  <c r="AF21" i="18"/>
  <c r="Y1345" i="38"/>
  <c r="Y1068" i="38"/>
  <c r="AC127" i="18"/>
  <c r="AC138" i="18"/>
  <c r="W1295" i="38"/>
  <c r="W963" i="38"/>
  <c r="W700" i="38"/>
  <c r="W702" i="38" s="1"/>
  <c r="W1342" i="18"/>
  <c r="W714" i="18"/>
  <c r="AD39" i="39"/>
  <c r="AD21" i="39"/>
  <c r="AD134" i="39"/>
  <c r="AD135" i="39" s="1"/>
  <c r="AD118" i="39"/>
  <c r="AD119" i="39" s="1"/>
  <c r="AD26" i="39"/>
  <c r="Y1294" i="18"/>
  <c r="Y461" i="18"/>
  <c r="Y463" i="18" s="1"/>
  <c r="AE128" i="18"/>
  <c r="AE139" i="18"/>
  <c r="Z138" i="38"/>
  <c r="Z127" i="38"/>
  <c r="Z140" i="38"/>
  <c r="Z129" i="38"/>
  <c r="X723" i="38"/>
  <c r="X332" i="38"/>
  <c r="X334" i="38" s="1"/>
  <c r="X309" i="38"/>
  <c r="AC1298" i="18"/>
  <c r="AC1054" i="18"/>
  <c r="AC1056" i="18" s="1"/>
  <c r="AC64" i="28" s="1"/>
  <c r="AC28" i="39"/>
  <c r="AC113" i="39" s="1"/>
  <c r="AC114" i="39" s="1"/>
  <c r="Y676" i="18"/>
  <c r="Y678" i="18" s="1"/>
  <c r="Y690" i="18" s="1"/>
  <c r="Y499" i="18"/>
  <c r="Y501" i="18" s="1"/>
  <c r="Y688" i="18" s="1"/>
  <c r="Y692" i="18" s="1"/>
  <c r="Y696" i="18" s="1"/>
  <c r="Y697" i="18" s="1"/>
  <c r="AA1068" i="18"/>
  <c r="AA1345" i="18"/>
  <c r="Y415" i="39"/>
  <c r="Y417" i="39" s="1"/>
  <c r="Y724" i="39" s="1"/>
  <c r="Y456" i="39"/>
  <c r="Y458" i="39" s="1"/>
  <c r="Z129" i="39"/>
  <c r="Z130" i="39" s="1"/>
  <c r="Z140" i="39"/>
  <c r="Z142" i="39" s="1"/>
  <c r="Z585" i="28" s="1"/>
  <c r="Z590" i="28" s="1"/>
  <c r="V1342" i="38"/>
  <c r="V714" i="38"/>
  <c r="T135" i="43" s="1"/>
  <c r="AB1309" i="18"/>
  <c r="AB1063" i="18"/>
  <c r="AB1065" i="18" s="1"/>
  <c r="Z108" i="43" s="1"/>
  <c r="AB1059" i="18"/>
  <c r="Y94" i="39"/>
  <c r="Y588" i="28" s="1"/>
  <c r="Y154" i="38" l="1"/>
  <c r="W347" i="43" s="1"/>
  <c r="X244" i="18"/>
  <c r="X1366" i="39"/>
  <c r="X1368" i="39" s="1"/>
  <c r="X1371" i="39" s="1"/>
  <c r="Y239" i="18"/>
  <c r="Y241" i="18" s="1"/>
  <c r="Y248" i="18" s="1"/>
  <c r="Y249" i="18" s="1"/>
  <c r="Y252" i="18" s="1"/>
  <c r="Y253" i="18" s="1"/>
  <c r="Y256" i="18" s="1"/>
  <c r="AA154" i="18"/>
  <c r="Y338" i="43" s="1"/>
  <c r="AA608" i="28"/>
  <c r="AA613" i="28" s="1"/>
  <c r="W248" i="38"/>
  <c r="W249" i="38" s="1"/>
  <c r="W252" i="38" s="1"/>
  <c r="W253" i="38" s="1"/>
  <c r="W256" i="38" s="1"/>
  <c r="Y309" i="38"/>
  <c r="Y332" i="38"/>
  <c r="Y334" i="38" s="1"/>
  <c r="V42" i="43"/>
  <c r="X119" i="28"/>
  <c r="U43" i="43"/>
  <c r="W120" i="28"/>
  <c r="Y106" i="18"/>
  <c r="W337" i="43"/>
  <c r="X106" i="38"/>
  <c r="V346" i="43"/>
  <c r="X106" i="39"/>
  <c r="V355" i="43"/>
  <c r="X310" i="43"/>
  <c r="Z149" i="39"/>
  <c r="Z151" i="39" s="1"/>
  <c r="X1245" i="39"/>
  <c r="Z292" i="43"/>
  <c r="AB149" i="18"/>
  <c r="AB151" i="18" s="1"/>
  <c r="W309" i="43"/>
  <c r="Y101" i="39"/>
  <c r="Y103" i="39" s="1"/>
  <c r="Y653" i="28" s="1"/>
  <c r="W300" i="43"/>
  <c r="Y101" i="38"/>
  <c r="Y103" i="38" s="1"/>
  <c r="Y632" i="28" s="1"/>
  <c r="X219" i="39"/>
  <c r="X220" i="39" s="1"/>
  <c r="X223" i="39" s="1"/>
  <c r="X224" i="39" s="1"/>
  <c r="X227" i="39" s="1"/>
  <c r="X235" i="39"/>
  <c r="X239" i="39"/>
  <c r="X241" i="39" s="1"/>
  <c r="X248" i="39" s="1"/>
  <c r="X249" i="39" s="1"/>
  <c r="X252" i="39" s="1"/>
  <c r="X253" i="39" s="1"/>
  <c r="X256" i="39" s="1"/>
  <c r="X291" i="43"/>
  <c r="Z101" i="18"/>
  <c r="Z103" i="18" s="1"/>
  <c r="Z611" i="28" s="1"/>
  <c r="Y231" i="18"/>
  <c r="Y1366" i="18"/>
  <c r="Y1368" i="18" s="1"/>
  <c r="Y1371" i="18" s="1"/>
  <c r="Y219" i="18"/>
  <c r="Y220" i="18" s="1"/>
  <c r="Y223" i="18" s="1"/>
  <c r="Y224" i="18" s="1"/>
  <c r="Y227" i="18" s="1"/>
  <c r="Y1245" i="18"/>
  <c r="Y213" i="39"/>
  <c r="Y216" i="39" s="1"/>
  <c r="Y235" i="39" s="1"/>
  <c r="Y97" i="39"/>
  <c r="Y213" i="38"/>
  <c r="Y216" i="38" s="1"/>
  <c r="Y1366" i="38" s="1"/>
  <c r="Y1368" i="38" s="1"/>
  <c r="Y1371" i="38" s="1"/>
  <c r="Y97" i="38"/>
  <c r="Z213" i="18"/>
  <c r="Z216" i="18" s="1"/>
  <c r="Z1366" i="18" s="1"/>
  <c r="Z1368" i="18" s="1"/>
  <c r="Z1371" i="18" s="1"/>
  <c r="Z97" i="18"/>
  <c r="U77" i="43"/>
  <c r="T165" i="43"/>
  <c r="U134" i="43"/>
  <c r="V12" i="43"/>
  <c r="W11" i="43"/>
  <c r="U105" i="43"/>
  <c r="Z15" i="43"/>
  <c r="X239" i="28"/>
  <c r="AB243" i="28"/>
  <c r="W361" i="28"/>
  <c r="X178" i="28"/>
  <c r="X61" i="28"/>
  <c r="Y60" i="28"/>
  <c r="X219" i="38"/>
  <c r="X220" i="38" s="1"/>
  <c r="X223" i="38" s="1"/>
  <c r="X224" i="38" s="1"/>
  <c r="X227" i="38" s="1"/>
  <c r="X235" i="38"/>
  <c r="X239" i="38"/>
  <c r="X241" i="38" s="1"/>
  <c r="X248" i="38" s="1"/>
  <c r="X249" i="38" s="1"/>
  <c r="X252" i="38" s="1"/>
  <c r="X253" i="38" s="1"/>
  <c r="X256" i="38" s="1"/>
  <c r="X1245" i="38"/>
  <c r="X231" i="38"/>
  <c r="Y1027" i="39"/>
  <c r="Y1029" i="39" s="1"/>
  <c r="Y1032" i="39" s="1"/>
  <c r="Y1034" i="39" s="1"/>
  <c r="Y1046" i="39" s="1"/>
  <c r="Y1051" i="39" s="1"/>
  <c r="Y305" i="39"/>
  <c r="Y306" i="39" s="1"/>
  <c r="W1345" i="39"/>
  <c r="W1068" i="39"/>
  <c r="X723" i="39"/>
  <c r="X332" i="39"/>
  <c r="X334" i="39" s="1"/>
  <c r="X1206" i="39" s="1"/>
  <c r="X309" i="39"/>
  <c r="X1054" i="39"/>
  <c r="X1056" i="39" s="1"/>
  <c r="X182" i="28" s="1"/>
  <c r="X1298" i="39"/>
  <c r="Z130" i="38"/>
  <c r="Z287" i="38" s="1"/>
  <c r="Z289" i="38" s="1"/>
  <c r="Z298" i="38" s="1"/>
  <c r="Y343" i="18"/>
  <c r="Y345" i="18" s="1"/>
  <c r="Y348" i="18" s="1"/>
  <c r="AA94" i="18"/>
  <c r="AA546" i="28" s="1"/>
  <c r="AE28" i="18"/>
  <c r="AE113" i="18" s="1"/>
  <c r="AE114" i="18" s="1"/>
  <c r="AE127" i="18" s="1"/>
  <c r="AB388" i="18"/>
  <c r="AB390" i="18" s="1"/>
  <c r="AB393" i="18" s="1"/>
  <c r="AB395" i="18" s="1"/>
  <c r="AB407" i="18" s="1"/>
  <c r="AB412" i="18" s="1"/>
  <c r="AB287" i="18"/>
  <c r="AB289" i="18" s="1"/>
  <c r="AB298" i="18" s="1"/>
  <c r="AB40" i="39"/>
  <c r="AB41" i="39" s="1"/>
  <c r="AC38" i="39" s="1"/>
  <c r="AH17" i="18"/>
  <c r="AH18" i="18" s="1"/>
  <c r="AI16" i="18" s="1"/>
  <c r="Z304" i="39"/>
  <c r="Z214" i="39"/>
  <c r="Z145" i="39"/>
  <c r="Y1199" i="18"/>
  <c r="Y1305" i="18"/>
  <c r="Y470" i="18"/>
  <c r="Y472" i="18" s="1"/>
  <c r="W104" i="43" s="1"/>
  <c r="Y466" i="18"/>
  <c r="W960" i="39"/>
  <c r="W833" i="39"/>
  <c r="Y244" i="18"/>
  <c r="AE1027" i="18"/>
  <c r="AE1029" i="18" s="1"/>
  <c r="AE1032" i="18" s="1"/>
  <c r="AE1034" i="18" s="1"/>
  <c r="AE1046" i="18" s="1"/>
  <c r="AE1051" i="18" s="1"/>
  <c r="AE305" i="18"/>
  <c r="AB577" i="18"/>
  <c r="AB578" i="18" s="1"/>
  <c r="AB617" i="18" s="1"/>
  <c r="AB604" i="18"/>
  <c r="AB605" i="18" s="1"/>
  <c r="AB620" i="18" s="1"/>
  <c r="AB568" i="18"/>
  <c r="AB569" i="18" s="1"/>
  <c r="AB616" i="18" s="1"/>
  <c r="AB595" i="18"/>
  <c r="AB596" i="18" s="1"/>
  <c r="AB619" i="18" s="1"/>
  <c r="AB612" i="18"/>
  <c r="AB613" i="18" s="1"/>
  <c r="AB621" i="18" s="1"/>
  <c r="AB586" i="18"/>
  <c r="AB587" i="18" s="1"/>
  <c r="AB618" i="18" s="1"/>
  <c r="AB271" i="18"/>
  <c r="AB273" i="18" s="1"/>
  <c r="AB76" i="18"/>
  <c r="AB78" i="18" s="1"/>
  <c r="AB91" i="18" s="1"/>
  <c r="AB62" i="18"/>
  <c r="AB63" i="18" s="1"/>
  <c r="AB66" i="18" s="1"/>
  <c r="AB86" i="18"/>
  <c r="AB88" i="18" s="1"/>
  <c r="AB93" i="18" s="1"/>
  <c r="AB81" i="18"/>
  <c r="AB83" i="18" s="1"/>
  <c r="AB92" i="18" s="1"/>
  <c r="X1305" i="38"/>
  <c r="X1199" i="38"/>
  <c r="X470" i="38"/>
  <c r="X472" i="38" s="1"/>
  <c r="X298" i="28" s="1"/>
  <c r="X466" i="38"/>
  <c r="Z1309" i="38"/>
  <c r="Z1059" i="38"/>
  <c r="X46" i="43" s="1"/>
  <c r="Z1063" i="38"/>
  <c r="Z1065" i="38" s="1"/>
  <c r="Z302" i="28" s="1"/>
  <c r="AF17" i="39"/>
  <c r="Z388" i="39"/>
  <c r="Z390" i="39" s="1"/>
  <c r="Z393" i="39" s="1"/>
  <c r="Z395" i="39" s="1"/>
  <c r="Z407" i="39" s="1"/>
  <c r="Z412" i="39" s="1"/>
  <c r="Z287" i="39"/>
  <c r="Z289" i="39" s="1"/>
  <c r="Z298" i="39" s="1"/>
  <c r="AC17" i="38"/>
  <c r="AC18" i="38" s="1"/>
  <c r="AD16" i="38" s="1"/>
  <c r="X1305" i="39"/>
  <c r="X1199" i="39"/>
  <c r="X466" i="39"/>
  <c r="X470" i="39"/>
  <c r="X472" i="39" s="1"/>
  <c r="V164" i="43" s="1"/>
  <c r="AI1217" i="39"/>
  <c r="AI1221" i="39" s="1"/>
  <c r="AE1217" i="39"/>
  <c r="AE1221" i="39" s="1"/>
  <c r="AA1217" i="39"/>
  <c r="AA1221" i="39" s="1"/>
  <c r="W1217" i="39"/>
  <c r="W1221" i="39" s="1"/>
  <c r="S1217" i="39"/>
  <c r="S1221" i="39" s="1"/>
  <c r="O1217" i="39"/>
  <c r="O1221" i="39" s="1"/>
  <c r="K1217" i="39"/>
  <c r="AH1217" i="39"/>
  <c r="AH1221" i="39" s="1"/>
  <c r="AD1217" i="39"/>
  <c r="AD1221" i="39" s="1"/>
  <c r="Z1217" i="39"/>
  <c r="Z1221" i="39" s="1"/>
  <c r="V1217" i="39"/>
  <c r="V1221" i="39" s="1"/>
  <c r="R1217" i="39"/>
  <c r="R1221" i="39" s="1"/>
  <c r="N1217" i="39"/>
  <c r="N1221" i="39" s="1"/>
  <c r="AF1217" i="39"/>
  <c r="AF1221" i="39" s="1"/>
  <c r="AB1217" i="39"/>
  <c r="AB1221" i="39" s="1"/>
  <c r="X1217" i="39"/>
  <c r="X1221" i="39" s="1"/>
  <c r="T1217" i="39"/>
  <c r="T1221" i="39" s="1"/>
  <c r="P1217" i="39"/>
  <c r="P1221" i="39" s="1"/>
  <c r="L1217" i="39"/>
  <c r="L1221" i="39" s="1"/>
  <c r="AC1217" i="39"/>
  <c r="AC1221" i="39" s="1"/>
  <c r="M1217" i="39"/>
  <c r="M1221" i="39" s="1"/>
  <c r="Y1217" i="39"/>
  <c r="Y1221" i="39" s="1"/>
  <c r="U1217" i="39"/>
  <c r="U1221" i="39" s="1"/>
  <c r="AG1217" i="39"/>
  <c r="AG1221" i="39" s="1"/>
  <c r="Q1217" i="39"/>
  <c r="Q1221" i="39" s="1"/>
  <c r="AB282" i="38"/>
  <c r="AB284" i="38" s="1"/>
  <c r="AB297" i="38" s="1"/>
  <c r="AB301" i="38" s="1"/>
  <c r="AB141" i="38"/>
  <c r="Z676" i="18"/>
  <c r="Z678" i="18" s="1"/>
  <c r="Z690" i="18" s="1"/>
  <c r="Z499" i="18"/>
  <c r="Z501" i="18" s="1"/>
  <c r="Z688" i="18" s="1"/>
  <c r="Z692" i="18" s="1"/>
  <c r="Z696" i="18" s="1"/>
  <c r="Z697" i="18" s="1"/>
  <c r="AI1182" i="38"/>
  <c r="AE1182" i="38"/>
  <c r="AA1182" i="38"/>
  <c r="W1182" i="38"/>
  <c r="S1182" i="38"/>
  <c r="O1182" i="38"/>
  <c r="K1182" i="38"/>
  <c r="AH1182" i="38"/>
  <c r="AD1182" i="38"/>
  <c r="Z1182" i="38"/>
  <c r="V1182" i="38"/>
  <c r="R1182" i="38"/>
  <c r="N1182" i="38"/>
  <c r="AG1182" i="38"/>
  <c r="AC1182" i="38"/>
  <c r="Y1182" i="38"/>
  <c r="U1182" i="38"/>
  <c r="Q1182" i="38"/>
  <c r="M1182" i="38"/>
  <c r="AF1182" i="38"/>
  <c r="AB1182" i="38"/>
  <c r="X1182" i="38"/>
  <c r="T1182" i="38"/>
  <c r="P1182" i="38"/>
  <c r="L1182" i="38"/>
  <c r="AA622" i="18"/>
  <c r="AA689" i="18" s="1"/>
  <c r="AD44" i="18"/>
  <c r="AD46" i="18" s="1"/>
  <c r="AD49" i="18" s="1"/>
  <c r="AD52" i="18" s="1"/>
  <c r="AD123" i="18"/>
  <c r="AD124" i="18" s="1"/>
  <c r="AB40" i="38"/>
  <c r="AB41" i="38" s="1"/>
  <c r="AC38" i="38" s="1"/>
  <c r="X1206" i="38"/>
  <c r="X343" i="38"/>
  <c r="X345" i="38" s="1"/>
  <c r="X348" i="38" s="1"/>
  <c r="AI1217" i="38"/>
  <c r="AI1221" i="38" s="1"/>
  <c r="AE1217" i="38"/>
  <c r="AE1221" i="38" s="1"/>
  <c r="AA1217" i="38"/>
  <c r="AA1221" i="38" s="1"/>
  <c r="W1217" i="38"/>
  <c r="W1221" i="38" s="1"/>
  <c r="S1217" i="38"/>
  <c r="S1221" i="38" s="1"/>
  <c r="O1217" i="38"/>
  <c r="O1221" i="38" s="1"/>
  <c r="K1217" i="38"/>
  <c r="AH1217" i="38"/>
  <c r="AH1221" i="38" s="1"/>
  <c r="AD1217" i="38"/>
  <c r="AD1221" i="38" s="1"/>
  <c r="Z1217" i="38"/>
  <c r="Z1221" i="38" s="1"/>
  <c r="V1217" i="38"/>
  <c r="V1221" i="38" s="1"/>
  <c r="R1217" i="38"/>
  <c r="R1221" i="38" s="1"/>
  <c r="N1217" i="38"/>
  <c r="N1221" i="38" s="1"/>
  <c r="AG1217" i="38"/>
  <c r="AG1221" i="38" s="1"/>
  <c r="AC1217" i="38"/>
  <c r="AC1221" i="38" s="1"/>
  <c r="Y1217" i="38"/>
  <c r="Y1221" i="38" s="1"/>
  <c r="U1217" i="38"/>
  <c r="U1221" i="38" s="1"/>
  <c r="Q1217" i="38"/>
  <c r="Q1221" i="38" s="1"/>
  <c r="M1217" i="38"/>
  <c r="M1221" i="38" s="1"/>
  <c r="AF1217" i="38"/>
  <c r="AF1221" i="38" s="1"/>
  <c r="AB1217" i="38"/>
  <c r="AB1221" i="38" s="1"/>
  <c r="X1217" i="38"/>
  <c r="X1221" i="38" s="1"/>
  <c r="T1217" i="38"/>
  <c r="T1221" i="38" s="1"/>
  <c r="P1217" i="38"/>
  <c r="P1221" i="38" s="1"/>
  <c r="L1217" i="38"/>
  <c r="L1221" i="38" s="1"/>
  <c r="X1306" i="18"/>
  <c r="X1200" i="18"/>
  <c r="X725" i="18"/>
  <c r="X726" i="18" s="1"/>
  <c r="X729" i="18" s="1"/>
  <c r="X731" i="18" s="1"/>
  <c r="X709" i="18"/>
  <c r="X711" i="18" s="1"/>
  <c r="X240" i="28" s="1"/>
  <c r="X705" i="18"/>
  <c r="AG39" i="18"/>
  <c r="AG21" i="18"/>
  <c r="AG134" i="18"/>
  <c r="AG135" i="18" s="1"/>
  <c r="AG118" i="18"/>
  <c r="AG119" i="18" s="1"/>
  <c r="AG26" i="18"/>
  <c r="Y676" i="38"/>
  <c r="Y678" i="38" s="1"/>
  <c r="Y690" i="38" s="1"/>
  <c r="Y499" i="38"/>
  <c r="Y501" i="38" s="1"/>
  <c r="Y688" i="38" s="1"/>
  <c r="Y692" i="38" s="1"/>
  <c r="Y696" i="38" s="1"/>
  <c r="Y697" i="38" s="1"/>
  <c r="AB128" i="38"/>
  <c r="AB139" i="38"/>
  <c r="AD1298" i="18"/>
  <c r="AD1054" i="18"/>
  <c r="AD1056" i="18" s="1"/>
  <c r="AD64" i="28" s="1"/>
  <c r="AC55" i="18"/>
  <c r="AC57" i="18"/>
  <c r="AA723" i="18"/>
  <c r="AA332" i="18"/>
  <c r="AA309" i="18"/>
  <c r="AA28" i="38"/>
  <c r="AA113" i="38" s="1"/>
  <c r="AA114" i="38" s="1"/>
  <c r="Z612" i="38"/>
  <c r="Z613" i="38" s="1"/>
  <c r="Z621" i="38" s="1"/>
  <c r="Z604" i="38"/>
  <c r="Z605" i="38" s="1"/>
  <c r="Z620" i="38" s="1"/>
  <c r="Z568" i="38"/>
  <c r="Z569" i="38" s="1"/>
  <c r="Z616" i="38" s="1"/>
  <c r="Z595" i="38"/>
  <c r="Z596" i="38" s="1"/>
  <c r="Z619" i="38" s="1"/>
  <c r="Z586" i="38"/>
  <c r="Z587" i="38" s="1"/>
  <c r="Z618" i="38" s="1"/>
  <c r="Z577" i="38"/>
  <c r="Z578" i="38" s="1"/>
  <c r="Z617" i="38" s="1"/>
  <c r="Z271" i="38"/>
  <c r="Z273" i="38" s="1"/>
  <c r="Z86" i="38"/>
  <c r="Z88" i="38" s="1"/>
  <c r="Z93" i="38" s="1"/>
  <c r="Z81" i="38"/>
  <c r="Z83" i="38" s="1"/>
  <c r="Z92" i="38" s="1"/>
  <c r="Z76" i="38"/>
  <c r="Z78" i="38" s="1"/>
  <c r="Z91" i="38" s="1"/>
  <c r="Z62" i="38"/>
  <c r="Z63" i="38" s="1"/>
  <c r="Z66" i="38" s="1"/>
  <c r="K1193" i="18"/>
  <c r="K1194" i="18" s="1"/>
  <c r="AH1182" i="39"/>
  <c r="AD1182" i="39"/>
  <c r="Z1182" i="39"/>
  <c r="V1182" i="39"/>
  <c r="R1182" i="39"/>
  <c r="N1182" i="39"/>
  <c r="AG1182" i="39"/>
  <c r="AC1182" i="39"/>
  <c r="Y1182" i="39"/>
  <c r="U1182" i="39"/>
  <c r="Q1182" i="39"/>
  <c r="M1182" i="39"/>
  <c r="AF1182" i="39"/>
  <c r="AB1182" i="39"/>
  <c r="X1182" i="39"/>
  <c r="T1182" i="39"/>
  <c r="P1182" i="39"/>
  <c r="L1182" i="39"/>
  <c r="AI1182" i="39"/>
  <c r="AE1182" i="39"/>
  <c r="AA1182" i="39"/>
  <c r="W1182" i="39"/>
  <c r="S1182" i="39"/>
  <c r="O1182" i="39"/>
  <c r="K1182" i="39"/>
  <c r="AB23" i="38"/>
  <c r="AB27" i="38" s="1"/>
  <c r="Z334" i="18"/>
  <c r="X1341" i="18"/>
  <c r="X475" i="18"/>
  <c r="Z1294" i="18"/>
  <c r="Z461" i="18"/>
  <c r="Z463" i="18" s="1"/>
  <c r="Y676" i="39"/>
  <c r="Y678" i="39" s="1"/>
  <c r="Y690" i="39" s="1"/>
  <c r="Y499" i="39"/>
  <c r="Y501" i="39" s="1"/>
  <c r="Y688" i="39" s="1"/>
  <c r="Y692" i="39" s="1"/>
  <c r="Y696" i="39" s="1"/>
  <c r="Y697" i="39" s="1"/>
  <c r="X1295" i="38"/>
  <c r="X963" i="38"/>
  <c r="X700" i="38"/>
  <c r="X702" i="38" s="1"/>
  <c r="K1193" i="38"/>
  <c r="K1194" i="38" s="1"/>
  <c r="AA722" i="18"/>
  <c r="AA276" i="18"/>
  <c r="AA292" i="18"/>
  <c r="AA294" i="18" s="1"/>
  <c r="AA299" i="18" s="1"/>
  <c r="AA331" i="18"/>
  <c r="AA492" i="18"/>
  <c r="AA494" i="18" s="1"/>
  <c r="AD41" i="18"/>
  <c r="AE38" i="18" s="1"/>
  <c r="AA57" i="38"/>
  <c r="AA55" i="38"/>
  <c r="AD282" i="39"/>
  <c r="AD284" i="39" s="1"/>
  <c r="AD297" i="39" s="1"/>
  <c r="AD141" i="39"/>
  <c r="W1306" i="38"/>
  <c r="W1200" i="38"/>
  <c r="W709" i="38"/>
  <c r="W711" i="38" s="1"/>
  <c r="W299" i="28" s="1"/>
  <c r="W705" i="38"/>
  <c r="W725" i="38"/>
  <c r="W726" i="38" s="1"/>
  <c r="W729" i="38" s="1"/>
  <c r="W731" i="38" s="1"/>
  <c r="AF23" i="18"/>
  <c r="AF27" i="18" s="1"/>
  <c r="AF282" i="18"/>
  <c r="AF284" i="18" s="1"/>
  <c r="AF297" i="18" s="1"/>
  <c r="AF301" i="18" s="1"/>
  <c r="AF141" i="18"/>
  <c r="AA44" i="39"/>
  <c r="AA46" i="39" s="1"/>
  <c r="AA49" i="39" s="1"/>
  <c r="AA52" i="39" s="1"/>
  <c r="AA123" i="39"/>
  <c r="AA124" i="39" s="1"/>
  <c r="AA1027" i="38"/>
  <c r="AA1029" i="38" s="1"/>
  <c r="AA1032" i="38" s="1"/>
  <c r="AA1034" i="38" s="1"/>
  <c r="AA1046" i="38" s="1"/>
  <c r="AA1051" i="38" s="1"/>
  <c r="AA305" i="38"/>
  <c r="AF1217" i="18"/>
  <c r="AF1221" i="18" s="1"/>
  <c r="AB1217" i="18"/>
  <c r="AB1221" i="18" s="1"/>
  <c r="X1217" i="18"/>
  <c r="X1221" i="18" s="1"/>
  <c r="T1217" i="18"/>
  <c r="T1221" i="18" s="1"/>
  <c r="P1217" i="18"/>
  <c r="P1221" i="18" s="1"/>
  <c r="L1217" i="18"/>
  <c r="L1221" i="18" s="1"/>
  <c r="AI1217" i="18"/>
  <c r="AI1221" i="18" s="1"/>
  <c r="AE1217" i="18"/>
  <c r="AE1221" i="18" s="1"/>
  <c r="AA1217" i="18"/>
  <c r="AA1221" i="18" s="1"/>
  <c r="W1217" i="18"/>
  <c r="W1221" i="18" s="1"/>
  <c r="S1217" i="18"/>
  <c r="S1221" i="18" s="1"/>
  <c r="O1217" i="18"/>
  <c r="O1221" i="18" s="1"/>
  <c r="K1217" i="18"/>
  <c r="AH1217" i="18"/>
  <c r="AH1221" i="18" s="1"/>
  <c r="AD1217" i="18"/>
  <c r="AD1221" i="18" s="1"/>
  <c r="Z1217" i="18"/>
  <c r="Z1221" i="18" s="1"/>
  <c r="V1217" i="18"/>
  <c r="V1221" i="18" s="1"/>
  <c r="R1217" i="18"/>
  <c r="R1221" i="18" s="1"/>
  <c r="N1217" i="18"/>
  <c r="N1221" i="18" s="1"/>
  <c r="AG1217" i="18"/>
  <c r="AG1221" i="18" s="1"/>
  <c r="AC1217" i="18"/>
  <c r="AC1221" i="18" s="1"/>
  <c r="Y1217" i="18"/>
  <c r="Y1221" i="18" s="1"/>
  <c r="U1217" i="18"/>
  <c r="U1221" i="18" s="1"/>
  <c r="Q1217" i="18"/>
  <c r="Q1221" i="18" s="1"/>
  <c r="M1217" i="18"/>
  <c r="M1221" i="18" s="1"/>
  <c r="AA456" i="18"/>
  <c r="AA458" i="18" s="1"/>
  <c r="AA415" i="18"/>
  <c r="AA417" i="18" s="1"/>
  <c r="AA724" i="18" s="1"/>
  <c r="Y1295" i="18"/>
  <c r="Y963" i="18"/>
  <c r="Y700" i="18"/>
  <c r="Y702" i="18" s="1"/>
  <c r="AD23" i="39"/>
  <c r="AD27" i="39" s="1"/>
  <c r="AC129" i="18"/>
  <c r="AC130" i="18" s="1"/>
  <c r="AC140" i="18"/>
  <c r="AC142" i="18" s="1"/>
  <c r="AC543" i="28" s="1"/>
  <c r="AC548" i="28" s="1"/>
  <c r="AF1182" i="18"/>
  <c r="AB1182" i="18"/>
  <c r="X1182" i="18"/>
  <c r="T1182" i="18"/>
  <c r="P1182" i="18"/>
  <c r="L1182" i="18"/>
  <c r="AI1182" i="18"/>
  <c r="AE1182" i="18"/>
  <c r="AA1182" i="18"/>
  <c r="W1182" i="18"/>
  <c r="S1182" i="18"/>
  <c r="O1182" i="18"/>
  <c r="K1182" i="18"/>
  <c r="AH1182" i="18"/>
  <c r="AD1182" i="18"/>
  <c r="Z1182" i="18"/>
  <c r="V1182" i="18"/>
  <c r="R1182" i="18"/>
  <c r="N1182" i="18"/>
  <c r="AG1182" i="18"/>
  <c r="AC1182" i="18"/>
  <c r="Y1182" i="18"/>
  <c r="U1182" i="18"/>
  <c r="Q1182" i="18"/>
  <c r="M1182" i="18"/>
  <c r="AB1345" i="18"/>
  <c r="AB1068" i="18"/>
  <c r="Y1294" i="39"/>
  <c r="Y461" i="39"/>
  <c r="Y463" i="39" s="1"/>
  <c r="W73" i="43" s="1"/>
  <c r="AC1059" i="18"/>
  <c r="AC1309" i="18"/>
  <c r="AC1063" i="18"/>
  <c r="AC1065" i="18" s="1"/>
  <c r="AA108" i="43" s="1"/>
  <c r="Z142" i="38"/>
  <c r="Z564" i="28" s="1"/>
  <c r="Z569" i="28" s="1"/>
  <c r="AC127" i="39"/>
  <c r="AC138" i="39"/>
  <c r="AB304" i="18"/>
  <c r="AB306" i="18" s="1"/>
  <c r="AB145" i="18"/>
  <c r="AB214" i="18"/>
  <c r="AD128" i="39"/>
  <c r="AD139" i="39"/>
  <c r="AF128" i="18"/>
  <c r="AF139" i="18"/>
  <c r="Z577" i="39"/>
  <c r="Z578" i="39" s="1"/>
  <c r="Z617" i="39" s="1"/>
  <c r="Z604" i="39"/>
  <c r="Z605" i="39" s="1"/>
  <c r="Z620" i="39" s="1"/>
  <c r="Z568" i="39"/>
  <c r="Z569" i="39" s="1"/>
  <c r="Z616" i="39" s="1"/>
  <c r="Z595" i="39"/>
  <c r="Z596" i="39" s="1"/>
  <c r="Z619" i="39" s="1"/>
  <c r="Z612" i="39"/>
  <c r="Z613" i="39" s="1"/>
  <c r="Z621" i="39" s="1"/>
  <c r="Z586" i="39"/>
  <c r="Z587" i="39" s="1"/>
  <c r="Z618" i="39" s="1"/>
  <c r="Z271" i="39"/>
  <c r="Z273" i="39" s="1"/>
  <c r="Z86" i="39"/>
  <c r="Z88" i="39" s="1"/>
  <c r="Z93" i="39" s="1"/>
  <c r="Z81" i="39"/>
  <c r="Z83" i="39" s="1"/>
  <c r="Z92" i="39" s="1"/>
  <c r="Z76" i="39"/>
  <c r="Z78" i="39" s="1"/>
  <c r="Z91" i="39" s="1"/>
  <c r="Z62" i="39"/>
  <c r="Z63" i="39" s="1"/>
  <c r="Z66" i="39" s="1"/>
  <c r="W1342" i="39"/>
  <c r="W714" i="39"/>
  <c r="W1341" i="38"/>
  <c r="W475" i="38"/>
  <c r="K1193" i="39"/>
  <c r="K1194" i="39" s="1"/>
  <c r="AD138" i="18"/>
  <c r="AD127" i="18"/>
  <c r="X1295" i="39"/>
  <c r="X963" i="39"/>
  <c r="X700" i="39"/>
  <c r="X702" i="39" s="1"/>
  <c r="V74" i="43" s="1"/>
  <c r="Y1294" i="38"/>
  <c r="Y461" i="38"/>
  <c r="Y463" i="38" s="1"/>
  <c r="AE134" i="39"/>
  <c r="AE135" i="39" s="1"/>
  <c r="AE118" i="39"/>
  <c r="AE119" i="39" s="1"/>
  <c r="AE26" i="39"/>
  <c r="AE39" i="39"/>
  <c r="AE21" i="39"/>
  <c r="AA129" i="38"/>
  <c r="AA140" i="38"/>
  <c r="AB154" i="18" l="1"/>
  <c r="Z338" i="43" s="1"/>
  <c r="AB608" i="28"/>
  <c r="AB613" i="28" s="1"/>
  <c r="Z154" i="39"/>
  <c r="X356" i="43" s="1"/>
  <c r="Z650" i="28"/>
  <c r="Z655" i="28" s="1"/>
  <c r="Y239" i="39"/>
  <c r="Y241" i="39" s="1"/>
  <c r="Y244" i="39" s="1"/>
  <c r="Z1245" i="18"/>
  <c r="W42" i="43"/>
  <c r="Y119" i="28"/>
  <c r="V43" i="43"/>
  <c r="X120" i="28"/>
  <c r="Y106" i="38"/>
  <c r="W346" i="43"/>
  <c r="Z106" i="18"/>
  <c r="X337" i="43"/>
  <c r="Y106" i="39"/>
  <c r="W355" i="43"/>
  <c r="Y1245" i="39"/>
  <c r="AA292" i="43"/>
  <c r="AC149" i="18"/>
  <c r="AC151" i="18" s="1"/>
  <c r="Z235" i="18"/>
  <c r="X301" i="43"/>
  <c r="Z149" i="38"/>
  <c r="Z151" i="38" s="1"/>
  <c r="Y219" i="38"/>
  <c r="Y220" i="38" s="1"/>
  <c r="Y223" i="38" s="1"/>
  <c r="Y224" i="38" s="1"/>
  <c r="Y227" i="38" s="1"/>
  <c r="Y1245" i="38"/>
  <c r="Z219" i="18"/>
  <c r="Z220" i="18" s="1"/>
  <c r="Z223" i="18" s="1"/>
  <c r="Z224" i="18" s="1"/>
  <c r="Z227" i="18" s="1"/>
  <c r="X244" i="39"/>
  <c r="Y231" i="39"/>
  <c r="Y1366" i="39"/>
  <c r="Y1368" i="39" s="1"/>
  <c r="Y1371" i="39" s="1"/>
  <c r="Y219" i="39"/>
  <c r="Y220" i="39" s="1"/>
  <c r="Y223" i="39" s="1"/>
  <c r="Y224" i="39" s="1"/>
  <c r="Y227" i="39" s="1"/>
  <c r="Y235" i="38"/>
  <c r="Y239" i="38"/>
  <c r="Y241" i="38" s="1"/>
  <c r="Y244" i="38" s="1"/>
  <c r="Z231" i="18"/>
  <c r="Z239" i="18"/>
  <c r="Z241" i="18" s="1"/>
  <c r="Z244" i="18" s="1"/>
  <c r="Y291" i="43"/>
  <c r="AA101" i="18"/>
  <c r="AA103" i="18" s="1"/>
  <c r="AA611" i="28" s="1"/>
  <c r="Y231" i="38"/>
  <c r="AA213" i="18"/>
  <c r="AA216" i="18" s="1"/>
  <c r="AA219" i="18" s="1"/>
  <c r="AA220" i="18" s="1"/>
  <c r="AA223" i="18" s="1"/>
  <c r="AA224" i="18" s="1"/>
  <c r="AA227" i="18" s="1"/>
  <c r="AA97" i="18"/>
  <c r="U165" i="43"/>
  <c r="X138" i="43"/>
  <c r="V134" i="43"/>
  <c r="X11" i="43"/>
  <c r="W12" i="43"/>
  <c r="AA15" i="43"/>
  <c r="Y239" i="28"/>
  <c r="AC243" i="28"/>
  <c r="X357" i="28"/>
  <c r="Y178" i="28"/>
  <c r="X179" i="28"/>
  <c r="Z60" i="28"/>
  <c r="Y61" i="28"/>
  <c r="Z388" i="38"/>
  <c r="Z390" i="38" s="1"/>
  <c r="Z393" i="38" s="1"/>
  <c r="Z395" i="38" s="1"/>
  <c r="Z407" i="38" s="1"/>
  <c r="Z412" i="38" s="1"/>
  <c r="Z415" i="38" s="1"/>
  <c r="Z417" i="38" s="1"/>
  <c r="Z724" i="38" s="1"/>
  <c r="Z94" i="39"/>
  <c r="Z588" i="28" s="1"/>
  <c r="AE138" i="18"/>
  <c r="AD28" i="39"/>
  <c r="AD113" i="39" s="1"/>
  <c r="AD114" i="39" s="1"/>
  <c r="AD127" i="39" s="1"/>
  <c r="X244" i="38"/>
  <c r="X343" i="39"/>
  <c r="X345" i="39" s="1"/>
  <c r="X348" i="39" s="1"/>
  <c r="X1063" i="39"/>
  <c r="X1065" i="39" s="1"/>
  <c r="V168" i="43" s="1"/>
  <c r="X1059" i="39"/>
  <c r="X1309" i="39"/>
  <c r="Y723" i="39"/>
  <c r="Y332" i="39"/>
  <c r="Y334" i="39" s="1"/>
  <c r="Y1206" i="39" s="1"/>
  <c r="Y309" i="39"/>
  <c r="Y1298" i="39"/>
  <c r="Y1054" i="39"/>
  <c r="Y1056" i="39" s="1"/>
  <c r="Y182" i="28" s="1"/>
  <c r="AB28" i="38"/>
  <c r="AB113" i="38" s="1"/>
  <c r="AB114" i="38" s="1"/>
  <c r="AB138" i="38" s="1"/>
  <c r="AA334" i="18"/>
  <c r="AA1206" i="18" s="1"/>
  <c r="Z622" i="38"/>
  <c r="Z689" i="38" s="1"/>
  <c r="Z622" i="39"/>
  <c r="Z689" i="39" s="1"/>
  <c r="AB94" i="18"/>
  <c r="AB546" i="28" s="1"/>
  <c r="AC388" i="18"/>
  <c r="AC390" i="18" s="1"/>
  <c r="AC393" i="18" s="1"/>
  <c r="AC395" i="18" s="1"/>
  <c r="AC407" i="18" s="1"/>
  <c r="AC412" i="18" s="1"/>
  <c r="AC287" i="18"/>
  <c r="AC289" i="18" s="1"/>
  <c r="AC298" i="18" s="1"/>
  <c r="Z722" i="39"/>
  <c r="Z492" i="39"/>
  <c r="Z494" i="39" s="1"/>
  <c r="Z276" i="39"/>
  <c r="Z292" i="39"/>
  <c r="Z294" i="39" s="1"/>
  <c r="Z299" i="39" s="1"/>
  <c r="Z301" i="39" s="1"/>
  <c r="Z331" i="39"/>
  <c r="Z214" i="38"/>
  <c r="Z304" i="38"/>
  <c r="Z306" i="38" s="1"/>
  <c r="Z145" i="38"/>
  <c r="N1222" i="18"/>
  <c r="N1188" i="18"/>
  <c r="AI1222" i="18"/>
  <c r="AI1188" i="18"/>
  <c r="AA1294" i="18"/>
  <c r="AA461" i="18"/>
  <c r="AA463" i="18" s="1"/>
  <c r="AI1222" i="39"/>
  <c r="AI1188" i="39"/>
  <c r="AG1188" i="39"/>
  <c r="AG1222" i="39"/>
  <c r="K1223" i="18"/>
  <c r="K749" i="18"/>
  <c r="K751" i="18" s="1"/>
  <c r="AC1068" i="18"/>
  <c r="AC1345" i="18"/>
  <c r="Z722" i="38"/>
  <c r="Z331" i="38"/>
  <c r="Z492" i="38"/>
  <c r="Z494" i="38" s="1"/>
  <c r="Z276" i="38"/>
  <c r="Z292" i="38"/>
  <c r="Z294" i="38" s="1"/>
  <c r="Z299" i="38" s="1"/>
  <c r="X1342" i="18"/>
  <c r="X714" i="18"/>
  <c r="L1222" i="38"/>
  <c r="L1188" i="38"/>
  <c r="U1222" i="38"/>
  <c r="U1188" i="38"/>
  <c r="AD1222" i="38"/>
  <c r="AD1188" i="38"/>
  <c r="Z1295" i="18"/>
  <c r="Z963" i="18"/>
  <c r="Z700" i="18"/>
  <c r="Z702" i="18" s="1"/>
  <c r="AF134" i="39"/>
  <c r="AF135" i="39" s="1"/>
  <c r="AF118" i="39"/>
  <c r="AF119" i="39" s="1"/>
  <c r="AF26" i="39"/>
  <c r="AF39" i="39"/>
  <c r="AF21" i="39"/>
  <c r="AE23" i="39"/>
  <c r="AE27" i="39" s="1"/>
  <c r="AE282" i="39"/>
  <c r="AE284" i="39" s="1"/>
  <c r="AE297" i="39" s="1"/>
  <c r="AE141" i="39"/>
  <c r="M1222" i="18"/>
  <c r="M1188" i="18"/>
  <c r="AC1222" i="18"/>
  <c r="AC1188" i="18"/>
  <c r="V1222" i="18"/>
  <c r="V1188" i="18"/>
  <c r="K1222" i="18"/>
  <c r="K1188" i="18"/>
  <c r="K1189" i="18" s="1"/>
  <c r="L1187" i="18" s="1"/>
  <c r="I1182" i="18"/>
  <c r="AA1222" i="18"/>
  <c r="AA1188" i="18"/>
  <c r="P1222" i="18"/>
  <c r="P1188" i="18"/>
  <c r="AF1222" i="18"/>
  <c r="AF1188" i="18"/>
  <c r="K1221" i="18"/>
  <c r="I1217" i="18"/>
  <c r="I1221" i="18" s="1"/>
  <c r="AA140" i="39"/>
  <c r="AA142" i="39" s="1"/>
  <c r="AA585" i="28" s="1"/>
  <c r="AA590" i="28" s="1"/>
  <c r="AA129" i="39"/>
  <c r="AA130" i="39" s="1"/>
  <c r="AF1027" i="18"/>
  <c r="AF1029" i="18" s="1"/>
  <c r="AF1032" i="18" s="1"/>
  <c r="AF1034" i="18" s="1"/>
  <c r="AF1046" i="18" s="1"/>
  <c r="AF1051" i="18" s="1"/>
  <c r="AF305" i="18"/>
  <c r="AA612" i="38"/>
  <c r="AA613" i="38" s="1"/>
  <c r="AA621" i="38" s="1"/>
  <c r="AA595" i="38"/>
  <c r="AA596" i="38" s="1"/>
  <c r="AA619" i="38" s="1"/>
  <c r="AA586" i="38"/>
  <c r="AA587" i="38" s="1"/>
  <c r="AA618" i="38" s="1"/>
  <c r="AA577" i="38"/>
  <c r="AA578" i="38" s="1"/>
  <c r="AA617" i="38" s="1"/>
  <c r="AA271" i="38"/>
  <c r="AA273" i="38" s="1"/>
  <c r="AA604" i="38"/>
  <c r="AA605" i="38" s="1"/>
  <c r="AA620" i="38" s="1"/>
  <c r="AA568" i="38"/>
  <c r="AA569" i="38" s="1"/>
  <c r="AA616" i="38" s="1"/>
  <c r="AA86" i="38"/>
  <c r="AA88" i="38" s="1"/>
  <c r="AA93" i="38" s="1"/>
  <c r="AA81" i="38"/>
  <c r="AA83" i="38" s="1"/>
  <c r="AA92" i="38" s="1"/>
  <c r="AA76" i="38"/>
  <c r="AA78" i="38" s="1"/>
  <c r="AA91" i="38" s="1"/>
  <c r="AA62" i="38"/>
  <c r="AA63" i="38" s="1"/>
  <c r="AA66" i="38" s="1"/>
  <c r="K1223" i="38"/>
  <c r="K749" i="38"/>
  <c r="K751" i="38" s="1"/>
  <c r="Y1295" i="39"/>
  <c r="Y963" i="39"/>
  <c r="Y700" i="39"/>
  <c r="Y702" i="39" s="1"/>
  <c r="W74" i="43" s="1"/>
  <c r="K1222" i="39"/>
  <c r="I1182" i="39"/>
  <c r="K1188" i="39"/>
  <c r="K1189" i="39" s="1"/>
  <c r="L1187" i="39" s="1"/>
  <c r="AA1222" i="39"/>
  <c r="AA1188" i="39"/>
  <c r="P1222" i="39"/>
  <c r="P1188" i="39"/>
  <c r="AF1222" i="39"/>
  <c r="AF1188" i="39"/>
  <c r="Y1222" i="39"/>
  <c r="Y1188" i="39"/>
  <c r="R1222" i="39"/>
  <c r="R1188" i="39"/>
  <c r="AH1222" i="39"/>
  <c r="AH1188" i="39"/>
  <c r="Z94" i="38"/>
  <c r="Z567" i="28" s="1"/>
  <c r="Y1206" i="38"/>
  <c r="Y343" i="38"/>
  <c r="Y345" i="38" s="1"/>
  <c r="Y348" i="38" s="1"/>
  <c r="AC604" i="18"/>
  <c r="AC605" i="18" s="1"/>
  <c r="AC620" i="18" s="1"/>
  <c r="AC568" i="18"/>
  <c r="AC569" i="18" s="1"/>
  <c r="AC616" i="18" s="1"/>
  <c r="AC595" i="18"/>
  <c r="AC596" i="18" s="1"/>
  <c r="AC619" i="18" s="1"/>
  <c r="AC612" i="18"/>
  <c r="AC613" i="18" s="1"/>
  <c r="AC621" i="18" s="1"/>
  <c r="AC586" i="18"/>
  <c r="AC587" i="18" s="1"/>
  <c r="AC618" i="18" s="1"/>
  <c r="AC577" i="18"/>
  <c r="AC578" i="18" s="1"/>
  <c r="AC617" i="18" s="1"/>
  <c r="AC86" i="18"/>
  <c r="AC88" i="18" s="1"/>
  <c r="AC93" i="18" s="1"/>
  <c r="AC81" i="18"/>
  <c r="AC83" i="18" s="1"/>
  <c r="AC92" i="18" s="1"/>
  <c r="AC271" i="18"/>
  <c r="AC273" i="18" s="1"/>
  <c r="AC76" i="18"/>
  <c r="AC78" i="18" s="1"/>
  <c r="AC91" i="18" s="1"/>
  <c r="AC62" i="18"/>
  <c r="AC63" i="18" s="1"/>
  <c r="AC66" i="18" s="1"/>
  <c r="Y1295" i="38"/>
  <c r="Y963" i="38"/>
  <c r="Y700" i="38"/>
  <c r="Y702" i="38" s="1"/>
  <c r="AG23" i="18"/>
  <c r="AG27" i="18" s="1"/>
  <c r="X960" i="18"/>
  <c r="X833" i="18"/>
  <c r="AB123" i="38"/>
  <c r="AB124" i="38" s="1"/>
  <c r="AB44" i="38"/>
  <c r="AB46" i="38" s="1"/>
  <c r="AB49" i="38" s="1"/>
  <c r="AB52" i="38" s="1"/>
  <c r="P1222" i="38"/>
  <c r="P1188" i="38"/>
  <c r="AF1222" i="38"/>
  <c r="AF1188" i="38"/>
  <c r="Y1222" i="38"/>
  <c r="Y1188" i="38"/>
  <c r="R1222" i="38"/>
  <c r="R1188" i="38"/>
  <c r="AH1222" i="38"/>
  <c r="AH1188" i="38"/>
  <c r="W1222" i="38"/>
  <c r="W1188" i="38"/>
  <c r="AF18" i="39"/>
  <c r="AG16" i="39" s="1"/>
  <c r="AB722" i="18"/>
  <c r="AB292" i="18"/>
  <c r="AB294" i="18" s="1"/>
  <c r="AB299" i="18" s="1"/>
  <c r="AB331" i="18"/>
  <c r="AB492" i="18"/>
  <c r="AB494" i="18" s="1"/>
  <c r="AB276" i="18"/>
  <c r="AB622" i="18"/>
  <c r="AB689" i="18" s="1"/>
  <c r="Y1341" i="18"/>
  <c r="Y475" i="18"/>
  <c r="AB123" i="39"/>
  <c r="AB124" i="39" s="1"/>
  <c r="AB44" i="39"/>
  <c r="AB46" i="39" s="1"/>
  <c r="AB49" i="39" s="1"/>
  <c r="AB52" i="39" s="1"/>
  <c r="AC214" i="18"/>
  <c r="AC304" i="18"/>
  <c r="AC306" i="18" s="1"/>
  <c r="AC145" i="18"/>
  <c r="U1222" i="18"/>
  <c r="U1188" i="18"/>
  <c r="AD1222" i="18"/>
  <c r="AD1188" i="18"/>
  <c r="S1222" i="18"/>
  <c r="S1188" i="18"/>
  <c r="X1222" i="18"/>
  <c r="X1188" i="18"/>
  <c r="Y1200" i="18"/>
  <c r="Y1306" i="18"/>
  <c r="Y709" i="18"/>
  <c r="Y711" i="18" s="1"/>
  <c r="Y240" i="28" s="1"/>
  <c r="Y705" i="18"/>
  <c r="Y725" i="18"/>
  <c r="Y726" i="18" s="1"/>
  <c r="Y729" i="18" s="1"/>
  <c r="Y731" i="18" s="1"/>
  <c r="AA1298" i="38"/>
  <c r="AA1054" i="38"/>
  <c r="AA1056" i="38" s="1"/>
  <c r="AA123" i="28" s="1"/>
  <c r="AA676" i="18"/>
  <c r="AA678" i="18" s="1"/>
  <c r="AA690" i="18" s="1"/>
  <c r="AA499" i="18"/>
  <c r="AA501" i="18" s="1"/>
  <c r="AA688" i="18" s="1"/>
  <c r="AA692" i="18" s="1"/>
  <c r="AA696" i="18" s="1"/>
  <c r="AA697" i="18" s="1"/>
  <c r="Z1199" i="18"/>
  <c r="Z1305" i="18"/>
  <c r="Z470" i="18"/>
  <c r="Z472" i="18" s="1"/>
  <c r="X104" i="43" s="1"/>
  <c r="Z466" i="18"/>
  <c r="S1222" i="39"/>
  <c r="S1188" i="39"/>
  <c r="X1222" i="39"/>
  <c r="X1188" i="39"/>
  <c r="Q1188" i="39"/>
  <c r="Q1222" i="39"/>
  <c r="Z1222" i="39"/>
  <c r="Z1188" i="39"/>
  <c r="AE139" i="39"/>
  <c r="AE128" i="39"/>
  <c r="X1306" i="39"/>
  <c r="X1200" i="39"/>
  <c r="X725" i="39"/>
  <c r="X726" i="39" s="1"/>
  <c r="X729" i="39" s="1"/>
  <c r="X731" i="39" s="1"/>
  <c r="X709" i="39"/>
  <c r="X711" i="39" s="1"/>
  <c r="X358" i="28" s="1"/>
  <c r="X705" i="39"/>
  <c r="K1223" i="39"/>
  <c r="K749" i="39"/>
  <c r="K751" i="39" s="1"/>
  <c r="AB723" i="18"/>
  <c r="AB332" i="18"/>
  <c r="AB309" i="18"/>
  <c r="Y1305" i="39"/>
  <c r="Y1199" i="39"/>
  <c r="Y470" i="39"/>
  <c r="Y472" i="39" s="1"/>
  <c r="W164" i="43" s="1"/>
  <c r="Y466" i="39"/>
  <c r="Y1222" i="18"/>
  <c r="Y1188" i="18"/>
  <c r="R1222" i="18"/>
  <c r="R1188" i="18"/>
  <c r="AH1222" i="18"/>
  <c r="AH1188" i="18"/>
  <c r="W1222" i="18"/>
  <c r="W1188" i="18"/>
  <c r="L1222" i="18"/>
  <c r="L1188" i="18"/>
  <c r="AB1222" i="18"/>
  <c r="AB1188" i="18"/>
  <c r="W960" i="38"/>
  <c r="W833" i="38"/>
  <c r="W1222" i="39"/>
  <c r="W1188" i="39"/>
  <c r="L1222" i="39"/>
  <c r="L1188" i="39"/>
  <c r="AB1222" i="39"/>
  <c r="AB1188" i="39"/>
  <c r="U1188" i="39"/>
  <c r="U1222" i="39"/>
  <c r="N1222" i="39"/>
  <c r="N1188" i="39"/>
  <c r="AD1222" i="39"/>
  <c r="AD1188" i="39"/>
  <c r="AG282" i="18"/>
  <c r="AG284" i="18" s="1"/>
  <c r="AG297" i="18" s="1"/>
  <c r="AG301" i="18" s="1"/>
  <c r="AG141" i="18"/>
  <c r="AB1222" i="38"/>
  <c r="AB1188" i="38"/>
  <c r="N1222" i="38"/>
  <c r="N1188" i="38"/>
  <c r="S1222" i="38"/>
  <c r="S1188" i="38"/>
  <c r="AI1222" i="38"/>
  <c r="AI1188" i="38"/>
  <c r="AC40" i="39"/>
  <c r="AC41" i="39" s="1"/>
  <c r="AD38" i="39" s="1"/>
  <c r="Y1305" i="38"/>
  <c r="Y1199" i="38"/>
  <c r="Y466" i="38"/>
  <c r="Y470" i="38"/>
  <c r="Y472" i="38" s="1"/>
  <c r="Y298" i="28" s="1"/>
  <c r="Q1222" i="18"/>
  <c r="Q1188" i="18"/>
  <c r="AG1222" i="18"/>
  <c r="AG1188" i="18"/>
  <c r="Z1222" i="18"/>
  <c r="Z1188" i="18"/>
  <c r="O1222" i="18"/>
  <c r="O1188" i="18"/>
  <c r="AE1222" i="18"/>
  <c r="AE1188" i="18"/>
  <c r="T1222" i="18"/>
  <c r="T1188" i="18"/>
  <c r="AA57" i="39"/>
  <c r="AA55" i="39"/>
  <c r="AF28" i="18"/>
  <c r="AF113" i="18" s="1"/>
  <c r="AF114" i="18" s="1"/>
  <c r="W1342" i="38"/>
  <c r="W714" i="38"/>
  <c r="U135" i="43" s="1"/>
  <c r="AE40" i="18"/>
  <c r="X1306" i="38"/>
  <c r="X1200" i="38"/>
  <c r="X709" i="38"/>
  <c r="X711" i="38" s="1"/>
  <c r="X299" i="28" s="1"/>
  <c r="X705" i="38"/>
  <c r="X725" i="38"/>
  <c r="X726" i="38" s="1"/>
  <c r="X729" i="38" s="1"/>
  <c r="X731" i="38" s="1"/>
  <c r="Z1206" i="18"/>
  <c r="Z343" i="18"/>
  <c r="Z345" i="18" s="1"/>
  <c r="Z348" i="18" s="1"/>
  <c r="O1222" i="39"/>
  <c r="O1188" i="39"/>
  <c r="AE1222" i="39"/>
  <c r="AE1188" i="39"/>
  <c r="T1222" i="39"/>
  <c r="T1188" i="39"/>
  <c r="M1222" i="39"/>
  <c r="M1188" i="39"/>
  <c r="AC1222" i="39"/>
  <c r="AC1188" i="39"/>
  <c r="V1222" i="39"/>
  <c r="V1188" i="39"/>
  <c r="AD140" i="18"/>
  <c r="AD142" i="18" s="1"/>
  <c r="AD543" i="28" s="1"/>
  <c r="AD548" i="28" s="1"/>
  <c r="AD129" i="18"/>
  <c r="AD130" i="18" s="1"/>
  <c r="T1222" i="38"/>
  <c r="T1188" i="38"/>
  <c r="M1222" i="38"/>
  <c r="M1188" i="38"/>
  <c r="AC1222" i="38"/>
  <c r="AC1188" i="38"/>
  <c r="V1222" i="38"/>
  <c r="V1188" i="38"/>
  <c r="K1222" i="38"/>
  <c r="K1188" i="38"/>
  <c r="K1189" i="38" s="1"/>
  <c r="L1187" i="38" s="1"/>
  <c r="I1182" i="38"/>
  <c r="AA1222" i="38"/>
  <c r="AA1188" i="38"/>
  <c r="K1221" i="39"/>
  <c r="I1217" i="39"/>
  <c r="I1221" i="39" s="1"/>
  <c r="X1341" i="39"/>
  <c r="X475" i="39"/>
  <c r="AC26" i="38"/>
  <c r="AC39" i="38"/>
  <c r="AC40" i="38" s="1"/>
  <c r="AC21" i="38"/>
  <c r="AC118" i="38"/>
  <c r="AC119" i="38" s="1"/>
  <c r="AC134" i="38"/>
  <c r="AC135" i="38" s="1"/>
  <c r="Z1345" i="38"/>
  <c r="Z1068" i="38"/>
  <c r="X1341" i="38"/>
  <c r="X475" i="38"/>
  <c r="AH134" i="18"/>
  <c r="AH135" i="18" s="1"/>
  <c r="AH118" i="18"/>
  <c r="AH119" i="18" s="1"/>
  <c r="AH26" i="18"/>
  <c r="AH39" i="18"/>
  <c r="AH21" i="18"/>
  <c r="AA127" i="38"/>
  <c r="AA130" i="38" s="1"/>
  <c r="AA138" i="38"/>
  <c r="AA142" i="38" s="1"/>
  <c r="AA564" i="28" s="1"/>
  <c r="AA569" i="28" s="1"/>
  <c r="AD1309" i="18"/>
  <c r="AD1063" i="18"/>
  <c r="AD1065" i="18" s="1"/>
  <c r="AB108" i="43" s="1"/>
  <c r="AD1059" i="18"/>
  <c r="AG128" i="18"/>
  <c r="AG139" i="18"/>
  <c r="K1221" i="38"/>
  <c r="I1217" i="38"/>
  <c r="I1221" i="38" s="1"/>
  <c r="AD57" i="18"/>
  <c r="AD55" i="18"/>
  <c r="X1222" i="38"/>
  <c r="X1188" i="38"/>
  <c r="Q1222" i="38"/>
  <c r="Q1188" i="38"/>
  <c r="AG1222" i="38"/>
  <c r="AG1188" i="38"/>
  <c r="Z1222" i="38"/>
  <c r="Z1188" i="38"/>
  <c r="O1222" i="38"/>
  <c r="O1188" i="38"/>
  <c r="AE1222" i="38"/>
  <c r="AE1188" i="38"/>
  <c r="AB1027" i="38"/>
  <c r="AB1029" i="38" s="1"/>
  <c r="AB1032" i="38" s="1"/>
  <c r="AB1034" i="38" s="1"/>
  <c r="AB1046" i="38" s="1"/>
  <c r="AB1051" i="38" s="1"/>
  <c r="AB305" i="38"/>
  <c r="AD17" i="38"/>
  <c r="Z456" i="39"/>
  <c r="Z458" i="39" s="1"/>
  <c r="Z415" i="39"/>
  <c r="Z417" i="39" s="1"/>
  <c r="Z724" i="39" s="1"/>
  <c r="AE1298" i="18"/>
  <c r="AE1054" i="18"/>
  <c r="AE1056" i="18" s="1"/>
  <c r="AE64" i="28" s="1"/>
  <c r="AI17" i="18"/>
  <c r="AB415" i="18"/>
  <c r="AB417" i="18" s="1"/>
  <c r="AB724" i="18" s="1"/>
  <c r="AB456" i="18"/>
  <c r="AB458" i="18" s="1"/>
  <c r="Y248" i="39" l="1"/>
  <c r="Y249" i="39" s="1"/>
  <c r="Y252" i="39" s="1"/>
  <c r="Y253" i="39" s="1"/>
  <c r="Y256" i="39" s="1"/>
  <c r="Z248" i="18"/>
  <c r="Z249" i="18" s="1"/>
  <c r="Z252" i="18" s="1"/>
  <c r="Z253" i="18" s="1"/>
  <c r="Z256" i="18" s="1"/>
  <c r="AC154" i="18"/>
  <c r="AA338" i="43" s="1"/>
  <c r="AC608" i="28"/>
  <c r="AC613" i="28" s="1"/>
  <c r="Z154" i="38"/>
  <c r="X347" i="43" s="1"/>
  <c r="Z629" i="28"/>
  <c r="Z634" i="28" s="1"/>
  <c r="W43" i="43"/>
  <c r="Y120" i="28"/>
  <c r="Y248" i="38"/>
  <c r="Y249" i="38" s="1"/>
  <c r="Y252" i="38" s="1"/>
  <c r="Y253" i="38" s="1"/>
  <c r="Y256" i="38" s="1"/>
  <c r="AA106" i="18"/>
  <c r="Y337" i="43"/>
  <c r="Y310" i="43"/>
  <c r="AA149" i="39"/>
  <c r="AA151" i="39" s="1"/>
  <c r="AB292" i="43"/>
  <c r="AD149" i="18"/>
  <c r="AD151" i="18" s="1"/>
  <c r="X309" i="43"/>
  <c r="Z101" i="39"/>
  <c r="Z103" i="39" s="1"/>
  <c r="Z653" i="28" s="1"/>
  <c r="Y301" i="43"/>
  <c r="AA149" i="38"/>
  <c r="AA151" i="38" s="1"/>
  <c r="X300" i="43"/>
  <c r="Z101" i="38"/>
  <c r="Z103" i="38" s="1"/>
  <c r="Z632" i="28" s="1"/>
  <c r="AA235" i="18"/>
  <c r="AA239" i="18"/>
  <c r="AA241" i="18" s="1"/>
  <c r="AA248" i="18" s="1"/>
  <c r="AA231" i="18"/>
  <c r="AA1366" i="18"/>
  <c r="AA1368" i="18" s="1"/>
  <c r="AA1371" i="18" s="1"/>
  <c r="Z291" i="43"/>
  <c r="AB101" i="18"/>
  <c r="AB103" i="18" s="1"/>
  <c r="AB611" i="28" s="1"/>
  <c r="AA1245" i="18"/>
  <c r="Z213" i="39"/>
  <c r="Z216" i="39" s="1"/>
  <c r="Z219" i="39" s="1"/>
  <c r="Z220" i="39" s="1"/>
  <c r="Z223" i="39" s="1"/>
  <c r="Z224" i="39" s="1"/>
  <c r="Z227" i="39" s="1"/>
  <c r="Z97" i="39"/>
  <c r="Z213" i="38"/>
  <c r="Z216" i="38" s="1"/>
  <c r="Z235" i="38" s="1"/>
  <c r="Z97" i="38"/>
  <c r="AB213" i="18"/>
  <c r="AB216" i="18" s="1"/>
  <c r="AB231" i="18" s="1"/>
  <c r="AB97" i="18"/>
  <c r="V77" i="43"/>
  <c r="W134" i="43"/>
  <c r="X12" i="43"/>
  <c r="Y11" i="43"/>
  <c r="V105" i="43"/>
  <c r="AB15" i="43"/>
  <c r="AD138" i="39"/>
  <c r="Z239" i="28"/>
  <c r="AD243" i="28"/>
  <c r="Y357" i="28"/>
  <c r="X361" i="28"/>
  <c r="Y179" i="28"/>
  <c r="Z61" i="28"/>
  <c r="AA60" i="28"/>
  <c r="Z456" i="38"/>
  <c r="Z458" i="38" s="1"/>
  <c r="Z1294" i="38" s="1"/>
  <c r="AB127" i="38"/>
  <c r="Y343" i="39"/>
  <c r="Y345" i="39" s="1"/>
  <c r="Y348" i="39" s="1"/>
  <c r="Z1027" i="39"/>
  <c r="Z1029" i="39" s="1"/>
  <c r="Z1032" i="39" s="1"/>
  <c r="Z1034" i="39" s="1"/>
  <c r="Z1046" i="39" s="1"/>
  <c r="Z1051" i="39" s="1"/>
  <c r="Z305" i="39"/>
  <c r="Z306" i="39" s="1"/>
  <c r="Y1063" i="39"/>
  <c r="Y1065" i="39" s="1"/>
  <c r="W168" i="43" s="1"/>
  <c r="Y1059" i="39"/>
  <c r="Y1309" i="39"/>
  <c r="X1068" i="39"/>
  <c r="X1345" i="39"/>
  <c r="AA94" i="38"/>
  <c r="AA567" i="28" s="1"/>
  <c r="AA343" i="18"/>
  <c r="AA345" i="18" s="1"/>
  <c r="AA348" i="18" s="1"/>
  <c r="AB334" i="18"/>
  <c r="AB343" i="18" s="1"/>
  <c r="AB345" i="18" s="1"/>
  <c r="AB348" i="18" s="1"/>
  <c r="AA622" i="38"/>
  <c r="AA689" i="38" s="1"/>
  <c r="AD304" i="18"/>
  <c r="AD306" i="18" s="1"/>
  <c r="AD145" i="18"/>
  <c r="AD214" i="18"/>
  <c r="AD388" i="18"/>
  <c r="AD390" i="18" s="1"/>
  <c r="AD393" i="18" s="1"/>
  <c r="AD395" i="18" s="1"/>
  <c r="AD407" i="18" s="1"/>
  <c r="AD412" i="18" s="1"/>
  <c r="AD287" i="18"/>
  <c r="AD289" i="18" s="1"/>
  <c r="AD298" i="18" s="1"/>
  <c r="AC123" i="38"/>
  <c r="AC124" i="38" s="1"/>
  <c r="AC44" i="38"/>
  <c r="AC46" i="38" s="1"/>
  <c r="AC49" i="38" s="1"/>
  <c r="AC52" i="38" s="1"/>
  <c r="AD40" i="39"/>
  <c r="AD41" i="39" s="1"/>
  <c r="AE38" i="39" s="1"/>
  <c r="AI134" i="18"/>
  <c r="AI135" i="18" s="1"/>
  <c r="AI118" i="18"/>
  <c r="AI119" i="18" s="1"/>
  <c r="AI26" i="18"/>
  <c r="AI39" i="18"/>
  <c r="AI21" i="18"/>
  <c r="I17" i="18"/>
  <c r="AD134" i="38"/>
  <c r="AD135" i="38" s="1"/>
  <c r="AD118" i="38"/>
  <c r="AD119" i="38" s="1"/>
  <c r="AD39" i="38"/>
  <c r="AD21" i="38"/>
  <c r="AD26" i="38"/>
  <c r="X1342" i="38"/>
  <c r="X714" i="38"/>
  <c r="V135" i="43" s="1"/>
  <c r="AG1027" i="18"/>
  <c r="AG1029" i="18" s="1"/>
  <c r="AG1032" i="18" s="1"/>
  <c r="AG1034" i="18" s="1"/>
  <c r="AG1046" i="18" s="1"/>
  <c r="AG1051" i="18" s="1"/>
  <c r="AG305" i="18"/>
  <c r="X960" i="39"/>
  <c r="X833" i="39"/>
  <c r="AF1298" i="18"/>
  <c r="AF1054" i="18"/>
  <c r="AF1056" i="18" s="1"/>
  <c r="AF64" i="28" s="1"/>
  <c r="AC41" i="38"/>
  <c r="AD38" i="38" s="1"/>
  <c r="Z723" i="38"/>
  <c r="Z332" i="38"/>
  <c r="Z334" i="38" s="1"/>
  <c r="Z309" i="38"/>
  <c r="AD18" i="38"/>
  <c r="AE16" i="38" s="1"/>
  <c r="AD1068" i="18"/>
  <c r="AD1345" i="18"/>
  <c r="AA388" i="38"/>
  <c r="AA390" i="38" s="1"/>
  <c r="AA393" i="38" s="1"/>
  <c r="AA395" i="38" s="1"/>
  <c r="AA407" i="38" s="1"/>
  <c r="AA412" i="38" s="1"/>
  <c r="AA287" i="38"/>
  <c r="AA289" i="38" s="1"/>
  <c r="AA298" i="38" s="1"/>
  <c r="AH139" i="18"/>
  <c r="AH128" i="18"/>
  <c r="AC282" i="38"/>
  <c r="AC284" i="38" s="1"/>
  <c r="AC297" i="38" s="1"/>
  <c r="AC301" i="38" s="1"/>
  <c r="AC141" i="38"/>
  <c r="AF127" i="18"/>
  <c r="AF138" i="18"/>
  <c r="AA1309" i="38"/>
  <c r="AA1063" i="38"/>
  <c r="AA1065" i="38" s="1"/>
  <c r="AA302" i="28" s="1"/>
  <c r="AA1059" i="38"/>
  <c r="Y46" i="43" s="1"/>
  <c r="Y1342" i="18"/>
  <c r="Y714" i="18"/>
  <c r="AB129" i="39"/>
  <c r="AB130" i="39" s="1"/>
  <c r="AB140" i="39"/>
  <c r="AB142" i="39" s="1"/>
  <c r="AB585" i="28" s="1"/>
  <c r="AB590" i="28" s="1"/>
  <c r="AB129" i="38"/>
  <c r="AB140" i="38"/>
  <c r="AB142" i="38" s="1"/>
  <c r="AB564" i="28" s="1"/>
  <c r="AB569" i="28" s="1"/>
  <c r="AG28" i="18"/>
  <c r="AG113" i="18" s="1"/>
  <c r="AG114" i="18" s="1"/>
  <c r="K1083" i="38"/>
  <c r="K1088" i="38" s="1"/>
  <c r="K755" i="38"/>
  <c r="K756" i="38" s="1"/>
  <c r="K843" i="38"/>
  <c r="AA388" i="39"/>
  <c r="AA390" i="39" s="1"/>
  <c r="AA393" i="39" s="1"/>
  <c r="AA395" i="39" s="1"/>
  <c r="AA407" i="39" s="1"/>
  <c r="AA412" i="39" s="1"/>
  <c r="AA287" i="39"/>
  <c r="AA289" i="39" s="1"/>
  <c r="AA298" i="39" s="1"/>
  <c r="AE28" i="39"/>
  <c r="AE113" i="39" s="1"/>
  <c r="AE114" i="39" s="1"/>
  <c r="AF23" i="39"/>
  <c r="AF27" i="39" s="1"/>
  <c r="AF282" i="39"/>
  <c r="AF284" i="39" s="1"/>
  <c r="AF297" i="39" s="1"/>
  <c r="AF141" i="39"/>
  <c r="AA1305" i="18"/>
  <c r="AA1199" i="18"/>
  <c r="AA470" i="18"/>
  <c r="AA472" i="18" s="1"/>
  <c r="Y104" i="43" s="1"/>
  <c r="AA466" i="18"/>
  <c r="Z676" i="39"/>
  <c r="Z678" i="39" s="1"/>
  <c r="Z690" i="39" s="1"/>
  <c r="Z499" i="39"/>
  <c r="Z501" i="39" s="1"/>
  <c r="Z688" i="39" s="1"/>
  <c r="Z692" i="39" s="1"/>
  <c r="Z696" i="39" s="1"/>
  <c r="Z697" i="39" s="1"/>
  <c r="AC415" i="18"/>
  <c r="AC417" i="18" s="1"/>
  <c r="AC724" i="18" s="1"/>
  <c r="AC456" i="18"/>
  <c r="AC458" i="18" s="1"/>
  <c r="AA304" i="38"/>
  <c r="AA306" i="38" s="1"/>
  <c r="AA145" i="38"/>
  <c r="AA214" i="38"/>
  <c r="AE123" i="18"/>
  <c r="AE124" i="18" s="1"/>
  <c r="AE44" i="18"/>
  <c r="AE46" i="18" s="1"/>
  <c r="AE49" i="18" s="1"/>
  <c r="AE52" i="18" s="1"/>
  <c r="AC44" i="39"/>
  <c r="AC46" i="39" s="1"/>
  <c r="AC49" i="39" s="1"/>
  <c r="AC52" i="39" s="1"/>
  <c r="AC123" i="39"/>
  <c r="AC124" i="39" s="1"/>
  <c r="AB57" i="39"/>
  <c r="AB55" i="39"/>
  <c r="AB57" i="38"/>
  <c r="AB55" i="38"/>
  <c r="L1193" i="18"/>
  <c r="L1194" i="18" s="1"/>
  <c r="L1189" i="18"/>
  <c r="M1187" i="18" s="1"/>
  <c r="Z676" i="38"/>
  <c r="Z678" i="38" s="1"/>
  <c r="Z690" i="38" s="1"/>
  <c r="Z499" i="38"/>
  <c r="Z501" i="38" s="1"/>
  <c r="Z688" i="38" s="1"/>
  <c r="Z692" i="38" s="1"/>
  <c r="Z696" i="38" s="1"/>
  <c r="Z697" i="38" s="1"/>
  <c r="AI18" i="18"/>
  <c r="AD595" i="18"/>
  <c r="AD596" i="18" s="1"/>
  <c r="AD619" i="18" s="1"/>
  <c r="AD612" i="18"/>
  <c r="AD613" i="18" s="1"/>
  <c r="AD621" i="18" s="1"/>
  <c r="AD586" i="18"/>
  <c r="AD587" i="18" s="1"/>
  <c r="AD618" i="18" s="1"/>
  <c r="AD577" i="18"/>
  <c r="AD578" i="18" s="1"/>
  <c r="AD617" i="18" s="1"/>
  <c r="AD604" i="18"/>
  <c r="AD605" i="18" s="1"/>
  <c r="AD620" i="18" s="1"/>
  <c r="AD568" i="18"/>
  <c r="AD569" i="18" s="1"/>
  <c r="AD616" i="18" s="1"/>
  <c r="AD86" i="18"/>
  <c r="AD88" i="18" s="1"/>
  <c r="AD93" i="18" s="1"/>
  <c r="AD81" i="18"/>
  <c r="AD83" i="18" s="1"/>
  <c r="AD92" i="18" s="1"/>
  <c r="AD271" i="18"/>
  <c r="AD273" i="18" s="1"/>
  <c r="AD76" i="18"/>
  <c r="AD78" i="18" s="1"/>
  <c r="AD91" i="18" s="1"/>
  <c r="AD62" i="18"/>
  <c r="AD63" i="18" s="1"/>
  <c r="AD66" i="18" s="1"/>
  <c r="AH23" i="18"/>
  <c r="AH27" i="18" s="1"/>
  <c r="AH282" i="18"/>
  <c r="AH284" i="18" s="1"/>
  <c r="AH297" i="18" s="1"/>
  <c r="AH301" i="18" s="1"/>
  <c r="AH141" i="18"/>
  <c r="AC128" i="38"/>
  <c r="AC139" i="38"/>
  <c r="X960" i="38"/>
  <c r="X833" i="38"/>
  <c r="AC723" i="18"/>
  <c r="AC332" i="18"/>
  <c r="AC309" i="18"/>
  <c r="Y1306" i="38"/>
  <c r="Y1200" i="38"/>
  <c r="Y705" i="38"/>
  <c r="Y725" i="38"/>
  <c r="Y726" i="38" s="1"/>
  <c r="Y729" i="38" s="1"/>
  <c r="Y731" i="38" s="1"/>
  <c r="Y709" i="38"/>
  <c r="Y711" i="38" s="1"/>
  <c r="Y299" i="28" s="1"/>
  <c r="AC94" i="18"/>
  <c r="AC546" i="28" s="1"/>
  <c r="AC622" i="18"/>
  <c r="AC689" i="18" s="1"/>
  <c r="Y1306" i="39"/>
  <c r="Y1200" i="39"/>
  <c r="Y709" i="39"/>
  <c r="Y711" i="39" s="1"/>
  <c r="Y358" i="28" s="1"/>
  <c r="Y705" i="39"/>
  <c r="Y725" i="39"/>
  <c r="Y726" i="39" s="1"/>
  <c r="Y729" i="39" s="1"/>
  <c r="Y731" i="39" s="1"/>
  <c r="AA722" i="38"/>
  <c r="AA492" i="38"/>
  <c r="AA494" i="38" s="1"/>
  <c r="AA276" i="38"/>
  <c r="AA292" i="38"/>
  <c r="AA294" i="38" s="1"/>
  <c r="AA299" i="38" s="1"/>
  <c r="AA331" i="38"/>
  <c r="AA304" i="39"/>
  <c r="AA145" i="39"/>
  <c r="AA214" i="39"/>
  <c r="Z1200" i="18"/>
  <c r="Z1306" i="18"/>
  <c r="Z709" i="18"/>
  <c r="Z711" i="18" s="1"/>
  <c r="Z240" i="28" s="1"/>
  <c r="Z705" i="18"/>
  <c r="Z725" i="18"/>
  <c r="Z726" i="18" s="1"/>
  <c r="Z729" i="18" s="1"/>
  <c r="Z731" i="18" s="1"/>
  <c r="L1189" i="38"/>
  <c r="M1187" i="38" s="1"/>
  <c r="L1193" i="38"/>
  <c r="L1194" i="38" s="1"/>
  <c r="Y1341" i="38"/>
  <c r="Y475" i="38"/>
  <c r="I1222" i="39"/>
  <c r="I1188" i="39"/>
  <c r="AF128" i="39"/>
  <c r="AF139" i="39"/>
  <c r="AB1294" i="18"/>
  <c r="AB461" i="18"/>
  <c r="AB463" i="18" s="1"/>
  <c r="AE1309" i="18"/>
  <c r="AE1063" i="18"/>
  <c r="AE1065" i="18" s="1"/>
  <c r="AC108" i="43" s="1"/>
  <c r="AE1059" i="18"/>
  <c r="Z1294" i="39"/>
  <c r="Z461" i="39"/>
  <c r="Z463" i="39" s="1"/>
  <c r="X73" i="43" s="1"/>
  <c r="AB1298" i="38"/>
  <c r="AB1054" i="38"/>
  <c r="AB1056" i="38" s="1"/>
  <c r="AB123" i="28" s="1"/>
  <c r="AC23" i="38"/>
  <c r="AC27" i="38" s="1"/>
  <c r="I1222" i="38"/>
  <c r="I1188" i="38"/>
  <c r="AE41" i="18"/>
  <c r="AF38" i="18" s="1"/>
  <c r="AA604" i="39"/>
  <c r="AA605" i="39" s="1"/>
  <c r="AA620" i="39" s="1"/>
  <c r="AA568" i="39"/>
  <c r="AA569" i="39" s="1"/>
  <c r="AA616" i="39" s="1"/>
  <c r="AA595" i="39"/>
  <c r="AA596" i="39" s="1"/>
  <c r="AA619" i="39" s="1"/>
  <c r="AA612" i="39"/>
  <c r="AA613" i="39" s="1"/>
  <c r="AA621" i="39" s="1"/>
  <c r="AA586" i="39"/>
  <c r="AA587" i="39" s="1"/>
  <c r="AA618" i="39" s="1"/>
  <c r="AA577" i="39"/>
  <c r="AA578" i="39" s="1"/>
  <c r="AA617" i="39" s="1"/>
  <c r="AA271" i="39"/>
  <c r="AA273" i="39" s="1"/>
  <c r="AA86" i="39"/>
  <c r="AA88" i="39" s="1"/>
  <c r="AA93" i="39" s="1"/>
  <c r="AA81" i="39"/>
  <c r="AA83" i="39" s="1"/>
  <c r="AA92" i="39" s="1"/>
  <c r="AA76" i="39"/>
  <c r="AA78" i="39" s="1"/>
  <c r="AA91" i="39" s="1"/>
  <c r="AA62" i="39"/>
  <c r="AA63" i="39" s="1"/>
  <c r="AA66" i="39" s="1"/>
  <c r="Y1341" i="39"/>
  <c r="Y475" i="39"/>
  <c r="K1083" i="39"/>
  <c r="K1088" i="39" s="1"/>
  <c r="K843" i="39"/>
  <c r="K755" i="39"/>
  <c r="K756" i="39" s="1"/>
  <c r="X1342" i="39"/>
  <c r="X714" i="39"/>
  <c r="Z1341" i="18"/>
  <c r="Z475" i="18"/>
  <c r="AA1295" i="18"/>
  <c r="AA963" i="18"/>
  <c r="AA700" i="18"/>
  <c r="AA702" i="18" s="1"/>
  <c r="Y960" i="18"/>
  <c r="Y833" i="18"/>
  <c r="AB676" i="18"/>
  <c r="AB678" i="18" s="1"/>
  <c r="AB690" i="18" s="1"/>
  <c r="AB499" i="18"/>
  <c r="AB501" i="18" s="1"/>
  <c r="AB688" i="18" s="1"/>
  <c r="AB692" i="18" s="1"/>
  <c r="AB696" i="18" s="1"/>
  <c r="AB697" i="18" s="1"/>
  <c r="AG17" i="39"/>
  <c r="AG18" i="39" s="1"/>
  <c r="AH16" i="39" s="1"/>
  <c r="AC722" i="18"/>
  <c r="AC331" i="18"/>
  <c r="AC492" i="18"/>
  <c r="AC494" i="18" s="1"/>
  <c r="AC276" i="18"/>
  <c r="AC292" i="18"/>
  <c r="AC294" i="18" s="1"/>
  <c r="AC299" i="18" s="1"/>
  <c r="L1189" i="39"/>
  <c r="M1187" i="39" s="1"/>
  <c r="L1193" i="39"/>
  <c r="L1194" i="39" s="1"/>
  <c r="I1222" i="18"/>
  <c r="I1188" i="18"/>
  <c r="K1083" i="18"/>
  <c r="K1088" i="18" s="1"/>
  <c r="K755" i="18"/>
  <c r="K756" i="18" s="1"/>
  <c r="K843" i="18"/>
  <c r="AA249" i="18" l="1"/>
  <c r="AA252" i="18" s="1"/>
  <c r="AA253" i="18" s="1"/>
  <c r="AA256" i="18" s="1"/>
  <c r="AA154" i="38"/>
  <c r="Y347" i="43" s="1"/>
  <c r="AA629" i="28"/>
  <c r="AA634" i="28" s="1"/>
  <c r="AD154" i="18"/>
  <c r="AB338" i="43" s="1"/>
  <c r="AD608" i="28"/>
  <c r="AD613" i="28" s="1"/>
  <c r="AA154" i="39"/>
  <c r="Y356" i="43" s="1"/>
  <c r="AA650" i="28"/>
  <c r="AA655" i="28" s="1"/>
  <c r="Z1366" i="39"/>
  <c r="Z1368" i="39" s="1"/>
  <c r="Z1371" i="39" s="1"/>
  <c r="Z106" i="38"/>
  <c r="X346" i="43"/>
  <c r="AB106" i="18"/>
  <c r="Z337" i="43"/>
  <c r="Z106" i="39"/>
  <c r="X355" i="43"/>
  <c r="AA244" i="18"/>
  <c r="Z310" i="43"/>
  <c r="AB149" i="39"/>
  <c r="AB151" i="39" s="1"/>
  <c r="AB239" i="18"/>
  <c r="AB241" i="18" s="1"/>
  <c r="AB244" i="18" s="1"/>
  <c r="Z231" i="39"/>
  <c r="Z301" i="43"/>
  <c r="AB149" i="38"/>
  <c r="AB151" i="38" s="1"/>
  <c r="Y300" i="43"/>
  <c r="AA101" i="38"/>
  <c r="AA103" i="38" s="1"/>
  <c r="AA632" i="28" s="1"/>
  <c r="Z239" i="39"/>
  <c r="Z241" i="39" s="1"/>
  <c r="Z248" i="39" s="1"/>
  <c r="Z249" i="39" s="1"/>
  <c r="Z252" i="39" s="1"/>
  <c r="Z253" i="39" s="1"/>
  <c r="Z256" i="39" s="1"/>
  <c r="Z235" i="39"/>
  <c r="Z1245" i="39"/>
  <c r="AB1366" i="18"/>
  <c r="AB1368" i="18" s="1"/>
  <c r="AB1371" i="18" s="1"/>
  <c r="AB235" i="18"/>
  <c r="AA291" i="43"/>
  <c r="AC101" i="18"/>
  <c r="AC103" i="18" s="1"/>
  <c r="AC611" i="28" s="1"/>
  <c r="AB1245" i="18"/>
  <c r="AB219" i="18"/>
  <c r="AB220" i="18" s="1"/>
  <c r="AB223" i="18" s="1"/>
  <c r="AB224" i="18" s="1"/>
  <c r="AB227" i="18" s="1"/>
  <c r="AA213" i="38"/>
  <c r="AA216" i="38" s="1"/>
  <c r="AA235" i="38" s="1"/>
  <c r="AA97" i="38"/>
  <c r="AC213" i="18"/>
  <c r="AC216" i="18" s="1"/>
  <c r="AC1245" i="18" s="1"/>
  <c r="AC97" i="18"/>
  <c r="W77" i="43"/>
  <c r="V165" i="43"/>
  <c r="Y138" i="43"/>
  <c r="Y12" i="43"/>
  <c r="Z11" i="43"/>
  <c r="W105" i="43"/>
  <c r="AC15" i="43"/>
  <c r="AA239" i="28"/>
  <c r="AE243" i="28"/>
  <c r="Y361" i="28"/>
  <c r="Z178" i="28"/>
  <c r="AA61" i="28"/>
  <c r="AB60" i="28"/>
  <c r="AB130" i="38"/>
  <c r="AB388" i="38" s="1"/>
  <c r="AB390" i="38" s="1"/>
  <c r="AB393" i="38" s="1"/>
  <c r="AB395" i="38" s="1"/>
  <c r="AB407" i="38" s="1"/>
  <c r="AB412" i="38" s="1"/>
  <c r="Z461" i="38"/>
  <c r="Z463" i="38" s="1"/>
  <c r="Z119" i="28" s="1"/>
  <c r="Z219" i="38"/>
  <c r="Z220" i="38" s="1"/>
  <c r="Z223" i="38" s="1"/>
  <c r="Z224" i="38" s="1"/>
  <c r="Z227" i="38" s="1"/>
  <c r="Z239" i="38"/>
  <c r="Z241" i="38" s="1"/>
  <c r="Z248" i="38" s="1"/>
  <c r="Z249" i="38" s="1"/>
  <c r="Z252" i="38" s="1"/>
  <c r="Z253" i="38" s="1"/>
  <c r="Z256" i="38" s="1"/>
  <c r="Z1366" i="38"/>
  <c r="Z1368" i="38" s="1"/>
  <c r="Z1371" i="38" s="1"/>
  <c r="Z231" i="38"/>
  <c r="Z1245" i="38"/>
  <c r="AB1206" i="18"/>
  <c r="Y1345" i="39"/>
  <c r="Y1068" i="39"/>
  <c r="Z723" i="39"/>
  <c r="Z309" i="39"/>
  <c r="Z332" i="39"/>
  <c r="Z334" i="39" s="1"/>
  <c r="Z343" i="39" s="1"/>
  <c r="Z345" i="39" s="1"/>
  <c r="Z348" i="39" s="1"/>
  <c r="Z1298" i="39"/>
  <c r="Z1054" i="39"/>
  <c r="Z1056" i="39" s="1"/>
  <c r="Z182" i="28" s="1"/>
  <c r="AF28" i="39"/>
  <c r="AF113" i="39" s="1"/>
  <c r="AF114" i="39" s="1"/>
  <c r="AF138" i="39" s="1"/>
  <c r="AC334" i="18"/>
  <c r="AC1206" i="18" s="1"/>
  <c r="Z1305" i="39"/>
  <c r="Z1199" i="39"/>
  <c r="Z466" i="39"/>
  <c r="Z470" i="39"/>
  <c r="Z472" i="39" s="1"/>
  <c r="X164" i="43" s="1"/>
  <c r="M1189" i="38"/>
  <c r="N1187" i="38" s="1"/>
  <c r="M1193" i="38"/>
  <c r="M1194" i="38" s="1"/>
  <c r="Y960" i="39"/>
  <c r="Y833" i="39"/>
  <c r="AC1294" i="18"/>
  <c r="AC461" i="18"/>
  <c r="AC463" i="18" s="1"/>
  <c r="AE138" i="39"/>
  <c r="AE127" i="39"/>
  <c r="AB304" i="39"/>
  <c r="AB145" i="39"/>
  <c r="AB214" i="39"/>
  <c r="AF1309" i="18"/>
  <c r="AF1063" i="18"/>
  <c r="AF1065" i="18" s="1"/>
  <c r="AD108" i="43" s="1"/>
  <c r="AF1059" i="18"/>
  <c r="AB1295" i="18"/>
  <c r="AB963" i="18"/>
  <c r="AB700" i="18"/>
  <c r="AB702" i="18" s="1"/>
  <c r="K1299" i="39"/>
  <c r="K1091" i="39"/>
  <c r="K1093" i="39" s="1"/>
  <c r="I78" i="43" s="1"/>
  <c r="AF40" i="18"/>
  <c r="AF41" i="18" s="1"/>
  <c r="AG38" i="18" s="1"/>
  <c r="AC28" i="38"/>
  <c r="AC113" i="38" s="1"/>
  <c r="AC114" i="38" s="1"/>
  <c r="Y1342" i="38"/>
  <c r="Y714" i="38"/>
  <c r="W135" i="43" s="1"/>
  <c r="AH1027" i="18"/>
  <c r="AH1029" i="18" s="1"/>
  <c r="AH1032" i="18" s="1"/>
  <c r="AH1034" i="18" s="1"/>
  <c r="AH1046" i="18" s="1"/>
  <c r="AH1051" i="18" s="1"/>
  <c r="AH305" i="18"/>
  <c r="AD94" i="18"/>
  <c r="AD546" i="28" s="1"/>
  <c r="AD622" i="18"/>
  <c r="AD689" i="18" s="1"/>
  <c r="AB612" i="38"/>
  <c r="AB613" i="38" s="1"/>
  <c r="AB621" i="38" s="1"/>
  <c r="AB586" i="38"/>
  <c r="AB587" i="38" s="1"/>
  <c r="AB618" i="38" s="1"/>
  <c r="AB577" i="38"/>
  <c r="AB578" i="38" s="1"/>
  <c r="AB617" i="38" s="1"/>
  <c r="AB271" i="38"/>
  <c r="AB273" i="38" s="1"/>
  <c r="AB604" i="38"/>
  <c r="AB605" i="38" s="1"/>
  <c r="AB620" i="38" s="1"/>
  <c r="AB568" i="38"/>
  <c r="AB569" i="38" s="1"/>
  <c r="AB616" i="38" s="1"/>
  <c r="AB595" i="38"/>
  <c r="AB596" i="38" s="1"/>
  <c r="AB619" i="38" s="1"/>
  <c r="AB86" i="38"/>
  <c r="AB88" i="38" s="1"/>
  <c r="AB93" i="38" s="1"/>
  <c r="AB81" i="38"/>
  <c r="AB83" i="38" s="1"/>
  <c r="AB92" i="38" s="1"/>
  <c r="AB76" i="38"/>
  <c r="AB78" i="38" s="1"/>
  <c r="AB91" i="38" s="1"/>
  <c r="AB62" i="38"/>
  <c r="AB63" i="38" s="1"/>
  <c r="AB66" i="38" s="1"/>
  <c r="AC129" i="39"/>
  <c r="AC130" i="39" s="1"/>
  <c r="AC140" i="39"/>
  <c r="AC142" i="39" s="1"/>
  <c r="AC585" i="28" s="1"/>
  <c r="AC590" i="28" s="1"/>
  <c r="AA1341" i="18"/>
  <c r="AA475" i="18"/>
  <c r="Z1206" i="38"/>
  <c r="Z343" i="38"/>
  <c r="Z345" i="38" s="1"/>
  <c r="Z348" i="38" s="1"/>
  <c r="AG127" i="18"/>
  <c r="AG138" i="18"/>
  <c r="AB388" i="39"/>
  <c r="AB390" i="39" s="1"/>
  <c r="AB393" i="39" s="1"/>
  <c r="AB395" i="39" s="1"/>
  <c r="AB407" i="39" s="1"/>
  <c r="AB412" i="39" s="1"/>
  <c r="AB287" i="39"/>
  <c r="AB289" i="39" s="1"/>
  <c r="AB298" i="39" s="1"/>
  <c r="AC1027" i="38"/>
  <c r="AC1029" i="38" s="1"/>
  <c r="AC1032" i="38" s="1"/>
  <c r="AC1034" i="38" s="1"/>
  <c r="AC1046" i="38" s="1"/>
  <c r="AC1051" i="38" s="1"/>
  <c r="AC305" i="38"/>
  <c r="AA456" i="38"/>
  <c r="AA458" i="38" s="1"/>
  <c r="AA415" i="38"/>
  <c r="AA417" i="38" s="1"/>
  <c r="AA724" i="38" s="1"/>
  <c r="AG1298" i="18"/>
  <c r="AG1054" i="18"/>
  <c r="AG1056" i="18" s="1"/>
  <c r="AG64" i="28" s="1"/>
  <c r="AD23" i="38"/>
  <c r="AD27" i="38" s="1"/>
  <c r="I134" i="18"/>
  <c r="I118" i="18"/>
  <c r="I26" i="18"/>
  <c r="I39" i="18"/>
  <c r="I21" i="18"/>
  <c r="AI128" i="18"/>
  <c r="AI139" i="18"/>
  <c r="I119" i="18"/>
  <c r="AC57" i="38"/>
  <c r="AC55" i="38"/>
  <c r="AD456" i="18"/>
  <c r="AD458" i="18" s="1"/>
  <c r="AD415" i="18"/>
  <c r="AD417" i="18" s="1"/>
  <c r="AD724" i="18" s="1"/>
  <c r="K1091" i="18"/>
  <c r="K1093" i="18" s="1"/>
  <c r="I16" i="43" s="1"/>
  <c r="K1299" i="18"/>
  <c r="AH17" i="39"/>
  <c r="AH18" i="39" s="1"/>
  <c r="AI16" i="39" s="1"/>
  <c r="AB304" i="38"/>
  <c r="AB306" i="38" s="1"/>
  <c r="AB145" i="38"/>
  <c r="AB214" i="38"/>
  <c r="Z1295" i="38"/>
  <c r="Z963" i="38"/>
  <c r="Z700" i="38"/>
  <c r="Z702" i="38" s="1"/>
  <c r="AE40" i="39"/>
  <c r="AE41" i="39" s="1"/>
  <c r="AF38" i="39" s="1"/>
  <c r="AA722" i="39"/>
  <c r="AA492" i="39"/>
  <c r="AA494" i="39" s="1"/>
  <c r="AA276" i="39"/>
  <c r="AA292" i="39"/>
  <c r="AA294" i="39" s="1"/>
  <c r="AA299" i="39" s="1"/>
  <c r="AA301" i="39" s="1"/>
  <c r="AA331" i="39"/>
  <c r="AB1309" i="38"/>
  <c r="AB1063" i="38"/>
  <c r="AB1065" i="38" s="1"/>
  <c r="AB302" i="28" s="1"/>
  <c r="AB1059" i="38"/>
  <c r="Z46" i="43" s="1"/>
  <c r="AB1305" i="18"/>
  <c r="AB1199" i="18"/>
  <c r="AB466" i="18"/>
  <c r="AB470" i="18"/>
  <c r="AB472" i="18" s="1"/>
  <c r="Z104" i="43" s="1"/>
  <c r="Z960" i="18"/>
  <c r="Z833" i="18"/>
  <c r="AA676" i="38"/>
  <c r="AA678" i="38" s="1"/>
  <c r="AA690" i="38" s="1"/>
  <c r="AA499" i="38"/>
  <c r="AA501" i="38" s="1"/>
  <c r="AA688" i="38" s="1"/>
  <c r="AA692" i="38" s="1"/>
  <c r="AA696" i="38" s="1"/>
  <c r="AA697" i="38" s="1"/>
  <c r="Y1342" i="39"/>
  <c r="Y714" i="39"/>
  <c r="Y960" i="38"/>
  <c r="Y833" i="38"/>
  <c r="AD722" i="18"/>
  <c r="AD492" i="18"/>
  <c r="AD494" i="18" s="1"/>
  <c r="AD276" i="18"/>
  <c r="AD292" i="18"/>
  <c r="AD294" i="18" s="1"/>
  <c r="AD299" i="18" s="1"/>
  <c r="AD331" i="18"/>
  <c r="M1189" i="18"/>
  <c r="N1187" i="18" s="1"/>
  <c r="M1193" i="18"/>
  <c r="M1194" i="18" s="1"/>
  <c r="AC57" i="39"/>
  <c r="AC55" i="39"/>
  <c r="Z1295" i="39"/>
  <c r="Z963" i="39"/>
  <c r="Z700" i="39"/>
  <c r="Z702" i="39" s="1"/>
  <c r="X74" i="43" s="1"/>
  <c r="AA456" i="39"/>
  <c r="AA458" i="39" s="1"/>
  <c r="AA415" i="39"/>
  <c r="AA417" i="39" s="1"/>
  <c r="AA724" i="39" s="1"/>
  <c r="K759" i="38"/>
  <c r="AA1345" i="38"/>
  <c r="AA1068" i="38"/>
  <c r="AI23" i="18"/>
  <c r="AI28" i="18" s="1"/>
  <c r="AI282" i="18"/>
  <c r="AI284" i="18" s="1"/>
  <c r="AI141" i="18"/>
  <c r="I135" i="18"/>
  <c r="AC129" i="38"/>
  <c r="AC140" i="38"/>
  <c r="M1193" i="39"/>
  <c r="M1194" i="39" s="1"/>
  <c r="M1189" i="39"/>
  <c r="N1187" i="39" s="1"/>
  <c r="Z1342" i="18"/>
  <c r="Z714" i="18"/>
  <c r="AE129" i="18"/>
  <c r="AE130" i="18" s="1"/>
  <c r="AE140" i="18"/>
  <c r="AE142" i="18" s="1"/>
  <c r="AE543" i="28" s="1"/>
  <c r="AE548" i="28" s="1"/>
  <c r="AD282" i="38"/>
  <c r="AD284" i="38" s="1"/>
  <c r="AD297" i="38" s="1"/>
  <c r="AD301" i="38" s="1"/>
  <c r="AD141" i="38"/>
  <c r="AA1306" i="18"/>
  <c r="AA1200" i="18"/>
  <c r="AA705" i="18"/>
  <c r="AA725" i="18"/>
  <c r="AA726" i="18" s="1"/>
  <c r="AA729" i="18" s="1"/>
  <c r="AA731" i="18" s="1"/>
  <c r="AA709" i="18"/>
  <c r="AA711" i="18" s="1"/>
  <c r="AA240" i="28" s="1"/>
  <c r="K759" i="18"/>
  <c r="L1223" i="39"/>
  <c r="L749" i="39"/>
  <c r="L751" i="39" s="1"/>
  <c r="AC676" i="18"/>
  <c r="AC678" i="18" s="1"/>
  <c r="AC690" i="18" s="1"/>
  <c r="AC499" i="18"/>
  <c r="AC501" i="18" s="1"/>
  <c r="AC688" i="18" s="1"/>
  <c r="AC692" i="18" s="1"/>
  <c r="AC696" i="18" s="1"/>
  <c r="AC697" i="18" s="1"/>
  <c r="AG134" i="39"/>
  <c r="AG135" i="39" s="1"/>
  <c r="AG118" i="39"/>
  <c r="AG119" i="39" s="1"/>
  <c r="AG26" i="39"/>
  <c r="AG39" i="39"/>
  <c r="AG21" i="39"/>
  <c r="K759" i="39"/>
  <c r="AA94" i="39"/>
  <c r="AA588" i="28" s="1"/>
  <c r="AA622" i="39"/>
  <c r="AA689" i="39" s="1"/>
  <c r="AE1068" i="18"/>
  <c r="AE1345" i="18"/>
  <c r="L1223" i="38"/>
  <c r="L749" i="38"/>
  <c r="L751" i="38" s="1"/>
  <c r="AH28" i="18"/>
  <c r="AH113" i="18" s="1"/>
  <c r="AH114" i="18" s="1"/>
  <c r="L1223" i="18"/>
  <c r="L749" i="18"/>
  <c r="L751" i="18" s="1"/>
  <c r="AB595" i="39"/>
  <c r="AB596" i="39" s="1"/>
  <c r="AB619" i="39" s="1"/>
  <c r="AB612" i="39"/>
  <c r="AB613" i="39" s="1"/>
  <c r="AB621" i="39" s="1"/>
  <c r="AB586" i="39"/>
  <c r="AB587" i="39" s="1"/>
  <c r="AB618" i="39" s="1"/>
  <c r="AB577" i="39"/>
  <c r="AB578" i="39" s="1"/>
  <c r="AB617" i="39" s="1"/>
  <c r="AB604" i="39"/>
  <c r="AB605" i="39" s="1"/>
  <c r="AB620" i="39" s="1"/>
  <c r="AB568" i="39"/>
  <c r="AB569" i="39" s="1"/>
  <c r="AB616" i="39" s="1"/>
  <c r="AB271" i="39"/>
  <c r="AB273" i="39" s="1"/>
  <c r="AB81" i="39"/>
  <c r="AB83" i="39" s="1"/>
  <c r="AB92" i="39" s="1"/>
  <c r="AB76" i="39"/>
  <c r="AB78" i="39" s="1"/>
  <c r="AB91" i="39" s="1"/>
  <c r="AB62" i="39"/>
  <c r="AB63" i="39" s="1"/>
  <c r="AB66" i="39" s="1"/>
  <c r="AB86" i="39"/>
  <c r="AB88" i="39" s="1"/>
  <c r="AB93" i="39" s="1"/>
  <c r="AE57" i="18"/>
  <c r="AE55" i="18"/>
  <c r="AA723" i="38"/>
  <c r="AA309" i="38"/>
  <c r="AA332" i="38"/>
  <c r="AA334" i="38" s="1"/>
  <c r="K1299" i="38"/>
  <c r="K1091" i="38"/>
  <c r="K1093" i="38" s="1"/>
  <c r="AE17" i="38"/>
  <c r="AE18" i="38" s="1"/>
  <c r="AF16" i="38" s="1"/>
  <c r="AD40" i="38"/>
  <c r="AD41" i="38" s="1"/>
  <c r="AE38" i="38" s="1"/>
  <c r="AD139" i="38"/>
  <c r="AD128" i="38"/>
  <c r="AD44" i="39"/>
  <c r="AD46" i="39" s="1"/>
  <c r="AD49" i="39" s="1"/>
  <c r="AD52" i="39" s="1"/>
  <c r="AD123" i="39"/>
  <c r="AD124" i="39" s="1"/>
  <c r="AD723" i="18"/>
  <c r="AD309" i="18"/>
  <c r="AD332" i="18"/>
  <c r="Z244" i="39" l="1"/>
  <c r="AB154" i="38"/>
  <c r="Z347" i="43" s="1"/>
  <c r="AB629" i="28"/>
  <c r="AB634" i="28" s="1"/>
  <c r="AB154" i="39"/>
  <c r="Z356" i="43" s="1"/>
  <c r="AB650" i="28"/>
  <c r="AB655" i="28" s="1"/>
  <c r="X43" i="43"/>
  <c r="Z120" i="28"/>
  <c r="I47" i="43"/>
  <c r="K124" i="28"/>
  <c r="AA106" i="38"/>
  <c r="Y346" i="43"/>
  <c r="AC106" i="18"/>
  <c r="AA337" i="43"/>
  <c r="AC235" i="18"/>
  <c r="AA310" i="43"/>
  <c r="AC149" i="39"/>
  <c r="AC151" i="39" s="1"/>
  <c r="AC292" i="43"/>
  <c r="AE149" i="18"/>
  <c r="AE151" i="18" s="1"/>
  <c r="AB248" i="18"/>
  <c r="AB249" i="18" s="1"/>
  <c r="AB252" i="18" s="1"/>
  <c r="AB253" i="18" s="1"/>
  <c r="AB256" i="18" s="1"/>
  <c r="Y309" i="43"/>
  <c r="AA101" i="39"/>
  <c r="AA103" i="39" s="1"/>
  <c r="AA653" i="28" s="1"/>
  <c r="AC239" i="18"/>
  <c r="AC241" i="18" s="1"/>
  <c r="AC244" i="18" s="1"/>
  <c r="AC231" i="18"/>
  <c r="AC1366" i="18"/>
  <c r="AC1368" i="18" s="1"/>
  <c r="AC1371" i="18" s="1"/>
  <c r="AC219" i="18"/>
  <c r="AC220" i="18" s="1"/>
  <c r="AC223" i="18" s="1"/>
  <c r="AC224" i="18" s="1"/>
  <c r="AC227" i="18" s="1"/>
  <c r="AB291" i="43"/>
  <c r="AD101" i="18"/>
  <c r="AD103" i="18" s="1"/>
  <c r="AD611" i="28" s="1"/>
  <c r="AA213" i="39"/>
  <c r="AA216" i="39" s="1"/>
  <c r="AA1245" i="39" s="1"/>
  <c r="AA97" i="39"/>
  <c r="AD213" i="18"/>
  <c r="AD216" i="18" s="1"/>
  <c r="AD1245" i="18" s="1"/>
  <c r="AD97" i="18"/>
  <c r="W165" i="43"/>
  <c r="Z470" i="38"/>
  <c r="Z472" i="38" s="1"/>
  <c r="Z475" i="38" s="1"/>
  <c r="X42" i="43"/>
  <c r="Z138" i="43"/>
  <c r="Z12" i="43"/>
  <c r="X105" i="43"/>
  <c r="AA11" i="43"/>
  <c r="AD15" i="43"/>
  <c r="K65" i="28"/>
  <c r="AB239" i="28"/>
  <c r="AF243" i="28"/>
  <c r="K183" i="28"/>
  <c r="Z357" i="28"/>
  <c r="Z179" i="28"/>
  <c r="AC60" i="28"/>
  <c r="AB61" i="28"/>
  <c r="AF127" i="39"/>
  <c r="AB287" i="38"/>
  <c r="AB289" i="38" s="1"/>
  <c r="AB298" i="38" s="1"/>
  <c r="Z1305" i="38"/>
  <c r="Z1199" i="38"/>
  <c r="Z466" i="38"/>
  <c r="Z244" i="38"/>
  <c r="Z1206" i="39"/>
  <c r="AA219" i="38"/>
  <c r="AA220" i="38" s="1"/>
  <c r="AA223" i="38" s="1"/>
  <c r="AA224" i="38" s="1"/>
  <c r="AA227" i="38" s="1"/>
  <c r="AA1366" i="38"/>
  <c r="AA1368" i="38" s="1"/>
  <c r="AA1371" i="38" s="1"/>
  <c r="AA239" i="38"/>
  <c r="AA241" i="38" s="1"/>
  <c r="AA248" i="38" s="1"/>
  <c r="AA249" i="38" s="1"/>
  <c r="AA252" i="38" s="1"/>
  <c r="AA253" i="38" s="1"/>
  <c r="AA256" i="38" s="1"/>
  <c r="AA231" i="38"/>
  <c r="AA1245" i="38"/>
  <c r="Z1063" i="39"/>
  <c r="Z1065" i="39" s="1"/>
  <c r="X168" i="43" s="1"/>
  <c r="Z1309" i="39"/>
  <c r="Z1059" i="39"/>
  <c r="AA1027" i="39"/>
  <c r="AA1029" i="39" s="1"/>
  <c r="AA1032" i="39" s="1"/>
  <c r="AA1034" i="39" s="1"/>
  <c r="AA1046" i="39" s="1"/>
  <c r="AA1051" i="39" s="1"/>
  <c r="AA305" i="39"/>
  <c r="AA306" i="39" s="1"/>
  <c r="AC343" i="18"/>
  <c r="AC345" i="18" s="1"/>
  <c r="AC348" i="18" s="1"/>
  <c r="AA1206" i="38"/>
  <c r="AA343" i="38"/>
  <c r="AA345" i="38" s="1"/>
  <c r="AA348" i="38" s="1"/>
  <c r="AI113" i="18"/>
  <c r="AI114" i="18" s="1"/>
  <c r="I28" i="18"/>
  <c r="I113" i="18" s="1"/>
  <c r="AE612" i="18"/>
  <c r="AE613" i="18" s="1"/>
  <c r="AE621" i="18" s="1"/>
  <c r="AE586" i="18"/>
  <c r="AE587" i="18" s="1"/>
  <c r="AE618" i="18" s="1"/>
  <c r="AE577" i="18"/>
  <c r="AE578" i="18" s="1"/>
  <c r="AE617" i="18" s="1"/>
  <c r="AE604" i="18"/>
  <c r="AE605" i="18" s="1"/>
  <c r="AE620" i="18" s="1"/>
  <c r="AE568" i="18"/>
  <c r="AE569" i="18" s="1"/>
  <c r="AE616" i="18" s="1"/>
  <c r="AE595" i="18"/>
  <c r="AE596" i="18" s="1"/>
  <c r="AE619" i="18" s="1"/>
  <c r="AE81" i="18"/>
  <c r="AE83" i="18" s="1"/>
  <c r="AE92" i="18" s="1"/>
  <c r="AE271" i="18"/>
  <c r="AE273" i="18" s="1"/>
  <c r="AE76" i="18"/>
  <c r="AE78" i="18" s="1"/>
  <c r="AE91" i="18" s="1"/>
  <c r="AE62" i="18"/>
  <c r="AE63" i="18" s="1"/>
  <c r="AE66" i="18" s="1"/>
  <c r="AE86" i="18"/>
  <c r="AE88" i="18" s="1"/>
  <c r="AE93" i="18" s="1"/>
  <c r="AG23" i="39"/>
  <c r="AG27" i="39" s="1"/>
  <c r="AA1342" i="18"/>
  <c r="AA714" i="18"/>
  <c r="AI297" i="18"/>
  <c r="AI301" i="18" s="1"/>
  <c r="I284" i="18"/>
  <c r="I297" i="18" s="1"/>
  <c r="I301" i="18" s="1"/>
  <c r="AB415" i="39"/>
  <c r="AB417" i="39" s="1"/>
  <c r="AB724" i="39" s="1"/>
  <c r="AB456" i="39"/>
  <c r="AB458" i="39" s="1"/>
  <c r="AC304" i="39"/>
  <c r="AC145" i="39"/>
  <c r="AC214" i="39"/>
  <c r="AD55" i="39"/>
  <c r="AD57" i="39"/>
  <c r="AD123" i="38"/>
  <c r="AD124" i="38" s="1"/>
  <c r="AD44" i="38"/>
  <c r="AD46" i="38" s="1"/>
  <c r="AD49" i="38" s="1"/>
  <c r="AD52" i="38" s="1"/>
  <c r="K1310" i="38"/>
  <c r="K1100" i="38"/>
  <c r="K1102" i="38" s="1"/>
  <c r="K303" i="28" s="1"/>
  <c r="K1096" i="38"/>
  <c r="AB722" i="39"/>
  <c r="AB492" i="39"/>
  <c r="AB494" i="39" s="1"/>
  <c r="AB292" i="39"/>
  <c r="AB294" i="39" s="1"/>
  <c r="AB299" i="39" s="1"/>
  <c r="AB301" i="39" s="1"/>
  <c r="AB331" i="39"/>
  <c r="AB276" i="39"/>
  <c r="L1083" i="18"/>
  <c r="L1088" i="18" s="1"/>
  <c r="L755" i="18"/>
  <c r="L756" i="18" s="1"/>
  <c r="L843" i="18"/>
  <c r="AC1295" i="18"/>
  <c r="AC963" i="18"/>
  <c r="AC700" i="18"/>
  <c r="AC702" i="18" s="1"/>
  <c r="AA960" i="18"/>
  <c r="AA833" i="18"/>
  <c r="AE388" i="18"/>
  <c r="AE390" i="18" s="1"/>
  <c r="AE393" i="18" s="1"/>
  <c r="AE395" i="18" s="1"/>
  <c r="AE407" i="18" s="1"/>
  <c r="AE412" i="18" s="1"/>
  <c r="AE287" i="18"/>
  <c r="AE289" i="18" s="1"/>
  <c r="AE298" i="18" s="1"/>
  <c r="M1223" i="39"/>
  <c r="M749" i="39"/>
  <c r="M751" i="39" s="1"/>
  <c r="M1223" i="18"/>
  <c r="M749" i="18"/>
  <c r="M751" i="18" s="1"/>
  <c r="AB1341" i="18"/>
  <c r="AB475" i="18"/>
  <c r="AH39" i="39"/>
  <c r="AH21" i="39"/>
  <c r="AH134" i="39"/>
  <c r="AH135" i="39" s="1"/>
  <c r="AH118" i="39"/>
  <c r="AH119" i="39" s="1"/>
  <c r="AH26" i="39"/>
  <c r="K1310" i="18"/>
  <c r="K1100" i="18"/>
  <c r="K1102" i="18" s="1"/>
  <c r="I109" i="43" s="1"/>
  <c r="K1096" i="18"/>
  <c r="AC612" i="38"/>
  <c r="AC613" i="38" s="1"/>
  <c r="AC621" i="38" s="1"/>
  <c r="AC577" i="38"/>
  <c r="AC578" i="38" s="1"/>
  <c r="AC617" i="38" s="1"/>
  <c r="AC271" i="38"/>
  <c r="AC273" i="38" s="1"/>
  <c r="AC604" i="38"/>
  <c r="AC605" i="38" s="1"/>
  <c r="AC620" i="38" s="1"/>
  <c r="AC568" i="38"/>
  <c r="AC569" i="38" s="1"/>
  <c r="AC616" i="38" s="1"/>
  <c r="AC595" i="38"/>
  <c r="AC596" i="38" s="1"/>
  <c r="AC619" i="38" s="1"/>
  <c r="AC86" i="38"/>
  <c r="AC88" i="38" s="1"/>
  <c r="AC93" i="38" s="1"/>
  <c r="AC586" i="38"/>
  <c r="AC587" i="38" s="1"/>
  <c r="AC618" i="38" s="1"/>
  <c r="AC76" i="38"/>
  <c r="AC78" i="38" s="1"/>
  <c r="AC91" i="38" s="1"/>
  <c r="AC62" i="38"/>
  <c r="AC63" i="38" s="1"/>
  <c r="AC66" i="38" s="1"/>
  <c r="AC81" i="38"/>
  <c r="AC83" i="38" s="1"/>
  <c r="AC92" i="38" s="1"/>
  <c r="AC1298" i="38"/>
  <c r="AC1054" i="38"/>
  <c r="AC1056" i="38" s="1"/>
  <c r="AC123" i="28" s="1"/>
  <c r="AC388" i="39"/>
  <c r="AC390" i="39" s="1"/>
  <c r="AC393" i="39" s="1"/>
  <c r="AC395" i="39" s="1"/>
  <c r="AC407" i="39" s="1"/>
  <c r="AC412" i="39" s="1"/>
  <c r="AC287" i="39"/>
  <c r="AC289" i="39" s="1"/>
  <c r="AC298" i="39" s="1"/>
  <c r="AB722" i="38"/>
  <c r="AB276" i="38"/>
  <c r="AB292" i="38"/>
  <c r="AB294" i="38" s="1"/>
  <c r="AB299" i="38" s="1"/>
  <c r="AB331" i="38"/>
  <c r="AB492" i="38"/>
  <c r="AB494" i="38" s="1"/>
  <c r="AB1306" i="18"/>
  <c r="AB1200" i="18"/>
  <c r="AB725" i="18"/>
  <c r="AB726" i="18" s="1"/>
  <c r="AB729" i="18" s="1"/>
  <c r="AB731" i="18" s="1"/>
  <c r="AB709" i="18"/>
  <c r="AB711" i="18" s="1"/>
  <c r="AB240" i="28" s="1"/>
  <c r="AB705" i="18"/>
  <c r="M1223" i="38"/>
  <c r="M749" i="38"/>
  <c r="M751" i="38" s="1"/>
  <c r="AF17" i="38"/>
  <c r="L1083" i="39"/>
  <c r="L1088" i="39" s="1"/>
  <c r="L843" i="39"/>
  <c r="L755" i="39"/>
  <c r="L756" i="39" s="1"/>
  <c r="N1193" i="39"/>
  <c r="N1194" i="39" s="1"/>
  <c r="N1189" i="39"/>
  <c r="O1187" i="39" s="1"/>
  <c r="AA1295" i="38"/>
  <c r="AA963" i="38"/>
  <c r="AA700" i="38"/>
  <c r="AA702" i="38" s="1"/>
  <c r="AA676" i="39"/>
  <c r="AA678" i="39" s="1"/>
  <c r="AA690" i="39" s="1"/>
  <c r="AA499" i="39"/>
  <c r="AA501" i="39" s="1"/>
  <c r="AA688" i="39" s="1"/>
  <c r="AA692" i="39" s="1"/>
  <c r="AA696" i="39" s="1"/>
  <c r="AA697" i="39" s="1"/>
  <c r="AG1059" i="18"/>
  <c r="AG1309" i="18"/>
  <c r="AG1063" i="18"/>
  <c r="AG1065" i="18" s="1"/>
  <c r="AE108" i="43" s="1"/>
  <c r="AB622" i="39"/>
  <c r="AB689" i="39" s="1"/>
  <c r="I282" i="18"/>
  <c r="I141" i="18"/>
  <c r="AI27" i="18"/>
  <c r="I23" i="18"/>
  <c r="I27" i="18" s="1"/>
  <c r="AA1294" i="39"/>
  <c r="AA461" i="39"/>
  <c r="AA463" i="39" s="1"/>
  <c r="Y73" i="43" s="1"/>
  <c r="N1189" i="18"/>
  <c r="O1187" i="18" s="1"/>
  <c r="N1193" i="18"/>
  <c r="N1194" i="18" s="1"/>
  <c r="AD676" i="18"/>
  <c r="AD678" i="18" s="1"/>
  <c r="AD690" i="18" s="1"/>
  <c r="AD499" i="18"/>
  <c r="AD501" i="18" s="1"/>
  <c r="AD688" i="18" s="1"/>
  <c r="AD692" i="18" s="1"/>
  <c r="AD696" i="18" s="1"/>
  <c r="AD697" i="18" s="1"/>
  <c r="AI17" i="39"/>
  <c r="AI18" i="39" s="1"/>
  <c r="I139" i="18"/>
  <c r="I128" i="18"/>
  <c r="AC127" i="38"/>
  <c r="AC130" i="38" s="1"/>
  <c r="AC138" i="38"/>
  <c r="AC142" i="38" s="1"/>
  <c r="AC564" i="28" s="1"/>
  <c r="AC569" i="28" s="1"/>
  <c r="K1310" i="39"/>
  <c r="K1096" i="39"/>
  <c r="K1100" i="39"/>
  <c r="K1102" i="39" s="1"/>
  <c r="I169" i="43" s="1"/>
  <c r="AF1345" i="18"/>
  <c r="AF1068" i="18"/>
  <c r="AC1199" i="18"/>
  <c r="AC1305" i="18"/>
  <c r="AC470" i="18"/>
  <c r="AC472" i="18" s="1"/>
  <c r="AA104" i="43" s="1"/>
  <c r="AC466" i="18"/>
  <c r="N1193" i="38"/>
  <c r="N1194" i="38" s="1"/>
  <c r="N1189" i="38"/>
  <c r="O1187" i="38" s="1"/>
  <c r="AD129" i="39"/>
  <c r="AD130" i="39" s="1"/>
  <c r="AD140" i="39"/>
  <c r="AD142" i="39" s="1"/>
  <c r="AD585" i="28" s="1"/>
  <c r="AD590" i="28" s="1"/>
  <c r="L1083" i="38"/>
  <c r="L1088" i="38" s="1"/>
  <c r="L843" i="38"/>
  <c r="L755" i="38"/>
  <c r="L756" i="38" s="1"/>
  <c r="AG282" i="39"/>
  <c r="AG284" i="39" s="1"/>
  <c r="AG297" i="39" s="1"/>
  <c r="AG141" i="39"/>
  <c r="AE304" i="18"/>
  <c r="AE306" i="18" s="1"/>
  <c r="AE145" i="18"/>
  <c r="AE214" i="18"/>
  <c r="Z1306" i="39"/>
  <c r="Z1200" i="39"/>
  <c r="Z709" i="39"/>
  <c r="Z711" i="39" s="1"/>
  <c r="Z358" i="28" s="1"/>
  <c r="Z705" i="39"/>
  <c r="Z725" i="39"/>
  <c r="Z726" i="39" s="1"/>
  <c r="Z729" i="39" s="1"/>
  <c r="Z731" i="39" s="1"/>
  <c r="AC612" i="39"/>
  <c r="AC613" i="39" s="1"/>
  <c r="AC621" i="39" s="1"/>
  <c r="AC586" i="39"/>
  <c r="AC587" i="39" s="1"/>
  <c r="AC618" i="39" s="1"/>
  <c r="AC577" i="39"/>
  <c r="AC578" i="39" s="1"/>
  <c r="AC617" i="39" s="1"/>
  <c r="AC604" i="39"/>
  <c r="AC605" i="39" s="1"/>
  <c r="AC620" i="39" s="1"/>
  <c r="AC568" i="39"/>
  <c r="AC569" i="39" s="1"/>
  <c r="AC616" i="39" s="1"/>
  <c r="AC595" i="39"/>
  <c r="AC596" i="39" s="1"/>
  <c r="AC619" i="39" s="1"/>
  <c r="AC271" i="39"/>
  <c r="AC273" i="39" s="1"/>
  <c r="AC76" i="39"/>
  <c r="AC78" i="39" s="1"/>
  <c r="AC91" i="39" s="1"/>
  <c r="AC62" i="39"/>
  <c r="AC63" i="39" s="1"/>
  <c r="AC66" i="39" s="1"/>
  <c r="AC86" i="39"/>
  <c r="AC88" i="39" s="1"/>
  <c r="AC93" i="39" s="1"/>
  <c r="AC81" i="39"/>
  <c r="AC83" i="39" s="1"/>
  <c r="AC92" i="39" s="1"/>
  <c r="AF40" i="39"/>
  <c r="AB723" i="38"/>
  <c r="AB332" i="38"/>
  <c r="AB309" i="38"/>
  <c r="AH1298" i="18"/>
  <c r="AH1054" i="18"/>
  <c r="AH1056" i="18" s="1"/>
  <c r="AH64" i="28" s="1"/>
  <c r="AG40" i="18"/>
  <c r="AE134" i="38"/>
  <c r="AE135" i="38" s="1"/>
  <c r="AE118" i="38"/>
  <c r="AE119" i="38" s="1"/>
  <c r="AE26" i="38"/>
  <c r="AE39" i="38"/>
  <c r="AE40" i="38" s="1"/>
  <c r="AE21" i="38"/>
  <c r="AB94" i="39"/>
  <c r="AB588" i="28" s="1"/>
  <c r="AH138" i="18"/>
  <c r="AH127" i="18"/>
  <c r="AG128" i="39"/>
  <c r="AG139" i="39"/>
  <c r="AD1027" i="38"/>
  <c r="AD1029" i="38" s="1"/>
  <c r="AD1032" i="38" s="1"/>
  <c r="AD1034" i="38" s="1"/>
  <c r="AD1046" i="38" s="1"/>
  <c r="AD1051" i="38" s="1"/>
  <c r="AD305" i="38"/>
  <c r="AB456" i="38"/>
  <c r="AB458" i="38" s="1"/>
  <c r="AB415" i="38"/>
  <c r="AB417" i="38" s="1"/>
  <c r="AB724" i="38" s="1"/>
  <c r="AD334" i="18"/>
  <c r="AB1345" i="38"/>
  <c r="AB1068" i="38"/>
  <c r="AE44" i="39"/>
  <c r="AE46" i="39" s="1"/>
  <c r="AE49" i="39" s="1"/>
  <c r="AE52" i="39" s="1"/>
  <c r="AE123" i="39"/>
  <c r="AE124" i="39" s="1"/>
  <c r="Z1306" i="38"/>
  <c r="Z1200" i="38"/>
  <c r="Z725" i="38"/>
  <c r="Z726" i="38" s="1"/>
  <c r="Z729" i="38" s="1"/>
  <c r="Z731" i="38" s="1"/>
  <c r="Z709" i="38"/>
  <c r="Z711" i="38" s="1"/>
  <c r="Z299" i="28" s="1"/>
  <c r="Z705" i="38"/>
  <c r="AD1294" i="18"/>
  <c r="AD461" i="18"/>
  <c r="AD463" i="18" s="1"/>
  <c r="AD28" i="38"/>
  <c r="AD113" i="38" s="1"/>
  <c r="AD114" i="38" s="1"/>
  <c r="AA1294" i="38"/>
  <c r="AA461" i="38"/>
  <c r="AA463" i="38" s="1"/>
  <c r="AB94" i="38"/>
  <c r="AB567" i="28" s="1"/>
  <c r="AB622" i="38"/>
  <c r="AB689" i="38" s="1"/>
  <c r="AF44" i="18"/>
  <c r="AF46" i="18" s="1"/>
  <c r="AF49" i="18" s="1"/>
  <c r="AF52" i="18" s="1"/>
  <c r="AF123" i="18"/>
  <c r="AF124" i="18" s="1"/>
  <c r="Z1341" i="39"/>
  <c r="Z475" i="39"/>
  <c r="AE154" i="18" l="1"/>
  <c r="AC338" i="43" s="1"/>
  <c r="AE608" i="28"/>
  <c r="AE613" i="28" s="1"/>
  <c r="AC154" i="39"/>
  <c r="AA356" i="43" s="1"/>
  <c r="AC650" i="28"/>
  <c r="AC655" i="28" s="1"/>
  <c r="Y42" i="43"/>
  <c r="AA119" i="28"/>
  <c r="Z1341" i="38"/>
  <c r="Z298" i="28"/>
  <c r="Y43" i="43"/>
  <c r="AA120" i="28"/>
  <c r="AA106" i="39"/>
  <c r="Y355" i="43"/>
  <c r="AD106" i="18"/>
  <c r="AB337" i="43"/>
  <c r="AA239" i="39"/>
  <c r="AA241" i="39" s="1"/>
  <c r="AA248" i="39" s="1"/>
  <c r="AA249" i="39" s="1"/>
  <c r="AA252" i="39" s="1"/>
  <c r="AA253" i="39" s="1"/>
  <c r="AA256" i="39" s="1"/>
  <c r="AC248" i="18"/>
  <c r="AC249" i="18" s="1"/>
  <c r="AC252" i="18" s="1"/>
  <c r="AC253" i="18" s="1"/>
  <c r="AC256" i="18" s="1"/>
  <c r="AD235" i="18"/>
  <c r="AD239" i="18"/>
  <c r="AD241" i="18" s="1"/>
  <c r="AD244" i="18" s="1"/>
  <c r="AB310" i="43"/>
  <c r="AD149" i="39"/>
  <c r="AD151" i="39" s="1"/>
  <c r="Z309" i="43"/>
  <c r="AB101" i="39"/>
  <c r="AB103" i="39" s="1"/>
  <c r="AB653" i="28" s="1"/>
  <c r="AA301" i="43"/>
  <c r="AC149" i="38"/>
  <c r="AC151" i="38" s="1"/>
  <c r="Z300" i="43"/>
  <c r="AB101" i="38"/>
  <c r="AB103" i="38" s="1"/>
  <c r="AB632" i="28" s="1"/>
  <c r="AA231" i="39"/>
  <c r="AA1366" i="39"/>
  <c r="AA1368" i="39" s="1"/>
  <c r="AA1371" i="39" s="1"/>
  <c r="AA235" i="39"/>
  <c r="AA219" i="39"/>
  <c r="AA220" i="39" s="1"/>
  <c r="AA223" i="39" s="1"/>
  <c r="AA224" i="39" s="1"/>
  <c r="AA227" i="39" s="1"/>
  <c r="AD231" i="18"/>
  <c r="AD1366" i="18"/>
  <c r="AD1368" i="18" s="1"/>
  <c r="AD1371" i="18" s="1"/>
  <c r="AD219" i="18"/>
  <c r="AD220" i="18" s="1"/>
  <c r="AD223" i="18" s="1"/>
  <c r="AD224" i="18" s="1"/>
  <c r="AD227" i="18" s="1"/>
  <c r="AB213" i="39"/>
  <c r="AB216" i="39" s="1"/>
  <c r="AB1245" i="39" s="1"/>
  <c r="AB97" i="39"/>
  <c r="AB213" i="38"/>
  <c r="AB216" i="38" s="1"/>
  <c r="AB1366" i="38" s="1"/>
  <c r="AB1368" i="38" s="1"/>
  <c r="AB1371" i="38" s="1"/>
  <c r="AB97" i="38"/>
  <c r="X77" i="43"/>
  <c r="I139" i="43"/>
  <c r="X134" i="43"/>
  <c r="AB11" i="43"/>
  <c r="Y105" i="43"/>
  <c r="AA12" i="43"/>
  <c r="AE15" i="43"/>
  <c r="K244" i="28"/>
  <c r="AC239" i="28"/>
  <c r="AG243" i="28"/>
  <c r="K362" i="28"/>
  <c r="AA178" i="28"/>
  <c r="Z361" i="28"/>
  <c r="AD60" i="28"/>
  <c r="AC61" i="28"/>
  <c r="AA244" i="38"/>
  <c r="AC94" i="38"/>
  <c r="AC567" i="28" s="1"/>
  <c r="AB305" i="39"/>
  <c r="AB306" i="39" s="1"/>
  <c r="AB1027" i="39"/>
  <c r="AB1029" i="39" s="1"/>
  <c r="AB1032" i="39" s="1"/>
  <c r="AB1034" i="39" s="1"/>
  <c r="AB1046" i="39" s="1"/>
  <c r="AB1051" i="39" s="1"/>
  <c r="AA309" i="39"/>
  <c r="AA723" i="39"/>
  <c r="AA332" i="39"/>
  <c r="AA334" i="39" s="1"/>
  <c r="AA1206" i="39" s="1"/>
  <c r="AA1054" i="39"/>
  <c r="AA1056" i="39" s="1"/>
  <c r="AA182" i="28" s="1"/>
  <c r="AA1298" i="39"/>
  <c r="Z1345" i="39"/>
  <c r="Z1068" i="39"/>
  <c r="AG28" i="39"/>
  <c r="AG113" i="39" s="1"/>
  <c r="AG114" i="39" s="1"/>
  <c r="AG138" i="39" s="1"/>
  <c r="AB334" i="38"/>
  <c r="AB1206" i="38" s="1"/>
  <c r="AE44" i="38"/>
  <c r="AE46" i="38" s="1"/>
  <c r="AE49" i="38" s="1"/>
  <c r="AE52" i="38" s="1"/>
  <c r="AE123" i="38"/>
  <c r="AE124" i="38" s="1"/>
  <c r="AE41" i="38"/>
  <c r="AF38" i="38" s="1"/>
  <c r="AG44" i="18"/>
  <c r="AG46" i="18" s="1"/>
  <c r="AG49" i="18" s="1"/>
  <c r="AG52" i="18" s="1"/>
  <c r="AG123" i="18"/>
  <c r="AG124" i="18" s="1"/>
  <c r="AC388" i="38"/>
  <c r="AC390" i="38" s="1"/>
  <c r="AC393" i="38" s="1"/>
  <c r="AC395" i="38" s="1"/>
  <c r="AC407" i="38" s="1"/>
  <c r="AC412" i="38" s="1"/>
  <c r="AC287" i="38"/>
  <c r="AC289" i="38" s="1"/>
  <c r="AC298" i="38" s="1"/>
  <c r="M1083" i="38"/>
  <c r="M1088" i="38" s="1"/>
  <c r="M755" i="38"/>
  <c r="M756" i="38" s="1"/>
  <c r="M759" i="38" s="1"/>
  <c r="M843" i="38"/>
  <c r="AD138" i="38"/>
  <c r="AD127" i="38"/>
  <c r="Z1342" i="38"/>
  <c r="Z714" i="38"/>
  <c r="X135" i="43" s="1"/>
  <c r="AE140" i="39"/>
  <c r="AE142" i="39" s="1"/>
  <c r="AE585" i="28" s="1"/>
  <c r="AE590" i="28" s="1"/>
  <c r="AE129" i="39"/>
  <c r="AE130" i="39" s="1"/>
  <c r="AB1294" i="38"/>
  <c r="AB461" i="38"/>
  <c r="AB463" i="38" s="1"/>
  <c r="AG41" i="18"/>
  <c r="AH38" i="18" s="1"/>
  <c r="AC622" i="39"/>
  <c r="AC689" i="39" s="1"/>
  <c r="AE723" i="18"/>
  <c r="AE332" i="18"/>
  <c r="AE309" i="18"/>
  <c r="L759" i="38"/>
  <c r="AD388" i="39"/>
  <c r="AD390" i="39" s="1"/>
  <c r="AD393" i="39" s="1"/>
  <c r="AD395" i="39" s="1"/>
  <c r="AD407" i="39" s="1"/>
  <c r="AD412" i="39" s="1"/>
  <c r="AD287" i="39"/>
  <c r="AD289" i="39" s="1"/>
  <c r="AD298" i="39" s="1"/>
  <c r="O1193" i="38"/>
  <c r="O1194" i="38" s="1"/>
  <c r="O1189" i="38"/>
  <c r="P1187" i="38" s="1"/>
  <c r="N1223" i="18"/>
  <c r="N749" i="18"/>
  <c r="N751" i="18" s="1"/>
  <c r="AA1306" i="38"/>
  <c r="AA1200" i="38"/>
  <c r="AA709" i="38"/>
  <c r="AA711" i="38" s="1"/>
  <c r="AA299" i="28" s="1"/>
  <c r="AA705" i="38"/>
  <c r="AA725" i="38"/>
  <c r="AA726" i="38" s="1"/>
  <c r="AA729" i="38" s="1"/>
  <c r="AA731" i="38" s="1"/>
  <c r="N1223" i="39"/>
  <c r="N749" i="39"/>
  <c r="N751" i="39" s="1"/>
  <c r="L1299" i="39"/>
  <c r="L1091" i="39"/>
  <c r="L1093" i="39" s="1"/>
  <c r="J78" i="43" s="1"/>
  <c r="AB960" i="18"/>
  <c r="AB833" i="18"/>
  <c r="AC415" i="39"/>
  <c r="AC417" i="39" s="1"/>
  <c r="AC724" i="39" s="1"/>
  <c r="AC456" i="39"/>
  <c r="AC458" i="39" s="1"/>
  <c r="AC722" i="38"/>
  <c r="AC292" i="38"/>
  <c r="AC294" i="38" s="1"/>
  <c r="AC299" i="38" s="1"/>
  <c r="AC331" i="38"/>
  <c r="AC492" i="38"/>
  <c r="AC494" i="38" s="1"/>
  <c r="AC276" i="38"/>
  <c r="K1346" i="18"/>
  <c r="K1105" i="18"/>
  <c r="AC1200" i="18"/>
  <c r="AC1306" i="18"/>
  <c r="AC709" i="18"/>
  <c r="AC711" i="18" s="1"/>
  <c r="AC240" i="28" s="1"/>
  <c r="AC705" i="18"/>
  <c r="AC725" i="18"/>
  <c r="AC726" i="18" s="1"/>
  <c r="AC729" i="18" s="1"/>
  <c r="AC731" i="18" s="1"/>
  <c r="AD55" i="38"/>
  <c r="AD57" i="38"/>
  <c r="AB1294" i="39"/>
  <c r="AB461" i="39"/>
  <c r="AB463" i="39" s="1"/>
  <c r="Z73" i="43" s="1"/>
  <c r="I1027" i="18"/>
  <c r="I305" i="18"/>
  <c r="AD1298" i="38"/>
  <c r="AD1054" i="38"/>
  <c r="AD1056" i="38" s="1"/>
  <c r="AD123" i="28" s="1"/>
  <c r="AE23" i="38"/>
  <c r="AE27" i="38" s="1"/>
  <c r="AD304" i="39"/>
  <c r="AD214" i="39"/>
  <c r="AD145" i="39"/>
  <c r="O1189" i="39"/>
  <c r="P1187" i="39" s="1"/>
  <c r="O1193" i="39"/>
  <c r="O1194" i="39" s="1"/>
  <c r="M1083" i="39"/>
  <c r="M1088" i="39" s="1"/>
  <c r="M843" i="39"/>
  <c r="M755" i="39"/>
  <c r="M756" i="39" s="1"/>
  <c r="M759" i="39" s="1"/>
  <c r="Z960" i="38"/>
  <c r="Z833" i="38"/>
  <c r="AE57" i="39"/>
  <c r="AE55" i="39"/>
  <c r="AH1309" i="18"/>
  <c r="AH1063" i="18"/>
  <c r="AH1065" i="18" s="1"/>
  <c r="AF108" i="43" s="1"/>
  <c r="AH1059" i="18"/>
  <c r="AC94" i="39"/>
  <c r="AC588" i="28" s="1"/>
  <c r="Z960" i="39"/>
  <c r="Z833" i="39"/>
  <c r="N1223" i="38"/>
  <c r="N749" i="38"/>
  <c r="N751" i="38" s="1"/>
  <c r="O1193" i="18"/>
  <c r="O1194" i="18" s="1"/>
  <c r="O1189" i="18"/>
  <c r="P1187" i="18" s="1"/>
  <c r="AF134" i="38"/>
  <c r="AF135" i="38" s="1"/>
  <c r="AF118" i="38"/>
  <c r="AF119" i="38" s="1"/>
  <c r="AF26" i="38"/>
  <c r="AF39" i="38"/>
  <c r="AF21" i="38"/>
  <c r="AH128" i="39"/>
  <c r="AH139" i="39"/>
  <c r="M1083" i="18"/>
  <c r="M1088" i="18" s="1"/>
  <c r="M755" i="18"/>
  <c r="M756" i="18" s="1"/>
  <c r="M759" i="18" s="1"/>
  <c r="M843" i="18"/>
  <c r="AE456" i="18"/>
  <c r="AE458" i="18" s="1"/>
  <c r="AE415" i="18"/>
  <c r="AE417" i="18" s="1"/>
  <c r="AE724" i="18" s="1"/>
  <c r="L759" i="18"/>
  <c r="AD140" i="38"/>
  <c r="AD129" i="38"/>
  <c r="AI1027" i="18"/>
  <c r="AI1029" i="18" s="1"/>
  <c r="AI305" i="18"/>
  <c r="AE94" i="18"/>
  <c r="AE546" i="28" s="1"/>
  <c r="AE622" i="18"/>
  <c r="AE689" i="18" s="1"/>
  <c r="AF57" i="18"/>
  <c r="AF55" i="18"/>
  <c r="AE282" i="38"/>
  <c r="AE284" i="38" s="1"/>
  <c r="AE297" i="38" s="1"/>
  <c r="AE301" i="38" s="1"/>
  <c r="AE141" i="38"/>
  <c r="AF123" i="39"/>
  <c r="AF124" i="39" s="1"/>
  <c r="AF44" i="39"/>
  <c r="AF46" i="39" s="1"/>
  <c r="AF49" i="39" s="1"/>
  <c r="AF52" i="39" s="1"/>
  <c r="Z1342" i="39"/>
  <c r="Z714" i="39"/>
  <c r="AC1341" i="18"/>
  <c r="AC475" i="18"/>
  <c r="AB1342" i="18"/>
  <c r="AB714" i="18"/>
  <c r="AH23" i="39"/>
  <c r="AH27" i="39" s="1"/>
  <c r="AD1199" i="18"/>
  <c r="AD1305" i="18"/>
  <c r="AD470" i="18"/>
  <c r="AD472" i="18" s="1"/>
  <c r="AB104" i="43" s="1"/>
  <c r="AD466" i="18"/>
  <c r="AF129" i="18"/>
  <c r="AF130" i="18" s="1"/>
  <c r="AF140" i="18"/>
  <c r="AF142" i="18" s="1"/>
  <c r="AF543" i="28" s="1"/>
  <c r="AF548" i="28" s="1"/>
  <c r="AA1305" i="38"/>
  <c r="AA1199" i="38"/>
  <c r="AA470" i="38"/>
  <c r="AA472" i="38" s="1"/>
  <c r="AA298" i="28" s="1"/>
  <c r="AA466" i="38"/>
  <c r="AD1206" i="18"/>
  <c r="AD343" i="18"/>
  <c r="AD345" i="18" s="1"/>
  <c r="AD348" i="18" s="1"/>
  <c r="AE128" i="38"/>
  <c r="AE139" i="38"/>
  <c r="AF41" i="39"/>
  <c r="AG38" i="39" s="1"/>
  <c r="AC722" i="39"/>
  <c r="AC492" i="39"/>
  <c r="AC494" i="39" s="1"/>
  <c r="AC331" i="39"/>
  <c r="AC276" i="39"/>
  <c r="AC292" i="39"/>
  <c r="AC294" i="39" s="1"/>
  <c r="AC299" i="39" s="1"/>
  <c r="AC301" i="39" s="1"/>
  <c r="L1299" i="38"/>
  <c r="L1091" i="38"/>
  <c r="L1093" i="38" s="1"/>
  <c r="K1346" i="39"/>
  <c r="K1105" i="39"/>
  <c r="AC304" i="38"/>
  <c r="AC306" i="38" s="1"/>
  <c r="AC145" i="38"/>
  <c r="AC214" i="38"/>
  <c r="AI134" i="39"/>
  <c r="AI135" i="39" s="1"/>
  <c r="AI118" i="39"/>
  <c r="AI119" i="39" s="1"/>
  <c r="AI26" i="39"/>
  <c r="AI39" i="39"/>
  <c r="AI21" i="39"/>
  <c r="I17" i="39"/>
  <c r="AD1295" i="18"/>
  <c r="AD963" i="18"/>
  <c r="AD700" i="18"/>
  <c r="AD702" i="18" s="1"/>
  <c r="AA1305" i="39"/>
  <c r="AA1199" i="39"/>
  <c r="AA470" i="39"/>
  <c r="AA472" i="39" s="1"/>
  <c r="Y164" i="43" s="1"/>
  <c r="AA466" i="39"/>
  <c r="AG1068" i="18"/>
  <c r="AG1345" i="18"/>
  <c r="AA1295" i="39"/>
  <c r="AA963" i="39"/>
  <c r="AA700" i="39"/>
  <c r="AA702" i="39" s="1"/>
  <c r="Y74" i="43" s="1"/>
  <c r="L759" i="39"/>
  <c r="AF18" i="38"/>
  <c r="AG16" i="38" s="1"/>
  <c r="AB676" i="38"/>
  <c r="AB678" i="38" s="1"/>
  <c r="AB690" i="38" s="1"/>
  <c r="AB499" i="38"/>
  <c r="AB501" i="38" s="1"/>
  <c r="AB688" i="38" s="1"/>
  <c r="AB692" i="38" s="1"/>
  <c r="AB696" i="38" s="1"/>
  <c r="AB697" i="38" s="1"/>
  <c r="AC1309" i="38"/>
  <c r="AC1063" i="38"/>
  <c r="AC1065" i="38" s="1"/>
  <c r="AC302" i="28" s="1"/>
  <c r="AC1059" i="38"/>
  <c r="AA46" i="43" s="1"/>
  <c r="AC622" i="38"/>
  <c r="AC689" i="38" s="1"/>
  <c r="AH282" i="39"/>
  <c r="AH284" i="39" s="1"/>
  <c r="AH297" i="39" s="1"/>
  <c r="AH141" i="39"/>
  <c r="L1299" i="18"/>
  <c r="L1091" i="18"/>
  <c r="L1093" i="18" s="1"/>
  <c r="J16" i="43" s="1"/>
  <c r="AB676" i="39"/>
  <c r="AB678" i="39" s="1"/>
  <c r="AB690" i="39" s="1"/>
  <c r="AB499" i="39"/>
  <c r="AB501" i="39" s="1"/>
  <c r="AB688" i="39" s="1"/>
  <c r="AB692" i="39" s="1"/>
  <c r="AB696" i="39" s="1"/>
  <c r="AB697" i="39" s="1"/>
  <c r="K1346" i="38"/>
  <c r="K1105" i="38"/>
  <c r="AD577" i="39"/>
  <c r="AD578" i="39" s="1"/>
  <c r="AD617" i="39" s="1"/>
  <c r="AD604" i="39"/>
  <c r="AD605" i="39" s="1"/>
  <c r="AD620" i="39" s="1"/>
  <c r="AD568" i="39"/>
  <c r="AD569" i="39" s="1"/>
  <c r="AD616" i="39" s="1"/>
  <c r="AD595" i="39"/>
  <c r="AD596" i="39" s="1"/>
  <c r="AD619" i="39" s="1"/>
  <c r="AD612" i="39"/>
  <c r="AD613" i="39" s="1"/>
  <c r="AD621" i="39" s="1"/>
  <c r="AD586" i="39"/>
  <c r="AD587" i="39" s="1"/>
  <c r="AD618" i="39" s="1"/>
  <c r="AD271" i="39"/>
  <c r="AD273" i="39" s="1"/>
  <c r="AD86" i="39"/>
  <c r="AD88" i="39" s="1"/>
  <c r="AD93" i="39" s="1"/>
  <c r="AD81" i="39"/>
  <c r="AD83" i="39" s="1"/>
  <c r="AD92" i="39" s="1"/>
  <c r="AD76" i="39"/>
  <c r="AD78" i="39" s="1"/>
  <c r="AD91" i="39" s="1"/>
  <c r="AD62" i="39"/>
  <c r="AD63" i="39" s="1"/>
  <c r="AD66" i="39" s="1"/>
  <c r="AE722" i="18"/>
  <c r="AE276" i="18"/>
  <c r="AE292" i="18"/>
  <c r="AE294" i="18" s="1"/>
  <c r="AE299" i="18" s="1"/>
  <c r="AE331" i="18"/>
  <c r="AE492" i="18"/>
  <c r="AE494" i="18" s="1"/>
  <c r="AI127" i="18"/>
  <c r="AI138" i="18"/>
  <c r="AA244" i="39" l="1"/>
  <c r="AC154" i="38"/>
  <c r="AA347" i="43" s="1"/>
  <c r="AC629" i="28"/>
  <c r="AC634" i="28" s="1"/>
  <c r="AD154" i="39"/>
  <c r="AB356" i="43" s="1"/>
  <c r="AD650" i="28"/>
  <c r="AD655" i="28" s="1"/>
  <c r="J47" i="43"/>
  <c r="L124" i="28"/>
  <c r="Z42" i="43"/>
  <c r="AB119" i="28"/>
  <c r="AD248" i="18"/>
  <c r="AD249" i="18" s="1"/>
  <c r="AD252" i="18" s="1"/>
  <c r="AD253" i="18" s="1"/>
  <c r="AD256" i="18" s="1"/>
  <c r="AB106" i="38"/>
  <c r="Z346" i="43"/>
  <c r="AB235" i="39"/>
  <c r="AB106" i="39"/>
  <c r="Z355" i="43"/>
  <c r="AB1366" i="39"/>
  <c r="AB1368" i="39" s="1"/>
  <c r="AB1371" i="39" s="1"/>
  <c r="AC310" i="43"/>
  <c r="AE149" i="39"/>
  <c r="AE151" i="39" s="1"/>
  <c r="AB219" i="38"/>
  <c r="AB220" i="38" s="1"/>
  <c r="AB223" i="38" s="1"/>
  <c r="AB224" i="38" s="1"/>
  <c r="AB227" i="38" s="1"/>
  <c r="AD292" i="43"/>
  <c r="AF149" i="18"/>
  <c r="AF151" i="18" s="1"/>
  <c r="AA309" i="43"/>
  <c r="AC101" i="39"/>
  <c r="AC103" i="39" s="1"/>
  <c r="AC653" i="28" s="1"/>
  <c r="AA300" i="43"/>
  <c r="AC101" i="38"/>
  <c r="AC103" i="38" s="1"/>
  <c r="AC632" i="28" s="1"/>
  <c r="AB239" i="39"/>
  <c r="AB241" i="39" s="1"/>
  <c r="AB244" i="39" s="1"/>
  <c r="AB231" i="39"/>
  <c r="AB219" i="39"/>
  <c r="AB220" i="39" s="1"/>
  <c r="AB223" i="39" s="1"/>
  <c r="AB224" i="39" s="1"/>
  <c r="AB227" i="39" s="1"/>
  <c r="AB239" i="38"/>
  <c r="AB241" i="38" s="1"/>
  <c r="AB244" i="38" s="1"/>
  <c r="AB1245" i="38"/>
  <c r="AB235" i="38"/>
  <c r="AB231" i="38"/>
  <c r="AC291" i="43"/>
  <c r="AE101" i="18"/>
  <c r="AE103" i="18" s="1"/>
  <c r="AE611" i="28" s="1"/>
  <c r="AC213" i="39"/>
  <c r="AC216" i="39" s="1"/>
  <c r="AC239" i="39" s="1"/>
  <c r="AC241" i="39" s="1"/>
  <c r="AC97" i="39"/>
  <c r="AC213" i="38"/>
  <c r="AC216" i="38" s="1"/>
  <c r="AC1366" i="38" s="1"/>
  <c r="AC1368" i="38" s="1"/>
  <c r="AC1371" i="38" s="1"/>
  <c r="AC97" i="38"/>
  <c r="AE213" i="18"/>
  <c r="AE216" i="18" s="1"/>
  <c r="AE1366" i="18" s="1"/>
  <c r="AE1368" i="18" s="1"/>
  <c r="AE1371" i="18" s="1"/>
  <c r="AE97" i="18"/>
  <c r="X165" i="43"/>
  <c r="AA138" i="43"/>
  <c r="Y134" i="43"/>
  <c r="Z105" i="43"/>
  <c r="AB12" i="43"/>
  <c r="AF15" i="43"/>
  <c r="L65" i="28"/>
  <c r="AD239" i="28"/>
  <c r="AH243" i="28"/>
  <c r="L183" i="28"/>
  <c r="AB178" i="28"/>
  <c r="AA357" i="28"/>
  <c r="AA179" i="28"/>
  <c r="AD61" i="28"/>
  <c r="AG127" i="39"/>
  <c r="AE334" i="18"/>
  <c r="AE1206" i="18" s="1"/>
  <c r="AH28" i="39"/>
  <c r="AH113" i="39" s="1"/>
  <c r="AH114" i="39" s="1"/>
  <c r="AH127" i="39" s="1"/>
  <c r="AD94" i="39"/>
  <c r="AD588" i="28" s="1"/>
  <c r="AA343" i="39"/>
  <c r="AA345" i="39" s="1"/>
  <c r="AA348" i="39" s="1"/>
  <c r="AA1059" i="39"/>
  <c r="AA1309" i="39"/>
  <c r="AA1063" i="39"/>
  <c r="AA1065" i="39" s="1"/>
  <c r="Y168" i="43" s="1"/>
  <c r="AC1027" i="39"/>
  <c r="AC1029" i="39" s="1"/>
  <c r="AC1032" i="39" s="1"/>
  <c r="AC1034" i="39" s="1"/>
  <c r="AC1046" i="39" s="1"/>
  <c r="AC1051" i="39" s="1"/>
  <c r="AC305" i="39"/>
  <c r="AC306" i="39" s="1"/>
  <c r="AB1054" i="39"/>
  <c r="AB1056" i="39" s="1"/>
  <c r="AB182" i="28" s="1"/>
  <c r="AB1298" i="39"/>
  <c r="AB309" i="39"/>
  <c r="AB723" i="39"/>
  <c r="AB332" i="39"/>
  <c r="AB334" i="39" s="1"/>
  <c r="AB343" i="39" s="1"/>
  <c r="AB345" i="39" s="1"/>
  <c r="AB348" i="39" s="1"/>
  <c r="AB343" i="38"/>
  <c r="AB345" i="38" s="1"/>
  <c r="AB348" i="38" s="1"/>
  <c r="AD622" i="39"/>
  <c r="AD689" i="39" s="1"/>
  <c r="AE28" i="38"/>
  <c r="AE113" i="38" s="1"/>
  <c r="AE114" i="38" s="1"/>
  <c r="AE127" i="38" s="1"/>
  <c r="AD142" i="38"/>
  <c r="AD722" i="39"/>
  <c r="AD492" i="39"/>
  <c r="AD494" i="39" s="1"/>
  <c r="AD276" i="39"/>
  <c r="AD292" i="39"/>
  <c r="AD294" i="39" s="1"/>
  <c r="AD299" i="39" s="1"/>
  <c r="AD301" i="39" s="1"/>
  <c r="AD331" i="39"/>
  <c r="N1083" i="38"/>
  <c r="N1088" i="38" s="1"/>
  <c r="N755" i="38"/>
  <c r="N756" i="38" s="1"/>
  <c r="N843" i="38"/>
  <c r="M1299" i="39"/>
  <c r="M1091" i="39"/>
  <c r="M1093" i="39" s="1"/>
  <c r="K78" i="43" s="1"/>
  <c r="AD456" i="39"/>
  <c r="AD458" i="39" s="1"/>
  <c r="AD415" i="39"/>
  <c r="AD417" i="39" s="1"/>
  <c r="AD724" i="39" s="1"/>
  <c r="M1299" i="38"/>
  <c r="M1091" i="38"/>
  <c r="M1093" i="38" s="1"/>
  <c r="L1310" i="18"/>
  <c r="L1100" i="18"/>
  <c r="L1102" i="18" s="1"/>
  <c r="J109" i="43" s="1"/>
  <c r="L1096" i="18"/>
  <c r="AC1345" i="38"/>
  <c r="AC1068" i="38"/>
  <c r="AA1306" i="39"/>
  <c r="AA1200" i="39"/>
  <c r="AA705" i="39"/>
  <c r="AA725" i="39"/>
  <c r="AA726" i="39" s="1"/>
  <c r="AA729" i="39" s="1"/>
  <c r="AA731" i="39" s="1"/>
  <c r="AA709" i="39"/>
  <c r="AA711" i="39" s="1"/>
  <c r="AA358" i="28" s="1"/>
  <c r="I39" i="39"/>
  <c r="I21" i="39"/>
  <c r="I134" i="39"/>
  <c r="I118" i="39"/>
  <c r="I26" i="39"/>
  <c r="AI139" i="39"/>
  <c r="AI128" i="39"/>
  <c r="I119" i="39"/>
  <c r="AC723" i="38"/>
  <c r="AC332" i="38"/>
  <c r="AC334" i="38" s="1"/>
  <c r="AC309" i="38"/>
  <c r="AC499" i="39"/>
  <c r="AC501" i="39" s="1"/>
  <c r="AC688" i="39" s="1"/>
  <c r="AC692" i="39" s="1"/>
  <c r="AC696" i="39" s="1"/>
  <c r="AC697" i="39" s="1"/>
  <c r="AC676" i="39"/>
  <c r="AC678" i="39" s="1"/>
  <c r="AC690" i="39" s="1"/>
  <c r="AF57" i="39"/>
  <c r="AF55" i="39"/>
  <c r="M1299" i="18"/>
  <c r="M1091" i="18"/>
  <c r="M1093" i="18" s="1"/>
  <c r="K16" i="43" s="1"/>
  <c r="AF23" i="38"/>
  <c r="AF27" i="38" s="1"/>
  <c r="AF282" i="38"/>
  <c r="AF284" i="38" s="1"/>
  <c r="AF297" i="38" s="1"/>
  <c r="AF301" i="38" s="1"/>
  <c r="AF141" i="38"/>
  <c r="O1223" i="39"/>
  <c r="O749" i="39"/>
  <c r="O751" i="39" s="1"/>
  <c r="AD612" i="38"/>
  <c r="AD613" i="38" s="1"/>
  <c r="AD621" i="38" s="1"/>
  <c r="AD604" i="38"/>
  <c r="AD605" i="38" s="1"/>
  <c r="AD620" i="38" s="1"/>
  <c r="AD568" i="38"/>
  <c r="AD569" i="38" s="1"/>
  <c r="AD616" i="38" s="1"/>
  <c r="AD595" i="38"/>
  <c r="AD596" i="38" s="1"/>
  <c r="AD619" i="38" s="1"/>
  <c r="AD586" i="38"/>
  <c r="AD587" i="38" s="1"/>
  <c r="AD618" i="38" s="1"/>
  <c r="AD577" i="38"/>
  <c r="AD578" i="38" s="1"/>
  <c r="AD617" i="38" s="1"/>
  <c r="AD271" i="38"/>
  <c r="AD273" i="38" s="1"/>
  <c r="AD86" i="38"/>
  <c r="AD88" i="38" s="1"/>
  <c r="AD93" i="38" s="1"/>
  <c r="AD81" i="38"/>
  <c r="AD83" i="38" s="1"/>
  <c r="AD92" i="38" s="1"/>
  <c r="AD76" i="38"/>
  <c r="AD78" i="38" s="1"/>
  <c r="AD91" i="38" s="1"/>
  <c r="AD62" i="38"/>
  <c r="AD63" i="38" s="1"/>
  <c r="AD66" i="38" s="1"/>
  <c r="N1083" i="39"/>
  <c r="N1088" i="39" s="1"/>
  <c r="N843" i="39"/>
  <c r="N755" i="39"/>
  <c r="N756" i="39" s="1"/>
  <c r="AA1342" i="38"/>
  <c r="AA714" i="38"/>
  <c r="Y135" i="43" s="1"/>
  <c r="N1083" i="18"/>
  <c r="N1088" i="18" s="1"/>
  <c r="N843" i="18"/>
  <c r="N755" i="18"/>
  <c r="N756" i="18" s="1"/>
  <c r="N759" i="18" s="1"/>
  <c r="P1189" i="38"/>
  <c r="Q1187" i="38" s="1"/>
  <c r="P1193" i="38"/>
  <c r="P1194" i="38" s="1"/>
  <c r="AB1305" i="38"/>
  <c r="AB1199" i="38"/>
  <c r="AB470" i="38"/>
  <c r="AB472" i="38" s="1"/>
  <c r="AB298" i="28" s="1"/>
  <c r="AB466" i="38"/>
  <c r="AF388" i="18"/>
  <c r="AF390" i="18" s="1"/>
  <c r="AF393" i="18" s="1"/>
  <c r="AF395" i="18" s="1"/>
  <c r="AF407" i="18" s="1"/>
  <c r="AF412" i="18" s="1"/>
  <c r="AF287" i="18"/>
  <c r="AF289" i="18" s="1"/>
  <c r="AF298" i="18" s="1"/>
  <c r="AE1027" i="38"/>
  <c r="AE1029" i="38" s="1"/>
  <c r="AE1032" i="38" s="1"/>
  <c r="AE1034" i="38" s="1"/>
  <c r="AE1046" i="38" s="1"/>
  <c r="AE1051" i="38" s="1"/>
  <c r="AE305" i="38"/>
  <c r="AF128" i="38"/>
  <c r="AF139" i="38"/>
  <c r="AG55" i="18"/>
  <c r="AG57" i="18"/>
  <c r="AB1295" i="39"/>
  <c r="AB963" i="39"/>
  <c r="AB700" i="39"/>
  <c r="AB702" i="39" s="1"/>
  <c r="Z74" i="43" s="1"/>
  <c r="AG17" i="38"/>
  <c r="AG18" i="38" s="1"/>
  <c r="AH16" i="38" s="1"/>
  <c r="AD1200" i="18"/>
  <c r="AD1306" i="18"/>
  <c r="AD709" i="18"/>
  <c r="AD711" i="18" s="1"/>
  <c r="AD240" i="28" s="1"/>
  <c r="AD705" i="18"/>
  <c r="AD725" i="18"/>
  <c r="AD726" i="18" s="1"/>
  <c r="AD729" i="18" s="1"/>
  <c r="AD731" i="18" s="1"/>
  <c r="AI23" i="39"/>
  <c r="AI28" i="39" s="1"/>
  <c r="AI282" i="39"/>
  <c r="AI284" i="39" s="1"/>
  <c r="AI141" i="39"/>
  <c r="I135" i="39"/>
  <c r="L1310" i="38"/>
  <c r="L1100" i="38"/>
  <c r="L1102" i="38" s="1"/>
  <c r="L303" i="28" s="1"/>
  <c r="L1096" i="38"/>
  <c r="AD1341" i="18"/>
  <c r="AD475" i="18"/>
  <c r="AF129" i="39"/>
  <c r="AF130" i="39" s="1"/>
  <c r="AF140" i="39"/>
  <c r="AF142" i="39" s="1"/>
  <c r="AF585" i="28" s="1"/>
  <c r="AF590" i="28" s="1"/>
  <c r="AF577" i="18"/>
  <c r="AF578" i="18" s="1"/>
  <c r="AF617" i="18" s="1"/>
  <c r="AF604" i="18"/>
  <c r="AF605" i="18" s="1"/>
  <c r="AF620" i="18" s="1"/>
  <c r="AF568" i="18"/>
  <c r="AF569" i="18" s="1"/>
  <c r="AF616" i="18" s="1"/>
  <c r="AF595" i="18"/>
  <c r="AF596" i="18" s="1"/>
  <c r="AF619" i="18" s="1"/>
  <c r="AF612" i="18"/>
  <c r="AF613" i="18" s="1"/>
  <c r="AF621" i="18" s="1"/>
  <c r="AF586" i="18"/>
  <c r="AF587" i="18" s="1"/>
  <c r="AF618" i="18" s="1"/>
  <c r="AF271" i="18"/>
  <c r="AF273" i="18" s="1"/>
  <c r="AF76" i="18"/>
  <c r="AF78" i="18" s="1"/>
  <c r="AF91" i="18" s="1"/>
  <c r="AF62" i="18"/>
  <c r="AF63" i="18" s="1"/>
  <c r="AF66" i="18" s="1"/>
  <c r="AF86" i="18"/>
  <c r="AF88" i="18" s="1"/>
  <c r="AF93" i="18" s="1"/>
  <c r="AF81" i="18"/>
  <c r="AF83" i="18" s="1"/>
  <c r="AF92" i="18" s="1"/>
  <c r="AE1294" i="18"/>
  <c r="AE461" i="18"/>
  <c r="AE463" i="18" s="1"/>
  <c r="AH1068" i="18"/>
  <c r="AH1345" i="18"/>
  <c r="P1189" i="39"/>
  <c r="Q1187" i="39" s="1"/>
  <c r="P1193" i="39"/>
  <c r="P1194" i="39" s="1"/>
  <c r="AC1342" i="18"/>
  <c r="AC714" i="18"/>
  <c r="L1310" i="39"/>
  <c r="L1100" i="39"/>
  <c r="L1102" i="39" s="1"/>
  <c r="J169" i="43" s="1"/>
  <c r="L1096" i="39"/>
  <c r="O1223" i="38"/>
  <c r="O749" i="38"/>
  <c r="O751" i="38" s="1"/>
  <c r="AC415" i="38"/>
  <c r="AC417" i="38" s="1"/>
  <c r="AC724" i="38" s="1"/>
  <c r="AC456" i="38"/>
  <c r="AC458" i="38" s="1"/>
  <c r="AF40" i="38"/>
  <c r="AF41" i="38" s="1"/>
  <c r="AG38" i="38" s="1"/>
  <c r="AB1295" i="38"/>
  <c r="AB963" i="38"/>
  <c r="AB700" i="38"/>
  <c r="AB702" i="38" s="1"/>
  <c r="AA1341" i="38"/>
  <c r="AA475" i="38"/>
  <c r="O1223" i="18"/>
  <c r="O749" i="18"/>
  <c r="O751" i="18" s="1"/>
  <c r="AC960" i="18"/>
  <c r="AC833" i="18"/>
  <c r="AE304" i="39"/>
  <c r="AE145" i="39"/>
  <c r="AE214" i="39"/>
  <c r="AE57" i="38"/>
  <c r="AE55" i="38"/>
  <c r="AE676" i="18"/>
  <c r="AE678" i="18" s="1"/>
  <c r="AE690" i="18" s="1"/>
  <c r="AE499" i="18"/>
  <c r="AE501" i="18" s="1"/>
  <c r="AE688" i="18" s="1"/>
  <c r="AE692" i="18" s="1"/>
  <c r="AE696" i="18" s="1"/>
  <c r="AE697" i="18" s="1"/>
  <c r="AA1341" i="39"/>
  <c r="AA475" i="39"/>
  <c r="AG40" i="39"/>
  <c r="AF304" i="18"/>
  <c r="AF306" i="18" s="1"/>
  <c r="AF145" i="18"/>
  <c r="AF214" i="18"/>
  <c r="AI1032" i="18"/>
  <c r="AI1034" i="18" s="1"/>
  <c r="I1029" i="18"/>
  <c r="I1032" i="18" s="1"/>
  <c r="P1193" i="18"/>
  <c r="P1194" i="18" s="1"/>
  <c r="P1189" i="18"/>
  <c r="Q1187" i="18" s="1"/>
  <c r="AE604" i="39"/>
  <c r="AE605" i="39" s="1"/>
  <c r="AE620" i="39" s="1"/>
  <c r="AE568" i="39"/>
  <c r="AE569" i="39" s="1"/>
  <c r="AE616" i="39" s="1"/>
  <c r="AE595" i="39"/>
  <c r="AE596" i="39" s="1"/>
  <c r="AE619" i="39" s="1"/>
  <c r="AE612" i="39"/>
  <c r="AE613" i="39" s="1"/>
  <c r="AE621" i="39" s="1"/>
  <c r="AE586" i="39"/>
  <c r="AE587" i="39" s="1"/>
  <c r="AE618" i="39" s="1"/>
  <c r="AE577" i="39"/>
  <c r="AE578" i="39" s="1"/>
  <c r="AE617" i="39" s="1"/>
  <c r="AE271" i="39"/>
  <c r="AE273" i="39" s="1"/>
  <c r="AE86" i="39"/>
  <c r="AE88" i="39" s="1"/>
  <c r="AE93" i="39" s="1"/>
  <c r="AE81" i="39"/>
  <c r="AE83" i="39" s="1"/>
  <c r="AE92" i="39" s="1"/>
  <c r="AE76" i="39"/>
  <c r="AE78" i="39" s="1"/>
  <c r="AE91" i="39" s="1"/>
  <c r="AE62" i="39"/>
  <c r="AE63" i="39" s="1"/>
  <c r="AE66" i="39" s="1"/>
  <c r="AD1309" i="38"/>
  <c r="AD1059" i="38"/>
  <c r="AB46" i="43" s="1"/>
  <c r="AD1063" i="38"/>
  <c r="AD1065" i="38" s="1"/>
  <c r="AD302" i="28" s="1"/>
  <c r="AB1305" i="39"/>
  <c r="AB1199" i="39"/>
  <c r="AB466" i="39"/>
  <c r="AB470" i="39"/>
  <c r="AB472" i="39" s="1"/>
  <c r="Z164" i="43" s="1"/>
  <c r="AC676" i="38"/>
  <c r="AC678" i="38" s="1"/>
  <c r="AC690" i="38" s="1"/>
  <c r="AC499" i="38"/>
  <c r="AC501" i="38" s="1"/>
  <c r="AC688" i="38" s="1"/>
  <c r="AC692" i="38" s="1"/>
  <c r="AC696" i="38" s="1"/>
  <c r="AC697" i="38" s="1"/>
  <c r="AC1294" i="39"/>
  <c r="AC461" i="39"/>
  <c r="AC463" i="39" s="1"/>
  <c r="AA73" i="43" s="1"/>
  <c r="AA960" i="38"/>
  <c r="AA833" i="38"/>
  <c r="AH40" i="18"/>
  <c r="AH41" i="18" s="1"/>
  <c r="AI38" i="18" s="1"/>
  <c r="AE388" i="39"/>
  <c r="AE390" i="39" s="1"/>
  <c r="AE393" i="39" s="1"/>
  <c r="AE395" i="39" s="1"/>
  <c r="AE407" i="39" s="1"/>
  <c r="AE412" i="39" s="1"/>
  <c r="AE287" i="39"/>
  <c r="AE289" i="39" s="1"/>
  <c r="AE298" i="39" s="1"/>
  <c r="AD130" i="38"/>
  <c r="AG129" i="18"/>
  <c r="AG130" i="18" s="1"/>
  <c r="AG140" i="18"/>
  <c r="AG142" i="18" s="1"/>
  <c r="AG543" i="28" s="1"/>
  <c r="AG548" i="28" s="1"/>
  <c r="AE129" i="38"/>
  <c r="AE140" i="38"/>
  <c r="AB248" i="39" l="1"/>
  <c r="AB249" i="39" s="1"/>
  <c r="AB252" i="39" s="1"/>
  <c r="AB253" i="39" s="1"/>
  <c r="AB256" i="39" s="1"/>
  <c r="AC219" i="39"/>
  <c r="AC220" i="39" s="1"/>
  <c r="AC223" i="39" s="1"/>
  <c r="AC224" i="39" s="1"/>
  <c r="AC227" i="39" s="1"/>
  <c r="AD149" i="38"/>
  <c r="AD151" i="38" s="1"/>
  <c r="AD154" i="38" s="1"/>
  <c r="AB347" i="43" s="1"/>
  <c r="AD564" i="28"/>
  <c r="AD569" i="28" s="1"/>
  <c r="AE154" i="39"/>
  <c r="AC356" i="43" s="1"/>
  <c r="AE650" i="28"/>
  <c r="AE655" i="28" s="1"/>
  <c r="AF154" i="18"/>
  <c r="AD338" i="43" s="1"/>
  <c r="AF608" i="28"/>
  <c r="AF613" i="28" s="1"/>
  <c r="AB248" i="38"/>
  <c r="AB249" i="38" s="1"/>
  <c r="AB252" i="38" s="1"/>
  <c r="AB253" i="38" s="1"/>
  <c r="AB256" i="38" s="1"/>
  <c r="K47" i="43"/>
  <c r="M124" i="28"/>
  <c r="Z43" i="43"/>
  <c r="AB120" i="28"/>
  <c r="AC106" i="38"/>
  <c r="AA346" i="43"/>
  <c r="AE106" i="18"/>
  <c r="AC337" i="43"/>
  <c r="AC106" i="39"/>
  <c r="AA355" i="43"/>
  <c r="AC235" i="39"/>
  <c r="AD310" i="43"/>
  <c r="AF149" i="39"/>
  <c r="AF151" i="39" s="1"/>
  <c r="AC1245" i="39"/>
  <c r="AC231" i="39"/>
  <c r="AC1366" i="39"/>
  <c r="AC1368" i="39" s="1"/>
  <c r="AC1371" i="39" s="1"/>
  <c r="AE292" i="43"/>
  <c r="AG149" i="18"/>
  <c r="AG151" i="18" s="1"/>
  <c r="AE219" i="18"/>
  <c r="AE220" i="18" s="1"/>
  <c r="AE223" i="18" s="1"/>
  <c r="AE224" i="18" s="1"/>
  <c r="AE227" i="18" s="1"/>
  <c r="AE235" i="18"/>
  <c r="AB309" i="43"/>
  <c r="AD101" i="39"/>
  <c r="AD103" i="39" s="1"/>
  <c r="AD653" i="28" s="1"/>
  <c r="AD214" i="38"/>
  <c r="AB301" i="43"/>
  <c r="AE239" i="18"/>
  <c r="AE241" i="18" s="1"/>
  <c r="AE244" i="18" s="1"/>
  <c r="AE1245" i="18"/>
  <c r="AE231" i="18"/>
  <c r="AD213" i="39"/>
  <c r="AD216" i="39" s="1"/>
  <c r="AD1366" i="39" s="1"/>
  <c r="AD1368" i="39" s="1"/>
  <c r="AD1371" i="39" s="1"/>
  <c r="AD97" i="39"/>
  <c r="Y77" i="43"/>
  <c r="J139" i="43"/>
  <c r="AB138" i="43"/>
  <c r="Z134" i="43"/>
  <c r="AA105" i="43"/>
  <c r="AC11" i="43"/>
  <c r="L244" i="28"/>
  <c r="M65" i="28"/>
  <c r="M183" i="28"/>
  <c r="L362" i="28"/>
  <c r="AB357" i="28"/>
  <c r="AA361" i="28"/>
  <c r="AC178" i="28"/>
  <c r="AB179" i="28"/>
  <c r="AE60" i="28"/>
  <c r="AH138" i="39"/>
  <c r="AE138" i="38"/>
  <c r="AE142" i="38" s="1"/>
  <c r="AE564" i="28" s="1"/>
  <c r="AE569" i="28" s="1"/>
  <c r="AC231" i="38"/>
  <c r="AC239" i="38"/>
  <c r="AC241" i="38" s="1"/>
  <c r="AC244" i="38" s="1"/>
  <c r="AC219" i="38"/>
  <c r="AC220" i="38" s="1"/>
  <c r="AC223" i="38" s="1"/>
  <c r="AC224" i="38" s="1"/>
  <c r="AC227" i="38" s="1"/>
  <c r="AC1245" i="38"/>
  <c r="AC235" i="38"/>
  <c r="AE343" i="18"/>
  <c r="AE345" i="18" s="1"/>
  <c r="AE348" i="18" s="1"/>
  <c r="AB1206" i="39"/>
  <c r="AD145" i="38"/>
  <c r="AD305" i="39"/>
  <c r="AD306" i="39" s="1"/>
  <c r="AD1027" i="39"/>
  <c r="AD1029" i="39" s="1"/>
  <c r="AD1032" i="39" s="1"/>
  <c r="AD1034" i="39" s="1"/>
  <c r="AD1046" i="39" s="1"/>
  <c r="AD1051" i="39" s="1"/>
  <c r="AB1309" i="39"/>
  <c r="AB1063" i="39"/>
  <c r="AB1065" i="39" s="1"/>
  <c r="Z168" i="43" s="1"/>
  <c r="AB1059" i="39"/>
  <c r="AA1345" i="39"/>
  <c r="AA1068" i="39"/>
  <c r="AC723" i="39"/>
  <c r="AC332" i="39"/>
  <c r="AC334" i="39" s="1"/>
  <c r="AC309" i="39"/>
  <c r="AC1298" i="39"/>
  <c r="AC1054" i="39"/>
  <c r="AC1056" i="39" s="1"/>
  <c r="AC182" i="28" s="1"/>
  <c r="AF94" i="18"/>
  <c r="AF546" i="28" s="1"/>
  <c r="AD304" i="38"/>
  <c r="AD306" i="38" s="1"/>
  <c r="AD309" i="38" s="1"/>
  <c r="AD388" i="38"/>
  <c r="AD390" i="38" s="1"/>
  <c r="AD393" i="38" s="1"/>
  <c r="AD395" i="38" s="1"/>
  <c r="AD407" i="38" s="1"/>
  <c r="AD412" i="38" s="1"/>
  <c r="AD287" i="38"/>
  <c r="AD289" i="38" s="1"/>
  <c r="AD298" i="38" s="1"/>
  <c r="AC244" i="39"/>
  <c r="AC248" i="39"/>
  <c r="AC249" i="39" s="1"/>
  <c r="AC252" i="39" s="1"/>
  <c r="AC253" i="39" s="1"/>
  <c r="AC256" i="39" s="1"/>
  <c r="I282" i="39"/>
  <c r="I141" i="39"/>
  <c r="AH17" i="38"/>
  <c r="N1091" i="38"/>
  <c r="N1093" i="38" s="1"/>
  <c r="N1299" i="38"/>
  <c r="AG214" i="18"/>
  <c r="AG304" i="18"/>
  <c r="AG306" i="18" s="1"/>
  <c r="AG145" i="18"/>
  <c r="AC1295" i="38"/>
  <c r="AC963" i="38"/>
  <c r="AC700" i="38"/>
  <c r="AC702" i="38" s="1"/>
  <c r="AE722" i="39"/>
  <c r="AE492" i="39"/>
  <c r="AE494" i="39" s="1"/>
  <c r="AE276" i="39"/>
  <c r="AE292" i="39"/>
  <c r="AE294" i="39" s="1"/>
  <c r="AE299" i="39" s="1"/>
  <c r="AE301" i="39" s="1"/>
  <c r="AE331" i="39"/>
  <c r="Q1189" i="18"/>
  <c r="R1187" i="18" s="1"/>
  <c r="Q1193" i="18"/>
  <c r="Q1194" i="18" s="1"/>
  <c r="AI1046" i="18"/>
  <c r="AI1051" i="18" s="1"/>
  <c r="I1034" i="18"/>
  <c r="I1046" i="18" s="1"/>
  <c r="AF723" i="18"/>
  <c r="AF332" i="18"/>
  <c r="AF309" i="18"/>
  <c r="AE612" i="38"/>
  <c r="AE613" i="38" s="1"/>
  <c r="AE621" i="38" s="1"/>
  <c r="AE595" i="38"/>
  <c r="AE596" i="38" s="1"/>
  <c r="AE619" i="38" s="1"/>
  <c r="AE586" i="38"/>
  <c r="AE587" i="38" s="1"/>
  <c r="AE618" i="38" s="1"/>
  <c r="AE577" i="38"/>
  <c r="AE578" i="38" s="1"/>
  <c r="AE617" i="38" s="1"/>
  <c r="AE271" i="38"/>
  <c r="AE273" i="38" s="1"/>
  <c r="AE604" i="38"/>
  <c r="AE605" i="38" s="1"/>
  <c r="AE620" i="38" s="1"/>
  <c r="AE568" i="38"/>
  <c r="AE569" i="38" s="1"/>
  <c r="AE616" i="38" s="1"/>
  <c r="AE81" i="38"/>
  <c r="AE83" i="38" s="1"/>
  <c r="AE92" i="38" s="1"/>
  <c r="AE76" i="38"/>
  <c r="AE78" i="38" s="1"/>
  <c r="AE91" i="38" s="1"/>
  <c r="AE62" i="38"/>
  <c r="AE63" i="38" s="1"/>
  <c r="AE66" i="38" s="1"/>
  <c r="AE86" i="38"/>
  <c r="AE88" i="38" s="1"/>
  <c r="AE93" i="38" s="1"/>
  <c r="O1083" i="38"/>
  <c r="O1088" i="38" s="1"/>
  <c r="O755" i="38"/>
  <c r="O756" i="38" s="1"/>
  <c r="O759" i="38" s="1"/>
  <c r="O843" i="38"/>
  <c r="L1346" i="39"/>
  <c r="L1105" i="39"/>
  <c r="AE130" i="38"/>
  <c r="AF304" i="39"/>
  <c r="AF145" i="39"/>
  <c r="AF214" i="39"/>
  <c r="AD960" i="18"/>
  <c r="AD833" i="18"/>
  <c r="AB1306" i="39"/>
  <c r="AB1200" i="39"/>
  <c r="AB725" i="39"/>
  <c r="AB726" i="39" s="1"/>
  <c r="AB729" i="39" s="1"/>
  <c r="AB731" i="39" s="1"/>
  <c r="AB709" i="39"/>
  <c r="AB711" i="39" s="1"/>
  <c r="AB358" i="28" s="1"/>
  <c r="AB705" i="39"/>
  <c r="P1223" i="38"/>
  <c r="P749" i="38"/>
  <c r="P751" i="38" s="1"/>
  <c r="N759" i="39"/>
  <c r="O1083" i="39"/>
  <c r="O1088" i="39" s="1"/>
  <c r="O843" i="39"/>
  <c r="O755" i="39"/>
  <c r="O756" i="39" s="1"/>
  <c r="O759" i="39" s="1"/>
  <c r="AF1027" i="38"/>
  <c r="AF1029" i="38" s="1"/>
  <c r="AF1032" i="38" s="1"/>
  <c r="AF1034" i="38" s="1"/>
  <c r="AF1046" i="38" s="1"/>
  <c r="AF1051" i="38" s="1"/>
  <c r="AF305" i="38"/>
  <c r="AA960" i="39"/>
  <c r="AA833" i="39"/>
  <c r="AE248" i="18"/>
  <c r="AE249" i="18" s="1"/>
  <c r="AE252" i="18" s="1"/>
  <c r="AE253" i="18" s="1"/>
  <c r="AE256" i="18" s="1"/>
  <c r="AI40" i="18"/>
  <c r="AI41" i="18" s="1"/>
  <c r="AI113" i="39"/>
  <c r="AI114" i="39" s="1"/>
  <c r="I28" i="39"/>
  <c r="I113" i="39" s="1"/>
  <c r="M1100" i="18"/>
  <c r="M1102" i="18" s="1"/>
  <c r="K109" i="43" s="1"/>
  <c r="M1096" i="18"/>
  <c r="M1310" i="18"/>
  <c r="AG388" i="18"/>
  <c r="AG390" i="18" s="1"/>
  <c r="AG393" i="18" s="1"/>
  <c r="AG395" i="18" s="1"/>
  <c r="AG407" i="18" s="1"/>
  <c r="AG412" i="18" s="1"/>
  <c r="AG287" i="18"/>
  <c r="AG289" i="18" s="1"/>
  <c r="AG298" i="18" s="1"/>
  <c r="AD1345" i="38"/>
  <c r="AD1068" i="38"/>
  <c r="AE622" i="39"/>
  <c r="AE689" i="39" s="1"/>
  <c r="P1223" i="18"/>
  <c r="P749" i="18"/>
  <c r="P751" i="18" s="1"/>
  <c r="AG44" i="39"/>
  <c r="AG46" i="39" s="1"/>
  <c r="AG49" i="39" s="1"/>
  <c r="AG52" i="39" s="1"/>
  <c r="AG123" i="39"/>
  <c r="AG124" i="39" s="1"/>
  <c r="AE1295" i="18"/>
  <c r="AE963" i="18"/>
  <c r="AE700" i="18"/>
  <c r="AE702" i="18" s="1"/>
  <c r="AC1206" i="38"/>
  <c r="AC343" i="38"/>
  <c r="AC345" i="38" s="1"/>
  <c r="AC348" i="38" s="1"/>
  <c r="AB1306" i="38"/>
  <c r="AB1200" i="38"/>
  <c r="AB709" i="38"/>
  <c r="AB711" i="38" s="1"/>
  <c r="AB299" i="28" s="1"/>
  <c r="AB705" i="38"/>
  <c r="AB725" i="38"/>
  <c r="AB726" i="38" s="1"/>
  <c r="AB729" i="38" s="1"/>
  <c r="AB731" i="38" s="1"/>
  <c r="AF123" i="38"/>
  <c r="AF124" i="38" s="1"/>
  <c r="AF44" i="38"/>
  <c r="AF46" i="38" s="1"/>
  <c r="AF49" i="38" s="1"/>
  <c r="AF52" i="38" s="1"/>
  <c r="P1223" i="39"/>
  <c r="P749" i="39"/>
  <c r="P751" i="39" s="1"/>
  <c r="AF722" i="18"/>
  <c r="AF292" i="18"/>
  <c r="AF294" i="18" s="1"/>
  <c r="AF299" i="18" s="1"/>
  <c r="AF331" i="18"/>
  <c r="AF492" i="18"/>
  <c r="AF494" i="18" s="1"/>
  <c r="AF276" i="18"/>
  <c r="AF622" i="18"/>
  <c r="AF689" i="18" s="1"/>
  <c r="AF388" i="39"/>
  <c r="AF390" i="39" s="1"/>
  <c r="AF393" i="39" s="1"/>
  <c r="AF395" i="39" s="1"/>
  <c r="AF407" i="39" s="1"/>
  <c r="AF412" i="39" s="1"/>
  <c r="AF287" i="39"/>
  <c r="AF289" i="39" s="1"/>
  <c r="AF298" i="39" s="1"/>
  <c r="L1346" i="38"/>
  <c r="L1105" i="38"/>
  <c r="AI297" i="39"/>
  <c r="I284" i="39"/>
  <c r="I297" i="39" s="1"/>
  <c r="AG604" i="18"/>
  <c r="AG605" i="18" s="1"/>
  <c r="AG620" i="18" s="1"/>
  <c r="AG568" i="18"/>
  <c r="AG569" i="18" s="1"/>
  <c r="AG616" i="18" s="1"/>
  <c r="AG595" i="18"/>
  <c r="AG596" i="18" s="1"/>
  <c r="AG619" i="18" s="1"/>
  <c r="AG612" i="18"/>
  <c r="AG613" i="18" s="1"/>
  <c r="AG621" i="18" s="1"/>
  <c r="AG586" i="18"/>
  <c r="AG587" i="18" s="1"/>
  <c r="AG618" i="18" s="1"/>
  <c r="AG577" i="18"/>
  <c r="AG578" i="18" s="1"/>
  <c r="AG617" i="18" s="1"/>
  <c r="AG86" i="18"/>
  <c r="AG88" i="18" s="1"/>
  <c r="AG93" i="18" s="1"/>
  <c r="AG81" i="18"/>
  <c r="AG83" i="18" s="1"/>
  <c r="AG92" i="18" s="1"/>
  <c r="AG271" i="18"/>
  <c r="AG273" i="18" s="1"/>
  <c r="AG76" i="18"/>
  <c r="AG78" i="18" s="1"/>
  <c r="AG91" i="18" s="1"/>
  <c r="AG62" i="18"/>
  <c r="AG63" i="18" s="1"/>
  <c r="AG66" i="18" s="1"/>
  <c r="AF415" i="18"/>
  <c r="AF417" i="18" s="1"/>
  <c r="AF724" i="18" s="1"/>
  <c r="AF456" i="18"/>
  <c r="AF458" i="18" s="1"/>
  <c r="AB1341" i="38"/>
  <c r="AB475" i="38"/>
  <c r="Q1189" i="38"/>
  <c r="R1187" i="38" s="1"/>
  <c r="Q1193" i="38"/>
  <c r="Q1194" i="38" s="1"/>
  <c r="N1299" i="18"/>
  <c r="N1091" i="18"/>
  <c r="N1093" i="18" s="1"/>
  <c r="L16" i="43" s="1"/>
  <c r="AD722" i="38"/>
  <c r="AD331" i="38"/>
  <c r="AD492" i="38"/>
  <c r="AD494" i="38" s="1"/>
  <c r="AD276" i="38"/>
  <c r="AD292" i="38"/>
  <c r="AD294" i="38" s="1"/>
  <c r="AD299" i="38" s="1"/>
  <c r="AD622" i="38"/>
  <c r="AD689" i="38" s="1"/>
  <c r="AF28" i="38"/>
  <c r="AF113" i="38" s="1"/>
  <c r="AF114" i="38" s="1"/>
  <c r="AD1294" i="39"/>
  <c r="AD461" i="39"/>
  <c r="AD463" i="39" s="1"/>
  <c r="AB73" i="43" s="1"/>
  <c r="AE1305" i="18"/>
  <c r="AE1199" i="18"/>
  <c r="AE470" i="18"/>
  <c r="AE472" i="18" s="1"/>
  <c r="AC104" i="43" s="1"/>
  <c r="AE466" i="18"/>
  <c r="AE1298" i="38"/>
  <c r="AE1054" i="38"/>
  <c r="AE1056" i="38" s="1"/>
  <c r="AE123" i="28" s="1"/>
  <c r="AC1295" i="39"/>
  <c r="AC963" i="39"/>
  <c r="AC700" i="39"/>
  <c r="AC702" i="39" s="1"/>
  <c r="AA74" i="43" s="1"/>
  <c r="AA1342" i="39"/>
  <c r="AA714" i="39"/>
  <c r="M1310" i="38"/>
  <c r="M1096" i="38"/>
  <c r="M1100" i="38"/>
  <c r="M1102" i="38" s="1"/>
  <c r="M303" i="28" s="1"/>
  <c r="AE456" i="39"/>
  <c r="AE458" i="39" s="1"/>
  <c r="AE415" i="39"/>
  <c r="AE417" i="39" s="1"/>
  <c r="AE724" i="39" s="1"/>
  <c r="AB1341" i="39"/>
  <c r="AB475" i="39"/>
  <c r="AE94" i="39"/>
  <c r="AE588" i="28" s="1"/>
  <c r="AH44" i="18"/>
  <c r="AH46" i="18" s="1"/>
  <c r="AH49" i="18" s="1"/>
  <c r="AH52" i="18" s="1"/>
  <c r="AH123" i="18"/>
  <c r="AH124" i="18" s="1"/>
  <c r="AC1305" i="39"/>
  <c r="AC1199" i="39"/>
  <c r="AC470" i="39"/>
  <c r="AC472" i="39" s="1"/>
  <c r="AA164" i="43" s="1"/>
  <c r="AC466" i="39"/>
  <c r="AG41" i="39"/>
  <c r="AH38" i="39" s="1"/>
  <c r="O1083" i="18"/>
  <c r="O1088" i="18" s="1"/>
  <c r="O755" i="18"/>
  <c r="O756" i="18" s="1"/>
  <c r="O759" i="18" s="1"/>
  <c r="O843" i="18"/>
  <c r="AC1294" i="38"/>
  <c r="AC461" i="38"/>
  <c r="AC463" i="38" s="1"/>
  <c r="Q1193" i="39"/>
  <c r="Q1194" i="39" s="1"/>
  <c r="Q1189" i="39"/>
  <c r="R1187" i="39" s="1"/>
  <c r="AI27" i="39"/>
  <c r="I23" i="39"/>
  <c r="I27" i="39" s="1"/>
  <c r="AD1342" i="18"/>
  <c r="AD714" i="18"/>
  <c r="AG118" i="38"/>
  <c r="AG119" i="38" s="1"/>
  <c r="AG26" i="38"/>
  <c r="AG39" i="38"/>
  <c r="AG40" i="38" s="1"/>
  <c r="AG21" i="38"/>
  <c r="AG134" i="38"/>
  <c r="AG135" i="38" s="1"/>
  <c r="N1299" i="39"/>
  <c r="N1091" i="39"/>
  <c r="N1093" i="39" s="1"/>
  <c r="L78" i="43" s="1"/>
  <c r="AD94" i="38"/>
  <c r="AD567" i="28" s="1"/>
  <c r="AF595" i="39"/>
  <c r="AF596" i="39" s="1"/>
  <c r="AF619" i="39" s="1"/>
  <c r="AF612" i="39"/>
  <c r="AF613" i="39" s="1"/>
  <c r="AF621" i="39" s="1"/>
  <c r="AF586" i="39"/>
  <c r="AF587" i="39" s="1"/>
  <c r="AF618" i="39" s="1"/>
  <c r="AF577" i="39"/>
  <c r="AF578" i="39" s="1"/>
  <c r="AF617" i="39" s="1"/>
  <c r="AF604" i="39"/>
  <c r="AF605" i="39" s="1"/>
  <c r="AF620" i="39" s="1"/>
  <c r="AF568" i="39"/>
  <c r="AF569" i="39" s="1"/>
  <c r="AF616" i="39" s="1"/>
  <c r="AF271" i="39"/>
  <c r="AF273" i="39" s="1"/>
  <c r="AF81" i="39"/>
  <c r="AF83" i="39" s="1"/>
  <c r="AF92" i="39" s="1"/>
  <c r="AF76" i="39"/>
  <c r="AF78" i="39" s="1"/>
  <c r="AF91" i="39" s="1"/>
  <c r="AF62" i="39"/>
  <c r="AF63" i="39" s="1"/>
  <c r="AF66" i="39" s="1"/>
  <c r="AF86" i="39"/>
  <c r="AF88" i="39" s="1"/>
  <c r="AF93" i="39" s="1"/>
  <c r="I128" i="39"/>
  <c r="I139" i="39"/>
  <c r="L1346" i="18"/>
  <c r="L1105" i="18"/>
  <c r="M1310" i="39"/>
  <c r="M1100" i="39"/>
  <c r="M1102" i="39" s="1"/>
  <c r="K169" i="43" s="1"/>
  <c r="M1096" i="39"/>
  <c r="N759" i="38"/>
  <c r="AD499" i="39"/>
  <c r="AD501" i="39" s="1"/>
  <c r="AD688" i="39" s="1"/>
  <c r="AD692" i="39" s="1"/>
  <c r="AD696" i="39" s="1"/>
  <c r="AD697" i="39" s="1"/>
  <c r="AD676" i="39"/>
  <c r="AD678" i="39" s="1"/>
  <c r="AD690" i="39" s="1"/>
  <c r="AD629" i="28" l="1"/>
  <c r="AD634" i="28" s="1"/>
  <c r="AG154" i="18"/>
  <c r="AE338" i="43" s="1"/>
  <c r="AG608" i="28"/>
  <c r="AG613" i="28" s="1"/>
  <c r="AF154" i="39"/>
  <c r="AD356" i="43" s="1"/>
  <c r="AF650" i="28"/>
  <c r="AF655" i="28" s="1"/>
  <c r="AD219" i="39"/>
  <c r="AD220" i="39" s="1"/>
  <c r="AD223" i="39" s="1"/>
  <c r="AD224" i="39" s="1"/>
  <c r="AD227" i="39" s="1"/>
  <c r="AA42" i="43"/>
  <c r="AC119" i="28"/>
  <c r="L47" i="43"/>
  <c r="N124" i="28"/>
  <c r="AA43" i="43"/>
  <c r="AC120" i="28"/>
  <c r="AD106" i="39"/>
  <c r="AB355" i="43"/>
  <c r="AD239" i="39"/>
  <c r="AD241" i="39" s="1"/>
  <c r="AD248" i="39" s="1"/>
  <c r="AD249" i="39" s="1"/>
  <c r="AD252" i="39" s="1"/>
  <c r="AD253" i="39" s="1"/>
  <c r="AD256" i="39" s="1"/>
  <c r="AC309" i="43"/>
  <c r="AE101" i="39"/>
  <c r="AE103" i="39" s="1"/>
  <c r="AE653" i="28" s="1"/>
  <c r="AC301" i="43"/>
  <c r="AE149" i="38"/>
  <c r="AE151" i="38" s="1"/>
  <c r="AB300" i="43"/>
  <c r="AD101" i="38"/>
  <c r="AD103" i="38" s="1"/>
  <c r="AD632" i="28" s="1"/>
  <c r="AD235" i="39"/>
  <c r="AD231" i="39"/>
  <c r="AD1245" i="39"/>
  <c r="AD291" i="43"/>
  <c r="AF101" i="18"/>
  <c r="AF103" i="18" s="1"/>
  <c r="AF611" i="28" s="1"/>
  <c r="AE213" i="39"/>
  <c r="AE216" i="39" s="1"/>
  <c r="AE1366" i="39" s="1"/>
  <c r="AE1368" i="39" s="1"/>
  <c r="AE1371" i="39" s="1"/>
  <c r="AE97" i="39"/>
  <c r="AD213" i="38"/>
  <c r="AD216" i="38" s="1"/>
  <c r="AD235" i="38" s="1"/>
  <c r="AD97" i="38"/>
  <c r="AF213" i="18"/>
  <c r="AF216" i="18" s="1"/>
  <c r="AF231" i="18" s="1"/>
  <c r="AF97" i="18"/>
  <c r="Z77" i="43"/>
  <c r="Y165" i="43"/>
  <c r="K139" i="43"/>
  <c r="AB105" i="43"/>
  <c r="AC12" i="43"/>
  <c r="N65" i="28"/>
  <c r="M244" i="28"/>
  <c r="AE239" i="28"/>
  <c r="M362" i="28"/>
  <c r="N183" i="28"/>
  <c r="AB361" i="28"/>
  <c r="AC357" i="28"/>
  <c r="AD178" i="28"/>
  <c r="AC179" i="28"/>
  <c r="AE61" i="28"/>
  <c r="AE145" i="38"/>
  <c r="AE304" i="38"/>
  <c r="AE306" i="38" s="1"/>
  <c r="AE332" i="38" s="1"/>
  <c r="AE214" i="38"/>
  <c r="AD723" i="38"/>
  <c r="AC248" i="38"/>
  <c r="AC249" i="38" s="1"/>
  <c r="AC252" i="38" s="1"/>
  <c r="AC253" i="38" s="1"/>
  <c r="AC256" i="38" s="1"/>
  <c r="AB1345" i="39"/>
  <c r="AB1068" i="39"/>
  <c r="AC1206" i="39"/>
  <c r="AC343" i="39"/>
  <c r="AC345" i="39" s="1"/>
  <c r="AC348" i="39" s="1"/>
  <c r="AD1298" i="39"/>
  <c r="AD1054" i="39"/>
  <c r="AD1056" i="39" s="1"/>
  <c r="AD182" i="28" s="1"/>
  <c r="AE305" i="39"/>
  <c r="AE306" i="39" s="1"/>
  <c r="AE1027" i="39"/>
  <c r="AE1029" i="39" s="1"/>
  <c r="AE1032" i="39" s="1"/>
  <c r="AE1034" i="39" s="1"/>
  <c r="AE1046" i="39" s="1"/>
  <c r="AE1051" i="39" s="1"/>
  <c r="AC1059" i="39"/>
  <c r="AC1063" i="39"/>
  <c r="AC1065" i="39" s="1"/>
  <c r="AA168" i="43" s="1"/>
  <c r="AC1309" i="39"/>
  <c r="AD723" i="39"/>
  <c r="AD309" i="39"/>
  <c r="AD332" i="39"/>
  <c r="AD334" i="39" s="1"/>
  <c r="AD343" i="39" s="1"/>
  <c r="AD345" i="39" s="1"/>
  <c r="AD348" i="39" s="1"/>
  <c r="AF334" i="18"/>
  <c r="AF1206" i="18" s="1"/>
  <c r="AD332" i="38"/>
  <c r="AD334" i="38" s="1"/>
  <c r="AE622" i="38"/>
  <c r="AE689" i="38" s="1"/>
  <c r="AG41" i="38"/>
  <c r="AH38" i="38" s="1"/>
  <c r="AH140" i="18"/>
  <c r="AH142" i="18" s="1"/>
  <c r="AH543" i="28" s="1"/>
  <c r="AH548" i="28" s="1"/>
  <c r="AH129" i="18"/>
  <c r="AH130" i="18" s="1"/>
  <c r="AE1306" i="18"/>
  <c r="AE1200" i="18"/>
  <c r="AE705" i="18"/>
  <c r="AE725" i="18"/>
  <c r="AE726" i="18" s="1"/>
  <c r="AE729" i="18" s="1"/>
  <c r="AE731" i="18" s="1"/>
  <c r="AE709" i="18"/>
  <c r="AE711" i="18" s="1"/>
  <c r="AE240" i="28" s="1"/>
  <c r="AI138" i="39"/>
  <c r="AI127" i="39"/>
  <c r="AG282" i="38"/>
  <c r="AG284" i="38" s="1"/>
  <c r="AG297" i="38" s="1"/>
  <c r="AG301" i="38" s="1"/>
  <c r="AG141" i="38"/>
  <c r="AH134" i="38"/>
  <c r="AH135" i="38" s="1"/>
  <c r="AH118" i="38"/>
  <c r="AH119" i="38" s="1"/>
  <c r="AH39" i="38"/>
  <c r="AH21" i="38"/>
  <c r="AH26" i="38"/>
  <c r="AD415" i="38"/>
  <c r="AD417" i="38" s="1"/>
  <c r="AD724" i="38" s="1"/>
  <c r="AD456" i="38"/>
  <c r="AD458" i="38" s="1"/>
  <c r="M1346" i="38"/>
  <c r="M1105" i="38"/>
  <c r="AG415" i="18"/>
  <c r="AG417" i="18" s="1"/>
  <c r="AG724" i="18" s="1"/>
  <c r="AG456" i="18"/>
  <c r="AG458" i="18" s="1"/>
  <c r="O1299" i="38"/>
  <c r="O1091" i="38"/>
  <c r="O1093" i="38" s="1"/>
  <c r="M1346" i="39"/>
  <c r="M1105" i="39"/>
  <c r="AF722" i="39"/>
  <c r="AF292" i="39"/>
  <c r="AF294" i="39" s="1"/>
  <c r="AF299" i="39" s="1"/>
  <c r="AF301" i="39" s="1"/>
  <c r="AF331" i="39"/>
  <c r="AF492" i="39"/>
  <c r="AF494" i="39" s="1"/>
  <c r="AF276" i="39"/>
  <c r="N1310" i="39"/>
  <c r="N1100" i="39"/>
  <c r="N1102" i="39" s="1"/>
  <c r="L169" i="43" s="1"/>
  <c r="N1096" i="39"/>
  <c r="AG128" i="38"/>
  <c r="AG139" i="38"/>
  <c r="Q1223" i="39"/>
  <c r="Q749" i="39"/>
  <c r="Q751" i="39" s="1"/>
  <c r="AC1341" i="39"/>
  <c r="AC475" i="39"/>
  <c r="AF57" i="38"/>
  <c r="AF55" i="38"/>
  <c r="AB1342" i="38"/>
  <c r="AB714" i="38"/>
  <c r="Z135" i="43" s="1"/>
  <c r="AG57" i="39"/>
  <c r="AG55" i="39"/>
  <c r="AF127" i="38"/>
  <c r="AF138" i="38"/>
  <c r="AD676" i="38"/>
  <c r="AD678" i="38" s="1"/>
  <c r="AD690" i="38" s="1"/>
  <c r="AD499" i="38"/>
  <c r="AD501" i="38" s="1"/>
  <c r="AD688" i="38" s="1"/>
  <c r="AD692" i="38" s="1"/>
  <c r="AD696" i="38" s="1"/>
  <c r="AD697" i="38" s="1"/>
  <c r="N1096" i="18"/>
  <c r="N1310" i="18"/>
  <c r="N1100" i="18"/>
  <c r="N1102" i="18" s="1"/>
  <c r="L109" i="43" s="1"/>
  <c r="AF676" i="18"/>
  <c r="AF678" i="18" s="1"/>
  <c r="AF690" i="18" s="1"/>
  <c r="AF499" i="18"/>
  <c r="AF501" i="18" s="1"/>
  <c r="AF688" i="18" s="1"/>
  <c r="AF692" i="18" s="1"/>
  <c r="AF696" i="18" s="1"/>
  <c r="AF697" i="18" s="1"/>
  <c r="AF129" i="38"/>
  <c r="AF140" i="38"/>
  <c r="P1083" i="18"/>
  <c r="P1088" i="18" s="1"/>
  <c r="P755" i="18"/>
  <c r="P756" i="18" s="1"/>
  <c r="P759" i="18" s="1"/>
  <c r="P843" i="18"/>
  <c r="AI123" i="18"/>
  <c r="AI124" i="18" s="1"/>
  <c r="AI44" i="18"/>
  <c r="AI46" i="18" s="1"/>
  <c r="I40" i="18"/>
  <c r="AB1342" i="39"/>
  <c r="AB714" i="39"/>
  <c r="AE388" i="38"/>
  <c r="AE390" i="38" s="1"/>
  <c r="AE393" i="38" s="1"/>
  <c r="AE395" i="38" s="1"/>
  <c r="AE407" i="38" s="1"/>
  <c r="AE412" i="38" s="1"/>
  <c r="AE287" i="38"/>
  <c r="AE289" i="38" s="1"/>
  <c r="AE298" i="38" s="1"/>
  <c r="AE94" i="38"/>
  <c r="AE567" i="28" s="1"/>
  <c r="AE722" i="38"/>
  <c r="AE492" i="38"/>
  <c r="AE494" i="38" s="1"/>
  <c r="AE276" i="38"/>
  <c r="AE292" i="38"/>
  <c r="AE294" i="38" s="1"/>
  <c r="AE299" i="38" s="1"/>
  <c r="AE331" i="38"/>
  <c r="Q1223" i="18"/>
  <c r="Q749" i="18"/>
  <c r="Q751" i="18" s="1"/>
  <c r="N1310" i="38"/>
  <c r="N1100" i="38"/>
  <c r="N1102" i="38" s="1"/>
  <c r="N303" i="28" s="1"/>
  <c r="N1096" i="38"/>
  <c r="AH18" i="38"/>
  <c r="AI16" i="38" s="1"/>
  <c r="R1193" i="39"/>
  <c r="R1194" i="39" s="1"/>
  <c r="R1189" i="39"/>
  <c r="S1187" i="39" s="1"/>
  <c r="Q1223" i="38"/>
  <c r="Q749" i="38"/>
  <c r="Q751" i="38" s="1"/>
  <c r="AG722" i="18"/>
  <c r="AG331" i="18"/>
  <c r="AG492" i="18"/>
  <c r="AG494" i="18" s="1"/>
  <c r="AG276" i="18"/>
  <c r="AG292" i="18"/>
  <c r="AG294" i="18" s="1"/>
  <c r="AG299" i="18" s="1"/>
  <c r="AG129" i="39"/>
  <c r="AG130" i="39" s="1"/>
  <c r="AG140" i="39"/>
  <c r="AG142" i="39" s="1"/>
  <c r="AG585" i="28" s="1"/>
  <c r="AG590" i="28" s="1"/>
  <c r="M1346" i="18"/>
  <c r="M1105" i="18"/>
  <c r="AD1295" i="39"/>
  <c r="AD963" i="39"/>
  <c r="AD700" i="39"/>
  <c r="AD702" i="39" s="1"/>
  <c r="AB74" i="43" s="1"/>
  <c r="AH57" i="18"/>
  <c r="AH55" i="18"/>
  <c r="AC1306" i="39"/>
  <c r="AC1200" i="39"/>
  <c r="AC709" i="39"/>
  <c r="AC711" i="39" s="1"/>
  <c r="AC358" i="28" s="1"/>
  <c r="AC705" i="39"/>
  <c r="AC725" i="39"/>
  <c r="AC726" i="39" s="1"/>
  <c r="AC729" i="39" s="1"/>
  <c r="AC731" i="39" s="1"/>
  <c r="AD1305" i="39"/>
  <c r="AD1199" i="39"/>
  <c r="AD470" i="39"/>
  <c r="AD472" i="39" s="1"/>
  <c r="AB164" i="43" s="1"/>
  <c r="AD466" i="39"/>
  <c r="R1193" i="38"/>
  <c r="R1194" i="38" s="1"/>
  <c r="R1189" i="38"/>
  <c r="S1187" i="38" s="1"/>
  <c r="AG123" i="38"/>
  <c r="AG124" i="38" s="1"/>
  <c r="AG44" i="38"/>
  <c r="AG46" i="38" s="1"/>
  <c r="AG49" i="38" s="1"/>
  <c r="AG52" i="38" s="1"/>
  <c r="AI1298" i="18"/>
  <c r="AI1054" i="18"/>
  <c r="AI1056" i="18" s="1"/>
  <c r="AI64" i="28" s="1"/>
  <c r="I1051" i="18"/>
  <c r="AF622" i="39"/>
  <c r="AF689" i="39" s="1"/>
  <c r="AG23" i="38"/>
  <c r="AG27" i="38" s="1"/>
  <c r="AC1305" i="38"/>
  <c r="AC1199" i="38"/>
  <c r="AC466" i="38"/>
  <c r="AC470" i="38"/>
  <c r="AC472" i="38" s="1"/>
  <c r="AC298" i="28" s="1"/>
  <c r="AH40" i="39"/>
  <c r="AE239" i="39"/>
  <c r="AE241" i="39" s="1"/>
  <c r="AF94" i="39"/>
  <c r="AF588" i="28" s="1"/>
  <c r="O1091" i="18"/>
  <c r="O1093" i="18" s="1"/>
  <c r="M16" i="43" s="1"/>
  <c r="O1299" i="18"/>
  <c r="AE1294" i="39"/>
  <c r="AE461" i="39"/>
  <c r="AE463" i="39" s="1"/>
  <c r="AC73" i="43" s="1"/>
  <c r="AE1341" i="18"/>
  <c r="AE475" i="18"/>
  <c r="AG94" i="18"/>
  <c r="AG546" i="28" s="1"/>
  <c r="AG622" i="18"/>
  <c r="AG689" i="18" s="1"/>
  <c r="AF415" i="39"/>
  <c r="AF417" i="39" s="1"/>
  <c r="AF724" i="39" s="1"/>
  <c r="AF456" i="39"/>
  <c r="AF458" i="39" s="1"/>
  <c r="P1083" i="39"/>
  <c r="P1088" i="39" s="1"/>
  <c r="P843" i="39"/>
  <c r="P755" i="39"/>
  <c r="P756" i="39" s="1"/>
  <c r="AB960" i="38"/>
  <c r="AB833" i="38"/>
  <c r="AF1298" i="38"/>
  <c r="AF1054" i="38"/>
  <c r="AF1056" i="38" s="1"/>
  <c r="AF123" i="28" s="1"/>
  <c r="O1299" i="39"/>
  <c r="O1091" i="39"/>
  <c r="O1093" i="39" s="1"/>
  <c r="M78" i="43" s="1"/>
  <c r="P1083" i="38"/>
  <c r="P1088" i="38" s="1"/>
  <c r="P843" i="38"/>
  <c r="P755" i="38"/>
  <c r="P756" i="38" s="1"/>
  <c r="AB960" i="39"/>
  <c r="AB833" i="39"/>
  <c r="R1189" i="18"/>
  <c r="S1187" i="18" s="1"/>
  <c r="R1193" i="18"/>
  <c r="R1194" i="18" s="1"/>
  <c r="AE676" i="39"/>
  <c r="AE678" i="39" s="1"/>
  <c r="AE690" i="39" s="1"/>
  <c r="AE499" i="39"/>
  <c r="AE501" i="39" s="1"/>
  <c r="AE688" i="39" s="1"/>
  <c r="AE692" i="39" s="1"/>
  <c r="AE696" i="39" s="1"/>
  <c r="AE697" i="39" s="1"/>
  <c r="AC1306" i="38"/>
  <c r="AC1200" i="38"/>
  <c r="AC705" i="38"/>
  <c r="AC725" i="38"/>
  <c r="AC726" i="38" s="1"/>
  <c r="AC729" i="38" s="1"/>
  <c r="AC731" i="38" s="1"/>
  <c r="AC709" i="38"/>
  <c r="AC711" i="38" s="1"/>
  <c r="AC299" i="28" s="1"/>
  <c r="AE1309" i="38"/>
  <c r="AE1063" i="38"/>
  <c r="AE1065" i="38" s="1"/>
  <c r="AE302" i="28" s="1"/>
  <c r="AE1059" i="38"/>
  <c r="AC46" i="43" s="1"/>
  <c r="AF1294" i="18"/>
  <c r="AF461" i="18"/>
  <c r="AF463" i="18" s="1"/>
  <c r="AG723" i="18"/>
  <c r="AG332" i="18"/>
  <c r="AG309" i="18"/>
  <c r="AE154" i="38" l="1"/>
  <c r="AC347" i="43" s="1"/>
  <c r="AE629" i="28"/>
  <c r="AE634" i="28" s="1"/>
  <c r="AD239" i="38"/>
  <c r="AD241" i="38" s="1"/>
  <c r="AD244" i="38" s="1"/>
  <c r="M47" i="43"/>
  <c r="O124" i="28"/>
  <c r="AD244" i="39"/>
  <c r="AE235" i="39"/>
  <c r="AF219" i="18"/>
  <c r="AF220" i="18" s="1"/>
  <c r="AF223" i="18" s="1"/>
  <c r="AF224" i="18" s="1"/>
  <c r="AF227" i="18" s="1"/>
  <c r="AF106" i="18"/>
  <c r="AD337" i="43"/>
  <c r="AD106" i="38"/>
  <c r="AB346" i="43"/>
  <c r="AE106" i="39"/>
  <c r="AC355" i="43"/>
  <c r="AF1245" i="18"/>
  <c r="AE310" i="43"/>
  <c r="AG149" i="39"/>
  <c r="AG151" i="39" s="1"/>
  <c r="AF235" i="18"/>
  <c r="AF1366" i="18"/>
  <c r="AF1368" i="18" s="1"/>
  <c r="AF1371" i="18" s="1"/>
  <c r="AF239" i="18"/>
  <c r="AF241" i="18" s="1"/>
  <c r="AF248" i="18" s="1"/>
  <c r="AF249" i="18" s="1"/>
  <c r="AF252" i="18" s="1"/>
  <c r="AF253" i="18" s="1"/>
  <c r="AF256" i="18" s="1"/>
  <c r="AF292" i="43"/>
  <c r="AH149" i="18"/>
  <c r="AH151" i="18" s="1"/>
  <c r="AD309" i="43"/>
  <c r="AF101" i="39"/>
  <c r="AF103" i="39" s="1"/>
  <c r="AF653" i="28" s="1"/>
  <c r="AD1245" i="38"/>
  <c r="AD231" i="38"/>
  <c r="AC300" i="43"/>
  <c r="AE101" i="38"/>
  <c r="AE103" i="38" s="1"/>
  <c r="AE632" i="28" s="1"/>
  <c r="AE231" i="39"/>
  <c r="AE1245" i="39"/>
  <c r="AE219" i="39"/>
  <c r="AE220" i="39" s="1"/>
  <c r="AE223" i="39" s="1"/>
  <c r="AE224" i="39" s="1"/>
  <c r="AE227" i="39" s="1"/>
  <c r="AD219" i="38"/>
  <c r="AD220" i="38" s="1"/>
  <c r="AD223" i="38" s="1"/>
  <c r="AD224" i="38" s="1"/>
  <c r="AD227" i="38" s="1"/>
  <c r="AD1366" i="38"/>
  <c r="AD1368" i="38" s="1"/>
  <c r="AD1371" i="38" s="1"/>
  <c r="AE291" i="43"/>
  <c r="AG101" i="18"/>
  <c r="AG103" i="18" s="1"/>
  <c r="AG611" i="28" s="1"/>
  <c r="AF213" i="39"/>
  <c r="AF216" i="39" s="1"/>
  <c r="AF1245" i="39" s="1"/>
  <c r="AF97" i="39"/>
  <c r="AE213" i="38"/>
  <c r="AE216" i="38" s="1"/>
  <c r="AE1245" i="38" s="1"/>
  <c r="AE97" i="38"/>
  <c r="AG213" i="18"/>
  <c r="AG216" i="18" s="1"/>
  <c r="AG1366" i="18" s="1"/>
  <c r="AG1368" i="18" s="1"/>
  <c r="AG1371" i="18" s="1"/>
  <c r="AG97" i="18"/>
  <c r="AA77" i="43"/>
  <c r="Z165" i="43"/>
  <c r="AC138" i="43"/>
  <c r="AA134" i="43"/>
  <c r="L139" i="43"/>
  <c r="AD11" i="43"/>
  <c r="N244" i="28"/>
  <c r="O65" i="28"/>
  <c r="N362" i="28"/>
  <c r="O183" i="28"/>
  <c r="AC361" i="28"/>
  <c r="AD357" i="28"/>
  <c r="AE178" i="28"/>
  <c r="AD179" i="28"/>
  <c r="AF60" i="28"/>
  <c r="AE309" i="38"/>
  <c r="AE723" i="38"/>
  <c r="AF343" i="18"/>
  <c r="AF345" i="18" s="1"/>
  <c r="AF348" i="18" s="1"/>
  <c r="AD1206" i="39"/>
  <c r="AD1309" i="39"/>
  <c r="AD1059" i="39"/>
  <c r="AD1063" i="39"/>
  <c r="AD1065" i="39" s="1"/>
  <c r="AB168" i="43" s="1"/>
  <c r="AE1298" i="39"/>
  <c r="AE1054" i="39"/>
  <c r="AE1056" i="39" s="1"/>
  <c r="AE182" i="28" s="1"/>
  <c r="AF1027" i="39"/>
  <c r="AF1029" i="39" s="1"/>
  <c r="AF1032" i="39" s="1"/>
  <c r="AF1034" i="39" s="1"/>
  <c r="AF1046" i="39" s="1"/>
  <c r="AF1051" i="39" s="1"/>
  <c r="AF305" i="39"/>
  <c r="AF306" i="39" s="1"/>
  <c r="AE332" i="39"/>
  <c r="AE334" i="39" s="1"/>
  <c r="AE1206" i="39" s="1"/>
  <c r="AE309" i="39"/>
  <c r="AE723" i="39"/>
  <c r="AC1345" i="39"/>
  <c r="AC1068" i="39"/>
  <c r="AI1309" i="18"/>
  <c r="AI1063" i="18"/>
  <c r="AI1065" i="18" s="1"/>
  <c r="AG108" i="43" s="1"/>
  <c r="AI1059" i="18"/>
  <c r="AG15" i="43" s="1"/>
  <c r="I1056" i="18"/>
  <c r="I64" i="28" s="1"/>
  <c r="R1223" i="18"/>
  <c r="R749" i="18"/>
  <c r="R751" i="18" s="1"/>
  <c r="AF1294" i="39"/>
  <c r="AF461" i="39"/>
  <c r="AF463" i="39" s="1"/>
  <c r="AD73" i="43" s="1"/>
  <c r="AH44" i="39"/>
  <c r="AH46" i="39" s="1"/>
  <c r="AH49" i="39" s="1"/>
  <c r="AH52" i="39" s="1"/>
  <c r="AH123" i="39"/>
  <c r="AH124" i="39" s="1"/>
  <c r="R1223" i="38"/>
  <c r="R749" i="38"/>
  <c r="R751" i="38" s="1"/>
  <c r="AD1306" i="39"/>
  <c r="AD1200" i="39"/>
  <c r="AD709" i="39"/>
  <c r="AD711" i="39" s="1"/>
  <c r="AD358" i="28" s="1"/>
  <c r="AD705" i="39"/>
  <c r="AD725" i="39"/>
  <c r="AD726" i="39" s="1"/>
  <c r="AD729" i="39" s="1"/>
  <c r="AD731" i="39" s="1"/>
  <c r="S1189" i="39"/>
  <c r="T1187" i="39" s="1"/>
  <c r="S1193" i="39"/>
  <c r="S1194" i="39" s="1"/>
  <c r="AE676" i="38"/>
  <c r="AE678" i="38" s="1"/>
  <c r="AE690" i="38" s="1"/>
  <c r="AE499" i="38"/>
  <c r="AE501" i="38" s="1"/>
  <c r="AE688" i="38" s="1"/>
  <c r="AE692" i="38" s="1"/>
  <c r="AE696" i="38" s="1"/>
  <c r="AE697" i="38" s="1"/>
  <c r="AE456" i="38"/>
  <c r="AE458" i="38" s="1"/>
  <c r="AE415" i="38"/>
  <c r="AE417" i="38" s="1"/>
  <c r="AE724" i="38" s="1"/>
  <c r="AF142" i="38"/>
  <c r="AF564" i="28" s="1"/>
  <c r="AF569" i="28" s="1"/>
  <c r="Q1083" i="39"/>
  <c r="Q1088" i="39" s="1"/>
  <c r="Q843" i="39"/>
  <c r="Q755" i="39"/>
  <c r="Q756" i="39" s="1"/>
  <c r="Q759" i="39" s="1"/>
  <c r="AH282" i="38"/>
  <c r="AH284" i="38" s="1"/>
  <c r="AH297" i="38" s="1"/>
  <c r="AH301" i="38" s="1"/>
  <c r="AH141" i="38"/>
  <c r="AH388" i="18"/>
  <c r="AH390" i="18" s="1"/>
  <c r="AH393" i="18" s="1"/>
  <c r="AH395" i="18" s="1"/>
  <c r="AH407" i="18" s="1"/>
  <c r="AH412" i="18" s="1"/>
  <c r="AH287" i="18"/>
  <c r="AH289" i="18" s="1"/>
  <c r="AH298" i="18" s="1"/>
  <c r="AH40" i="38"/>
  <c r="AH41" i="38" s="1"/>
  <c r="AI38" i="38" s="1"/>
  <c r="AF1305" i="18"/>
  <c r="AF1199" i="18"/>
  <c r="AF466" i="18"/>
  <c r="AF470" i="18"/>
  <c r="AF472" i="18" s="1"/>
  <c r="AD104" i="43" s="1"/>
  <c r="AE1345" i="38"/>
  <c r="AE1068" i="38"/>
  <c r="P1299" i="38"/>
  <c r="P1091" i="38"/>
  <c r="P1093" i="38" s="1"/>
  <c r="AF1309" i="38"/>
  <c r="AF1063" i="38"/>
  <c r="AF1065" i="38" s="1"/>
  <c r="AF302" i="28" s="1"/>
  <c r="AF1059" i="38"/>
  <c r="AD46" i="43" s="1"/>
  <c r="P759" i="39"/>
  <c r="O1310" i="18"/>
  <c r="O1100" i="18"/>
  <c r="O1102" i="18" s="1"/>
  <c r="M109" i="43" s="1"/>
  <c r="O1096" i="18"/>
  <c r="AE248" i="39"/>
  <c r="AE249" i="39" s="1"/>
  <c r="AE252" i="39" s="1"/>
  <c r="AE253" i="39" s="1"/>
  <c r="AE256" i="39" s="1"/>
  <c r="AE244" i="39"/>
  <c r="AC1342" i="38"/>
  <c r="AC714" i="38"/>
  <c r="AA135" i="43" s="1"/>
  <c r="S1193" i="18"/>
  <c r="S1194" i="18" s="1"/>
  <c r="S1189" i="18"/>
  <c r="T1187" i="18" s="1"/>
  <c r="P759" i="38"/>
  <c r="O1310" i="39"/>
  <c r="O1096" i="39"/>
  <c r="O1100" i="39"/>
  <c r="O1102" i="39" s="1"/>
  <c r="M169" i="43" s="1"/>
  <c r="P1299" i="39"/>
  <c r="P1091" i="39"/>
  <c r="P1093" i="39" s="1"/>
  <c r="N78" i="43" s="1"/>
  <c r="AH41" i="39"/>
  <c r="AI38" i="39" s="1"/>
  <c r="AG57" i="38"/>
  <c r="AG55" i="38"/>
  <c r="AC960" i="39"/>
  <c r="AC833" i="39"/>
  <c r="Q1083" i="38"/>
  <c r="Q1088" i="38" s="1"/>
  <c r="Q755" i="38"/>
  <c r="Q756" i="38" s="1"/>
  <c r="Q759" i="38" s="1"/>
  <c r="Q843" i="38"/>
  <c r="R1223" i="39"/>
  <c r="R749" i="39"/>
  <c r="R751" i="39" s="1"/>
  <c r="N1346" i="38"/>
  <c r="N1105" i="38"/>
  <c r="AE334" i="38"/>
  <c r="I44" i="18"/>
  <c r="I123" i="18"/>
  <c r="AF130" i="38"/>
  <c r="AF676" i="39"/>
  <c r="AF678" i="39" s="1"/>
  <c r="AF690" i="39" s="1"/>
  <c r="AF499" i="39"/>
  <c r="AF501" i="39" s="1"/>
  <c r="AF688" i="39" s="1"/>
  <c r="AF692" i="39" s="1"/>
  <c r="AF696" i="39" s="1"/>
  <c r="AF697" i="39" s="1"/>
  <c r="AG1294" i="18"/>
  <c r="AG461" i="18"/>
  <c r="AG463" i="18" s="1"/>
  <c r="AH23" i="38"/>
  <c r="AH27" i="38" s="1"/>
  <c r="AE1342" i="18"/>
  <c r="AE714" i="18"/>
  <c r="AH304" i="18"/>
  <c r="AH306" i="18" s="1"/>
  <c r="AH145" i="18"/>
  <c r="AH214" i="18"/>
  <c r="AC960" i="38"/>
  <c r="AC833" i="38"/>
  <c r="AE1295" i="39"/>
  <c r="AE963" i="39"/>
  <c r="AE700" i="39"/>
  <c r="AE702" i="39" s="1"/>
  <c r="AC74" i="43" s="1"/>
  <c r="AD1206" i="38"/>
  <c r="AD343" i="38"/>
  <c r="AD345" i="38" s="1"/>
  <c r="AD348" i="38" s="1"/>
  <c r="AE1305" i="39"/>
  <c r="AE1199" i="39"/>
  <c r="AE470" i="39"/>
  <c r="AE472" i="39" s="1"/>
  <c r="AC164" i="43" s="1"/>
  <c r="AE466" i="39"/>
  <c r="AC1341" i="38"/>
  <c r="AC475" i="38"/>
  <c r="AG28" i="38"/>
  <c r="AG113" i="38" s="1"/>
  <c r="AG114" i="38" s="1"/>
  <c r="I1298" i="18"/>
  <c r="I1054" i="18"/>
  <c r="AG129" i="38"/>
  <c r="AG140" i="38"/>
  <c r="AD1341" i="39"/>
  <c r="AD475" i="39"/>
  <c r="AG304" i="39"/>
  <c r="AG145" i="39"/>
  <c r="AG214" i="39"/>
  <c r="AG676" i="18"/>
  <c r="AG678" i="18" s="1"/>
  <c r="AG690" i="18" s="1"/>
  <c r="AG499" i="18"/>
  <c r="AG501" i="18" s="1"/>
  <c r="AG688" i="18" s="1"/>
  <c r="AG692" i="18" s="1"/>
  <c r="AG696" i="18" s="1"/>
  <c r="AG697" i="18" s="1"/>
  <c r="AI17" i="38"/>
  <c r="AI18" i="38" s="1"/>
  <c r="AI49" i="18"/>
  <c r="AI52" i="18" s="1"/>
  <c r="I46" i="18"/>
  <c r="I49" i="18" s="1"/>
  <c r="P1299" i="18"/>
  <c r="P1091" i="18"/>
  <c r="P1093" i="18" s="1"/>
  <c r="N16" i="43" s="1"/>
  <c r="AF1295" i="18"/>
  <c r="AF963" i="18"/>
  <c r="AF700" i="18"/>
  <c r="AF702" i="18" s="1"/>
  <c r="N1346" i="18"/>
  <c r="N1105" i="18"/>
  <c r="AD1295" i="38"/>
  <c r="AD963" i="38"/>
  <c r="AD700" i="38"/>
  <c r="AD702" i="38" s="1"/>
  <c r="N1346" i="39"/>
  <c r="N1105" i="39"/>
  <c r="AD1294" i="38"/>
  <c r="AD461" i="38"/>
  <c r="AD463" i="38" s="1"/>
  <c r="AG1027" i="38"/>
  <c r="AG1029" i="38" s="1"/>
  <c r="AG1032" i="38" s="1"/>
  <c r="AG1034" i="38" s="1"/>
  <c r="AG1046" i="38" s="1"/>
  <c r="AG1051" i="38" s="1"/>
  <c r="AG305" i="38"/>
  <c r="AE960" i="18"/>
  <c r="AE833" i="18"/>
  <c r="S1193" i="38"/>
  <c r="S1194" i="38" s="1"/>
  <c r="S1189" i="38"/>
  <c r="T1187" i="38" s="1"/>
  <c r="AC1342" i="39"/>
  <c r="AC714" i="39"/>
  <c r="AH595" i="18"/>
  <c r="AH596" i="18" s="1"/>
  <c r="AH619" i="18" s="1"/>
  <c r="AH612" i="18"/>
  <c r="AH613" i="18" s="1"/>
  <c r="AH621" i="18" s="1"/>
  <c r="AH586" i="18"/>
  <c r="AH587" i="18" s="1"/>
  <c r="AH618" i="18" s="1"/>
  <c r="AH577" i="18"/>
  <c r="AH578" i="18" s="1"/>
  <c r="AH617" i="18" s="1"/>
  <c r="AH604" i="18"/>
  <c r="AH605" i="18" s="1"/>
  <c r="AH620" i="18" s="1"/>
  <c r="AH568" i="18"/>
  <c r="AH569" i="18" s="1"/>
  <c r="AH616" i="18" s="1"/>
  <c r="AH86" i="18"/>
  <c r="AH88" i="18" s="1"/>
  <c r="AH93" i="18" s="1"/>
  <c r="AH81" i="18"/>
  <c r="AH83" i="18" s="1"/>
  <c r="AH92" i="18" s="1"/>
  <c r="AH271" i="18"/>
  <c r="AH273" i="18" s="1"/>
  <c r="AH76" i="18"/>
  <c r="AH78" i="18" s="1"/>
  <c r="AH91" i="18" s="1"/>
  <c r="AH62" i="18"/>
  <c r="AH63" i="18" s="1"/>
  <c r="AH66" i="18" s="1"/>
  <c r="AG388" i="39"/>
  <c r="AG390" i="39" s="1"/>
  <c r="AG393" i="39" s="1"/>
  <c r="AG395" i="39" s="1"/>
  <c r="AG407" i="39" s="1"/>
  <c r="AG412" i="39" s="1"/>
  <c r="AG287" i="39"/>
  <c r="AG289" i="39" s="1"/>
  <c r="AG298" i="39" s="1"/>
  <c r="AG334" i="18"/>
  <c r="Q1083" i="18"/>
  <c r="Q1088" i="18" s="1"/>
  <c r="Q755" i="18"/>
  <c r="Q756" i="18" s="1"/>
  <c r="Q759" i="18" s="1"/>
  <c r="Q843" i="18"/>
  <c r="AI129" i="18"/>
  <c r="AI130" i="18" s="1"/>
  <c r="AI140" i="18"/>
  <c r="AI142" i="18" s="1"/>
  <c r="AI543" i="28" s="1"/>
  <c r="AI548" i="28" s="1"/>
  <c r="I548" i="28" s="1"/>
  <c r="I124" i="18"/>
  <c r="AG612" i="39"/>
  <c r="AG613" i="39" s="1"/>
  <c r="AG621" i="39" s="1"/>
  <c r="AG586" i="39"/>
  <c r="AG587" i="39" s="1"/>
  <c r="AG618" i="39" s="1"/>
  <c r="AG577" i="39"/>
  <c r="AG578" i="39" s="1"/>
  <c r="AG617" i="39" s="1"/>
  <c r="AG604" i="39"/>
  <c r="AG605" i="39" s="1"/>
  <c r="AG620" i="39" s="1"/>
  <c r="AG568" i="39"/>
  <c r="AG569" i="39" s="1"/>
  <c r="AG616" i="39" s="1"/>
  <c r="AG595" i="39"/>
  <c r="AG596" i="39" s="1"/>
  <c r="AG619" i="39" s="1"/>
  <c r="AG271" i="39"/>
  <c r="AG273" i="39" s="1"/>
  <c r="AG76" i="39"/>
  <c r="AG78" i="39" s="1"/>
  <c r="AG91" i="39" s="1"/>
  <c r="AG62" i="39"/>
  <c r="AG63" i="39" s="1"/>
  <c r="AG66" i="39" s="1"/>
  <c r="AG86" i="39"/>
  <c r="AG88" i="39" s="1"/>
  <c r="AG93" i="39" s="1"/>
  <c r="AG81" i="39"/>
  <c r="AG83" i="39" s="1"/>
  <c r="AG92" i="39" s="1"/>
  <c r="AF612" i="38"/>
  <c r="AF613" i="38" s="1"/>
  <c r="AF621" i="38" s="1"/>
  <c r="AF586" i="38"/>
  <c r="AF587" i="38" s="1"/>
  <c r="AF618" i="38" s="1"/>
  <c r="AF577" i="38"/>
  <c r="AF578" i="38" s="1"/>
  <c r="AF617" i="38" s="1"/>
  <c r="AF271" i="38"/>
  <c r="AF273" i="38" s="1"/>
  <c r="AF604" i="38"/>
  <c r="AF605" i="38" s="1"/>
  <c r="AF620" i="38" s="1"/>
  <c r="AF568" i="38"/>
  <c r="AF569" i="38" s="1"/>
  <c r="AF616" i="38" s="1"/>
  <c r="AF595" i="38"/>
  <c r="AF596" i="38" s="1"/>
  <c r="AF619" i="38" s="1"/>
  <c r="AF86" i="38"/>
  <c r="AF88" i="38" s="1"/>
  <c r="AF93" i="38" s="1"/>
  <c r="AF81" i="38"/>
  <c r="AF83" i="38" s="1"/>
  <c r="AF92" i="38" s="1"/>
  <c r="AF76" i="38"/>
  <c r="AF78" i="38" s="1"/>
  <c r="AF91" i="38" s="1"/>
  <c r="AF62" i="38"/>
  <c r="AF63" i="38" s="1"/>
  <c r="AF66" i="38" s="1"/>
  <c r="O1310" i="38"/>
  <c r="O1100" i="38"/>
  <c r="O1102" i="38" s="1"/>
  <c r="O303" i="28" s="1"/>
  <c r="O1096" i="38"/>
  <c r="AH139" i="38"/>
  <c r="AH128" i="38"/>
  <c r="AD248" i="38" l="1"/>
  <c r="AD249" i="38" s="1"/>
  <c r="AD252" i="38" s="1"/>
  <c r="AD253" i="38" s="1"/>
  <c r="AD256" i="38" s="1"/>
  <c r="AF244" i="18"/>
  <c r="AG219" i="18"/>
  <c r="AG220" i="18" s="1"/>
  <c r="AG223" i="18" s="1"/>
  <c r="AG224" i="18" s="1"/>
  <c r="AG227" i="18" s="1"/>
  <c r="AG1245" i="18"/>
  <c r="AG154" i="39"/>
  <c r="AE356" i="43" s="1"/>
  <c r="AG650" i="28"/>
  <c r="AG655" i="28" s="1"/>
  <c r="AH154" i="18"/>
  <c r="AF338" i="43" s="1"/>
  <c r="AH608" i="28"/>
  <c r="AH613" i="28" s="1"/>
  <c r="N47" i="43"/>
  <c r="P124" i="28"/>
  <c r="AB42" i="43"/>
  <c r="AD119" i="28"/>
  <c r="AB43" i="43"/>
  <c r="AD120" i="28"/>
  <c r="AE106" i="38"/>
  <c r="AC346" i="43"/>
  <c r="AF106" i="39"/>
  <c r="AD355" i="43"/>
  <c r="AG106" i="18"/>
  <c r="AE337" i="43"/>
  <c r="AG292" i="43"/>
  <c r="AI149" i="18"/>
  <c r="AI151" i="18" s="1"/>
  <c r="AI608" i="28" s="1"/>
  <c r="AI613" i="28" s="1"/>
  <c r="AE1366" i="38"/>
  <c r="AE1368" i="38" s="1"/>
  <c r="AE1371" i="38" s="1"/>
  <c r="AD301" i="43"/>
  <c r="AF149" i="38"/>
  <c r="AF151" i="38" s="1"/>
  <c r="AG235" i="18"/>
  <c r="AG239" i="18"/>
  <c r="AG241" i="18" s="1"/>
  <c r="AG244" i="18" s="1"/>
  <c r="AG231" i="18"/>
  <c r="AF235" i="39"/>
  <c r="AF239" i="39"/>
  <c r="AF241" i="39" s="1"/>
  <c r="AF248" i="39" s="1"/>
  <c r="AF249" i="39" s="1"/>
  <c r="AF252" i="39" s="1"/>
  <c r="AF253" i="39" s="1"/>
  <c r="AF256" i="39" s="1"/>
  <c r="AF1366" i="39"/>
  <c r="AF1368" i="39" s="1"/>
  <c r="AF1371" i="39" s="1"/>
  <c r="AF231" i="39"/>
  <c r="AF219" i="39"/>
  <c r="AF220" i="39" s="1"/>
  <c r="AF223" i="39" s="1"/>
  <c r="AF224" i="39" s="1"/>
  <c r="AF227" i="39" s="1"/>
  <c r="AA165" i="43"/>
  <c r="AB77" i="43"/>
  <c r="M139" i="43"/>
  <c r="AD138" i="43"/>
  <c r="AD12" i="43"/>
  <c r="AE11" i="43"/>
  <c r="AC105" i="43"/>
  <c r="P65" i="28"/>
  <c r="O244" i="28"/>
  <c r="AF239" i="28"/>
  <c r="AI243" i="28"/>
  <c r="P183" i="28"/>
  <c r="O362" i="28"/>
  <c r="AE357" i="28"/>
  <c r="AD361" i="28"/>
  <c r="AF178" i="28"/>
  <c r="AE179" i="28"/>
  <c r="AF61" i="28"/>
  <c r="AG60" i="28"/>
  <c r="G1060" i="18"/>
  <c r="G89" i="28" s="1"/>
  <c r="AE219" i="38"/>
  <c r="AE220" i="38" s="1"/>
  <c r="AE223" i="38" s="1"/>
  <c r="AE224" i="38" s="1"/>
  <c r="AE227" i="38" s="1"/>
  <c r="AE239" i="38"/>
  <c r="AE241" i="38" s="1"/>
  <c r="AE248" i="38" s="1"/>
  <c r="AE235" i="38"/>
  <c r="AE231" i="38"/>
  <c r="AF309" i="39"/>
  <c r="AF723" i="39"/>
  <c r="AF332" i="39"/>
  <c r="AF334" i="39" s="1"/>
  <c r="AF1206" i="39" s="1"/>
  <c r="AD1345" i="39"/>
  <c r="AD1068" i="39"/>
  <c r="AF1298" i="39"/>
  <c r="AF1054" i="39"/>
  <c r="AF1056" i="39" s="1"/>
  <c r="AF182" i="28" s="1"/>
  <c r="AE343" i="39"/>
  <c r="AE345" i="39" s="1"/>
  <c r="AE348" i="39" s="1"/>
  <c r="AE1309" i="39"/>
  <c r="AE1063" i="39"/>
  <c r="AE1065" i="39" s="1"/>
  <c r="AC168" i="43" s="1"/>
  <c r="AE1059" i="39"/>
  <c r="AF94" i="38"/>
  <c r="AF567" i="28" s="1"/>
  <c r="AG622" i="39"/>
  <c r="AG689" i="39" s="1"/>
  <c r="AF622" i="38"/>
  <c r="AF689" i="38" s="1"/>
  <c r="AH94" i="18"/>
  <c r="AH546" i="28" s="1"/>
  <c r="AF722" i="38"/>
  <c r="AF276" i="38"/>
  <c r="AF292" i="38"/>
  <c r="AF294" i="38" s="1"/>
  <c r="AF299" i="38" s="1"/>
  <c r="AF331" i="38"/>
  <c r="AF492" i="38"/>
  <c r="AF494" i="38" s="1"/>
  <c r="AG722" i="39"/>
  <c r="AG492" i="39"/>
  <c r="AG494" i="39" s="1"/>
  <c r="AG331" i="39"/>
  <c r="AG276" i="39"/>
  <c r="AG292" i="39"/>
  <c r="AG294" i="39" s="1"/>
  <c r="AG299" i="39" s="1"/>
  <c r="AG301" i="39" s="1"/>
  <c r="AI304" i="18"/>
  <c r="AI306" i="18" s="1"/>
  <c r="AI145" i="18"/>
  <c r="G146" i="18" s="1"/>
  <c r="G292" i="43" s="1"/>
  <c r="AI214" i="18"/>
  <c r="I142" i="18"/>
  <c r="AG415" i="39"/>
  <c r="AG417" i="39" s="1"/>
  <c r="AG724" i="39" s="1"/>
  <c r="AG456" i="39"/>
  <c r="AG458" i="39" s="1"/>
  <c r="S1223" i="38"/>
  <c r="S749" i="38"/>
  <c r="S751" i="38" s="1"/>
  <c r="AI57" i="18"/>
  <c r="AI55" i="18"/>
  <c r="I52" i="18"/>
  <c r="I55" i="18" s="1"/>
  <c r="AG127" i="38"/>
  <c r="AG130" i="38" s="1"/>
  <c r="AG138" i="38"/>
  <c r="AG142" i="38" s="1"/>
  <c r="AG564" i="28" s="1"/>
  <c r="AG569" i="28" s="1"/>
  <c r="AE1341" i="39"/>
  <c r="AE475" i="39"/>
  <c r="R1083" i="39"/>
  <c r="R1088" i="39" s="1"/>
  <c r="R843" i="39"/>
  <c r="R755" i="39"/>
  <c r="R756" i="39" s="1"/>
  <c r="S1223" i="18"/>
  <c r="S749" i="18"/>
  <c r="S751" i="18" s="1"/>
  <c r="O1346" i="18"/>
  <c r="O1105" i="18"/>
  <c r="AF1068" i="38"/>
  <c r="AF1345" i="38"/>
  <c r="AH456" i="18"/>
  <c r="AH458" i="18" s="1"/>
  <c r="AH415" i="18"/>
  <c r="AH417" i="18" s="1"/>
  <c r="AH724" i="18" s="1"/>
  <c r="Q1299" i="39"/>
  <c r="Q1091" i="39"/>
  <c r="Q1093" i="39" s="1"/>
  <c r="O78" i="43" s="1"/>
  <c r="AE1294" i="38"/>
  <c r="AE461" i="38"/>
  <c r="AE463" i="38" s="1"/>
  <c r="S1223" i="39"/>
  <c r="S749" i="39"/>
  <c r="S751" i="39" s="1"/>
  <c r="AH129" i="39"/>
  <c r="AH130" i="39" s="1"/>
  <c r="AH140" i="39"/>
  <c r="AH142" i="39" s="1"/>
  <c r="AH585" i="28" s="1"/>
  <c r="AH590" i="28" s="1"/>
  <c r="R1083" i="18"/>
  <c r="R1088" i="18" s="1"/>
  <c r="R843" i="18"/>
  <c r="R755" i="18"/>
  <c r="R756" i="18" s="1"/>
  <c r="R759" i="18" s="1"/>
  <c r="AI388" i="18"/>
  <c r="AI390" i="18" s="1"/>
  <c r="AI287" i="18"/>
  <c r="AI289" i="18" s="1"/>
  <c r="I130" i="18"/>
  <c r="Q1299" i="18"/>
  <c r="Q1091" i="18"/>
  <c r="Q1093" i="18" s="1"/>
  <c r="O16" i="43" s="1"/>
  <c r="AG1298" i="38"/>
  <c r="AG1054" i="38"/>
  <c r="AG1056" i="38" s="1"/>
  <c r="AG123" i="28" s="1"/>
  <c r="AF1306" i="18"/>
  <c r="AF1200" i="18"/>
  <c r="AF725" i="18"/>
  <c r="AF726" i="18" s="1"/>
  <c r="AF729" i="18" s="1"/>
  <c r="AF731" i="18" s="1"/>
  <c r="AF709" i="18"/>
  <c r="AF711" i="18" s="1"/>
  <c r="AF240" i="28" s="1"/>
  <c r="AF705" i="18"/>
  <c r="P1310" i="18"/>
  <c r="P1100" i="18"/>
  <c r="P1102" i="18" s="1"/>
  <c r="N109" i="43" s="1"/>
  <c r="P1096" i="18"/>
  <c r="AG1295" i="18"/>
  <c r="AG963" i="18"/>
  <c r="AG700" i="18"/>
  <c r="AG702" i="18" s="1"/>
  <c r="AF1295" i="39"/>
  <c r="AF963" i="39"/>
  <c r="AF700" i="39"/>
  <c r="AF702" i="39" s="1"/>
  <c r="AD74" i="43" s="1"/>
  <c r="AE1206" i="38"/>
  <c r="AE343" i="38"/>
  <c r="AE345" i="38" s="1"/>
  <c r="AE348" i="38" s="1"/>
  <c r="Q1299" i="38"/>
  <c r="Q1091" i="38"/>
  <c r="Q1093" i="38" s="1"/>
  <c r="AG612" i="38"/>
  <c r="AG613" i="38" s="1"/>
  <c r="AG621" i="38" s="1"/>
  <c r="AG577" i="38"/>
  <c r="AG578" i="38" s="1"/>
  <c r="AG617" i="38" s="1"/>
  <c r="AG271" i="38"/>
  <c r="AG273" i="38" s="1"/>
  <c r="AG604" i="38"/>
  <c r="AG605" i="38" s="1"/>
  <c r="AG620" i="38" s="1"/>
  <c r="AG568" i="38"/>
  <c r="AG569" i="38" s="1"/>
  <c r="AG616" i="38" s="1"/>
  <c r="AG595" i="38"/>
  <c r="AG596" i="38" s="1"/>
  <c r="AG619" i="38" s="1"/>
  <c r="AG86" i="38"/>
  <c r="AG88" i="38" s="1"/>
  <c r="AG93" i="38" s="1"/>
  <c r="AG586" i="38"/>
  <c r="AG587" i="38" s="1"/>
  <c r="AG618" i="38" s="1"/>
  <c r="AG76" i="38"/>
  <c r="AG78" i="38" s="1"/>
  <c r="AG91" i="38" s="1"/>
  <c r="AG62" i="38"/>
  <c r="AG63" i="38" s="1"/>
  <c r="AG66" i="38" s="1"/>
  <c r="AG81" i="38"/>
  <c r="AG83" i="38" s="1"/>
  <c r="AG92" i="38" s="1"/>
  <c r="AF1341" i="18"/>
  <c r="AF475" i="18"/>
  <c r="AF304" i="38"/>
  <c r="AF306" i="38" s="1"/>
  <c r="AF145" i="38"/>
  <c r="AF214" i="38"/>
  <c r="AE1295" i="38"/>
  <c r="AE963" i="38"/>
  <c r="AE700" i="38"/>
  <c r="AE702" i="38" s="1"/>
  <c r="T1189" i="39"/>
  <c r="U1187" i="39" s="1"/>
  <c r="T1193" i="39"/>
  <c r="T1194" i="39" s="1"/>
  <c r="AD1342" i="39"/>
  <c r="AD714" i="39"/>
  <c r="R1083" i="38"/>
  <c r="R1088" i="38" s="1"/>
  <c r="R755" i="38"/>
  <c r="R756" i="38" s="1"/>
  <c r="R759" i="38" s="1"/>
  <c r="R843" i="38"/>
  <c r="AH55" i="39"/>
  <c r="AH57" i="39"/>
  <c r="AF1305" i="39"/>
  <c r="AF1199" i="39"/>
  <c r="AF466" i="39"/>
  <c r="AF470" i="39"/>
  <c r="AF472" i="39" s="1"/>
  <c r="AD164" i="43" s="1"/>
  <c r="AI1068" i="18"/>
  <c r="G1069" i="18" s="1"/>
  <c r="AI1345" i="18"/>
  <c r="I1065" i="18"/>
  <c r="I243" i="28" s="1"/>
  <c r="AG1206" i="18"/>
  <c r="AG343" i="18"/>
  <c r="AG345" i="18" s="1"/>
  <c r="AG348" i="18" s="1"/>
  <c r="AH622" i="18"/>
  <c r="AH689" i="18" s="1"/>
  <c r="AD1305" i="38"/>
  <c r="AD1199" i="38"/>
  <c r="AD470" i="38"/>
  <c r="AD472" i="38" s="1"/>
  <c r="AD298" i="28" s="1"/>
  <c r="AD466" i="38"/>
  <c r="AE1306" i="39"/>
  <c r="AE1200" i="39"/>
  <c r="AE705" i="39"/>
  <c r="AE725" i="39"/>
  <c r="AE726" i="39" s="1"/>
  <c r="AE729" i="39" s="1"/>
  <c r="AE731" i="39" s="1"/>
  <c r="AE709" i="39"/>
  <c r="AE711" i="39" s="1"/>
  <c r="AE358" i="28" s="1"/>
  <c r="AH28" i="38"/>
  <c r="AH113" i="38" s="1"/>
  <c r="AH114" i="38" s="1"/>
  <c r="O1346" i="39"/>
  <c r="O1105" i="39"/>
  <c r="AH123" i="38"/>
  <c r="AH124" i="38" s="1"/>
  <c r="AH44" i="38"/>
  <c r="AH46" i="38" s="1"/>
  <c r="AH49" i="38" s="1"/>
  <c r="AH52" i="38" s="1"/>
  <c r="O1346" i="38"/>
  <c r="O1105" i="38"/>
  <c r="AG94" i="39"/>
  <c r="AG588" i="28" s="1"/>
  <c r="I140" i="18"/>
  <c r="I129" i="18"/>
  <c r="AH722" i="18"/>
  <c r="AH492" i="18"/>
  <c r="AH494" i="18" s="1"/>
  <c r="AH276" i="18"/>
  <c r="AH292" i="18"/>
  <c r="AH294" i="18" s="1"/>
  <c r="AH299" i="18" s="1"/>
  <c r="AH331" i="18"/>
  <c r="T1189" i="38"/>
  <c r="U1187" i="38" s="1"/>
  <c r="T1193" i="38"/>
  <c r="T1194" i="38" s="1"/>
  <c r="AD1306" i="38"/>
  <c r="AD1200" i="38"/>
  <c r="AD725" i="38"/>
  <c r="AD726" i="38" s="1"/>
  <c r="AD729" i="38" s="1"/>
  <c r="AD731" i="38" s="1"/>
  <c r="AD709" i="38"/>
  <c r="AD711" i="38" s="1"/>
  <c r="AD299" i="28" s="1"/>
  <c r="AD705" i="38"/>
  <c r="AI134" i="38"/>
  <c r="AI135" i="38" s="1"/>
  <c r="AI118" i="38"/>
  <c r="AI119" i="38" s="1"/>
  <c r="AI26" i="38"/>
  <c r="AI39" i="38"/>
  <c r="AI21" i="38"/>
  <c r="I17" i="38"/>
  <c r="AH723" i="18"/>
  <c r="AH309" i="18"/>
  <c r="AH332" i="18"/>
  <c r="AG1199" i="18"/>
  <c r="AG1305" i="18"/>
  <c r="AG470" i="18"/>
  <c r="AG472" i="18" s="1"/>
  <c r="AE104" i="43" s="1"/>
  <c r="AG466" i="18"/>
  <c r="AF388" i="38"/>
  <c r="AF390" i="38" s="1"/>
  <c r="AF393" i="38" s="1"/>
  <c r="AF395" i="38" s="1"/>
  <c r="AF407" i="38" s="1"/>
  <c r="AF412" i="38" s="1"/>
  <c r="AF287" i="38"/>
  <c r="AF289" i="38" s="1"/>
  <c r="AF298" i="38" s="1"/>
  <c r="AI40" i="39"/>
  <c r="P1310" i="39"/>
  <c r="P1100" i="39"/>
  <c r="P1102" i="39" s="1"/>
  <c r="N169" i="43" s="1"/>
  <c r="P1096" i="39"/>
  <c r="T1193" i="18"/>
  <c r="T1194" i="18" s="1"/>
  <c r="T1189" i="18"/>
  <c r="U1187" i="18" s="1"/>
  <c r="P1100" i="38"/>
  <c r="P1102" i="38" s="1"/>
  <c r="P303" i="28" s="1"/>
  <c r="P1096" i="38"/>
  <c r="P1310" i="38"/>
  <c r="AH1027" i="38"/>
  <c r="AH1029" i="38" s="1"/>
  <c r="AH1032" i="38" s="1"/>
  <c r="AH1034" i="38" s="1"/>
  <c r="AH1046" i="38" s="1"/>
  <c r="AH1051" i="38" s="1"/>
  <c r="AH305" i="38"/>
  <c r="AD960" i="39"/>
  <c r="AD833" i="39"/>
  <c r="I1309" i="18"/>
  <c r="I1063" i="18"/>
  <c r="I1059" i="18"/>
  <c r="AE249" i="38" l="1"/>
  <c r="AE252" i="38" s="1"/>
  <c r="AE253" i="38" s="1"/>
  <c r="AE256" i="38" s="1"/>
  <c r="I613" i="28"/>
  <c r="AG248" i="18"/>
  <c r="AG249" i="18" s="1"/>
  <c r="AG252" i="18" s="1"/>
  <c r="AG253" i="18" s="1"/>
  <c r="AG256" i="18" s="1"/>
  <c r="I149" i="18"/>
  <c r="I543" i="28"/>
  <c r="AF154" i="38"/>
  <c r="AD347" i="43" s="1"/>
  <c r="AF629" i="28"/>
  <c r="AF634" i="28" s="1"/>
  <c r="G111" i="24"/>
  <c r="AC43" i="43"/>
  <c r="AE120" i="28"/>
  <c r="AC42" i="43"/>
  <c r="AE119" i="28"/>
  <c r="O47" i="43"/>
  <c r="Q124" i="28"/>
  <c r="G108" i="43"/>
  <c r="G268" i="28"/>
  <c r="AF310" i="43"/>
  <c r="AH149" i="39"/>
  <c r="AH151" i="39" s="1"/>
  <c r="AI154" i="18"/>
  <c r="I151" i="18"/>
  <c r="AF244" i="39"/>
  <c r="AE309" i="43"/>
  <c r="AG101" i="39"/>
  <c r="AG103" i="39" s="1"/>
  <c r="AG653" i="28" s="1"/>
  <c r="AE301" i="43"/>
  <c r="AG149" i="38"/>
  <c r="AG151" i="38" s="1"/>
  <c r="AD300" i="43"/>
  <c r="AF101" i="38"/>
  <c r="AF103" i="38" s="1"/>
  <c r="AF632" i="28" s="1"/>
  <c r="AF291" i="43"/>
  <c r="AH101" i="18"/>
  <c r="AH103" i="18" s="1"/>
  <c r="AH611" i="28" s="1"/>
  <c r="AG213" i="39"/>
  <c r="AG216" i="39" s="1"/>
  <c r="AG239" i="39" s="1"/>
  <c r="AG241" i="39" s="1"/>
  <c r="AG97" i="39"/>
  <c r="AF213" i="38"/>
  <c r="AF216" i="38" s="1"/>
  <c r="AF1366" i="38" s="1"/>
  <c r="AF1368" i="38" s="1"/>
  <c r="AF1371" i="38" s="1"/>
  <c r="AF97" i="38"/>
  <c r="AH213" i="18"/>
  <c r="AH216" i="18" s="1"/>
  <c r="AH239" i="18" s="1"/>
  <c r="AH241" i="18" s="1"/>
  <c r="AH244" i="18" s="1"/>
  <c r="AH97" i="18"/>
  <c r="AB165" i="43"/>
  <c r="AC77" i="43"/>
  <c r="AB134" i="43"/>
  <c r="N139" i="43"/>
  <c r="AE12" i="43"/>
  <c r="G1324" i="18"/>
  <c r="G15" i="43"/>
  <c r="P244" i="28"/>
  <c r="Q65" i="28"/>
  <c r="AG239" i="28"/>
  <c r="P362" i="28"/>
  <c r="Q183" i="28"/>
  <c r="AE361" i="28"/>
  <c r="AF357" i="28"/>
  <c r="AF179" i="28"/>
  <c r="AG61" i="28"/>
  <c r="K14" i="42"/>
  <c r="E14" i="42"/>
  <c r="AE244" i="38"/>
  <c r="AF343" i="39"/>
  <c r="AF345" i="39" s="1"/>
  <c r="AF348" i="39" s="1"/>
  <c r="AF1309" i="39"/>
  <c r="AF1063" i="39"/>
  <c r="AF1065" i="39" s="1"/>
  <c r="AD168" i="43" s="1"/>
  <c r="AF1059" i="39"/>
  <c r="AE1345" i="39"/>
  <c r="AE1068" i="39"/>
  <c r="AG305" i="39"/>
  <c r="AG306" i="39" s="1"/>
  <c r="AG1027" i="39"/>
  <c r="AG1029" i="39" s="1"/>
  <c r="P1346" i="38"/>
  <c r="P1105" i="38"/>
  <c r="AI44" i="39"/>
  <c r="AI46" i="39" s="1"/>
  <c r="AI123" i="39"/>
  <c r="AI124" i="39" s="1"/>
  <c r="I40" i="39"/>
  <c r="AF456" i="38"/>
  <c r="AF458" i="38" s="1"/>
  <c r="AF415" i="38"/>
  <c r="AF417" i="38" s="1"/>
  <c r="AF724" i="38" s="1"/>
  <c r="U1189" i="38"/>
  <c r="V1187" i="38" s="1"/>
  <c r="U1193" i="38"/>
  <c r="U1194" i="38" s="1"/>
  <c r="AH676" i="18"/>
  <c r="AH678" i="18" s="1"/>
  <c r="AH690" i="18" s="1"/>
  <c r="AH499" i="18"/>
  <c r="AH501" i="18" s="1"/>
  <c r="AH688" i="18" s="1"/>
  <c r="AH692" i="18" s="1"/>
  <c r="AH696" i="18" s="1"/>
  <c r="AH697" i="18" s="1"/>
  <c r="AH140" i="38"/>
  <c r="AH129" i="38"/>
  <c r="AE960" i="39"/>
  <c r="AE833" i="39"/>
  <c r="AD1341" i="38"/>
  <c r="AD475" i="38"/>
  <c r="T1223" i="39"/>
  <c r="T749" i="39"/>
  <c r="T751" i="39" s="1"/>
  <c r="Q1310" i="38"/>
  <c r="Q1096" i="38"/>
  <c r="Q1100" i="38"/>
  <c r="Q1102" i="38" s="1"/>
  <c r="Q303" i="28" s="1"/>
  <c r="AF960" i="18"/>
  <c r="AF833" i="18"/>
  <c r="AH388" i="39"/>
  <c r="AH390" i="39" s="1"/>
  <c r="AH393" i="39" s="1"/>
  <c r="AH395" i="39" s="1"/>
  <c r="AH407" i="39" s="1"/>
  <c r="AH412" i="39" s="1"/>
  <c r="AH287" i="39"/>
  <c r="AH289" i="39" s="1"/>
  <c r="AH298" i="39" s="1"/>
  <c r="AI612" i="18"/>
  <c r="AI613" i="18" s="1"/>
  <c r="AI586" i="18"/>
  <c r="AI587" i="18" s="1"/>
  <c r="AI577" i="18"/>
  <c r="AI578" i="18" s="1"/>
  <c r="AI604" i="18"/>
  <c r="AI605" i="18" s="1"/>
  <c r="AI568" i="18"/>
  <c r="AI569" i="18" s="1"/>
  <c r="AI595" i="18"/>
  <c r="AI596" i="18" s="1"/>
  <c r="AI81" i="18"/>
  <c r="AI83" i="18" s="1"/>
  <c r="AI271" i="18"/>
  <c r="AI273" i="18" s="1"/>
  <c r="AI76" i="18"/>
  <c r="AI78" i="18" s="1"/>
  <c r="AI62" i="18"/>
  <c r="AI63" i="18" s="1"/>
  <c r="AI86" i="18"/>
  <c r="AI88" i="18" s="1"/>
  <c r="I57" i="18"/>
  <c r="AF676" i="38"/>
  <c r="AF678" i="38" s="1"/>
  <c r="AF690" i="38" s="1"/>
  <c r="AF499" i="38"/>
  <c r="AF501" i="38" s="1"/>
  <c r="AF688" i="38" s="1"/>
  <c r="AF692" i="38" s="1"/>
  <c r="AF696" i="38" s="1"/>
  <c r="AF697" i="38" s="1"/>
  <c r="AI40" i="38"/>
  <c r="U1189" i="18"/>
  <c r="V1187" i="18" s="1"/>
  <c r="U1193" i="18"/>
  <c r="U1194" i="18" s="1"/>
  <c r="AI41" i="39"/>
  <c r="AD1342" i="38"/>
  <c r="AD714" i="38"/>
  <c r="AB135" i="43" s="1"/>
  <c r="AH334" i="18"/>
  <c r="AH138" i="38"/>
  <c r="AH127" i="38"/>
  <c r="I1068" i="18"/>
  <c r="I1345" i="18"/>
  <c r="AF1341" i="39"/>
  <c r="AF475" i="39"/>
  <c r="AH577" i="39"/>
  <c r="AH578" i="39" s="1"/>
  <c r="AH617" i="39" s="1"/>
  <c r="AH604" i="39"/>
  <c r="AH605" i="39" s="1"/>
  <c r="AH620" i="39" s="1"/>
  <c r="AH568" i="39"/>
  <c r="AH569" i="39" s="1"/>
  <c r="AH616" i="39" s="1"/>
  <c r="AH595" i="39"/>
  <c r="AH596" i="39" s="1"/>
  <c r="AH619" i="39" s="1"/>
  <c r="AH612" i="39"/>
  <c r="AH613" i="39" s="1"/>
  <c r="AH621" i="39" s="1"/>
  <c r="AH586" i="39"/>
  <c r="AH587" i="39" s="1"/>
  <c r="AH618" i="39" s="1"/>
  <c r="AH271" i="39"/>
  <c r="AH273" i="39" s="1"/>
  <c r="AH86" i="39"/>
  <c r="AH88" i="39" s="1"/>
  <c r="AH93" i="39" s="1"/>
  <c r="AH81" i="39"/>
  <c r="AH83" i="39" s="1"/>
  <c r="AH92" i="39" s="1"/>
  <c r="AH76" i="39"/>
  <c r="AH78" i="39" s="1"/>
  <c r="AH91" i="39" s="1"/>
  <c r="AH62" i="39"/>
  <c r="AH63" i="39" s="1"/>
  <c r="AH66" i="39" s="1"/>
  <c r="R1091" i="38"/>
  <c r="R1093" i="38" s="1"/>
  <c r="R1299" i="38"/>
  <c r="U1193" i="39"/>
  <c r="U1194" i="39" s="1"/>
  <c r="U1189" i="39"/>
  <c r="V1187" i="39" s="1"/>
  <c r="AG722" i="38"/>
  <c r="AG292" i="38"/>
  <c r="AG294" i="38" s="1"/>
  <c r="AG299" i="38" s="1"/>
  <c r="AG331" i="38"/>
  <c r="AG492" i="38"/>
  <c r="AG494" i="38" s="1"/>
  <c r="AG276" i="38"/>
  <c r="AG1309" i="38"/>
  <c r="AG1063" i="38"/>
  <c r="AG1065" i="38" s="1"/>
  <c r="AG302" i="28" s="1"/>
  <c r="AG1059" i="38"/>
  <c r="AE46" i="43" s="1"/>
  <c r="I388" i="18"/>
  <c r="I287" i="18"/>
  <c r="R1299" i="18"/>
  <c r="R1091" i="18"/>
  <c r="R1093" i="18" s="1"/>
  <c r="P16" i="43" s="1"/>
  <c r="S1083" i="39"/>
  <c r="S1088" i="39" s="1"/>
  <c r="S843" i="39"/>
  <c r="S755" i="39"/>
  <c r="S756" i="39" s="1"/>
  <c r="S759" i="39" s="1"/>
  <c r="AH1294" i="18"/>
  <c r="AH461" i="18"/>
  <c r="AH463" i="18" s="1"/>
  <c r="S1083" i="18"/>
  <c r="S1088" i="18" s="1"/>
  <c r="S755" i="18"/>
  <c r="S756" i="18" s="1"/>
  <c r="S759" i="18" s="1"/>
  <c r="S843" i="18"/>
  <c r="R1299" i="39"/>
  <c r="R1091" i="39"/>
  <c r="R1093" i="39" s="1"/>
  <c r="P78" i="43" s="1"/>
  <c r="AG1294" i="39"/>
  <c r="AG461" i="39"/>
  <c r="AG463" i="39" s="1"/>
  <c r="AE73" i="43" s="1"/>
  <c r="P1346" i="39"/>
  <c r="P1105" i="39"/>
  <c r="T1223" i="18"/>
  <c r="T749" i="18"/>
  <c r="T751" i="18" s="1"/>
  <c r="AG1341" i="18"/>
  <c r="AG475" i="18"/>
  <c r="I134" i="38"/>
  <c r="I118" i="38"/>
  <c r="I39" i="38"/>
  <c r="I21" i="38"/>
  <c r="I26" i="38"/>
  <c r="AI128" i="38"/>
  <c r="AI139" i="38"/>
  <c r="I119" i="38"/>
  <c r="AD960" i="38"/>
  <c r="AD833" i="38"/>
  <c r="AE1306" i="38"/>
  <c r="AE1200" i="38"/>
  <c r="AE709" i="38"/>
  <c r="AE711" i="38" s="1"/>
  <c r="AE299" i="28" s="1"/>
  <c r="AE705" i="38"/>
  <c r="AE725" i="38"/>
  <c r="AE726" i="38" s="1"/>
  <c r="AE729" i="38" s="1"/>
  <c r="AE731" i="38" s="1"/>
  <c r="AF1306" i="39"/>
  <c r="AF1200" i="39"/>
  <c r="AF725" i="39"/>
  <c r="AF726" i="39" s="1"/>
  <c r="AF729" i="39" s="1"/>
  <c r="AF731" i="39" s="1"/>
  <c r="AF709" i="39"/>
  <c r="AF711" i="39" s="1"/>
  <c r="AF358" i="28" s="1"/>
  <c r="AF705" i="39"/>
  <c r="AG1200" i="18"/>
  <c r="AG1306" i="18"/>
  <c r="AG709" i="18"/>
  <c r="AG711" i="18" s="1"/>
  <c r="AG240" i="28" s="1"/>
  <c r="AG705" i="18"/>
  <c r="AG725" i="18"/>
  <c r="AG726" i="18" s="1"/>
  <c r="AG729" i="18" s="1"/>
  <c r="AG731" i="18" s="1"/>
  <c r="AI298" i="18"/>
  <c r="I289" i="18"/>
  <c r="I298" i="18" s="1"/>
  <c r="Q1310" i="39"/>
  <c r="Q1100" i="39"/>
  <c r="Q1102" i="39" s="1"/>
  <c r="O169" i="43" s="1"/>
  <c r="Q1096" i="39"/>
  <c r="AG304" i="38"/>
  <c r="AG306" i="38" s="1"/>
  <c r="AG145" i="38"/>
  <c r="AG214" i="38"/>
  <c r="AI723" i="18"/>
  <c r="AI332" i="18"/>
  <c r="AI309" i="18"/>
  <c r="G310" i="18" s="1"/>
  <c r="G338" i="18" s="1"/>
  <c r="I306" i="18"/>
  <c r="AG676" i="39"/>
  <c r="AG678" i="39" s="1"/>
  <c r="AG690" i="39" s="1"/>
  <c r="AG499" i="39"/>
  <c r="AG501" i="39" s="1"/>
  <c r="AG688" i="39" s="1"/>
  <c r="AG692" i="39" s="1"/>
  <c r="AG696" i="39" s="1"/>
  <c r="AG697" i="39" s="1"/>
  <c r="AH1298" i="38"/>
  <c r="AH1054" i="38"/>
  <c r="AH1056" i="38" s="1"/>
  <c r="AH123" i="28" s="1"/>
  <c r="AI23" i="38"/>
  <c r="AI28" i="38" s="1"/>
  <c r="AI282" i="38"/>
  <c r="AI284" i="38" s="1"/>
  <c r="AI141" i="38"/>
  <c r="I135" i="38"/>
  <c r="T1223" i="38"/>
  <c r="T749" i="38"/>
  <c r="T751" i="38" s="1"/>
  <c r="AH55" i="38"/>
  <c r="AH57" i="38"/>
  <c r="AE1342" i="39"/>
  <c r="AE714" i="39"/>
  <c r="G168" i="24"/>
  <c r="G1360" i="18"/>
  <c r="AF723" i="38"/>
  <c r="AF332" i="38"/>
  <c r="AF334" i="38" s="1"/>
  <c r="AF309" i="38"/>
  <c r="AG94" i="38"/>
  <c r="AG567" i="28" s="1"/>
  <c r="AG622" i="38"/>
  <c r="AG689" i="38" s="1"/>
  <c r="P1346" i="18"/>
  <c r="P1105" i="18"/>
  <c r="AF1342" i="18"/>
  <c r="AF714" i="18"/>
  <c r="Q1100" i="18"/>
  <c r="Q1102" i="18" s="1"/>
  <c r="O109" i="43" s="1"/>
  <c r="Q1096" i="18"/>
  <c r="Q1310" i="18"/>
  <c r="AI393" i="18"/>
  <c r="AI395" i="18" s="1"/>
  <c r="I390" i="18"/>
  <c r="I393" i="18" s="1"/>
  <c r="AH304" i="39"/>
  <c r="AH214" i="39"/>
  <c r="AH145" i="39"/>
  <c r="AE1305" i="38"/>
  <c r="AE1199" i="38"/>
  <c r="AE470" i="38"/>
  <c r="AE472" i="38" s="1"/>
  <c r="AE298" i="28" s="1"/>
  <c r="AE466" i="38"/>
  <c r="R759" i="39"/>
  <c r="AG388" i="38"/>
  <c r="AG390" i="38" s="1"/>
  <c r="AG393" i="38" s="1"/>
  <c r="AG395" i="38" s="1"/>
  <c r="AG407" i="38" s="1"/>
  <c r="AG412" i="38" s="1"/>
  <c r="AG287" i="38"/>
  <c r="AG289" i="38" s="1"/>
  <c r="AG298" i="38" s="1"/>
  <c r="S1083" i="38"/>
  <c r="S1088" i="38" s="1"/>
  <c r="S755" i="38"/>
  <c r="S756" i="38" s="1"/>
  <c r="S759" i="38" s="1"/>
  <c r="S843" i="38"/>
  <c r="I304" i="18"/>
  <c r="I145" i="18"/>
  <c r="I214" i="18"/>
  <c r="AG1366" i="39" l="1"/>
  <c r="AG1368" i="39" s="1"/>
  <c r="AG1371" i="39" s="1"/>
  <c r="AG235" i="39"/>
  <c r="AG231" i="39"/>
  <c r="AG219" i="39"/>
  <c r="AG220" i="39" s="1"/>
  <c r="AG223" i="39" s="1"/>
  <c r="AG224" i="39" s="1"/>
  <c r="AG227" i="39" s="1"/>
  <c r="AH154" i="39"/>
  <c r="AF356" i="43" s="1"/>
  <c r="AH650" i="28"/>
  <c r="AH655" i="28" s="1"/>
  <c r="AG154" i="38"/>
  <c r="AE347" i="43" s="1"/>
  <c r="AG629" i="28"/>
  <c r="AG634" i="28" s="1"/>
  <c r="I154" i="18"/>
  <c r="I608" i="28"/>
  <c r="AG1245" i="39"/>
  <c r="P47" i="43"/>
  <c r="R124" i="28"/>
  <c r="G155" i="18"/>
  <c r="G338" i="43" s="1"/>
  <c r="AG338" i="43"/>
  <c r="AF106" i="38"/>
  <c r="AD346" i="43"/>
  <c r="AG106" i="39"/>
  <c r="AE355" i="43"/>
  <c r="AH106" i="18"/>
  <c r="AF337" i="43"/>
  <c r="AH248" i="18"/>
  <c r="AH249" i="18" s="1"/>
  <c r="AH252" i="18" s="1"/>
  <c r="AH253" i="18" s="1"/>
  <c r="AH256" i="18" s="1"/>
  <c r="AH235" i="18"/>
  <c r="AH1366" i="18"/>
  <c r="AH1368" i="18" s="1"/>
  <c r="AH1371" i="18" s="1"/>
  <c r="AE300" i="43"/>
  <c r="AG101" i="38"/>
  <c r="AG103" i="38" s="1"/>
  <c r="AG632" i="28" s="1"/>
  <c r="AH231" i="18"/>
  <c r="AH219" i="18"/>
  <c r="AH220" i="18" s="1"/>
  <c r="AH223" i="18" s="1"/>
  <c r="AH224" i="18" s="1"/>
  <c r="AH227" i="18" s="1"/>
  <c r="AH1245" i="18"/>
  <c r="AG213" i="38"/>
  <c r="AG216" i="38" s="1"/>
  <c r="AG231" i="38" s="1"/>
  <c r="AG97" i="38"/>
  <c r="AC165" i="43"/>
  <c r="AD77" i="43"/>
  <c r="AC134" i="43"/>
  <c r="O139" i="43"/>
  <c r="AE138" i="43"/>
  <c r="AF11" i="43"/>
  <c r="AD105" i="43"/>
  <c r="Q244" i="28"/>
  <c r="R65" i="28"/>
  <c r="Q362" i="28"/>
  <c r="R183" i="28"/>
  <c r="AG178" i="28"/>
  <c r="AF361" i="28"/>
  <c r="AH60" i="28"/>
  <c r="AG1032" i="39"/>
  <c r="AG1034" i="39" s="1"/>
  <c r="AF231" i="38"/>
  <c r="AG332" i="39"/>
  <c r="AG334" i="39" s="1"/>
  <c r="AG1206" i="39" s="1"/>
  <c r="AG309" i="39"/>
  <c r="AG723" i="39"/>
  <c r="AF1345" i="39"/>
  <c r="AF1068" i="39"/>
  <c r="AF1245" i="38"/>
  <c r="AF219" i="38"/>
  <c r="AF220" i="38" s="1"/>
  <c r="AF223" i="38" s="1"/>
  <c r="AF224" i="38" s="1"/>
  <c r="AF227" i="38" s="1"/>
  <c r="AH130" i="38"/>
  <c r="AH287" i="38" s="1"/>
  <c r="AH289" i="38" s="1"/>
  <c r="AH298" i="38" s="1"/>
  <c r="AF235" i="38"/>
  <c r="AF239" i="38"/>
  <c r="AF241" i="38" s="1"/>
  <c r="AF248" i="38" s="1"/>
  <c r="AF249" i="38" s="1"/>
  <c r="AF252" i="38" s="1"/>
  <c r="AF253" i="38" s="1"/>
  <c r="AF256" i="38" s="1"/>
  <c r="AH142" i="38"/>
  <c r="AF1206" i="38"/>
  <c r="AF343" i="38"/>
  <c r="AF345" i="38" s="1"/>
  <c r="AF348" i="38" s="1"/>
  <c r="AI407" i="18"/>
  <c r="AI412" i="18" s="1"/>
  <c r="I395" i="18"/>
  <c r="I407" i="18" s="1"/>
  <c r="AG723" i="38"/>
  <c r="AG332" i="38"/>
  <c r="AG334" i="38" s="1"/>
  <c r="AG309" i="38"/>
  <c r="AG1342" i="18"/>
  <c r="AG714" i="18"/>
  <c r="R1096" i="18"/>
  <c r="R1310" i="18"/>
  <c r="R1100" i="18"/>
  <c r="R1102" i="18" s="1"/>
  <c r="P109" i="43" s="1"/>
  <c r="V1193" i="39"/>
  <c r="V1194" i="39" s="1"/>
  <c r="V1189" i="39"/>
  <c r="W1187" i="39" s="1"/>
  <c r="AH722" i="39"/>
  <c r="AH492" i="39"/>
  <c r="AH494" i="39" s="1"/>
  <c r="AH276" i="39"/>
  <c r="AH292" i="39"/>
  <c r="AH294" i="39" s="1"/>
  <c r="AH299" i="39" s="1"/>
  <c r="AH301" i="39" s="1"/>
  <c r="AH331" i="39"/>
  <c r="AH622" i="39"/>
  <c r="AH689" i="39" s="1"/>
  <c r="AI91" i="18"/>
  <c r="I78" i="18"/>
  <c r="I91" i="18" s="1"/>
  <c r="AI616" i="18"/>
  <c r="I569" i="18"/>
  <c r="I616" i="18" s="1"/>
  <c r="AI621" i="18"/>
  <c r="I613" i="18"/>
  <c r="I621" i="18" s="1"/>
  <c r="AG244" i="39"/>
  <c r="AG248" i="39"/>
  <c r="AG249" i="39" s="1"/>
  <c r="AG252" i="39" s="1"/>
  <c r="AG253" i="39" s="1"/>
  <c r="AG256" i="39" s="1"/>
  <c r="AI49" i="39"/>
  <c r="AI52" i="39" s="1"/>
  <c r="I46" i="39"/>
  <c r="I49" i="39" s="1"/>
  <c r="S1299" i="38"/>
  <c r="S1091" i="38"/>
  <c r="S1093" i="38" s="1"/>
  <c r="AG415" i="38"/>
  <c r="AG417" i="38" s="1"/>
  <c r="AG724" i="38" s="1"/>
  <c r="AG456" i="38"/>
  <c r="AG458" i="38" s="1"/>
  <c r="AE1341" i="38"/>
  <c r="AE475" i="38"/>
  <c r="T1083" i="38"/>
  <c r="T1088" i="38" s="1"/>
  <c r="T843" i="38"/>
  <c r="T755" i="38"/>
  <c r="T756" i="38" s="1"/>
  <c r="T759" i="38" s="1"/>
  <c r="AI297" i="38"/>
  <c r="AI301" i="38" s="1"/>
  <c r="I284" i="38"/>
  <c r="I297" i="38" s="1"/>
  <c r="I301" i="38" s="1"/>
  <c r="AH1309" i="38"/>
  <c r="AH1059" i="38"/>
  <c r="AF46" i="43" s="1"/>
  <c r="AH1063" i="38"/>
  <c r="AH1065" i="38" s="1"/>
  <c r="AH302" i="28" s="1"/>
  <c r="I723" i="18"/>
  <c r="I309" i="18"/>
  <c r="I332" i="18"/>
  <c r="AF1342" i="39"/>
  <c r="AF714" i="39"/>
  <c r="AE960" i="38"/>
  <c r="AE833" i="38"/>
  <c r="T1083" i="18"/>
  <c r="T1088" i="18" s="1"/>
  <c r="T755" i="18"/>
  <c r="T756" i="18" s="1"/>
  <c r="T759" i="18" s="1"/>
  <c r="T843" i="18"/>
  <c r="AG1345" i="38"/>
  <c r="AG1068" i="38"/>
  <c r="U1223" i="39"/>
  <c r="U749" i="39"/>
  <c r="U751" i="39" s="1"/>
  <c r="AH94" i="39"/>
  <c r="AH588" i="28" s="1"/>
  <c r="AH388" i="38"/>
  <c r="AH390" i="38" s="1"/>
  <c r="AH393" i="38" s="1"/>
  <c r="AH395" i="38" s="1"/>
  <c r="AH407" i="38" s="1"/>
  <c r="AH412" i="38" s="1"/>
  <c r="AH1206" i="18"/>
  <c r="AH343" i="18"/>
  <c r="AH345" i="18" s="1"/>
  <c r="AH348" i="18" s="1"/>
  <c r="U1223" i="18"/>
  <c r="U749" i="18"/>
  <c r="U751" i="18" s="1"/>
  <c r="AI123" i="38"/>
  <c r="AI124" i="38" s="1"/>
  <c r="AI44" i="38"/>
  <c r="AI46" i="38" s="1"/>
  <c r="I40" i="38"/>
  <c r="I595" i="18"/>
  <c r="I612" i="18"/>
  <c r="I586" i="18"/>
  <c r="I577" i="18"/>
  <c r="I604" i="18"/>
  <c r="I568" i="18"/>
  <c r="I86" i="18"/>
  <c r="I81" i="18"/>
  <c r="I271" i="18"/>
  <c r="I76" i="18"/>
  <c r="I62" i="18"/>
  <c r="AI722" i="18"/>
  <c r="AI276" i="18"/>
  <c r="G277" i="18" s="1"/>
  <c r="G337" i="18" s="1"/>
  <c r="AI292" i="18"/>
  <c r="AI294" i="18" s="1"/>
  <c r="AI331" i="18"/>
  <c r="AI334" i="18" s="1"/>
  <c r="AI492" i="18"/>
  <c r="AI494" i="18" s="1"/>
  <c r="I273" i="18"/>
  <c r="AI620" i="18"/>
  <c r="I605" i="18"/>
  <c r="I620" i="18" s="1"/>
  <c r="T1083" i="39"/>
  <c r="T1088" i="39" s="1"/>
  <c r="T843" i="39"/>
  <c r="T755" i="39"/>
  <c r="T756" i="39" s="1"/>
  <c r="T759" i="39" s="1"/>
  <c r="U1223" i="38"/>
  <c r="U749" i="38"/>
  <c r="U751" i="38" s="1"/>
  <c r="AF1294" i="38"/>
  <c r="AF461" i="38"/>
  <c r="AF463" i="38" s="1"/>
  <c r="AI41" i="38"/>
  <c r="AI27" i="38"/>
  <c r="I23" i="38"/>
  <c r="I27" i="38" s="1"/>
  <c r="Q1346" i="39"/>
  <c r="Q1105" i="39"/>
  <c r="AG960" i="18"/>
  <c r="AG833" i="18"/>
  <c r="AF960" i="39"/>
  <c r="AF833" i="39"/>
  <c r="I139" i="38"/>
  <c r="I128" i="38"/>
  <c r="R1310" i="39"/>
  <c r="R1100" i="39"/>
  <c r="R1102" i="39" s="1"/>
  <c r="P169" i="43" s="1"/>
  <c r="R1096" i="39"/>
  <c r="S1091" i="18"/>
  <c r="S1093" i="18" s="1"/>
  <c r="Q16" i="43" s="1"/>
  <c r="S1299" i="18"/>
  <c r="V1189" i="18"/>
  <c r="W1187" i="18" s="1"/>
  <c r="V1193" i="18"/>
  <c r="V1194" i="18" s="1"/>
  <c r="AI93" i="18"/>
  <c r="I88" i="18"/>
  <c r="I93" i="18" s="1"/>
  <c r="AI92" i="18"/>
  <c r="I83" i="18"/>
  <c r="I92" i="18" s="1"/>
  <c r="AI617" i="18"/>
  <c r="I578" i="18"/>
  <c r="I617" i="18" s="1"/>
  <c r="Q1346" i="38"/>
  <c r="Q1105" i="38"/>
  <c r="V1193" i="38"/>
  <c r="V1194" i="38" s="1"/>
  <c r="V1189" i="38"/>
  <c r="W1187" i="38" s="1"/>
  <c r="I44" i="39"/>
  <c r="I123" i="39"/>
  <c r="Q1346" i="18"/>
  <c r="Q1105" i="18"/>
  <c r="AH612" i="38"/>
  <c r="AH613" i="38" s="1"/>
  <c r="AH621" i="38" s="1"/>
  <c r="AH604" i="38"/>
  <c r="AH605" i="38" s="1"/>
  <c r="AH620" i="38" s="1"/>
  <c r="AH568" i="38"/>
  <c r="AH569" i="38" s="1"/>
  <c r="AH616" i="38" s="1"/>
  <c r="AH595" i="38"/>
  <c r="AH596" i="38" s="1"/>
  <c r="AH619" i="38" s="1"/>
  <c r="AH586" i="38"/>
  <c r="AH587" i="38" s="1"/>
  <c r="AH618" i="38" s="1"/>
  <c r="AH577" i="38"/>
  <c r="AH578" i="38" s="1"/>
  <c r="AH617" i="38" s="1"/>
  <c r="AH271" i="38"/>
  <c r="AH273" i="38" s="1"/>
  <c r="AH86" i="38"/>
  <c r="AH88" i="38" s="1"/>
  <c r="AH93" i="38" s="1"/>
  <c r="AH81" i="38"/>
  <c r="AH83" i="38" s="1"/>
  <c r="AH92" i="38" s="1"/>
  <c r="AH76" i="38"/>
  <c r="AH78" i="38" s="1"/>
  <c r="AH91" i="38" s="1"/>
  <c r="AH62" i="38"/>
  <c r="AH63" i="38" s="1"/>
  <c r="AH66" i="38" s="1"/>
  <c r="I282" i="38"/>
  <c r="I141" i="38"/>
  <c r="AI113" i="38"/>
  <c r="AI114" i="38" s="1"/>
  <c r="I28" i="38"/>
  <c r="I113" i="38" s="1"/>
  <c r="AG1295" i="39"/>
  <c r="AG963" i="39"/>
  <c r="AG700" i="39"/>
  <c r="AG702" i="39" s="1"/>
  <c r="AE74" i="43" s="1"/>
  <c r="AE1342" i="38"/>
  <c r="AE714" i="38"/>
  <c r="AC135" i="43" s="1"/>
  <c r="AG1305" i="39"/>
  <c r="AG1199" i="39"/>
  <c r="AG470" i="39"/>
  <c r="AG472" i="39" s="1"/>
  <c r="AE164" i="43" s="1"/>
  <c r="AG466" i="39"/>
  <c r="AH1199" i="18"/>
  <c r="AH1305" i="18"/>
  <c r="AH470" i="18"/>
  <c r="AH472" i="18" s="1"/>
  <c r="AF104" i="43" s="1"/>
  <c r="AH466" i="18"/>
  <c r="S1299" i="39"/>
  <c r="S1091" i="39"/>
  <c r="S1093" i="39" s="1"/>
  <c r="Q78" i="43" s="1"/>
  <c r="AG676" i="38"/>
  <c r="AG678" i="38" s="1"/>
  <c r="AG690" i="38" s="1"/>
  <c r="AG499" i="38"/>
  <c r="AG501" i="38" s="1"/>
  <c r="AG688" i="38" s="1"/>
  <c r="AG692" i="38" s="1"/>
  <c r="AG696" i="38" s="1"/>
  <c r="AG697" i="38" s="1"/>
  <c r="R1310" i="38"/>
  <c r="R1100" i="38"/>
  <c r="R1102" i="38" s="1"/>
  <c r="R303" i="28" s="1"/>
  <c r="R1096" i="38"/>
  <c r="AF1295" i="38"/>
  <c r="AF963" i="38"/>
  <c r="AF700" i="38"/>
  <c r="AF702" i="38" s="1"/>
  <c r="AI66" i="18"/>
  <c r="G67" i="18"/>
  <c r="I63" i="18"/>
  <c r="I66" i="18" s="1"/>
  <c r="AI619" i="18"/>
  <c r="I596" i="18"/>
  <c r="I619" i="18" s="1"/>
  <c r="AI618" i="18"/>
  <c r="I587" i="18"/>
  <c r="I618" i="18" s="1"/>
  <c r="AH456" i="39"/>
  <c r="AH458" i="39" s="1"/>
  <c r="AH415" i="39"/>
  <c r="AH417" i="39" s="1"/>
  <c r="AH724" i="39" s="1"/>
  <c r="AH1295" i="18"/>
  <c r="AH963" i="18"/>
  <c r="AH700" i="18"/>
  <c r="AH702" i="18" s="1"/>
  <c r="AI140" i="39"/>
  <c r="AI142" i="39" s="1"/>
  <c r="AI585" i="28" s="1"/>
  <c r="AI590" i="28" s="1"/>
  <c r="I590" i="28" s="1"/>
  <c r="AI129" i="39"/>
  <c r="AI130" i="39" s="1"/>
  <c r="I124" i="39"/>
  <c r="AH149" i="38" l="1"/>
  <c r="AH151" i="38" s="1"/>
  <c r="AH154" i="38" s="1"/>
  <c r="AF347" i="43" s="1"/>
  <c r="AH564" i="28"/>
  <c r="AH569" i="28" s="1"/>
  <c r="Q47" i="43"/>
  <c r="S124" i="28"/>
  <c r="AD43" i="43"/>
  <c r="AF120" i="28"/>
  <c r="AD42" i="43"/>
  <c r="AF119" i="28"/>
  <c r="AG106" i="38"/>
  <c r="AE346" i="43"/>
  <c r="AG310" i="43"/>
  <c r="AI149" i="39"/>
  <c r="AI151" i="39" s="1"/>
  <c r="AI650" i="28" s="1"/>
  <c r="AI655" i="28" s="1"/>
  <c r="I655" i="28" s="1"/>
  <c r="AF309" i="43"/>
  <c r="AH101" i="39"/>
  <c r="AH103" i="39" s="1"/>
  <c r="AH653" i="28" s="1"/>
  <c r="AH304" i="38"/>
  <c r="AH306" i="38" s="1"/>
  <c r="AH723" i="38" s="1"/>
  <c r="AF301" i="43"/>
  <c r="AH213" i="39"/>
  <c r="AH216" i="39" s="1"/>
  <c r="AH1366" i="39" s="1"/>
  <c r="AH1368" i="39" s="1"/>
  <c r="AH1371" i="39" s="1"/>
  <c r="AH97" i="39"/>
  <c r="AD165" i="43"/>
  <c r="P139" i="43"/>
  <c r="AF138" i="43"/>
  <c r="AF12" i="43"/>
  <c r="AE105" i="43"/>
  <c r="S65" i="28"/>
  <c r="R244" i="28"/>
  <c r="AH239" i="28"/>
  <c r="R362" i="28"/>
  <c r="S183" i="28"/>
  <c r="AG357" i="28"/>
  <c r="AG179" i="28"/>
  <c r="AH61" i="28"/>
  <c r="AH214" i="38"/>
  <c r="AG343" i="39"/>
  <c r="AG345" i="39" s="1"/>
  <c r="AG348" i="39" s="1"/>
  <c r="AG219" i="38"/>
  <c r="AG220" i="38" s="1"/>
  <c r="AG223" i="38" s="1"/>
  <c r="AG224" i="38" s="1"/>
  <c r="AG227" i="38" s="1"/>
  <c r="AG1245" i="38"/>
  <c r="AF244" i="38"/>
  <c r="AH1027" i="39"/>
  <c r="AH1029" i="39" s="1"/>
  <c r="AH305" i="39"/>
  <c r="AH306" i="39" s="1"/>
  <c r="AG1046" i="39"/>
  <c r="AG1051" i="39" s="1"/>
  <c r="AH145" i="38"/>
  <c r="AG239" i="38"/>
  <c r="AG241" i="38" s="1"/>
  <c r="AG244" i="38" s="1"/>
  <c r="AG235" i="38"/>
  <c r="AG1366" i="38"/>
  <c r="AG1368" i="38" s="1"/>
  <c r="AG1371" i="38" s="1"/>
  <c r="S1310" i="39"/>
  <c r="S1096" i="39"/>
  <c r="S1100" i="39"/>
  <c r="S1102" i="39" s="1"/>
  <c r="Q169" i="43" s="1"/>
  <c r="AH1200" i="18"/>
  <c r="AH1306" i="18"/>
  <c r="AH709" i="18"/>
  <c r="AH711" i="18" s="1"/>
  <c r="AH240" i="28" s="1"/>
  <c r="AH705" i="18"/>
  <c r="AH725" i="18"/>
  <c r="AH726" i="18" s="1"/>
  <c r="AH729" i="18" s="1"/>
  <c r="AH731" i="18" s="1"/>
  <c r="AH1294" i="39"/>
  <c r="AH461" i="39"/>
  <c r="AH463" i="39" s="1"/>
  <c r="AF73" i="43" s="1"/>
  <c r="AF1200" i="38"/>
  <c r="AF1306" i="38"/>
  <c r="AF709" i="38"/>
  <c r="AF711" i="38" s="1"/>
  <c r="AF299" i="28" s="1"/>
  <c r="AF705" i="38"/>
  <c r="AF725" i="38"/>
  <c r="AF726" i="38" s="1"/>
  <c r="AF729" i="38" s="1"/>
  <c r="AF731" i="38" s="1"/>
  <c r="AH722" i="38"/>
  <c r="AH331" i="38"/>
  <c r="AH492" i="38"/>
  <c r="AH494" i="38" s="1"/>
  <c r="AH276" i="38"/>
  <c r="AH292" i="38"/>
  <c r="AH294" i="38" s="1"/>
  <c r="AH299" i="38" s="1"/>
  <c r="AH622" i="38"/>
  <c r="AH689" i="38" s="1"/>
  <c r="S1310" i="18"/>
  <c r="S1100" i="18"/>
  <c r="S1102" i="18" s="1"/>
  <c r="Q109" i="43" s="1"/>
  <c r="S1096" i="18"/>
  <c r="U755" i="38"/>
  <c r="U756" i="38" s="1"/>
  <c r="U759" i="38" s="1"/>
  <c r="U1083" i="38"/>
  <c r="U1088" i="38" s="1"/>
  <c r="U843" i="38"/>
  <c r="AI1206" i="18"/>
  <c r="AI343" i="18"/>
  <c r="AI345" i="18" s="1"/>
  <c r="I334" i="18"/>
  <c r="G340" i="18"/>
  <c r="AI49" i="38"/>
  <c r="AI52" i="38" s="1"/>
  <c r="I46" i="38"/>
  <c r="I49" i="38" s="1"/>
  <c r="AH239" i="39"/>
  <c r="AH241" i="39" s="1"/>
  <c r="AH1345" i="38"/>
  <c r="AH1068" i="38"/>
  <c r="AI1027" i="38"/>
  <c r="AI1029" i="38" s="1"/>
  <c r="AI305" i="38"/>
  <c r="AG1294" i="38"/>
  <c r="AG461" i="38"/>
  <c r="AG463" i="38" s="1"/>
  <c r="V1223" i="39"/>
  <c r="V749" i="39"/>
  <c r="V751" i="39" s="1"/>
  <c r="AI456" i="18"/>
  <c r="AI458" i="18" s="1"/>
  <c r="AI415" i="18"/>
  <c r="AI417" i="18" s="1"/>
  <c r="I412" i="18"/>
  <c r="I129" i="39"/>
  <c r="I140" i="39"/>
  <c r="R1346" i="38"/>
  <c r="R1105" i="38"/>
  <c r="AG1306" i="39"/>
  <c r="AG1200" i="39"/>
  <c r="AG709" i="39"/>
  <c r="AG711" i="39" s="1"/>
  <c r="AG358" i="28" s="1"/>
  <c r="AG705" i="39"/>
  <c r="AG725" i="39"/>
  <c r="AG726" i="39" s="1"/>
  <c r="AG729" i="39" s="1"/>
  <c r="AG731" i="39" s="1"/>
  <c r="AI127" i="38"/>
  <c r="AI138" i="38"/>
  <c r="AH94" i="38"/>
  <c r="AH567" i="28" s="1"/>
  <c r="V1223" i="18"/>
  <c r="V749" i="18"/>
  <c r="V751" i="18" s="1"/>
  <c r="AI299" i="18"/>
  <c r="I294" i="18"/>
  <c r="I299" i="18" s="1"/>
  <c r="AI129" i="38"/>
  <c r="AI140" i="38"/>
  <c r="I124" i="38"/>
  <c r="U1083" i="39"/>
  <c r="U1088" i="39" s="1"/>
  <c r="U843" i="39"/>
  <c r="U755" i="39"/>
  <c r="U756" i="39" s="1"/>
  <c r="U759" i="39" s="1"/>
  <c r="AI57" i="39"/>
  <c r="AI55" i="39"/>
  <c r="I52" i="39"/>
  <c r="I55" i="39" s="1"/>
  <c r="AI622" i="18"/>
  <c r="AH676" i="39"/>
  <c r="AH678" i="39" s="1"/>
  <c r="AH690" i="39" s="1"/>
  <c r="AH499" i="39"/>
  <c r="AH501" i="39" s="1"/>
  <c r="AH688" i="39" s="1"/>
  <c r="AH692" i="39" s="1"/>
  <c r="AH696" i="39" s="1"/>
  <c r="AH697" i="39" s="1"/>
  <c r="AG1206" i="38"/>
  <c r="AG343" i="38"/>
  <c r="AG345" i="38" s="1"/>
  <c r="AG348" i="38" s="1"/>
  <c r="AI388" i="39"/>
  <c r="AI390" i="39" s="1"/>
  <c r="AI287" i="39"/>
  <c r="AI289" i="39" s="1"/>
  <c r="I130" i="39"/>
  <c r="G20" i="24"/>
  <c r="AH1341" i="18"/>
  <c r="AH475" i="18"/>
  <c r="W1193" i="38"/>
  <c r="W1194" i="38" s="1"/>
  <c r="W1189" i="38"/>
  <c r="X1187" i="38" s="1"/>
  <c r="W1193" i="18"/>
  <c r="W1194" i="18" s="1"/>
  <c r="W1189" i="18"/>
  <c r="X1187" i="18" s="1"/>
  <c r="R1346" i="39"/>
  <c r="R1105" i="39"/>
  <c r="AF1199" i="38"/>
  <c r="AF1305" i="38"/>
  <c r="AF470" i="38"/>
  <c r="AF472" i="38" s="1"/>
  <c r="AF298" i="28" s="1"/>
  <c r="AF466" i="38"/>
  <c r="T1299" i="39"/>
  <c r="T1091" i="39"/>
  <c r="T1093" i="39" s="1"/>
  <c r="R78" i="43" s="1"/>
  <c r="I722" i="18"/>
  <c r="I492" i="18"/>
  <c r="I276" i="18"/>
  <c r="I292" i="18"/>
  <c r="I331" i="18"/>
  <c r="U1083" i="18"/>
  <c r="U1088" i="18" s="1"/>
  <c r="U755" i="18"/>
  <c r="U756" i="18" s="1"/>
  <c r="U759" i="18" s="1"/>
  <c r="U843" i="18"/>
  <c r="S1310" i="38"/>
  <c r="S1100" i="38"/>
  <c r="S1102" i="38" s="1"/>
  <c r="S303" i="28" s="1"/>
  <c r="S1096" i="38"/>
  <c r="R1346" i="18"/>
  <c r="R1105" i="18"/>
  <c r="AI304" i="39"/>
  <c r="AI145" i="39"/>
  <c r="G146" i="39" s="1"/>
  <c r="G310" i="43" s="1"/>
  <c r="AI214" i="39"/>
  <c r="I142" i="39"/>
  <c r="AG1295" i="38"/>
  <c r="AG963" i="38"/>
  <c r="AG700" i="38"/>
  <c r="AG702" i="38" s="1"/>
  <c r="AG1341" i="39"/>
  <c r="AG475" i="39"/>
  <c r="V1223" i="38"/>
  <c r="V749" i="38"/>
  <c r="V751" i="38" s="1"/>
  <c r="AI676" i="18"/>
  <c r="AI678" i="18" s="1"/>
  <c r="AI499" i="18"/>
  <c r="AI501" i="18" s="1"/>
  <c r="I494" i="18"/>
  <c r="I123" i="38"/>
  <c r="I44" i="38"/>
  <c r="AH415" i="38"/>
  <c r="AH417" i="38" s="1"/>
  <c r="AH724" i="38" s="1"/>
  <c r="AH456" i="38"/>
  <c r="AH458" i="38" s="1"/>
  <c r="T1299" i="18"/>
  <c r="T1091" i="18"/>
  <c r="T1093" i="18" s="1"/>
  <c r="R16" i="43" s="1"/>
  <c r="I1027" i="38"/>
  <c r="I305" i="38"/>
  <c r="T1299" i="38"/>
  <c r="T1091" i="38"/>
  <c r="T1093" i="38" s="1"/>
  <c r="AI94" i="18"/>
  <c r="W1189" i="39"/>
  <c r="X1187" i="39" s="1"/>
  <c r="W1193" i="39"/>
  <c r="W1194" i="39" s="1"/>
  <c r="AH629" i="28" l="1"/>
  <c r="AH634" i="28" s="1"/>
  <c r="I149" i="39"/>
  <c r="I585" i="28"/>
  <c r="AI101" i="18"/>
  <c r="AI103" i="18" s="1"/>
  <c r="AI106" i="18" s="1"/>
  <c r="G107" i="18" s="1"/>
  <c r="G337" i="43" s="1"/>
  <c r="AI546" i="28"/>
  <c r="R47" i="43"/>
  <c r="T124" i="28"/>
  <c r="AE43" i="43"/>
  <c r="AG120" i="28"/>
  <c r="AE42" i="43"/>
  <c r="AG119" i="28"/>
  <c r="AH231" i="39"/>
  <c r="AH106" i="39"/>
  <c r="AF355" i="43"/>
  <c r="AI154" i="39"/>
  <c r="I151" i="39"/>
  <c r="AH309" i="38"/>
  <c r="AH332" i="38"/>
  <c r="AH334" i="38" s="1"/>
  <c r="AF300" i="43"/>
  <c r="AH101" i="38"/>
  <c r="AH103" i="38" s="1"/>
  <c r="AH632" i="28" s="1"/>
  <c r="AH219" i="39"/>
  <c r="AH220" i="39" s="1"/>
  <c r="AH223" i="39" s="1"/>
  <c r="AH224" i="39" s="1"/>
  <c r="AH227" i="39" s="1"/>
  <c r="AH1245" i="39"/>
  <c r="AH235" i="39"/>
  <c r="AI97" i="18"/>
  <c r="G98" i="18" s="1"/>
  <c r="AG291" i="43"/>
  <c r="AH213" i="38"/>
  <c r="AH216" i="38" s="1"/>
  <c r="AH1245" i="38" s="1"/>
  <c r="AH97" i="38"/>
  <c r="Q139" i="43"/>
  <c r="AD134" i="43"/>
  <c r="T65" i="28"/>
  <c r="S244" i="28"/>
  <c r="S362" i="28"/>
  <c r="T183" i="28"/>
  <c r="AH178" i="28"/>
  <c r="AG248" i="38"/>
  <c r="AG249" i="38" s="1"/>
  <c r="AG252" i="38" s="1"/>
  <c r="AG253" i="38" s="1"/>
  <c r="AG256" i="38" s="1"/>
  <c r="AG1298" i="39"/>
  <c r="AG1054" i="39"/>
  <c r="AG1056" i="39" s="1"/>
  <c r="AG182" i="28" s="1"/>
  <c r="AH332" i="39"/>
  <c r="AH334" i="39" s="1"/>
  <c r="AH343" i="39" s="1"/>
  <c r="AH345" i="39" s="1"/>
  <c r="AH348" i="39" s="1"/>
  <c r="AH723" i="39"/>
  <c r="AH309" i="39"/>
  <c r="AH1032" i="39"/>
  <c r="AH1034" i="39" s="1"/>
  <c r="AI142" i="38"/>
  <c r="W1223" i="39"/>
  <c r="W749" i="39"/>
  <c r="W751" i="39" s="1"/>
  <c r="AI688" i="18"/>
  <c r="AI692" i="18" s="1"/>
  <c r="AI696" i="18" s="1"/>
  <c r="AI697" i="18" s="1"/>
  <c r="I501" i="18"/>
  <c r="I688" i="18" s="1"/>
  <c r="I692" i="18" s="1"/>
  <c r="I696" i="18" s="1"/>
  <c r="I304" i="39"/>
  <c r="I214" i="39"/>
  <c r="I145" i="39"/>
  <c r="X1193" i="18"/>
  <c r="X1194" i="18" s="1"/>
  <c r="X1189" i="18"/>
  <c r="Y1187" i="18" s="1"/>
  <c r="AI689" i="18"/>
  <c r="I622" i="18"/>
  <c r="I689" i="18" s="1"/>
  <c r="V1083" i="18"/>
  <c r="V1088" i="18" s="1"/>
  <c r="V843" i="18"/>
  <c r="V755" i="18"/>
  <c r="V756" i="18" s="1"/>
  <c r="V759" i="18" s="1"/>
  <c r="AI130" i="38"/>
  <c r="AI724" i="18"/>
  <c r="I417" i="18"/>
  <c r="I724" i="18" s="1"/>
  <c r="AI348" i="18"/>
  <c r="G349" i="18" s="1"/>
  <c r="I345" i="18"/>
  <c r="I348" i="18" s="1"/>
  <c r="AH676" i="38"/>
  <c r="AH678" i="38" s="1"/>
  <c r="AH690" i="38" s="1"/>
  <c r="AH499" i="38"/>
  <c r="AH501" i="38" s="1"/>
  <c r="AH688" i="38" s="1"/>
  <c r="AH692" i="38" s="1"/>
  <c r="AH696" i="38" s="1"/>
  <c r="AH697" i="38" s="1"/>
  <c r="AH960" i="18"/>
  <c r="AH833" i="18"/>
  <c r="T1310" i="18"/>
  <c r="T1100" i="18"/>
  <c r="T1102" i="18" s="1"/>
  <c r="R109" i="43" s="1"/>
  <c r="T1096" i="18"/>
  <c r="X1189" i="39"/>
  <c r="Y1187" i="39" s="1"/>
  <c r="X1193" i="39"/>
  <c r="X1194" i="39" s="1"/>
  <c r="AI690" i="18"/>
  <c r="I678" i="18"/>
  <c r="I690" i="18" s="1"/>
  <c r="AG1306" i="38"/>
  <c r="AG1200" i="38"/>
  <c r="AG705" i="38"/>
  <c r="AG725" i="38"/>
  <c r="AG726" i="38" s="1"/>
  <c r="AG729" i="38" s="1"/>
  <c r="AG731" i="38" s="1"/>
  <c r="AG709" i="38"/>
  <c r="AG711" i="38" s="1"/>
  <c r="AG299" i="28" s="1"/>
  <c r="U1299" i="18"/>
  <c r="U1091" i="18"/>
  <c r="U1093" i="18" s="1"/>
  <c r="S16" i="43" s="1"/>
  <c r="W1223" i="18"/>
  <c r="W749" i="18"/>
  <c r="W751" i="18" s="1"/>
  <c r="I388" i="39"/>
  <c r="I287" i="39"/>
  <c r="I140" i="38"/>
  <c r="I129" i="38"/>
  <c r="AG960" i="39"/>
  <c r="AG833" i="39"/>
  <c r="AI1294" i="18"/>
  <c r="AI461" i="18"/>
  <c r="AI463" i="18" s="1"/>
  <c r="I458" i="18"/>
  <c r="V1083" i="39"/>
  <c r="V1088" i="39" s="1"/>
  <c r="V843" i="39"/>
  <c r="V755" i="39"/>
  <c r="V756" i="39" s="1"/>
  <c r="V759" i="39" s="1"/>
  <c r="AH248" i="39"/>
  <c r="AH249" i="39" s="1"/>
  <c r="AH252" i="39" s="1"/>
  <c r="AH253" i="39" s="1"/>
  <c r="AH256" i="39" s="1"/>
  <c r="AH244" i="39"/>
  <c r="AI57" i="38"/>
  <c r="AI55" i="38"/>
  <c r="I52" i="38"/>
  <c r="I55" i="38" s="1"/>
  <c r="AF960" i="38"/>
  <c r="AF833" i="38"/>
  <c r="T1100" i="38"/>
  <c r="T1102" i="38" s="1"/>
  <c r="T303" i="28" s="1"/>
  <c r="T1096" i="38"/>
  <c r="T1310" i="38"/>
  <c r="V1083" i="38"/>
  <c r="V1088" i="38" s="1"/>
  <c r="V755" i="38"/>
  <c r="V756" i="38" s="1"/>
  <c r="V759" i="38" s="1"/>
  <c r="V843" i="38"/>
  <c r="AI213" i="18"/>
  <c r="AI216" i="18" s="1"/>
  <c r="I94" i="18"/>
  <c r="AH1294" i="38"/>
  <c r="AH461" i="38"/>
  <c r="AH463" i="38" s="1"/>
  <c r="S1346" i="38"/>
  <c r="S1105" i="38"/>
  <c r="AF1341" i="38"/>
  <c r="AF475" i="38"/>
  <c r="X1189" i="38"/>
  <c r="Y1187" i="38" s="1"/>
  <c r="X1193" i="38"/>
  <c r="X1194" i="38" s="1"/>
  <c r="AI298" i="39"/>
  <c r="I289" i="39"/>
  <c r="I298" i="39" s="1"/>
  <c r="AH1295" i="39"/>
  <c r="AH963" i="39"/>
  <c r="AH700" i="39"/>
  <c r="AH702" i="39" s="1"/>
  <c r="AF74" i="43" s="1"/>
  <c r="AH1305" i="39"/>
  <c r="AH1199" i="39"/>
  <c r="AH470" i="39"/>
  <c r="AH472" i="39" s="1"/>
  <c r="AF164" i="43" s="1"/>
  <c r="AH466" i="39"/>
  <c r="AH1342" i="18"/>
  <c r="AH714" i="18"/>
  <c r="S1346" i="39"/>
  <c r="S1105" i="39"/>
  <c r="I676" i="18"/>
  <c r="I499" i="18"/>
  <c r="T1310" i="39"/>
  <c r="T1100" i="39"/>
  <c r="T1102" i="39" s="1"/>
  <c r="R169" i="43" s="1"/>
  <c r="T1096" i="39"/>
  <c r="W1223" i="38"/>
  <c r="W749" i="38"/>
  <c r="W751" i="38" s="1"/>
  <c r="AI393" i="39"/>
  <c r="AI395" i="39" s="1"/>
  <c r="I390" i="39"/>
  <c r="I393" i="39" s="1"/>
  <c r="AI604" i="39"/>
  <c r="AI605" i="39" s="1"/>
  <c r="AI568" i="39"/>
  <c r="AI569" i="39" s="1"/>
  <c r="AI595" i="39"/>
  <c r="AI596" i="39" s="1"/>
  <c r="AI612" i="39"/>
  <c r="AI613" i="39" s="1"/>
  <c r="AI586" i="39"/>
  <c r="AI587" i="39" s="1"/>
  <c r="AI577" i="39"/>
  <c r="AI578" i="39" s="1"/>
  <c r="AI271" i="39"/>
  <c r="AI273" i="39" s="1"/>
  <c r="AI86" i="39"/>
  <c r="AI88" i="39" s="1"/>
  <c r="AI81" i="39"/>
  <c r="AI83" i="39" s="1"/>
  <c r="AI76" i="39"/>
  <c r="AI78" i="39" s="1"/>
  <c r="AI62" i="39"/>
  <c r="AI63" i="39" s="1"/>
  <c r="I57" i="39"/>
  <c r="U1299" i="39"/>
  <c r="U1091" i="39"/>
  <c r="U1093" i="39" s="1"/>
  <c r="S78" i="43" s="1"/>
  <c r="AG1342" i="39"/>
  <c r="AG714" i="39"/>
  <c r="I456" i="18"/>
  <c r="I415" i="18"/>
  <c r="AG1305" i="38"/>
  <c r="AG1199" i="38"/>
  <c r="AG466" i="38"/>
  <c r="AG470" i="38"/>
  <c r="AG472" i="38" s="1"/>
  <c r="AG298" i="28" s="1"/>
  <c r="AI1032" i="38"/>
  <c r="AI1034" i="38" s="1"/>
  <c r="I1029" i="38"/>
  <c r="I1032" i="38" s="1"/>
  <c r="I1206" i="18"/>
  <c r="I343" i="18"/>
  <c r="U1299" i="38"/>
  <c r="U1091" i="38"/>
  <c r="U1093" i="38" s="1"/>
  <c r="S1346" i="18"/>
  <c r="S1105" i="18"/>
  <c r="AF1342" i="38"/>
  <c r="AF714" i="38"/>
  <c r="AD135" i="43" s="1"/>
  <c r="I103" i="18" l="1"/>
  <c r="I611" i="28" s="1"/>
  <c r="AI149" i="38"/>
  <c r="AI151" i="38" s="1"/>
  <c r="AI629" i="28" s="1"/>
  <c r="AI634" i="28" s="1"/>
  <c r="I634" i="28" s="1"/>
  <c r="AI564" i="28"/>
  <c r="AI569" i="28" s="1"/>
  <c r="I569" i="28" s="1"/>
  <c r="I154" i="39"/>
  <c r="I650" i="28"/>
  <c r="I101" i="18"/>
  <c r="I546" i="28"/>
  <c r="AG337" i="43"/>
  <c r="AI611" i="28"/>
  <c r="S47" i="43"/>
  <c r="U124" i="28"/>
  <c r="AF42" i="43"/>
  <c r="AH119" i="28"/>
  <c r="G155" i="39"/>
  <c r="G356" i="43" s="1"/>
  <c r="AG356" i="43"/>
  <c r="AH106" i="38"/>
  <c r="AF346" i="43"/>
  <c r="AI154" i="38"/>
  <c r="I142" i="38"/>
  <c r="I564" i="28" s="1"/>
  <c r="AG301" i="43"/>
  <c r="I97" i="18"/>
  <c r="G291" i="43"/>
  <c r="I213" i="18"/>
  <c r="AE165" i="43"/>
  <c r="AE134" i="43"/>
  <c r="R139" i="43"/>
  <c r="AF105" i="43"/>
  <c r="AG11" i="43"/>
  <c r="AH1366" i="38"/>
  <c r="AH1368" i="38" s="1"/>
  <c r="AH1371" i="38" s="1"/>
  <c r="U65" i="28"/>
  <c r="T244" i="28"/>
  <c r="U183" i="28"/>
  <c r="T362" i="28"/>
  <c r="AH357" i="28"/>
  <c r="AH179" i="28"/>
  <c r="AI60" i="28"/>
  <c r="AH219" i="38"/>
  <c r="AH220" i="38" s="1"/>
  <c r="AH223" i="38" s="1"/>
  <c r="AH224" i="38" s="1"/>
  <c r="AH227" i="38" s="1"/>
  <c r="AH235" i="38"/>
  <c r="AH239" i="38"/>
  <c r="AH241" i="38" s="1"/>
  <c r="AH248" i="38" s="1"/>
  <c r="AH249" i="38" s="1"/>
  <c r="AH252" i="38" s="1"/>
  <c r="AH253" i="38" s="1"/>
  <c r="AH256" i="38" s="1"/>
  <c r="AH231" i="38"/>
  <c r="AI214" i="38"/>
  <c r="AI145" i="38"/>
  <c r="G146" i="38" s="1"/>
  <c r="G301" i="43" s="1"/>
  <c r="AH1206" i="39"/>
  <c r="AI304" i="38"/>
  <c r="AI306" i="38" s="1"/>
  <c r="AI723" i="38" s="1"/>
  <c r="AH1046" i="39"/>
  <c r="AH1051" i="39" s="1"/>
  <c r="AG1059" i="39"/>
  <c r="AG1309" i="39"/>
  <c r="AG1063" i="39"/>
  <c r="AG1065" i="39" s="1"/>
  <c r="AE168" i="43" s="1"/>
  <c r="AI722" i="39"/>
  <c r="AI492" i="39"/>
  <c r="AI494" i="39" s="1"/>
  <c r="AI276" i="39"/>
  <c r="G277" i="39" s="1"/>
  <c r="G337" i="39" s="1"/>
  <c r="AI292" i="39"/>
  <c r="AI294" i="39" s="1"/>
  <c r="AI331" i="39"/>
  <c r="I273" i="39"/>
  <c r="AI619" i="39"/>
  <c r="I596" i="39"/>
  <c r="I619" i="39" s="1"/>
  <c r="AI407" i="39"/>
  <c r="AI412" i="39" s="1"/>
  <c r="I395" i="39"/>
  <c r="I407" i="39" s="1"/>
  <c r="AH1341" i="39"/>
  <c r="AH475" i="39"/>
  <c r="AH1305" i="38"/>
  <c r="AH1199" i="38"/>
  <c r="AH470" i="38"/>
  <c r="AH472" i="38" s="1"/>
  <c r="AH298" i="28" s="1"/>
  <c r="AH466" i="38"/>
  <c r="AI1305" i="18"/>
  <c r="AI1199" i="18"/>
  <c r="AI470" i="18"/>
  <c r="AI472" i="18" s="1"/>
  <c r="AG104" i="43" s="1"/>
  <c r="AI466" i="18"/>
  <c r="G467" i="18" s="1"/>
  <c r="G85" i="28" s="1"/>
  <c r="I463" i="18"/>
  <c r="I60" i="28" s="1"/>
  <c r="U1100" i="18"/>
  <c r="U1102" i="18" s="1"/>
  <c r="S109" i="43" s="1"/>
  <c r="U1096" i="18"/>
  <c r="U1310" i="18"/>
  <c r="T1346" i="18"/>
  <c r="T1105" i="18"/>
  <c r="AI388" i="38"/>
  <c r="AI390" i="38" s="1"/>
  <c r="AI287" i="38"/>
  <c r="AI289" i="38" s="1"/>
  <c r="I130" i="38"/>
  <c r="W1083" i="39"/>
  <c r="W1088" i="39" s="1"/>
  <c r="W843" i="39"/>
  <c r="W755" i="39"/>
  <c r="W756" i="39" s="1"/>
  <c r="W759" i="39" s="1"/>
  <c r="I577" i="39"/>
  <c r="I604" i="39"/>
  <c r="I568" i="39"/>
  <c r="I595" i="39"/>
  <c r="I612" i="39"/>
  <c r="I586" i="39"/>
  <c r="I271" i="39"/>
  <c r="I86" i="39"/>
  <c r="I81" i="39"/>
  <c r="I76" i="39"/>
  <c r="I62" i="39"/>
  <c r="U1310" i="38"/>
  <c r="U1096" i="38"/>
  <c r="U1100" i="38"/>
  <c r="U1102" i="38" s="1"/>
  <c r="U303" i="28" s="1"/>
  <c r="AI66" i="39"/>
  <c r="G67" i="39"/>
  <c r="I63" i="39"/>
  <c r="I66" i="39" s="1"/>
  <c r="AI1046" i="38"/>
  <c r="AI1051" i="38" s="1"/>
  <c r="I1034" i="38"/>
  <c r="I1046" i="38" s="1"/>
  <c r="I304" i="38"/>
  <c r="I145" i="38"/>
  <c r="U1310" i="39"/>
  <c r="U1100" i="39"/>
  <c r="U1102" i="39" s="1"/>
  <c r="S169" i="43" s="1"/>
  <c r="U1096" i="39"/>
  <c r="AI91" i="39"/>
  <c r="I78" i="39"/>
  <c r="I91" i="39" s="1"/>
  <c r="AI617" i="39"/>
  <c r="I578" i="39"/>
  <c r="I617" i="39" s="1"/>
  <c r="AI616" i="39"/>
  <c r="I569" i="39"/>
  <c r="I616" i="39" s="1"/>
  <c r="W1083" i="38"/>
  <c r="W1088" i="38" s="1"/>
  <c r="W755" i="38"/>
  <c r="W756" i="38" s="1"/>
  <c r="W759" i="38" s="1"/>
  <c r="W843" i="38"/>
  <c r="T1346" i="39"/>
  <c r="T1105" i="39"/>
  <c r="AH1306" i="39"/>
  <c r="AH1200" i="39"/>
  <c r="AH709" i="39"/>
  <c r="AH711" i="39" s="1"/>
  <c r="AH358" i="28" s="1"/>
  <c r="AH705" i="39"/>
  <c r="AH725" i="39"/>
  <c r="AH726" i="39" s="1"/>
  <c r="AH729" i="39" s="1"/>
  <c r="AH731" i="39" s="1"/>
  <c r="T1346" i="38"/>
  <c r="T1105" i="38"/>
  <c r="AH1206" i="38"/>
  <c r="AH343" i="38"/>
  <c r="AH345" i="38" s="1"/>
  <c r="AH348" i="38" s="1"/>
  <c r="AI612" i="38"/>
  <c r="AI613" i="38" s="1"/>
  <c r="AI595" i="38"/>
  <c r="AI596" i="38" s="1"/>
  <c r="AI586" i="38"/>
  <c r="AI587" i="38" s="1"/>
  <c r="AI577" i="38"/>
  <c r="AI578" i="38" s="1"/>
  <c r="AI271" i="38"/>
  <c r="AI273" i="38" s="1"/>
  <c r="AI604" i="38"/>
  <c r="AI605" i="38" s="1"/>
  <c r="AI568" i="38"/>
  <c r="AI569" i="38" s="1"/>
  <c r="AI86" i="38"/>
  <c r="AI88" i="38" s="1"/>
  <c r="AI81" i="38"/>
  <c r="AI83" i="38" s="1"/>
  <c r="AI76" i="38"/>
  <c r="AI78" i="38" s="1"/>
  <c r="AI62" i="38"/>
  <c r="AI63" i="38" s="1"/>
  <c r="I57" i="38"/>
  <c r="X1223" i="39"/>
  <c r="X749" i="39"/>
  <c r="X751" i="39" s="1"/>
  <c r="AH1295" i="38"/>
  <c r="AH963" i="38"/>
  <c r="AH700" i="38"/>
  <c r="AH702" i="38" s="1"/>
  <c r="AG1341" i="38"/>
  <c r="AG475" i="38"/>
  <c r="AI92" i="39"/>
  <c r="I83" i="39"/>
  <c r="I92" i="39" s="1"/>
  <c r="AI618" i="39"/>
  <c r="I587" i="39"/>
  <c r="I618" i="39" s="1"/>
  <c r="AI620" i="39"/>
  <c r="I605" i="39"/>
  <c r="I620" i="39" s="1"/>
  <c r="X1223" i="38"/>
  <c r="X749" i="38"/>
  <c r="X751" i="38" s="1"/>
  <c r="V1091" i="38"/>
  <c r="V1093" i="38" s="1"/>
  <c r="V1299" i="38"/>
  <c r="V1299" i="39"/>
  <c r="V1091" i="39"/>
  <c r="V1093" i="39" s="1"/>
  <c r="T78" i="43" s="1"/>
  <c r="W1083" i="18"/>
  <c r="W1088" i="18" s="1"/>
  <c r="W755" i="18"/>
  <c r="W756" i="18" s="1"/>
  <c r="W759" i="18" s="1"/>
  <c r="W843" i="18"/>
  <c r="AG1342" i="38"/>
  <c r="AG714" i="38"/>
  <c r="AE135" i="43" s="1"/>
  <c r="Y1193" i="39"/>
  <c r="Y1194" i="39" s="1"/>
  <c r="Y1189" i="39"/>
  <c r="Z1187" i="39" s="1"/>
  <c r="Y1189" i="18"/>
  <c r="Z1187" i="18" s="1"/>
  <c r="Y1193" i="18"/>
  <c r="Y1194" i="18" s="1"/>
  <c r="AI93" i="39"/>
  <c r="I88" i="39"/>
  <c r="I93" i="39" s="1"/>
  <c r="AI621" i="39"/>
  <c r="I613" i="39"/>
  <c r="I621" i="39" s="1"/>
  <c r="Y1189" i="38"/>
  <c r="Z1187" i="38" s="1"/>
  <c r="Y1193" i="38"/>
  <c r="Y1194" i="38" s="1"/>
  <c r="AI1366" i="18"/>
  <c r="AI1368" i="18" s="1"/>
  <c r="AI1245" i="18"/>
  <c r="AI235" i="18"/>
  <c r="G236" i="18" s="1"/>
  <c r="AI219" i="18"/>
  <c r="AI220" i="18" s="1"/>
  <c r="AI223" i="18" s="1"/>
  <c r="AI224" i="18" s="1"/>
  <c r="AI231" i="18"/>
  <c r="G232" i="18" s="1"/>
  <c r="AI239" i="18"/>
  <c r="AI241" i="18" s="1"/>
  <c r="I216" i="18"/>
  <c r="I1294" i="18"/>
  <c r="I461" i="18"/>
  <c r="AG960" i="38"/>
  <c r="AG833" i="38"/>
  <c r="V1299" i="18"/>
  <c r="V1091" i="18"/>
  <c r="V1093" i="18" s="1"/>
  <c r="T16" i="43" s="1"/>
  <c r="X1223" i="18"/>
  <c r="X749" i="18"/>
  <c r="X751" i="18" s="1"/>
  <c r="AI1295" i="18"/>
  <c r="AI963" i="18"/>
  <c r="AI700" i="18"/>
  <c r="AI702" i="18" s="1"/>
  <c r="I697" i="18"/>
  <c r="I106" i="18" l="1"/>
  <c r="AH244" i="38"/>
  <c r="I151" i="38"/>
  <c r="I629" i="28" s="1"/>
  <c r="G1331" i="18"/>
  <c r="G1336" i="18"/>
  <c r="T47" i="43"/>
  <c r="V124" i="28"/>
  <c r="AF43" i="43"/>
  <c r="AH120" i="28"/>
  <c r="G155" i="38"/>
  <c r="G347" i="43" s="1"/>
  <c r="AG347" i="43"/>
  <c r="I214" i="38"/>
  <c r="I149" i="38"/>
  <c r="AE77" i="43"/>
  <c r="S139" i="43"/>
  <c r="AF134" i="43"/>
  <c r="G11" i="43"/>
  <c r="AG12" i="43"/>
  <c r="U244" i="28"/>
  <c r="V65" i="28"/>
  <c r="AI239" i="28"/>
  <c r="V183" i="28"/>
  <c r="U362" i="28"/>
  <c r="AG361" i="28"/>
  <c r="AI61" i="28"/>
  <c r="E10" i="42"/>
  <c r="I306" i="38"/>
  <c r="I723" i="38" s="1"/>
  <c r="AI332" i="38"/>
  <c r="AI309" i="38"/>
  <c r="G310" i="38" s="1"/>
  <c r="G338" i="38" s="1"/>
  <c r="AG1068" i="39"/>
  <c r="AG1345" i="39"/>
  <c r="AH1054" i="39"/>
  <c r="AH1056" i="39" s="1"/>
  <c r="AH182" i="28" s="1"/>
  <c r="AH1298" i="39"/>
  <c r="X1083" i="18"/>
  <c r="X1088" i="18" s="1"/>
  <c r="X755" i="18"/>
  <c r="X756" i="18" s="1"/>
  <c r="X759" i="18" s="1"/>
  <c r="X843" i="18"/>
  <c r="Y1223" i="39"/>
  <c r="Y749" i="39"/>
  <c r="Y751" i="39" s="1"/>
  <c r="AH1306" i="38"/>
  <c r="AH1200" i="38"/>
  <c r="AH725" i="38"/>
  <c r="AH726" i="38" s="1"/>
  <c r="AH729" i="38" s="1"/>
  <c r="AH731" i="38" s="1"/>
  <c r="AH709" i="38"/>
  <c r="AH711" i="38" s="1"/>
  <c r="AH299" i="28" s="1"/>
  <c r="AH705" i="38"/>
  <c r="AI91" i="38"/>
  <c r="I78" i="38"/>
  <c r="I91" i="38" s="1"/>
  <c r="AI620" i="38"/>
  <c r="I605" i="38"/>
  <c r="I620" i="38" s="1"/>
  <c r="AI619" i="38"/>
  <c r="I596" i="38"/>
  <c r="I619" i="38" s="1"/>
  <c r="AH960" i="39"/>
  <c r="AH833" i="39"/>
  <c r="AI622" i="39"/>
  <c r="AI94" i="39"/>
  <c r="AI298" i="38"/>
  <c r="I289" i="38"/>
  <c r="I298" i="38" s="1"/>
  <c r="U1346" i="18"/>
  <c r="U1105" i="18"/>
  <c r="AI1341" i="18"/>
  <c r="AI475" i="18"/>
  <c r="G476" i="18" s="1"/>
  <c r="I472" i="18"/>
  <c r="I239" i="28" s="1"/>
  <c r="AI456" i="39"/>
  <c r="AI458" i="39" s="1"/>
  <c r="AI415" i="39"/>
  <c r="AI417" i="39" s="1"/>
  <c r="I412" i="39"/>
  <c r="G15" i="24"/>
  <c r="AI1371" i="18"/>
  <c r="G1372" i="18" s="1"/>
  <c r="G1375" i="18" s="1"/>
  <c r="I1368" i="18"/>
  <c r="I1371" i="18" s="1"/>
  <c r="Y1223" i="18"/>
  <c r="Y749" i="18"/>
  <c r="Y751" i="18" s="1"/>
  <c r="W1091" i="18"/>
  <c r="W1093" i="18" s="1"/>
  <c r="U16" i="43" s="1"/>
  <c r="W1299" i="18"/>
  <c r="AI92" i="38"/>
  <c r="I83" i="38"/>
  <c r="I92" i="38" s="1"/>
  <c r="AI722" i="38"/>
  <c r="AI492" i="38"/>
  <c r="AI494" i="38" s="1"/>
  <c r="AI276" i="38"/>
  <c r="G277" i="38" s="1"/>
  <c r="G337" i="38" s="1"/>
  <c r="AI292" i="38"/>
  <c r="AI294" i="38" s="1"/>
  <c r="AI331" i="38"/>
  <c r="I273" i="38"/>
  <c r="AI621" i="38"/>
  <c r="I613" i="38"/>
  <c r="I621" i="38" s="1"/>
  <c r="AI1298" i="38"/>
  <c r="AI1054" i="38"/>
  <c r="AI1056" i="38" s="1"/>
  <c r="AI123" i="28" s="1"/>
  <c r="I1051" i="38"/>
  <c r="AI393" i="38"/>
  <c r="AI395" i="38" s="1"/>
  <c r="I390" i="38"/>
  <c r="I393" i="38" s="1"/>
  <c r="AI299" i="39"/>
  <c r="AI301" i="39" s="1"/>
  <c r="I294" i="39"/>
  <c r="I299" i="39" s="1"/>
  <c r="I301" i="39" s="1"/>
  <c r="AI1306" i="18"/>
  <c r="AI1200" i="18"/>
  <c r="AI705" i="18"/>
  <c r="G706" i="18" s="1"/>
  <c r="G86" i="28" s="1"/>
  <c r="AI725" i="18"/>
  <c r="AI726" i="18" s="1"/>
  <c r="AI709" i="18"/>
  <c r="AI711" i="18" s="1"/>
  <c r="AI240" i="28" s="1"/>
  <c r="I702" i="18"/>
  <c r="I61" i="28" s="1"/>
  <c r="AI248" i="18"/>
  <c r="AI249" i="18" s="1"/>
  <c r="AI252" i="18" s="1"/>
  <c r="AI253" i="18" s="1"/>
  <c r="AI244" i="18"/>
  <c r="G245" i="18" s="1"/>
  <c r="I241" i="18"/>
  <c r="V1096" i="18"/>
  <c r="V1310" i="18"/>
  <c r="V1100" i="18"/>
  <c r="V1102" i="18" s="1"/>
  <c r="T109" i="43" s="1"/>
  <c r="AI227" i="18"/>
  <c r="G228" i="18" s="1"/>
  <c r="I224" i="18"/>
  <c r="I227" i="18" s="1"/>
  <c r="Y1223" i="38"/>
  <c r="Y749" i="38"/>
  <c r="Y751" i="38" s="1"/>
  <c r="Z1189" i="18"/>
  <c r="AA1187" i="18" s="1"/>
  <c r="Z1193" i="18"/>
  <c r="Z1194" i="18" s="1"/>
  <c r="V1310" i="38"/>
  <c r="V1100" i="38"/>
  <c r="V1102" i="38" s="1"/>
  <c r="V303" i="28" s="1"/>
  <c r="V1096" i="38"/>
  <c r="I612" i="38"/>
  <c r="I604" i="38"/>
  <c r="I568" i="38"/>
  <c r="I595" i="38"/>
  <c r="I586" i="38"/>
  <c r="I577" i="38"/>
  <c r="I271" i="38"/>
  <c r="I86" i="38"/>
  <c r="I81" i="38"/>
  <c r="I76" i="38"/>
  <c r="I62" i="38"/>
  <c r="AI93" i="38"/>
  <c r="I88" i="38"/>
  <c r="I93" i="38" s="1"/>
  <c r="AI617" i="38"/>
  <c r="I578" i="38"/>
  <c r="I617" i="38" s="1"/>
  <c r="AH1342" i="39"/>
  <c r="AH714" i="39"/>
  <c r="W1299" i="38"/>
  <c r="W1091" i="38"/>
  <c r="W1093" i="38" s="1"/>
  <c r="U1346" i="39"/>
  <c r="U1105" i="39"/>
  <c r="U1346" i="38"/>
  <c r="U1105" i="38"/>
  <c r="W1299" i="39"/>
  <c r="W1091" i="39"/>
  <c r="W1093" i="39" s="1"/>
  <c r="U78" i="43" s="1"/>
  <c r="I1199" i="18"/>
  <c r="I1305" i="18"/>
  <c r="I470" i="18"/>
  <c r="I466" i="18"/>
  <c r="AH1341" i="38"/>
  <c r="AH475" i="38"/>
  <c r="I1295" i="18"/>
  <c r="I963" i="18"/>
  <c r="I700" i="18"/>
  <c r="I1245" i="18"/>
  <c r="I1366" i="18"/>
  <c r="I239" i="18"/>
  <c r="I235" i="18"/>
  <c r="I219" i="18"/>
  <c r="I231" i="18"/>
  <c r="Z1193" i="38"/>
  <c r="Z1194" i="38" s="1"/>
  <c r="Z1189" i="38"/>
  <c r="AA1187" i="38" s="1"/>
  <c r="Z1193" i="39"/>
  <c r="Z1194" i="39" s="1"/>
  <c r="Z1189" i="39"/>
  <c r="AA1187" i="39" s="1"/>
  <c r="V1310" i="39"/>
  <c r="V1100" i="39"/>
  <c r="V1102" i="39" s="1"/>
  <c r="T169" i="43" s="1"/>
  <c r="V1096" i="39"/>
  <c r="X1083" i="38"/>
  <c r="X1088" i="38" s="1"/>
  <c r="X843" i="38"/>
  <c r="X755" i="38"/>
  <c r="X756" i="38" s="1"/>
  <c r="X759" i="38" s="1"/>
  <c r="X1083" i="39"/>
  <c r="X1088" i="39" s="1"/>
  <c r="X843" i="39"/>
  <c r="X755" i="39"/>
  <c r="X756" i="39" s="1"/>
  <c r="X759" i="39" s="1"/>
  <c r="AI66" i="38"/>
  <c r="I63" i="38"/>
  <c r="I66" i="38" s="1"/>
  <c r="G67" i="38"/>
  <c r="AI616" i="38"/>
  <c r="I569" i="38"/>
  <c r="I616" i="38" s="1"/>
  <c r="AI618" i="38"/>
  <c r="I587" i="38"/>
  <c r="I618" i="38" s="1"/>
  <c r="G213" i="24"/>
  <c r="I388" i="38"/>
  <c r="I287" i="38"/>
  <c r="G91" i="24"/>
  <c r="G1320" i="18"/>
  <c r="I722" i="39"/>
  <c r="I492" i="39"/>
  <c r="I276" i="39"/>
  <c r="I292" i="39"/>
  <c r="I331" i="39"/>
  <c r="AI676" i="39"/>
  <c r="AI678" i="39" s="1"/>
  <c r="AI499" i="39"/>
  <c r="AI501" i="39" s="1"/>
  <c r="I494" i="39"/>
  <c r="I154" i="38" l="1"/>
  <c r="AI101" i="39"/>
  <c r="AI103" i="39" s="1"/>
  <c r="AI106" i="39" s="1"/>
  <c r="G107" i="39" s="1"/>
  <c r="G355" i="43" s="1"/>
  <c r="AI588" i="28"/>
  <c r="U47" i="43"/>
  <c r="W124" i="28"/>
  <c r="G104" i="43"/>
  <c r="G264" i="28"/>
  <c r="AI97" i="39"/>
  <c r="G98" i="39" s="1"/>
  <c r="AG309" i="43"/>
  <c r="AF165" i="43"/>
  <c r="T139" i="43"/>
  <c r="G12" i="43"/>
  <c r="V244" i="28"/>
  <c r="W65" i="28"/>
  <c r="W183" i="28"/>
  <c r="V362" i="28"/>
  <c r="K10" i="42"/>
  <c r="E11" i="42"/>
  <c r="I309" i="38"/>
  <c r="I332" i="38"/>
  <c r="AI334" i="38"/>
  <c r="AI1206" i="38" s="1"/>
  <c r="I1027" i="39"/>
  <c r="I305" i="39"/>
  <c r="AI1027" i="39"/>
  <c r="AI1029" i="39" s="1"/>
  <c r="AI305" i="39"/>
  <c r="AI306" i="39" s="1"/>
  <c r="AH1063" i="39"/>
  <c r="AH1065" i="39" s="1"/>
  <c r="AF168" i="43" s="1"/>
  <c r="AH1309" i="39"/>
  <c r="AH1059" i="39"/>
  <c r="AI622" i="38"/>
  <c r="I622" i="38" s="1"/>
  <c r="I689" i="38" s="1"/>
  <c r="I676" i="39"/>
  <c r="I499" i="39"/>
  <c r="AA1193" i="18"/>
  <c r="AA1194" i="18" s="1"/>
  <c r="AA1189" i="18"/>
  <c r="AB1187" i="18" s="1"/>
  <c r="G217" i="24"/>
  <c r="G25" i="24"/>
  <c r="G10" i="24"/>
  <c r="AI729" i="18"/>
  <c r="AI731" i="18" s="1"/>
  <c r="I726" i="18"/>
  <c r="I729" i="18" s="1"/>
  <c r="AI407" i="38"/>
  <c r="AI412" i="38" s="1"/>
  <c r="I395" i="38"/>
  <c r="I407" i="38" s="1"/>
  <c r="AI299" i="38"/>
  <c r="I294" i="38"/>
  <c r="I299" i="38" s="1"/>
  <c r="Y1083" i="18"/>
  <c r="Y1088" i="18" s="1"/>
  <c r="Y755" i="18"/>
  <c r="Y756" i="18" s="1"/>
  <c r="Y759" i="18" s="1"/>
  <c r="Y843" i="18"/>
  <c r="AI724" i="39"/>
  <c r="I417" i="39"/>
  <c r="I724" i="39" s="1"/>
  <c r="G148" i="24"/>
  <c r="G1356" i="18"/>
  <c r="AI213" i="39"/>
  <c r="AI216" i="39" s="1"/>
  <c r="I94" i="39"/>
  <c r="I588" i="28" s="1"/>
  <c r="AH960" i="38"/>
  <c r="AH833" i="38"/>
  <c r="X1299" i="18"/>
  <c r="X1091" i="18"/>
  <c r="X1093" i="18" s="1"/>
  <c r="V16" i="43" s="1"/>
  <c r="AI688" i="39"/>
  <c r="AI692" i="39" s="1"/>
  <c r="AI696" i="39" s="1"/>
  <c r="AI697" i="39" s="1"/>
  <c r="I501" i="39"/>
  <c r="I688" i="39" s="1"/>
  <c r="I692" i="39" s="1"/>
  <c r="I696" i="39" s="1"/>
  <c r="Z1223" i="38"/>
  <c r="Z749" i="38"/>
  <c r="Z751" i="38" s="1"/>
  <c r="X1299" i="39"/>
  <c r="X1091" i="39"/>
  <c r="X1093" i="39" s="1"/>
  <c r="V78" i="43" s="1"/>
  <c r="X1299" i="38"/>
  <c r="X1091" i="38"/>
  <c r="X1093" i="38" s="1"/>
  <c r="AA1189" i="39"/>
  <c r="AB1187" i="39" s="1"/>
  <c r="AA1193" i="39"/>
  <c r="AA1194" i="39" s="1"/>
  <c r="W1310" i="38"/>
  <c r="W1100" i="38"/>
  <c r="W1102" i="38" s="1"/>
  <c r="W303" i="28" s="1"/>
  <c r="W1096" i="38"/>
  <c r="V1346" i="38"/>
  <c r="V1105" i="38"/>
  <c r="Y1083" i="38"/>
  <c r="Y1088" i="38" s="1"/>
  <c r="Y755" i="38"/>
  <c r="Y756" i="38" s="1"/>
  <c r="Y759" i="38" s="1"/>
  <c r="Y843" i="38"/>
  <c r="AI256" i="18"/>
  <c r="G257" i="18" s="1"/>
  <c r="I253" i="18"/>
  <c r="I256" i="18" s="1"/>
  <c r="G96" i="24"/>
  <c r="G1321" i="18"/>
  <c r="I1298" i="38"/>
  <c r="I1054" i="38"/>
  <c r="AI1294" i="39"/>
  <c r="AI461" i="39"/>
  <c r="AI463" i="39" s="1"/>
  <c r="AG73" i="43" s="1"/>
  <c r="I458" i="39"/>
  <c r="AI689" i="39"/>
  <c r="I622" i="39"/>
  <c r="I689" i="39" s="1"/>
  <c r="AI94" i="38"/>
  <c r="G21" i="24"/>
  <c r="G22" i="24" s="1"/>
  <c r="G212" i="24"/>
  <c r="G214" i="24" s="1"/>
  <c r="AI690" i="39"/>
  <c r="I678" i="39"/>
  <c r="I690" i="39" s="1"/>
  <c r="Z1223" i="39"/>
  <c r="Z749" i="39"/>
  <c r="Z751" i="39" s="1"/>
  <c r="I1200" i="18"/>
  <c r="I1306" i="18"/>
  <c r="I709" i="18"/>
  <c r="I705" i="18"/>
  <c r="I725" i="18"/>
  <c r="AI1309" i="38"/>
  <c r="AI1063" i="38"/>
  <c r="AI1065" i="38" s="1"/>
  <c r="AI302" i="28" s="1"/>
  <c r="AI1059" i="38"/>
  <c r="AG46" i="43" s="1"/>
  <c r="I1056" i="38"/>
  <c r="I123" i="28" s="1"/>
  <c r="I722" i="38"/>
  <c r="I331" i="38"/>
  <c r="I492" i="38"/>
  <c r="I276" i="38"/>
  <c r="I292" i="38"/>
  <c r="AI676" i="38"/>
  <c r="AI678" i="38" s="1"/>
  <c r="AI499" i="38"/>
  <c r="AI501" i="38" s="1"/>
  <c r="I494" i="38"/>
  <c r="V1346" i="39"/>
  <c r="V1105" i="39"/>
  <c r="AA1193" i="38"/>
  <c r="AA1194" i="38" s="1"/>
  <c r="AA1189" i="38"/>
  <c r="AB1187" i="38" s="1"/>
  <c r="W1310" i="39"/>
  <c r="W1096" i="39"/>
  <c r="W1100" i="39"/>
  <c r="W1102" i="39" s="1"/>
  <c r="U169" i="43" s="1"/>
  <c r="Z1223" i="18"/>
  <c r="Z749" i="18"/>
  <c r="Z751" i="18" s="1"/>
  <c r="V1346" i="18"/>
  <c r="V1105" i="18"/>
  <c r="I248" i="18"/>
  <c r="I244" i="18"/>
  <c r="AI1342" i="18"/>
  <c r="AI714" i="18"/>
  <c r="AG105" i="43" s="1"/>
  <c r="I711" i="18"/>
  <c r="I240" i="28" s="1"/>
  <c r="W1310" i="18"/>
  <c r="W1100" i="18"/>
  <c r="W1102" i="18" s="1"/>
  <c r="U109" i="43" s="1"/>
  <c r="W1096" i="18"/>
  <c r="I456" i="39"/>
  <c r="I415" i="39"/>
  <c r="I1341" i="18"/>
  <c r="I475" i="18"/>
  <c r="AH1342" i="38"/>
  <c r="AH714" i="38"/>
  <c r="AF135" i="43" s="1"/>
  <c r="Y1083" i="39"/>
  <c r="Y1088" i="39" s="1"/>
  <c r="Y843" i="39"/>
  <c r="Y755" i="39"/>
  <c r="Y756" i="39" s="1"/>
  <c r="Y759" i="39" s="1"/>
  <c r="I103" i="39" l="1"/>
  <c r="AI101" i="38"/>
  <c r="AI103" i="38" s="1"/>
  <c r="I103" i="38" s="1"/>
  <c r="AI567" i="28"/>
  <c r="AG355" i="43"/>
  <c r="AI653" i="28"/>
  <c r="V47" i="43"/>
  <c r="X124" i="28"/>
  <c r="G309" i="43"/>
  <c r="I101" i="39"/>
  <c r="AI97" i="38"/>
  <c r="G98" i="38" s="1"/>
  <c r="AG300" i="43"/>
  <c r="I213" i="39"/>
  <c r="I97" i="39"/>
  <c r="AF77" i="43"/>
  <c r="AG138" i="43"/>
  <c r="U139" i="43"/>
  <c r="X65" i="28"/>
  <c r="W244" i="28"/>
  <c r="X183" i="28"/>
  <c r="W362" i="28"/>
  <c r="AH361" i="28"/>
  <c r="AI178" i="28"/>
  <c r="G715" i="18"/>
  <c r="G265" i="28" s="1"/>
  <c r="G1060" i="38"/>
  <c r="G148" i="28" s="1"/>
  <c r="I334" i="38"/>
  <c r="I343" i="38" s="1"/>
  <c r="AI343" i="38"/>
  <c r="AI345" i="38" s="1"/>
  <c r="AI348" i="38" s="1"/>
  <c r="G349" i="38" s="1"/>
  <c r="G340" i="38"/>
  <c r="AI723" i="39"/>
  <c r="AI332" i="39"/>
  <c r="AI334" i="39" s="1"/>
  <c r="AI309" i="39"/>
  <c r="G310" i="39" s="1"/>
  <c r="G338" i="39" s="1"/>
  <c r="I306" i="39"/>
  <c r="AI1032" i="39"/>
  <c r="AI1034" i="39" s="1"/>
  <c r="I1029" i="39"/>
  <c r="I1032" i="39" s="1"/>
  <c r="AH1068" i="39"/>
  <c r="AH1345" i="39"/>
  <c r="AI689" i="38"/>
  <c r="G405" i="24"/>
  <c r="Z1083" i="18"/>
  <c r="Z1088" i="18" s="1"/>
  <c r="Z843" i="18"/>
  <c r="Z755" i="18"/>
  <c r="Z756" i="18" s="1"/>
  <c r="Z759" i="18" s="1"/>
  <c r="Y1299" i="38"/>
  <c r="Y1091" i="38"/>
  <c r="Y1093" i="38" s="1"/>
  <c r="W1346" i="38"/>
  <c r="W1105" i="38"/>
  <c r="X1100" i="38"/>
  <c r="X1102" i="38" s="1"/>
  <c r="X303" i="28" s="1"/>
  <c r="X1310" i="38"/>
  <c r="X1096" i="38"/>
  <c r="AI1295" i="39"/>
  <c r="AI963" i="39"/>
  <c r="AI700" i="39"/>
  <c r="AI702" i="39" s="1"/>
  <c r="AG74" i="43" s="1"/>
  <c r="I697" i="39"/>
  <c r="AI960" i="18"/>
  <c r="AI833" i="18"/>
  <c r="I731" i="18"/>
  <c r="W1346" i="18"/>
  <c r="W1105" i="18"/>
  <c r="AB1189" i="38"/>
  <c r="AC1187" i="38" s="1"/>
  <c r="AB1193" i="38"/>
  <c r="AB1194" i="38" s="1"/>
  <c r="I676" i="38"/>
  <c r="I499" i="38"/>
  <c r="I1309" i="38"/>
  <c r="I1059" i="38"/>
  <c r="I1063" i="38"/>
  <c r="G404" i="24"/>
  <c r="G222" i="24"/>
  <c r="G30" i="24"/>
  <c r="Z1083" i="38"/>
  <c r="Z1088" i="38" s="1"/>
  <c r="Z755" i="38"/>
  <c r="Z756" i="38" s="1"/>
  <c r="Z759" i="38" s="1"/>
  <c r="Z843" i="38"/>
  <c r="X1310" i="18"/>
  <c r="X1100" i="18"/>
  <c r="X1102" i="18" s="1"/>
  <c r="V109" i="43" s="1"/>
  <c r="X1096" i="18"/>
  <c r="AB1193" i="18"/>
  <c r="AB1194" i="18" s="1"/>
  <c r="AB1189" i="18"/>
  <c r="AC1187" i="18" s="1"/>
  <c r="W1346" i="39"/>
  <c r="W1105" i="39"/>
  <c r="AA1223" i="38"/>
  <c r="AA749" i="38"/>
  <c r="AA751" i="38" s="1"/>
  <c r="AI688" i="38"/>
  <c r="AI692" i="38" s="1"/>
  <c r="AI696" i="38" s="1"/>
  <c r="AI697" i="38" s="1"/>
  <c r="I501" i="38"/>
  <c r="I688" i="38" s="1"/>
  <c r="I692" i="38" s="1"/>
  <c r="I696" i="38" s="1"/>
  <c r="AI213" i="38"/>
  <c r="AI216" i="38" s="1"/>
  <c r="I94" i="38"/>
  <c r="I567" i="28" s="1"/>
  <c r="I1294" i="39"/>
  <c r="I461" i="39"/>
  <c r="AA1223" i="39"/>
  <c r="AA749" i="39"/>
  <c r="AA751" i="39" s="1"/>
  <c r="X1310" i="39"/>
  <c r="X1100" i="39"/>
  <c r="X1102" i="39" s="1"/>
  <c r="V169" i="43" s="1"/>
  <c r="X1096" i="39"/>
  <c r="AI1366" i="39"/>
  <c r="AI1368" i="39" s="1"/>
  <c r="AI1245" i="39"/>
  <c r="AI235" i="39"/>
  <c r="G236" i="39" s="1"/>
  <c r="AI239" i="39"/>
  <c r="AI241" i="39" s="1"/>
  <c r="AI231" i="39"/>
  <c r="G232" i="39" s="1"/>
  <c r="AI219" i="39"/>
  <c r="AI220" i="39" s="1"/>
  <c r="AI223" i="39" s="1"/>
  <c r="AI224" i="39" s="1"/>
  <c r="I216" i="39"/>
  <c r="Y1299" i="18"/>
  <c r="Y1091" i="18"/>
  <c r="Y1093" i="18" s="1"/>
  <c r="W16" i="43" s="1"/>
  <c r="AI456" i="38"/>
  <c r="AI458" i="38" s="1"/>
  <c r="AI415" i="38"/>
  <c r="AI417" i="38" s="1"/>
  <c r="I412" i="38"/>
  <c r="AA1223" i="18"/>
  <c r="AA749" i="18"/>
  <c r="AA751" i="18" s="1"/>
  <c r="Y1299" i="39"/>
  <c r="Y1091" i="39"/>
  <c r="Y1093" i="39" s="1"/>
  <c r="W78" i="43" s="1"/>
  <c r="I1342" i="18"/>
  <c r="I714" i="18"/>
  <c r="AI690" i="38"/>
  <c r="I678" i="38"/>
  <c r="I690" i="38" s="1"/>
  <c r="AI1345" i="38"/>
  <c r="AI1068" i="38"/>
  <c r="G1069" i="38" s="1"/>
  <c r="G327" i="28" s="1"/>
  <c r="I1065" i="38"/>
  <c r="I302" i="28" s="1"/>
  <c r="Z1083" i="39"/>
  <c r="Z1088" i="39" s="1"/>
  <c r="Z843" i="39"/>
  <c r="Z755" i="39"/>
  <c r="Z756" i="39" s="1"/>
  <c r="Z759" i="39" s="1"/>
  <c r="AI1305" i="39"/>
  <c r="AI1199" i="39"/>
  <c r="AI470" i="39"/>
  <c r="AI472" i="39" s="1"/>
  <c r="AG164" i="43" s="1"/>
  <c r="AI466" i="39"/>
  <c r="G467" i="39" s="1"/>
  <c r="G203" i="28" s="1"/>
  <c r="I463" i="39"/>
  <c r="I178" i="28" s="1"/>
  <c r="AB1189" i="39"/>
  <c r="AC1187" i="39" s="1"/>
  <c r="AB1193" i="39"/>
  <c r="AB1194" i="39" s="1"/>
  <c r="AI106" i="38" l="1"/>
  <c r="G107" i="38" s="1"/>
  <c r="G346" i="43" s="1"/>
  <c r="I106" i="38"/>
  <c r="I632" i="28"/>
  <c r="AG346" i="43"/>
  <c r="AI632" i="28"/>
  <c r="I106" i="39"/>
  <c r="I653" i="28"/>
  <c r="G1331" i="39"/>
  <c r="G1336" i="39"/>
  <c r="W47" i="43"/>
  <c r="Y124" i="28"/>
  <c r="G300" i="43"/>
  <c r="I101" i="38"/>
  <c r="I213" i="38"/>
  <c r="I97" i="38"/>
  <c r="G73" i="43"/>
  <c r="G138" i="43"/>
  <c r="V139" i="43"/>
  <c r="G46" i="43"/>
  <c r="G1357" i="18"/>
  <c r="G105" i="43"/>
  <c r="G153" i="24"/>
  <c r="G303" i="24"/>
  <c r="X244" i="28"/>
  <c r="Y65" i="28"/>
  <c r="G1324" i="38"/>
  <c r="G112" i="24"/>
  <c r="G113" i="24" s="1"/>
  <c r="F14" i="42" s="1"/>
  <c r="Y183" i="28"/>
  <c r="X362" i="28"/>
  <c r="AI357" i="28"/>
  <c r="AI179" i="28"/>
  <c r="K11" i="42"/>
  <c r="I10" i="42"/>
  <c r="I1206" i="38"/>
  <c r="I345" i="38"/>
  <c r="I348" i="38" s="1"/>
  <c r="I723" i="39"/>
  <c r="I309" i="39"/>
  <c r="I332" i="39"/>
  <c r="AI343" i="39"/>
  <c r="AI345" i="39" s="1"/>
  <c r="G340" i="39"/>
  <c r="I334" i="39"/>
  <c r="AI1206" i="39"/>
  <c r="AI1046" i="39"/>
  <c r="AI1051" i="39" s="1"/>
  <c r="I1034" i="39"/>
  <c r="I1046" i="39" s="1"/>
  <c r="G406" i="24"/>
  <c r="G208" i="24"/>
  <c r="AI1371" i="39"/>
  <c r="G1372" i="39" s="1"/>
  <c r="G1375" i="39" s="1"/>
  <c r="I1368" i="39"/>
  <c r="I1371" i="39" s="1"/>
  <c r="AA1083" i="39"/>
  <c r="AA1088" i="39" s="1"/>
  <c r="AA843" i="39"/>
  <c r="AA755" i="39"/>
  <c r="AA756" i="39" s="1"/>
  <c r="AA759" i="39" s="1"/>
  <c r="AC1189" i="18"/>
  <c r="AD1187" i="18" s="1"/>
  <c r="AC1193" i="18"/>
  <c r="AC1194" i="18" s="1"/>
  <c r="Z1091" i="38"/>
  <c r="Z1093" i="38" s="1"/>
  <c r="Z1299" i="38"/>
  <c r="X1346" i="38"/>
  <c r="X1105" i="38"/>
  <c r="Z1299" i="18"/>
  <c r="Z1091" i="18"/>
  <c r="Z1093" i="18" s="1"/>
  <c r="X16" i="43" s="1"/>
  <c r="G284" i="24"/>
  <c r="G1320" i="39"/>
  <c r="G360" i="24"/>
  <c r="G169" i="24"/>
  <c r="G170" i="24" s="1"/>
  <c r="L14" i="42" s="1"/>
  <c r="G1360" i="38"/>
  <c r="Y1100" i="18"/>
  <c r="Y1102" i="18" s="1"/>
  <c r="W109" i="43" s="1"/>
  <c r="Y1096" i="18"/>
  <c r="Y1310" i="18"/>
  <c r="AB1223" i="39"/>
  <c r="AB749" i="39"/>
  <c r="AB751" i="39" s="1"/>
  <c r="AI1341" i="39"/>
  <c r="AI475" i="39"/>
  <c r="G476" i="39" s="1"/>
  <c r="I472" i="39"/>
  <c r="I357" i="28" s="1"/>
  <c r="Y1310" i="39"/>
  <c r="Y1100" i="39"/>
  <c r="Y1102" i="39" s="1"/>
  <c r="W169" i="43" s="1"/>
  <c r="Y1096" i="39"/>
  <c r="I415" i="38"/>
  <c r="I456" i="38"/>
  <c r="AI248" i="39"/>
  <c r="AI249" i="39" s="1"/>
  <c r="AI252" i="39" s="1"/>
  <c r="AI253" i="39" s="1"/>
  <c r="AI244" i="39"/>
  <c r="G245" i="39" s="1"/>
  <c r="I241" i="39"/>
  <c r="AI1366" i="38"/>
  <c r="AI1368" i="38" s="1"/>
  <c r="AI1245" i="38"/>
  <c r="AI239" i="38"/>
  <c r="AI241" i="38" s="1"/>
  <c r="AI235" i="38"/>
  <c r="G236" i="38" s="1"/>
  <c r="AI219" i="38"/>
  <c r="AI220" i="38" s="1"/>
  <c r="AI223" i="38" s="1"/>
  <c r="AI224" i="38" s="1"/>
  <c r="AI231" i="38"/>
  <c r="G232" i="38" s="1"/>
  <c r="I216" i="38"/>
  <c r="AB1223" i="18"/>
  <c r="AB749" i="18"/>
  <c r="AB751" i="18" s="1"/>
  <c r="I960" i="18"/>
  <c r="I833" i="18"/>
  <c r="I1305" i="39"/>
  <c r="I1199" i="39"/>
  <c r="I470" i="39"/>
  <c r="I466" i="39"/>
  <c r="AC1193" i="39"/>
  <c r="AC1194" i="39" s="1"/>
  <c r="AC1189" i="39"/>
  <c r="AD1187" i="39" s="1"/>
  <c r="Z1299" i="39"/>
  <c r="Z1091" i="39"/>
  <c r="Z1093" i="39" s="1"/>
  <c r="X78" i="43" s="1"/>
  <c r="AI724" i="38"/>
  <c r="I417" i="38"/>
  <c r="I724" i="38" s="1"/>
  <c r="I1366" i="39"/>
  <c r="I1245" i="39"/>
  <c r="I239" i="39"/>
  <c r="I231" i="39"/>
  <c r="I235" i="39"/>
  <c r="I219" i="39"/>
  <c r="X1346" i="39"/>
  <c r="X1105" i="39"/>
  <c r="AI1295" i="38"/>
  <c r="AI963" i="38"/>
  <c r="AI700" i="38"/>
  <c r="AI702" i="38" s="1"/>
  <c r="I697" i="38"/>
  <c r="AB1223" i="38"/>
  <c r="AB749" i="38"/>
  <c r="AB751" i="38" s="1"/>
  <c r="I1295" i="39"/>
  <c r="I963" i="39"/>
  <c r="I700" i="39"/>
  <c r="I1345" i="38"/>
  <c r="I1068" i="38"/>
  <c r="AA1083" i="18"/>
  <c r="AA1088" i="18" s="1"/>
  <c r="AA755" i="18"/>
  <c r="AA756" i="18" s="1"/>
  <c r="AA759" i="18" s="1"/>
  <c r="AA843" i="18"/>
  <c r="AI1294" i="38"/>
  <c r="AI461" i="38"/>
  <c r="AI463" i="38" s="1"/>
  <c r="I458" i="38"/>
  <c r="AI227" i="39"/>
  <c r="G228" i="39" s="1"/>
  <c r="I224" i="39"/>
  <c r="I227" i="39" s="1"/>
  <c r="AA1083" i="38"/>
  <c r="AA1088" i="38" s="1"/>
  <c r="AA755" i="38"/>
  <c r="AA756" i="38" s="1"/>
  <c r="AA759" i="38" s="1"/>
  <c r="AA843" i="38"/>
  <c r="X1346" i="18"/>
  <c r="X1105" i="18"/>
  <c r="AC1189" i="38"/>
  <c r="AD1187" i="38" s="1"/>
  <c r="AC1193" i="38"/>
  <c r="AC1194" i="38" s="1"/>
  <c r="AI1306" i="39"/>
  <c r="AI1200" i="39"/>
  <c r="AI705" i="39"/>
  <c r="G706" i="39" s="1"/>
  <c r="G204" i="28" s="1"/>
  <c r="AI725" i="39"/>
  <c r="AI726" i="39" s="1"/>
  <c r="AI709" i="39"/>
  <c r="AI711" i="39" s="1"/>
  <c r="AI358" i="28" s="1"/>
  <c r="I702" i="39"/>
  <c r="I179" i="28" s="1"/>
  <c r="Y1310" i="38"/>
  <c r="Y1096" i="38"/>
  <c r="Y1100" i="38"/>
  <c r="Y1102" i="38" s="1"/>
  <c r="Y303" i="28" s="1"/>
  <c r="AG42" i="43" l="1"/>
  <c r="AI119" i="28"/>
  <c r="AG43" i="43"/>
  <c r="AI120" i="28"/>
  <c r="G1331" i="38"/>
  <c r="G1336" i="38"/>
  <c r="X47" i="43"/>
  <c r="Z124" i="28"/>
  <c r="G164" i="43"/>
  <c r="G382" i="28"/>
  <c r="G74" i="43"/>
  <c r="W139" i="43"/>
  <c r="G495" i="24"/>
  <c r="Z65" i="28"/>
  <c r="Y244" i="28"/>
  <c r="Z183" i="28"/>
  <c r="Y362" i="28"/>
  <c r="O10" i="42"/>
  <c r="I11" i="42"/>
  <c r="I1206" i="39"/>
  <c r="I343" i="39"/>
  <c r="AI1298" i="39"/>
  <c r="AI1054" i="39"/>
  <c r="AI1056" i="39" s="1"/>
  <c r="AI182" i="28" s="1"/>
  <c r="I1051" i="39"/>
  <c r="AI348" i="39"/>
  <c r="G349" i="39" s="1"/>
  <c r="I345" i="39"/>
  <c r="I348" i="39" s="1"/>
  <c r="AI729" i="39"/>
  <c r="AI731" i="39" s="1"/>
  <c r="I726" i="39"/>
  <c r="I729" i="39" s="1"/>
  <c r="AA1299" i="38"/>
  <c r="AA1091" i="38"/>
  <c r="AA1093" i="38" s="1"/>
  <c r="I1366" i="38"/>
  <c r="I1245" i="38"/>
  <c r="I239" i="38"/>
  <c r="I235" i="38"/>
  <c r="I219" i="38"/>
  <c r="I231" i="38"/>
  <c r="AI248" i="38"/>
  <c r="AI249" i="38" s="1"/>
  <c r="AI252" i="38" s="1"/>
  <c r="AI253" i="38" s="1"/>
  <c r="AI244" i="38"/>
  <c r="G245" i="38" s="1"/>
  <c r="I241" i="38"/>
  <c r="G203" i="24"/>
  <c r="G341" i="24"/>
  <c r="G1356" i="39"/>
  <c r="AC1223" i="18"/>
  <c r="AC749" i="18"/>
  <c r="AC751" i="18" s="1"/>
  <c r="G289" i="24"/>
  <c r="G1321" i="39"/>
  <c r="I1295" i="38"/>
  <c r="I963" i="38"/>
  <c r="I700" i="38"/>
  <c r="G16" i="24"/>
  <c r="G17" i="24" s="1"/>
  <c r="G207" i="24"/>
  <c r="G209" i="24" s="1"/>
  <c r="AI256" i="39"/>
  <c r="G257" i="39" s="1"/>
  <c r="I253" i="39"/>
  <c r="I256" i="39" s="1"/>
  <c r="Y1346" i="39"/>
  <c r="Y1105" i="39"/>
  <c r="G552" i="24"/>
  <c r="AD1189" i="18"/>
  <c r="AE1187" i="18" s="1"/>
  <c r="AD1193" i="18"/>
  <c r="AD1194" i="18" s="1"/>
  <c r="I1306" i="39"/>
  <c r="I1200" i="39"/>
  <c r="I709" i="39"/>
  <c r="I705" i="39"/>
  <c r="I725" i="39"/>
  <c r="AD1193" i="38"/>
  <c r="AD1194" i="38" s="1"/>
  <c r="AD1189" i="38"/>
  <c r="AE1187" i="38" s="1"/>
  <c r="I1294" i="38"/>
  <c r="I461" i="38"/>
  <c r="AI1306" i="38"/>
  <c r="AI1200" i="38"/>
  <c r="AI709" i="38"/>
  <c r="AI711" i="38" s="1"/>
  <c r="AI299" i="28" s="1"/>
  <c r="AI705" i="38"/>
  <c r="G706" i="38" s="1"/>
  <c r="G145" i="28" s="1"/>
  <c r="AI725" i="38"/>
  <c r="AI726" i="38" s="1"/>
  <c r="I702" i="38"/>
  <c r="I120" i="28" s="1"/>
  <c r="AD1193" i="39"/>
  <c r="AD1194" i="39" s="1"/>
  <c r="AD1189" i="39"/>
  <c r="AE1187" i="39" s="1"/>
  <c r="AB1083" i="18"/>
  <c r="AB1088" i="18" s="1"/>
  <c r="AB755" i="18"/>
  <c r="AB756" i="18" s="1"/>
  <c r="AB759" i="18" s="1"/>
  <c r="AB843" i="18"/>
  <c r="AI227" i="38"/>
  <c r="G228" i="38" s="1"/>
  <c r="I224" i="38"/>
  <c r="I227" i="38" s="1"/>
  <c r="AI1371" i="38"/>
  <c r="G1372" i="38" s="1"/>
  <c r="G1375" i="38" s="1"/>
  <c r="I1368" i="38"/>
  <c r="I1371" i="38" s="1"/>
  <c r="AB1083" i="39"/>
  <c r="AB1088" i="39" s="1"/>
  <c r="AB843" i="39"/>
  <c r="AB755" i="39"/>
  <c r="AB756" i="39" s="1"/>
  <c r="AB759" i="39" s="1"/>
  <c r="Y1346" i="18"/>
  <c r="Y1105" i="18"/>
  <c r="Z1096" i="18"/>
  <c r="Z1310" i="18"/>
  <c r="Z1100" i="18"/>
  <c r="Z1102" i="18" s="1"/>
  <c r="X109" i="43" s="1"/>
  <c r="AA1299" i="39"/>
  <c r="AA1091" i="39"/>
  <c r="AA1093" i="39" s="1"/>
  <c r="Y78" i="43" s="1"/>
  <c r="AC1223" i="38"/>
  <c r="AC749" i="38"/>
  <c r="AC751" i="38" s="1"/>
  <c r="Y1346" i="38"/>
  <c r="Y1105" i="38"/>
  <c r="AI1342" i="39"/>
  <c r="AI714" i="39"/>
  <c r="AG165" i="43" s="1"/>
  <c r="I711" i="39"/>
  <c r="I358" i="28" s="1"/>
  <c r="AI1305" i="38"/>
  <c r="AI1199" i="38"/>
  <c r="AI470" i="38"/>
  <c r="AI472" i="38" s="1"/>
  <c r="AI298" i="28" s="1"/>
  <c r="AI466" i="38"/>
  <c r="G467" i="38" s="1"/>
  <c r="G144" i="28" s="1"/>
  <c r="I463" i="38"/>
  <c r="I119" i="28" s="1"/>
  <c r="AA1091" i="18"/>
  <c r="AA1093" i="18" s="1"/>
  <c r="Y16" i="43" s="1"/>
  <c r="AA1299" i="18"/>
  <c r="AB1083" i="38"/>
  <c r="AB1088" i="38" s="1"/>
  <c r="AB843" i="38"/>
  <c r="AB755" i="38"/>
  <c r="AB756" i="38" s="1"/>
  <c r="AB759" i="38" s="1"/>
  <c r="Z1310" i="39"/>
  <c r="Z1100" i="39"/>
  <c r="Z1102" i="39" s="1"/>
  <c r="X169" i="43" s="1"/>
  <c r="Z1096" i="39"/>
  <c r="AC1223" i="39"/>
  <c r="AC749" i="39"/>
  <c r="AC751" i="39" s="1"/>
  <c r="I248" i="39"/>
  <c r="I244" i="39"/>
  <c r="I1341" i="39"/>
  <c r="I475" i="39"/>
  <c r="Z1310" i="38"/>
  <c r="Z1100" i="38"/>
  <c r="Z1102" i="38" s="1"/>
  <c r="Z303" i="28" s="1"/>
  <c r="Z1096" i="38"/>
  <c r="Y47" i="43" l="1"/>
  <c r="AA124" i="28"/>
  <c r="X139" i="43"/>
  <c r="AG134" i="43"/>
  <c r="G42" i="43"/>
  <c r="G43" i="43"/>
  <c r="Z244" i="28"/>
  <c r="AA65" i="28"/>
  <c r="AA183" i="28"/>
  <c r="Z362" i="28"/>
  <c r="G715" i="39"/>
  <c r="G383" i="28" s="1"/>
  <c r="I1298" i="39"/>
  <c r="I1054" i="39"/>
  <c r="AI1059" i="39"/>
  <c r="AI1309" i="39"/>
  <c r="AI1063" i="39"/>
  <c r="AI1065" i="39" s="1"/>
  <c r="AG168" i="43" s="1"/>
  <c r="I1056" i="39"/>
  <c r="I182" i="28" s="1"/>
  <c r="AB1299" i="38"/>
  <c r="AB1091" i="38"/>
  <c r="AB1093" i="38" s="1"/>
  <c r="AC1083" i="39"/>
  <c r="AC1088" i="39" s="1"/>
  <c r="AC843" i="39"/>
  <c r="AC755" i="39"/>
  <c r="AC756" i="39" s="1"/>
  <c r="AC759" i="39" s="1"/>
  <c r="AI1341" i="38"/>
  <c r="AI475" i="38"/>
  <c r="I472" i="38"/>
  <c r="I298" i="28" s="1"/>
  <c r="AC1083" i="38"/>
  <c r="AC1088" i="38" s="1"/>
  <c r="AC755" i="38"/>
  <c r="AC756" i="38" s="1"/>
  <c r="AC759" i="38" s="1"/>
  <c r="AC843" i="38"/>
  <c r="AB1299" i="39"/>
  <c r="AB1091" i="39"/>
  <c r="AB1093" i="39" s="1"/>
  <c r="Z78" i="43" s="1"/>
  <c r="G218" i="24"/>
  <c r="G219" i="24" s="1"/>
  <c r="G410" i="24" s="1"/>
  <c r="G26" i="24"/>
  <c r="G27" i="24" s="1"/>
  <c r="G409" i="24" s="1"/>
  <c r="AE1189" i="39"/>
  <c r="AF1187" i="39" s="1"/>
  <c r="AE1193" i="39"/>
  <c r="AE1194" i="39" s="1"/>
  <c r="AD1223" i="38"/>
  <c r="AD749" i="38"/>
  <c r="AD751" i="38" s="1"/>
  <c r="Z1346" i="38"/>
  <c r="Z1105" i="38"/>
  <c r="AA1310" i="18"/>
  <c r="AA1100" i="18"/>
  <c r="AA1102" i="18" s="1"/>
  <c r="Y109" i="43" s="1"/>
  <c r="AA1096" i="18"/>
  <c r="Z1346" i="18"/>
  <c r="Z1105" i="18"/>
  <c r="AD1223" i="39"/>
  <c r="AD749" i="39"/>
  <c r="AD751" i="39" s="1"/>
  <c r="G97" i="24"/>
  <c r="G98" i="24" s="1"/>
  <c r="F11" i="42" s="1"/>
  <c r="G288" i="24"/>
  <c r="G290" i="24" s="1"/>
  <c r="G11" i="42" s="1"/>
  <c r="G1321" i="38"/>
  <c r="AC1083" i="18"/>
  <c r="AC1088" i="18" s="1"/>
  <c r="AC755" i="18"/>
  <c r="AC756" i="18" s="1"/>
  <c r="AC759" i="18" s="1"/>
  <c r="AC843" i="18"/>
  <c r="I244" i="38"/>
  <c r="I248" i="38"/>
  <c r="I1305" i="38"/>
  <c r="I1199" i="38"/>
  <c r="I470" i="38"/>
  <c r="I466" i="38"/>
  <c r="G400" i="24"/>
  <c r="AI729" i="38"/>
  <c r="AI731" i="38" s="1"/>
  <c r="I726" i="38"/>
  <c r="I729" i="38" s="1"/>
  <c r="AI1342" i="38"/>
  <c r="AI714" i="38"/>
  <c r="I711" i="38"/>
  <c r="I299" i="28" s="1"/>
  <c r="AD1223" i="18"/>
  <c r="AD749" i="18"/>
  <c r="AD751" i="18" s="1"/>
  <c r="G399" i="24"/>
  <c r="G11" i="24"/>
  <c r="G12" i="24" s="1"/>
  <c r="G202" i="24"/>
  <c r="G204" i="24" s="1"/>
  <c r="AI960" i="39"/>
  <c r="AI833" i="39"/>
  <c r="I731" i="39"/>
  <c r="Z1346" i="39"/>
  <c r="Z1105" i="39"/>
  <c r="G283" i="24"/>
  <c r="G285" i="24" s="1"/>
  <c r="G10" i="42" s="1"/>
  <c r="G92" i="24"/>
  <c r="G93" i="24" s="1"/>
  <c r="F10" i="42" s="1"/>
  <c r="G1320" i="38"/>
  <c r="I1342" i="39"/>
  <c r="I714" i="39"/>
  <c r="AA1310" i="39"/>
  <c r="AA1096" i="39"/>
  <c r="AA1100" i="39"/>
  <c r="AA1102" i="39" s="1"/>
  <c r="Y169" i="43" s="1"/>
  <c r="AB1299" i="18"/>
  <c r="AB1091" i="18"/>
  <c r="AB1093" i="18" s="1"/>
  <c r="Z16" i="43" s="1"/>
  <c r="I1306" i="38"/>
  <c r="I1200" i="38"/>
  <c r="I725" i="38"/>
  <c r="I709" i="38"/>
  <c r="I705" i="38"/>
  <c r="AE1193" i="38"/>
  <c r="AE1194" i="38" s="1"/>
  <c r="AE1189" i="38"/>
  <c r="AF1187" i="38" s="1"/>
  <c r="AE1193" i="18"/>
  <c r="AE1194" i="18" s="1"/>
  <c r="AE1189" i="18"/>
  <c r="AF1187" i="18" s="1"/>
  <c r="AI256" i="38"/>
  <c r="G257" i="38" s="1"/>
  <c r="I253" i="38"/>
  <c r="I256" i="38" s="1"/>
  <c r="AA1310" i="38"/>
  <c r="AA1100" i="38"/>
  <c r="AA1102" i="38" s="1"/>
  <c r="AA303" i="28" s="1"/>
  <c r="AA1096" i="38"/>
  <c r="Z47" i="43" l="1"/>
  <c r="AB124" i="28"/>
  <c r="AG77" i="43"/>
  <c r="G1357" i="39"/>
  <c r="G165" i="43"/>
  <c r="AG135" i="43"/>
  <c r="Y139" i="43"/>
  <c r="G346" i="24"/>
  <c r="AA244" i="28"/>
  <c r="AB65" i="28"/>
  <c r="AA362" i="28"/>
  <c r="AB183" i="28"/>
  <c r="AI361" i="28"/>
  <c r="O11" i="42"/>
  <c r="G715" i="38"/>
  <c r="G324" i="28" s="1"/>
  <c r="G476" i="38"/>
  <c r="G323" i="28" s="1"/>
  <c r="G1060" i="39"/>
  <c r="G207" i="28" s="1"/>
  <c r="I1063" i="39"/>
  <c r="I1309" i="39"/>
  <c r="I1059" i="39"/>
  <c r="AI1345" i="39"/>
  <c r="AI1068" i="39"/>
  <c r="G1069" i="39" s="1"/>
  <c r="I1065" i="39"/>
  <c r="I361" i="28" s="1"/>
  <c r="G411" i="24"/>
  <c r="Q57" i="17" s="1"/>
  <c r="G401" i="24"/>
  <c r="G395" i="24"/>
  <c r="G481" i="24"/>
  <c r="AA1346" i="38"/>
  <c r="AA1105" i="38"/>
  <c r="G31" i="24"/>
  <c r="G32" i="24" s="1"/>
  <c r="G414" i="24" s="1"/>
  <c r="G223" i="24"/>
  <c r="G224" i="24" s="1"/>
  <c r="G415" i="24" s="1"/>
  <c r="AE1223" i="38"/>
  <c r="AE749" i="38"/>
  <c r="AE751" i="38" s="1"/>
  <c r="AA1346" i="39"/>
  <c r="AA1105" i="39"/>
  <c r="AD1083" i="38"/>
  <c r="AD1088" i="38" s="1"/>
  <c r="AD755" i="38"/>
  <c r="AD756" i="38" s="1"/>
  <c r="AD759" i="38" s="1"/>
  <c r="AD843" i="38"/>
  <c r="AB1310" i="38"/>
  <c r="AB1100" i="38"/>
  <c r="AB1102" i="38" s="1"/>
  <c r="AB303" i="28" s="1"/>
  <c r="AB1096" i="38"/>
  <c r="I1342" i="38"/>
  <c r="I714" i="38"/>
  <c r="AI960" i="38"/>
  <c r="AI833" i="38"/>
  <c r="I731" i="38"/>
  <c r="G480" i="24"/>
  <c r="AA1346" i="18"/>
  <c r="AA1105" i="18"/>
  <c r="AE1223" i="18"/>
  <c r="AE749" i="18"/>
  <c r="AE751" i="18" s="1"/>
  <c r="AB1310" i="18"/>
  <c r="AB1100" i="18"/>
  <c r="AB1102" i="18" s="1"/>
  <c r="Z109" i="43" s="1"/>
  <c r="AB1096" i="18"/>
  <c r="G475" i="24"/>
  <c r="I960" i="39"/>
  <c r="I833" i="39"/>
  <c r="G394" i="24"/>
  <c r="AC1299" i="18"/>
  <c r="AC1091" i="18"/>
  <c r="AC1093" i="18" s="1"/>
  <c r="AA16" i="43" s="1"/>
  <c r="AD1083" i="39"/>
  <c r="AD1088" i="39" s="1"/>
  <c r="AD843" i="39"/>
  <c r="AD755" i="39"/>
  <c r="AD756" i="39" s="1"/>
  <c r="AD759" i="39" s="1"/>
  <c r="AE1223" i="39"/>
  <c r="AE749" i="39"/>
  <c r="AE751" i="39" s="1"/>
  <c r="AB1310" i="39"/>
  <c r="AB1100" i="39"/>
  <c r="AB1102" i="39" s="1"/>
  <c r="Z169" i="43" s="1"/>
  <c r="AB1096" i="39"/>
  <c r="AC1299" i="38"/>
  <c r="AC1091" i="38"/>
  <c r="AC1093" i="38" s="1"/>
  <c r="I1341" i="38"/>
  <c r="I475" i="38"/>
  <c r="AF1193" i="18"/>
  <c r="AF1194" i="18" s="1"/>
  <c r="AF1189" i="18"/>
  <c r="AG1187" i="18" s="1"/>
  <c r="AF1189" i="38"/>
  <c r="AG1187" i="38" s="1"/>
  <c r="AF1193" i="38"/>
  <c r="AF1194" i="38" s="1"/>
  <c r="G476" i="24"/>
  <c r="AD1083" i="18"/>
  <c r="AD1088" i="18" s="1"/>
  <c r="AD843" i="18"/>
  <c r="AD755" i="18"/>
  <c r="AD756" i="18" s="1"/>
  <c r="AD759" i="18" s="1"/>
  <c r="AF1189" i="39"/>
  <c r="AG1187" i="39" s="1"/>
  <c r="AF1193" i="39"/>
  <c r="AF1194" i="39" s="1"/>
  <c r="AC1299" i="39"/>
  <c r="AC1091" i="39"/>
  <c r="AC1093" i="39" s="1"/>
  <c r="AA78" i="43" s="1"/>
  <c r="AA47" i="43" l="1"/>
  <c r="AC124" i="28"/>
  <c r="G168" i="43"/>
  <c r="G386" i="28"/>
  <c r="G77" i="43"/>
  <c r="Z139" i="43"/>
  <c r="G1357" i="38"/>
  <c r="G135" i="43"/>
  <c r="G134" i="43"/>
  <c r="AC65" i="28"/>
  <c r="AB244" i="28"/>
  <c r="G149" i="24"/>
  <c r="G150" i="24" s="1"/>
  <c r="L10" i="42" s="1"/>
  <c r="G1356" i="38"/>
  <c r="G340" i="24"/>
  <c r="G342" i="24" s="1"/>
  <c r="M10" i="42" s="1"/>
  <c r="AC183" i="28"/>
  <c r="AB362" i="28"/>
  <c r="O14" i="42"/>
  <c r="G345" i="24"/>
  <c r="G347" i="24" s="1"/>
  <c r="M11" i="42" s="1"/>
  <c r="G304" i="24"/>
  <c r="G305" i="24" s="1"/>
  <c r="G14" i="42" s="1"/>
  <c r="G1324" i="39"/>
  <c r="G154" i="24"/>
  <c r="G155" i="24" s="1"/>
  <c r="L11" i="42" s="1"/>
  <c r="I14" i="42"/>
  <c r="G361" i="24"/>
  <c r="G362" i="24" s="1"/>
  <c r="M14" i="42" s="1"/>
  <c r="G1360" i="39"/>
  <c r="I1068" i="39"/>
  <c r="I1345" i="39"/>
  <c r="G396" i="24"/>
  <c r="G482" i="24"/>
  <c r="H11" i="42" s="1"/>
  <c r="G416" i="24"/>
  <c r="AG1193" i="39"/>
  <c r="AG1194" i="39" s="1"/>
  <c r="AG1189" i="39"/>
  <c r="AH1187" i="39" s="1"/>
  <c r="AG1189" i="38"/>
  <c r="AH1187" i="38" s="1"/>
  <c r="AG1193" i="38"/>
  <c r="AG1194" i="38" s="1"/>
  <c r="AB1346" i="39"/>
  <c r="AB1105" i="39"/>
  <c r="AG1189" i="18"/>
  <c r="AH1187" i="18" s="1"/>
  <c r="AG1193" i="18"/>
  <c r="AG1194" i="18" s="1"/>
  <c r="AC1310" i="38"/>
  <c r="AC1096" i="38"/>
  <c r="AC1100" i="38"/>
  <c r="AC1102" i="38" s="1"/>
  <c r="AC303" i="28" s="1"/>
  <c r="G477" i="24"/>
  <c r="H10" i="42" s="1"/>
  <c r="AB1346" i="38"/>
  <c r="AB1105" i="38"/>
  <c r="AF1223" i="18"/>
  <c r="AF749" i="18"/>
  <c r="AF751" i="18" s="1"/>
  <c r="AE1083" i="39"/>
  <c r="AE1088" i="39" s="1"/>
  <c r="AE843" i="39"/>
  <c r="AE755" i="39"/>
  <c r="AE756" i="39" s="1"/>
  <c r="AE759" i="39" s="1"/>
  <c r="AD1299" i="39"/>
  <c r="AD1091" i="39"/>
  <c r="AD1093" i="39" s="1"/>
  <c r="AB78" i="43" s="1"/>
  <c r="AE1083" i="18"/>
  <c r="AE1088" i="18" s="1"/>
  <c r="AE755" i="18"/>
  <c r="AE756" i="18" s="1"/>
  <c r="AE759" i="18" s="1"/>
  <c r="AE843" i="18"/>
  <c r="I960" i="38"/>
  <c r="I833" i="38"/>
  <c r="AD1091" i="38"/>
  <c r="AD1093" i="38" s="1"/>
  <c r="AD1299" i="38"/>
  <c r="AE1083" i="38"/>
  <c r="AE1088" i="38" s="1"/>
  <c r="AE755" i="38"/>
  <c r="AE756" i="38" s="1"/>
  <c r="AE759" i="38" s="1"/>
  <c r="AE843" i="38"/>
  <c r="AC1310" i="39"/>
  <c r="AC1100" i="39"/>
  <c r="AC1102" i="39" s="1"/>
  <c r="AA169" i="43" s="1"/>
  <c r="AC1096" i="39"/>
  <c r="AF1223" i="39"/>
  <c r="AF749" i="39"/>
  <c r="AF751" i="39" s="1"/>
  <c r="AD1299" i="18"/>
  <c r="AD1091" i="18"/>
  <c r="AD1093" i="18" s="1"/>
  <c r="AB16" i="43" s="1"/>
  <c r="AF1223" i="38"/>
  <c r="AF749" i="38"/>
  <c r="AF751" i="38" s="1"/>
  <c r="AC1100" i="18"/>
  <c r="AC1102" i="18" s="1"/>
  <c r="AA109" i="43" s="1"/>
  <c r="AC1096" i="18"/>
  <c r="AC1310" i="18"/>
  <c r="AB1346" i="18"/>
  <c r="AB1105" i="18"/>
  <c r="AB47" i="43" l="1"/>
  <c r="AD124" i="28"/>
  <c r="AA139" i="43"/>
  <c r="G532" i="24"/>
  <c r="AD65" i="28"/>
  <c r="AC244" i="28"/>
  <c r="G533" i="24"/>
  <c r="G538" i="24"/>
  <c r="AC362" i="28"/>
  <c r="AD183" i="28"/>
  <c r="G496" i="24"/>
  <c r="G497" i="24" s="1"/>
  <c r="H14" i="42" s="1"/>
  <c r="G537" i="24"/>
  <c r="G553" i="24"/>
  <c r="G554" i="24" s="1"/>
  <c r="N14" i="42" s="1"/>
  <c r="AD1096" i="18"/>
  <c r="AD1310" i="18"/>
  <c r="AD1100" i="18"/>
  <c r="AD1102" i="18" s="1"/>
  <c r="AB109" i="43" s="1"/>
  <c r="AD1310" i="38"/>
  <c r="AD1100" i="38"/>
  <c r="AD1102" i="38" s="1"/>
  <c r="AD303" i="28" s="1"/>
  <c r="AD1096" i="38"/>
  <c r="AD1310" i="39"/>
  <c r="AD1100" i="39"/>
  <c r="AD1102" i="39" s="1"/>
  <c r="AB169" i="43" s="1"/>
  <c r="AD1096" i="39"/>
  <c r="AE1299" i="39"/>
  <c r="AE1091" i="39"/>
  <c r="AE1093" i="39" s="1"/>
  <c r="AC78" i="43" s="1"/>
  <c r="AC1346" i="38"/>
  <c r="AC1105" i="38"/>
  <c r="AH1189" i="18"/>
  <c r="AI1187" i="18" s="1"/>
  <c r="AH1193" i="18"/>
  <c r="AH1194" i="18" s="1"/>
  <c r="AG1223" i="38"/>
  <c r="AG749" i="38"/>
  <c r="AG751" i="38" s="1"/>
  <c r="AC1346" i="18"/>
  <c r="AC1105" i="18"/>
  <c r="AC1346" i="39"/>
  <c r="AC1105" i="39"/>
  <c r="AE1091" i="18"/>
  <c r="AE1093" i="18" s="1"/>
  <c r="AC16" i="43" s="1"/>
  <c r="AE1299" i="18"/>
  <c r="AF1083" i="18"/>
  <c r="AF1088" i="18" s="1"/>
  <c r="AF755" i="18"/>
  <c r="AF756" i="18" s="1"/>
  <c r="AF759" i="18" s="1"/>
  <c r="AF843" i="18"/>
  <c r="AH1193" i="38"/>
  <c r="AH1194" i="38" s="1"/>
  <c r="AH1189" i="38"/>
  <c r="AI1187" i="38" s="1"/>
  <c r="AF1083" i="38"/>
  <c r="AF1088" i="38" s="1"/>
  <c r="AF843" i="38"/>
  <c r="AF755" i="38"/>
  <c r="AF756" i="38" s="1"/>
  <c r="AF759" i="38" s="1"/>
  <c r="AF1083" i="39"/>
  <c r="AF1088" i="39" s="1"/>
  <c r="AF843" i="39"/>
  <c r="AF755" i="39"/>
  <c r="AF756" i="39" s="1"/>
  <c r="AF759" i="39" s="1"/>
  <c r="AE1299" i="38"/>
  <c r="AE1091" i="38"/>
  <c r="AE1093" i="38" s="1"/>
  <c r="AH1193" i="39"/>
  <c r="AH1194" i="39" s="1"/>
  <c r="AH1189" i="39"/>
  <c r="AI1187" i="39" s="1"/>
  <c r="AG1223" i="18"/>
  <c r="AG749" i="18"/>
  <c r="AG751" i="18" s="1"/>
  <c r="AG1223" i="39"/>
  <c r="AG749" i="39"/>
  <c r="AG751" i="39" s="1"/>
  <c r="AC47" i="43" l="1"/>
  <c r="AE124" i="28"/>
  <c r="AB139" i="43"/>
  <c r="G534" i="24"/>
  <c r="N10" i="42" s="1"/>
  <c r="AE65" i="28"/>
  <c r="AD244" i="28"/>
  <c r="G539" i="24"/>
  <c r="N11" i="42" s="1"/>
  <c r="AE183" i="28"/>
  <c r="AD362" i="28"/>
  <c r="AH1223" i="39"/>
  <c r="AH749" i="39"/>
  <c r="AH751" i="39" s="1"/>
  <c r="AE1310" i="18"/>
  <c r="AE1100" i="18"/>
  <c r="AE1102" i="18" s="1"/>
  <c r="AC109" i="43" s="1"/>
  <c r="AE1096" i="18"/>
  <c r="AH1223" i="18"/>
  <c r="AH749" i="18"/>
  <c r="AH751" i="18" s="1"/>
  <c r="AE1310" i="39"/>
  <c r="AE1096" i="39"/>
  <c r="AE1100" i="39"/>
  <c r="AE1102" i="39" s="1"/>
  <c r="AC169" i="43" s="1"/>
  <c r="AD1346" i="18"/>
  <c r="AD1105" i="18"/>
  <c r="AG1083" i="18"/>
  <c r="AG1088" i="18" s="1"/>
  <c r="AG755" i="18"/>
  <c r="AG756" i="18" s="1"/>
  <c r="AG759" i="18" s="1"/>
  <c r="AG843" i="18"/>
  <c r="AF1299" i="38"/>
  <c r="AF1091" i="38"/>
  <c r="AF1093" i="38" s="1"/>
  <c r="AI1193" i="18"/>
  <c r="AI1194" i="18" s="1"/>
  <c r="AI1189" i="18"/>
  <c r="AE1310" i="38"/>
  <c r="AE1100" i="38"/>
  <c r="AE1102" i="38" s="1"/>
  <c r="AE303" i="28" s="1"/>
  <c r="AE1096" i="38"/>
  <c r="AF1299" i="39"/>
  <c r="AF1091" i="39"/>
  <c r="AF1093" i="39" s="1"/>
  <c r="AD78" i="43" s="1"/>
  <c r="AI1193" i="38"/>
  <c r="AI1194" i="38" s="1"/>
  <c r="AI1189" i="38"/>
  <c r="AF1299" i="18"/>
  <c r="AF1091" i="18"/>
  <c r="AF1093" i="18" s="1"/>
  <c r="AD16" i="43" s="1"/>
  <c r="AG1083" i="38"/>
  <c r="AG1088" i="38" s="1"/>
  <c r="AG755" i="38"/>
  <c r="AG756" i="38" s="1"/>
  <c r="AG759" i="38" s="1"/>
  <c r="AG843" i="38"/>
  <c r="AD1346" i="38"/>
  <c r="AD1105" i="38"/>
  <c r="AG1083" i="39"/>
  <c r="AG1088" i="39" s="1"/>
  <c r="AG843" i="39"/>
  <c r="AG755" i="39"/>
  <c r="AG756" i="39" s="1"/>
  <c r="AG759" i="39" s="1"/>
  <c r="AI1189" i="39"/>
  <c r="AI1193" i="39"/>
  <c r="AI1194" i="39" s="1"/>
  <c r="AH1223" i="38"/>
  <c r="AH749" i="38"/>
  <c r="AH751" i="38" s="1"/>
  <c r="AD1346" i="39"/>
  <c r="AD1105" i="39"/>
  <c r="AD47" i="43" l="1"/>
  <c r="AF124" i="28"/>
  <c r="AC139" i="43"/>
  <c r="AF65" i="28"/>
  <c r="AE244" i="28"/>
  <c r="AF183" i="28"/>
  <c r="AE362" i="28"/>
  <c r="AI1223" i="39"/>
  <c r="AI749" i="39"/>
  <c r="AI751" i="39" s="1"/>
  <c r="I1194" i="39"/>
  <c r="AG1299" i="39"/>
  <c r="AG1091" i="39"/>
  <c r="AG1093" i="39" s="1"/>
  <c r="AE78" i="43" s="1"/>
  <c r="AI1223" i="18"/>
  <c r="AI749" i="18"/>
  <c r="AI751" i="18" s="1"/>
  <c r="I1194" i="18"/>
  <c r="AH1083" i="18"/>
  <c r="AH1088" i="18" s="1"/>
  <c r="AH843" i="18"/>
  <c r="AH755" i="18"/>
  <c r="AH756" i="18" s="1"/>
  <c r="AH759" i="18" s="1"/>
  <c r="AI1223" i="38"/>
  <c r="AI749" i="38"/>
  <c r="AI751" i="38" s="1"/>
  <c r="I1194" i="38"/>
  <c r="AE1346" i="38"/>
  <c r="AE1105" i="38"/>
  <c r="AF1100" i="38"/>
  <c r="AF1102" i="38" s="1"/>
  <c r="AF303" i="28" s="1"/>
  <c r="AF1096" i="38"/>
  <c r="AF1310" i="38"/>
  <c r="AG1299" i="18"/>
  <c r="AG1091" i="18"/>
  <c r="AG1093" i="18" s="1"/>
  <c r="AE16" i="43" s="1"/>
  <c r="AE1346" i="39"/>
  <c r="AE1105" i="39"/>
  <c r="AH1083" i="38"/>
  <c r="AH1088" i="38" s="1"/>
  <c r="AH755" i="38"/>
  <c r="AH756" i="38" s="1"/>
  <c r="AH759" i="38" s="1"/>
  <c r="AH843" i="38"/>
  <c r="AF1310" i="18"/>
  <c r="AF1100" i="18"/>
  <c r="AF1102" i="18" s="1"/>
  <c r="AD109" i="43" s="1"/>
  <c r="AF1096" i="18"/>
  <c r="AF1310" i="39"/>
  <c r="AF1100" i="39"/>
  <c r="AF1102" i="39" s="1"/>
  <c r="AD169" i="43" s="1"/>
  <c r="AF1096" i="39"/>
  <c r="AH1083" i="39"/>
  <c r="AH1088" i="39" s="1"/>
  <c r="AH843" i="39"/>
  <c r="AH755" i="39"/>
  <c r="AH756" i="39" s="1"/>
  <c r="AH759" i="39" s="1"/>
  <c r="AG1299" i="38"/>
  <c r="AG1091" i="38"/>
  <c r="AG1093" i="38" s="1"/>
  <c r="AE1346" i="18"/>
  <c r="AE1105" i="18"/>
  <c r="AE47" i="43" l="1"/>
  <c r="AG124" i="28"/>
  <c r="AD139" i="43"/>
  <c r="AF244" i="28"/>
  <c r="AG65" i="28"/>
  <c r="AF362" i="28"/>
  <c r="AG183" i="28"/>
  <c r="AF1346" i="39"/>
  <c r="AF1105" i="39"/>
  <c r="I1223" i="18"/>
  <c r="I749" i="18"/>
  <c r="AH1091" i="38"/>
  <c r="AH1093" i="38" s="1"/>
  <c r="AH1299" i="38"/>
  <c r="AI1083" i="18"/>
  <c r="AI1088" i="18" s="1"/>
  <c r="AI755" i="18"/>
  <c r="AI756" i="18" s="1"/>
  <c r="AI843" i="18"/>
  <c r="I751" i="18"/>
  <c r="I1223" i="39"/>
  <c r="I749" i="39"/>
  <c r="AG1310" i="38"/>
  <c r="AG1096" i="38"/>
  <c r="AG1100" i="38"/>
  <c r="AG1102" i="38" s="1"/>
  <c r="AG303" i="28" s="1"/>
  <c r="AH1299" i="39"/>
  <c r="AH1091" i="39"/>
  <c r="AH1093" i="39" s="1"/>
  <c r="AF78" i="43" s="1"/>
  <c r="I1223" i="38"/>
  <c r="I749" i="38"/>
  <c r="AI1083" i="39"/>
  <c r="AI1088" i="39" s="1"/>
  <c r="AI843" i="39"/>
  <c r="AI755" i="39"/>
  <c r="AI756" i="39" s="1"/>
  <c r="I751" i="39"/>
  <c r="AF1346" i="18"/>
  <c r="AF1105" i="18"/>
  <c r="AG1100" i="18"/>
  <c r="AG1102" i="18" s="1"/>
  <c r="AE109" i="43" s="1"/>
  <c r="AG1096" i="18"/>
  <c r="AG1310" i="18"/>
  <c r="AF1346" i="38"/>
  <c r="AF1105" i="38"/>
  <c r="AI1083" i="38"/>
  <c r="AI1088" i="38" s="1"/>
  <c r="AI755" i="38"/>
  <c r="AI756" i="38" s="1"/>
  <c r="AI843" i="38"/>
  <c r="I751" i="38"/>
  <c r="AH1299" i="18"/>
  <c r="AH1091" i="18"/>
  <c r="AH1093" i="18" s="1"/>
  <c r="AF16" i="43" s="1"/>
  <c r="AG1310" i="39"/>
  <c r="AG1100" i="39"/>
  <c r="AG1102" i="39" s="1"/>
  <c r="AE169" i="43" s="1"/>
  <c r="AG1096" i="39"/>
  <c r="AF47" i="43" l="1"/>
  <c r="AH124" i="28"/>
  <c r="AE139" i="43"/>
  <c r="AH65" i="28"/>
  <c r="AG244" i="28"/>
  <c r="AG362" i="28"/>
  <c r="AH183" i="28"/>
  <c r="AG1346" i="18"/>
  <c r="AG1105" i="18"/>
  <c r="AI1299" i="39"/>
  <c r="AI1091" i="39"/>
  <c r="AI1093" i="39" s="1"/>
  <c r="AG78" i="43" s="1"/>
  <c r="I1088" i="39"/>
  <c r="AI759" i="18"/>
  <c r="G760" i="18" s="1"/>
  <c r="G766" i="18" s="1"/>
  <c r="G767" i="18" s="1"/>
  <c r="I756" i="18"/>
  <c r="I759" i="18" s="1"/>
  <c r="I1083" i="38"/>
  <c r="I755" i="38"/>
  <c r="I843" i="38"/>
  <c r="I1083" i="39"/>
  <c r="I843" i="39"/>
  <c r="I755" i="39"/>
  <c r="AG1346" i="38"/>
  <c r="AG1105" i="38"/>
  <c r="AI1091" i="18"/>
  <c r="AI1093" i="18" s="1"/>
  <c r="AG16" i="43" s="1"/>
  <c r="AI1299" i="18"/>
  <c r="I1088" i="18"/>
  <c r="AH1096" i="18"/>
  <c r="AH1310" i="18"/>
  <c r="AH1100" i="18"/>
  <c r="AH1102" i="18" s="1"/>
  <c r="AF109" i="43" s="1"/>
  <c r="AI759" i="39"/>
  <c r="G760" i="39" s="1"/>
  <c r="G766" i="39" s="1"/>
  <c r="G767" i="39" s="1"/>
  <c r="I756" i="39"/>
  <c r="I759" i="39" s="1"/>
  <c r="I1083" i="18"/>
  <c r="I843" i="18"/>
  <c r="I755" i="18"/>
  <c r="AG1346" i="39"/>
  <c r="AG1105" i="39"/>
  <c r="AI759" i="38"/>
  <c r="G760" i="38" s="1"/>
  <c r="G766" i="38" s="1"/>
  <c r="G767" i="38" s="1"/>
  <c r="I756" i="38"/>
  <c r="I759" i="38" s="1"/>
  <c r="AI1299" i="38"/>
  <c r="AI1091" i="38"/>
  <c r="AI1093" i="38" s="1"/>
  <c r="I1088" i="38"/>
  <c r="AH1310" i="39"/>
  <c r="AH1100" i="39"/>
  <c r="AH1102" i="39" s="1"/>
  <c r="AF169" i="43" s="1"/>
  <c r="AH1096" i="39"/>
  <c r="AH1310" i="38"/>
  <c r="AH1100" i="38"/>
  <c r="AH1102" i="38" s="1"/>
  <c r="AH303" i="28" s="1"/>
  <c r="AH1096" i="38"/>
  <c r="AG47" i="43" l="1"/>
  <c r="AI124" i="28"/>
  <c r="AF139" i="43"/>
  <c r="AI65" i="28"/>
  <c r="AH244" i="28"/>
  <c r="AI183" i="28"/>
  <c r="AH362" i="28"/>
  <c r="AH1346" i="38"/>
  <c r="AH1105" i="38"/>
  <c r="G917" i="39"/>
  <c r="G919" i="39" s="1"/>
  <c r="J930" i="39" s="1"/>
  <c r="K928" i="39" s="1"/>
  <c r="G788" i="39"/>
  <c r="G770" i="39"/>
  <c r="G917" i="38"/>
  <c r="G919" i="38" s="1"/>
  <c r="J930" i="38" s="1"/>
  <c r="K928" i="38" s="1"/>
  <c r="G770" i="38"/>
  <c r="G788" i="38"/>
  <c r="AH1346" i="18"/>
  <c r="AH1105" i="18"/>
  <c r="I1299" i="18"/>
  <c r="I1091" i="18"/>
  <c r="G788" i="18"/>
  <c r="G917" i="18"/>
  <c r="G919" i="18" s="1"/>
  <c r="J930" i="18" s="1"/>
  <c r="K928" i="18" s="1"/>
  <c r="G770" i="18"/>
  <c r="I1091" i="38"/>
  <c r="I1299" i="38"/>
  <c r="AI1310" i="38"/>
  <c r="AI1100" i="38"/>
  <c r="AI1102" i="38" s="1"/>
  <c r="AI303" i="28" s="1"/>
  <c r="AI1096" i="38"/>
  <c r="G1097" i="38" s="1"/>
  <c r="G149" i="28" s="1"/>
  <c r="I1093" i="38"/>
  <c r="I124" i="28" s="1"/>
  <c r="I1299" i="39"/>
  <c r="I1091" i="39"/>
  <c r="AH1346" i="39"/>
  <c r="AH1105" i="39"/>
  <c r="AI1310" i="18"/>
  <c r="AI1100" i="18"/>
  <c r="AI1102" i="18" s="1"/>
  <c r="AG109" i="43" s="1"/>
  <c r="AI1096" i="18"/>
  <c r="G1097" i="18" s="1"/>
  <c r="I1093" i="18"/>
  <c r="I65" i="28" s="1"/>
  <c r="AI1310" i="39"/>
  <c r="AI1096" i="39"/>
  <c r="G1097" i="39" s="1"/>
  <c r="G208" i="28" s="1"/>
  <c r="AI1100" i="39"/>
  <c r="AI1102" i="39" s="1"/>
  <c r="AG169" i="43" s="1"/>
  <c r="I1093" i="39"/>
  <c r="I183" i="28" s="1"/>
  <c r="G16" i="43" l="1"/>
  <c r="G90" i="28"/>
  <c r="G47" i="43"/>
  <c r="AG139" i="43"/>
  <c r="G78" i="43"/>
  <c r="E15" i="42"/>
  <c r="AI244" i="28"/>
  <c r="AI362" i="28"/>
  <c r="I15" i="42"/>
  <c r="G116" i="24"/>
  <c r="G1325" i="18"/>
  <c r="AI1346" i="38"/>
  <c r="AI1105" i="38"/>
  <c r="G1106" i="38" s="1"/>
  <c r="G328" i="28" s="1"/>
  <c r="I1102" i="38"/>
  <c r="I303" i="28" s="1"/>
  <c r="AF772" i="18"/>
  <c r="AF777" i="18" s="1"/>
  <c r="AF779" i="18" s="1"/>
  <c r="AB772" i="18"/>
  <c r="AB777" i="18" s="1"/>
  <c r="AB779" i="18" s="1"/>
  <c r="X772" i="18"/>
  <c r="X777" i="18" s="1"/>
  <c r="X779" i="18" s="1"/>
  <c r="T772" i="18"/>
  <c r="T777" i="18" s="1"/>
  <c r="T779" i="18" s="1"/>
  <c r="P772" i="18"/>
  <c r="P777" i="18" s="1"/>
  <c r="P779" i="18" s="1"/>
  <c r="L772" i="18"/>
  <c r="L777" i="18" s="1"/>
  <c r="L779" i="18" s="1"/>
  <c r="AI772" i="18"/>
  <c r="AI777" i="18" s="1"/>
  <c r="AI779" i="18" s="1"/>
  <c r="AE772" i="18"/>
  <c r="AE777" i="18" s="1"/>
  <c r="AE779" i="18" s="1"/>
  <c r="AA772" i="18"/>
  <c r="AA777" i="18" s="1"/>
  <c r="AA779" i="18" s="1"/>
  <c r="W772" i="18"/>
  <c r="W777" i="18" s="1"/>
  <c r="W779" i="18" s="1"/>
  <c r="S772" i="18"/>
  <c r="S777" i="18" s="1"/>
  <c r="S779" i="18" s="1"/>
  <c r="O772" i="18"/>
  <c r="O777" i="18" s="1"/>
  <c r="O779" i="18" s="1"/>
  <c r="K772" i="18"/>
  <c r="AH772" i="18"/>
  <c r="AH777" i="18" s="1"/>
  <c r="AH779" i="18" s="1"/>
  <c r="AD772" i="18"/>
  <c r="AD777" i="18" s="1"/>
  <c r="AD779" i="18" s="1"/>
  <c r="Z772" i="18"/>
  <c r="Z777" i="18" s="1"/>
  <c r="Z779" i="18" s="1"/>
  <c r="V772" i="18"/>
  <c r="V777" i="18" s="1"/>
  <c r="V779" i="18" s="1"/>
  <c r="R772" i="18"/>
  <c r="R777" i="18" s="1"/>
  <c r="R779" i="18" s="1"/>
  <c r="N772" i="18"/>
  <c r="N777" i="18" s="1"/>
  <c r="N779" i="18" s="1"/>
  <c r="AG772" i="18"/>
  <c r="AG777" i="18" s="1"/>
  <c r="AG779" i="18" s="1"/>
  <c r="AC772" i="18"/>
  <c r="AC777" i="18" s="1"/>
  <c r="AC779" i="18" s="1"/>
  <c r="Y772" i="18"/>
  <c r="Y777" i="18" s="1"/>
  <c r="Y779" i="18" s="1"/>
  <c r="U772" i="18"/>
  <c r="U777" i="18" s="1"/>
  <c r="U779" i="18" s="1"/>
  <c r="Q772" i="18"/>
  <c r="Q777" i="18" s="1"/>
  <c r="Q779" i="18" s="1"/>
  <c r="M772" i="18"/>
  <c r="M777" i="18" s="1"/>
  <c r="M779" i="18" s="1"/>
  <c r="I1096" i="18"/>
  <c r="I1310" i="18"/>
  <c r="I1100" i="18"/>
  <c r="AH772" i="38"/>
  <c r="AH777" i="38" s="1"/>
  <c r="AH779" i="38" s="1"/>
  <c r="AD772" i="38"/>
  <c r="AD777" i="38" s="1"/>
  <c r="AD779" i="38" s="1"/>
  <c r="Z772" i="38"/>
  <c r="Z777" i="38" s="1"/>
  <c r="Z779" i="38" s="1"/>
  <c r="V772" i="38"/>
  <c r="V777" i="38" s="1"/>
  <c r="V779" i="38" s="1"/>
  <c r="R772" i="38"/>
  <c r="R777" i="38" s="1"/>
  <c r="R779" i="38" s="1"/>
  <c r="N772" i="38"/>
  <c r="N777" i="38" s="1"/>
  <c r="N779" i="38" s="1"/>
  <c r="AG772" i="38"/>
  <c r="AG777" i="38" s="1"/>
  <c r="AG779" i="38" s="1"/>
  <c r="AC772" i="38"/>
  <c r="AC777" i="38" s="1"/>
  <c r="AC779" i="38" s="1"/>
  <c r="Y772" i="38"/>
  <c r="Y777" i="38" s="1"/>
  <c r="Y779" i="38" s="1"/>
  <c r="U772" i="38"/>
  <c r="U777" i="38" s="1"/>
  <c r="U779" i="38" s="1"/>
  <c r="Q772" i="38"/>
  <c r="Q777" i="38" s="1"/>
  <c r="Q779" i="38" s="1"/>
  <c r="M772" i="38"/>
  <c r="M777" i="38" s="1"/>
  <c r="M779" i="38" s="1"/>
  <c r="AF772" i="38"/>
  <c r="AF777" i="38" s="1"/>
  <c r="AF779" i="38" s="1"/>
  <c r="AB772" i="38"/>
  <c r="AB777" i="38" s="1"/>
  <c r="AB779" i="38" s="1"/>
  <c r="X772" i="38"/>
  <c r="X777" i="38" s="1"/>
  <c r="X779" i="38" s="1"/>
  <c r="T772" i="38"/>
  <c r="T777" i="38" s="1"/>
  <c r="T779" i="38" s="1"/>
  <c r="P772" i="38"/>
  <c r="P777" i="38" s="1"/>
  <c r="P779" i="38" s="1"/>
  <c r="L772" i="38"/>
  <c r="L777" i="38" s="1"/>
  <c r="L779" i="38" s="1"/>
  <c r="AI772" i="38"/>
  <c r="AI777" i="38" s="1"/>
  <c r="AI779" i="38" s="1"/>
  <c r="AE772" i="38"/>
  <c r="AE777" i="38" s="1"/>
  <c r="AE779" i="38" s="1"/>
  <c r="AA772" i="38"/>
  <c r="AA777" i="38" s="1"/>
  <c r="AA779" i="38" s="1"/>
  <c r="W772" i="38"/>
  <c r="W777" i="38" s="1"/>
  <c r="W779" i="38" s="1"/>
  <c r="S772" i="38"/>
  <c r="S777" i="38" s="1"/>
  <c r="S779" i="38" s="1"/>
  <c r="O772" i="38"/>
  <c r="O777" i="38" s="1"/>
  <c r="O779" i="38" s="1"/>
  <c r="K772" i="38"/>
  <c r="I1310" i="39"/>
  <c r="I1100" i="39"/>
  <c r="I1096" i="39"/>
  <c r="AI1346" i="39"/>
  <c r="AI1105" i="39"/>
  <c r="G1106" i="39" s="1"/>
  <c r="I1102" i="39"/>
  <c r="I362" i="28" s="1"/>
  <c r="I1310" i="38"/>
  <c r="I1100" i="38"/>
  <c r="I1096" i="38"/>
  <c r="G309" i="24"/>
  <c r="G1325" i="39"/>
  <c r="AI1346" i="18"/>
  <c r="AI1105" i="18"/>
  <c r="G1106" i="18" s="1"/>
  <c r="I1102" i="18"/>
  <c r="I244" i="28" s="1"/>
  <c r="G308" i="24"/>
  <c r="G117" i="24"/>
  <c r="G1325" i="38"/>
  <c r="AF772" i="39"/>
  <c r="AF777" i="39" s="1"/>
  <c r="AF779" i="39" s="1"/>
  <c r="AB772" i="39"/>
  <c r="AB777" i="39" s="1"/>
  <c r="AB779" i="39" s="1"/>
  <c r="X772" i="39"/>
  <c r="X777" i="39" s="1"/>
  <c r="X779" i="39" s="1"/>
  <c r="T772" i="39"/>
  <c r="T777" i="39" s="1"/>
  <c r="T779" i="39" s="1"/>
  <c r="P772" i="39"/>
  <c r="P777" i="39" s="1"/>
  <c r="P779" i="39" s="1"/>
  <c r="L772" i="39"/>
  <c r="L777" i="39" s="1"/>
  <c r="L779" i="39" s="1"/>
  <c r="AI772" i="39"/>
  <c r="AI777" i="39" s="1"/>
  <c r="AI779" i="39" s="1"/>
  <c r="AE772" i="39"/>
  <c r="AE777" i="39" s="1"/>
  <c r="AE779" i="39" s="1"/>
  <c r="AA772" i="39"/>
  <c r="AA777" i="39" s="1"/>
  <c r="AA779" i="39" s="1"/>
  <c r="W772" i="39"/>
  <c r="W777" i="39" s="1"/>
  <c r="W779" i="39" s="1"/>
  <c r="S772" i="39"/>
  <c r="S777" i="39" s="1"/>
  <c r="S779" i="39" s="1"/>
  <c r="O772" i="39"/>
  <c r="O777" i="39" s="1"/>
  <c r="O779" i="39" s="1"/>
  <c r="K772" i="39"/>
  <c r="AH772" i="39"/>
  <c r="AH777" i="39" s="1"/>
  <c r="AH779" i="39" s="1"/>
  <c r="AD772" i="39"/>
  <c r="AD777" i="39" s="1"/>
  <c r="AD779" i="39" s="1"/>
  <c r="Z772" i="39"/>
  <c r="Z777" i="39" s="1"/>
  <c r="Z779" i="39" s="1"/>
  <c r="V772" i="39"/>
  <c r="V777" i="39" s="1"/>
  <c r="V779" i="39" s="1"/>
  <c r="R772" i="39"/>
  <c r="R777" i="39" s="1"/>
  <c r="R779" i="39" s="1"/>
  <c r="N772" i="39"/>
  <c r="N777" i="39" s="1"/>
  <c r="N779" i="39" s="1"/>
  <c r="AG772" i="39"/>
  <c r="AG777" i="39" s="1"/>
  <c r="AG779" i="39" s="1"/>
  <c r="AC772" i="39"/>
  <c r="AC777" i="39" s="1"/>
  <c r="AC779" i="39" s="1"/>
  <c r="Y772" i="39"/>
  <c r="Y777" i="39" s="1"/>
  <c r="Y779" i="39" s="1"/>
  <c r="U772" i="39"/>
  <c r="U777" i="39" s="1"/>
  <c r="U779" i="39" s="1"/>
  <c r="Q772" i="39"/>
  <c r="Q777" i="39" s="1"/>
  <c r="Q779" i="39" s="1"/>
  <c r="M772" i="39"/>
  <c r="M777" i="39" s="1"/>
  <c r="M779" i="39" s="1"/>
  <c r="G169" i="43" l="1"/>
  <c r="G387" i="28"/>
  <c r="G109" i="43"/>
  <c r="G269" i="28"/>
  <c r="G139" i="43"/>
  <c r="K15" i="42"/>
  <c r="O15" i="42"/>
  <c r="G118" i="24"/>
  <c r="Q834" i="39"/>
  <c r="Q782" i="39"/>
  <c r="U834" i="39"/>
  <c r="U782" i="39"/>
  <c r="N834" i="39"/>
  <c r="N782" i="39"/>
  <c r="AD834" i="39"/>
  <c r="AD782" i="39"/>
  <c r="S834" i="39"/>
  <c r="S782" i="39"/>
  <c r="AI834" i="39"/>
  <c r="AI782" i="39"/>
  <c r="X834" i="39"/>
  <c r="X782" i="39"/>
  <c r="G310" i="24"/>
  <c r="G15" i="42" s="1"/>
  <c r="W782" i="38"/>
  <c r="W834" i="38"/>
  <c r="L782" i="38"/>
  <c r="L834" i="38"/>
  <c r="AB782" i="38"/>
  <c r="AB834" i="38"/>
  <c r="U782" i="38"/>
  <c r="U834" i="38"/>
  <c r="N834" i="38"/>
  <c r="N782" i="38"/>
  <c r="AD834" i="38"/>
  <c r="AD782" i="38"/>
  <c r="Y782" i="18"/>
  <c r="Y834" i="18"/>
  <c r="R782" i="18"/>
  <c r="R834" i="18"/>
  <c r="AH782" i="18"/>
  <c r="AH834" i="18"/>
  <c r="W782" i="18"/>
  <c r="W834" i="18"/>
  <c r="L834" i="18"/>
  <c r="L782" i="18"/>
  <c r="AB834" i="18"/>
  <c r="AB782" i="18"/>
  <c r="Y834" i="39"/>
  <c r="Y782" i="39"/>
  <c r="R834" i="39"/>
  <c r="R782" i="39"/>
  <c r="AH834" i="39"/>
  <c r="AH782" i="39"/>
  <c r="W834" i="39"/>
  <c r="W782" i="39"/>
  <c r="L834" i="39"/>
  <c r="L782" i="39"/>
  <c r="AB834" i="39"/>
  <c r="AB782" i="39"/>
  <c r="I772" i="38"/>
  <c r="I777" i="38" s="1"/>
  <c r="K777" i="38"/>
  <c r="K779" i="38" s="1"/>
  <c r="AA782" i="38"/>
  <c r="AA834" i="38"/>
  <c r="P782" i="38"/>
  <c r="P834" i="38"/>
  <c r="AF782" i="38"/>
  <c r="AF834" i="38"/>
  <c r="Y782" i="38"/>
  <c r="Y834" i="38"/>
  <c r="R834" i="38"/>
  <c r="R782" i="38"/>
  <c r="AH834" i="38"/>
  <c r="AH782" i="38"/>
  <c r="M782" i="18"/>
  <c r="M834" i="18"/>
  <c r="AC782" i="18"/>
  <c r="AC834" i="18"/>
  <c r="V782" i="18"/>
  <c r="V834" i="18"/>
  <c r="K777" i="18"/>
  <c r="K779" i="18" s="1"/>
  <c r="I772" i="18"/>
  <c r="I777" i="18" s="1"/>
  <c r="AA782" i="18"/>
  <c r="AA834" i="18"/>
  <c r="P834" i="18"/>
  <c r="P782" i="18"/>
  <c r="AF834" i="18"/>
  <c r="AF782" i="18"/>
  <c r="M834" i="39"/>
  <c r="M782" i="39"/>
  <c r="AC834" i="39"/>
  <c r="AC782" i="39"/>
  <c r="V834" i="39"/>
  <c r="V782" i="39"/>
  <c r="K777" i="39"/>
  <c r="K779" i="39" s="1"/>
  <c r="I772" i="39"/>
  <c r="I777" i="39" s="1"/>
  <c r="AA834" i="39"/>
  <c r="AA782" i="39"/>
  <c r="P834" i="39"/>
  <c r="P782" i="39"/>
  <c r="AF834" i="39"/>
  <c r="AF782" i="39"/>
  <c r="I1346" i="18"/>
  <c r="I1105" i="18"/>
  <c r="I1346" i="39"/>
  <c r="I1105" i="39"/>
  <c r="O782" i="38"/>
  <c r="O834" i="38"/>
  <c r="AE782" i="38"/>
  <c r="AE834" i="38"/>
  <c r="T782" i="38"/>
  <c r="T834" i="38"/>
  <c r="M782" i="38"/>
  <c r="M834" i="38"/>
  <c r="AC782" i="38"/>
  <c r="AC834" i="38"/>
  <c r="V834" i="38"/>
  <c r="V782" i="38"/>
  <c r="Q782" i="18"/>
  <c r="Q834" i="18"/>
  <c r="AG782" i="18"/>
  <c r="AG834" i="18"/>
  <c r="Z782" i="18"/>
  <c r="Z834" i="18"/>
  <c r="O782" i="18"/>
  <c r="O834" i="18"/>
  <c r="AE782" i="18"/>
  <c r="AE834" i="18"/>
  <c r="T834" i="18"/>
  <c r="T782" i="18"/>
  <c r="I1346" i="38"/>
  <c r="I1105" i="38"/>
  <c r="AG834" i="39"/>
  <c r="AG782" i="39"/>
  <c r="Z834" i="39"/>
  <c r="Z782" i="39"/>
  <c r="O834" i="39"/>
  <c r="O782" i="39"/>
  <c r="AE834" i="39"/>
  <c r="AE782" i="39"/>
  <c r="T834" i="39"/>
  <c r="T782" i="39"/>
  <c r="G173" i="24"/>
  <c r="G1361" i="18"/>
  <c r="G366" i="24"/>
  <c r="G1361" i="39"/>
  <c r="S782" i="38"/>
  <c r="S834" i="38"/>
  <c r="AI782" i="38"/>
  <c r="AI834" i="38"/>
  <c r="X782" i="38"/>
  <c r="X834" i="38"/>
  <c r="Q782" i="38"/>
  <c r="Q834" i="38"/>
  <c r="AG782" i="38"/>
  <c r="AG834" i="38"/>
  <c r="Z834" i="38"/>
  <c r="Z782" i="38"/>
  <c r="U782" i="18"/>
  <c r="U834" i="18"/>
  <c r="N782" i="18"/>
  <c r="N834" i="18"/>
  <c r="AD782" i="18"/>
  <c r="AD834" i="18"/>
  <c r="S782" i="18"/>
  <c r="S834" i="18"/>
  <c r="AI782" i="18"/>
  <c r="AI834" i="18"/>
  <c r="X834" i="18"/>
  <c r="X782" i="18"/>
  <c r="G365" i="24"/>
  <c r="G174" i="24"/>
  <c r="G1361" i="38"/>
  <c r="G500" i="24" l="1"/>
  <c r="F15" i="42"/>
  <c r="G175" i="24"/>
  <c r="G367" i="24"/>
  <c r="M15" i="42" s="1"/>
  <c r="K834" i="39"/>
  <c r="K782" i="39"/>
  <c r="G783" i="39" s="1"/>
  <c r="G789" i="39" s="1"/>
  <c r="G791" i="39" s="1"/>
  <c r="G806" i="39" s="1"/>
  <c r="I779" i="39"/>
  <c r="K782" i="38"/>
  <c r="G783" i="38" s="1"/>
  <c r="G789" i="38" s="1"/>
  <c r="G791" i="38" s="1"/>
  <c r="G806" i="38" s="1"/>
  <c r="K834" i="38"/>
  <c r="I779" i="38"/>
  <c r="K782" i="18"/>
  <c r="G783" i="18" s="1"/>
  <c r="G789" i="18" s="1"/>
  <c r="G791" i="18" s="1"/>
  <c r="G806" i="18" s="1"/>
  <c r="K834" i="18"/>
  <c r="I779" i="18"/>
  <c r="G501" i="24"/>
  <c r="G502" i="24" l="1"/>
  <c r="H15" i="42" s="1"/>
  <c r="G557" i="24"/>
  <c r="L15" i="42"/>
  <c r="I782" i="18"/>
  <c r="I834" i="18"/>
  <c r="AG809" i="38"/>
  <c r="AG835" i="38" s="1"/>
  <c r="AG837" i="38" s="1"/>
  <c r="AG842" i="38" s="1"/>
  <c r="AG844" i="38" s="1"/>
  <c r="Q809" i="38"/>
  <c r="Q835" i="38" s="1"/>
  <c r="Q837" i="38" s="1"/>
  <c r="Q842" i="38" s="1"/>
  <c r="Q844" i="38" s="1"/>
  <c r="X809" i="38"/>
  <c r="X835" i="38" s="1"/>
  <c r="X837" i="38" s="1"/>
  <c r="X842" i="38" s="1"/>
  <c r="X844" i="38" s="1"/>
  <c r="AI809" i="38"/>
  <c r="AI835" i="38" s="1"/>
  <c r="AI837" i="38" s="1"/>
  <c r="AI842" i="38" s="1"/>
  <c r="AI844" i="38" s="1"/>
  <c r="S809" i="38"/>
  <c r="S835" i="38" s="1"/>
  <c r="S837" i="38" s="1"/>
  <c r="S842" i="38" s="1"/>
  <c r="S844" i="38" s="1"/>
  <c r="AD809" i="38"/>
  <c r="AD835" i="38" s="1"/>
  <c r="AD837" i="38" s="1"/>
  <c r="AD842" i="38" s="1"/>
  <c r="AD844" i="38" s="1"/>
  <c r="N809" i="38"/>
  <c r="N835" i="38" s="1"/>
  <c r="N837" i="38" s="1"/>
  <c r="N842" i="38" s="1"/>
  <c r="N844" i="38" s="1"/>
  <c r="AC809" i="38"/>
  <c r="AC835" i="38" s="1"/>
  <c r="AC837" i="38" s="1"/>
  <c r="AC842" i="38" s="1"/>
  <c r="AC844" i="38" s="1"/>
  <c r="M809" i="38"/>
  <c r="M835" i="38" s="1"/>
  <c r="M837" i="38" s="1"/>
  <c r="M842" i="38" s="1"/>
  <c r="M844" i="38" s="1"/>
  <c r="T809" i="38"/>
  <c r="T835" i="38" s="1"/>
  <c r="T837" i="38" s="1"/>
  <c r="T842" i="38" s="1"/>
  <c r="T844" i="38" s="1"/>
  <c r="AE809" i="38"/>
  <c r="AE835" i="38" s="1"/>
  <c r="AE837" i="38" s="1"/>
  <c r="AE842" i="38" s="1"/>
  <c r="AE844" i="38" s="1"/>
  <c r="O809" i="38"/>
  <c r="O835" i="38" s="1"/>
  <c r="O837" i="38" s="1"/>
  <c r="O842" i="38" s="1"/>
  <c r="O844" i="38" s="1"/>
  <c r="Z809" i="38"/>
  <c r="Z835" i="38" s="1"/>
  <c r="Z837" i="38" s="1"/>
  <c r="Z842" i="38" s="1"/>
  <c r="Z844" i="38" s="1"/>
  <c r="AB809" i="38"/>
  <c r="AB835" i="38" s="1"/>
  <c r="AB837" i="38" s="1"/>
  <c r="AB842" i="38" s="1"/>
  <c r="AB844" i="38" s="1"/>
  <c r="R809" i="38"/>
  <c r="R835" i="38" s="1"/>
  <c r="R837" i="38" s="1"/>
  <c r="R842" i="38" s="1"/>
  <c r="R844" i="38" s="1"/>
  <c r="Y809" i="38"/>
  <c r="Y835" i="38" s="1"/>
  <c r="Y837" i="38" s="1"/>
  <c r="Y842" i="38" s="1"/>
  <c r="Y844" i="38" s="1"/>
  <c r="AF809" i="38"/>
  <c r="AF835" i="38" s="1"/>
  <c r="AF837" i="38" s="1"/>
  <c r="AF842" i="38" s="1"/>
  <c r="AF844" i="38" s="1"/>
  <c r="P809" i="38"/>
  <c r="P835" i="38" s="1"/>
  <c r="P837" i="38" s="1"/>
  <c r="P842" i="38" s="1"/>
  <c r="P844" i="38" s="1"/>
  <c r="AA809" i="38"/>
  <c r="AA835" i="38" s="1"/>
  <c r="AA837" i="38" s="1"/>
  <c r="AA842" i="38" s="1"/>
  <c r="AA844" i="38" s="1"/>
  <c r="K809" i="38"/>
  <c r="V809" i="38"/>
  <c r="V835" i="38" s="1"/>
  <c r="V837" i="38" s="1"/>
  <c r="V842" i="38" s="1"/>
  <c r="V844" i="38" s="1"/>
  <c r="U809" i="38"/>
  <c r="U835" i="38" s="1"/>
  <c r="U837" i="38" s="1"/>
  <c r="U842" i="38" s="1"/>
  <c r="U844" i="38" s="1"/>
  <c r="L809" i="38"/>
  <c r="L835" i="38" s="1"/>
  <c r="L837" i="38" s="1"/>
  <c r="L842" i="38" s="1"/>
  <c r="L844" i="38" s="1"/>
  <c r="W809" i="38"/>
  <c r="W835" i="38" s="1"/>
  <c r="W837" i="38" s="1"/>
  <c r="W842" i="38" s="1"/>
  <c r="W844" i="38" s="1"/>
  <c r="AH809" i="38"/>
  <c r="AH835" i="38" s="1"/>
  <c r="AH837" i="38" s="1"/>
  <c r="AH842" i="38" s="1"/>
  <c r="AH844" i="38" s="1"/>
  <c r="W809" i="18"/>
  <c r="W835" i="18" s="1"/>
  <c r="W837" i="18" s="1"/>
  <c r="W842" i="18" s="1"/>
  <c r="W844" i="18" s="1"/>
  <c r="AH809" i="18"/>
  <c r="AH835" i="18" s="1"/>
  <c r="AH837" i="18" s="1"/>
  <c r="AH842" i="18" s="1"/>
  <c r="AH844" i="18" s="1"/>
  <c r="R809" i="18"/>
  <c r="R835" i="18" s="1"/>
  <c r="R837" i="18" s="1"/>
  <c r="R842" i="18" s="1"/>
  <c r="R844" i="18" s="1"/>
  <c r="Y809" i="18"/>
  <c r="Y835" i="18" s="1"/>
  <c r="Y837" i="18" s="1"/>
  <c r="Y842" i="18" s="1"/>
  <c r="Y844" i="18" s="1"/>
  <c r="AF809" i="18"/>
  <c r="AF835" i="18" s="1"/>
  <c r="AF837" i="18" s="1"/>
  <c r="AF842" i="18" s="1"/>
  <c r="AF844" i="18" s="1"/>
  <c r="P809" i="18"/>
  <c r="P835" i="18" s="1"/>
  <c r="P837" i="18" s="1"/>
  <c r="P842" i="18" s="1"/>
  <c r="P844" i="18" s="1"/>
  <c r="AI809" i="18"/>
  <c r="AI835" i="18" s="1"/>
  <c r="AI837" i="18" s="1"/>
  <c r="AI842" i="18" s="1"/>
  <c r="AI844" i="18" s="1"/>
  <c r="S809" i="18"/>
  <c r="S835" i="18" s="1"/>
  <c r="S837" i="18" s="1"/>
  <c r="S842" i="18" s="1"/>
  <c r="S844" i="18" s="1"/>
  <c r="AD809" i="18"/>
  <c r="AD835" i="18" s="1"/>
  <c r="AD837" i="18" s="1"/>
  <c r="AD842" i="18" s="1"/>
  <c r="AD844" i="18" s="1"/>
  <c r="N809" i="18"/>
  <c r="N835" i="18" s="1"/>
  <c r="N837" i="18" s="1"/>
  <c r="N842" i="18" s="1"/>
  <c r="N844" i="18" s="1"/>
  <c r="U809" i="18"/>
  <c r="U835" i="18" s="1"/>
  <c r="U837" i="18" s="1"/>
  <c r="U842" i="18" s="1"/>
  <c r="U844" i="18" s="1"/>
  <c r="AB809" i="18"/>
  <c r="AB835" i="18" s="1"/>
  <c r="AB837" i="18" s="1"/>
  <c r="AB842" i="18" s="1"/>
  <c r="AB844" i="18" s="1"/>
  <c r="L809" i="18"/>
  <c r="L835" i="18" s="1"/>
  <c r="L837" i="18" s="1"/>
  <c r="L842" i="18" s="1"/>
  <c r="L844" i="18" s="1"/>
  <c r="K809" i="18"/>
  <c r="T809" i="18"/>
  <c r="T835" i="18" s="1"/>
  <c r="T837" i="18" s="1"/>
  <c r="T842" i="18" s="1"/>
  <c r="T844" i="18" s="1"/>
  <c r="AE809" i="18"/>
  <c r="AE835" i="18" s="1"/>
  <c r="AE837" i="18" s="1"/>
  <c r="AE842" i="18" s="1"/>
  <c r="AE844" i="18" s="1"/>
  <c r="O809" i="18"/>
  <c r="O835" i="18" s="1"/>
  <c r="O837" i="18" s="1"/>
  <c r="O842" i="18" s="1"/>
  <c r="O844" i="18" s="1"/>
  <c r="Z809" i="18"/>
  <c r="Z835" i="18" s="1"/>
  <c r="Z837" i="18" s="1"/>
  <c r="Z842" i="18" s="1"/>
  <c r="Z844" i="18" s="1"/>
  <c r="AG809" i="18"/>
  <c r="AG835" i="18" s="1"/>
  <c r="AG837" i="18" s="1"/>
  <c r="AG842" i="18" s="1"/>
  <c r="AG844" i="18" s="1"/>
  <c r="Q809" i="18"/>
  <c r="Q835" i="18" s="1"/>
  <c r="Q837" i="18" s="1"/>
  <c r="Q842" i="18" s="1"/>
  <c r="Q844" i="18" s="1"/>
  <c r="X809" i="18"/>
  <c r="X835" i="18" s="1"/>
  <c r="X837" i="18" s="1"/>
  <c r="X842" i="18" s="1"/>
  <c r="X844" i="18" s="1"/>
  <c r="AA809" i="18"/>
  <c r="AA835" i="18" s="1"/>
  <c r="AA837" i="18" s="1"/>
  <c r="AA842" i="18" s="1"/>
  <c r="AA844" i="18" s="1"/>
  <c r="V809" i="18"/>
  <c r="V835" i="18" s="1"/>
  <c r="V837" i="18" s="1"/>
  <c r="V842" i="18" s="1"/>
  <c r="V844" i="18" s="1"/>
  <c r="AC809" i="18"/>
  <c r="AC835" i="18" s="1"/>
  <c r="AC837" i="18" s="1"/>
  <c r="AC842" i="18" s="1"/>
  <c r="AC844" i="18" s="1"/>
  <c r="M809" i="18"/>
  <c r="M835" i="18" s="1"/>
  <c r="M837" i="18" s="1"/>
  <c r="M842" i="18" s="1"/>
  <c r="M844" i="18" s="1"/>
  <c r="I834" i="39"/>
  <c r="I782" i="39"/>
  <c r="G558" i="24"/>
  <c r="G559" i="24" s="1"/>
  <c r="N15" i="42" s="1"/>
  <c r="I834" i="38"/>
  <c r="I782" i="38"/>
  <c r="AA809" i="39"/>
  <c r="AA835" i="39" s="1"/>
  <c r="AA837" i="39" s="1"/>
  <c r="AA842" i="39" s="1"/>
  <c r="AA844" i="39" s="1"/>
  <c r="K809" i="39"/>
  <c r="V809" i="39"/>
  <c r="V835" i="39" s="1"/>
  <c r="V837" i="39" s="1"/>
  <c r="V842" i="39" s="1"/>
  <c r="V844" i="39" s="1"/>
  <c r="AC809" i="39"/>
  <c r="AC835" i="39" s="1"/>
  <c r="AC837" i="39" s="1"/>
  <c r="AC842" i="39" s="1"/>
  <c r="AC844" i="39" s="1"/>
  <c r="M809" i="39"/>
  <c r="M835" i="39" s="1"/>
  <c r="M837" i="39" s="1"/>
  <c r="M842" i="39" s="1"/>
  <c r="M844" i="39" s="1"/>
  <c r="T809" i="39"/>
  <c r="T835" i="39" s="1"/>
  <c r="T837" i="39" s="1"/>
  <c r="T842" i="39" s="1"/>
  <c r="T844" i="39" s="1"/>
  <c r="W809" i="39"/>
  <c r="W835" i="39" s="1"/>
  <c r="W837" i="39" s="1"/>
  <c r="W842" i="39" s="1"/>
  <c r="W844" i="39" s="1"/>
  <c r="AH809" i="39"/>
  <c r="AH835" i="39" s="1"/>
  <c r="AH837" i="39" s="1"/>
  <c r="AH842" i="39" s="1"/>
  <c r="AH844" i="39" s="1"/>
  <c r="R809" i="39"/>
  <c r="R835" i="39" s="1"/>
  <c r="R837" i="39" s="1"/>
  <c r="R842" i="39" s="1"/>
  <c r="R844" i="39" s="1"/>
  <c r="Y809" i="39"/>
  <c r="Y835" i="39" s="1"/>
  <c r="Y837" i="39" s="1"/>
  <c r="Y842" i="39" s="1"/>
  <c r="Y844" i="39" s="1"/>
  <c r="AF809" i="39"/>
  <c r="AF835" i="39" s="1"/>
  <c r="AF837" i="39" s="1"/>
  <c r="AF842" i="39" s="1"/>
  <c r="AF844" i="39" s="1"/>
  <c r="P809" i="39"/>
  <c r="P835" i="39" s="1"/>
  <c r="P837" i="39" s="1"/>
  <c r="P842" i="39" s="1"/>
  <c r="P844" i="39" s="1"/>
  <c r="AI809" i="39"/>
  <c r="AI835" i="39" s="1"/>
  <c r="AI837" i="39" s="1"/>
  <c r="AI842" i="39" s="1"/>
  <c r="AI844" i="39" s="1"/>
  <c r="S809" i="39"/>
  <c r="S835" i="39" s="1"/>
  <c r="S837" i="39" s="1"/>
  <c r="S842" i="39" s="1"/>
  <c r="S844" i="39" s="1"/>
  <c r="AD809" i="39"/>
  <c r="AD835" i="39" s="1"/>
  <c r="AD837" i="39" s="1"/>
  <c r="AD842" i="39" s="1"/>
  <c r="AD844" i="39" s="1"/>
  <c r="N809" i="39"/>
  <c r="N835" i="39" s="1"/>
  <c r="N837" i="39" s="1"/>
  <c r="N842" i="39" s="1"/>
  <c r="N844" i="39" s="1"/>
  <c r="U809" i="39"/>
  <c r="U835" i="39" s="1"/>
  <c r="U837" i="39" s="1"/>
  <c r="U842" i="39" s="1"/>
  <c r="U844" i="39" s="1"/>
  <c r="AB809" i="39"/>
  <c r="AB835" i="39" s="1"/>
  <c r="AB837" i="39" s="1"/>
  <c r="AB842" i="39" s="1"/>
  <c r="AB844" i="39" s="1"/>
  <c r="L809" i="39"/>
  <c r="L835" i="39" s="1"/>
  <c r="L837" i="39" s="1"/>
  <c r="L842" i="39" s="1"/>
  <c r="L844" i="39" s="1"/>
  <c r="AE809" i="39"/>
  <c r="AE835" i="39" s="1"/>
  <c r="AE837" i="39" s="1"/>
  <c r="AE842" i="39" s="1"/>
  <c r="AE844" i="39" s="1"/>
  <c r="O809" i="39"/>
  <c r="O835" i="39" s="1"/>
  <c r="O837" i="39" s="1"/>
  <c r="O842" i="39" s="1"/>
  <c r="O844" i="39" s="1"/>
  <c r="Z809" i="39"/>
  <c r="Z835" i="39" s="1"/>
  <c r="Z837" i="39" s="1"/>
  <c r="Z842" i="39" s="1"/>
  <c r="Z844" i="39" s="1"/>
  <c r="AG809" i="39"/>
  <c r="AG835" i="39" s="1"/>
  <c r="AG837" i="39" s="1"/>
  <c r="AG842" i="39" s="1"/>
  <c r="AG844" i="39" s="1"/>
  <c r="Q809" i="39"/>
  <c r="Q835" i="39" s="1"/>
  <c r="Q837" i="39" s="1"/>
  <c r="Q842" i="39" s="1"/>
  <c r="Q844" i="39" s="1"/>
  <c r="X809" i="39"/>
  <c r="X835" i="39" s="1"/>
  <c r="X837" i="39" s="1"/>
  <c r="X842" i="39" s="1"/>
  <c r="X844" i="39" s="1"/>
  <c r="Q853" i="39" l="1"/>
  <c r="Q854" i="39" s="1"/>
  <c r="Q849" i="39"/>
  <c r="Q850" i="39" s="1"/>
  <c r="L853" i="39"/>
  <c r="L854" i="39" s="1"/>
  <c r="L849" i="39"/>
  <c r="L850" i="39" s="1"/>
  <c r="Z849" i="39"/>
  <c r="Z850" i="39" s="1"/>
  <c r="Z853" i="39"/>
  <c r="Z854" i="39" s="1"/>
  <c r="AB853" i="39"/>
  <c r="AB854" i="39" s="1"/>
  <c r="AB849" i="39"/>
  <c r="AB850" i="39" s="1"/>
  <c r="S849" i="39"/>
  <c r="S850" i="39" s="1"/>
  <c r="S853" i="39"/>
  <c r="S854" i="39" s="1"/>
  <c r="Y853" i="39"/>
  <c r="Y854" i="39" s="1"/>
  <c r="Y849" i="39"/>
  <c r="Y850" i="39" s="1"/>
  <c r="T853" i="39"/>
  <c r="T854" i="39" s="1"/>
  <c r="T849" i="39"/>
  <c r="T850" i="39" s="1"/>
  <c r="K835" i="39"/>
  <c r="K837" i="39" s="1"/>
  <c r="I809" i="39"/>
  <c r="I835" i="39" s="1"/>
  <c r="AA849" i="18"/>
  <c r="AA850" i="18" s="1"/>
  <c r="AA853" i="18"/>
  <c r="AA854" i="18" s="1"/>
  <c r="Z853" i="18"/>
  <c r="Z854" i="18" s="1"/>
  <c r="Z849" i="18"/>
  <c r="Z850" i="18" s="1"/>
  <c r="K835" i="18"/>
  <c r="K837" i="18" s="1"/>
  <c r="I809" i="18"/>
  <c r="I835" i="18" s="1"/>
  <c r="N853" i="18"/>
  <c r="N854" i="18" s="1"/>
  <c r="N849" i="18"/>
  <c r="N850" i="18" s="1"/>
  <c r="P849" i="18"/>
  <c r="P850" i="18" s="1"/>
  <c r="P853" i="18"/>
  <c r="P854" i="18" s="1"/>
  <c r="AH853" i="18"/>
  <c r="AH854" i="18" s="1"/>
  <c r="AH849" i="18"/>
  <c r="AH850" i="18" s="1"/>
  <c r="L853" i="38"/>
  <c r="L854" i="38" s="1"/>
  <c r="L849" i="38"/>
  <c r="L850" i="38" s="1"/>
  <c r="AA853" i="38"/>
  <c r="AA854" i="38" s="1"/>
  <c r="AA849" i="38"/>
  <c r="AA850" i="38" s="1"/>
  <c r="R849" i="38"/>
  <c r="R850" i="38" s="1"/>
  <c r="R853" i="38"/>
  <c r="R854" i="38" s="1"/>
  <c r="AE853" i="38"/>
  <c r="AE854" i="38" s="1"/>
  <c r="AE849" i="38"/>
  <c r="AE850" i="38" s="1"/>
  <c r="N849" i="38"/>
  <c r="N850" i="38" s="1"/>
  <c r="N853" i="38"/>
  <c r="N854" i="38" s="1"/>
  <c r="X853" i="38"/>
  <c r="X854" i="38" s="1"/>
  <c r="X849" i="38"/>
  <c r="X850" i="38" s="1"/>
  <c r="O849" i="39"/>
  <c r="O850" i="39" s="1"/>
  <c r="O853" i="39"/>
  <c r="O854" i="39" s="1"/>
  <c r="U853" i="39"/>
  <c r="U854" i="39" s="1"/>
  <c r="U849" i="39"/>
  <c r="U850" i="39" s="1"/>
  <c r="AI849" i="39"/>
  <c r="AI850" i="39" s="1"/>
  <c r="AI853" i="39"/>
  <c r="AI854" i="39" s="1"/>
  <c r="R849" i="39"/>
  <c r="R850" i="39" s="1"/>
  <c r="R853" i="39"/>
  <c r="R854" i="39" s="1"/>
  <c r="M853" i="39"/>
  <c r="M854" i="39" s="1"/>
  <c r="M849" i="39"/>
  <c r="M850" i="39" s="1"/>
  <c r="AA849" i="39"/>
  <c r="AA850" i="39" s="1"/>
  <c r="AA853" i="39"/>
  <c r="AA854" i="39" s="1"/>
  <c r="M853" i="18"/>
  <c r="M854" i="18" s="1"/>
  <c r="M849" i="18"/>
  <c r="M850" i="18" s="1"/>
  <c r="X849" i="18"/>
  <c r="X850" i="18" s="1"/>
  <c r="X853" i="18"/>
  <c r="X854" i="18" s="1"/>
  <c r="O849" i="18"/>
  <c r="O850" i="18" s="1"/>
  <c r="O853" i="18"/>
  <c r="O854" i="18" s="1"/>
  <c r="L849" i="18"/>
  <c r="L850" i="18" s="1"/>
  <c r="L853" i="18"/>
  <c r="L854" i="18" s="1"/>
  <c r="AD853" i="18"/>
  <c r="AD854" i="18" s="1"/>
  <c r="AD849" i="18"/>
  <c r="AD850" i="18" s="1"/>
  <c r="AF849" i="18"/>
  <c r="AF850" i="18" s="1"/>
  <c r="AF853" i="18"/>
  <c r="AF854" i="18" s="1"/>
  <c r="W849" i="18"/>
  <c r="W850" i="18" s="1"/>
  <c r="W853" i="18"/>
  <c r="W854" i="18" s="1"/>
  <c r="U849" i="38"/>
  <c r="U850" i="38" s="1"/>
  <c r="U853" i="38"/>
  <c r="U854" i="38" s="1"/>
  <c r="P853" i="38"/>
  <c r="P854" i="38" s="1"/>
  <c r="P849" i="38"/>
  <c r="P850" i="38" s="1"/>
  <c r="AB853" i="38"/>
  <c r="AB854" i="38" s="1"/>
  <c r="AB849" i="38"/>
  <c r="AB850" i="38" s="1"/>
  <c r="T853" i="38"/>
  <c r="T854" i="38" s="1"/>
  <c r="T849" i="38"/>
  <c r="T850" i="38" s="1"/>
  <c r="AD849" i="38"/>
  <c r="AD850" i="38" s="1"/>
  <c r="AD853" i="38"/>
  <c r="AD854" i="38" s="1"/>
  <c r="Q849" i="38"/>
  <c r="Q850" i="38" s="1"/>
  <c r="Q853" i="38"/>
  <c r="Q854" i="38" s="1"/>
  <c r="AE849" i="39"/>
  <c r="AE850" i="39" s="1"/>
  <c r="AE853" i="39"/>
  <c r="AE854" i="39" s="1"/>
  <c r="N849" i="39"/>
  <c r="N850" i="39" s="1"/>
  <c r="N853" i="39"/>
  <c r="N854" i="39" s="1"/>
  <c r="P853" i="39"/>
  <c r="P854" i="39" s="1"/>
  <c r="P849" i="39"/>
  <c r="P850" i="39" s="1"/>
  <c r="AH849" i="39"/>
  <c r="AH850" i="39" s="1"/>
  <c r="AH853" i="39"/>
  <c r="AH854" i="39" s="1"/>
  <c r="AC853" i="39"/>
  <c r="AC854" i="39" s="1"/>
  <c r="AC849" i="39"/>
  <c r="AC850" i="39" s="1"/>
  <c r="AC853" i="18"/>
  <c r="AC854" i="18" s="1"/>
  <c r="AC849" i="18"/>
  <c r="AC850" i="18" s="1"/>
  <c r="Q853" i="18"/>
  <c r="Q854" i="18" s="1"/>
  <c r="Q849" i="18"/>
  <c r="Q850" i="18" s="1"/>
  <c r="AE849" i="18"/>
  <c r="AE850" i="18" s="1"/>
  <c r="AE853" i="18"/>
  <c r="AE854" i="18" s="1"/>
  <c r="AB849" i="18"/>
  <c r="AB850" i="18" s="1"/>
  <c r="AB853" i="18"/>
  <c r="AB854" i="18" s="1"/>
  <c r="S849" i="18"/>
  <c r="S850" i="18" s="1"/>
  <c r="S853" i="18"/>
  <c r="S854" i="18" s="1"/>
  <c r="Y853" i="18"/>
  <c r="Y854" i="18" s="1"/>
  <c r="Y849" i="18"/>
  <c r="Y850" i="18" s="1"/>
  <c r="AH849" i="38"/>
  <c r="AH850" i="38" s="1"/>
  <c r="AH853" i="38"/>
  <c r="AH854" i="38" s="1"/>
  <c r="V849" i="38"/>
  <c r="V850" i="38" s="1"/>
  <c r="V853" i="38"/>
  <c r="V854" i="38" s="1"/>
  <c r="AF853" i="38"/>
  <c r="AF854" i="38" s="1"/>
  <c r="AF849" i="38"/>
  <c r="AF850" i="38" s="1"/>
  <c r="Z849" i="38"/>
  <c r="Z850" i="38" s="1"/>
  <c r="Z853" i="38"/>
  <c r="Z854" i="38" s="1"/>
  <c r="M849" i="38"/>
  <c r="M850" i="38" s="1"/>
  <c r="M853" i="38"/>
  <c r="M854" i="38" s="1"/>
  <c r="S853" i="38"/>
  <c r="S854" i="38" s="1"/>
  <c r="S849" i="38"/>
  <c r="S850" i="38" s="1"/>
  <c r="AG849" i="38"/>
  <c r="AG850" i="38" s="1"/>
  <c r="AG853" i="38"/>
  <c r="AG854" i="38" s="1"/>
  <c r="X853" i="39"/>
  <c r="X854" i="39" s="1"/>
  <c r="X849" i="39"/>
  <c r="X850" i="39" s="1"/>
  <c r="AG853" i="39"/>
  <c r="AG854" i="39" s="1"/>
  <c r="AG849" i="39"/>
  <c r="AG850" i="39" s="1"/>
  <c r="AD849" i="39"/>
  <c r="AD850" i="39" s="1"/>
  <c r="AD853" i="39"/>
  <c r="AD854" i="39" s="1"/>
  <c r="AF853" i="39"/>
  <c r="AF854" i="39" s="1"/>
  <c r="AF849" i="39"/>
  <c r="AF850" i="39" s="1"/>
  <c r="W849" i="39"/>
  <c r="W850" i="39" s="1"/>
  <c r="W853" i="39"/>
  <c r="W854" i="39" s="1"/>
  <c r="V849" i="39"/>
  <c r="V850" i="39" s="1"/>
  <c r="V853" i="39"/>
  <c r="V854" i="39" s="1"/>
  <c r="V853" i="18"/>
  <c r="V854" i="18" s="1"/>
  <c r="V849" i="18"/>
  <c r="V850" i="18" s="1"/>
  <c r="AG853" i="18"/>
  <c r="AG854" i="18" s="1"/>
  <c r="AG849" i="18"/>
  <c r="AG850" i="18" s="1"/>
  <c r="T849" i="18"/>
  <c r="T850" i="18" s="1"/>
  <c r="T853" i="18"/>
  <c r="T854" i="18" s="1"/>
  <c r="U853" i="18"/>
  <c r="U854" i="18" s="1"/>
  <c r="U849" i="18"/>
  <c r="U850" i="18" s="1"/>
  <c r="AI849" i="18"/>
  <c r="AI850" i="18" s="1"/>
  <c r="AI853" i="18"/>
  <c r="AI854" i="18" s="1"/>
  <c r="R853" i="18"/>
  <c r="R854" i="18" s="1"/>
  <c r="R849" i="18"/>
  <c r="R850" i="18" s="1"/>
  <c r="W853" i="38"/>
  <c r="W854" i="38" s="1"/>
  <c r="W849" i="38"/>
  <c r="W850" i="38" s="1"/>
  <c r="K835" i="38"/>
  <c r="K837" i="38" s="1"/>
  <c r="I809" i="38"/>
  <c r="I835" i="38" s="1"/>
  <c r="Y849" i="38"/>
  <c r="Y850" i="38" s="1"/>
  <c r="Y853" i="38"/>
  <c r="Y854" i="38" s="1"/>
  <c r="O853" i="38"/>
  <c r="O854" i="38" s="1"/>
  <c r="O849" i="38"/>
  <c r="O850" i="38" s="1"/>
  <c r="AC849" i="38"/>
  <c r="AC850" i="38" s="1"/>
  <c r="AC853" i="38"/>
  <c r="AC854" i="38" s="1"/>
  <c r="AI853" i="38"/>
  <c r="AI854" i="38" s="1"/>
  <c r="AI849" i="38"/>
  <c r="AI850" i="38" s="1"/>
  <c r="AC858" i="38" l="1"/>
  <c r="AG860" i="38" s="1"/>
  <c r="AG863" i="38" s="1"/>
  <c r="AC882" i="38"/>
  <c r="Y858" i="38"/>
  <c r="AC860" i="38" s="1"/>
  <c r="AC863" i="38" s="1"/>
  <c r="Y882" i="38"/>
  <c r="W890" i="38"/>
  <c r="W867" i="38"/>
  <c r="AI858" i="18"/>
  <c r="AI882" i="18"/>
  <c r="T858" i="18"/>
  <c r="X860" i="18" s="1"/>
  <c r="X863" i="18" s="1"/>
  <c r="T882" i="18"/>
  <c r="V867" i="18"/>
  <c r="V890" i="18"/>
  <c r="W858" i="39"/>
  <c r="AA860" i="39" s="1"/>
  <c r="AA863" i="39" s="1"/>
  <c r="W882" i="39"/>
  <c r="AD858" i="39"/>
  <c r="AH860" i="39" s="1"/>
  <c r="AH863" i="39" s="1"/>
  <c r="AD882" i="39"/>
  <c r="X890" i="39"/>
  <c r="X867" i="39"/>
  <c r="S890" i="38"/>
  <c r="S867" i="38"/>
  <c r="Z858" i="38"/>
  <c r="AD860" i="38" s="1"/>
  <c r="AD863" i="38" s="1"/>
  <c r="Z882" i="38"/>
  <c r="V858" i="38"/>
  <c r="Z860" i="38" s="1"/>
  <c r="Z863" i="38" s="1"/>
  <c r="V882" i="38"/>
  <c r="Y890" i="18"/>
  <c r="Y867" i="18"/>
  <c r="AB858" i="18"/>
  <c r="AF860" i="18" s="1"/>
  <c r="AF863" i="18" s="1"/>
  <c r="AB882" i="18"/>
  <c r="Q890" i="18"/>
  <c r="Q867" i="18"/>
  <c r="AC867" i="39"/>
  <c r="AC890" i="39"/>
  <c r="P890" i="39"/>
  <c r="P867" i="39"/>
  <c r="AE858" i="39"/>
  <c r="AI860" i="39" s="1"/>
  <c r="AI863" i="39" s="1"/>
  <c r="AE882" i="39"/>
  <c r="AD858" i="38"/>
  <c r="AH860" i="38" s="1"/>
  <c r="AH863" i="38" s="1"/>
  <c r="AD882" i="38"/>
  <c r="AB867" i="38"/>
  <c r="AB890" i="38"/>
  <c r="U858" i="38"/>
  <c r="Y860" i="38" s="1"/>
  <c r="Y863" i="38" s="1"/>
  <c r="U882" i="38"/>
  <c r="AF858" i="18"/>
  <c r="AF882" i="18"/>
  <c r="L858" i="18"/>
  <c r="P860" i="18" s="1"/>
  <c r="P863" i="18" s="1"/>
  <c r="L882" i="18"/>
  <c r="X858" i="18"/>
  <c r="AB860" i="18" s="1"/>
  <c r="AB863" i="18" s="1"/>
  <c r="X882" i="18"/>
  <c r="AA858" i="39"/>
  <c r="AE860" i="39" s="1"/>
  <c r="AE863" i="39" s="1"/>
  <c r="AA882" i="39"/>
  <c r="R858" i="39"/>
  <c r="V860" i="39" s="1"/>
  <c r="V863" i="39" s="1"/>
  <c r="R882" i="39"/>
  <c r="U867" i="39"/>
  <c r="U890" i="39"/>
  <c r="X867" i="38"/>
  <c r="X890" i="38"/>
  <c r="AE890" i="38"/>
  <c r="AE867" i="38"/>
  <c r="AA890" i="38"/>
  <c r="AA867" i="38"/>
  <c r="AH867" i="18"/>
  <c r="AH890" i="18"/>
  <c r="N867" i="18"/>
  <c r="N890" i="18"/>
  <c r="Z867" i="18"/>
  <c r="Z890" i="18"/>
  <c r="Y867" i="39"/>
  <c r="Y890" i="39"/>
  <c r="AB890" i="39"/>
  <c r="AB867" i="39"/>
  <c r="L890" i="39"/>
  <c r="L867" i="39"/>
  <c r="AC890" i="38"/>
  <c r="AC867" i="38"/>
  <c r="Y890" i="38"/>
  <c r="Y867" i="38"/>
  <c r="W858" i="38"/>
  <c r="AA860" i="38" s="1"/>
  <c r="AA863" i="38" s="1"/>
  <c r="W882" i="38"/>
  <c r="AI890" i="18"/>
  <c r="AI867" i="18"/>
  <c r="T890" i="18"/>
  <c r="T867" i="18"/>
  <c r="V882" i="18"/>
  <c r="V858" i="18"/>
  <c r="Z860" i="18" s="1"/>
  <c r="Z863" i="18" s="1"/>
  <c r="W890" i="39"/>
  <c r="W867" i="39"/>
  <c r="AD890" i="39"/>
  <c r="AD867" i="39"/>
  <c r="X858" i="39"/>
  <c r="AB860" i="39" s="1"/>
  <c r="AB863" i="39" s="1"/>
  <c r="X882" i="39"/>
  <c r="S858" i="38"/>
  <c r="W860" i="38" s="1"/>
  <c r="W863" i="38" s="1"/>
  <c r="S882" i="38"/>
  <c r="Z890" i="38"/>
  <c r="Z867" i="38"/>
  <c r="V890" i="38"/>
  <c r="V867" i="38"/>
  <c r="Y858" i="18"/>
  <c r="AC860" i="18" s="1"/>
  <c r="AC863" i="18" s="1"/>
  <c r="Y882" i="18"/>
  <c r="AB890" i="18"/>
  <c r="AB867" i="18"/>
  <c r="Q858" i="18"/>
  <c r="U860" i="18" s="1"/>
  <c r="U863" i="18" s="1"/>
  <c r="Q882" i="18"/>
  <c r="AC882" i="39"/>
  <c r="AC858" i="39"/>
  <c r="AG860" i="39" s="1"/>
  <c r="AG863" i="39" s="1"/>
  <c r="P858" i="39"/>
  <c r="T860" i="39" s="1"/>
  <c r="T863" i="39" s="1"/>
  <c r="P882" i="39"/>
  <c r="AE890" i="39"/>
  <c r="AE867" i="39"/>
  <c r="AD890" i="38"/>
  <c r="AD867" i="38"/>
  <c r="AB882" i="38"/>
  <c r="AB858" i="38"/>
  <c r="AF860" i="38" s="1"/>
  <c r="AF863" i="38" s="1"/>
  <c r="U890" i="38"/>
  <c r="U867" i="38"/>
  <c r="AF890" i="18"/>
  <c r="AF867" i="18"/>
  <c r="L890" i="18"/>
  <c r="L867" i="18"/>
  <c r="X890" i="18"/>
  <c r="X867" i="18"/>
  <c r="AA890" i="39"/>
  <c r="AA867" i="39"/>
  <c r="R890" i="39"/>
  <c r="R867" i="39"/>
  <c r="U882" i="39"/>
  <c r="U858" i="39"/>
  <c r="Y860" i="39" s="1"/>
  <c r="Y863" i="39" s="1"/>
  <c r="X882" i="38"/>
  <c r="X858" i="38"/>
  <c r="AB860" i="38" s="1"/>
  <c r="AB863" i="38" s="1"/>
  <c r="AE858" i="38"/>
  <c r="AI860" i="38" s="1"/>
  <c r="AI863" i="38" s="1"/>
  <c r="AE882" i="38"/>
  <c r="AA858" i="38"/>
  <c r="AE860" i="38" s="1"/>
  <c r="AE863" i="38" s="1"/>
  <c r="AA882" i="38"/>
  <c r="AH882" i="18"/>
  <c r="AH858" i="18"/>
  <c r="N882" i="18"/>
  <c r="N858" i="18"/>
  <c r="R860" i="18" s="1"/>
  <c r="R863" i="18" s="1"/>
  <c r="Z882" i="18"/>
  <c r="Z858" i="18"/>
  <c r="AD860" i="18" s="1"/>
  <c r="AD863" i="18" s="1"/>
  <c r="K842" i="39"/>
  <c r="K844" i="39" s="1"/>
  <c r="I837" i="39"/>
  <c r="I842" i="39" s="1"/>
  <c r="Y882" i="39"/>
  <c r="Y858" i="39"/>
  <c r="AC860" i="39" s="1"/>
  <c r="AC863" i="39" s="1"/>
  <c r="AB858" i="39"/>
  <c r="AF860" i="39" s="1"/>
  <c r="AF863" i="39" s="1"/>
  <c r="AB882" i="39"/>
  <c r="L858" i="39"/>
  <c r="P860" i="39" s="1"/>
  <c r="P863" i="39" s="1"/>
  <c r="L882" i="39"/>
  <c r="AI890" i="38"/>
  <c r="AI867" i="38"/>
  <c r="O890" i="38"/>
  <c r="O867" i="38"/>
  <c r="R867" i="18"/>
  <c r="R890" i="18"/>
  <c r="U890" i="18"/>
  <c r="U867" i="18"/>
  <c r="AG890" i="18"/>
  <c r="AG867" i="18"/>
  <c r="V858" i="39"/>
  <c r="Z860" i="39" s="1"/>
  <c r="Z863" i="39" s="1"/>
  <c r="V882" i="39"/>
  <c r="AF890" i="39"/>
  <c r="AF867" i="39"/>
  <c r="AG867" i="39"/>
  <c r="AG890" i="39"/>
  <c r="AG858" i="38"/>
  <c r="AG882" i="38"/>
  <c r="M858" i="38"/>
  <c r="Q860" i="38" s="1"/>
  <c r="Q863" i="38" s="1"/>
  <c r="M882" i="38"/>
  <c r="AF867" i="38"/>
  <c r="AF890" i="38"/>
  <c r="AH858" i="38"/>
  <c r="AH882" i="38"/>
  <c r="S858" i="18"/>
  <c r="W860" i="18" s="1"/>
  <c r="W863" i="18" s="1"/>
  <c r="S882" i="18"/>
  <c r="AE858" i="18"/>
  <c r="AI860" i="18" s="1"/>
  <c r="AI863" i="18" s="1"/>
  <c r="AE882" i="18"/>
  <c r="AC890" i="18"/>
  <c r="AC867" i="18"/>
  <c r="AH858" i="39"/>
  <c r="AH882" i="39"/>
  <c r="N858" i="39"/>
  <c r="R860" i="39" s="1"/>
  <c r="R863" i="39" s="1"/>
  <c r="N882" i="39"/>
  <c r="Q858" i="38"/>
  <c r="U860" i="38" s="1"/>
  <c r="U863" i="38" s="1"/>
  <c r="Q882" i="38"/>
  <c r="T867" i="38"/>
  <c r="T890" i="38"/>
  <c r="P867" i="38"/>
  <c r="P890" i="38"/>
  <c r="W858" i="18"/>
  <c r="AA860" i="18" s="1"/>
  <c r="AA863" i="18" s="1"/>
  <c r="W882" i="18"/>
  <c r="AD867" i="18"/>
  <c r="AD890" i="18"/>
  <c r="O858" i="18"/>
  <c r="S860" i="18" s="1"/>
  <c r="S863" i="18" s="1"/>
  <c r="O882" i="18"/>
  <c r="M890" i="18"/>
  <c r="M867" i="18"/>
  <c r="M867" i="39"/>
  <c r="M890" i="39"/>
  <c r="AI858" i="39"/>
  <c r="AI882" i="39"/>
  <c r="O858" i="39"/>
  <c r="S860" i="39" s="1"/>
  <c r="S863" i="39" s="1"/>
  <c r="O882" i="39"/>
  <c r="N858" i="38"/>
  <c r="R860" i="38" s="1"/>
  <c r="R863" i="38" s="1"/>
  <c r="N882" i="38"/>
  <c r="R858" i="38"/>
  <c r="V860" i="38" s="1"/>
  <c r="V863" i="38" s="1"/>
  <c r="R882" i="38"/>
  <c r="L867" i="38"/>
  <c r="L890" i="38"/>
  <c r="P858" i="18"/>
  <c r="T860" i="18" s="1"/>
  <c r="T863" i="18" s="1"/>
  <c r="P882" i="18"/>
  <c r="AA858" i="18"/>
  <c r="AE860" i="18" s="1"/>
  <c r="AE863" i="18" s="1"/>
  <c r="AA882" i="18"/>
  <c r="T890" i="39"/>
  <c r="T867" i="39"/>
  <c r="S858" i="39"/>
  <c r="W860" i="39" s="1"/>
  <c r="W863" i="39" s="1"/>
  <c r="S882" i="39"/>
  <c r="Z858" i="39"/>
  <c r="AD860" i="39" s="1"/>
  <c r="AD863" i="39" s="1"/>
  <c r="Z882" i="39"/>
  <c r="Q867" i="39"/>
  <c r="Q890" i="39"/>
  <c r="AI858" i="38"/>
  <c r="AI882" i="38"/>
  <c r="O858" i="38"/>
  <c r="S860" i="38" s="1"/>
  <c r="S863" i="38" s="1"/>
  <c r="O882" i="38"/>
  <c r="K842" i="38"/>
  <c r="K844" i="38" s="1"/>
  <c r="I837" i="38"/>
  <c r="I842" i="38" s="1"/>
  <c r="R882" i="18"/>
  <c r="R858" i="18"/>
  <c r="V860" i="18" s="1"/>
  <c r="V863" i="18" s="1"/>
  <c r="U858" i="18"/>
  <c r="Y860" i="18" s="1"/>
  <c r="Y863" i="18" s="1"/>
  <c r="U882" i="18"/>
  <c r="AG858" i="18"/>
  <c r="AG882" i="18"/>
  <c r="V890" i="39"/>
  <c r="V867" i="39"/>
  <c r="AF858" i="39"/>
  <c r="AF882" i="39"/>
  <c r="AG882" i="39"/>
  <c r="AG858" i="39"/>
  <c r="AG890" i="38"/>
  <c r="AG867" i="38"/>
  <c r="M890" i="38"/>
  <c r="M867" i="38"/>
  <c r="AF882" i="38"/>
  <c r="AF858" i="38"/>
  <c r="AH890" i="38"/>
  <c r="AH867" i="38"/>
  <c r="S890" i="18"/>
  <c r="S867" i="18"/>
  <c r="AE890" i="18"/>
  <c r="AE867" i="18"/>
  <c r="AC858" i="18"/>
  <c r="AG860" i="18" s="1"/>
  <c r="AG863" i="18" s="1"/>
  <c r="AC882" i="18"/>
  <c r="AH890" i="39"/>
  <c r="AH867" i="39"/>
  <c r="N890" i="39"/>
  <c r="N867" i="39"/>
  <c r="Q890" i="38"/>
  <c r="Q867" i="38"/>
  <c r="T882" i="38"/>
  <c r="T858" i="38"/>
  <c r="X860" i="38" s="1"/>
  <c r="X863" i="38" s="1"/>
  <c r="P882" i="38"/>
  <c r="P858" i="38"/>
  <c r="T860" i="38" s="1"/>
  <c r="T863" i="38" s="1"/>
  <c r="W890" i="18"/>
  <c r="W867" i="18"/>
  <c r="AD882" i="18"/>
  <c r="AD858" i="18"/>
  <c r="AH860" i="18" s="1"/>
  <c r="AH863" i="18" s="1"/>
  <c r="O890" i="18"/>
  <c r="O867" i="18"/>
  <c r="M858" i="18"/>
  <c r="Q860" i="18" s="1"/>
  <c r="Q863" i="18" s="1"/>
  <c r="M882" i="18"/>
  <c r="M882" i="39"/>
  <c r="M858" i="39"/>
  <c r="Q860" i="39" s="1"/>
  <c r="Q863" i="39" s="1"/>
  <c r="AI890" i="39"/>
  <c r="AI867" i="39"/>
  <c r="O890" i="39"/>
  <c r="O867" i="39"/>
  <c r="N890" i="38"/>
  <c r="N867" i="38"/>
  <c r="R890" i="38"/>
  <c r="R867" i="38"/>
  <c r="L882" i="38"/>
  <c r="L858" i="38"/>
  <c r="P860" i="38" s="1"/>
  <c r="P863" i="38" s="1"/>
  <c r="P890" i="18"/>
  <c r="P867" i="18"/>
  <c r="I837" i="18"/>
  <c r="I842" i="18" s="1"/>
  <c r="K842" i="18"/>
  <c r="K844" i="18" s="1"/>
  <c r="AA890" i="18"/>
  <c r="AA867" i="18"/>
  <c r="T858" i="39"/>
  <c r="X860" i="39" s="1"/>
  <c r="X863" i="39" s="1"/>
  <c r="T882" i="39"/>
  <c r="S890" i="39"/>
  <c r="S867" i="39"/>
  <c r="Z890" i="39"/>
  <c r="Z867" i="39"/>
  <c r="Q882" i="39"/>
  <c r="Q858" i="39"/>
  <c r="U860" i="39" s="1"/>
  <c r="U863" i="39" s="1"/>
  <c r="K849" i="18" l="1"/>
  <c r="K850" i="18" s="1"/>
  <c r="I844" i="18"/>
  <c r="K853" i="18"/>
  <c r="K854" i="18" s="1"/>
  <c r="I844" i="38"/>
  <c r="K853" i="38"/>
  <c r="K854" i="38" s="1"/>
  <c r="K849" i="38"/>
  <c r="K850" i="38" s="1"/>
  <c r="K849" i="39"/>
  <c r="K850" i="39" s="1"/>
  <c r="I844" i="39"/>
  <c r="K853" i="39"/>
  <c r="K854" i="39" s="1"/>
  <c r="I849" i="39" l="1"/>
  <c r="I853" i="39"/>
  <c r="I849" i="38"/>
  <c r="I853" i="38"/>
  <c r="I853" i="18"/>
  <c r="I849" i="18"/>
  <c r="K890" i="39"/>
  <c r="K867" i="39"/>
  <c r="K869" i="39" s="1"/>
  <c r="I850" i="39"/>
  <c r="I850" i="18"/>
  <c r="K890" i="18"/>
  <c r="K867" i="18"/>
  <c r="K869" i="18" s="1"/>
  <c r="K890" i="38"/>
  <c r="K867" i="38"/>
  <c r="K869" i="38" s="1"/>
  <c r="I850" i="38"/>
  <c r="K858" i="39"/>
  <c r="O860" i="39" s="1"/>
  <c r="I854" i="39"/>
  <c r="K882" i="39"/>
  <c r="K858" i="38"/>
  <c r="O860" i="38" s="1"/>
  <c r="I854" i="38"/>
  <c r="K882" i="38"/>
  <c r="K858" i="18"/>
  <c r="O860" i="18" s="1"/>
  <c r="I854" i="18"/>
  <c r="K882" i="18"/>
  <c r="O863" i="39" l="1"/>
  <c r="I860" i="39"/>
  <c r="I863" i="39" s="1"/>
  <c r="K872" i="18"/>
  <c r="K891" i="18"/>
  <c r="K892" i="18" s="1"/>
  <c r="K883" i="18"/>
  <c r="K872" i="39"/>
  <c r="K891" i="39"/>
  <c r="K892" i="39" s="1"/>
  <c r="K883" i="39"/>
  <c r="O863" i="38"/>
  <c r="I860" i="38"/>
  <c r="I863" i="38" s="1"/>
  <c r="I890" i="38"/>
  <c r="I867" i="38"/>
  <c r="O863" i="18"/>
  <c r="I860" i="18"/>
  <c r="I863" i="18" s="1"/>
  <c r="K891" i="38"/>
  <c r="K892" i="38" s="1"/>
  <c r="K883" i="38"/>
  <c r="K872" i="38"/>
  <c r="I867" i="18"/>
  <c r="I890" i="18"/>
  <c r="I858" i="38"/>
  <c r="I882" i="38"/>
  <c r="I882" i="18"/>
  <c r="I858" i="18"/>
  <c r="I858" i="39"/>
  <c r="I882" i="39"/>
  <c r="I890" i="39"/>
  <c r="I867" i="39"/>
  <c r="K873" i="38" l="1"/>
  <c r="K877" i="38" s="1"/>
  <c r="K878" i="38" s="1"/>
  <c r="K907" i="18"/>
  <c r="K912" i="18" s="1"/>
  <c r="T864" i="38"/>
  <c r="T876" i="38" s="1"/>
  <c r="AE864" i="38"/>
  <c r="AE876" i="38" s="1"/>
  <c r="O864" i="38"/>
  <c r="O876" i="38" s="1"/>
  <c r="Z864" i="38"/>
  <c r="Z876" i="38" s="1"/>
  <c r="AG864" i="38"/>
  <c r="AG876" i="38" s="1"/>
  <c r="Q864" i="38"/>
  <c r="Q876" i="38" s="1"/>
  <c r="S864" i="38"/>
  <c r="S876" i="38" s="1"/>
  <c r="AF864" i="38"/>
  <c r="AF876" i="38" s="1"/>
  <c r="P864" i="38"/>
  <c r="P876" i="38" s="1"/>
  <c r="AA864" i="38"/>
  <c r="AA876" i="38" s="1"/>
  <c r="V864" i="38"/>
  <c r="V876" i="38" s="1"/>
  <c r="AC864" i="38"/>
  <c r="AC876" i="38" s="1"/>
  <c r="X864" i="38"/>
  <c r="X876" i="38" s="1"/>
  <c r="AI864" i="38"/>
  <c r="AI876" i="38" s="1"/>
  <c r="AD864" i="38"/>
  <c r="AD876" i="38" s="1"/>
  <c r="U864" i="38"/>
  <c r="U876" i="38" s="1"/>
  <c r="AB864" i="38"/>
  <c r="AB876" i="38" s="1"/>
  <c r="W864" i="38"/>
  <c r="W876" i="38" s="1"/>
  <c r="AH864" i="38"/>
  <c r="AH876" i="38" s="1"/>
  <c r="R864" i="38"/>
  <c r="R876" i="38" s="1"/>
  <c r="Y864" i="38"/>
  <c r="Y876" i="38" s="1"/>
  <c r="K873" i="39"/>
  <c r="K877" i="39" s="1"/>
  <c r="K878" i="39" s="1"/>
  <c r="K873" i="18"/>
  <c r="K877" i="18" s="1"/>
  <c r="K878" i="18" s="1"/>
  <c r="K907" i="38"/>
  <c r="K912" i="38" s="1"/>
  <c r="V864" i="18"/>
  <c r="V876" i="18" s="1"/>
  <c r="AC864" i="18"/>
  <c r="AC876" i="18" s="1"/>
  <c r="T864" i="18"/>
  <c r="T876" i="18" s="1"/>
  <c r="AE864" i="18"/>
  <c r="AE876" i="18" s="1"/>
  <c r="O864" i="18"/>
  <c r="O876" i="18" s="1"/>
  <c r="AH864" i="18"/>
  <c r="AH876" i="18" s="1"/>
  <c r="R864" i="18"/>
  <c r="R876" i="18" s="1"/>
  <c r="Y864" i="18"/>
  <c r="Y876" i="18" s="1"/>
  <c r="AF864" i="18"/>
  <c r="AF876" i="18" s="1"/>
  <c r="P864" i="18"/>
  <c r="P876" i="18" s="1"/>
  <c r="AA864" i="18"/>
  <c r="AA876" i="18" s="1"/>
  <c r="AD864" i="18"/>
  <c r="AD876" i="18" s="1"/>
  <c r="U864" i="18"/>
  <c r="U876" i="18" s="1"/>
  <c r="AB864" i="18"/>
  <c r="AB876" i="18" s="1"/>
  <c r="W864" i="18"/>
  <c r="W876" i="18" s="1"/>
  <c r="Z864" i="18"/>
  <c r="Z876" i="18" s="1"/>
  <c r="AG864" i="18"/>
  <c r="AG876" i="18" s="1"/>
  <c r="Q864" i="18"/>
  <c r="Q876" i="18" s="1"/>
  <c r="X864" i="18"/>
  <c r="X876" i="18" s="1"/>
  <c r="AI864" i="18"/>
  <c r="AI876" i="18" s="1"/>
  <c r="S864" i="18"/>
  <c r="S876" i="18" s="1"/>
  <c r="U864" i="39"/>
  <c r="U876" i="39" s="1"/>
  <c r="AB864" i="39"/>
  <c r="AB876" i="39" s="1"/>
  <c r="W864" i="39"/>
  <c r="W876" i="39" s="1"/>
  <c r="AH864" i="39"/>
  <c r="AH876" i="39" s="1"/>
  <c r="R864" i="39"/>
  <c r="R876" i="39" s="1"/>
  <c r="Y864" i="39"/>
  <c r="Y876" i="39" s="1"/>
  <c r="P864" i="39"/>
  <c r="P876" i="39" s="1"/>
  <c r="V864" i="39"/>
  <c r="V876" i="39" s="1"/>
  <c r="AG864" i="39"/>
  <c r="AG876" i="39" s="1"/>
  <c r="Q864" i="39"/>
  <c r="Q876" i="39" s="1"/>
  <c r="X864" i="39"/>
  <c r="X876" i="39" s="1"/>
  <c r="AI864" i="39"/>
  <c r="AI876" i="39" s="1"/>
  <c r="S864" i="39"/>
  <c r="S876" i="39" s="1"/>
  <c r="AD864" i="39"/>
  <c r="AD876" i="39" s="1"/>
  <c r="AF864" i="39"/>
  <c r="AF876" i="39" s="1"/>
  <c r="AC864" i="39"/>
  <c r="AC876" i="39" s="1"/>
  <c r="T864" i="39"/>
  <c r="T876" i="39" s="1"/>
  <c r="AE864" i="39"/>
  <c r="AE876" i="39" s="1"/>
  <c r="O864" i="39"/>
  <c r="O876" i="39" s="1"/>
  <c r="Z864" i="39"/>
  <c r="Z876" i="39" s="1"/>
  <c r="AA864" i="39"/>
  <c r="AA876" i="39" s="1"/>
  <c r="K907" i="39"/>
  <c r="K912" i="39" s="1"/>
  <c r="K935" i="38" l="1"/>
  <c r="K929" i="38"/>
  <c r="K929" i="18"/>
  <c r="K935" i="18"/>
  <c r="K884" i="38"/>
  <c r="K885" i="38" s="1"/>
  <c r="L881" i="38" s="1"/>
  <c r="K884" i="39"/>
  <c r="K885" i="39" s="1"/>
  <c r="L881" i="39" s="1"/>
  <c r="K935" i="39"/>
  <c r="K929" i="39"/>
  <c r="K884" i="18"/>
  <c r="K885" i="18" s="1"/>
  <c r="L881" i="18" s="1"/>
  <c r="L868" i="18" l="1"/>
  <c r="L869" i="18" s="1"/>
  <c r="L868" i="38"/>
  <c r="L869" i="38" s="1"/>
  <c r="K936" i="38"/>
  <c r="K937" i="38" s="1"/>
  <c r="K930" i="38"/>
  <c r="L928" i="38" s="1"/>
  <c r="L868" i="39"/>
  <c r="L869" i="39" s="1"/>
  <c r="K936" i="39"/>
  <c r="K937" i="39" s="1"/>
  <c r="K930" i="39"/>
  <c r="L928" i="39" s="1"/>
  <c r="K936" i="18"/>
  <c r="K937" i="18" s="1"/>
  <c r="K930" i="18"/>
  <c r="L928" i="18" s="1"/>
  <c r="K1296" i="39" l="1"/>
  <c r="K964" i="39"/>
  <c r="K965" i="39" s="1"/>
  <c r="K940" i="39"/>
  <c r="K942" i="39" s="1"/>
  <c r="I75" i="43" s="1"/>
  <c r="K1296" i="18"/>
  <c r="K964" i="18"/>
  <c r="K965" i="18" s="1"/>
  <c r="K940" i="18"/>
  <c r="K942" i="18" s="1"/>
  <c r="I13" i="43" s="1"/>
  <c r="L883" i="38"/>
  <c r="L872" i="38"/>
  <c r="L891" i="38"/>
  <c r="L892" i="38" s="1"/>
  <c r="K1296" i="38"/>
  <c r="K964" i="38"/>
  <c r="K965" i="38" s="1"/>
  <c r="K940" i="38"/>
  <c r="K942" i="38" s="1"/>
  <c r="L891" i="39"/>
  <c r="L892" i="39" s="1"/>
  <c r="L883" i="39"/>
  <c r="L872" i="39"/>
  <c r="L872" i="18"/>
  <c r="L891" i="18"/>
  <c r="L892" i="18" s="1"/>
  <c r="L883" i="18"/>
  <c r="I44" i="43" l="1"/>
  <c r="K121" i="28"/>
  <c r="K180" i="28"/>
  <c r="K62" i="28"/>
  <c r="K993" i="38"/>
  <c r="K969" i="38"/>
  <c r="K970" i="38" s="1"/>
  <c r="K1307" i="39"/>
  <c r="K1201" i="39"/>
  <c r="K949" i="39"/>
  <c r="K951" i="39" s="1"/>
  <c r="I166" i="43" s="1"/>
  <c r="K945" i="39"/>
  <c r="L907" i="18"/>
  <c r="L912" i="18" s="1"/>
  <c r="L873" i="18"/>
  <c r="L877" i="18" s="1"/>
  <c r="L878" i="18" s="1"/>
  <c r="L907" i="39"/>
  <c r="L912" i="39" s="1"/>
  <c r="L907" i="38"/>
  <c r="L912" i="38" s="1"/>
  <c r="K1307" i="18"/>
  <c r="K1201" i="18"/>
  <c r="K945" i="18"/>
  <c r="K949" i="18"/>
  <c r="K951" i="18" s="1"/>
  <c r="I106" i="43" s="1"/>
  <c r="K993" i="39"/>
  <c r="K969" i="39"/>
  <c r="K970" i="39" s="1"/>
  <c r="L873" i="38"/>
  <c r="L877" i="38" s="1"/>
  <c r="L878" i="38" s="1"/>
  <c r="K993" i="18"/>
  <c r="K969" i="18"/>
  <c r="K970" i="18" s="1"/>
  <c r="L873" i="39"/>
  <c r="L877" i="39" s="1"/>
  <c r="L878" i="39" s="1"/>
  <c r="K1307" i="38"/>
  <c r="K1201" i="38"/>
  <c r="K949" i="38"/>
  <c r="K951" i="38" s="1"/>
  <c r="K300" i="28" s="1"/>
  <c r="K945" i="38"/>
  <c r="I136" i="43" l="1"/>
  <c r="K241" i="28"/>
  <c r="K359" i="28"/>
  <c r="K1343" i="38"/>
  <c r="K954" i="38"/>
  <c r="L884" i="38"/>
  <c r="L885" i="38" s="1"/>
  <c r="M881" i="38" s="1"/>
  <c r="L935" i="39"/>
  <c r="L929" i="39"/>
  <c r="K987" i="18"/>
  <c r="K999" i="18"/>
  <c r="K981" i="18"/>
  <c r="K977" i="18"/>
  <c r="K978" i="18" s="1"/>
  <c r="K973" i="18"/>
  <c r="K974" i="18" s="1"/>
  <c r="K987" i="39"/>
  <c r="K999" i="39"/>
  <c r="K981" i="39"/>
  <c r="K973" i="39"/>
  <c r="K974" i="39" s="1"/>
  <c r="K977" i="39"/>
  <c r="K978" i="39" s="1"/>
  <c r="K1343" i="39"/>
  <c r="K954" i="39"/>
  <c r="K987" i="38"/>
  <c r="K999" i="38"/>
  <c r="K981" i="38"/>
  <c r="K973" i="38"/>
  <c r="K974" i="38" s="1"/>
  <c r="K977" i="38"/>
  <c r="K978" i="38" s="1"/>
  <c r="L884" i="39"/>
  <c r="L885" i="39" s="1"/>
  <c r="M881" i="39" s="1"/>
  <c r="L935" i="38"/>
  <c r="L929" i="38"/>
  <c r="L929" i="18"/>
  <c r="L935" i="18"/>
  <c r="K1343" i="18"/>
  <c r="K954" i="18"/>
  <c r="L884" i="18"/>
  <c r="L885" i="18" s="1"/>
  <c r="M881" i="18" s="1"/>
  <c r="L936" i="18" l="1"/>
  <c r="L937" i="18" s="1"/>
  <c r="L930" i="18"/>
  <c r="M928" i="18" s="1"/>
  <c r="M868" i="39"/>
  <c r="M869" i="39" s="1"/>
  <c r="K988" i="39"/>
  <c r="K989" i="39" s="1"/>
  <c r="K1000" i="39"/>
  <c r="K1002" i="39" s="1"/>
  <c r="K988" i="18"/>
  <c r="K989" i="18" s="1"/>
  <c r="K1000" i="18"/>
  <c r="K1002" i="18" s="1"/>
  <c r="L936" i="39"/>
  <c r="L937" i="39" s="1"/>
  <c r="L930" i="39"/>
  <c r="M928" i="39" s="1"/>
  <c r="K982" i="18"/>
  <c r="K984" i="18" s="1"/>
  <c r="M868" i="18"/>
  <c r="M869" i="18" s="1"/>
  <c r="L936" i="38"/>
  <c r="L937" i="38" s="1"/>
  <c r="L930" i="38"/>
  <c r="M928" i="38" s="1"/>
  <c r="K982" i="38"/>
  <c r="K984" i="38" s="1"/>
  <c r="K988" i="38"/>
  <c r="K989" i="38" s="1"/>
  <c r="K1000" i="38"/>
  <c r="K1002" i="38" s="1"/>
  <c r="K982" i="39"/>
  <c r="K984" i="39" s="1"/>
  <c r="M868" i="38"/>
  <c r="M869" i="38" s="1"/>
  <c r="K1297" i="38" l="1"/>
  <c r="K1005" i="38"/>
  <c r="K1007" i="38" s="1"/>
  <c r="K122" i="28" s="1"/>
  <c r="K995" i="38"/>
  <c r="K994" i="38"/>
  <c r="K995" i="18"/>
  <c r="K994" i="39"/>
  <c r="L1296" i="38"/>
  <c r="L964" i="38"/>
  <c r="L965" i="38" s="1"/>
  <c r="L940" i="38"/>
  <c r="L942" i="38" s="1"/>
  <c r="M883" i="39"/>
  <c r="M872" i="39"/>
  <c r="M891" i="39"/>
  <c r="M892" i="39" s="1"/>
  <c r="K994" i="18"/>
  <c r="K996" i="18" s="1"/>
  <c r="L992" i="18" s="1"/>
  <c r="M891" i="18"/>
  <c r="M892" i="18" s="1"/>
  <c r="M883" i="18"/>
  <c r="M872" i="18"/>
  <c r="L1296" i="39"/>
  <c r="L964" i="39"/>
  <c r="L965" i="39" s="1"/>
  <c r="L940" i="39"/>
  <c r="L942" i="39" s="1"/>
  <c r="J75" i="43" s="1"/>
  <c r="M872" i="38"/>
  <c r="M891" i="38"/>
  <c r="M892" i="38" s="1"/>
  <c r="M883" i="38"/>
  <c r="K1297" i="39"/>
  <c r="K1005" i="39"/>
  <c r="K1007" i="39" s="1"/>
  <c r="K181" i="28" s="1"/>
  <c r="K995" i="39"/>
  <c r="K1005" i="18"/>
  <c r="K1007" i="18" s="1"/>
  <c r="K63" i="28" s="1"/>
  <c r="K1297" i="18"/>
  <c r="L1296" i="18"/>
  <c r="L964" i="18"/>
  <c r="L965" i="18" s="1"/>
  <c r="L940" i="18"/>
  <c r="L942" i="18" s="1"/>
  <c r="J13" i="43" s="1"/>
  <c r="J44" i="43" l="1"/>
  <c r="L121" i="28"/>
  <c r="L180" i="28"/>
  <c r="L62" i="28"/>
  <c r="M907" i="38"/>
  <c r="M912" i="38" s="1"/>
  <c r="L1307" i="39"/>
  <c r="L1201" i="39"/>
  <c r="L949" i="39"/>
  <c r="L951" i="39" s="1"/>
  <c r="J166" i="43" s="1"/>
  <c r="L945" i="39"/>
  <c r="M873" i="18"/>
  <c r="M877" i="18" s="1"/>
  <c r="M878" i="18" s="1"/>
  <c r="L968" i="18"/>
  <c r="K1308" i="39"/>
  <c r="K1202" i="39"/>
  <c r="K1203" i="39" s="1"/>
  <c r="K1014" i="39"/>
  <c r="K1016" i="39" s="1"/>
  <c r="I167" i="43" s="1"/>
  <c r="K1010" i="39"/>
  <c r="M873" i="38"/>
  <c r="M877" i="38" s="1"/>
  <c r="M878" i="38" s="1"/>
  <c r="L993" i="39"/>
  <c r="L969" i="39"/>
  <c r="L1307" i="18"/>
  <c r="L1201" i="18"/>
  <c r="L949" i="18"/>
  <c r="L951" i="18" s="1"/>
  <c r="J106" i="43" s="1"/>
  <c r="L945" i="18"/>
  <c r="M907" i="18"/>
  <c r="M912" i="18" s="1"/>
  <c r="M907" i="39"/>
  <c r="M912" i="39" s="1"/>
  <c r="L1307" i="38"/>
  <c r="L1201" i="38"/>
  <c r="L949" i="38"/>
  <c r="L951" i="38" s="1"/>
  <c r="L300" i="28" s="1"/>
  <c r="L945" i="38"/>
  <c r="K996" i="39"/>
  <c r="L992" i="39" s="1"/>
  <c r="K996" i="38"/>
  <c r="L992" i="38" s="1"/>
  <c r="K1308" i="38"/>
  <c r="K1202" i="38"/>
  <c r="K1203" i="38" s="1"/>
  <c r="K1014" i="38"/>
  <c r="K1016" i="38" s="1"/>
  <c r="K301" i="28" s="1"/>
  <c r="K1010" i="38"/>
  <c r="I45" i="43" s="1"/>
  <c r="L993" i="18"/>
  <c r="L969" i="18"/>
  <c r="K1010" i="18"/>
  <c r="K1308" i="18"/>
  <c r="K1202" i="18"/>
  <c r="K1203" i="18" s="1"/>
  <c r="K1014" i="18"/>
  <c r="K1016" i="18" s="1"/>
  <c r="I107" i="43" s="1"/>
  <c r="M873" i="39"/>
  <c r="M877" i="39" s="1"/>
  <c r="M878" i="39" s="1"/>
  <c r="L993" i="38"/>
  <c r="L969" i="38"/>
  <c r="J136" i="43" l="1"/>
  <c r="I137" i="43"/>
  <c r="I76" i="43"/>
  <c r="I14" i="43"/>
  <c r="K242" i="28"/>
  <c r="L241" i="28"/>
  <c r="L359" i="28"/>
  <c r="K360" i="28"/>
  <c r="M935" i="18"/>
  <c r="M929" i="18"/>
  <c r="K1207" i="18"/>
  <c r="K1208" i="18" s="1"/>
  <c r="L970" i="18"/>
  <c r="K1344" i="18"/>
  <c r="K1019" i="18"/>
  <c r="K1207" i="38"/>
  <c r="K1208" i="38" s="1"/>
  <c r="K1344" i="38"/>
  <c r="K1019" i="38"/>
  <c r="L968" i="38"/>
  <c r="L970" i="38" s="1"/>
  <c r="L1343" i="38"/>
  <c r="L954" i="38"/>
  <c r="M935" i="39"/>
  <c r="M929" i="39"/>
  <c r="M884" i="38"/>
  <c r="M885" i="38" s="1"/>
  <c r="N881" i="38" s="1"/>
  <c r="K1207" i="39"/>
  <c r="K1208" i="39" s="1"/>
  <c r="M884" i="18"/>
  <c r="M885" i="18" s="1"/>
  <c r="N881" i="18" s="1"/>
  <c r="L968" i="39"/>
  <c r="L970" i="39" s="1"/>
  <c r="L1343" i="18"/>
  <c r="L954" i="18"/>
  <c r="M884" i="39"/>
  <c r="M885" i="39" s="1"/>
  <c r="N881" i="39" s="1"/>
  <c r="K1344" i="39"/>
  <c r="K1019" i="39"/>
  <c r="L1343" i="39"/>
  <c r="L954" i="39"/>
  <c r="M929" i="38"/>
  <c r="M935" i="38"/>
  <c r="L999" i="39" l="1"/>
  <c r="L981" i="39"/>
  <c r="L973" i="39"/>
  <c r="L974" i="39" s="1"/>
  <c r="L977" i="39"/>
  <c r="L978" i="39" s="1"/>
  <c r="L987" i="39"/>
  <c r="K1220" i="38"/>
  <c r="K1224" i="38" s="1"/>
  <c r="M936" i="18"/>
  <c r="M937" i="18" s="1"/>
  <c r="M930" i="18"/>
  <c r="N928" i="18" s="1"/>
  <c r="M936" i="39"/>
  <c r="M937" i="39" s="1"/>
  <c r="M930" i="39"/>
  <c r="N928" i="39" s="1"/>
  <c r="N868" i="18"/>
  <c r="N869" i="18" s="1"/>
  <c r="N868" i="38"/>
  <c r="N869" i="38" s="1"/>
  <c r="L999" i="18"/>
  <c r="L977" i="18"/>
  <c r="L978" i="18" s="1"/>
  <c r="L987" i="18"/>
  <c r="L981" i="18"/>
  <c r="L973" i="18"/>
  <c r="L974" i="18" s="1"/>
  <c r="K1220" i="18"/>
  <c r="K1224" i="18" s="1"/>
  <c r="M936" i="38"/>
  <c r="M937" i="38" s="1"/>
  <c r="M930" i="38"/>
  <c r="N928" i="38" s="1"/>
  <c r="N868" i="39"/>
  <c r="N869" i="39" s="1"/>
  <c r="K1220" i="39"/>
  <c r="K1224" i="39" s="1"/>
  <c r="L999" i="38"/>
  <c r="L981" i="38"/>
  <c r="L973" i="38"/>
  <c r="L974" i="38" s="1"/>
  <c r="L977" i="38"/>
  <c r="L978" i="38" s="1"/>
  <c r="L987" i="38"/>
  <c r="M1296" i="38" l="1"/>
  <c r="M964" i="38"/>
  <c r="M965" i="38" s="1"/>
  <c r="M940" i="38"/>
  <c r="M942" i="38" s="1"/>
  <c r="M1296" i="39"/>
  <c r="M964" i="39"/>
  <c r="M965" i="39" s="1"/>
  <c r="M940" i="39"/>
  <c r="M942" i="39" s="1"/>
  <c r="K75" i="43" s="1"/>
  <c r="L982" i="38"/>
  <c r="L984" i="38" s="1"/>
  <c r="N872" i="38"/>
  <c r="N891" i="38"/>
  <c r="N892" i="38" s="1"/>
  <c r="N883" i="38"/>
  <c r="M1296" i="18"/>
  <c r="M964" i="18"/>
  <c r="M965" i="18" s="1"/>
  <c r="M940" i="18"/>
  <c r="M942" i="18" s="1"/>
  <c r="K13" i="43" s="1"/>
  <c r="K1238" i="38"/>
  <c r="K1228" i="38"/>
  <c r="K1229" i="38" s="1"/>
  <c r="K1233" i="38" s="1"/>
  <c r="K1234" i="38" s="1"/>
  <c r="L1000" i="39"/>
  <c r="L988" i="39"/>
  <c r="L989" i="39" s="1"/>
  <c r="K1238" i="39"/>
  <c r="K1228" i="39"/>
  <c r="K1229" i="39" s="1"/>
  <c r="K1233" i="39" s="1"/>
  <c r="K1234" i="39" s="1"/>
  <c r="L982" i="18"/>
  <c r="L984" i="18" s="1"/>
  <c r="L1000" i="18"/>
  <c r="L1002" i="18" s="1"/>
  <c r="L988" i="18"/>
  <c r="L989" i="18" s="1"/>
  <c r="L1000" i="38"/>
  <c r="L1002" i="38" s="1"/>
  <c r="L988" i="38"/>
  <c r="L989" i="38" s="1"/>
  <c r="N872" i="39"/>
  <c r="N891" i="39"/>
  <c r="N892" i="39" s="1"/>
  <c r="N883" i="39"/>
  <c r="L1002" i="39"/>
  <c r="K1228" i="18"/>
  <c r="K1229" i="18" s="1"/>
  <c r="K1233" i="18" s="1"/>
  <c r="K1234" i="18" s="1"/>
  <c r="K1238" i="18"/>
  <c r="N883" i="18"/>
  <c r="N872" i="18"/>
  <c r="N891" i="18"/>
  <c r="N892" i="18" s="1"/>
  <c r="L982" i="39"/>
  <c r="L984" i="39" s="1"/>
  <c r="K44" i="43" l="1"/>
  <c r="M121" i="28"/>
  <c r="M180" i="28"/>
  <c r="M62" i="28"/>
  <c r="L994" i="39"/>
  <c r="L994" i="18"/>
  <c r="N907" i="39"/>
  <c r="N912" i="39" s="1"/>
  <c r="L1005" i="18"/>
  <c r="L1007" i="18" s="1"/>
  <c r="L63" i="28" s="1"/>
  <c r="L1297" i="18"/>
  <c r="L994" i="38"/>
  <c r="K1239" i="39"/>
  <c r="K1120" i="39"/>
  <c r="K1122" i="39" s="1"/>
  <c r="N873" i="38"/>
  <c r="N877" i="38" s="1"/>
  <c r="N878" i="38" s="1"/>
  <c r="N907" i="18"/>
  <c r="N912" i="18" s="1"/>
  <c r="N873" i="18"/>
  <c r="N877" i="18" s="1"/>
  <c r="N878" i="18" s="1"/>
  <c r="K1239" i="18"/>
  <c r="K1240" i="18" s="1"/>
  <c r="L1237" i="18" s="1"/>
  <c r="K1120" i="18"/>
  <c r="K1122" i="18" s="1"/>
  <c r="N873" i="39"/>
  <c r="N877" i="39" s="1"/>
  <c r="N878" i="39" s="1"/>
  <c r="K1240" i="39"/>
  <c r="L1237" i="39" s="1"/>
  <c r="M1307" i="39"/>
  <c r="M1201" i="39"/>
  <c r="M945" i="39"/>
  <c r="M949" i="39"/>
  <c r="M951" i="39" s="1"/>
  <c r="K166" i="43" s="1"/>
  <c r="M1307" i="38"/>
  <c r="M1201" i="38"/>
  <c r="M945" i="38"/>
  <c r="M949" i="38"/>
  <c r="M951" i="38" s="1"/>
  <c r="M300" i="28" s="1"/>
  <c r="L995" i="18"/>
  <c r="L1297" i="39"/>
  <c r="L1005" i="39"/>
  <c r="L1007" i="39" s="1"/>
  <c r="L181" i="28" s="1"/>
  <c r="L1297" i="38"/>
  <c r="L1005" i="38"/>
  <c r="L1007" i="38" s="1"/>
  <c r="L122" i="28" s="1"/>
  <c r="K1239" i="38"/>
  <c r="K1240" i="38" s="1"/>
  <c r="L1237" i="38" s="1"/>
  <c r="K1120" i="38"/>
  <c r="K1122" i="38" s="1"/>
  <c r="M1201" i="18"/>
  <c r="M1307" i="18"/>
  <c r="M949" i="18"/>
  <c r="M951" i="18" s="1"/>
  <c r="K106" i="43" s="1"/>
  <c r="M945" i="18"/>
  <c r="M969" i="39"/>
  <c r="M993" i="39"/>
  <c r="M969" i="38"/>
  <c r="M993" i="38"/>
  <c r="L995" i="39"/>
  <c r="L995" i="38"/>
  <c r="M993" i="18"/>
  <c r="M969" i="18"/>
  <c r="N907" i="38"/>
  <c r="N912" i="38" s="1"/>
  <c r="K136" i="43" l="1"/>
  <c r="M241" i="28"/>
  <c r="M359" i="28"/>
  <c r="N929" i="38"/>
  <c r="N935" i="38"/>
  <c r="K1125" i="38"/>
  <c r="K1130" i="38" s="1"/>
  <c r="M1343" i="39"/>
  <c r="M954" i="39"/>
  <c r="L1227" i="39"/>
  <c r="K1125" i="18"/>
  <c r="K1130" i="18" s="1"/>
  <c r="L1227" i="18"/>
  <c r="L1308" i="18"/>
  <c r="L1202" i="18"/>
  <c r="L1203" i="18" s="1"/>
  <c r="L1014" i="18"/>
  <c r="L1016" i="18" s="1"/>
  <c r="J107" i="43" s="1"/>
  <c r="L1010" i="18"/>
  <c r="L996" i="18"/>
  <c r="M992" i="18" s="1"/>
  <c r="L1308" i="39"/>
  <c r="L1202" i="39"/>
  <c r="L1203" i="39" s="1"/>
  <c r="L1014" i="39"/>
  <c r="L1016" i="39" s="1"/>
  <c r="J167" i="43" s="1"/>
  <c r="L1010" i="39"/>
  <c r="N884" i="39"/>
  <c r="N885" i="39" s="1"/>
  <c r="O881" i="39" s="1"/>
  <c r="N884" i="18"/>
  <c r="N885" i="18" s="1"/>
  <c r="O881" i="18" s="1"/>
  <c r="N935" i="18"/>
  <c r="N929" i="18"/>
  <c r="N884" i="38"/>
  <c r="N885" i="38" s="1"/>
  <c r="O881" i="38" s="1"/>
  <c r="K1125" i="39"/>
  <c r="K1130" i="39" s="1"/>
  <c r="L996" i="38"/>
  <c r="M992" i="38" s="1"/>
  <c r="L1227" i="38"/>
  <c r="M1343" i="18"/>
  <c r="M954" i="18"/>
  <c r="L1308" i="38"/>
  <c r="L1202" i="38"/>
  <c r="L1203" i="38" s="1"/>
  <c r="L1014" i="38"/>
  <c r="L1016" i="38" s="1"/>
  <c r="L301" i="28" s="1"/>
  <c r="L1010" i="38"/>
  <c r="J45" i="43" s="1"/>
  <c r="M1343" i="38"/>
  <c r="M954" i="38"/>
  <c r="N935" i="39"/>
  <c r="N929" i="39"/>
  <c r="L996" i="39"/>
  <c r="M992" i="39" s="1"/>
  <c r="J137" i="43" l="1"/>
  <c r="J76" i="43"/>
  <c r="J14" i="43"/>
  <c r="L242" i="28"/>
  <c r="L360" i="28"/>
  <c r="M968" i="39"/>
  <c r="M970" i="39" s="1"/>
  <c r="O868" i="18"/>
  <c r="O869" i="18" s="1"/>
  <c r="L1344" i="18"/>
  <c r="L1019" i="18"/>
  <c r="K1300" i="39"/>
  <c r="K1301" i="39" s="1"/>
  <c r="K1133" i="39"/>
  <c r="K1135" i="39" s="1"/>
  <c r="I79" i="43" s="1"/>
  <c r="N936" i="18"/>
  <c r="N937" i="18" s="1"/>
  <c r="N930" i="18"/>
  <c r="O928" i="18" s="1"/>
  <c r="M968" i="18"/>
  <c r="M970" i="18" s="1"/>
  <c r="L1207" i="18"/>
  <c r="L1208" i="18" s="1"/>
  <c r="N936" i="39"/>
  <c r="N937" i="39" s="1"/>
  <c r="N930" i="39"/>
  <c r="O928" i="39" s="1"/>
  <c r="L1344" i="38"/>
  <c r="L1019" i="38"/>
  <c r="O868" i="39"/>
  <c r="O869" i="39" s="1"/>
  <c r="L1344" i="39"/>
  <c r="L1019" i="39"/>
  <c r="K1300" i="38"/>
  <c r="K1301" i="38" s="1"/>
  <c r="K1133" i="38"/>
  <c r="K1135" i="38" s="1"/>
  <c r="L1207" i="38"/>
  <c r="L1208" i="38" s="1"/>
  <c r="M968" i="38"/>
  <c r="M970" i="38" s="1"/>
  <c r="O868" i="38"/>
  <c r="O869" i="38" s="1"/>
  <c r="L1207" i="39"/>
  <c r="L1208" i="39" s="1"/>
  <c r="K1133" i="18"/>
  <c r="K1135" i="18" s="1"/>
  <c r="I17" i="43" s="1"/>
  <c r="K1300" i="18"/>
  <c r="K1301" i="18" s="1"/>
  <c r="N936" i="38"/>
  <c r="N937" i="38" s="1"/>
  <c r="N930" i="38"/>
  <c r="O928" i="38" s="1"/>
  <c r="I48" i="43" l="1"/>
  <c r="K125" i="28"/>
  <c r="K184" i="28"/>
  <c r="K66" i="28"/>
  <c r="N1296" i="38"/>
  <c r="N964" i="38"/>
  <c r="N965" i="38" s="1"/>
  <c r="N940" i="38"/>
  <c r="N942" i="38" s="1"/>
  <c r="N1296" i="39"/>
  <c r="N964" i="39"/>
  <c r="N965" i="39" s="1"/>
  <c r="N940" i="39"/>
  <c r="N942" i="39" s="1"/>
  <c r="L75" i="43" s="1"/>
  <c r="L1220" i="38"/>
  <c r="L1224" i="38" s="1"/>
  <c r="O872" i="18"/>
  <c r="O891" i="18"/>
  <c r="O892" i="18" s="1"/>
  <c r="O883" i="18"/>
  <c r="K1311" i="18"/>
  <c r="K1312" i="18" s="1"/>
  <c r="K1142" i="18"/>
  <c r="K1144" i="18" s="1"/>
  <c r="I110" i="43" s="1"/>
  <c r="K1138" i="18"/>
  <c r="L1220" i="39"/>
  <c r="L1224" i="39" s="1"/>
  <c r="M977" i="38"/>
  <c r="M978" i="38" s="1"/>
  <c r="M987" i="38"/>
  <c r="M999" i="38"/>
  <c r="M981" i="38"/>
  <c r="M973" i="38"/>
  <c r="M974" i="38" s="1"/>
  <c r="O872" i="39"/>
  <c r="O891" i="39"/>
  <c r="O892" i="39" s="1"/>
  <c r="O883" i="39"/>
  <c r="O891" i="38"/>
  <c r="O892" i="38" s="1"/>
  <c r="O883" i="38"/>
  <c r="O872" i="38"/>
  <c r="L1220" i="18"/>
  <c r="L1224" i="18" s="1"/>
  <c r="K1311" i="39"/>
  <c r="K1312" i="39" s="1"/>
  <c r="K587" i="28" s="1"/>
  <c r="K591" i="28" s="1"/>
  <c r="K1142" i="39"/>
  <c r="K1144" i="39" s="1"/>
  <c r="I170" i="43" s="1"/>
  <c r="K1138" i="39"/>
  <c r="K1311" i="38"/>
  <c r="K1312" i="38" s="1"/>
  <c r="K566" i="28" s="1"/>
  <c r="K570" i="28" s="1"/>
  <c r="K1142" i="38"/>
  <c r="K1144" i="38" s="1"/>
  <c r="K304" i="28" s="1"/>
  <c r="K1138" i="38"/>
  <c r="N1296" i="18"/>
  <c r="N964" i="18"/>
  <c r="N965" i="18" s="1"/>
  <c r="N940" i="18"/>
  <c r="N942" i="18" s="1"/>
  <c r="L13" i="43" s="1"/>
  <c r="M999" i="18"/>
  <c r="M987" i="18"/>
  <c r="M981" i="18"/>
  <c r="M973" i="18"/>
  <c r="M974" i="18" s="1"/>
  <c r="M977" i="18"/>
  <c r="M978" i="18" s="1"/>
  <c r="M977" i="39"/>
  <c r="M978" i="39" s="1"/>
  <c r="M987" i="39"/>
  <c r="M999" i="39"/>
  <c r="M981" i="39"/>
  <c r="M973" i="39"/>
  <c r="M974" i="39" s="1"/>
  <c r="K1384" i="18" l="1"/>
  <c r="K1386" i="18" s="1"/>
  <c r="K1389" i="18" s="1"/>
  <c r="K545" i="28"/>
  <c r="K549" i="28" s="1"/>
  <c r="L44" i="43"/>
  <c r="N121" i="28"/>
  <c r="I312" i="43"/>
  <c r="K1384" i="39"/>
  <c r="K1386" i="39" s="1"/>
  <c r="I303" i="43"/>
  <c r="K1384" i="38"/>
  <c r="K1386" i="38" s="1"/>
  <c r="I349" i="43" s="1"/>
  <c r="I140" i="43"/>
  <c r="K328" i="24"/>
  <c r="K137" i="24"/>
  <c r="I49" i="43"/>
  <c r="I18" i="43"/>
  <c r="I294" i="43"/>
  <c r="K136" i="24"/>
  <c r="K138" i="24" s="1"/>
  <c r="I194" i="43"/>
  <c r="K329" i="24"/>
  <c r="I195" i="43"/>
  <c r="I80" i="43"/>
  <c r="K245" i="28"/>
  <c r="K363" i="28"/>
  <c r="N180" i="28"/>
  <c r="N62" i="28"/>
  <c r="K12" i="28"/>
  <c r="K13" i="28"/>
  <c r="M1000" i="18"/>
  <c r="M1002" i="18" s="1"/>
  <c r="M988" i="18"/>
  <c r="M989" i="18" s="1"/>
  <c r="K1315" i="38"/>
  <c r="K1316" i="38" s="1"/>
  <c r="K434" i="28" s="1"/>
  <c r="K1246" i="38"/>
  <c r="K1247" i="38" s="1"/>
  <c r="K571" i="28" s="1"/>
  <c r="O873" i="38"/>
  <c r="O877" i="38" s="1"/>
  <c r="O878" i="38" s="1"/>
  <c r="O873" i="39"/>
  <c r="O877" i="39" s="1"/>
  <c r="O878" i="39" s="1"/>
  <c r="O873" i="18"/>
  <c r="O877" i="18" s="1"/>
  <c r="O878" i="18" s="1"/>
  <c r="M988" i="39"/>
  <c r="M989" i="39" s="1"/>
  <c r="M1000" i="39"/>
  <c r="M1002" i="39" s="1"/>
  <c r="M982" i="39"/>
  <c r="M984" i="39" s="1"/>
  <c r="N1201" i="18"/>
  <c r="N1307" i="18"/>
  <c r="N949" i="18"/>
  <c r="N951" i="18" s="1"/>
  <c r="L106" i="43" s="1"/>
  <c r="N945" i="18"/>
  <c r="K1347" i="39"/>
  <c r="K1348" i="39" s="1"/>
  <c r="K652" i="28" s="1"/>
  <c r="K656" i="28" s="1"/>
  <c r="K1147" i="39"/>
  <c r="L1238" i="18"/>
  <c r="L1228" i="18"/>
  <c r="L1229" i="18" s="1"/>
  <c r="L1233" i="18" s="1"/>
  <c r="L1234" i="18" s="1"/>
  <c r="M988" i="38"/>
  <c r="M989" i="38" s="1"/>
  <c r="M1000" i="38"/>
  <c r="M1002" i="38" s="1"/>
  <c r="M982" i="38"/>
  <c r="M984" i="38" s="1"/>
  <c r="K1347" i="18"/>
  <c r="K1348" i="18" s="1"/>
  <c r="K610" i="28" s="1"/>
  <c r="K614" i="28" s="1"/>
  <c r="K1147" i="18"/>
  <c r="N1307" i="39"/>
  <c r="N1201" i="39"/>
  <c r="N949" i="39"/>
  <c r="N951" i="39" s="1"/>
  <c r="L166" i="43" s="1"/>
  <c r="N945" i="39"/>
  <c r="N1307" i="38"/>
  <c r="N1201" i="38"/>
  <c r="N949" i="38"/>
  <c r="N951" i="38" s="1"/>
  <c r="N300" i="28" s="1"/>
  <c r="N945" i="38"/>
  <c r="N993" i="18"/>
  <c r="N969" i="18"/>
  <c r="K1315" i="39"/>
  <c r="K1316" i="39" s="1"/>
  <c r="K435" i="28" s="1"/>
  <c r="K1246" i="39"/>
  <c r="K1247" i="39" s="1"/>
  <c r="K592" i="28" s="1"/>
  <c r="O907" i="38"/>
  <c r="O912" i="38" s="1"/>
  <c r="K1315" i="18"/>
  <c r="K1316" i="18" s="1"/>
  <c r="K433" i="28" s="1"/>
  <c r="K1246" i="18"/>
  <c r="K1247" i="18" s="1"/>
  <c r="N993" i="39"/>
  <c r="N969" i="39"/>
  <c r="N993" i="38"/>
  <c r="N969" i="38"/>
  <c r="M982" i="18"/>
  <c r="M984" i="18" s="1"/>
  <c r="K1347" i="38"/>
  <c r="K1348" i="38" s="1"/>
  <c r="K631" i="28" s="1"/>
  <c r="K635" i="28" s="1"/>
  <c r="K1147" i="38"/>
  <c r="O907" i="39"/>
  <c r="O912" i="39" s="1"/>
  <c r="L1238" i="39"/>
  <c r="L1228" i="39"/>
  <c r="L1229" i="39" s="1"/>
  <c r="L1233" i="39" s="1"/>
  <c r="L1234" i="39" s="1"/>
  <c r="O907" i="18"/>
  <c r="O912" i="18" s="1"/>
  <c r="L1228" i="38"/>
  <c r="L1229" i="38" s="1"/>
  <c r="L1233" i="38" s="1"/>
  <c r="L1234" i="38" s="1"/>
  <c r="L1238" i="38"/>
  <c r="I340" i="43" l="1"/>
  <c r="K37" i="24"/>
  <c r="K550" i="28"/>
  <c r="K330" i="24"/>
  <c r="I199" i="43" s="1"/>
  <c r="I313" i="43"/>
  <c r="K230" i="24"/>
  <c r="I304" i="43"/>
  <c r="K229" i="24"/>
  <c r="K38" i="24"/>
  <c r="I358" i="43"/>
  <c r="K1389" i="39"/>
  <c r="K1389" i="38"/>
  <c r="K42" i="28"/>
  <c r="K1250" i="39"/>
  <c r="K41" i="28"/>
  <c r="K1250" i="38"/>
  <c r="K40" i="28"/>
  <c r="K1250" i="18"/>
  <c r="I295" i="43"/>
  <c r="I222" i="43"/>
  <c r="K386" i="24"/>
  <c r="K194" i="24"/>
  <c r="I141" i="43"/>
  <c r="K385" i="24"/>
  <c r="L136" i="43"/>
  <c r="K520" i="24"/>
  <c r="I198" i="43"/>
  <c r="I221" i="43"/>
  <c r="K193" i="24"/>
  <c r="I111" i="43"/>
  <c r="I171" i="43"/>
  <c r="N241" i="28"/>
  <c r="N359" i="28"/>
  <c r="M994" i="18"/>
  <c r="M1297" i="39"/>
  <c r="M1005" i="39"/>
  <c r="M1007" i="39" s="1"/>
  <c r="M181" i="28" s="1"/>
  <c r="M995" i="38"/>
  <c r="M995" i="39"/>
  <c r="O929" i="18"/>
  <c r="O935" i="18"/>
  <c r="K1254" i="18"/>
  <c r="K1255" i="18" s="1"/>
  <c r="K1271" i="18"/>
  <c r="K1272" i="18" s="1"/>
  <c r="K615" i="28" s="1"/>
  <c r="K1266" i="18"/>
  <c r="O935" i="38"/>
  <c r="O929" i="38"/>
  <c r="L1239" i="18"/>
  <c r="L1240" i="18" s="1"/>
  <c r="M1237" i="18" s="1"/>
  <c r="L1120" i="18"/>
  <c r="L1122" i="18" s="1"/>
  <c r="K1351" i="39"/>
  <c r="K1352" i="39" s="1"/>
  <c r="K465" i="28" s="1"/>
  <c r="K1254" i="38"/>
  <c r="K1255" i="38" s="1"/>
  <c r="K1271" i="38"/>
  <c r="K1272" i="38" s="1"/>
  <c r="K636" i="28" s="1"/>
  <c r="K1266" i="38"/>
  <c r="M1297" i="38"/>
  <c r="M1005" i="38"/>
  <c r="M1007" i="38" s="1"/>
  <c r="M122" i="28" s="1"/>
  <c r="K1351" i="38"/>
  <c r="K1352" i="38" s="1"/>
  <c r="K464" i="28" s="1"/>
  <c r="M994" i="38"/>
  <c r="K1271" i="39"/>
  <c r="K1272" i="39" s="1"/>
  <c r="K657" i="28" s="1"/>
  <c r="K1266" i="39"/>
  <c r="K1254" i="39"/>
  <c r="K1255" i="39" s="1"/>
  <c r="M995" i="18"/>
  <c r="N1343" i="38"/>
  <c r="N954" i="38"/>
  <c r="O884" i="18"/>
  <c r="O885" i="18" s="1"/>
  <c r="P881" i="18" s="1"/>
  <c r="O884" i="39"/>
  <c r="O885" i="39" s="1"/>
  <c r="P881" i="39" s="1"/>
  <c r="O884" i="38"/>
  <c r="O885" i="38" s="1"/>
  <c r="P881" i="38" s="1"/>
  <c r="L1239" i="39"/>
  <c r="L1240" i="39" s="1"/>
  <c r="M1237" i="39" s="1"/>
  <c r="L1120" i="39"/>
  <c r="L1122" i="39" s="1"/>
  <c r="O935" i="39"/>
  <c r="O929" i="39"/>
  <c r="M1297" i="18"/>
  <c r="M1005" i="18"/>
  <c r="M1007" i="18" s="1"/>
  <c r="M63" i="28" s="1"/>
  <c r="M994" i="39"/>
  <c r="N1343" i="39"/>
  <c r="N954" i="39"/>
  <c r="L1239" i="38"/>
  <c r="L1240" i="38" s="1"/>
  <c r="M1237" i="38" s="1"/>
  <c r="L1120" i="38"/>
  <c r="L1122" i="38" s="1"/>
  <c r="K1351" i="18"/>
  <c r="K1352" i="18" s="1"/>
  <c r="K463" i="28" s="1"/>
  <c r="N1343" i="18"/>
  <c r="N954" i="18"/>
  <c r="K521" i="24" l="1"/>
  <c r="K39" i="24"/>
  <c r="K421" i="24" s="1"/>
  <c r="K1258" i="38"/>
  <c r="K1259" i="38" s="1"/>
  <c r="K1262" i="38" s="1"/>
  <c r="K690" i="28"/>
  <c r="K1258" i="18"/>
  <c r="K1259" i="18" s="1"/>
  <c r="K1262" i="18" s="1"/>
  <c r="K689" i="28"/>
  <c r="K1258" i="39"/>
  <c r="K1259" i="39" s="1"/>
  <c r="K1262" i="39" s="1"/>
  <c r="K691" i="28"/>
  <c r="K522" i="24"/>
  <c r="I196" i="43" s="1"/>
  <c r="K387" i="24"/>
  <c r="K578" i="24" s="1"/>
  <c r="K239" i="24"/>
  <c r="K48" i="24"/>
  <c r="I350" i="43"/>
  <c r="I395" i="43"/>
  <c r="K240" i="24"/>
  <c r="I385" i="43"/>
  <c r="I359" i="43"/>
  <c r="I394" i="43"/>
  <c r="K47" i="24"/>
  <c r="I384" i="43"/>
  <c r="I341" i="43"/>
  <c r="K231" i="24"/>
  <c r="K195" i="24"/>
  <c r="K577" i="24" s="1"/>
  <c r="M996" i="38"/>
  <c r="N992" i="38" s="1"/>
  <c r="N968" i="38" s="1"/>
  <c r="N970" i="38" s="1"/>
  <c r="M996" i="39"/>
  <c r="N992" i="39" s="1"/>
  <c r="N968" i="39" s="1"/>
  <c r="N970" i="39" s="1"/>
  <c r="M1227" i="38"/>
  <c r="M1227" i="39"/>
  <c r="O936" i="39"/>
  <c r="O937" i="39" s="1"/>
  <c r="O930" i="39"/>
  <c r="P928" i="39" s="1"/>
  <c r="P868" i="39"/>
  <c r="P869" i="39" s="1"/>
  <c r="M1227" i="18"/>
  <c r="M1308" i="39"/>
  <c r="M1202" i="39"/>
  <c r="M1203" i="39" s="1"/>
  <c r="M1014" i="39"/>
  <c r="M1016" i="39" s="1"/>
  <c r="K167" i="43" s="1"/>
  <c r="M1010" i="39"/>
  <c r="M1202" i="18"/>
  <c r="M1203" i="18" s="1"/>
  <c r="M1014" i="18"/>
  <c r="M1016" i="18" s="1"/>
  <c r="K107" i="43" s="1"/>
  <c r="M1010" i="18"/>
  <c r="M1308" i="18"/>
  <c r="K1275" i="39"/>
  <c r="K1279" i="39"/>
  <c r="K1280" i="39" s="1"/>
  <c r="K705" i="28" s="1"/>
  <c r="M1308" i="38"/>
  <c r="M1202" i="38"/>
  <c r="M1203" i="38" s="1"/>
  <c r="M1014" i="38"/>
  <c r="M1016" i="38" s="1"/>
  <c r="M301" i="28" s="1"/>
  <c r="M1010" i="38"/>
  <c r="K45" i="43" s="1"/>
  <c r="K1279" i="38"/>
  <c r="K1280" i="38" s="1"/>
  <c r="K1275" i="38"/>
  <c r="L1125" i="38"/>
  <c r="L1130" i="38" s="1"/>
  <c r="P868" i="38"/>
  <c r="P869" i="38" s="1"/>
  <c r="P868" i="18"/>
  <c r="P869" i="18" s="1"/>
  <c r="O936" i="18"/>
  <c r="O937" i="18" s="1"/>
  <c r="O930" i="18"/>
  <c r="P928" i="18" s="1"/>
  <c r="L1125" i="39"/>
  <c r="L1130" i="39" s="1"/>
  <c r="L1125" i="18"/>
  <c r="L1130" i="18" s="1"/>
  <c r="O936" i="38"/>
  <c r="O937" i="38" s="1"/>
  <c r="O930" i="38"/>
  <c r="P928" i="38" s="1"/>
  <c r="K1275" i="18"/>
  <c r="K1279" i="18"/>
  <c r="K1280" i="18" s="1"/>
  <c r="K703" i="28" s="1"/>
  <c r="M996" i="18"/>
  <c r="N992" i="18" s="1"/>
  <c r="K241" i="24" l="1"/>
  <c r="I399" i="43" s="1"/>
  <c r="I388" i="43"/>
  <c r="I226" i="43"/>
  <c r="K1283" i="38"/>
  <c r="K1284" i="38" s="1"/>
  <c r="K1287" i="38" s="1"/>
  <c r="K704" i="28"/>
  <c r="K49" i="24"/>
  <c r="I389" i="43"/>
  <c r="K422" i="24"/>
  <c r="K423" i="24" s="1"/>
  <c r="I386" i="43" s="1"/>
  <c r="I225" i="43"/>
  <c r="K579" i="24"/>
  <c r="I223" i="43" s="1"/>
  <c r="K137" i="43"/>
  <c r="K76" i="43"/>
  <c r="K14" i="43"/>
  <c r="K1283" i="39"/>
  <c r="K1284" i="39" s="1"/>
  <c r="K1287" i="39" s="1"/>
  <c r="K28" i="28"/>
  <c r="K1283" i="18"/>
  <c r="K1284" i="18" s="1"/>
  <c r="K1287" i="18" s="1"/>
  <c r="K27" i="28"/>
  <c r="M242" i="28"/>
  <c r="M360" i="28"/>
  <c r="O1296" i="18"/>
  <c r="O964" i="18"/>
  <c r="O965" i="18" s="1"/>
  <c r="O940" i="18"/>
  <c r="O942" i="18" s="1"/>
  <c r="M13" i="43" s="1"/>
  <c r="O1296" i="38"/>
  <c r="O964" i="38"/>
  <c r="O965" i="38" s="1"/>
  <c r="O940" i="38"/>
  <c r="O942" i="38" s="1"/>
  <c r="P872" i="18"/>
  <c r="P873" i="18" s="1"/>
  <c r="P877" i="18" s="1"/>
  <c r="P878" i="18" s="1"/>
  <c r="P884" i="18" s="1"/>
  <c r="P891" i="18"/>
  <c r="P892" i="18" s="1"/>
  <c r="P907" i="18" s="1"/>
  <c r="P912" i="18" s="1"/>
  <c r="P883" i="18"/>
  <c r="M1344" i="38"/>
  <c r="M1019" i="38"/>
  <c r="M1207" i="39"/>
  <c r="M1208" i="39" s="1"/>
  <c r="L1300" i="39"/>
  <c r="L1301" i="39" s="1"/>
  <c r="L1133" i="39"/>
  <c r="L1135" i="39" s="1"/>
  <c r="J79" i="43" s="1"/>
  <c r="L1300" i="38"/>
  <c r="L1301" i="38" s="1"/>
  <c r="L1133" i="38"/>
  <c r="L1135" i="38" s="1"/>
  <c r="M1207" i="38"/>
  <c r="M1208" i="38" s="1"/>
  <c r="N968" i="18"/>
  <c r="N970" i="18" s="1"/>
  <c r="L1300" i="18"/>
  <c r="L1301" i="18" s="1"/>
  <c r="L1133" i="18"/>
  <c r="L1135" i="18" s="1"/>
  <c r="J17" i="43" s="1"/>
  <c r="N977" i="39"/>
  <c r="N978" i="39" s="1"/>
  <c r="N987" i="39"/>
  <c r="N999" i="39"/>
  <c r="N981" i="39"/>
  <c r="N973" i="39"/>
  <c r="N974" i="39" s="1"/>
  <c r="O1296" i="39"/>
  <c r="O964" i="39"/>
  <c r="O965" i="39" s="1"/>
  <c r="O940" i="39"/>
  <c r="O942" i="39" s="1"/>
  <c r="M75" i="43" s="1"/>
  <c r="M1019" i="18"/>
  <c r="M1344" i="18"/>
  <c r="N977" i="38"/>
  <c r="N978" i="38" s="1"/>
  <c r="N987" i="38"/>
  <c r="N999" i="38"/>
  <c r="N981" i="38"/>
  <c r="N973" i="38"/>
  <c r="N974" i="38" s="1"/>
  <c r="P883" i="38"/>
  <c r="P872" i="38"/>
  <c r="P873" i="38" s="1"/>
  <c r="P877" i="38" s="1"/>
  <c r="P878" i="38" s="1"/>
  <c r="P884" i="38" s="1"/>
  <c r="P891" i="38"/>
  <c r="P892" i="38" s="1"/>
  <c r="P907" i="38" s="1"/>
  <c r="P912" i="38" s="1"/>
  <c r="M1207" i="18"/>
  <c r="M1208" i="18" s="1"/>
  <c r="M1344" i="39"/>
  <c r="M1019" i="39"/>
  <c r="P891" i="39"/>
  <c r="P892" i="39" s="1"/>
  <c r="P907" i="39" s="1"/>
  <c r="P912" i="39" s="1"/>
  <c r="P883" i="39"/>
  <c r="P872" i="39"/>
  <c r="P873" i="39" s="1"/>
  <c r="P877" i="39" s="1"/>
  <c r="P878" i="39" s="1"/>
  <c r="P884" i="39" s="1"/>
  <c r="K432" i="24" l="1"/>
  <c r="M44" i="43"/>
  <c r="O121" i="28"/>
  <c r="J48" i="43"/>
  <c r="L125" i="28"/>
  <c r="K431" i="24"/>
  <c r="I398" i="43"/>
  <c r="L184" i="28"/>
  <c r="O180" i="28"/>
  <c r="O62" i="28"/>
  <c r="L66" i="28"/>
  <c r="P885" i="39"/>
  <c r="Q881" i="39" s="1"/>
  <c r="P935" i="39"/>
  <c r="P929" i="39"/>
  <c r="M1220" i="18"/>
  <c r="M1224" i="18" s="1"/>
  <c r="P885" i="18"/>
  <c r="Q881" i="18" s="1"/>
  <c r="P935" i="38"/>
  <c r="P929" i="38"/>
  <c r="N988" i="38"/>
  <c r="N989" i="38" s="1"/>
  <c r="N1000" i="38"/>
  <c r="N1002" i="38" s="1"/>
  <c r="N982" i="38"/>
  <c r="N984" i="38" s="1"/>
  <c r="O1307" i="39"/>
  <c r="O1201" i="39"/>
  <c r="O949" i="39"/>
  <c r="O951" i="39" s="1"/>
  <c r="M166" i="43" s="1"/>
  <c r="O945" i="39"/>
  <c r="N988" i="39"/>
  <c r="N989" i="39" s="1"/>
  <c r="N1000" i="39"/>
  <c r="N1002" i="39" s="1"/>
  <c r="N982" i="39"/>
  <c r="N984" i="39" s="1"/>
  <c r="L1311" i="38"/>
  <c r="L1312" i="38" s="1"/>
  <c r="L566" i="28" s="1"/>
  <c r="L570" i="28" s="1"/>
  <c r="L1142" i="38"/>
  <c r="L1144" i="38" s="1"/>
  <c r="L304" i="28" s="1"/>
  <c r="L1138" i="38"/>
  <c r="L1311" i="39"/>
  <c r="L1312" i="39" s="1"/>
  <c r="L587" i="28" s="1"/>
  <c r="L591" i="28" s="1"/>
  <c r="L1142" i="39"/>
  <c r="L1144" i="39" s="1"/>
  <c r="J170" i="43" s="1"/>
  <c r="L1138" i="39"/>
  <c r="P929" i="18"/>
  <c r="P935" i="18"/>
  <c r="O1307" i="38"/>
  <c r="O1201" i="38"/>
  <c r="O949" i="38"/>
  <c r="O951" i="38" s="1"/>
  <c r="O300" i="28" s="1"/>
  <c r="O945" i="38"/>
  <c r="O1307" i="18"/>
  <c r="O1201" i="18"/>
  <c r="O945" i="18"/>
  <c r="O949" i="18"/>
  <c r="O951" i="18" s="1"/>
  <c r="M106" i="43" s="1"/>
  <c r="O993" i="39"/>
  <c r="O969" i="39"/>
  <c r="N987" i="18"/>
  <c r="N999" i="18"/>
  <c r="N981" i="18"/>
  <c r="N973" i="18"/>
  <c r="N974" i="18" s="1"/>
  <c r="N977" i="18"/>
  <c r="N978" i="18" s="1"/>
  <c r="M1220" i="39"/>
  <c r="M1224" i="39" s="1"/>
  <c r="O993" i="38"/>
  <c r="O969" i="38"/>
  <c r="O993" i="18"/>
  <c r="O969" i="18"/>
  <c r="P885" i="38"/>
  <c r="Q881" i="38" s="1"/>
  <c r="L1311" i="18"/>
  <c r="L1312" i="18" s="1"/>
  <c r="L1142" i="18"/>
  <c r="L1144" i="18" s="1"/>
  <c r="J110" i="43" s="1"/>
  <c r="L1138" i="18"/>
  <c r="M1220" i="38"/>
  <c r="M1224" i="38" s="1"/>
  <c r="K433" i="24" l="1"/>
  <c r="I396" i="43" s="1"/>
  <c r="L1384" i="18"/>
  <c r="L1386" i="18" s="1"/>
  <c r="J340" i="43" s="1"/>
  <c r="L545" i="28"/>
  <c r="L549" i="28" s="1"/>
  <c r="J312" i="43"/>
  <c r="L1384" i="39"/>
  <c r="L1386" i="39" s="1"/>
  <c r="J303" i="43"/>
  <c r="L1384" i="38"/>
  <c r="L1386" i="38" s="1"/>
  <c r="J349" i="43" s="1"/>
  <c r="L328" i="24"/>
  <c r="L137" i="24"/>
  <c r="J49" i="43"/>
  <c r="M136" i="43"/>
  <c r="J140" i="43"/>
  <c r="J18" i="43"/>
  <c r="J294" i="43"/>
  <c r="L136" i="24"/>
  <c r="J194" i="43"/>
  <c r="J80" i="43"/>
  <c r="L329" i="24"/>
  <c r="J195" i="43"/>
  <c r="L245" i="28"/>
  <c r="O241" i="28"/>
  <c r="L363" i="28"/>
  <c r="O359" i="28"/>
  <c r="L12" i="28"/>
  <c r="L13" i="28"/>
  <c r="N995" i="38"/>
  <c r="N995" i="39"/>
  <c r="N1297" i="39"/>
  <c r="N1005" i="39"/>
  <c r="N1007" i="39" s="1"/>
  <c r="N181" i="28" s="1"/>
  <c r="N994" i="38"/>
  <c r="N982" i="18"/>
  <c r="N984" i="18" s="1"/>
  <c r="M1228" i="18"/>
  <c r="M1229" i="18" s="1"/>
  <c r="M1233" i="18" s="1"/>
  <c r="M1234" i="18" s="1"/>
  <c r="M1238" i="18"/>
  <c r="L1347" i="18"/>
  <c r="L1348" i="18" s="1"/>
  <c r="L610" i="28" s="1"/>
  <c r="L614" i="28" s="1"/>
  <c r="L1147" i="18"/>
  <c r="M1228" i="39"/>
  <c r="M1229" i="39" s="1"/>
  <c r="M1233" i="39" s="1"/>
  <c r="M1234" i="39" s="1"/>
  <c r="M1238" i="39"/>
  <c r="N988" i="18"/>
  <c r="N989" i="18" s="1"/>
  <c r="N1000" i="18"/>
  <c r="N1002" i="18" s="1"/>
  <c r="N994" i="39"/>
  <c r="L1347" i="39"/>
  <c r="L1348" i="39" s="1"/>
  <c r="L652" i="28" s="1"/>
  <c r="L656" i="28" s="1"/>
  <c r="L1147" i="39"/>
  <c r="L1347" i="38"/>
  <c r="L1348" i="38" s="1"/>
  <c r="L631" i="28" s="1"/>
  <c r="L635" i="28" s="1"/>
  <c r="L1147" i="38"/>
  <c r="P936" i="39"/>
  <c r="P937" i="39" s="1"/>
  <c r="P930" i="39"/>
  <c r="Q928" i="39" s="1"/>
  <c r="M1228" i="38"/>
  <c r="M1229" i="38" s="1"/>
  <c r="M1233" i="38" s="1"/>
  <c r="M1234" i="38" s="1"/>
  <c r="M1238" i="38"/>
  <c r="L1315" i="18"/>
  <c r="L1316" i="18" s="1"/>
  <c r="L433" i="28" s="1"/>
  <c r="L1246" i="18"/>
  <c r="L1247" i="18" s="1"/>
  <c r="N1297" i="38"/>
  <c r="N1005" i="38"/>
  <c r="N1007" i="38" s="1"/>
  <c r="N122" i="28" s="1"/>
  <c r="O1343" i="38"/>
  <c r="O954" i="38"/>
  <c r="P936" i="18"/>
  <c r="P937" i="18" s="1"/>
  <c r="P930" i="18"/>
  <c r="Q928" i="18" s="1"/>
  <c r="L1315" i="39"/>
  <c r="L1316" i="39" s="1"/>
  <c r="L435" i="28" s="1"/>
  <c r="L1246" i="39"/>
  <c r="L1247" i="39" s="1"/>
  <c r="L592" i="28" s="1"/>
  <c r="L1315" i="38"/>
  <c r="L1316" i="38" s="1"/>
  <c r="L434" i="28" s="1"/>
  <c r="L1246" i="38"/>
  <c r="L1247" i="38" s="1"/>
  <c r="L571" i="28" s="1"/>
  <c r="Q868" i="18"/>
  <c r="Q869" i="18" s="1"/>
  <c r="Q868" i="38"/>
  <c r="Q869" i="38" s="1"/>
  <c r="O1343" i="18"/>
  <c r="O954" i="18"/>
  <c r="O1343" i="39"/>
  <c r="O954" i="39"/>
  <c r="P936" i="38"/>
  <c r="P937" i="38" s="1"/>
  <c r="P930" i="38"/>
  <c r="Q928" i="38" s="1"/>
  <c r="Q868" i="39"/>
  <c r="Q869" i="39" s="1"/>
  <c r="L1389" i="18" l="1"/>
  <c r="L37" i="24"/>
  <c r="L550" i="28"/>
  <c r="L138" i="24"/>
  <c r="L520" i="24" s="1"/>
  <c r="J304" i="43"/>
  <c r="L229" i="24"/>
  <c r="L38" i="24"/>
  <c r="J313" i="43"/>
  <c r="L230" i="24"/>
  <c r="L1389" i="39"/>
  <c r="J358" i="43"/>
  <c r="L1389" i="38"/>
  <c r="L330" i="24"/>
  <c r="L521" i="24" s="1"/>
  <c r="L42" i="28"/>
  <c r="L1250" i="39"/>
  <c r="L41" i="28"/>
  <c r="L1250" i="38"/>
  <c r="L40" i="28"/>
  <c r="J295" i="43"/>
  <c r="L1250" i="18"/>
  <c r="J222" i="43"/>
  <c r="L386" i="24"/>
  <c r="L385" i="24"/>
  <c r="L194" i="24"/>
  <c r="J141" i="43"/>
  <c r="L193" i="24"/>
  <c r="J221" i="43"/>
  <c r="J111" i="43"/>
  <c r="J171" i="43"/>
  <c r="N996" i="38"/>
  <c r="O992" i="38" s="1"/>
  <c r="O968" i="38" s="1"/>
  <c r="O970" i="38" s="1"/>
  <c r="N996" i="39"/>
  <c r="O992" i="39" s="1"/>
  <c r="O968" i="39" s="1"/>
  <c r="O970" i="39" s="1"/>
  <c r="P1296" i="38"/>
  <c r="P964" i="38"/>
  <c r="P965" i="38" s="1"/>
  <c r="P940" i="38"/>
  <c r="P942" i="38" s="1"/>
  <c r="P1296" i="18"/>
  <c r="P964" i="18"/>
  <c r="P965" i="18" s="1"/>
  <c r="P940" i="18"/>
  <c r="P942" i="18" s="1"/>
  <c r="N13" i="43" s="1"/>
  <c r="N995" i="18"/>
  <c r="N1297" i="18"/>
  <c r="N1005" i="18"/>
  <c r="N1007" i="18" s="1"/>
  <c r="N63" i="28" s="1"/>
  <c r="Q891" i="18"/>
  <c r="Q892" i="18" s="1"/>
  <c r="Q907" i="18" s="1"/>
  <c r="Q912" i="18" s="1"/>
  <c r="Q883" i="18"/>
  <c r="Q872" i="18"/>
  <c r="Q873" i="18" s="1"/>
  <c r="Q877" i="18" s="1"/>
  <c r="Q878" i="18" s="1"/>
  <c r="Q884" i="18" s="1"/>
  <c r="N994" i="18"/>
  <c r="L1351" i="39"/>
  <c r="L1352" i="39" s="1"/>
  <c r="L465" i="28" s="1"/>
  <c r="Q883" i="39"/>
  <c r="Q872" i="39"/>
  <c r="Q873" i="39" s="1"/>
  <c r="Q877" i="39" s="1"/>
  <c r="Q878" i="39" s="1"/>
  <c r="Q884" i="39" s="1"/>
  <c r="Q891" i="39"/>
  <c r="Q892" i="39" s="1"/>
  <c r="Q907" i="39" s="1"/>
  <c r="Q912" i="39" s="1"/>
  <c r="Q872" i="38"/>
  <c r="Q873" i="38" s="1"/>
  <c r="Q877" i="38" s="1"/>
  <c r="Q878" i="38" s="1"/>
  <c r="Q884" i="38" s="1"/>
  <c r="Q891" i="38"/>
  <c r="Q892" i="38" s="1"/>
  <c r="Q907" i="38" s="1"/>
  <c r="Q912" i="38" s="1"/>
  <c r="Q883" i="38"/>
  <c r="L1254" i="18"/>
  <c r="L1255" i="18" s="1"/>
  <c r="L1271" i="18"/>
  <c r="L1272" i="18" s="1"/>
  <c r="L615" i="28" s="1"/>
  <c r="L1266" i="18"/>
  <c r="L1351" i="38"/>
  <c r="L1352" i="38" s="1"/>
  <c r="L464" i="28" s="1"/>
  <c r="L1351" i="18"/>
  <c r="L1352" i="18" s="1"/>
  <c r="L463" i="28" s="1"/>
  <c r="M1239" i="18"/>
  <c r="M1240" i="18" s="1"/>
  <c r="N1237" i="18" s="1"/>
  <c r="M1120" i="18"/>
  <c r="M1122" i="18" s="1"/>
  <c r="N1308" i="39"/>
  <c r="N1202" i="39"/>
  <c r="N1203" i="39" s="1"/>
  <c r="N1010" i="39"/>
  <c r="N1014" i="39"/>
  <c r="N1016" i="39" s="1"/>
  <c r="L167" i="43" s="1"/>
  <c r="N1308" i="38"/>
  <c r="N1202" i="38"/>
  <c r="N1203" i="38" s="1"/>
  <c r="N1010" i="38"/>
  <c r="L45" i="43" s="1"/>
  <c r="N1014" i="38"/>
  <c r="N1016" i="38" s="1"/>
  <c r="N301" i="28" s="1"/>
  <c r="M1239" i="39"/>
  <c r="M1240" i="39" s="1"/>
  <c r="N1237" i="39" s="1"/>
  <c r="M1120" i="39"/>
  <c r="M1122" i="39" s="1"/>
  <c r="P1296" i="39"/>
  <c r="P964" i="39"/>
  <c r="P965" i="39" s="1"/>
  <c r="P940" i="39"/>
  <c r="P942" i="39" s="1"/>
  <c r="N75" i="43" s="1"/>
  <c r="L1271" i="38"/>
  <c r="L1272" i="38" s="1"/>
  <c r="L636" i="28" s="1"/>
  <c r="L1266" i="38"/>
  <c r="L1254" i="38"/>
  <c r="L1255" i="38" s="1"/>
  <c r="L1254" i="39"/>
  <c r="L1255" i="39" s="1"/>
  <c r="L1271" i="39"/>
  <c r="L1272" i="39" s="1"/>
  <c r="L657" i="28" s="1"/>
  <c r="L1266" i="39"/>
  <c r="M1239" i="38"/>
  <c r="M1240" i="38" s="1"/>
  <c r="N1237" i="38" s="1"/>
  <c r="M1120" i="38"/>
  <c r="M1122" i="38" s="1"/>
  <c r="L39" i="24" l="1"/>
  <c r="J388" i="43" s="1"/>
  <c r="L1258" i="38"/>
  <c r="L1259" i="38" s="1"/>
  <c r="L1262" i="38" s="1"/>
  <c r="L690" i="28"/>
  <c r="L1258" i="39"/>
  <c r="L1259" i="39" s="1"/>
  <c r="L1262" i="39" s="1"/>
  <c r="L691" i="28"/>
  <c r="L1258" i="18"/>
  <c r="L1259" i="18" s="1"/>
  <c r="L689" i="28"/>
  <c r="J198" i="43"/>
  <c r="N44" i="43"/>
  <c r="P121" i="28"/>
  <c r="L231" i="24"/>
  <c r="L422" i="24" s="1"/>
  <c r="J395" i="43"/>
  <c r="L240" i="24"/>
  <c r="J359" i="43"/>
  <c r="J385" i="43"/>
  <c r="L48" i="24"/>
  <c r="L239" i="24"/>
  <c r="J350" i="43"/>
  <c r="J394" i="43"/>
  <c r="L47" i="24"/>
  <c r="J384" i="43"/>
  <c r="J341" i="43"/>
  <c r="J199" i="43"/>
  <c r="L387" i="24"/>
  <c r="J226" i="43" s="1"/>
  <c r="L522" i="24"/>
  <c r="J196" i="43" s="1"/>
  <c r="L195" i="24"/>
  <c r="L577" i="24" s="1"/>
  <c r="L137" i="43"/>
  <c r="L76" i="43"/>
  <c r="N360" i="28"/>
  <c r="P180" i="28"/>
  <c r="P62" i="28"/>
  <c r="Q885" i="38"/>
  <c r="R881" i="38" s="1"/>
  <c r="R868" i="38" s="1"/>
  <c r="R869" i="38" s="1"/>
  <c r="N996" i="18"/>
  <c r="O992" i="18" s="1"/>
  <c r="O968" i="18" s="1"/>
  <c r="O970" i="18" s="1"/>
  <c r="N1227" i="38"/>
  <c r="N1227" i="39"/>
  <c r="N1227" i="18"/>
  <c r="M1125" i="38"/>
  <c r="M1130" i="38" s="1"/>
  <c r="L1279" i="38"/>
  <c r="L1280" i="38" s="1"/>
  <c r="L1275" i="38"/>
  <c r="N1344" i="39"/>
  <c r="N1019" i="39"/>
  <c r="Q935" i="18"/>
  <c r="Q929" i="18"/>
  <c r="O987" i="38"/>
  <c r="O999" i="38"/>
  <c r="O981" i="38"/>
  <c r="O973" i="38"/>
  <c r="O974" i="38" s="1"/>
  <c r="O977" i="38"/>
  <c r="O978" i="38" s="1"/>
  <c r="L1279" i="39"/>
  <c r="L1280" i="39" s="1"/>
  <c r="L705" i="28" s="1"/>
  <c r="L1275" i="39"/>
  <c r="N1207" i="38"/>
  <c r="N1208" i="38" s="1"/>
  <c r="M1125" i="18"/>
  <c r="M1130" i="18" s="1"/>
  <c r="Q935" i="39"/>
  <c r="Q929" i="39"/>
  <c r="P1201" i="38"/>
  <c r="P1307" i="38"/>
  <c r="P949" i="38"/>
  <c r="P951" i="38" s="1"/>
  <c r="P300" i="28" s="1"/>
  <c r="P945" i="38"/>
  <c r="P1307" i="39"/>
  <c r="P1201" i="39"/>
  <c r="P949" i="39"/>
  <c r="P951" i="39" s="1"/>
  <c r="N166" i="43" s="1"/>
  <c r="P945" i="39"/>
  <c r="N1207" i="39"/>
  <c r="N1208" i="39" s="1"/>
  <c r="L1279" i="18"/>
  <c r="L1280" i="18" s="1"/>
  <c r="L703" i="28" s="1"/>
  <c r="L1275" i="18"/>
  <c r="O987" i="39"/>
  <c r="O999" i="39"/>
  <c r="O981" i="39"/>
  <c r="O973" i="39"/>
  <c r="O974" i="39" s="1"/>
  <c r="O977" i="39"/>
  <c r="O978" i="39" s="1"/>
  <c r="N1202" i="18"/>
  <c r="N1203" i="18" s="1"/>
  <c r="N1014" i="18"/>
  <c r="N1016" i="18" s="1"/>
  <c r="L107" i="43" s="1"/>
  <c r="N1010" i="18"/>
  <c r="N1308" i="18"/>
  <c r="P1307" i="18"/>
  <c r="P1201" i="18"/>
  <c r="P949" i="18"/>
  <c r="P951" i="18" s="1"/>
  <c r="N106" i="43" s="1"/>
  <c r="P945" i="18"/>
  <c r="P993" i="38"/>
  <c r="P969" i="38"/>
  <c r="P993" i="39"/>
  <c r="P969" i="39"/>
  <c r="M1125" i="39"/>
  <c r="M1130" i="39" s="1"/>
  <c r="N1344" i="38"/>
  <c r="N1019" i="38"/>
  <c r="L1262" i="18"/>
  <c r="Q929" i="38"/>
  <c r="Q935" i="38"/>
  <c r="Q885" i="39"/>
  <c r="R881" i="39" s="1"/>
  <c r="Q885" i="18"/>
  <c r="R881" i="18" s="1"/>
  <c r="P993" i="18"/>
  <c r="P969" i="18"/>
  <c r="L421" i="24" l="1"/>
  <c r="L1283" i="38"/>
  <c r="L1284" i="38" s="1"/>
  <c r="L704" i="28"/>
  <c r="J389" i="43"/>
  <c r="L423" i="24"/>
  <c r="J386" i="43" s="1"/>
  <c r="L241" i="24"/>
  <c r="L49" i="24"/>
  <c r="L578" i="24"/>
  <c r="L579" i="24" s="1"/>
  <c r="J223" i="43" s="1"/>
  <c r="N136" i="43"/>
  <c r="J225" i="43"/>
  <c r="L14" i="43"/>
  <c r="L1283" i="18"/>
  <c r="L1284" i="18" s="1"/>
  <c r="L1287" i="18" s="1"/>
  <c r="L27" i="28"/>
  <c r="L1283" i="39"/>
  <c r="L1284" i="39" s="1"/>
  <c r="L1287" i="39" s="1"/>
  <c r="L28" i="28"/>
  <c r="N242" i="28"/>
  <c r="P241" i="28"/>
  <c r="P359" i="28"/>
  <c r="R868" i="39"/>
  <c r="R869" i="39" s="1"/>
  <c r="Q936" i="38"/>
  <c r="Q937" i="38" s="1"/>
  <c r="Q930" i="38"/>
  <c r="R928" i="38" s="1"/>
  <c r="N1220" i="39"/>
  <c r="N1224" i="39" s="1"/>
  <c r="P1343" i="38"/>
  <c r="P954" i="38"/>
  <c r="Q936" i="39"/>
  <c r="Q937" i="39" s="1"/>
  <c r="Q930" i="39"/>
  <c r="R928" i="39" s="1"/>
  <c r="M1300" i="18"/>
  <c r="M1301" i="18" s="1"/>
  <c r="M1133" i="18"/>
  <c r="M1135" i="18" s="1"/>
  <c r="K17" i="43" s="1"/>
  <c r="O982" i="38"/>
  <c r="O984" i="38" s="1"/>
  <c r="M1300" i="38"/>
  <c r="M1301" i="38" s="1"/>
  <c r="M1133" i="38"/>
  <c r="M1135" i="38" s="1"/>
  <c r="R868" i="18"/>
  <c r="R869" i="18" s="1"/>
  <c r="O982" i="39"/>
  <c r="O984" i="39" s="1"/>
  <c r="N1344" i="18"/>
  <c r="N1019" i="18"/>
  <c r="O988" i="39"/>
  <c r="O989" i="39" s="1"/>
  <c r="O1000" i="39"/>
  <c r="O1002" i="39" s="1"/>
  <c r="R872" i="38"/>
  <c r="R873" i="38" s="1"/>
  <c r="R877" i="38" s="1"/>
  <c r="R878" i="38" s="1"/>
  <c r="R884" i="38" s="1"/>
  <c r="R891" i="38"/>
  <c r="R892" i="38" s="1"/>
  <c r="R907" i="38" s="1"/>
  <c r="R912" i="38" s="1"/>
  <c r="R883" i="38"/>
  <c r="P1343" i="39"/>
  <c r="P954" i="39"/>
  <c r="O988" i="38"/>
  <c r="O989" i="38" s="1"/>
  <c r="O1000" i="38"/>
  <c r="O1002" i="38" s="1"/>
  <c r="M1300" i="39"/>
  <c r="M1301" i="39" s="1"/>
  <c r="M1133" i="39"/>
  <c r="M1135" i="39" s="1"/>
  <c r="K79" i="43" s="1"/>
  <c r="P1343" i="18"/>
  <c r="P954" i="18"/>
  <c r="N1207" i="18"/>
  <c r="N1208" i="18" s="1"/>
  <c r="O987" i="18"/>
  <c r="O999" i="18"/>
  <c r="O981" i="18"/>
  <c r="O977" i="18"/>
  <c r="O978" i="18" s="1"/>
  <c r="O973" i="18"/>
  <c r="O974" i="18" s="1"/>
  <c r="N1220" i="38"/>
  <c r="N1224" i="38" s="1"/>
  <c r="Q936" i="18"/>
  <c r="Q937" i="18" s="1"/>
  <c r="Q930" i="18"/>
  <c r="R928" i="18" s="1"/>
  <c r="L1287" i="38"/>
  <c r="K48" i="43" l="1"/>
  <c r="M125" i="28"/>
  <c r="L432" i="24"/>
  <c r="J399" i="43"/>
  <c r="L431" i="24"/>
  <c r="J398" i="43"/>
  <c r="M184" i="28"/>
  <c r="M66" i="28"/>
  <c r="O995" i="39"/>
  <c r="Q1296" i="18"/>
  <c r="Q964" i="18"/>
  <c r="Q965" i="18" s="1"/>
  <c r="Q940" i="18"/>
  <c r="Q942" i="18" s="1"/>
  <c r="O13" i="43" s="1"/>
  <c r="O1297" i="38"/>
  <c r="O1005" i="38"/>
  <c r="O1007" i="38" s="1"/>
  <c r="O122" i="28" s="1"/>
  <c r="O995" i="38"/>
  <c r="O1297" i="39"/>
  <c r="O1005" i="39"/>
  <c r="O1007" i="39" s="1"/>
  <c r="O181" i="28" s="1"/>
  <c r="N1228" i="39"/>
  <c r="N1229" i="39" s="1"/>
  <c r="N1233" i="39" s="1"/>
  <c r="N1234" i="39" s="1"/>
  <c r="N1238" i="39"/>
  <c r="O994" i="38"/>
  <c r="O988" i="18"/>
  <c r="O989" i="18" s="1"/>
  <c r="O1000" i="18"/>
  <c r="O1002" i="18" s="1"/>
  <c r="N1220" i="18"/>
  <c r="N1224" i="18" s="1"/>
  <c r="Q1296" i="38"/>
  <c r="Q964" i="38"/>
  <c r="Q965" i="38" s="1"/>
  <c r="Q940" i="38"/>
  <c r="Q942" i="38" s="1"/>
  <c r="M1311" i="38"/>
  <c r="M1312" i="38" s="1"/>
  <c r="M566" i="28" s="1"/>
  <c r="M570" i="28" s="1"/>
  <c r="M1138" i="38"/>
  <c r="M1142" i="38"/>
  <c r="M1144" i="38" s="1"/>
  <c r="M304" i="28" s="1"/>
  <c r="R872" i="39"/>
  <c r="R873" i="39" s="1"/>
  <c r="R877" i="39" s="1"/>
  <c r="R878" i="39" s="1"/>
  <c r="R884" i="39" s="1"/>
  <c r="R891" i="39"/>
  <c r="R892" i="39" s="1"/>
  <c r="R907" i="39" s="1"/>
  <c r="R912" i="39" s="1"/>
  <c r="R883" i="39"/>
  <c r="N1228" i="38"/>
  <c r="N1229" i="38" s="1"/>
  <c r="N1233" i="38" s="1"/>
  <c r="N1234" i="38" s="1"/>
  <c r="N1238" i="38"/>
  <c r="O982" i="18"/>
  <c r="O984" i="18" s="1"/>
  <c r="R885" i="38"/>
  <c r="S881" i="38" s="1"/>
  <c r="O994" i="39"/>
  <c r="O996" i="39" s="1"/>
  <c r="P992" i="39" s="1"/>
  <c r="M1311" i="39"/>
  <c r="M1312" i="39" s="1"/>
  <c r="M587" i="28" s="1"/>
  <c r="M591" i="28" s="1"/>
  <c r="M1142" i="39"/>
  <c r="M1144" i="39" s="1"/>
  <c r="K170" i="43" s="1"/>
  <c r="M1138" i="39"/>
  <c r="Q1296" i="39"/>
  <c r="Q964" i="39"/>
  <c r="Q965" i="39" s="1"/>
  <c r="Q940" i="39"/>
  <c r="Q942" i="39" s="1"/>
  <c r="O75" i="43" s="1"/>
  <c r="R929" i="38"/>
  <c r="R936" i="38" s="1"/>
  <c r="R935" i="38"/>
  <c r="R883" i="18"/>
  <c r="R872" i="18"/>
  <c r="R873" i="18" s="1"/>
  <c r="R877" i="18" s="1"/>
  <c r="R878" i="18" s="1"/>
  <c r="R884" i="18" s="1"/>
  <c r="R891" i="18"/>
  <c r="R892" i="18" s="1"/>
  <c r="R907" i="18" s="1"/>
  <c r="R912" i="18" s="1"/>
  <c r="M1142" i="18"/>
  <c r="M1144" i="18" s="1"/>
  <c r="K110" i="43" s="1"/>
  <c r="M1138" i="18"/>
  <c r="M1311" i="18"/>
  <c r="M1312" i="18" s="1"/>
  <c r="M1384" i="18" l="1"/>
  <c r="M1386" i="18" s="1"/>
  <c r="K340" i="43" s="1"/>
  <c r="M545" i="28"/>
  <c r="M549" i="28" s="1"/>
  <c r="O44" i="43"/>
  <c r="Q121" i="28"/>
  <c r="L433" i="24"/>
  <c r="J396" i="43" s="1"/>
  <c r="K312" i="43"/>
  <c r="M1384" i="39"/>
  <c r="M1386" i="39" s="1"/>
  <c r="K303" i="43"/>
  <c r="M1384" i="38"/>
  <c r="M1386" i="38" s="1"/>
  <c r="K349" i="43" s="1"/>
  <c r="M328" i="24"/>
  <c r="M137" i="24"/>
  <c r="K49" i="43"/>
  <c r="K140" i="43"/>
  <c r="K18" i="43"/>
  <c r="K294" i="43"/>
  <c r="M136" i="24"/>
  <c r="K194" i="43"/>
  <c r="K80" i="43"/>
  <c r="M329" i="24"/>
  <c r="K195" i="43"/>
  <c r="M245" i="28"/>
  <c r="M363" i="28"/>
  <c r="Q180" i="28"/>
  <c r="Q62" i="28"/>
  <c r="M12" i="28"/>
  <c r="M13" i="28"/>
  <c r="O996" i="38"/>
  <c r="P992" i="38" s="1"/>
  <c r="P968" i="38" s="1"/>
  <c r="P970" i="38" s="1"/>
  <c r="O994" i="18"/>
  <c r="O1005" i="18"/>
  <c r="O1007" i="18" s="1"/>
  <c r="O63" i="28" s="1"/>
  <c r="O1297" i="18"/>
  <c r="M1315" i="18"/>
  <c r="M1316" i="18" s="1"/>
  <c r="M433" i="28" s="1"/>
  <c r="M1246" i="18"/>
  <c r="M1247" i="18" s="1"/>
  <c r="P968" i="39"/>
  <c r="P970" i="39" s="1"/>
  <c r="N1239" i="38"/>
  <c r="N1240" i="38" s="1"/>
  <c r="O1237" i="38" s="1"/>
  <c r="N1120" i="38"/>
  <c r="N1122" i="38" s="1"/>
  <c r="Q969" i="38"/>
  <c r="Q993" i="38"/>
  <c r="O995" i="18"/>
  <c r="O1308" i="39"/>
  <c r="O1202" i="39"/>
  <c r="O1203" i="39" s="1"/>
  <c r="O1014" i="39"/>
  <c r="O1016" i="39" s="1"/>
  <c r="M167" i="43" s="1"/>
  <c r="O1010" i="39"/>
  <c r="Q993" i="18"/>
  <c r="Q969" i="18"/>
  <c r="Q1307" i="39"/>
  <c r="Q1201" i="39"/>
  <c r="Q945" i="39"/>
  <c r="Q949" i="39"/>
  <c r="Q951" i="39" s="1"/>
  <c r="O166" i="43" s="1"/>
  <c r="R930" i="38"/>
  <c r="S928" i="38" s="1"/>
  <c r="M1347" i="18"/>
  <c r="M1348" i="18" s="1"/>
  <c r="M610" i="28" s="1"/>
  <c r="M614" i="28" s="1"/>
  <c r="M1147" i="18"/>
  <c r="R885" i="18"/>
  <c r="S881" i="18" s="1"/>
  <c r="Q969" i="39"/>
  <c r="Q993" i="39"/>
  <c r="M1347" i="39"/>
  <c r="M1348" i="39" s="1"/>
  <c r="M652" i="28" s="1"/>
  <c r="M656" i="28" s="1"/>
  <c r="M1147" i="39"/>
  <c r="M1315" i="38"/>
  <c r="M1316" i="38" s="1"/>
  <c r="M434" i="28" s="1"/>
  <c r="M1246" i="38"/>
  <c r="M1247" i="38" s="1"/>
  <c r="M571" i="28" s="1"/>
  <c r="O1308" i="38"/>
  <c r="O1202" i="38"/>
  <c r="O1203" i="38" s="1"/>
  <c r="O1014" i="38"/>
  <c r="O1016" i="38" s="1"/>
  <c r="O301" i="28" s="1"/>
  <c r="O1010" i="38"/>
  <c r="M45" i="43" s="1"/>
  <c r="R937" i="38"/>
  <c r="M1315" i="39"/>
  <c r="M1316" i="39" s="1"/>
  <c r="M435" i="28" s="1"/>
  <c r="M1246" i="39"/>
  <c r="M1247" i="39" s="1"/>
  <c r="M592" i="28" s="1"/>
  <c r="S868" i="38"/>
  <c r="S869" i="38" s="1"/>
  <c r="R885" i="39"/>
  <c r="S881" i="39" s="1"/>
  <c r="R935" i="18"/>
  <c r="R929" i="18"/>
  <c r="R935" i="39"/>
  <c r="R929" i="39"/>
  <c r="M1347" i="38"/>
  <c r="M1348" i="38" s="1"/>
  <c r="M631" i="28" s="1"/>
  <c r="M635" i="28" s="1"/>
  <c r="M1147" i="38"/>
  <c r="Q1307" i="38"/>
  <c r="Q1201" i="38"/>
  <c r="Q945" i="38"/>
  <c r="Q949" i="38"/>
  <c r="Q951" i="38" s="1"/>
  <c r="Q300" i="28" s="1"/>
  <c r="N1228" i="18"/>
  <c r="N1229" i="18" s="1"/>
  <c r="N1233" i="18" s="1"/>
  <c r="N1234" i="18" s="1"/>
  <c r="N1238" i="18"/>
  <c r="N1239" i="39"/>
  <c r="N1240" i="39" s="1"/>
  <c r="O1237" i="39" s="1"/>
  <c r="N1120" i="39"/>
  <c r="N1122" i="39" s="1"/>
  <c r="Q1201" i="18"/>
  <c r="Q1307" i="18"/>
  <c r="Q949" i="18"/>
  <c r="Q951" i="18" s="1"/>
  <c r="O106" i="43" s="1"/>
  <c r="Q945" i="18"/>
  <c r="M1389" i="18" l="1"/>
  <c r="M37" i="24"/>
  <c r="M550" i="28"/>
  <c r="K304" i="43"/>
  <c r="M229" i="24"/>
  <c r="M38" i="24"/>
  <c r="M1389" i="39"/>
  <c r="K358" i="43"/>
  <c r="K313" i="43"/>
  <c r="M230" i="24"/>
  <c r="M1389" i="38"/>
  <c r="M330" i="24"/>
  <c r="M521" i="24" s="1"/>
  <c r="M138" i="24"/>
  <c r="K198" i="43" s="1"/>
  <c r="M42" i="28"/>
  <c r="M1250" i="39"/>
  <c r="M41" i="28"/>
  <c r="M1250" i="38"/>
  <c r="M40" i="28"/>
  <c r="M1250" i="18"/>
  <c r="K295" i="43"/>
  <c r="K222" i="43"/>
  <c r="M386" i="24"/>
  <c r="O136" i="43"/>
  <c r="M194" i="24"/>
  <c r="K141" i="43"/>
  <c r="M385" i="24"/>
  <c r="M137" i="43"/>
  <c r="M193" i="24"/>
  <c r="K221" i="43"/>
  <c r="K111" i="43"/>
  <c r="M76" i="43"/>
  <c r="K171" i="43"/>
  <c r="Q241" i="28"/>
  <c r="O360" i="28"/>
  <c r="Q359" i="28"/>
  <c r="O1227" i="39"/>
  <c r="S891" i="38"/>
  <c r="S892" i="38" s="1"/>
  <c r="S907" i="38" s="1"/>
  <c r="S912" i="38" s="1"/>
  <c r="S883" i="38"/>
  <c r="S872" i="38"/>
  <c r="S873" i="38" s="1"/>
  <c r="S877" i="38" s="1"/>
  <c r="S878" i="38" s="1"/>
  <c r="S884" i="38" s="1"/>
  <c r="M1351" i="39"/>
  <c r="M1352" i="39" s="1"/>
  <c r="M465" i="28" s="1"/>
  <c r="R936" i="18"/>
  <c r="R937" i="18" s="1"/>
  <c r="R930" i="18"/>
  <c r="S928" i="18" s="1"/>
  <c r="N1125" i="39"/>
  <c r="N1130" i="39" s="1"/>
  <c r="N1239" i="18"/>
  <c r="N1240" i="18" s="1"/>
  <c r="O1237" i="18" s="1"/>
  <c r="N1120" i="18"/>
  <c r="N1122" i="18" s="1"/>
  <c r="R936" i="39"/>
  <c r="R937" i="39" s="1"/>
  <c r="R930" i="39"/>
  <c r="S928" i="39" s="1"/>
  <c r="O1344" i="38"/>
  <c r="O1019" i="38"/>
  <c r="P999" i="38"/>
  <c r="P981" i="38"/>
  <c r="P973" i="38"/>
  <c r="P974" i="38" s="1"/>
  <c r="P977" i="38"/>
  <c r="P978" i="38" s="1"/>
  <c r="P982" i="38" s="1"/>
  <c r="P987" i="38"/>
  <c r="Q1343" i="39"/>
  <c r="Q954" i="39"/>
  <c r="O1344" i="39"/>
  <c r="O1019" i="39"/>
  <c r="P999" i="39"/>
  <c r="P981" i="39"/>
  <c r="P973" i="39"/>
  <c r="P974" i="39" s="1"/>
  <c r="P977" i="39"/>
  <c r="P978" i="39" s="1"/>
  <c r="P982" i="39" s="1"/>
  <c r="P987" i="39"/>
  <c r="O1010" i="18"/>
  <c r="O1308" i="18"/>
  <c r="O1202" i="18"/>
  <c r="O1203" i="18" s="1"/>
  <c r="O1014" i="18"/>
  <c r="O1016" i="18" s="1"/>
  <c r="M107" i="43" s="1"/>
  <c r="Q1343" i="18"/>
  <c r="Q954" i="18"/>
  <c r="M1351" i="38"/>
  <c r="M1352" i="38" s="1"/>
  <c r="M464" i="28" s="1"/>
  <c r="Q1343" i="38"/>
  <c r="Q954" i="38"/>
  <c r="O1207" i="38"/>
  <c r="O1208" i="38" s="1"/>
  <c r="M1351" i="18"/>
  <c r="M1352" i="18" s="1"/>
  <c r="M463" i="28" s="1"/>
  <c r="O1207" i="39"/>
  <c r="O1208" i="39" s="1"/>
  <c r="N1125" i="38"/>
  <c r="N1130" i="38" s="1"/>
  <c r="O1227" i="38"/>
  <c r="S868" i="39"/>
  <c r="S869" i="39" s="1"/>
  <c r="M1271" i="39"/>
  <c r="M1272" i="39" s="1"/>
  <c r="M657" i="28" s="1"/>
  <c r="M1266" i="39"/>
  <c r="M1254" i="39"/>
  <c r="M1255" i="39" s="1"/>
  <c r="R1296" i="38"/>
  <c r="R964" i="38"/>
  <c r="R965" i="38" s="1"/>
  <c r="R940" i="38"/>
  <c r="R942" i="38" s="1"/>
  <c r="M1254" i="38"/>
  <c r="M1255" i="38" s="1"/>
  <c r="M1271" i="38"/>
  <c r="M1272" i="38" s="1"/>
  <c r="M636" i="28" s="1"/>
  <c r="M1266" i="38"/>
  <c r="S868" i="18"/>
  <c r="S869" i="18" s="1"/>
  <c r="M1271" i="18"/>
  <c r="M1272" i="18" s="1"/>
  <c r="M615" i="28" s="1"/>
  <c r="M1266" i="18"/>
  <c r="M1254" i="18"/>
  <c r="M1255" i="18" s="1"/>
  <c r="O996" i="18"/>
  <c r="P992" i="18" s="1"/>
  <c r="M39" i="24" l="1"/>
  <c r="K388" i="43" s="1"/>
  <c r="M1258" i="18"/>
  <c r="M1259" i="18" s="1"/>
  <c r="M1262" i="18" s="1"/>
  <c r="M689" i="28"/>
  <c r="M1258" i="38"/>
  <c r="M1259" i="38" s="1"/>
  <c r="M1262" i="38" s="1"/>
  <c r="M690" i="28"/>
  <c r="M1258" i="39"/>
  <c r="M1259" i="39" s="1"/>
  <c r="M1262" i="39" s="1"/>
  <c r="M691" i="28"/>
  <c r="M231" i="24"/>
  <c r="M422" i="24" s="1"/>
  <c r="P44" i="43"/>
  <c r="R121" i="28"/>
  <c r="K394" i="43"/>
  <c r="M47" i="24"/>
  <c r="K384" i="43"/>
  <c r="K341" i="43"/>
  <c r="M239" i="24"/>
  <c r="K350" i="43"/>
  <c r="M48" i="24"/>
  <c r="K395" i="43"/>
  <c r="M240" i="24"/>
  <c r="K385" i="43"/>
  <c r="K359" i="43"/>
  <c r="M520" i="24"/>
  <c r="M522" i="24" s="1"/>
  <c r="K196" i="43" s="1"/>
  <c r="K199" i="43"/>
  <c r="M387" i="24"/>
  <c r="M578" i="24" s="1"/>
  <c r="M195" i="24"/>
  <c r="M577" i="24" s="1"/>
  <c r="M14" i="43"/>
  <c r="O242" i="28"/>
  <c r="O1227" i="18"/>
  <c r="S872" i="18"/>
  <c r="S873" i="18" s="1"/>
  <c r="S877" i="18" s="1"/>
  <c r="S878" i="18" s="1"/>
  <c r="S884" i="18" s="1"/>
  <c r="S891" i="18"/>
  <c r="S892" i="18" s="1"/>
  <c r="S907" i="18" s="1"/>
  <c r="S912" i="18" s="1"/>
  <c r="S883" i="18"/>
  <c r="M1279" i="39"/>
  <c r="M1280" i="39" s="1"/>
  <c r="M705" i="28" s="1"/>
  <c r="M1275" i="39"/>
  <c r="N1133" i="38"/>
  <c r="N1135" i="38" s="1"/>
  <c r="N1300" i="38"/>
  <c r="N1301" i="38" s="1"/>
  <c r="P1000" i="38"/>
  <c r="P1002" i="38" s="1"/>
  <c r="P988" i="38"/>
  <c r="P989" i="38" s="1"/>
  <c r="P995" i="38" s="1"/>
  <c r="S935" i="38"/>
  <c r="S929" i="38"/>
  <c r="M1279" i="18"/>
  <c r="M1280" i="18" s="1"/>
  <c r="M703" i="28" s="1"/>
  <c r="M1275" i="18"/>
  <c r="M1279" i="38"/>
  <c r="M1280" i="38" s="1"/>
  <c r="M1275" i="38"/>
  <c r="P1000" i="39"/>
  <c r="P1002" i="39" s="1"/>
  <c r="P988" i="39"/>
  <c r="P989" i="39" s="1"/>
  <c r="P995" i="39" s="1"/>
  <c r="P984" i="38"/>
  <c r="P994" i="38" s="1"/>
  <c r="R1307" i="38"/>
  <c r="R1201" i="38"/>
  <c r="R949" i="38"/>
  <c r="R951" i="38" s="1"/>
  <c r="R300" i="28" s="1"/>
  <c r="R945" i="38"/>
  <c r="S872" i="39"/>
  <c r="S873" i="39" s="1"/>
  <c r="S877" i="39" s="1"/>
  <c r="S878" i="39" s="1"/>
  <c r="S884" i="39" s="1"/>
  <c r="S891" i="39"/>
  <c r="S892" i="39" s="1"/>
  <c r="S907" i="39" s="1"/>
  <c r="S912" i="39" s="1"/>
  <c r="S883" i="39"/>
  <c r="O1220" i="39"/>
  <c r="O1224" i="39" s="1"/>
  <c r="O1220" i="38"/>
  <c r="O1224" i="38" s="1"/>
  <c r="O1344" i="18"/>
  <c r="O1019" i="18"/>
  <c r="P984" i="39"/>
  <c r="P994" i="39" s="1"/>
  <c r="R1296" i="18"/>
  <c r="R964" i="18"/>
  <c r="R965" i="18" s="1"/>
  <c r="R940" i="18"/>
  <c r="R942" i="18" s="1"/>
  <c r="P13" i="43" s="1"/>
  <c r="N1300" i="39"/>
  <c r="N1301" i="39" s="1"/>
  <c r="N1133" i="39"/>
  <c r="N1135" i="39" s="1"/>
  <c r="L79" i="43" s="1"/>
  <c r="P968" i="18"/>
  <c r="P970" i="18" s="1"/>
  <c r="R993" i="38"/>
  <c r="R969" i="38"/>
  <c r="R1296" i="39"/>
  <c r="R964" i="39"/>
  <c r="R965" i="39" s="1"/>
  <c r="R940" i="39"/>
  <c r="R942" i="39" s="1"/>
  <c r="P75" i="43" s="1"/>
  <c r="O1207" i="18"/>
  <c r="O1208" i="18" s="1"/>
  <c r="N1125" i="18"/>
  <c r="N1130" i="18" s="1"/>
  <c r="S885" i="38"/>
  <c r="T881" i="38" s="1"/>
  <c r="M421" i="24" l="1"/>
  <c r="K389" i="43"/>
  <c r="M241" i="24"/>
  <c r="K399" i="43" s="1"/>
  <c r="M1283" i="38"/>
  <c r="M1284" i="38" s="1"/>
  <c r="M1287" i="38" s="1"/>
  <c r="M704" i="28"/>
  <c r="L48" i="43"/>
  <c r="N125" i="28"/>
  <c r="M49" i="24"/>
  <c r="M431" i="24" s="1"/>
  <c r="M423" i="24"/>
  <c r="K226" i="43"/>
  <c r="K225" i="43"/>
  <c r="M579" i="24"/>
  <c r="K223" i="43" s="1"/>
  <c r="P136" i="43"/>
  <c r="M1283" i="18"/>
  <c r="M1284" i="18" s="1"/>
  <c r="M1287" i="18" s="1"/>
  <c r="M27" i="28"/>
  <c r="M1283" i="39"/>
  <c r="M1284" i="39" s="1"/>
  <c r="M1287" i="39" s="1"/>
  <c r="M28" i="28"/>
  <c r="R180" i="28"/>
  <c r="N184" i="28"/>
  <c r="R62" i="28"/>
  <c r="P1297" i="38"/>
  <c r="P1005" i="38"/>
  <c r="P1007" i="38" s="1"/>
  <c r="P122" i="28" s="1"/>
  <c r="O1238" i="38"/>
  <c r="O1228" i="38"/>
  <c r="O1229" i="38" s="1"/>
  <c r="O1233" i="38" s="1"/>
  <c r="O1234" i="38" s="1"/>
  <c r="S935" i="39"/>
  <c r="S929" i="39"/>
  <c r="S936" i="38"/>
  <c r="S937" i="38" s="1"/>
  <c r="S930" i="38"/>
  <c r="T928" i="38" s="1"/>
  <c r="S929" i="18"/>
  <c r="S935" i="18"/>
  <c r="P1297" i="39"/>
  <c r="P1005" i="39"/>
  <c r="P1007" i="39" s="1"/>
  <c r="P181" i="28" s="1"/>
  <c r="R1307" i="39"/>
  <c r="R1201" i="39"/>
  <c r="R949" i="39"/>
  <c r="R951" i="39" s="1"/>
  <c r="P166" i="43" s="1"/>
  <c r="R945" i="39"/>
  <c r="R1201" i="18"/>
  <c r="R1307" i="18"/>
  <c r="R949" i="18"/>
  <c r="R951" i="18" s="1"/>
  <c r="P106" i="43" s="1"/>
  <c r="R945" i="18"/>
  <c r="R1343" i="38"/>
  <c r="R954" i="38"/>
  <c r="P996" i="38"/>
  <c r="Q992" i="38" s="1"/>
  <c r="T868" i="38"/>
  <c r="T869" i="38" s="1"/>
  <c r="O1220" i="18"/>
  <c r="O1224" i="18" s="1"/>
  <c r="R993" i="39"/>
  <c r="R969" i="39"/>
  <c r="R993" i="18"/>
  <c r="R969" i="18"/>
  <c r="P996" i="39"/>
  <c r="Q992" i="39" s="1"/>
  <c r="O1238" i="39"/>
  <c r="O1228" i="39"/>
  <c r="O1229" i="39" s="1"/>
  <c r="O1233" i="39" s="1"/>
  <c r="O1234" i="39" s="1"/>
  <c r="N1311" i="38"/>
  <c r="N1312" i="38" s="1"/>
  <c r="N566" i="28" s="1"/>
  <c r="N570" i="28" s="1"/>
  <c r="N1142" i="38"/>
  <c r="N1144" i="38" s="1"/>
  <c r="N304" i="28" s="1"/>
  <c r="N1138" i="38"/>
  <c r="N1300" i="18"/>
  <c r="N1301" i="18" s="1"/>
  <c r="N1133" i="18"/>
  <c r="N1135" i="18" s="1"/>
  <c r="L17" i="43" s="1"/>
  <c r="P999" i="18"/>
  <c r="P987" i="18"/>
  <c r="P981" i="18"/>
  <c r="P977" i="18"/>
  <c r="P978" i="18" s="1"/>
  <c r="P982" i="18" s="1"/>
  <c r="P973" i="18"/>
  <c r="P974" i="18" s="1"/>
  <c r="N1311" i="39"/>
  <c r="N1312" i="39" s="1"/>
  <c r="N587" i="28" s="1"/>
  <c r="N591" i="28" s="1"/>
  <c r="N1138" i="39"/>
  <c r="N1142" i="39"/>
  <c r="N1144" i="39" s="1"/>
  <c r="L170" i="43" s="1"/>
  <c r="S885" i="39"/>
  <c r="T881" i="39" s="1"/>
  <c r="S885" i="18"/>
  <c r="T881" i="18" s="1"/>
  <c r="M432" i="24" l="1"/>
  <c r="M433" i="24" s="1"/>
  <c r="K398" i="43"/>
  <c r="L312" i="43"/>
  <c r="N1384" i="39"/>
  <c r="N1386" i="39" s="1"/>
  <c r="K386" i="43"/>
  <c r="L303" i="43"/>
  <c r="N1384" i="38"/>
  <c r="N1386" i="38" s="1"/>
  <c r="L349" i="43" s="1"/>
  <c r="L49" i="43"/>
  <c r="N137" i="24"/>
  <c r="N328" i="24"/>
  <c r="L140" i="43"/>
  <c r="N329" i="24"/>
  <c r="L195" i="43"/>
  <c r="L80" i="43"/>
  <c r="R241" i="28"/>
  <c r="R359" i="28"/>
  <c r="N363" i="28"/>
  <c r="N66" i="28"/>
  <c r="N13" i="28"/>
  <c r="P984" i="18"/>
  <c r="P994" i="18" s="1"/>
  <c r="T868" i="18"/>
  <c r="T869" i="18" s="1"/>
  <c r="Q968" i="38"/>
  <c r="Q970" i="38" s="1"/>
  <c r="R1343" i="18"/>
  <c r="R954" i="18"/>
  <c r="P1308" i="39"/>
  <c r="P1202" i="39"/>
  <c r="P1203" i="39" s="1"/>
  <c r="P1207" i="39" s="1"/>
  <c r="P1208" i="39" s="1"/>
  <c r="P1220" i="39" s="1"/>
  <c r="P1224" i="39" s="1"/>
  <c r="P1014" i="39"/>
  <c r="P1016" i="39" s="1"/>
  <c r="N167" i="43" s="1"/>
  <c r="P1010" i="39"/>
  <c r="O1239" i="38"/>
  <c r="O1240" i="38" s="1"/>
  <c r="P1237" i="38" s="1"/>
  <c r="O1120" i="38"/>
  <c r="O1122" i="38" s="1"/>
  <c r="P1000" i="18"/>
  <c r="P1002" i="18" s="1"/>
  <c r="P988" i="18"/>
  <c r="P989" i="18" s="1"/>
  <c r="P995" i="18" s="1"/>
  <c r="N1347" i="39"/>
  <c r="N1348" i="39" s="1"/>
  <c r="N652" i="28" s="1"/>
  <c r="N656" i="28" s="1"/>
  <c r="N1147" i="39"/>
  <c r="Q968" i="39"/>
  <c r="Q970" i="39" s="1"/>
  <c r="T883" i="38"/>
  <c r="T872" i="38"/>
  <c r="T873" i="38" s="1"/>
  <c r="T877" i="38" s="1"/>
  <c r="T878" i="38" s="1"/>
  <c r="T884" i="38" s="1"/>
  <c r="T891" i="38"/>
  <c r="T892" i="38" s="1"/>
  <c r="T907" i="38" s="1"/>
  <c r="T912" i="38" s="1"/>
  <c r="R1343" i="39"/>
  <c r="R954" i="39"/>
  <c r="S936" i="39"/>
  <c r="S937" i="39" s="1"/>
  <c r="S930" i="39"/>
  <c r="T928" i="39" s="1"/>
  <c r="N1315" i="39"/>
  <c r="N1316" i="39" s="1"/>
  <c r="N435" i="28" s="1"/>
  <c r="N1246" i="39"/>
  <c r="N1247" i="39" s="1"/>
  <c r="N592" i="28" s="1"/>
  <c r="T868" i="39"/>
  <c r="T869" i="39" s="1"/>
  <c r="N1138" i="18"/>
  <c r="N1311" i="18"/>
  <c r="N1312" i="18" s="1"/>
  <c r="N1142" i="18"/>
  <c r="N1144" i="18" s="1"/>
  <c r="L110" i="43" s="1"/>
  <c r="N1347" i="38"/>
  <c r="N1348" i="38" s="1"/>
  <c r="N631" i="28" s="1"/>
  <c r="N635" i="28" s="1"/>
  <c r="N1147" i="38"/>
  <c r="P1202" i="38"/>
  <c r="P1203" i="38" s="1"/>
  <c r="P1207" i="38" s="1"/>
  <c r="P1208" i="38" s="1"/>
  <c r="P1220" i="38" s="1"/>
  <c r="P1224" i="38" s="1"/>
  <c r="P1308" i="38"/>
  <c r="P1014" i="38"/>
  <c r="P1016" i="38" s="1"/>
  <c r="P301" i="28" s="1"/>
  <c r="P1010" i="38"/>
  <c r="N45" i="43" s="1"/>
  <c r="N1315" i="38"/>
  <c r="N1316" i="38" s="1"/>
  <c r="N434" i="28" s="1"/>
  <c r="N1246" i="38"/>
  <c r="N1247" i="38" s="1"/>
  <c r="N571" i="28" s="1"/>
  <c r="O1239" i="39"/>
  <c r="O1240" i="39" s="1"/>
  <c r="P1237" i="39" s="1"/>
  <c r="O1120" i="39"/>
  <c r="O1122" i="39" s="1"/>
  <c r="O1228" i="18"/>
  <c r="O1229" i="18" s="1"/>
  <c r="O1233" i="18" s="1"/>
  <c r="O1234" i="18" s="1"/>
  <c r="O1238" i="18"/>
  <c r="S1296" i="38"/>
  <c r="S964" i="38"/>
  <c r="S965" i="38" s="1"/>
  <c r="S940" i="38"/>
  <c r="S942" i="38" s="1"/>
  <c r="S936" i="18"/>
  <c r="S937" i="18" s="1"/>
  <c r="S930" i="18"/>
  <c r="T928" i="18" s="1"/>
  <c r="N330" i="24" l="1"/>
  <c r="L199" i="43" s="1"/>
  <c r="N1384" i="18"/>
  <c r="N1386" i="18" s="1"/>
  <c r="N1389" i="18" s="1"/>
  <c r="N545" i="28"/>
  <c r="N549" i="28" s="1"/>
  <c r="Q44" i="43"/>
  <c r="S121" i="28"/>
  <c r="K396" i="43"/>
  <c r="L304" i="43"/>
  <c r="N38" i="24"/>
  <c r="N229" i="24"/>
  <c r="N1389" i="39"/>
  <c r="L358" i="43"/>
  <c r="L313" i="43"/>
  <c r="N230" i="24"/>
  <c r="N1389" i="38"/>
  <c r="N42" i="28"/>
  <c r="N1250" i="39"/>
  <c r="N41" i="28"/>
  <c r="N1250" i="38"/>
  <c r="N386" i="24"/>
  <c r="L222" i="43"/>
  <c r="N137" i="43"/>
  <c r="N194" i="24"/>
  <c r="L141" i="43"/>
  <c r="N385" i="24"/>
  <c r="L18" i="43"/>
  <c r="L294" i="43"/>
  <c r="N136" i="24"/>
  <c r="N138" i="24" s="1"/>
  <c r="L194" i="43"/>
  <c r="N76" i="43"/>
  <c r="L171" i="43"/>
  <c r="N245" i="28"/>
  <c r="P360" i="28"/>
  <c r="N12" i="28"/>
  <c r="P996" i="18"/>
  <c r="Q992" i="18" s="1"/>
  <c r="Q968" i="18" s="1"/>
  <c r="Q970" i="18" s="1"/>
  <c r="P1227" i="39"/>
  <c r="P1005" i="18"/>
  <c r="P1007" i="18" s="1"/>
  <c r="P63" i="28" s="1"/>
  <c r="P1297" i="18"/>
  <c r="S1296" i="18"/>
  <c r="S964" i="18"/>
  <c r="S965" i="18" s="1"/>
  <c r="S940" i="18"/>
  <c r="S942" i="18" s="1"/>
  <c r="Q13" i="43" s="1"/>
  <c r="S993" i="38"/>
  <c r="S969" i="38"/>
  <c r="O1239" i="18"/>
  <c r="O1240" i="18" s="1"/>
  <c r="P1237" i="18" s="1"/>
  <c r="O1120" i="18"/>
  <c r="O1122" i="18" s="1"/>
  <c r="N1351" i="38"/>
  <c r="N1352" i="38" s="1"/>
  <c r="N464" i="28" s="1"/>
  <c r="N1351" i="39"/>
  <c r="N1352" i="39" s="1"/>
  <c r="N465" i="28" s="1"/>
  <c r="O1125" i="38"/>
  <c r="O1130" i="38" s="1"/>
  <c r="P1344" i="39"/>
  <c r="P1019" i="39"/>
  <c r="N1254" i="38"/>
  <c r="N1255" i="38" s="1"/>
  <c r="N1271" i="38"/>
  <c r="N1272" i="38" s="1"/>
  <c r="N636" i="28" s="1"/>
  <c r="N1266" i="38"/>
  <c r="P1228" i="38"/>
  <c r="P1238" i="38"/>
  <c r="T935" i="38"/>
  <c r="T929" i="38"/>
  <c r="Q977" i="39"/>
  <c r="Q978" i="39" s="1"/>
  <c r="Q982" i="39" s="1"/>
  <c r="Q987" i="39"/>
  <c r="Q999" i="39"/>
  <c r="Q981" i="39"/>
  <c r="Q973" i="39"/>
  <c r="Q974" i="39" s="1"/>
  <c r="P1238" i="39"/>
  <c r="P1228" i="39"/>
  <c r="O1125" i="39"/>
  <c r="O1130" i="39" s="1"/>
  <c r="S1296" i="39"/>
  <c r="S964" i="39"/>
  <c r="S965" i="39" s="1"/>
  <c r="S940" i="39"/>
  <c r="S942" i="39" s="1"/>
  <c r="Q75" i="43" s="1"/>
  <c r="N1347" i="18"/>
  <c r="N1348" i="18" s="1"/>
  <c r="N610" i="28" s="1"/>
  <c r="N614" i="28" s="1"/>
  <c r="N1147" i="18"/>
  <c r="P1227" i="38"/>
  <c r="T872" i="18"/>
  <c r="T873" i="18" s="1"/>
  <c r="T877" i="18" s="1"/>
  <c r="T878" i="18" s="1"/>
  <c r="T884" i="18" s="1"/>
  <c r="T891" i="18"/>
  <c r="T892" i="18" s="1"/>
  <c r="T907" i="18" s="1"/>
  <c r="T912" i="18" s="1"/>
  <c r="T883" i="18"/>
  <c r="S1307" i="38"/>
  <c r="S1201" i="38"/>
  <c r="S949" i="38"/>
  <c r="S951" i="38" s="1"/>
  <c r="S300" i="28" s="1"/>
  <c r="S945" i="38"/>
  <c r="P1344" i="38"/>
  <c r="P1019" i="38"/>
  <c r="N1315" i="18"/>
  <c r="N1316" i="18" s="1"/>
  <c r="N433" i="28" s="1"/>
  <c r="N1246" i="18"/>
  <c r="N1247" i="18" s="1"/>
  <c r="T891" i="39"/>
  <c r="T892" i="39" s="1"/>
  <c r="T907" i="39" s="1"/>
  <c r="T912" i="39" s="1"/>
  <c r="T883" i="39"/>
  <c r="T872" i="39"/>
  <c r="T873" i="39" s="1"/>
  <c r="T877" i="39" s="1"/>
  <c r="T878" i="39" s="1"/>
  <c r="T884" i="39" s="1"/>
  <c r="N1254" i="39"/>
  <c r="N1255" i="39" s="1"/>
  <c r="N1271" i="39"/>
  <c r="N1272" i="39" s="1"/>
  <c r="N657" i="28" s="1"/>
  <c r="N1266" i="39"/>
  <c r="T885" i="38"/>
  <c r="U881" i="38" s="1"/>
  <c r="Q977" i="38"/>
  <c r="Q978" i="38" s="1"/>
  <c r="Q982" i="38" s="1"/>
  <c r="Q987" i="38"/>
  <c r="Q999" i="38"/>
  <c r="Q981" i="38"/>
  <c r="Q973" i="38"/>
  <c r="Q974" i="38" s="1"/>
  <c r="N521" i="24" l="1"/>
  <c r="L340" i="43"/>
  <c r="N37" i="24"/>
  <c r="N39" i="24" s="1"/>
  <c r="N550" i="28"/>
  <c r="N1258" i="38"/>
  <c r="N1259" i="38" s="1"/>
  <c r="N1262" i="38" s="1"/>
  <c r="N690" i="28"/>
  <c r="N1258" i="39"/>
  <c r="N1259" i="39" s="1"/>
  <c r="N1262" i="39" s="1"/>
  <c r="N691" i="28"/>
  <c r="N239" i="24"/>
  <c r="N48" i="24"/>
  <c r="L350" i="43"/>
  <c r="L395" i="43"/>
  <c r="N240" i="24"/>
  <c r="L385" i="43"/>
  <c r="L359" i="43"/>
  <c r="N231" i="24"/>
  <c r="N387" i="24"/>
  <c r="N578" i="24" s="1"/>
  <c r="N40" i="28"/>
  <c r="N1250" i="18"/>
  <c r="L295" i="43"/>
  <c r="Q136" i="43"/>
  <c r="N193" i="24"/>
  <c r="N195" i="24" s="1"/>
  <c r="L221" i="43"/>
  <c r="L111" i="43"/>
  <c r="N520" i="24"/>
  <c r="N522" i="24" s="1"/>
  <c r="L196" i="43" s="1"/>
  <c r="L198" i="43"/>
  <c r="S180" i="28"/>
  <c r="S62" i="28"/>
  <c r="P1229" i="38"/>
  <c r="P1233" i="38" s="1"/>
  <c r="P1234" i="38" s="1"/>
  <c r="P1120" i="38" s="1"/>
  <c r="P1122" i="38" s="1"/>
  <c r="P1125" i="38" s="1"/>
  <c r="P1130" i="38" s="1"/>
  <c r="Q988" i="38"/>
  <c r="Q989" i="38" s="1"/>
  <c r="Q995" i="38" s="1"/>
  <c r="Q1000" i="38"/>
  <c r="Q1002" i="38" s="1"/>
  <c r="Q984" i="38"/>
  <c r="Q994" i="38" s="1"/>
  <c r="T935" i="39"/>
  <c r="T929" i="39"/>
  <c r="P1227" i="18"/>
  <c r="N1351" i="18"/>
  <c r="N1352" i="18" s="1"/>
  <c r="N463" i="28" s="1"/>
  <c r="N1275" i="38"/>
  <c r="N1279" i="38"/>
  <c r="N1280" i="38" s="1"/>
  <c r="O1300" i="38"/>
  <c r="O1301" i="38" s="1"/>
  <c r="O1133" i="38"/>
  <c r="O1135" i="38" s="1"/>
  <c r="S993" i="18"/>
  <c r="S969" i="18"/>
  <c r="U868" i="38"/>
  <c r="U869" i="38" s="1"/>
  <c r="T885" i="18"/>
  <c r="U881" i="18" s="1"/>
  <c r="Q988" i="39"/>
  <c r="Q989" i="39" s="1"/>
  <c r="Q995" i="39" s="1"/>
  <c r="Q1000" i="39"/>
  <c r="Q1002" i="39" s="1"/>
  <c r="P1308" i="18"/>
  <c r="P1202" i="18"/>
  <c r="P1203" i="18" s="1"/>
  <c r="P1207" i="18" s="1"/>
  <c r="P1208" i="18" s="1"/>
  <c r="P1220" i="18" s="1"/>
  <c r="P1224" i="18" s="1"/>
  <c r="P1014" i="18"/>
  <c r="P1016" i="18" s="1"/>
  <c r="N107" i="43" s="1"/>
  <c r="P1010" i="18"/>
  <c r="N1254" i="18"/>
  <c r="N1255" i="18" s="1"/>
  <c r="N1271" i="18"/>
  <c r="N1272" i="18" s="1"/>
  <c r="N615" i="28" s="1"/>
  <c r="N1266" i="18"/>
  <c r="S1343" i="38"/>
  <c r="S954" i="38"/>
  <c r="T929" i="18"/>
  <c r="T935" i="18"/>
  <c r="S1307" i="39"/>
  <c r="S1201" i="39"/>
  <c r="S949" i="39"/>
  <c r="S951" i="39" s="1"/>
  <c r="Q166" i="43" s="1"/>
  <c r="S945" i="39"/>
  <c r="O1300" i="39"/>
  <c r="O1301" i="39" s="1"/>
  <c r="O1133" i="39"/>
  <c r="O1135" i="39" s="1"/>
  <c r="M79" i="43" s="1"/>
  <c r="Q984" i="39"/>
  <c r="Q994" i="39" s="1"/>
  <c r="T936" i="38"/>
  <c r="T937" i="38" s="1"/>
  <c r="T930" i="38"/>
  <c r="U928" i="38" s="1"/>
  <c r="O1125" i="18"/>
  <c r="O1130" i="18" s="1"/>
  <c r="Q999" i="18"/>
  <c r="Q987" i="18"/>
  <c r="Q973" i="18"/>
  <c r="Q974" i="18" s="1"/>
  <c r="Q981" i="18"/>
  <c r="Q977" i="18"/>
  <c r="Q978" i="18" s="1"/>
  <c r="Q982" i="18" s="1"/>
  <c r="P1229" i="39"/>
  <c r="P1233" i="39" s="1"/>
  <c r="P1234" i="39" s="1"/>
  <c r="N1279" i="39"/>
  <c r="N1280" i="39" s="1"/>
  <c r="N705" i="28" s="1"/>
  <c r="N1275" i="39"/>
  <c r="T885" i="39"/>
  <c r="U881" i="39" s="1"/>
  <c r="S993" i="39"/>
  <c r="S969" i="39"/>
  <c r="S1307" i="18"/>
  <c r="S1201" i="18"/>
  <c r="S945" i="18"/>
  <c r="S949" i="18"/>
  <c r="S951" i="18" s="1"/>
  <c r="Q106" i="43" s="1"/>
  <c r="N1258" i="18" l="1"/>
  <c r="N1259" i="18" s="1"/>
  <c r="N1262" i="18" s="1"/>
  <c r="N689" i="28"/>
  <c r="N1283" i="38"/>
  <c r="N1284" i="38" s="1"/>
  <c r="N1287" i="38" s="1"/>
  <c r="N704" i="28"/>
  <c r="M48" i="43"/>
  <c r="O125" i="28"/>
  <c r="N241" i="24"/>
  <c r="L399" i="43" s="1"/>
  <c r="L388" i="43"/>
  <c r="N421" i="24"/>
  <c r="L394" i="43"/>
  <c r="L384" i="43"/>
  <c r="L341" i="43"/>
  <c r="N47" i="24"/>
  <c r="N49" i="24" s="1"/>
  <c r="L389" i="43"/>
  <c r="N422" i="24"/>
  <c r="L226" i="43"/>
  <c r="N577" i="24"/>
  <c r="N579" i="24" s="1"/>
  <c r="L225" i="43"/>
  <c r="N14" i="43"/>
  <c r="N1283" i="39"/>
  <c r="N1284" i="39" s="1"/>
  <c r="N1287" i="39" s="1"/>
  <c r="N28" i="28"/>
  <c r="P242" i="28"/>
  <c r="S241" i="28"/>
  <c r="S359" i="28"/>
  <c r="O184" i="28"/>
  <c r="P1239" i="38"/>
  <c r="P1240" i="38" s="1"/>
  <c r="Q1237" i="38" s="1"/>
  <c r="Q1227" i="38" s="1"/>
  <c r="S1343" i="18"/>
  <c r="S954" i="18"/>
  <c r="Q1000" i="18"/>
  <c r="Q1002" i="18" s="1"/>
  <c r="Q988" i="18"/>
  <c r="Q989" i="18" s="1"/>
  <c r="Q995" i="18" s="1"/>
  <c r="O1133" i="18"/>
  <c r="O1135" i="18" s="1"/>
  <c r="M17" i="43" s="1"/>
  <c r="O1300" i="18"/>
  <c r="O1301" i="18" s="1"/>
  <c r="S1343" i="39"/>
  <c r="S954" i="39"/>
  <c r="T936" i="18"/>
  <c r="T937" i="18" s="1"/>
  <c r="T930" i="18"/>
  <c r="U928" i="18" s="1"/>
  <c r="T936" i="39"/>
  <c r="T937" i="39" s="1"/>
  <c r="T930" i="39"/>
  <c r="U928" i="39" s="1"/>
  <c r="Q996" i="38"/>
  <c r="R992" i="38" s="1"/>
  <c r="T1296" i="38"/>
  <c r="T964" i="38"/>
  <c r="T965" i="38" s="1"/>
  <c r="T940" i="38"/>
  <c r="T942" i="38" s="1"/>
  <c r="Q1297" i="39"/>
  <c r="Q1005" i="39"/>
  <c r="Q1007" i="39" s="1"/>
  <c r="Q181" i="28" s="1"/>
  <c r="U868" i="39"/>
  <c r="U869" i="39" s="1"/>
  <c r="P1239" i="39"/>
  <c r="P1240" i="39" s="1"/>
  <c r="Q1237" i="39" s="1"/>
  <c r="P1120" i="39"/>
  <c r="P1122" i="39" s="1"/>
  <c r="P1125" i="39" s="1"/>
  <c r="P1130" i="39" s="1"/>
  <c r="O1311" i="39"/>
  <c r="O1312" i="39" s="1"/>
  <c r="O587" i="28" s="1"/>
  <c r="O591" i="28" s="1"/>
  <c r="O1142" i="39"/>
  <c r="O1144" i="39" s="1"/>
  <c r="M170" i="43" s="1"/>
  <c r="O1138" i="39"/>
  <c r="N1279" i="18"/>
  <c r="N1280" i="18" s="1"/>
  <c r="N703" i="28" s="1"/>
  <c r="N1275" i="18"/>
  <c r="Q1297" i="38"/>
  <c r="Q1005" i="38"/>
  <c r="Q1007" i="38" s="1"/>
  <c r="Q122" i="28" s="1"/>
  <c r="P1344" i="18"/>
  <c r="P1019" i="18"/>
  <c r="U872" i="38"/>
  <c r="U873" i="38" s="1"/>
  <c r="U877" i="38" s="1"/>
  <c r="U878" i="38" s="1"/>
  <c r="U884" i="38" s="1"/>
  <c r="U891" i="38"/>
  <c r="U892" i="38" s="1"/>
  <c r="U907" i="38" s="1"/>
  <c r="U912" i="38" s="1"/>
  <c r="U883" i="38"/>
  <c r="Q984" i="18"/>
  <c r="Q994" i="18" s="1"/>
  <c r="Q996" i="39"/>
  <c r="R992" i="39" s="1"/>
  <c r="P1238" i="18"/>
  <c r="P1228" i="18"/>
  <c r="P1229" i="18" s="1"/>
  <c r="P1233" i="18" s="1"/>
  <c r="P1234" i="18" s="1"/>
  <c r="U868" i="18"/>
  <c r="U869" i="18" s="1"/>
  <c r="O1311" i="38"/>
  <c r="O1312" i="38" s="1"/>
  <c r="O566" i="28" s="1"/>
  <c r="O570" i="28" s="1"/>
  <c r="O1142" i="38"/>
  <c r="O1144" i="38" s="1"/>
  <c r="O304" i="28" s="1"/>
  <c r="O1138" i="38"/>
  <c r="P1300" i="38"/>
  <c r="P1301" i="38" s="1"/>
  <c r="P1133" i="38"/>
  <c r="P1135" i="38" s="1"/>
  <c r="R44" i="43" l="1"/>
  <c r="T121" i="28"/>
  <c r="N48" i="43"/>
  <c r="P125" i="28"/>
  <c r="N432" i="24"/>
  <c r="N431" i="24"/>
  <c r="L398" i="43"/>
  <c r="N423" i="24"/>
  <c r="M312" i="43"/>
  <c r="O1384" i="39"/>
  <c r="O1386" i="39" s="1"/>
  <c r="M303" i="43"/>
  <c r="O1384" i="38"/>
  <c r="O1386" i="38" s="1"/>
  <c r="M349" i="43" s="1"/>
  <c r="O328" i="24"/>
  <c r="O137" i="24"/>
  <c r="M49" i="43"/>
  <c r="M140" i="43"/>
  <c r="L223" i="43"/>
  <c r="O329" i="24"/>
  <c r="M195" i="43"/>
  <c r="M80" i="43"/>
  <c r="N1283" i="18"/>
  <c r="N1284" i="18" s="1"/>
  <c r="N1287" i="18" s="1"/>
  <c r="N27" i="28"/>
  <c r="O363" i="28"/>
  <c r="O66" i="28"/>
  <c r="O13" i="28"/>
  <c r="Q996" i="18"/>
  <c r="R992" i="18" s="1"/>
  <c r="R968" i="18" s="1"/>
  <c r="R970" i="18" s="1"/>
  <c r="U885" i="38"/>
  <c r="V881" i="38" s="1"/>
  <c r="V868" i="38" s="1"/>
  <c r="V869" i="38" s="1"/>
  <c r="P1239" i="18"/>
  <c r="P1240" i="18" s="1"/>
  <c r="Q1237" i="18" s="1"/>
  <c r="P1120" i="18"/>
  <c r="P1122" i="18" s="1"/>
  <c r="P1125" i="18" s="1"/>
  <c r="P1130" i="18" s="1"/>
  <c r="Q1297" i="18"/>
  <c r="Q1005" i="18"/>
  <c r="Q1007" i="18" s="1"/>
  <c r="Q63" i="28" s="1"/>
  <c r="T993" i="38"/>
  <c r="T969" i="38"/>
  <c r="O1347" i="38"/>
  <c r="O1348" i="38" s="1"/>
  <c r="O631" i="28" s="1"/>
  <c r="O635" i="28" s="1"/>
  <c r="O1147" i="38"/>
  <c r="O1315" i="38"/>
  <c r="O1316" i="38" s="1"/>
  <c r="O434" i="28" s="1"/>
  <c r="O1246" i="38"/>
  <c r="O1247" i="38" s="1"/>
  <c r="O571" i="28" s="1"/>
  <c r="U891" i="18"/>
  <c r="U892" i="18" s="1"/>
  <c r="U907" i="18" s="1"/>
  <c r="U912" i="18" s="1"/>
  <c r="U883" i="18"/>
  <c r="U872" i="18"/>
  <c r="U873" i="18" s="1"/>
  <c r="U877" i="18" s="1"/>
  <c r="U878" i="18" s="1"/>
  <c r="U884" i="18" s="1"/>
  <c r="T1296" i="18"/>
  <c r="T964" i="18"/>
  <c r="T965" i="18" s="1"/>
  <c r="T940" i="18"/>
  <c r="T942" i="18" s="1"/>
  <c r="R13" i="43" s="1"/>
  <c r="R968" i="39"/>
  <c r="R970" i="39" s="1"/>
  <c r="T1296" i="39"/>
  <c r="T964" i="39"/>
  <c r="T965" i="39" s="1"/>
  <c r="T940" i="39"/>
  <c r="T942" i="39" s="1"/>
  <c r="R75" i="43" s="1"/>
  <c r="U883" i="39"/>
  <c r="U872" i="39"/>
  <c r="U873" i="39" s="1"/>
  <c r="U877" i="39" s="1"/>
  <c r="U878" i="39" s="1"/>
  <c r="U884" i="39" s="1"/>
  <c r="U891" i="39"/>
  <c r="U892" i="39" s="1"/>
  <c r="U907" i="39" s="1"/>
  <c r="U912" i="39" s="1"/>
  <c r="Q1308" i="38"/>
  <c r="Q1202" i="38"/>
  <c r="Q1203" i="38" s="1"/>
  <c r="Q1207" i="38" s="1"/>
  <c r="Q1208" i="38" s="1"/>
  <c r="Q1220" i="38" s="1"/>
  <c r="Q1224" i="38" s="1"/>
  <c r="Q1014" i="38"/>
  <c r="Q1016" i="38" s="1"/>
  <c r="Q301" i="28" s="1"/>
  <c r="Q1010" i="38"/>
  <c r="O45" i="43" s="1"/>
  <c r="O1347" i="39"/>
  <c r="O1348" i="39" s="1"/>
  <c r="O652" i="28" s="1"/>
  <c r="O656" i="28" s="1"/>
  <c r="O1147" i="39"/>
  <c r="P1300" i="39"/>
  <c r="P1301" i="39" s="1"/>
  <c r="P1133" i="39"/>
  <c r="P1135" i="39" s="1"/>
  <c r="N79" i="43" s="1"/>
  <c r="Q1308" i="39"/>
  <c r="Q1202" i="39"/>
  <c r="Q1203" i="39" s="1"/>
  <c r="Q1207" i="39" s="1"/>
  <c r="Q1208" i="39" s="1"/>
  <c r="Q1220" i="39" s="1"/>
  <c r="Q1224" i="39" s="1"/>
  <c r="Q1014" i="39"/>
  <c r="Q1016" i="39" s="1"/>
  <c r="O167" i="43" s="1"/>
  <c r="Q1010" i="39"/>
  <c r="O1311" i="18"/>
  <c r="O1312" i="18" s="1"/>
  <c r="O1142" i="18"/>
  <c r="O1144" i="18" s="1"/>
  <c r="M110" i="43" s="1"/>
  <c r="O1138" i="18"/>
  <c r="P1142" i="38"/>
  <c r="P1144" i="38" s="1"/>
  <c r="P304" i="28" s="1"/>
  <c r="P1138" i="38"/>
  <c r="P1311" i="38"/>
  <c r="P1312" i="38" s="1"/>
  <c r="P566" i="28" s="1"/>
  <c r="P570" i="28" s="1"/>
  <c r="U929" i="38"/>
  <c r="U935" i="38"/>
  <c r="O1315" i="39"/>
  <c r="O1316" i="39" s="1"/>
  <c r="O435" i="28" s="1"/>
  <c r="O1246" i="39"/>
  <c r="O1247" i="39" s="1"/>
  <c r="O592" i="28" s="1"/>
  <c r="Q1227" i="39"/>
  <c r="T1201" i="38"/>
  <c r="T1307" i="38"/>
  <c r="T949" i="38"/>
  <c r="T951" i="38" s="1"/>
  <c r="T300" i="28" s="1"/>
  <c r="T945" i="38"/>
  <c r="R968" i="38"/>
  <c r="R970" i="38" s="1"/>
  <c r="O1384" i="18" l="1"/>
  <c r="O1386" i="18" s="1"/>
  <c r="M340" i="43" s="1"/>
  <c r="O545" i="28"/>
  <c r="O549" i="28" s="1"/>
  <c r="N433" i="24"/>
  <c r="L396" i="43" s="1"/>
  <c r="L386" i="43"/>
  <c r="M313" i="43"/>
  <c r="O230" i="24"/>
  <c r="M304" i="43"/>
  <c r="O229" i="24"/>
  <c r="O38" i="24"/>
  <c r="O1389" i="39"/>
  <c r="M358" i="43"/>
  <c r="N303" i="43"/>
  <c r="P1384" i="38"/>
  <c r="P1386" i="38" s="1"/>
  <c r="O1389" i="38"/>
  <c r="O42" i="28"/>
  <c r="O1250" i="39"/>
  <c r="O41" i="28"/>
  <c r="O1250" i="38"/>
  <c r="O330" i="24"/>
  <c r="O521" i="24" s="1"/>
  <c r="M222" i="43"/>
  <c r="O386" i="24"/>
  <c r="N140" i="43"/>
  <c r="R136" i="43"/>
  <c r="O137" i="43"/>
  <c r="O194" i="24"/>
  <c r="M141" i="43"/>
  <c r="O385" i="24"/>
  <c r="P328" i="24"/>
  <c r="P137" i="24"/>
  <c r="N49" i="43"/>
  <c r="M18" i="43"/>
  <c r="M294" i="43"/>
  <c r="O136" i="24"/>
  <c r="O138" i="24" s="1"/>
  <c r="M194" i="43"/>
  <c r="M171" i="43"/>
  <c r="O76" i="43"/>
  <c r="O245" i="28"/>
  <c r="Q360" i="28"/>
  <c r="P184" i="28"/>
  <c r="T180" i="28"/>
  <c r="T62" i="28"/>
  <c r="O12" i="28"/>
  <c r="U936" i="38"/>
  <c r="U937" i="38" s="1"/>
  <c r="U930" i="38"/>
  <c r="V928" i="38" s="1"/>
  <c r="Q1344" i="39"/>
  <c r="Q1019" i="39"/>
  <c r="Q1228" i="38"/>
  <c r="Q1229" i="38" s="1"/>
  <c r="Q1233" i="38" s="1"/>
  <c r="Q1234" i="38" s="1"/>
  <c r="Q1238" i="38"/>
  <c r="R987" i="18"/>
  <c r="R999" i="18"/>
  <c r="R981" i="18"/>
  <c r="R973" i="18"/>
  <c r="R974" i="18" s="1"/>
  <c r="R977" i="18"/>
  <c r="R978" i="18" s="1"/>
  <c r="R982" i="18" s="1"/>
  <c r="T993" i="18"/>
  <c r="T969" i="18"/>
  <c r="U935" i="18"/>
  <c r="U929" i="18"/>
  <c r="Q1202" i="18"/>
  <c r="Q1203" i="18" s="1"/>
  <c r="Q1207" i="18" s="1"/>
  <c r="Q1208" i="18" s="1"/>
  <c r="Q1220" i="18" s="1"/>
  <c r="Q1224" i="18" s="1"/>
  <c r="Q1014" i="18"/>
  <c r="Q1016" i="18" s="1"/>
  <c r="O107" i="43" s="1"/>
  <c r="Q1010" i="18"/>
  <c r="Q1308" i="18"/>
  <c r="O1315" i="18"/>
  <c r="O1316" i="18" s="1"/>
  <c r="O433" i="28" s="1"/>
  <c r="O1246" i="18"/>
  <c r="O1247" i="18" s="1"/>
  <c r="Q1227" i="18"/>
  <c r="Q1228" i="39"/>
  <c r="Q1229" i="39" s="1"/>
  <c r="Q1233" i="39" s="1"/>
  <c r="Q1234" i="39" s="1"/>
  <c r="Q1238" i="39"/>
  <c r="U885" i="39"/>
  <c r="V881" i="39" s="1"/>
  <c r="R977" i="39"/>
  <c r="R978" i="39" s="1"/>
  <c r="R982" i="39" s="1"/>
  <c r="R987" i="39"/>
  <c r="R999" i="39"/>
  <c r="R981" i="39"/>
  <c r="R973" i="39"/>
  <c r="R974" i="39" s="1"/>
  <c r="O1271" i="39"/>
  <c r="O1272" i="39" s="1"/>
  <c r="O657" i="28" s="1"/>
  <c r="O1266" i="39"/>
  <c r="O1254" i="39"/>
  <c r="O1255" i="39" s="1"/>
  <c r="P1347" i="38"/>
  <c r="P1348" i="38" s="1"/>
  <c r="P631" i="28" s="1"/>
  <c r="P635" i="28" s="1"/>
  <c r="P1147" i="38"/>
  <c r="T1343" i="38"/>
  <c r="T954" i="38"/>
  <c r="P1315" i="38"/>
  <c r="P1316" i="38" s="1"/>
  <c r="P434" i="28" s="1"/>
  <c r="P1246" i="38"/>
  <c r="P1247" i="38" s="1"/>
  <c r="P571" i="28" s="1"/>
  <c r="V872" i="38"/>
  <c r="V873" i="38" s="1"/>
  <c r="V877" i="38" s="1"/>
  <c r="V878" i="38" s="1"/>
  <c r="V884" i="38" s="1"/>
  <c r="V891" i="38"/>
  <c r="V892" i="38" s="1"/>
  <c r="V907" i="38" s="1"/>
  <c r="V912" i="38" s="1"/>
  <c r="V883" i="38"/>
  <c r="T1307" i="39"/>
  <c r="T1201" i="39"/>
  <c r="T949" i="39"/>
  <c r="T951" i="39" s="1"/>
  <c r="R166" i="43" s="1"/>
  <c r="T945" i="39"/>
  <c r="O1254" i="38"/>
  <c r="O1255" i="38" s="1"/>
  <c r="O1271" i="38"/>
  <c r="O1272" i="38" s="1"/>
  <c r="O636" i="28" s="1"/>
  <c r="O1266" i="38"/>
  <c r="P1300" i="18"/>
  <c r="P1301" i="18" s="1"/>
  <c r="P1133" i="18"/>
  <c r="P1135" i="18" s="1"/>
  <c r="N17" i="43" s="1"/>
  <c r="R977" i="38"/>
  <c r="R978" i="38" s="1"/>
  <c r="R982" i="38" s="1"/>
  <c r="R987" i="38"/>
  <c r="R999" i="38"/>
  <c r="R981" i="38"/>
  <c r="R973" i="38"/>
  <c r="R974" i="38" s="1"/>
  <c r="O1347" i="18"/>
  <c r="O1348" i="18" s="1"/>
  <c r="O610" i="28" s="1"/>
  <c r="O614" i="28" s="1"/>
  <c r="O1147" i="18"/>
  <c r="P1311" i="39"/>
  <c r="P1312" i="39" s="1"/>
  <c r="P587" i="28" s="1"/>
  <c r="P591" i="28" s="1"/>
  <c r="P1142" i="39"/>
  <c r="P1144" i="39" s="1"/>
  <c r="N170" i="43" s="1"/>
  <c r="P1138" i="39"/>
  <c r="O1351" i="39"/>
  <c r="O1352" i="39" s="1"/>
  <c r="O465" i="28" s="1"/>
  <c r="Q1344" i="38"/>
  <c r="Q1019" i="38"/>
  <c r="U935" i="39"/>
  <c r="U929" i="39"/>
  <c r="T993" i="39"/>
  <c r="T969" i="39"/>
  <c r="T1307" i="18"/>
  <c r="T1201" i="18"/>
  <c r="T949" i="18"/>
  <c r="T951" i="18" s="1"/>
  <c r="R106" i="43" s="1"/>
  <c r="T945" i="18"/>
  <c r="U885" i="18"/>
  <c r="V881" i="18" s="1"/>
  <c r="O1351" i="38"/>
  <c r="O1352" i="38" s="1"/>
  <c r="O464" i="28" s="1"/>
  <c r="O1389" i="18" l="1"/>
  <c r="O1258" i="38"/>
  <c r="O1259" i="38" s="1"/>
  <c r="O1262" i="38" s="1"/>
  <c r="O690" i="28"/>
  <c r="O37" i="24"/>
  <c r="O39" i="24" s="1"/>
  <c r="O550" i="28"/>
  <c r="O1258" i="39"/>
  <c r="O1259" i="39" s="1"/>
  <c r="O1262" i="39" s="1"/>
  <c r="O691" i="28"/>
  <c r="O231" i="24"/>
  <c r="O422" i="24" s="1"/>
  <c r="N304" i="43"/>
  <c r="P229" i="24"/>
  <c r="P38" i="24"/>
  <c r="M395" i="43"/>
  <c r="O240" i="24"/>
  <c r="M385" i="43"/>
  <c r="M359" i="43"/>
  <c r="O239" i="24"/>
  <c r="O48" i="24"/>
  <c r="M350" i="43"/>
  <c r="N312" i="43"/>
  <c r="P1384" i="39"/>
  <c r="P1386" i="39" s="1"/>
  <c r="P1389" i="38"/>
  <c r="N349" i="43"/>
  <c r="M199" i="43"/>
  <c r="O387" i="24"/>
  <c r="O578" i="24" s="1"/>
  <c r="P41" i="28"/>
  <c r="P1250" i="38"/>
  <c r="O40" i="28"/>
  <c r="O1250" i="18"/>
  <c r="M295" i="43"/>
  <c r="P385" i="24"/>
  <c r="P194" i="24"/>
  <c r="N141" i="43"/>
  <c r="O520" i="24"/>
  <c r="O522" i="24" s="1"/>
  <c r="M196" i="43" s="1"/>
  <c r="M198" i="43"/>
  <c r="M221" i="43"/>
  <c r="M111" i="43"/>
  <c r="O193" i="24"/>
  <c r="O195" i="24" s="1"/>
  <c r="N80" i="43"/>
  <c r="P329" i="24"/>
  <c r="P330" i="24" s="1"/>
  <c r="N195" i="43"/>
  <c r="O14" i="43"/>
  <c r="Q242" i="28"/>
  <c r="T241" i="28"/>
  <c r="P363" i="28"/>
  <c r="T359" i="28"/>
  <c r="P1351" i="38"/>
  <c r="P1352" i="38" s="1"/>
  <c r="P464" i="28" s="1"/>
  <c r="P66" i="28"/>
  <c r="P13" i="28"/>
  <c r="V885" i="38"/>
  <c r="W881" i="38" s="1"/>
  <c r="W868" i="38" s="1"/>
  <c r="W869" i="38" s="1"/>
  <c r="R984" i="18"/>
  <c r="R994" i="18" s="1"/>
  <c r="Q1239" i="39"/>
  <c r="Q1240" i="39" s="1"/>
  <c r="R1237" i="39" s="1"/>
  <c r="Q1120" i="39"/>
  <c r="Q1122" i="39" s="1"/>
  <c r="Q1125" i="39" s="1"/>
  <c r="Q1130" i="39" s="1"/>
  <c r="P1315" i="39"/>
  <c r="P1316" i="39" s="1"/>
  <c r="P435" i="28" s="1"/>
  <c r="P1246" i="39"/>
  <c r="P1247" i="39" s="1"/>
  <c r="P592" i="28" s="1"/>
  <c r="R984" i="38"/>
  <c r="R994" i="38" s="1"/>
  <c r="P1311" i="18"/>
  <c r="P1312" i="18" s="1"/>
  <c r="P1142" i="18"/>
  <c r="P1144" i="18" s="1"/>
  <c r="N110" i="43" s="1"/>
  <c r="P1138" i="18"/>
  <c r="O1279" i="38"/>
  <c r="O1280" i="38" s="1"/>
  <c r="O1275" i="38"/>
  <c r="T1343" i="39"/>
  <c r="T954" i="39"/>
  <c r="V929" i="38"/>
  <c r="V936" i="38" s="1"/>
  <c r="V935" i="38"/>
  <c r="O1275" i="39"/>
  <c r="O1279" i="39"/>
  <c r="O1280" i="39" s="1"/>
  <c r="O705" i="28" s="1"/>
  <c r="R984" i="39"/>
  <c r="R994" i="39" s="1"/>
  <c r="V868" i="39"/>
  <c r="V869" i="39" s="1"/>
  <c r="U936" i="39"/>
  <c r="U937" i="39" s="1"/>
  <c r="U930" i="39"/>
  <c r="V928" i="39" s="1"/>
  <c r="U1296" i="38"/>
  <c r="U964" i="38"/>
  <c r="U965" i="38" s="1"/>
  <c r="U940" i="38"/>
  <c r="U942" i="38" s="1"/>
  <c r="U936" i="18"/>
  <c r="U937" i="18" s="1"/>
  <c r="U930" i="18"/>
  <c r="V928" i="18" s="1"/>
  <c r="V868" i="18"/>
  <c r="V869" i="18" s="1"/>
  <c r="T1343" i="18"/>
  <c r="T954" i="18"/>
  <c r="P1271" i="38"/>
  <c r="P1272" i="38" s="1"/>
  <c r="P636" i="28" s="1"/>
  <c r="P1266" i="38"/>
  <c r="P1254" i="38"/>
  <c r="P1255" i="38" s="1"/>
  <c r="Q1019" i="18"/>
  <c r="Q1344" i="18"/>
  <c r="R988" i="18"/>
  <c r="R989" i="18" s="1"/>
  <c r="R995" i="18" s="1"/>
  <c r="R1000" i="18"/>
  <c r="R1002" i="18" s="1"/>
  <c r="P1347" i="39"/>
  <c r="P1348" i="39" s="1"/>
  <c r="P652" i="28" s="1"/>
  <c r="P656" i="28" s="1"/>
  <c r="P1147" i="39"/>
  <c r="O1351" i="18"/>
  <c r="O1352" i="18" s="1"/>
  <c r="O463" i="28" s="1"/>
  <c r="R988" i="38"/>
  <c r="R989" i="38" s="1"/>
  <c r="R995" i="38" s="1"/>
  <c r="R1000" i="38"/>
  <c r="R1002" i="38" s="1"/>
  <c r="R988" i="39"/>
  <c r="R989" i="39" s="1"/>
  <c r="R995" i="39" s="1"/>
  <c r="R1000" i="39"/>
  <c r="R1002" i="39" s="1"/>
  <c r="O1254" i="18"/>
  <c r="O1255" i="18" s="1"/>
  <c r="O1271" i="18"/>
  <c r="O1272" i="18" s="1"/>
  <c r="O615" i="28" s="1"/>
  <c r="O1266" i="18"/>
  <c r="Q1228" i="18"/>
  <c r="Q1229" i="18" s="1"/>
  <c r="Q1233" i="18" s="1"/>
  <c r="Q1234" i="18" s="1"/>
  <c r="Q1238" i="18"/>
  <c r="Q1239" i="38"/>
  <c r="Q1240" i="38" s="1"/>
  <c r="R1237" i="38" s="1"/>
  <c r="Q1120" i="38"/>
  <c r="Q1122" i="38" s="1"/>
  <c r="Q1125" i="38" s="1"/>
  <c r="Q1130" i="38" s="1"/>
  <c r="M389" i="43" l="1"/>
  <c r="O1258" i="18"/>
  <c r="O1259" i="18" s="1"/>
  <c r="O689" i="28"/>
  <c r="P1384" i="18"/>
  <c r="P1386" i="18" s="1"/>
  <c r="P1389" i="18" s="1"/>
  <c r="P545" i="28"/>
  <c r="P549" i="28" s="1"/>
  <c r="P1258" i="38"/>
  <c r="P1259" i="38" s="1"/>
  <c r="P1262" i="38" s="1"/>
  <c r="P690" i="28"/>
  <c r="O1283" i="38"/>
  <c r="O1284" i="38" s="1"/>
  <c r="O1287" i="38" s="1"/>
  <c r="O704" i="28"/>
  <c r="S44" i="43"/>
  <c r="U121" i="28"/>
  <c r="P239" i="24"/>
  <c r="P48" i="24"/>
  <c r="N350" i="43"/>
  <c r="N313" i="43"/>
  <c r="P230" i="24"/>
  <c r="P231" i="24" s="1"/>
  <c r="P1389" i="39"/>
  <c r="N358" i="43"/>
  <c r="M388" i="43"/>
  <c r="O421" i="24"/>
  <c r="O423" i="24" s="1"/>
  <c r="M394" i="43"/>
  <c r="O47" i="24"/>
  <c r="O49" i="24" s="1"/>
  <c r="M384" i="43"/>
  <c r="M341" i="43"/>
  <c r="O241" i="24"/>
  <c r="M226" i="43"/>
  <c r="P42" i="28"/>
  <c r="P1250" i="39"/>
  <c r="N171" i="43"/>
  <c r="N222" i="43"/>
  <c r="P386" i="24"/>
  <c r="P387" i="24" s="1"/>
  <c r="N226" i="43" s="1"/>
  <c r="P521" i="24"/>
  <c r="N199" i="43"/>
  <c r="O577" i="24"/>
  <c r="O579" i="24" s="1"/>
  <c r="M225" i="43"/>
  <c r="N18" i="43"/>
  <c r="N294" i="43"/>
  <c r="P136" i="24"/>
  <c r="P138" i="24" s="1"/>
  <c r="N194" i="43"/>
  <c r="O1283" i="39"/>
  <c r="O1284" i="39" s="1"/>
  <c r="O1287" i="39" s="1"/>
  <c r="O28" i="28"/>
  <c r="P245" i="28"/>
  <c r="P1351" i="39"/>
  <c r="P1352" i="39" s="1"/>
  <c r="P465" i="28" s="1"/>
  <c r="P12" i="28"/>
  <c r="R996" i="18"/>
  <c r="S992" i="18" s="1"/>
  <c r="S968" i="18" s="1"/>
  <c r="S970" i="18" s="1"/>
  <c r="V930" i="38"/>
  <c r="W928" i="38" s="1"/>
  <c r="V937" i="38"/>
  <c r="V1296" i="38" s="1"/>
  <c r="R1227" i="38"/>
  <c r="R1297" i="39"/>
  <c r="R1005" i="39"/>
  <c r="R1007" i="39" s="1"/>
  <c r="R181" i="28" s="1"/>
  <c r="U1296" i="39"/>
  <c r="U964" i="39"/>
  <c r="U965" i="39" s="1"/>
  <c r="U940" i="39"/>
  <c r="U942" i="39" s="1"/>
  <c r="S75" i="43" s="1"/>
  <c r="R1297" i="18"/>
  <c r="R1005" i="18"/>
  <c r="R1007" i="18" s="1"/>
  <c r="R63" i="28" s="1"/>
  <c r="Q1239" i="18"/>
  <c r="Q1240" i="18" s="1"/>
  <c r="R1237" i="18" s="1"/>
  <c r="Q1120" i="18"/>
  <c r="Q1122" i="18" s="1"/>
  <c r="Q1125" i="18" s="1"/>
  <c r="Q1130" i="18" s="1"/>
  <c r="R1297" i="38"/>
  <c r="R1005" i="38"/>
  <c r="R1007" i="38" s="1"/>
  <c r="R122" i="28" s="1"/>
  <c r="Q1300" i="38"/>
  <c r="Q1301" i="38" s="1"/>
  <c r="Q1133" i="38"/>
  <c r="Q1135" i="38" s="1"/>
  <c r="W891" i="38"/>
  <c r="W892" i="38" s="1"/>
  <c r="W907" i="38" s="1"/>
  <c r="W912" i="38" s="1"/>
  <c r="W883" i="38"/>
  <c r="W872" i="38"/>
  <c r="W873" i="38" s="1"/>
  <c r="W877" i="38" s="1"/>
  <c r="W878" i="38" s="1"/>
  <c r="W884" i="38" s="1"/>
  <c r="U1307" i="38"/>
  <c r="U1201" i="38"/>
  <c r="U945" i="38"/>
  <c r="U949" i="38"/>
  <c r="U951" i="38" s="1"/>
  <c r="U300" i="28" s="1"/>
  <c r="O1275" i="18"/>
  <c r="O1279" i="18"/>
  <c r="O1280" i="18" s="1"/>
  <c r="O703" i="28" s="1"/>
  <c r="U1296" i="18"/>
  <c r="U964" i="18"/>
  <c r="U965" i="18" s="1"/>
  <c r="U940" i="18"/>
  <c r="U942" i="18" s="1"/>
  <c r="S13" i="43" s="1"/>
  <c r="U969" i="38"/>
  <c r="U993" i="38"/>
  <c r="R996" i="39"/>
  <c r="S992" i="39" s="1"/>
  <c r="R996" i="38"/>
  <c r="S992" i="38" s="1"/>
  <c r="O1262" i="18"/>
  <c r="V883" i="18"/>
  <c r="V872" i="18"/>
  <c r="V873" i="18" s="1"/>
  <c r="V877" i="18" s="1"/>
  <c r="V878" i="18" s="1"/>
  <c r="V884" i="18" s="1"/>
  <c r="V891" i="18"/>
  <c r="V892" i="18" s="1"/>
  <c r="V907" i="18" s="1"/>
  <c r="V912" i="18" s="1"/>
  <c r="R1227" i="39"/>
  <c r="P1347" i="18"/>
  <c r="P1348" i="18" s="1"/>
  <c r="P610" i="28" s="1"/>
  <c r="P614" i="28" s="1"/>
  <c r="P1147" i="18"/>
  <c r="P1254" i="39"/>
  <c r="P1255" i="39" s="1"/>
  <c r="P1271" i="39"/>
  <c r="P1272" i="39" s="1"/>
  <c r="P657" i="28" s="1"/>
  <c r="P1266" i="39"/>
  <c r="Q1300" i="39"/>
  <c r="Q1301" i="39" s="1"/>
  <c r="Q1133" i="39"/>
  <c r="Q1135" i="39" s="1"/>
  <c r="O79" i="43" s="1"/>
  <c r="P1279" i="38"/>
  <c r="P1280" i="38" s="1"/>
  <c r="P1275" i="38"/>
  <c r="V872" i="39"/>
  <c r="V873" i="39" s="1"/>
  <c r="V877" i="39" s="1"/>
  <c r="V878" i="39" s="1"/>
  <c r="V884" i="39" s="1"/>
  <c r="V891" i="39"/>
  <c r="V892" i="39" s="1"/>
  <c r="V907" i="39" s="1"/>
  <c r="V912" i="39" s="1"/>
  <c r="V883" i="39"/>
  <c r="P1315" i="18"/>
  <c r="P1316" i="18" s="1"/>
  <c r="P433" i="28" s="1"/>
  <c r="P1246" i="18"/>
  <c r="P1247" i="18" s="1"/>
  <c r="N340" i="43" l="1"/>
  <c r="P37" i="24"/>
  <c r="P39" i="24" s="1"/>
  <c r="P421" i="24" s="1"/>
  <c r="P550" i="28"/>
  <c r="P1258" i="39"/>
  <c r="P1259" i="39" s="1"/>
  <c r="P1262" i="39" s="1"/>
  <c r="P691" i="28"/>
  <c r="P1283" i="38"/>
  <c r="P1284" i="38" s="1"/>
  <c r="P1287" i="38" s="1"/>
  <c r="P704" i="28"/>
  <c r="O48" i="43"/>
  <c r="Q125" i="28"/>
  <c r="O431" i="24"/>
  <c r="M398" i="43"/>
  <c r="N395" i="43"/>
  <c r="P240" i="24"/>
  <c r="P241" i="24" s="1"/>
  <c r="N385" i="43"/>
  <c r="N359" i="43"/>
  <c r="N389" i="43"/>
  <c r="P422" i="24"/>
  <c r="M399" i="43"/>
  <c r="O432" i="24"/>
  <c r="M386" i="43"/>
  <c r="P578" i="24"/>
  <c r="P40" i="28"/>
  <c r="N295" i="43"/>
  <c r="P1250" i="18"/>
  <c r="S136" i="43"/>
  <c r="P520" i="24"/>
  <c r="P522" i="24" s="1"/>
  <c r="N196" i="43" s="1"/>
  <c r="N198" i="43"/>
  <c r="P193" i="24"/>
  <c r="P195" i="24" s="1"/>
  <c r="N221" i="43"/>
  <c r="N111" i="43"/>
  <c r="M223" i="43"/>
  <c r="O1283" i="18"/>
  <c r="O1284" i="18" s="1"/>
  <c r="O1287" i="18" s="1"/>
  <c r="O27" i="28"/>
  <c r="Q184" i="28"/>
  <c r="U180" i="28"/>
  <c r="U62" i="28"/>
  <c r="P1351" i="18"/>
  <c r="P1352" i="18" s="1"/>
  <c r="P463" i="28" s="1"/>
  <c r="V940" i="38"/>
  <c r="V942" i="38" s="1"/>
  <c r="V964" i="38"/>
  <c r="V965" i="38" s="1"/>
  <c r="V969" i="38" s="1"/>
  <c r="P1279" i="39"/>
  <c r="P1280" i="39" s="1"/>
  <c r="P705" i="28" s="1"/>
  <c r="P1275" i="39"/>
  <c r="V935" i="18"/>
  <c r="V929" i="18"/>
  <c r="R1308" i="39"/>
  <c r="R1202" i="39"/>
  <c r="R1203" i="39" s="1"/>
  <c r="R1207" i="39" s="1"/>
  <c r="R1208" i="39" s="1"/>
  <c r="R1220" i="39" s="1"/>
  <c r="R1224" i="39" s="1"/>
  <c r="R1010" i="39"/>
  <c r="R1014" i="39"/>
  <c r="R1016" i="39" s="1"/>
  <c r="P167" i="43" s="1"/>
  <c r="P1254" i="18"/>
  <c r="P1255" i="18" s="1"/>
  <c r="P1271" i="18"/>
  <c r="P1272" i="18" s="1"/>
  <c r="P615" i="28" s="1"/>
  <c r="P1266" i="18"/>
  <c r="R1227" i="18"/>
  <c r="Q1311" i="39"/>
  <c r="Q1312" i="39" s="1"/>
  <c r="Q587" i="28" s="1"/>
  <c r="Q591" i="28" s="1"/>
  <c r="Q1142" i="39"/>
  <c r="Q1144" i="39" s="1"/>
  <c r="O170" i="43" s="1"/>
  <c r="Q1138" i="39"/>
  <c r="S968" i="38"/>
  <c r="S970" i="38" s="1"/>
  <c r="U1201" i="18"/>
  <c r="U1307" i="18"/>
  <c r="U949" i="18"/>
  <c r="U951" i="18" s="1"/>
  <c r="S106" i="43" s="1"/>
  <c r="U945" i="18"/>
  <c r="W885" i="38"/>
  <c r="X881" i="38" s="1"/>
  <c r="R1308" i="38"/>
  <c r="R1202" i="38"/>
  <c r="R1203" i="38" s="1"/>
  <c r="R1207" i="38" s="1"/>
  <c r="R1208" i="38" s="1"/>
  <c r="R1220" i="38" s="1"/>
  <c r="R1224" i="38" s="1"/>
  <c r="R1010" i="38"/>
  <c r="P45" i="43" s="1"/>
  <c r="R1014" i="38"/>
  <c r="R1016" i="38" s="1"/>
  <c r="R301" i="28" s="1"/>
  <c r="Q1300" i="18"/>
  <c r="Q1301" i="18" s="1"/>
  <c r="Q1133" i="18"/>
  <c r="Q1135" i="18" s="1"/>
  <c r="O17" i="43" s="1"/>
  <c r="U1307" i="39"/>
  <c r="U1201" i="39"/>
  <c r="U945" i="39"/>
  <c r="U949" i="39"/>
  <c r="U951" i="39" s="1"/>
  <c r="S166" i="43" s="1"/>
  <c r="V885" i="39"/>
  <c r="W881" i="39" s="1"/>
  <c r="V885" i="18"/>
  <c r="W881" i="18" s="1"/>
  <c r="S968" i="39"/>
  <c r="S970" i="39" s="1"/>
  <c r="U993" i="18"/>
  <c r="U969" i="18"/>
  <c r="W935" i="38"/>
  <c r="W929" i="38"/>
  <c r="U969" i="39"/>
  <c r="U993" i="39"/>
  <c r="V935" i="39"/>
  <c r="V929" i="39"/>
  <c r="U1343" i="38"/>
  <c r="U954" i="38"/>
  <c r="Q1311" i="38"/>
  <c r="Q1312" i="38" s="1"/>
  <c r="Q566" i="28" s="1"/>
  <c r="Q570" i="28" s="1"/>
  <c r="Q1138" i="38"/>
  <c r="Q1142" i="38"/>
  <c r="Q1144" i="38" s="1"/>
  <c r="Q304" i="28" s="1"/>
  <c r="S987" i="18"/>
  <c r="S999" i="18"/>
  <c r="S981" i="18"/>
  <c r="S977" i="18"/>
  <c r="S978" i="18" s="1"/>
  <c r="S982" i="18" s="1"/>
  <c r="S973" i="18"/>
  <c r="S974" i="18" s="1"/>
  <c r="R1202" i="18"/>
  <c r="R1203" i="18" s="1"/>
  <c r="R1207" i="18" s="1"/>
  <c r="R1208" i="18" s="1"/>
  <c r="R1220" i="18" s="1"/>
  <c r="R1224" i="18" s="1"/>
  <c r="R1014" i="18"/>
  <c r="R1016" i="18" s="1"/>
  <c r="P107" i="43" s="1"/>
  <c r="R1010" i="18"/>
  <c r="R1308" i="18"/>
  <c r="N388" i="43" l="1"/>
  <c r="P1258" i="18"/>
  <c r="P1259" i="18" s="1"/>
  <c r="P1262" i="18" s="1"/>
  <c r="P689" i="28"/>
  <c r="T44" i="43"/>
  <c r="V121" i="28"/>
  <c r="P432" i="24"/>
  <c r="N399" i="43"/>
  <c r="N394" i="43"/>
  <c r="P47" i="24"/>
  <c r="P49" i="24" s="1"/>
  <c r="N384" i="43"/>
  <c r="N341" i="43"/>
  <c r="O312" i="43"/>
  <c r="Q1384" i="39"/>
  <c r="Q1386" i="39" s="1"/>
  <c r="P423" i="24"/>
  <c r="O433" i="24"/>
  <c r="O303" i="43"/>
  <c r="Q1384" i="38"/>
  <c r="Q1386" i="38" s="1"/>
  <c r="Q328" i="24"/>
  <c r="Q137" i="24"/>
  <c r="O49" i="43"/>
  <c r="P137" i="43"/>
  <c r="O140" i="43"/>
  <c r="P577" i="24"/>
  <c r="P579" i="24" s="1"/>
  <c r="N225" i="43"/>
  <c r="O80" i="43"/>
  <c r="Q329" i="24"/>
  <c r="O195" i="43"/>
  <c r="P76" i="43"/>
  <c r="P14" i="43"/>
  <c r="P1283" i="39"/>
  <c r="P1284" i="39" s="1"/>
  <c r="P1287" i="39" s="1"/>
  <c r="P28" i="28"/>
  <c r="R242" i="28"/>
  <c r="U241" i="28"/>
  <c r="Q363" i="28"/>
  <c r="R360" i="28"/>
  <c r="U359" i="28"/>
  <c r="Q66" i="28"/>
  <c r="V1201" i="38"/>
  <c r="Q13" i="28"/>
  <c r="V993" i="38"/>
  <c r="V1307" i="38"/>
  <c r="V945" i="38"/>
  <c r="V949" i="38"/>
  <c r="V951" i="38" s="1"/>
  <c r="S988" i="18"/>
  <c r="S989" i="18" s="1"/>
  <c r="S995" i="18" s="1"/>
  <c r="S1000" i="18"/>
  <c r="S1002" i="18" s="1"/>
  <c r="R1344" i="38"/>
  <c r="R1019" i="38"/>
  <c r="X868" i="38"/>
  <c r="X869" i="38" s="1"/>
  <c r="Q1347" i="38"/>
  <c r="Q1348" i="38" s="1"/>
  <c r="Q631" i="28" s="1"/>
  <c r="Q635" i="28" s="1"/>
  <c r="Q1147" i="38"/>
  <c r="V936" i="39"/>
  <c r="V937" i="39" s="1"/>
  <c r="V930" i="39"/>
  <c r="W928" i="39" s="1"/>
  <c r="S987" i="39"/>
  <c r="S999" i="39"/>
  <c r="S981" i="39"/>
  <c r="S973" i="39"/>
  <c r="S974" i="39" s="1"/>
  <c r="S977" i="39"/>
  <c r="S978" i="39" s="1"/>
  <c r="S982" i="39" s="1"/>
  <c r="W868" i="39"/>
  <c r="W869" i="39" s="1"/>
  <c r="R1228" i="39"/>
  <c r="R1229" i="39" s="1"/>
  <c r="R1233" i="39" s="1"/>
  <c r="R1234" i="39" s="1"/>
  <c r="R1238" i="39"/>
  <c r="R1228" i="18"/>
  <c r="R1229" i="18" s="1"/>
  <c r="R1233" i="18" s="1"/>
  <c r="R1234" i="18" s="1"/>
  <c r="R1238" i="18"/>
  <c r="S984" i="18"/>
  <c r="S994" i="18" s="1"/>
  <c r="W936" i="38"/>
  <c r="W937" i="38" s="1"/>
  <c r="W930" i="38"/>
  <c r="X928" i="38" s="1"/>
  <c r="U1343" i="39"/>
  <c r="U954" i="39"/>
  <c r="Q1142" i="18"/>
  <c r="Q1144" i="18" s="1"/>
  <c r="O110" i="43" s="1"/>
  <c r="Q1138" i="18"/>
  <c r="Q1311" i="18"/>
  <c r="Q1312" i="18" s="1"/>
  <c r="R1228" i="38"/>
  <c r="R1229" i="38" s="1"/>
  <c r="R1233" i="38" s="1"/>
  <c r="R1234" i="38" s="1"/>
  <c r="R1238" i="38"/>
  <c r="Q1347" i="39"/>
  <c r="Q1348" i="39" s="1"/>
  <c r="Q652" i="28" s="1"/>
  <c r="Q656" i="28" s="1"/>
  <c r="Q1147" i="39"/>
  <c r="R1344" i="18"/>
  <c r="R1019" i="18"/>
  <c r="Q1315" i="38"/>
  <c r="Q1316" i="38" s="1"/>
  <c r="Q434" i="28" s="1"/>
  <c r="Q1246" i="38"/>
  <c r="Q1247" i="38" s="1"/>
  <c r="Q571" i="28" s="1"/>
  <c r="W868" i="18"/>
  <c r="W869" i="18" s="1"/>
  <c r="U1343" i="18"/>
  <c r="U954" i="18"/>
  <c r="S987" i="38"/>
  <c r="S999" i="38"/>
  <c r="S981" i="38"/>
  <c r="S973" i="38"/>
  <c r="S974" i="38" s="1"/>
  <c r="S977" i="38"/>
  <c r="S978" i="38" s="1"/>
  <c r="S982" i="38" s="1"/>
  <c r="Q1315" i="39"/>
  <c r="Q1316" i="39" s="1"/>
  <c r="Q435" i="28" s="1"/>
  <c r="Q1246" i="39"/>
  <c r="Q1247" i="39" s="1"/>
  <c r="Q592" i="28" s="1"/>
  <c r="P1279" i="18"/>
  <c r="P1280" i="18" s="1"/>
  <c r="P703" i="28" s="1"/>
  <c r="P1275" i="18"/>
  <c r="R1344" i="39"/>
  <c r="R1019" i="39"/>
  <c r="V936" i="18"/>
  <c r="V937" i="18" s="1"/>
  <c r="V930" i="18"/>
  <c r="W928" i="18" s="1"/>
  <c r="Q1384" i="18" l="1"/>
  <c r="Q1386" i="18" s="1"/>
  <c r="Q1389" i="18" s="1"/>
  <c r="Q545" i="28"/>
  <c r="Q549" i="28" s="1"/>
  <c r="T136" i="43"/>
  <c r="V300" i="28"/>
  <c r="O313" i="43"/>
  <c r="Q230" i="24"/>
  <c r="P431" i="24"/>
  <c r="P433" i="24" s="1"/>
  <c r="N396" i="43" s="1"/>
  <c r="N398" i="43"/>
  <c r="O340" i="43"/>
  <c r="Q1389" i="38"/>
  <c r="O349" i="43"/>
  <c r="Q1389" i="39"/>
  <c r="O358" i="43"/>
  <c r="M396" i="43"/>
  <c r="O304" i="43"/>
  <c r="Q229" i="24"/>
  <c r="Q38" i="24"/>
  <c r="N386" i="43"/>
  <c r="Q330" i="24"/>
  <c r="O199" i="43" s="1"/>
  <c r="Q42" i="28"/>
  <c r="Q1250" i="39"/>
  <c r="Q41" i="28"/>
  <c r="Q1250" i="38"/>
  <c r="O171" i="43"/>
  <c r="O222" i="43"/>
  <c r="Q386" i="24"/>
  <c r="Q194" i="24"/>
  <c r="O141" i="43"/>
  <c r="Q385" i="24"/>
  <c r="O18" i="43"/>
  <c r="O294" i="43"/>
  <c r="Q136" i="24"/>
  <c r="Q138" i="24" s="1"/>
  <c r="O194" i="43"/>
  <c r="N223" i="43"/>
  <c r="P1283" i="18"/>
  <c r="P1284" i="18" s="1"/>
  <c r="P1287" i="18" s="1"/>
  <c r="P27" i="28"/>
  <c r="Q245" i="28"/>
  <c r="Q1351" i="39"/>
  <c r="Q1352" i="39" s="1"/>
  <c r="Q465" i="28" s="1"/>
  <c r="V954" i="38"/>
  <c r="Q1351" i="38"/>
  <c r="Q1352" i="38" s="1"/>
  <c r="Q464" i="28" s="1"/>
  <c r="Q12" i="28"/>
  <c r="V1343" i="38"/>
  <c r="S984" i="38"/>
  <c r="S994" i="38" s="1"/>
  <c r="V1296" i="18"/>
  <c r="V964" i="18"/>
  <c r="V965" i="18" s="1"/>
  <c r="V940" i="18"/>
  <c r="V942" i="18" s="1"/>
  <c r="T13" i="43" s="1"/>
  <c r="R1239" i="18"/>
  <c r="R1240" i="18" s="1"/>
  <c r="S1237" i="18" s="1"/>
  <c r="R1120" i="18"/>
  <c r="R1122" i="18" s="1"/>
  <c r="R1125" i="18" s="1"/>
  <c r="R1130" i="18" s="1"/>
  <c r="S1005" i="18"/>
  <c r="S1007" i="18" s="1"/>
  <c r="S63" i="28" s="1"/>
  <c r="S1297" i="18"/>
  <c r="W1296" i="38"/>
  <c r="W964" i="38"/>
  <c r="W965" i="38" s="1"/>
  <c r="W940" i="38"/>
  <c r="W942" i="38" s="1"/>
  <c r="S988" i="39"/>
  <c r="S989" i="39" s="1"/>
  <c r="S995" i="39" s="1"/>
  <c r="S1000" i="39"/>
  <c r="S1002" i="39" s="1"/>
  <c r="Q1271" i="39"/>
  <c r="Q1272" i="39" s="1"/>
  <c r="Q657" i="28" s="1"/>
  <c r="Q1266" i="39"/>
  <c r="Q1254" i="39"/>
  <c r="Q1255" i="39" s="1"/>
  <c r="Q1254" i="38"/>
  <c r="Q1255" i="38" s="1"/>
  <c r="Q1271" i="38"/>
  <c r="Q1272" i="38" s="1"/>
  <c r="Q636" i="28" s="1"/>
  <c r="Q1266" i="38"/>
  <c r="Q1347" i="18"/>
  <c r="Q1348" i="18" s="1"/>
  <c r="Q610" i="28" s="1"/>
  <c r="Q614" i="28" s="1"/>
  <c r="Q1147" i="18"/>
  <c r="V1296" i="39"/>
  <c r="V964" i="39"/>
  <c r="V965" i="39" s="1"/>
  <c r="V940" i="39"/>
  <c r="V942" i="39" s="1"/>
  <c r="T75" i="43" s="1"/>
  <c r="W872" i="39"/>
  <c r="W873" i="39" s="1"/>
  <c r="W877" i="39" s="1"/>
  <c r="W878" i="39" s="1"/>
  <c r="W884" i="39" s="1"/>
  <c r="W891" i="39"/>
  <c r="W892" i="39" s="1"/>
  <c r="W907" i="39" s="1"/>
  <c r="W912" i="39" s="1"/>
  <c r="W883" i="39"/>
  <c r="S984" i="39"/>
  <c r="S994" i="39" s="1"/>
  <c r="S988" i="38"/>
  <c r="S989" i="38" s="1"/>
  <c r="S995" i="38" s="1"/>
  <c r="S1000" i="38"/>
  <c r="S1002" i="38" s="1"/>
  <c r="W872" i="18"/>
  <c r="W873" i="18" s="1"/>
  <c r="W877" i="18" s="1"/>
  <c r="W878" i="18" s="1"/>
  <c r="W884" i="18" s="1"/>
  <c r="W891" i="18"/>
  <c r="W892" i="18" s="1"/>
  <c r="W907" i="18" s="1"/>
  <c r="W912" i="18" s="1"/>
  <c r="W883" i="18"/>
  <c r="R1239" i="38"/>
  <c r="R1240" i="38" s="1"/>
  <c r="S1237" i="38" s="1"/>
  <c r="R1120" i="38"/>
  <c r="R1122" i="38" s="1"/>
  <c r="R1125" i="38" s="1"/>
  <c r="R1130" i="38" s="1"/>
  <c r="S996" i="18"/>
  <c r="T992" i="18" s="1"/>
  <c r="R1239" i="39"/>
  <c r="R1240" i="39" s="1"/>
  <c r="S1237" i="39" s="1"/>
  <c r="R1120" i="39"/>
  <c r="R1122" i="39" s="1"/>
  <c r="R1125" i="39" s="1"/>
  <c r="R1130" i="39" s="1"/>
  <c r="Q1315" i="18"/>
  <c r="Q1316" i="18" s="1"/>
  <c r="Q433" i="28" s="1"/>
  <c r="Q1246" i="18"/>
  <c r="Q1247" i="18" s="1"/>
  <c r="X883" i="38"/>
  <c r="X872" i="38"/>
  <c r="X873" i="38" s="1"/>
  <c r="X877" i="38" s="1"/>
  <c r="X878" i="38" s="1"/>
  <c r="X884" i="38" s="1"/>
  <c r="X891" i="38"/>
  <c r="X892" i="38" s="1"/>
  <c r="X907" i="38" s="1"/>
  <c r="X912" i="38" s="1"/>
  <c r="Q37" i="24" l="1"/>
  <c r="Q550" i="28"/>
  <c r="Q1258" i="38"/>
  <c r="Q1259" i="38" s="1"/>
  <c r="Q1262" i="38" s="1"/>
  <c r="Q690" i="28"/>
  <c r="Q1258" i="39"/>
  <c r="Q1259" i="39" s="1"/>
  <c r="Q1262" i="39" s="1"/>
  <c r="Q691" i="28"/>
  <c r="U44" i="43"/>
  <c r="W121" i="28"/>
  <c r="Q521" i="24"/>
  <c r="Q239" i="24"/>
  <c r="Q48" i="24"/>
  <c r="O350" i="43"/>
  <c r="Q39" i="24"/>
  <c r="O395" i="43"/>
  <c r="Q240" i="24"/>
  <c r="O385" i="43"/>
  <c r="O359" i="43"/>
  <c r="Q231" i="24"/>
  <c r="Q40" i="28"/>
  <c r="Q1250" i="18"/>
  <c r="O295" i="43"/>
  <c r="Q387" i="24"/>
  <c r="Q578" i="24" s="1"/>
  <c r="Q520" i="24"/>
  <c r="O198" i="43"/>
  <c r="Q193" i="24"/>
  <c r="Q195" i="24" s="1"/>
  <c r="O221" i="43"/>
  <c r="O111" i="43"/>
  <c r="V180" i="28"/>
  <c r="V62" i="28"/>
  <c r="Q1351" i="18"/>
  <c r="Q1352" i="18" s="1"/>
  <c r="Q463" i="28" s="1"/>
  <c r="S996" i="38"/>
  <c r="T992" i="38" s="1"/>
  <c r="T968" i="38" s="1"/>
  <c r="T970" i="38" s="1"/>
  <c r="W885" i="39"/>
  <c r="X881" i="39" s="1"/>
  <c r="X868" i="39" s="1"/>
  <c r="X869" i="39" s="1"/>
  <c r="S1297" i="38"/>
  <c r="S1005" i="38"/>
  <c r="S1007" i="38" s="1"/>
  <c r="S122" i="28" s="1"/>
  <c r="S1227" i="38"/>
  <c r="S1227" i="39"/>
  <c r="R1133" i="38"/>
  <c r="R1135" i="38" s="1"/>
  <c r="R1300" i="38"/>
  <c r="R1301" i="38" s="1"/>
  <c r="W935" i="39"/>
  <c r="W929" i="39"/>
  <c r="V993" i="39"/>
  <c r="V969" i="39"/>
  <c r="W993" i="38"/>
  <c r="W969" i="38"/>
  <c r="X935" i="38"/>
  <c r="X929" i="38"/>
  <c r="X885" i="38"/>
  <c r="Y881" i="38" s="1"/>
  <c r="Q1271" i="18"/>
  <c r="Q1272" i="18" s="1"/>
  <c r="Q615" i="28" s="1"/>
  <c r="Q1266" i="18"/>
  <c r="Q1254" i="18"/>
  <c r="Q1255" i="18" s="1"/>
  <c r="T968" i="18"/>
  <c r="T970" i="18" s="1"/>
  <c r="W885" i="18"/>
  <c r="X881" i="18" s="1"/>
  <c r="Q1279" i="39"/>
  <c r="Q1280" i="39" s="1"/>
  <c r="Q705" i="28" s="1"/>
  <c r="Q1275" i="39"/>
  <c r="V1201" i="18"/>
  <c r="V1307" i="18"/>
  <c r="V949" i="18"/>
  <c r="V951" i="18" s="1"/>
  <c r="T106" i="43" s="1"/>
  <c r="V945" i="18"/>
  <c r="R1300" i="39"/>
  <c r="R1301" i="39" s="1"/>
  <c r="R1133" i="39"/>
  <c r="R1135" i="39" s="1"/>
  <c r="P79" i="43" s="1"/>
  <c r="S1297" i="39"/>
  <c r="S1005" i="39"/>
  <c r="S1007" i="39" s="1"/>
  <c r="S181" i="28" s="1"/>
  <c r="W929" i="18"/>
  <c r="W935" i="18"/>
  <c r="S996" i="39"/>
  <c r="T992" i="39" s="1"/>
  <c r="S1010" i="18"/>
  <c r="S1308" i="18"/>
  <c r="S1202" i="18"/>
  <c r="S1203" i="18" s="1"/>
  <c r="S1207" i="18" s="1"/>
  <c r="S1208" i="18" s="1"/>
  <c r="S1220" i="18" s="1"/>
  <c r="S1224" i="18" s="1"/>
  <c r="S1014" i="18"/>
  <c r="S1016" i="18" s="1"/>
  <c r="Q107" i="43" s="1"/>
  <c r="V993" i="18"/>
  <c r="V969" i="18"/>
  <c r="S1227" i="18"/>
  <c r="V1307" i="39"/>
  <c r="V1201" i="39"/>
  <c r="V949" i="39"/>
  <c r="V951" i="39" s="1"/>
  <c r="T166" i="43" s="1"/>
  <c r="V945" i="39"/>
  <c r="Q1279" i="38"/>
  <c r="Q1280" i="38" s="1"/>
  <c r="Q1275" i="38"/>
  <c r="W1307" i="38"/>
  <c r="W1201" i="38"/>
  <c r="W949" i="38"/>
  <c r="W951" i="38" s="1"/>
  <c r="W300" i="28" s="1"/>
  <c r="W945" i="38"/>
  <c r="R1300" i="18"/>
  <c r="R1301" i="18" s="1"/>
  <c r="R1133" i="18"/>
  <c r="R1135" i="18" s="1"/>
  <c r="P17" i="43" s="1"/>
  <c r="Q1258" i="18" l="1"/>
  <c r="Q1259" i="18" s="1"/>
  <c r="Q1262" i="18" s="1"/>
  <c r="Q689" i="28"/>
  <c r="Q1283" i="38"/>
  <c r="Q1284" i="38" s="1"/>
  <c r="Q1287" i="38" s="1"/>
  <c r="Q704" i="28"/>
  <c r="P48" i="43"/>
  <c r="R125" i="28"/>
  <c r="Q241" i="24"/>
  <c r="O399" i="43" s="1"/>
  <c r="Q522" i="24"/>
  <c r="O196" i="43" s="1"/>
  <c r="O388" i="43"/>
  <c r="Q421" i="24"/>
  <c r="O394" i="43"/>
  <c r="Q47" i="24"/>
  <c r="Q49" i="24" s="1"/>
  <c r="O384" i="43"/>
  <c r="O341" i="43"/>
  <c r="O389" i="43"/>
  <c r="Q422" i="24"/>
  <c r="O226" i="43"/>
  <c r="U136" i="43"/>
  <c r="O225" i="43"/>
  <c r="Q577" i="24"/>
  <c r="Q579" i="24" s="1"/>
  <c r="Q14" i="43"/>
  <c r="Q1283" i="39"/>
  <c r="Q1284" i="39" s="1"/>
  <c r="Q1287" i="39" s="1"/>
  <c r="Q28" i="28"/>
  <c r="S242" i="28"/>
  <c r="V241" i="28"/>
  <c r="V359" i="28"/>
  <c r="R184" i="28"/>
  <c r="R66" i="28"/>
  <c r="X891" i="39"/>
  <c r="X892" i="39" s="1"/>
  <c r="X907" i="39" s="1"/>
  <c r="X912" i="39" s="1"/>
  <c r="X883" i="39"/>
  <c r="X872" i="39"/>
  <c r="X873" i="39" s="1"/>
  <c r="X877" i="39" s="1"/>
  <c r="X878" i="39" s="1"/>
  <c r="X884" i="39" s="1"/>
  <c r="R1311" i="39"/>
  <c r="R1312" i="39" s="1"/>
  <c r="R587" i="28" s="1"/>
  <c r="R591" i="28" s="1"/>
  <c r="R1142" i="39"/>
  <c r="R1144" i="39" s="1"/>
  <c r="P170" i="43" s="1"/>
  <c r="R1138" i="39"/>
  <c r="W936" i="39"/>
  <c r="W937" i="39" s="1"/>
  <c r="W930" i="39"/>
  <c r="X928" i="39" s="1"/>
  <c r="V1343" i="39"/>
  <c r="V954" i="39"/>
  <c r="W936" i="18"/>
  <c r="W937" i="18" s="1"/>
  <c r="W930" i="18"/>
  <c r="X928" i="18" s="1"/>
  <c r="X868" i="18"/>
  <c r="X869" i="18" s="1"/>
  <c r="Y868" i="38"/>
  <c r="Y869" i="38" s="1"/>
  <c r="T999" i="38"/>
  <c r="T981" i="38"/>
  <c r="T973" i="38"/>
  <c r="T974" i="38" s="1"/>
  <c r="T977" i="38"/>
  <c r="T978" i="38" s="1"/>
  <c r="T982" i="38" s="1"/>
  <c r="T987" i="38"/>
  <c r="R1138" i="18"/>
  <c r="R1311" i="18"/>
  <c r="R1312" i="18" s="1"/>
  <c r="R1142" i="18"/>
  <c r="R1144" i="18" s="1"/>
  <c r="P110" i="43" s="1"/>
  <c r="S1344" i="18"/>
  <c r="S1019" i="18"/>
  <c r="S1308" i="39"/>
  <c r="S1202" i="39"/>
  <c r="S1203" i="39" s="1"/>
  <c r="S1207" i="39" s="1"/>
  <c r="S1208" i="39" s="1"/>
  <c r="S1220" i="39" s="1"/>
  <c r="S1224" i="39" s="1"/>
  <c r="S1014" i="39"/>
  <c r="S1016" i="39" s="1"/>
  <c r="Q167" i="43" s="1"/>
  <c r="S1010" i="39"/>
  <c r="T999" i="18"/>
  <c r="T977" i="18"/>
  <c r="T978" i="18" s="1"/>
  <c r="T982" i="18" s="1"/>
  <c r="T981" i="18"/>
  <c r="T973" i="18"/>
  <c r="T974" i="18" s="1"/>
  <c r="T987" i="18"/>
  <c r="Q1279" i="18"/>
  <c r="Q1280" i="18" s="1"/>
  <c r="Q703" i="28" s="1"/>
  <c r="Q1275" i="18"/>
  <c r="X936" i="38"/>
  <c r="X937" i="38" s="1"/>
  <c r="X930" i="38"/>
  <c r="Y928" i="38" s="1"/>
  <c r="S1308" i="38"/>
  <c r="S1202" i="38"/>
  <c r="S1203" i="38" s="1"/>
  <c r="S1207" i="38" s="1"/>
  <c r="S1208" i="38" s="1"/>
  <c r="S1220" i="38" s="1"/>
  <c r="S1224" i="38" s="1"/>
  <c r="S1014" i="38"/>
  <c r="S1016" i="38" s="1"/>
  <c r="S301" i="28" s="1"/>
  <c r="S1010" i="38"/>
  <c r="Q45" i="43" s="1"/>
  <c r="W1343" i="38"/>
  <c r="W954" i="38"/>
  <c r="S1228" i="18"/>
  <c r="S1229" i="18" s="1"/>
  <c r="S1233" i="18" s="1"/>
  <c r="S1234" i="18" s="1"/>
  <c r="S1238" i="18"/>
  <c r="T968" i="39"/>
  <c r="T970" i="39" s="1"/>
  <c r="V1343" i="18"/>
  <c r="V954" i="18"/>
  <c r="R1311" i="38"/>
  <c r="R1312" i="38" s="1"/>
  <c r="R566" i="28" s="1"/>
  <c r="R570" i="28" s="1"/>
  <c r="R1142" i="38"/>
  <c r="R1144" i="38" s="1"/>
  <c r="R304" i="28" s="1"/>
  <c r="R1138" i="38"/>
  <c r="R1384" i="18" l="1"/>
  <c r="R1386" i="18" s="1"/>
  <c r="R1389" i="18" s="1"/>
  <c r="R545" i="28"/>
  <c r="R549" i="28" s="1"/>
  <c r="Q432" i="24"/>
  <c r="O398" i="43"/>
  <c r="Q431" i="24"/>
  <c r="P312" i="43"/>
  <c r="R1384" i="39"/>
  <c r="R1386" i="39" s="1"/>
  <c r="Q423" i="24"/>
  <c r="P340" i="43"/>
  <c r="P303" i="43"/>
  <c r="R1384" i="38"/>
  <c r="R1386" i="38" s="1"/>
  <c r="R328" i="24"/>
  <c r="P49" i="43"/>
  <c r="R137" i="24"/>
  <c r="Q137" i="43"/>
  <c r="P140" i="43"/>
  <c r="P18" i="43"/>
  <c r="R136" i="24"/>
  <c r="P294" i="43"/>
  <c r="P194" i="43"/>
  <c r="O223" i="43"/>
  <c r="Q76" i="43"/>
  <c r="R329" i="24"/>
  <c r="P195" i="43"/>
  <c r="P80" i="43"/>
  <c r="Q1283" i="18"/>
  <c r="Q1284" i="18" s="1"/>
  <c r="Q1287" i="18" s="1"/>
  <c r="Q27" i="28"/>
  <c r="R245" i="28"/>
  <c r="R363" i="28"/>
  <c r="S360" i="28"/>
  <c r="R12" i="28"/>
  <c r="R13" i="28"/>
  <c r="T984" i="38"/>
  <c r="T994" i="38" s="1"/>
  <c r="S1239" i="18"/>
  <c r="S1240" i="18" s="1"/>
  <c r="T1237" i="18" s="1"/>
  <c r="S1120" i="18"/>
  <c r="S1122" i="18" s="1"/>
  <c r="S1125" i="18" s="1"/>
  <c r="S1130" i="18" s="1"/>
  <c r="X1296" i="38"/>
  <c r="X964" i="38"/>
  <c r="X965" i="38" s="1"/>
  <c r="X940" i="38"/>
  <c r="X942" i="38" s="1"/>
  <c r="T1000" i="18"/>
  <c r="T1002" i="18" s="1"/>
  <c r="T988" i="18"/>
  <c r="T989" i="18" s="1"/>
  <c r="T995" i="18" s="1"/>
  <c r="R1315" i="38"/>
  <c r="R1316" i="38" s="1"/>
  <c r="R434" i="28" s="1"/>
  <c r="R1246" i="38"/>
  <c r="R1247" i="38" s="1"/>
  <c r="R571" i="28" s="1"/>
  <c r="S1238" i="38"/>
  <c r="S1228" i="38"/>
  <c r="S1229" i="38" s="1"/>
  <c r="S1233" i="38" s="1"/>
  <c r="S1234" i="38" s="1"/>
  <c r="T999" i="39"/>
  <c r="T981" i="39"/>
  <c r="T973" i="39"/>
  <c r="T974" i="39" s="1"/>
  <c r="T977" i="39"/>
  <c r="T978" i="39" s="1"/>
  <c r="T982" i="39" s="1"/>
  <c r="T987" i="39"/>
  <c r="T984" i="18"/>
  <c r="T994" i="18" s="1"/>
  <c r="S1344" i="39"/>
  <c r="S1019" i="39"/>
  <c r="R1347" i="18"/>
  <c r="R1348" i="18" s="1"/>
  <c r="R610" i="28" s="1"/>
  <c r="R614" i="28" s="1"/>
  <c r="R1147" i="18"/>
  <c r="X872" i="18"/>
  <c r="X873" i="18" s="1"/>
  <c r="X877" i="18" s="1"/>
  <c r="X878" i="18" s="1"/>
  <c r="X884" i="18" s="1"/>
  <c r="X891" i="18"/>
  <c r="X892" i="18" s="1"/>
  <c r="X907" i="18" s="1"/>
  <c r="X912" i="18" s="1"/>
  <c r="X883" i="18"/>
  <c r="R1347" i="39"/>
  <c r="R1348" i="39" s="1"/>
  <c r="R652" i="28" s="1"/>
  <c r="R656" i="28" s="1"/>
  <c r="R1147" i="39"/>
  <c r="X885" i="39"/>
  <c r="Y881" i="39" s="1"/>
  <c r="R1347" i="38"/>
  <c r="R1348" i="38" s="1"/>
  <c r="R631" i="28" s="1"/>
  <c r="R635" i="28" s="1"/>
  <c r="R1147" i="38"/>
  <c r="S1238" i="39"/>
  <c r="S1228" i="39"/>
  <c r="S1229" i="39" s="1"/>
  <c r="S1233" i="39" s="1"/>
  <c r="S1234" i="39" s="1"/>
  <c r="R1315" i="18"/>
  <c r="R1316" i="18" s="1"/>
  <c r="R433" i="28" s="1"/>
  <c r="R1246" i="18"/>
  <c r="R1247" i="18" s="1"/>
  <c r="W1296" i="39"/>
  <c r="W964" i="39"/>
  <c r="W965" i="39" s="1"/>
  <c r="W940" i="39"/>
  <c r="W942" i="39" s="1"/>
  <c r="U75" i="43" s="1"/>
  <c r="R1315" i="39"/>
  <c r="R1316" i="39" s="1"/>
  <c r="R435" i="28" s="1"/>
  <c r="R1246" i="39"/>
  <c r="R1247" i="39" s="1"/>
  <c r="R592" i="28" s="1"/>
  <c r="X935" i="39"/>
  <c r="X929" i="39"/>
  <c r="X936" i="39" s="1"/>
  <c r="S1344" i="38"/>
  <c r="S1019" i="38"/>
  <c r="T1000" i="38"/>
  <c r="T1002" i="38" s="1"/>
  <c r="T988" i="38"/>
  <c r="T989" i="38" s="1"/>
  <c r="T995" i="38" s="1"/>
  <c r="Y872" i="38"/>
  <c r="Y873" i="38" s="1"/>
  <c r="Y877" i="38" s="1"/>
  <c r="Y878" i="38" s="1"/>
  <c r="Y884" i="38" s="1"/>
  <c r="Y891" i="38"/>
  <c r="Y892" i="38" s="1"/>
  <c r="Y907" i="38" s="1"/>
  <c r="Y912" i="38" s="1"/>
  <c r="Y883" i="38"/>
  <c r="W1296" i="18"/>
  <c r="W964" i="18"/>
  <c r="W965" i="18" s="1"/>
  <c r="W940" i="18"/>
  <c r="W942" i="18" s="1"/>
  <c r="U13" i="43" s="1"/>
  <c r="R37" i="24" l="1"/>
  <c r="R550" i="28"/>
  <c r="Q433" i="24"/>
  <c r="O396" i="43" s="1"/>
  <c r="V44" i="43"/>
  <c r="X121" i="28"/>
  <c r="P313" i="43"/>
  <c r="R230" i="24"/>
  <c r="P304" i="43"/>
  <c r="R38" i="24"/>
  <c r="R39" i="24" s="1"/>
  <c r="R229" i="24"/>
  <c r="R1389" i="39"/>
  <c r="P358" i="43"/>
  <c r="R1389" i="38"/>
  <c r="P349" i="43"/>
  <c r="O386" i="43"/>
  <c r="R138" i="24"/>
  <c r="R520" i="24" s="1"/>
  <c r="R42" i="28"/>
  <c r="R1250" i="39"/>
  <c r="R330" i="24"/>
  <c r="P199" i="43" s="1"/>
  <c r="R41" i="28"/>
  <c r="R1250" i="38"/>
  <c r="R40" i="28"/>
  <c r="R1250" i="18"/>
  <c r="P295" i="43"/>
  <c r="P171" i="43"/>
  <c r="P222" i="43"/>
  <c r="R386" i="24"/>
  <c r="R194" i="24"/>
  <c r="P141" i="43"/>
  <c r="R385" i="24"/>
  <c r="R193" i="24"/>
  <c r="P221" i="43"/>
  <c r="P111" i="43"/>
  <c r="R1351" i="39"/>
  <c r="R1352" i="39" s="1"/>
  <c r="R465" i="28" s="1"/>
  <c r="W180" i="28"/>
  <c r="W62" i="28"/>
  <c r="R1351" i="38"/>
  <c r="R1352" i="38" s="1"/>
  <c r="R464" i="28" s="1"/>
  <c r="R1351" i="18"/>
  <c r="R1352" i="18" s="1"/>
  <c r="R463" i="28" s="1"/>
  <c r="T996" i="38"/>
  <c r="U992" i="38" s="1"/>
  <c r="U968" i="38" s="1"/>
  <c r="U970" i="38" s="1"/>
  <c r="X937" i="39"/>
  <c r="X964" i="39" s="1"/>
  <c r="X965" i="39" s="1"/>
  <c r="T1297" i="38"/>
  <c r="T1005" i="38"/>
  <c r="T1007" i="38" s="1"/>
  <c r="T122" i="28" s="1"/>
  <c r="T996" i="18"/>
  <c r="U992" i="18" s="1"/>
  <c r="T984" i="39"/>
  <c r="T994" i="39" s="1"/>
  <c r="R1254" i="38"/>
  <c r="R1255" i="38" s="1"/>
  <c r="R1271" i="38"/>
  <c r="R1272" i="38" s="1"/>
  <c r="R636" i="28" s="1"/>
  <c r="R1266" i="38"/>
  <c r="X993" i="38"/>
  <c r="X969" i="38"/>
  <c r="W993" i="18"/>
  <c r="W969" i="18"/>
  <c r="R1254" i="18"/>
  <c r="R1255" i="18" s="1"/>
  <c r="R1271" i="18"/>
  <c r="R1272" i="18" s="1"/>
  <c r="R615" i="28" s="1"/>
  <c r="R1266" i="18"/>
  <c r="S1239" i="39"/>
  <c r="S1240" i="39" s="1"/>
  <c r="T1237" i="39" s="1"/>
  <c r="S1120" i="39"/>
  <c r="S1122" i="39" s="1"/>
  <c r="S1125" i="39" s="1"/>
  <c r="S1130" i="39" s="1"/>
  <c r="X930" i="39"/>
  <c r="Y928" i="39" s="1"/>
  <c r="Y929" i="38"/>
  <c r="Y935" i="38"/>
  <c r="W1307" i="39"/>
  <c r="W1201" i="39"/>
  <c r="W949" i="39"/>
  <c r="W951" i="39" s="1"/>
  <c r="U166" i="43" s="1"/>
  <c r="W945" i="39"/>
  <c r="Y868" i="39"/>
  <c r="Y869" i="39" s="1"/>
  <c r="X885" i="18"/>
  <c r="Y881" i="18" s="1"/>
  <c r="S1239" i="38"/>
  <c r="S1240" i="38" s="1"/>
  <c r="T1237" i="38" s="1"/>
  <c r="S1120" i="38"/>
  <c r="S1122" i="38" s="1"/>
  <c r="S1125" i="38" s="1"/>
  <c r="S1130" i="38" s="1"/>
  <c r="S1133" i="18"/>
  <c r="S1135" i="18" s="1"/>
  <c r="Q17" i="43" s="1"/>
  <c r="S1300" i="18"/>
  <c r="S1301" i="18" s="1"/>
  <c r="T1005" i="18"/>
  <c r="T1007" i="18" s="1"/>
  <c r="T63" i="28" s="1"/>
  <c r="T1297" i="18"/>
  <c r="W1307" i="18"/>
  <c r="W1201" i="18"/>
  <c r="W945" i="18"/>
  <c r="W949" i="18"/>
  <c r="W951" i="18" s="1"/>
  <c r="U106" i="43" s="1"/>
  <c r="Y885" i="38"/>
  <c r="Z881" i="38" s="1"/>
  <c r="R1254" i="39"/>
  <c r="R1255" i="39" s="1"/>
  <c r="R1266" i="39"/>
  <c r="R1271" i="39"/>
  <c r="R1272" i="39" s="1"/>
  <c r="R657" i="28" s="1"/>
  <c r="W993" i="39"/>
  <c r="W969" i="39"/>
  <c r="T1227" i="18"/>
  <c r="X929" i="18"/>
  <c r="X935" i="18"/>
  <c r="T1000" i="39"/>
  <c r="T1002" i="39" s="1"/>
  <c r="T988" i="39"/>
  <c r="T989" i="39" s="1"/>
  <c r="T995" i="39" s="1"/>
  <c r="X1307" i="38"/>
  <c r="X1201" i="38"/>
  <c r="X949" i="38"/>
  <c r="X951" i="38" s="1"/>
  <c r="X300" i="28" s="1"/>
  <c r="X945" i="38"/>
  <c r="R1258" i="38" l="1"/>
  <c r="R1259" i="38" s="1"/>
  <c r="R1262" i="38" s="1"/>
  <c r="R690" i="28"/>
  <c r="R1258" i="18"/>
  <c r="R1259" i="18" s="1"/>
  <c r="R1262" i="18" s="1"/>
  <c r="R689" i="28"/>
  <c r="R1258" i="39"/>
  <c r="R1259" i="39" s="1"/>
  <c r="R1262" i="39" s="1"/>
  <c r="R691" i="28"/>
  <c r="R231" i="24"/>
  <c r="R422" i="24" s="1"/>
  <c r="R239" i="24"/>
  <c r="R48" i="24"/>
  <c r="P350" i="43"/>
  <c r="R240" i="24"/>
  <c r="P385" i="43"/>
  <c r="P359" i="43"/>
  <c r="P395" i="43"/>
  <c r="P388" i="43"/>
  <c r="R421" i="24"/>
  <c r="P394" i="43"/>
  <c r="P384" i="43"/>
  <c r="R47" i="24"/>
  <c r="P341" i="43"/>
  <c r="R195" i="24"/>
  <c r="R577" i="24" s="1"/>
  <c r="P198" i="43"/>
  <c r="R387" i="24"/>
  <c r="R578" i="24" s="1"/>
  <c r="R521" i="24"/>
  <c r="R522" i="24" s="1"/>
  <c r="P196" i="43" s="1"/>
  <c r="V136" i="43"/>
  <c r="W241" i="28"/>
  <c r="W359" i="28"/>
  <c r="S66" i="28"/>
  <c r="X1296" i="39"/>
  <c r="X940" i="39"/>
  <c r="X942" i="39" s="1"/>
  <c r="V75" i="43" s="1"/>
  <c r="T1297" i="39"/>
  <c r="T1005" i="39"/>
  <c r="T1007" i="39" s="1"/>
  <c r="T181" i="28" s="1"/>
  <c r="T1227" i="38"/>
  <c r="X936" i="18"/>
  <c r="X937" i="18" s="1"/>
  <c r="X930" i="18"/>
  <c r="Y928" i="18" s="1"/>
  <c r="T1308" i="18"/>
  <c r="T1202" i="18"/>
  <c r="T1203" i="18" s="1"/>
  <c r="T1207" i="18" s="1"/>
  <c r="T1208" i="18" s="1"/>
  <c r="T1220" i="18" s="1"/>
  <c r="T1224" i="18" s="1"/>
  <c r="T1014" i="18"/>
  <c r="T1016" i="18" s="1"/>
  <c r="R107" i="43" s="1"/>
  <c r="T1010" i="18"/>
  <c r="T1227" i="39"/>
  <c r="R1279" i="18"/>
  <c r="R1280" i="18" s="1"/>
  <c r="R703" i="28" s="1"/>
  <c r="R1275" i="18"/>
  <c r="T1202" i="38"/>
  <c r="T1203" i="38" s="1"/>
  <c r="T1207" i="38" s="1"/>
  <c r="T1208" i="38" s="1"/>
  <c r="T1220" i="38" s="1"/>
  <c r="T1224" i="38" s="1"/>
  <c r="T1308" i="38"/>
  <c r="T1014" i="38"/>
  <c r="T1016" i="38" s="1"/>
  <c r="T301" i="28" s="1"/>
  <c r="T1010" i="38"/>
  <c r="R45" i="43" s="1"/>
  <c r="X1343" i="38"/>
  <c r="X954" i="38"/>
  <c r="Z868" i="38"/>
  <c r="Z869" i="38" s="1"/>
  <c r="Y868" i="18"/>
  <c r="Y869" i="18" s="1"/>
  <c r="Y936" i="38"/>
  <c r="Y937" i="38" s="1"/>
  <c r="Y930" i="38"/>
  <c r="Z928" i="38" s="1"/>
  <c r="S1300" i="39"/>
  <c r="S1301" i="39" s="1"/>
  <c r="S1133" i="39"/>
  <c r="S1135" i="39" s="1"/>
  <c r="Q79" i="43" s="1"/>
  <c r="T996" i="39"/>
  <c r="U992" i="39" s="1"/>
  <c r="R1279" i="39"/>
  <c r="R1280" i="39" s="1"/>
  <c r="R705" i="28" s="1"/>
  <c r="R1275" i="39"/>
  <c r="W1343" i="18"/>
  <c r="W954" i="18"/>
  <c r="S1311" i="18"/>
  <c r="S1312" i="18" s="1"/>
  <c r="S1142" i="18"/>
  <c r="S1144" i="18" s="1"/>
  <c r="Q110" i="43" s="1"/>
  <c r="S1138" i="18"/>
  <c r="W1343" i="39"/>
  <c r="W954" i="39"/>
  <c r="X993" i="39"/>
  <c r="X969" i="39"/>
  <c r="R1275" i="38"/>
  <c r="R1279" i="38"/>
  <c r="R1280" i="38" s="1"/>
  <c r="U968" i="18"/>
  <c r="U970" i="18" s="1"/>
  <c r="S1300" i="38"/>
  <c r="S1301" i="38" s="1"/>
  <c r="S1133" i="38"/>
  <c r="S1135" i="38" s="1"/>
  <c r="Y883" i="39"/>
  <c r="Y872" i="39"/>
  <c r="Y873" i="39" s="1"/>
  <c r="Y877" i="39" s="1"/>
  <c r="Y878" i="39" s="1"/>
  <c r="Y884" i="39" s="1"/>
  <c r="Y891" i="39"/>
  <c r="Y892" i="39" s="1"/>
  <c r="Y907" i="39" s="1"/>
  <c r="Y912" i="39" s="1"/>
  <c r="U977" i="38"/>
  <c r="U978" i="38" s="1"/>
  <c r="U982" i="38" s="1"/>
  <c r="U987" i="38"/>
  <c r="U999" i="38"/>
  <c r="U981" i="38"/>
  <c r="U973" i="38"/>
  <c r="U974" i="38" s="1"/>
  <c r="P389" i="43" l="1"/>
  <c r="R1283" i="38"/>
  <c r="R1284" i="38" s="1"/>
  <c r="R1287" i="38" s="1"/>
  <c r="R704" i="28"/>
  <c r="S1384" i="18"/>
  <c r="S1386" i="18" s="1"/>
  <c r="Q340" i="43" s="1"/>
  <c r="S545" i="28"/>
  <c r="S549" i="28" s="1"/>
  <c r="Q48" i="43"/>
  <c r="S125" i="28"/>
  <c r="R241" i="24"/>
  <c r="R432" i="24" s="1"/>
  <c r="R423" i="24"/>
  <c r="P386" i="43" s="1"/>
  <c r="R49" i="24"/>
  <c r="P225" i="43"/>
  <c r="R579" i="24"/>
  <c r="P223" i="43" s="1"/>
  <c r="P226" i="43"/>
  <c r="R137" i="43"/>
  <c r="Q18" i="43"/>
  <c r="Q294" i="43"/>
  <c r="Q194" i="43"/>
  <c r="S136" i="24"/>
  <c r="R14" i="43"/>
  <c r="R1283" i="18"/>
  <c r="R1284" i="18" s="1"/>
  <c r="R1287" i="18" s="1"/>
  <c r="R27" i="28"/>
  <c r="R1283" i="39"/>
  <c r="R1284" i="39" s="1"/>
  <c r="R1287" i="39" s="1"/>
  <c r="R28" i="28"/>
  <c r="T242" i="28"/>
  <c r="S245" i="28"/>
  <c r="S184" i="28"/>
  <c r="X180" i="28"/>
  <c r="S12" i="28"/>
  <c r="X945" i="39"/>
  <c r="X1307" i="39"/>
  <c r="X949" i="39"/>
  <c r="X951" i="39" s="1"/>
  <c r="X1201" i="39"/>
  <c r="Y1296" i="38"/>
  <c r="Y964" i="38"/>
  <c r="Y965" i="38" s="1"/>
  <c r="Y940" i="38"/>
  <c r="Y942" i="38" s="1"/>
  <c r="Y935" i="39"/>
  <c r="Y929" i="39"/>
  <c r="S1315" i="18"/>
  <c r="S1316" i="18" s="1"/>
  <c r="S433" i="28" s="1"/>
  <c r="S1246" i="18"/>
  <c r="S1247" i="18" s="1"/>
  <c r="U988" i="38"/>
  <c r="U989" i="38" s="1"/>
  <c r="U995" i="38" s="1"/>
  <c r="U1000" i="38"/>
  <c r="U1002" i="38" s="1"/>
  <c r="X1296" i="18"/>
  <c r="X964" i="18"/>
  <c r="X965" i="18" s="1"/>
  <c r="X940" i="18"/>
  <c r="X942" i="18" s="1"/>
  <c r="V13" i="43" s="1"/>
  <c r="U968" i="39"/>
  <c r="U970" i="39" s="1"/>
  <c r="Z872" i="38"/>
  <c r="Z873" i="38" s="1"/>
  <c r="Z877" i="38" s="1"/>
  <c r="Z878" i="38" s="1"/>
  <c r="Z884" i="38" s="1"/>
  <c r="Z891" i="38"/>
  <c r="Z892" i="38" s="1"/>
  <c r="Z907" i="38" s="1"/>
  <c r="Z912" i="38" s="1"/>
  <c r="Z883" i="38"/>
  <c r="T1228" i="38"/>
  <c r="T1229" i="38" s="1"/>
  <c r="T1233" i="38" s="1"/>
  <c r="T1234" i="38" s="1"/>
  <c r="T1238" i="38"/>
  <c r="T1344" i="18"/>
  <c r="T1019" i="18"/>
  <c r="U984" i="38"/>
  <c r="U994" i="38" s="1"/>
  <c r="Y885" i="39"/>
  <c r="Z881" i="39" s="1"/>
  <c r="U999" i="18"/>
  <c r="U987" i="18"/>
  <c r="U981" i="18"/>
  <c r="U973" i="18"/>
  <c r="U974" i="18" s="1"/>
  <c r="U977" i="18"/>
  <c r="U978" i="18" s="1"/>
  <c r="U982" i="18" s="1"/>
  <c r="S1311" i="39"/>
  <c r="S1312" i="39" s="1"/>
  <c r="S587" i="28" s="1"/>
  <c r="S591" i="28" s="1"/>
  <c r="S1142" i="39"/>
  <c r="S1144" i="39" s="1"/>
  <c r="Q170" i="43" s="1"/>
  <c r="S1138" i="39"/>
  <c r="Y891" i="18"/>
  <c r="Y892" i="18" s="1"/>
  <c r="Y907" i="18" s="1"/>
  <c r="Y912" i="18" s="1"/>
  <c r="Y883" i="18"/>
  <c r="Y872" i="18"/>
  <c r="Y873" i="18" s="1"/>
  <c r="Y877" i="18" s="1"/>
  <c r="Y878" i="18" s="1"/>
  <c r="Y884" i="18" s="1"/>
  <c r="T1238" i="18"/>
  <c r="T1228" i="18"/>
  <c r="T1229" i="18" s="1"/>
  <c r="T1233" i="18" s="1"/>
  <c r="T1234" i="18" s="1"/>
  <c r="T1308" i="39"/>
  <c r="T1202" i="39"/>
  <c r="T1203" i="39" s="1"/>
  <c r="T1207" i="39" s="1"/>
  <c r="T1208" i="39" s="1"/>
  <c r="T1220" i="39" s="1"/>
  <c r="T1224" i="39" s="1"/>
  <c r="T1014" i="39"/>
  <c r="T1016" i="39" s="1"/>
  <c r="R167" i="43" s="1"/>
  <c r="T1010" i="39"/>
  <c r="S1311" i="38"/>
  <c r="S1312" i="38" s="1"/>
  <c r="S566" i="28" s="1"/>
  <c r="S570" i="28" s="1"/>
  <c r="S1142" i="38"/>
  <c r="S1144" i="38" s="1"/>
  <c r="S304" i="28" s="1"/>
  <c r="S1138" i="38"/>
  <c r="S1347" i="18"/>
  <c r="S1348" i="18" s="1"/>
  <c r="S610" i="28" s="1"/>
  <c r="S614" i="28" s="1"/>
  <c r="S1147" i="18"/>
  <c r="T1344" i="38"/>
  <c r="T1019" i="38"/>
  <c r="S1389" i="18" l="1"/>
  <c r="P399" i="43"/>
  <c r="S37" i="24"/>
  <c r="S550" i="28"/>
  <c r="W44" i="43"/>
  <c r="Y121" i="28"/>
  <c r="Q312" i="43"/>
  <c r="S1384" i="39"/>
  <c r="S1386" i="39" s="1"/>
  <c r="P398" i="43"/>
  <c r="R431" i="24"/>
  <c r="R433" i="24" s="1"/>
  <c r="Q303" i="43"/>
  <c r="S1384" i="38"/>
  <c r="S1386" i="38" s="1"/>
  <c r="S40" i="28"/>
  <c r="S1250" i="18"/>
  <c r="Q295" i="43"/>
  <c r="S328" i="24"/>
  <c r="S137" i="24"/>
  <c r="S138" i="24" s="1"/>
  <c r="S520" i="24" s="1"/>
  <c r="Q49" i="43"/>
  <c r="Q140" i="43"/>
  <c r="Q221" i="43"/>
  <c r="S193" i="24"/>
  <c r="Q111" i="43"/>
  <c r="X359" i="28"/>
  <c r="V166" i="43"/>
  <c r="S329" i="24"/>
  <c r="Q195" i="43"/>
  <c r="Q80" i="43"/>
  <c r="R76" i="43"/>
  <c r="T360" i="28"/>
  <c r="S363" i="28"/>
  <c r="X1343" i="39"/>
  <c r="X62" i="28"/>
  <c r="S1351" i="18"/>
  <c r="S1352" i="18" s="1"/>
  <c r="S463" i="28" s="1"/>
  <c r="S13" i="28"/>
  <c r="X954" i="39"/>
  <c r="U984" i="18"/>
  <c r="U994" i="18" s="1"/>
  <c r="T1239" i="38"/>
  <c r="T1240" i="38" s="1"/>
  <c r="U1237" i="38" s="1"/>
  <c r="T1120" i="38"/>
  <c r="T1122" i="38" s="1"/>
  <c r="T1125" i="38" s="1"/>
  <c r="T1130" i="38" s="1"/>
  <c r="S1347" i="39"/>
  <c r="S1348" i="39" s="1"/>
  <c r="S652" i="28" s="1"/>
  <c r="S656" i="28" s="1"/>
  <c r="S1147" i="39"/>
  <c r="U996" i="38"/>
  <c r="V992" i="38" s="1"/>
  <c r="Z929" i="38"/>
  <c r="Z935" i="38"/>
  <c r="U977" i="39"/>
  <c r="U978" i="39" s="1"/>
  <c r="U982" i="39" s="1"/>
  <c r="U987" i="39"/>
  <c r="U999" i="39"/>
  <c r="U981" i="39"/>
  <c r="U973" i="39"/>
  <c r="U974" i="39" s="1"/>
  <c r="S1347" i="38"/>
  <c r="S1348" i="38" s="1"/>
  <c r="S631" i="28" s="1"/>
  <c r="S635" i="28" s="1"/>
  <c r="S1147" i="38"/>
  <c r="T1344" i="39"/>
  <c r="T1019" i="39"/>
  <c r="T1239" i="18"/>
  <c r="T1240" i="18" s="1"/>
  <c r="U1237" i="18" s="1"/>
  <c r="T1120" i="18"/>
  <c r="T1122" i="18" s="1"/>
  <c r="T1125" i="18" s="1"/>
  <c r="T1130" i="18" s="1"/>
  <c r="Y885" i="18"/>
  <c r="Z881" i="18" s="1"/>
  <c r="S1315" i="39"/>
  <c r="S1316" i="39" s="1"/>
  <c r="S435" i="28" s="1"/>
  <c r="S1246" i="39"/>
  <c r="S1247" i="39" s="1"/>
  <c r="S592" i="28" s="1"/>
  <c r="Y1307" i="38"/>
  <c r="Y1201" i="38"/>
  <c r="Y945" i="38"/>
  <c r="Y949" i="38"/>
  <c r="Y951" i="38" s="1"/>
  <c r="Y300" i="28" s="1"/>
  <c r="T1238" i="39"/>
  <c r="T1228" i="39"/>
  <c r="T1229" i="39" s="1"/>
  <c r="T1233" i="39" s="1"/>
  <c r="T1234" i="39" s="1"/>
  <c r="Y935" i="18"/>
  <c r="Y929" i="18"/>
  <c r="X1307" i="18"/>
  <c r="X1201" i="18"/>
  <c r="X949" i="18"/>
  <c r="X951" i="18" s="1"/>
  <c r="V106" i="43" s="1"/>
  <c r="X945" i="18"/>
  <c r="S1254" i="18"/>
  <c r="S1255" i="18" s="1"/>
  <c r="S1271" i="18"/>
  <c r="S1272" i="18" s="1"/>
  <c r="S615" i="28" s="1"/>
  <c r="S1266" i="18"/>
  <c r="Y936" i="39"/>
  <c r="Y937" i="39" s="1"/>
  <c r="Y930" i="39"/>
  <c r="Z928" i="39" s="1"/>
  <c r="Y969" i="38"/>
  <c r="Y993" i="38"/>
  <c r="S1315" i="38"/>
  <c r="S1316" i="38" s="1"/>
  <c r="S434" i="28" s="1"/>
  <c r="S1246" i="38"/>
  <c r="S1247" i="38" s="1"/>
  <c r="S571" i="28" s="1"/>
  <c r="U1297" i="38"/>
  <c r="U1005" i="38"/>
  <c r="U1007" i="38" s="1"/>
  <c r="U122" i="28" s="1"/>
  <c r="U1000" i="18"/>
  <c r="U1002" i="18" s="1"/>
  <c r="U988" i="18"/>
  <c r="U989" i="18" s="1"/>
  <c r="U995" i="18" s="1"/>
  <c r="Z868" i="39"/>
  <c r="Z869" i="39" s="1"/>
  <c r="Z885" i="38"/>
  <c r="AA881" i="38" s="1"/>
  <c r="X993" i="18"/>
  <c r="X969" i="18"/>
  <c r="S1258" i="18" l="1"/>
  <c r="S1259" i="18" s="1"/>
  <c r="S1262" i="18" s="1"/>
  <c r="S689" i="28"/>
  <c r="P396" i="43"/>
  <c r="Q304" i="43"/>
  <c r="S229" i="24"/>
  <c r="S38" i="24"/>
  <c r="S39" i="24" s="1"/>
  <c r="Q394" i="43"/>
  <c r="S47" i="24"/>
  <c r="Q384" i="43"/>
  <c r="Q341" i="43"/>
  <c r="Q313" i="43"/>
  <c r="S230" i="24"/>
  <c r="S1389" i="38"/>
  <c r="Q349" i="43"/>
  <c r="S1389" i="39"/>
  <c r="Q358" i="43"/>
  <c r="S330" i="24"/>
  <c r="Q199" i="43" s="1"/>
  <c r="S42" i="28"/>
  <c r="S1250" i="39"/>
  <c r="S41" i="28"/>
  <c r="S1250" i="38"/>
  <c r="Q198" i="43"/>
  <c r="Q171" i="43"/>
  <c r="Q222" i="43"/>
  <c r="S386" i="24"/>
  <c r="S194" i="24"/>
  <c r="S195" i="24" s="1"/>
  <c r="Q141" i="43"/>
  <c r="S385" i="24"/>
  <c r="S521" i="24"/>
  <c r="S522" i="24" s="1"/>
  <c r="Q196" i="43" s="1"/>
  <c r="W136" i="43"/>
  <c r="X241" i="28"/>
  <c r="S1351" i="39"/>
  <c r="S1352" i="39" s="1"/>
  <c r="S465" i="28" s="1"/>
  <c r="S1351" i="38"/>
  <c r="S1352" i="38" s="1"/>
  <c r="S464" i="28" s="1"/>
  <c r="U996" i="18"/>
  <c r="V992" i="18" s="1"/>
  <c r="V968" i="18" s="1"/>
  <c r="V970" i="18" s="1"/>
  <c r="U984" i="39"/>
  <c r="U994" i="39" s="1"/>
  <c r="U1297" i="18"/>
  <c r="U1005" i="18"/>
  <c r="U1007" i="18" s="1"/>
  <c r="U63" i="28" s="1"/>
  <c r="Y1296" i="39"/>
  <c r="Y964" i="39"/>
  <c r="Y965" i="39" s="1"/>
  <c r="Y940" i="39"/>
  <c r="Y942" i="39" s="1"/>
  <c r="W75" i="43" s="1"/>
  <c r="U1308" i="38"/>
  <c r="U1202" i="38"/>
  <c r="U1203" i="38" s="1"/>
  <c r="U1207" i="38" s="1"/>
  <c r="U1208" i="38" s="1"/>
  <c r="U1220" i="38" s="1"/>
  <c r="U1224" i="38" s="1"/>
  <c r="U1014" i="38"/>
  <c r="U1016" i="38" s="1"/>
  <c r="U301" i="28" s="1"/>
  <c r="U1010" i="38"/>
  <c r="S45" i="43" s="1"/>
  <c r="X1343" i="18"/>
  <c r="X954" i="18"/>
  <c r="T1239" i="39"/>
  <c r="T1240" i="39" s="1"/>
  <c r="U1237" i="39" s="1"/>
  <c r="T1120" i="39"/>
  <c r="T1122" i="39" s="1"/>
  <c r="T1125" i="39" s="1"/>
  <c r="T1130" i="39" s="1"/>
  <c r="Z936" i="38"/>
  <c r="Z937" i="38" s="1"/>
  <c r="Z930" i="38"/>
  <c r="AA928" i="38" s="1"/>
  <c r="Z872" i="39"/>
  <c r="Z873" i="39" s="1"/>
  <c r="Z877" i="39" s="1"/>
  <c r="Z878" i="39" s="1"/>
  <c r="Z884" i="39" s="1"/>
  <c r="Z891" i="39"/>
  <c r="Z892" i="39" s="1"/>
  <c r="Z907" i="39" s="1"/>
  <c r="Z912" i="39" s="1"/>
  <c r="Z883" i="39"/>
  <c r="Y936" i="18"/>
  <c r="Y937" i="18" s="1"/>
  <c r="Y930" i="18"/>
  <c r="Z928" i="18" s="1"/>
  <c r="U1227" i="38"/>
  <c r="Y1343" i="38"/>
  <c r="Y954" i="38"/>
  <c r="Z868" i="18"/>
  <c r="Z869" i="18" s="1"/>
  <c r="U988" i="39"/>
  <c r="U989" i="39" s="1"/>
  <c r="U995" i="39" s="1"/>
  <c r="U1000" i="39"/>
  <c r="U1002" i="39" s="1"/>
  <c r="V968" i="38"/>
  <c r="V970" i="38" s="1"/>
  <c r="T1300" i="38"/>
  <c r="T1301" i="38" s="1"/>
  <c r="T1133" i="38"/>
  <c r="T1135" i="38" s="1"/>
  <c r="AA868" i="38"/>
  <c r="AA869" i="38" s="1"/>
  <c r="S1254" i="38"/>
  <c r="S1255" i="38" s="1"/>
  <c r="S1271" i="38"/>
  <c r="S1272" i="38" s="1"/>
  <c r="S636" i="28" s="1"/>
  <c r="S1266" i="38"/>
  <c r="S1275" i="18"/>
  <c r="S1279" i="18"/>
  <c r="S1280" i="18" s="1"/>
  <c r="S703" i="28" s="1"/>
  <c r="U1227" i="18"/>
  <c r="S1271" i="39"/>
  <c r="S1272" i="39" s="1"/>
  <c r="S657" i="28" s="1"/>
  <c r="S1266" i="39"/>
  <c r="S1254" i="39"/>
  <c r="S1255" i="39" s="1"/>
  <c r="T1300" i="18"/>
  <c r="T1301" i="18" s="1"/>
  <c r="T1133" i="18"/>
  <c r="T1135" i="18" s="1"/>
  <c r="R17" i="43" s="1"/>
  <c r="S1258" i="39" l="1"/>
  <c r="S1259" i="39" s="1"/>
  <c r="S1262" i="39" s="1"/>
  <c r="S691" i="28"/>
  <c r="S1258" i="38"/>
  <c r="S1259" i="38" s="1"/>
  <c r="S1262" i="38" s="1"/>
  <c r="S690" i="28"/>
  <c r="R48" i="43"/>
  <c r="T125" i="28"/>
  <c r="S239" i="24"/>
  <c r="S48" i="24"/>
  <c r="S49" i="24" s="1"/>
  <c r="Q350" i="43"/>
  <c r="S231" i="24"/>
  <c r="Q395" i="43"/>
  <c r="S240" i="24"/>
  <c r="Q385" i="43"/>
  <c r="Q359" i="43"/>
  <c r="Q388" i="43"/>
  <c r="S421" i="24"/>
  <c r="S577" i="24"/>
  <c r="Q225" i="43"/>
  <c r="S387" i="24"/>
  <c r="S578" i="24" s="1"/>
  <c r="S137" i="43"/>
  <c r="S1283" i="18"/>
  <c r="S1284" i="18" s="1"/>
  <c r="S1287" i="18" s="1"/>
  <c r="S27" i="28"/>
  <c r="Y180" i="28"/>
  <c r="T66" i="28"/>
  <c r="U996" i="39"/>
  <c r="V992" i="39" s="1"/>
  <c r="V968" i="39" s="1"/>
  <c r="V970" i="39" s="1"/>
  <c r="U1297" i="39"/>
  <c r="U1005" i="39"/>
  <c r="U1007" i="39" s="1"/>
  <c r="U181" i="28" s="1"/>
  <c r="Z1296" i="38"/>
  <c r="Z964" i="38"/>
  <c r="Z965" i="38" s="1"/>
  <c r="Z940" i="38"/>
  <c r="Z942" i="38" s="1"/>
  <c r="Z883" i="18"/>
  <c r="Z872" i="18"/>
  <c r="Z873" i="18" s="1"/>
  <c r="Z877" i="18" s="1"/>
  <c r="Z878" i="18" s="1"/>
  <c r="Z884" i="18" s="1"/>
  <c r="Z891" i="18"/>
  <c r="Z892" i="18" s="1"/>
  <c r="Z907" i="18" s="1"/>
  <c r="Z912" i="18" s="1"/>
  <c r="U1227" i="39"/>
  <c r="T1300" i="39"/>
  <c r="T1301" i="39" s="1"/>
  <c r="T1133" i="39"/>
  <c r="T1135" i="39" s="1"/>
  <c r="R79" i="43" s="1"/>
  <c r="V987" i="18"/>
  <c r="V999" i="18"/>
  <c r="V981" i="18"/>
  <c r="V973" i="18"/>
  <c r="V974" i="18" s="1"/>
  <c r="V977" i="18"/>
  <c r="V978" i="18" s="1"/>
  <c r="V982" i="18" s="1"/>
  <c r="S1279" i="38"/>
  <c r="S1280" i="38" s="1"/>
  <c r="S1275" i="38"/>
  <c r="T1311" i="18"/>
  <c r="T1312" i="18" s="1"/>
  <c r="T1142" i="18"/>
  <c r="T1144" i="18" s="1"/>
  <c r="R110" i="43" s="1"/>
  <c r="T1138" i="18"/>
  <c r="S1275" i="39"/>
  <c r="S1279" i="39"/>
  <c r="S1280" i="39" s="1"/>
  <c r="S705" i="28" s="1"/>
  <c r="T1142" i="38"/>
  <c r="T1144" i="38" s="1"/>
  <c r="T304" i="28" s="1"/>
  <c r="T1138" i="38"/>
  <c r="T1311" i="38"/>
  <c r="T1312" i="38" s="1"/>
  <c r="T566" i="28" s="1"/>
  <c r="T570" i="28" s="1"/>
  <c r="Z885" i="39"/>
  <c r="AA881" i="39" s="1"/>
  <c r="Y1307" i="39"/>
  <c r="Y1201" i="39"/>
  <c r="Y945" i="39"/>
  <c r="Y949" i="39"/>
  <c r="Y951" i="39" s="1"/>
  <c r="W166" i="43" s="1"/>
  <c r="AA891" i="38"/>
  <c r="AA892" i="38" s="1"/>
  <c r="AA907" i="38" s="1"/>
  <c r="AA912" i="38" s="1"/>
  <c r="AA883" i="38"/>
  <c r="AA872" i="38"/>
  <c r="AA873" i="38" s="1"/>
  <c r="AA877" i="38" s="1"/>
  <c r="AA878" i="38" s="1"/>
  <c r="AA884" i="38" s="1"/>
  <c r="Z935" i="39"/>
  <c r="Z929" i="39"/>
  <c r="U1344" i="38"/>
  <c r="U1019" i="38"/>
  <c r="Y969" i="39"/>
  <c r="Y993" i="39"/>
  <c r="U1202" i="18"/>
  <c r="U1203" i="18" s="1"/>
  <c r="U1207" i="18" s="1"/>
  <c r="U1208" i="18" s="1"/>
  <c r="U1220" i="18" s="1"/>
  <c r="U1224" i="18" s="1"/>
  <c r="U1014" i="18"/>
  <c r="U1016" i="18" s="1"/>
  <c r="S107" i="43" s="1"/>
  <c r="U1010" i="18"/>
  <c r="U1308" i="18"/>
  <c r="V977" i="38"/>
  <c r="V978" i="38" s="1"/>
  <c r="V982" i="38" s="1"/>
  <c r="V987" i="38"/>
  <c r="V999" i="38"/>
  <c r="V981" i="38"/>
  <c r="V973" i="38"/>
  <c r="V974" i="38" s="1"/>
  <c r="Y1296" i="18"/>
  <c r="Y964" i="18"/>
  <c r="Y965" i="18" s="1"/>
  <c r="Y940" i="18"/>
  <c r="Y942" i="18" s="1"/>
  <c r="W13" i="43" s="1"/>
  <c r="U1228" i="38"/>
  <c r="U1229" i="38" s="1"/>
  <c r="U1233" i="38" s="1"/>
  <c r="U1234" i="38" s="1"/>
  <c r="U1238" i="38"/>
  <c r="S241" i="24" l="1"/>
  <c r="Q399" i="43" s="1"/>
  <c r="T1384" i="18"/>
  <c r="T1386" i="18" s="1"/>
  <c r="R340" i="43" s="1"/>
  <c r="T545" i="28"/>
  <c r="T549" i="28" s="1"/>
  <c r="S1283" i="38"/>
  <c r="S1284" i="38" s="1"/>
  <c r="S1287" i="38" s="1"/>
  <c r="S704" i="28"/>
  <c r="X44" i="43"/>
  <c r="Z121" i="28"/>
  <c r="S431" i="24"/>
  <c r="Q398" i="43"/>
  <c r="Q389" i="43"/>
  <c r="S422" i="24"/>
  <c r="S423" i="24" s="1"/>
  <c r="Q386" i="43" s="1"/>
  <c r="R303" i="43"/>
  <c r="T1384" i="38"/>
  <c r="T1386" i="38" s="1"/>
  <c r="Q226" i="43"/>
  <c r="S579" i="24"/>
  <c r="Q223" i="43" s="1"/>
  <c r="R140" i="43"/>
  <c r="T328" i="24"/>
  <c r="T137" i="24"/>
  <c r="R49" i="43"/>
  <c r="R18" i="43"/>
  <c r="T136" i="24"/>
  <c r="R294" i="43"/>
  <c r="R194" i="43"/>
  <c r="S14" i="43"/>
  <c r="S1283" i="39"/>
  <c r="S1284" i="39" s="1"/>
  <c r="S1287" i="39" s="1"/>
  <c r="S28" i="28"/>
  <c r="U242" i="28"/>
  <c r="T245" i="28"/>
  <c r="Y359" i="28"/>
  <c r="T184" i="28"/>
  <c r="Y62" i="28"/>
  <c r="T12" i="28"/>
  <c r="V984" i="38"/>
  <c r="V994" i="38" s="1"/>
  <c r="U1239" i="38"/>
  <c r="U1240" i="38" s="1"/>
  <c r="V1237" i="38" s="1"/>
  <c r="U1120" i="38"/>
  <c r="U1122" i="38" s="1"/>
  <c r="U1125" i="38" s="1"/>
  <c r="U1130" i="38" s="1"/>
  <c r="Y1201" i="18"/>
  <c r="Y1307" i="18"/>
  <c r="Y949" i="18"/>
  <c r="Y951" i="18" s="1"/>
  <c r="W106" i="43" s="1"/>
  <c r="Y945" i="18"/>
  <c r="U1019" i="18"/>
  <c r="U1344" i="18"/>
  <c r="AA935" i="38"/>
  <c r="AA929" i="38"/>
  <c r="V988" i="18"/>
  <c r="V989" i="18" s="1"/>
  <c r="V995" i="18" s="1"/>
  <c r="V1000" i="18"/>
  <c r="V1002" i="18" s="1"/>
  <c r="T1311" i="39"/>
  <c r="T1312" i="39" s="1"/>
  <c r="T587" i="28" s="1"/>
  <c r="T591" i="28" s="1"/>
  <c r="T1142" i="39"/>
  <c r="T1144" i="39" s="1"/>
  <c r="R170" i="43" s="1"/>
  <c r="T1138" i="39"/>
  <c r="Z885" i="18"/>
  <c r="AA881" i="18" s="1"/>
  <c r="V977" i="39"/>
  <c r="V978" i="39" s="1"/>
  <c r="V982" i="39" s="1"/>
  <c r="V987" i="39"/>
  <c r="V999" i="39"/>
  <c r="V981" i="39"/>
  <c r="V973" i="39"/>
  <c r="V974" i="39" s="1"/>
  <c r="V988" i="38"/>
  <c r="V989" i="38" s="1"/>
  <c r="V995" i="38" s="1"/>
  <c r="V1000" i="38"/>
  <c r="V1002" i="38" s="1"/>
  <c r="U1228" i="18"/>
  <c r="U1229" i="18" s="1"/>
  <c r="U1233" i="18" s="1"/>
  <c r="U1234" i="18" s="1"/>
  <c r="U1238" i="18"/>
  <c r="Y1343" i="39"/>
  <c r="Y954" i="39"/>
  <c r="AA868" i="39"/>
  <c r="AA869" i="39" s="1"/>
  <c r="T1347" i="38"/>
  <c r="T1348" i="38" s="1"/>
  <c r="T631" i="28" s="1"/>
  <c r="T635" i="28" s="1"/>
  <c r="T1147" i="38"/>
  <c r="T1347" i="18"/>
  <c r="T1348" i="18" s="1"/>
  <c r="T610" i="28" s="1"/>
  <c r="T614" i="28" s="1"/>
  <c r="T1147" i="18"/>
  <c r="V984" i="18"/>
  <c r="V994" i="18" s="1"/>
  <c r="Z1307" i="38"/>
  <c r="Z1201" i="38"/>
  <c r="Z949" i="38"/>
  <c r="Z951" i="38" s="1"/>
  <c r="Z300" i="28" s="1"/>
  <c r="Z945" i="38"/>
  <c r="T1315" i="18"/>
  <c r="T1316" i="18" s="1"/>
  <c r="T433" i="28" s="1"/>
  <c r="T1246" i="18"/>
  <c r="T1247" i="18" s="1"/>
  <c r="Z935" i="18"/>
  <c r="Z929" i="18"/>
  <c r="Z993" i="38"/>
  <c r="Z969" i="38"/>
  <c r="U1308" i="39"/>
  <c r="U1202" i="39"/>
  <c r="U1203" i="39" s="1"/>
  <c r="U1207" i="39" s="1"/>
  <c r="U1208" i="39" s="1"/>
  <c r="U1220" i="39" s="1"/>
  <c r="U1224" i="39" s="1"/>
  <c r="U1014" i="39"/>
  <c r="U1016" i="39" s="1"/>
  <c r="S167" i="43" s="1"/>
  <c r="U1010" i="39"/>
  <c r="Y993" i="18"/>
  <c r="Y969" i="18"/>
  <c r="Z936" i="39"/>
  <c r="Z937" i="39" s="1"/>
  <c r="Z930" i="39"/>
  <c r="AA928" i="39" s="1"/>
  <c r="AA885" i="38"/>
  <c r="AB881" i="38" s="1"/>
  <c r="T1315" i="38"/>
  <c r="T1316" i="38" s="1"/>
  <c r="T434" i="28" s="1"/>
  <c r="T1246" i="38"/>
  <c r="T1247" i="38" s="1"/>
  <c r="T571" i="28" s="1"/>
  <c r="S432" i="24" l="1"/>
  <c r="S433" i="24" s="1"/>
  <c r="Q396" i="43" s="1"/>
  <c r="T1389" i="18"/>
  <c r="T37" i="24"/>
  <c r="T550" i="28"/>
  <c r="R312" i="43"/>
  <c r="T1384" i="39"/>
  <c r="T1386" i="39" s="1"/>
  <c r="T1389" i="38"/>
  <c r="R349" i="43"/>
  <c r="R304" i="43"/>
  <c r="T229" i="24"/>
  <c r="T38" i="24"/>
  <c r="T41" i="28"/>
  <c r="T1250" i="38"/>
  <c r="T40" i="28"/>
  <c r="R295" i="43"/>
  <c r="T1250" i="18"/>
  <c r="T138" i="24"/>
  <c r="T520" i="24" s="1"/>
  <c r="T385" i="24"/>
  <c r="R141" i="43"/>
  <c r="T194" i="24"/>
  <c r="X136" i="43"/>
  <c r="T193" i="24"/>
  <c r="R221" i="43"/>
  <c r="R111" i="43"/>
  <c r="S76" i="43"/>
  <c r="R80" i="43"/>
  <c r="T329" i="24"/>
  <c r="T330" i="24" s="1"/>
  <c r="R195" i="43"/>
  <c r="Y241" i="28"/>
  <c r="U360" i="28"/>
  <c r="T363" i="28"/>
  <c r="T1351" i="38"/>
  <c r="T1352" i="38" s="1"/>
  <c r="T464" i="28" s="1"/>
  <c r="T1351" i="18"/>
  <c r="T1352" i="18" s="1"/>
  <c r="T463" i="28" s="1"/>
  <c r="T13" i="28"/>
  <c r="V996" i="38"/>
  <c r="W992" i="38" s="1"/>
  <c r="W968" i="38" s="1"/>
  <c r="W970" i="38" s="1"/>
  <c r="V984" i="39"/>
  <c r="V994" i="39" s="1"/>
  <c r="Z1296" i="39"/>
  <c r="Z964" i="39"/>
  <c r="Z965" i="39" s="1"/>
  <c r="Z940" i="39"/>
  <c r="Z942" i="39" s="1"/>
  <c r="X75" i="43" s="1"/>
  <c r="V1297" i="38"/>
  <c r="V1005" i="38"/>
  <c r="V1007" i="38" s="1"/>
  <c r="V122" i="28" s="1"/>
  <c r="T1271" i="38"/>
  <c r="T1272" i="38" s="1"/>
  <c r="T636" i="28" s="1"/>
  <c r="T1266" i="38"/>
  <c r="T1254" i="38"/>
  <c r="T1255" i="38" s="1"/>
  <c r="Z1343" i="38"/>
  <c r="Z954" i="38"/>
  <c r="T1347" i="39"/>
  <c r="T1348" i="39" s="1"/>
  <c r="T652" i="28" s="1"/>
  <c r="T656" i="28" s="1"/>
  <c r="T1147" i="39"/>
  <c r="AA936" i="38"/>
  <c r="AA937" i="38" s="1"/>
  <c r="AA930" i="38"/>
  <c r="AB928" i="38" s="1"/>
  <c r="V1227" i="38"/>
  <c r="AB868" i="38"/>
  <c r="AB869" i="38" s="1"/>
  <c r="V1297" i="18"/>
  <c r="V1005" i="18"/>
  <c r="V1007" i="18" s="1"/>
  <c r="V63" i="28" s="1"/>
  <c r="AA872" i="39"/>
  <c r="AA873" i="39" s="1"/>
  <c r="AA877" i="39" s="1"/>
  <c r="AA878" i="39" s="1"/>
  <c r="AA884" i="39" s="1"/>
  <c r="AA891" i="39"/>
  <c r="AA892" i="39" s="1"/>
  <c r="AA907" i="39" s="1"/>
  <c r="AA912" i="39" s="1"/>
  <c r="AA883" i="39"/>
  <c r="V988" i="39"/>
  <c r="V989" i="39" s="1"/>
  <c r="V995" i="39" s="1"/>
  <c r="V1000" i="39"/>
  <c r="V1002" i="39" s="1"/>
  <c r="T1315" i="39"/>
  <c r="T1316" i="39" s="1"/>
  <c r="T435" i="28" s="1"/>
  <c r="T1246" i="39"/>
  <c r="T1247" i="39" s="1"/>
  <c r="T592" i="28" s="1"/>
  <c r="U1344" i="39"/>
  <c r="U1019" i="39"/>
  <c r="T1254" i="18"/>
  <c r="T1255" i="18" s="1"/>
  <c r="T1271" i="18"/>
  <c r="T1272" i="18" s="1"/>
  <c r="T615" i="28" s="1"/>
  <c r="T1266" i="18"/>
  <c r="U1239" i="18"/>
  <c r="U1240" i="18" s="1"/>
  <c r="V1237" i="18" s="1"/>
  <c r="U1120" i="18"/>
  <c r="U1122" i="18" s="1"/>
  <c r="U1125" i="18" s="1"/>
  <c r="U1130" i="18" s="1"/>
  <c r="AA868" i="18"/>
  <c r="AA869" i="18" s="1"/>
  <c r="Y1343" i="18"/>
  <c r="Y954" i="18"/>
  <c r="U1300" i="38"/>
  <c r="U1301" i="38" s="1"/>
  <c r="U1133" i="38"/>
  <c r="U1135" i="38" s="1"/>
  <c r="U1228" i="39"/>
  <c r="U1229" i="39" s="1"/>
  <c r="U1233" i="39" s="1"/>
  <c r="U1234" i="39" s="1"/>
  <c r="U1238" i="39"/>
  <c r="Z936" i="18"/>
  <c r="Z937" i="18" s="1"/>
  <c r="Z930" i="18"/>
  <c r="AA928" i="18" s="1"/>
  <c r="V996" i="18"/>
  <c r="W992" i="18" s="1"/>
  <c r="T39" i="24" l="1"/>
  <c r="T421" i="24" s="1"/>
  <c r="T1258" i="38"/>
  <c r="T1259" i="38" s="1"/>
  <c r="T1262" i="38" s="1"/>
  <c r="T690" i="28"/>
  <c r="T1258" i="18"/>
  <c r="T1259" i="18" s="1"/>
  <c r="T1262" i="18" s="1"/>
  <c r="T689" i="28"/>
  <c r="S48" i="43"/>
  <c r="U125" i="28"/>
  <c r="R313" i="43"/>
  <c r="T230" i="24"/>
  <c r="T231" i="24" s="1"/>
  <c r="T48" i="24"/>
  <c r="T239" i="24"/>
  <c r="R350" i="43"/>
  <c r="R388" i="43"/>
  <c r="T1389" i="39"/>
  <c r="R358" i="43"/>
  <c r="R394" i="43"/>
  <c r="T47" i="24"/>
  <c r="R384" i="43"/>
  <c r="R341" i="43"/>
  <c r="R198" i="43"/>
  <c r="T42" i="28"/>
  <c r="T1250" i="39"/>
  <c r="R171" i="43"/>
  <c r="R222" i="43"/>
  <c r="T386" i="24"/>
  <c r="T387" i="24" s="1"/>
  <c r="R226" i="43" s="1"/>
  <c r="T195" i="24"/>
  <c r="T577" i="24" s="1"/>
  <c r="T521" i="24"/>
  <c r="T522" i="24" s="1"/>
  <c r="R196" i="43" s="1"/>
  <c r="R199" i="43"/>
  <c r="T1351" i="39"/>
  <c r="T1352" i="39" s="1"/>
  <c r="T465" i="28" s="1"/>
  <c r="Z180" i="28"/>
  <c r="V996" i="39"/>
  <c r="W992" i="39" s="1"/>
  <c r="W968" i="39" s="1"/>
  <c r="W970" i="39" s="1"/>
  <c r="AA885" i="39"/>
  <c r="AB881" i="39" s="1"/>
  <c r="AB868" i="39" s="1"/>
  <c r="AB869" i="39" s="1"/>
  <c r="Z1296" i="18"/>
  <c r="Z964" i="18"/>
  <c r="Z965" i="18" s="1"/>
  <c r="Z940" i="18"/>
  <c r="Z942" i="18" s="1"/>
  <c r="X13" i="43" s="1"/>
  <c r="U1311" i="38"/>
  <c r="U1312" i="38" s="1"/>
  <c r="U566" i="28" s="1"/>
  <c r="U570" i="28" s="1"/>
  <c r="U1138" i="38"/>
  <c r="U1142" i="38"/>
  <c r="U1144" i="38" s="1"/>
  <c r="U304" i="28" s="1"/>
  <c r="V1202" i="18"/>
  <c r="V1203" i="18" s="1"/>
  <c r="V1207" i="18" s="1"/>
  <c r="V1208" i="18" s="1"/>
  <c r="V1220" i="18" s="1"/>
  <c r="V1224" i="18" s="1"/>
  <c r="V1014" i="18"/>
  <c r="V1016" i="18" s="1"/>
  <c r="T107" i="43" s="1"/>
  <c r="V1010" i="18"/>
  <c r="V1308" i="18"/>
  <c r="AB883" i="38"/>
  <c r="AB872" i="38"/>
  <c r="AB873" i="38" s="1"/>
  <c r="AB877" i="38" s="1"/>
  <c r="AB878" i="38" s="1"/>
  <c r="AB884" i="38" s="1"/>
  <c r="AB891" i="38"/>
  <c r="AB892" i="38" s="1"/>
  <c r="AB907" i="38" s="1"/>
  <c r="AB912" i="38" s="1"/>
  <c r="AA872" i="18"/>
  <c r="AA873" i="18" s="1"/>
  <c r="AA877" i="18" s="1"/>
  <c r="AA878" i="18" s="1"/>
  <c r="AA884" i="18" s="1"/>
  <c r="AA891" i="18"/>
  <c r="AA892" i="18" s="1"/>
  <c r="AA907" i="18" s="1"/>
  <c r="AA912" i="18" s="1"/>
  <c r="AA883" i="18"/>
  <c r="AA1296" i="38"/>
  <c r="AA964" i="38"/>
  <c r="AA965" i="38" s="1"/>
  <c r="AA940" i="38"/>
  <c r="AA942" i="38" s="1"/>
  <c r="AA935" i="39"/>
  <c r="AA929" i="39"/>
  <c r="W987" i="38"/>
  <c r="W999" i="38"/>
  <c r="W981" i="38"/>
  <c r="W973" i="38"/>
  <c r="W974" i="38" s="1"/>
  <c r="W977" i="38"/>
  <c r="W978" i="38" s="1"/>
  <c r="W982" i="38" s="1"/>
  <c r="Z1307" i="39"/>
  <c r="Z1201" i="39"/>
  <c r="Z949" i="39"/>
  <c r="Z951" i="39" s="1"/>
  <c r="X166" i="43" s="1"/>
  <c r="Z945" i="39"/>
  <c r="W968" i="18"/>
  <c r="W970" i="18" s="1"/>
  <c r="U1300" i="18"/>
  <c r="U1301" i="18" s="1"/>
  <c r="U1133" i="18"/>
  <c r="U1135" i="18" s="1"/>
  <c r="S17" i="43" s="1"/>
  <c r="V1297" i="39"/>
  <c r="V1005" i="39"/>
  <c r="V1007" i="39" s="1"/>
  <c r="V181" i="28" s="1"/>
  <c r="T1254" i="39"/>
  <c r="T1255" i="39" s="1"/>
  <c r="T1271" i="39"/>
  <c r="T1272" i="39" s="1"/>
  <c r="T657" i="28" s="1"/>
  <c r="T1266" i="39"/>
  <c r="Z993" i="39"/>
  <c r="Z969" i="39"/>
  <c r="U1239" i="39"/>
  <c r="U1240" i="39" s="1"/>
  <c r="V1237" i="39" s="1"/>
  <c r="U1120" i="39"/>
  <c r="U1122" i="39" s="1"/>
  <c r="U1125" i="39" s="1"/>
  <c r="U1130" i="39" s="1"/>
  <c r="T1279" i="18"/>
  <c r="T1280" i="18" s="1"/>
  <c r="T703" i="28" s="1"/>
  <c r="T1275" i="18"/>
  <c r="V1227" i="18"/>
  <c r="T1279" i="38"/>
  <c r="T1280" i="38" s="1"/>
  <c r="T1275" i="38"/>
  <c r="V1308" i="38"/>
  <c r="V1202" i="38"/>
  <c r="V1203" i="38" s="1"/>
  <c r="V1207" i="38" s="1"/>
  <c r="V1208" i="38" s="1"/>
  <c r="V1220" i="38" s="1"/>
  <c r="V1224" i="38" s="1"/>
  <c r="V1010" i="38"/>
  <c r="T45" i="43" s="1"/>
  <c r="V1014" i="38"/>
  <c r="V1016" i="38" s="1"/>
  <c r="V301" i="28" s="1"/>
  <c r="T1283" i="38" l="1"/>
  <c r="T1284" i="38" s="1"/>
  <c r="T1287" i="38" s="1"/>
  <c r="T704" i="28"/>
  <c r="T1258" i="39"/>
  <c r="T1259" i="39" s="1"/>
  <c r="T1262" i="39" s="1"/>
  <c r="T691" i="28"/>
  <c r="Y44" i="43"/>
  <c r="AA121" i="28"/>
  <c r="R389" i="43"/>
  <c r="T422" i="24"/>
  <c r="T423" i="24" s="1"/>
  <c r="R386" i="43" s="1"/>
  <c r="T49" i="24"/>
  <c r="R395" i="43"/>
  <c r="T240" i="24"/>
  <c r="T241" i="24" s="1"/>
  <c r="R385" i="43"/>
  <c r="R359" i="43"/>
  <c r="S303" i="43"/>
  <c r="U1384" i="38"/>
  <c r="U1386" i="38" s="1"/>
  <c r="R225" i="43"/>
  <c r="T578" i="24"/>
  <c r="T579" i="24" s="1"/>
  <c r="R223" i="43" s="1"/>
  <c r="S140" i="43"/>
  <c r="T137" i="43"/>
  <c r="U328" i="24"/>
  <c r="U137" i="24"/>
  <c r="S49" i="43"/>
  <c r="T14" i="43"/>
  <c r="T1283" i="18"/>
  <c r="T1284" i="18" s="1"/>
  <c r="T1287" i="18" s="1"/>
  <c r="T27" i="28"/>
  <c r="V242" i="28"/>
  <c r="Z359" i="28"/>
  <c r="U66" i="28"/>
  <c r="Z62" i="28"/>
  <c r="V1227" i="39"/>
  <c r="Z1343" i="39"/>
  <c r="Z954" i="39"/>
  <c r="W988" i="38"/>
  <c r="W989" i="38" s="1"/>
  <c r="W995" i="38" s="1"/>
  <c r="W1000" i="38"/>
  <c r="W1002" i="38" s="1"/>
  <c r="AA936" i="39"/>
  <c r="AA937" i="39" s="1"/>
  <c r="AA930" i="39"/>
  <c r="AB928" i="39" s="1"/>
  <c r="AB885" i="38"/>
  <c r="AC881" i="38" s="1"/>
  <c r="V1228" i="18"/>
  <c r="V1229" i="18" s="1"/>
  <c r="V1233" i="18" s="1"/>
  <c r="V1234" i="18" s="1"/>
  <c r="V1238" i="18"/>
  <c r="U1347" i="38"/>
  <c r="U1348" i="38" s="1"/>
  <c r="U631" i="28" s="1"/>
  <c r="U635" i="28" s="1"/>
  <c r="U1147" i="38"/>
  <c r="V1228" i="38"/>
  <c r="V1229" i="38" s="1"/>
  <c r="V1233" i="38" s="1"/>
  <c r="V1234" i="38" s="1"/>
  <c r="V1238" i="38"/>
  <c r="T1279" i="39"/>
  <c r="T1280" i="39" s="1"/>
  <c r="T705" i="28" s="1"/>
  <c r="T1275" i="39"/>
  <c r="V1308" i="39"/>
  <c r="V1202" i="39"/>
  <c r="V1203" i="39" s="1"/>
  <c r="V1207" i="39" s="1"/>
  <c r="V1208" i="39" s="1"/>
  <c r="V1220" i="39" s="1"/>
  <c r="V1224" i="39" s="1"/>
  <c r="V1010" i="39"/>
  <c r="V1014" i="39"/>
  <c r="V1016" i="39" s="1"/>
  <c r="T167" i="43" s="1"/>
  <c r="W987" i="18"/>
  <c r="W999" i="18"/>
  <c r="W981" i="18"/>
  <c r="W977" i="18"/>
  <c r="W978" i="18" s="1"/>
  <c r="W982" i="18" s="1"/>
  <c r="W973" i="18"/>
  <c r="W974" i="18" s="1"/>
  <c r="W984" i="38"/>
  <c r="W994" i="38" s="1"/>
  <c r="AA885" i="18"/>
  <c r="AB881" i="18" s="1"/>
  <c r="Z1201" i="18"/>
  <c r="Z1307" i="18"/>
  <c r="Z949" i="18"/>
  <c r="Z951" i="18" s="1"/>
  <c r="X106" i="43" s="1"/>
  <c r="Z945" i="18"/>
  <c r="V1344" i="38"/>
  <c r="V1019" i="38"/>
  <c r="AA1307" i="38"/>
  <c r="AA1201" i="38"/>
  <c r="AA949" i="38"/>
  <c r="AA951" i="38" s="1"/>
  <c r="AA300" i="28" s="1"/>
  <c r="AA945" i="38"/>
  <c r="AA929" i="18"/>
  <c r="AA935" i="18"/>
  <c r="AB935" i="38"/>
  <c r="AB929" i="38"/>
  <c r="AB891" i="39"/>
  <c r="AB892" i="39" s="1"/>
  <c r="AB907" i="39" s="1"/>
  <c r="AB912" i="39" s="1"/>
  <c r="AB883" i="39"/>
  <c r="AB872" i="39"/>
  <c r="AB873" i="39" s="1"/>
  <c r="AB877" i="39" s="1"/>
  <c r="AB878" i="39" s="1"/>
  <c r="AB884" i="39" s="1"/>
  <c r="U1315" i="38"/>
  <c r="U1316" i="38" s="1"/>
  <c r="U434" i="28" s="1"/>
  <c r="U1246" i="38"/>
  <c r="U1247" i="38" s="1"/>
  <c r="U571" i="28" s="1"/>
  <c r="Z993" i="18"/>
  <c r="Z969" i="18"/>
  <c r="U1300" i="39"/>
  <c r="U1301" i="39" s="1"/>
  <c r="U1133" i="39"/>
  <c r="U1135" i="39" s="1"/>
  <c r="S79" i="43" s="1"/>
  <c r="U1142" i="18"/>
  <c r="U1144" i="18" s="1"/>
  <c r="S110" i="43" s="1"/>
  <c r="U1138" i="18"/>
  <c r="U1311" i="18"/>
  <c r="U1312" i="18" s="1"/>
  <c r="AA993" i="38"/>
  <c r="AA969" i="38"/>
  <c r="V1344" i="18"/>
  <c r="V1019" i="18"/>
  <c r="W987" i="39"/>
  <c r="W999" i="39"/>
  <c r="W981" i="39"/>
  <c r="W973" i="39"/>
  <c r="W974" i="39" s="1"/>
  <c r="W977" i="39"/>
  <c r="W978" i="39" s="1"/>
  <c r="W982" i="39" s="1"/>
  <c r="U1384" i="18" l="1"/>
  <c r="U1386" i="18" s="1"/>
  <c r="S340" i="43" s="1"/>
  <c r="U545" i="28"/>
  <c r="U549" i="28" s="1"/>
  <c r="T432" i="24"/>
  <c r="R399" i="43"/>
  <c r="S304" i="43"/>
  <c r="U229" i="24"/>
  <c r="U38" i="24"/>
  <c r="U1389" i="38"/>
  <c r="S349" i="43"/>
  <c r="T431" i="24"/>
  <c r="R398" i="43"/>
  <c r="U41" i="28"/>
  <c r="U1250" i="38"/>
  <c r="Y136" i="43"/>
  <c r="U194" i="24"/>
  <c r="S141" i="43"/>
  <c r="U385" i="24"/>
  <c r="S18" i="43"/>
  <c r="S294" i="43"/>
  <c r="S194" i="43"/>
  <c r="U136" i="24"/>
  <c r="U138" i="24" s="1"/>
  <c r="T76" i="43"/>
  <c r="T1283" i="39"/>
  <c r="T1284" i="39" s="1"/>
  <c r="T1287" i="39" s="1"/>
  <c r="T28" i="28"/>
  <c r="Z241" i="28"/>
  <c r="U245" i="28"/>
  <c r="V360" i="28"/>
  <c r="U184" i="28"/>
  <c r="U1351" i="38"/>
  <c r="U1352" i="38" s="1"/>
  <c r="U464" i="28" s="1"/>
  <c r="U12" i="28"/>
  <c r="W984" i="39"/>
  <c r="W994" i="39" s="1"/>
  <c r="W984" i="18"/>
  <c r="W994" i="18" s="1"/>
  <c r="AA1343" i="38"/>
  <c r="AA954" i="38"/>
  <c r="V1228" i="39"/>
  <c r="V1229" i="39" s="1"/>
  <c r="V1233" i="39" s="1"/>
  <c r="V1234" i="39" s="1"/>
  <c r="V1238" i="39"/>
  <c r="U1315" i="18"/>
  <c r="U1316" i="18" s="1"/>
  <c r="U433" i="28" s="1"/>
  <c r="U1246" i="18"/>
  <c r="U1247" i="18" s="1"/>
  <c r="U1311" i="39"/>
  <c r="U1312" i="39" s="1"/>
  <c r="U587" i="28" s="1"/>
  <c r="U591" i="28" s="1"/>
  <c r="U1142" i="39"/>
  <c r="U1144" i="39" s="1"/>
  <c r="S170" i="43" s="1"/>
  <c r="U1138" i="39"/>
  <c r="U1254" i="38"/>
  <c r="U1255" i="38" s="1"/>
  <c r="U1271" i="38"/>
  <c r="U1272" i="38" s="1"/>
  <c r="U636" i="28" s="1"/>
  <c r="U1266" i="38"/>
  <c r="AB885" i="39"/>
  <c r="AC881" i="39" s="1"/>
  <c r="V1239" i="18"/>
  <c r="V1240" i="18" s="1"/>
  <c r="W1237" i="18" s="1"/>
  <c r="V1120" i="18"/>
  <c r="V1122" i="18" s="1"/>
  <c r="V1125" i="18" s="1"/>
  <c r="V1130" i="18" s="1"/>
  <c r="Z1343" i="18"/>
  <c r="Z954" i="18"/>
  <c r="AB868" i="18"/>
  <c r="AB869" i="18" s="1"/>
  <c r="W988" i="18"/>
  <c r="W989" i="18" s="1"/>
  <c r="W995" i="18" s="1"/>
  <c r="W1000" i="18"/>
  <c r="W1002" i="18" s="1"/>
  <c r="V1239" i="38"/>
  <c r="V1240" i="38" s="1"/>
  <c r="W1237" i="38" s="1"/>
  <c r="V1120" i="38"/>
  <c r="V1122" i="38" s="1"/>
  <c r="V1125" i="38" s="1"/>
  <c r="V1130" i="38" s="1"/>
  <c r="AB935" i="39"/>
  <c r="AB929" i="39"/>
  <c r="AB936" i="39" s="1"/>
  <c r="AA936" i="18"/>
  <c r="AA937" i="18" s="1"/>
  <c r="AA930" i="18"/>
  <c r="AB928" i="18" s="1"/>
  <c r="AA1296" i="39"/>
  <c r="AA964" i="39"/>
  <c r="AA965" i="39" s="1"/>
  <c r="AA940" i="39"/>
  <c r="AA942" i="39" s="1"/>
  <c r="Y75" i="43" s="1"/>
  <c r="V1344" i="39"/>
  <c r="V1019" i="39"/>
  <c r="AC868" i="38"/>
  <c r="AC869" i="38" s="1"/>
  <c r="W988" i="39"/>
  <c r="W989" i="39" s="1"/>
  <c r="W995" i="39" s="1"/>
  <c r="W1000" i="39"/>
  <c r="W1002" i="39" s="1"/>
  <c r="U1347" i="18"/>
  <c r="U1348" i="18" s="1"/>
  <c r="U610" i="28" s="1"/>
  <c r="U614" i="28" s="1"/>
  <c r="U1147" i="18"/>
  <c r="AB936" i="38"/>
  <c r="AB937" i="38" s="1"/>
  <c r="AB930" i="38"/>
  <c r="AC928" i="38" s="1"/>
  <c r="W1297" i="38"/>
  <c r="W1005" i="38"/>
  <c r="W1007" i="38" s="1"/>
  <c r="W122" i="28" s="1"/>
  <c r="W996" i="38"/>
  <c r="X992" i="38" s="1"/>
  <c r="U1389" i="18" l="1"/>
  <c r="U1258" i="38"/>
  <c r="U1259" i="38" s="1"/>
  <c r="U1262" i="38" s="1"/>
  <c r="U690" i="28"/>
  <c r="U37" i="24"/>
  <c r="U39" i="24" s="1"/>
  <c r="U550" i="28"/>
  <c r="T433" i="24"/>
  <c r="R396" i="43" s="1"/>
  <c r="U239" i="24"/>
  <c r="S350" i="43"/>
  <c r="U48" i="24"/>
  <c r="S312" i="43"/>
  <c r="U1384" i="39"/>
  <c r="U1386" i="39" s="1"/>
  <c r="U40" i="28"/>
  <c r="U1250" i="18"/>
  <c r="S295" i="43"/>
  <c r="U193" i="24"/>
  <c r="U195" i="24" s="1"/>
  <c r="S221" i="43"/>
  <c r="S111" i="43"/>
  <c r="U520" i="24"/>
  <c r="S198" i="43"/>
  <c r="S80" i="43"/>
  <c r="U329" i="24"/>
  <c r="U330" i="24" s="1"/>
  <c r="S195" i="43"/>
  <c r="U363" i="28"/>
  <c r="AA180" i="28"/>
  <c r="U1351" i="18"/>
  <c r="U1352" i="18" s="1"/>
  <c r="U463" i="28" s="1"/>
  <c r="U13" i="28"/>
  <c r="W996" i="18"/>
  <c r="X992" i="18" s="1"/>
  <c r="X968" i="18" s="1"/>
  <c r="X970" i="18" s="1"/>
  <c r="W996" i="39"/>
  <c r="X992" i="39" s="1"/>
  <c r="X968" i="39" s="1"/>
  <c r="X970" i="39" s="1"/>
  <c r="W1005" i="18"/>
  <c r="W1007" i="18" s="1"/>
  <c r="W63" i="28" s="1"/>
  <c r="W1297" i="18"/>
  <c r="AA1296" i="18"/>
  <c r="AA964" i="18"/>
  <c r="AA965" i="18" s="1"/>
  <c r="AA940" i="18"/>
  <c r="AA942" i="18" s="1"/>
  <c r="Y13" i="43" s="1"/>
  <c r="W1227" i="38"/>
  <c r="AB1296" i="38"/>
  <c r="AB964" i="38"/>
  <c r="AB965" i="38" s="1"/>
  <c r="AB940" i="38"/>
  <c r="AB942" i="38" s="1"/>
  <c r="W1297" i="39"/>
  <c r="W1005" i="39"/>
  <c r="W1007" i="39" s="1"/>
  <c r="W181" i="28" s="1"/>
  <c r="W1227" i="18"/>
  <c r="V1239" i="39"/>
  <c r="V1240" i="39" s="1"/>
  <c r="W1237" i="39" s="1"/>
  <c r="V1120" i="39"/>
  <c r="V1122" i="39" s="1"/>
  <c r="V1125" i="39" s="1"/>
  <c r="V1130" i="39" s="1"/>
  <c r="V1133" i="38"/>
  <c r="V1135" i="38" s="1"/>
  <c r="V1300" i="38"/>
  <c r="V1301" i="38" s="1"/>
  <c r="U1279" i="38"/>
  <c r="U1280" i="38" s="1"/>
  <c r="U1275" i="38"/>
  <c r="U1347" i="39"/>
  <c r="U1348" i="39" s="1"/>
  <c r="U652" i="28" s="1"/>
  <c r="U656" i="28" s="1"/>
  <c r="U1147" i="39"/>
  <c r="AC872" i="38"/>
  <c r="AC873" i="38" s="1"/>
  <c r="AC877" i="38" s="1"/>
  <c r="AC878" i="38" s="1"/>
  <c r="AC884" i="38" s="1"/>
  <c r="AC891" i="38"/>
  <c r="AC892" i="38" s="1"/>
  <c r="AC907" i="38" s="1"/>
  <c r="AC912" i="38" s="1"/>
  <c r="AC883" i="38"/>
  <c r="AA1307" i="39"/>
  <c r="AA1201" i="39"/>
  <c r="AA949" i="39"/>
  <c r="AA951" i="39" s="1"/>
  <c r="Y166" i="43" s="1"/>
  <c r="AA945" i="39"/>
  <c r="AB937" i="39"/>
  <c r="AB872" i="18"/>
  <c r="AB873" i="18" s="1"/>
  <c r="AB877" i="18" s="1"/>
  <c r="AB878" i="18" s="1"/>
  <c r="AB884" i="18" s="1"/>
  <c r="AB891" i="18"/>
  <c r="AB892" i="18" s="1"/>
  <c r="AB907" i="18" s="1"/>
  <c r="AB912" i="18" s="1"/>
  <c r="AB883" i="18"/>
  <c r="U1315" i="39"/>
  <c r="U1316" i="39" s="1"/>
  <c r="U435" i="28" s="1"/>
  <c r="U1246" i="39"/>
  <c r="U1247" i="39" s="1"/>
  <c r="U592" i="28" s="1"/>
  <c r="V1300" i="18"/>
  <c r="V1301" i="18" s="1"/>
  <c r="V1133" i="18"/>
  <c r="V1135" i="18" s="1"/>
  <c r="T17" i="43" s="1"/>
  <c r="AC868" i="39"/>
  <c r="AC869" i="39" s="1"/>
  <c r="U1271" i="18"/>
  <c r="U1272" i="18" s="1"/>
  <c r="U615" i="28" s="1"/>
  <c r="U1266" i="18"/>
  <c r="U1254" i="18"/>
  <c r="U1255" i="18" s="1"/>
  <c r="X968" i="38"/>
  <c r="X970" i="38" s="1"/>
  <c r="AA993" i="39"/>
  <c r="AA969" i="39"/>
  <c r="W1308" i="38"/>
  <c r="W1202" i="38"/>
  <c r="W1203" i="38" s="1"/>
  <c r="W1207" i="38" s="1"/>
  <c r="W1208" i="38" s="1"/>
  <c r="W1220" i="38" s="1"/>
  <c r="W1224" i="38" s="1"/>
  <c r="W1014" i="38"/>
  <c r="W1016" i="38" s="1"/>
  <c r="W301" i="28" s="1"/>
  <c r="W1010" i="38"/>
  <c r="U45" i="43" s="1"/>
  <c r="AB930" i="39"/>
  <c r="AC928" i="39" s="1"/>
  <c r="U1258" i="18" l="1"/>
  <c r="U1259" i="18" s="1"/>
  <c r="U1262" i="18" s="1"/>
  <c r="U689" i="28"/>
  <c r="U1283" i="38"/>
  <c r="U1284" i="38" s="1"/>
  <c r="U1287" i="38" s="1"/>
  <c r="U704" i="28"/>
  <c r="T48" i="43"/>
  <c r="V125" i="28"/>
  <c r="Z44" i="43"/>
  <c r="AB121" i="28"/>
  <c r="S394" i="43"/>
  <c r="U47" i="24"/>
  <c r="U49" i="24" s="1"/>
  <c r="S384" i="43"/>
  <c r="S341" i="43"/>
  <c r="S388" i="43"/>
  <c r="U421" i="24"/>
  <c r="S313" i="43"/>
  <c r="U230" i="24"/>
  <c r="U231" i="24" s="1"/>
  <c r="U1389" i="39"/>
  <c r="S358" i="43"/>
  <c r="U42" i="28"/>
  <c r="U1250" i="39"/>
  <c r="S171" i="43"/>
  <c r="S222" i="43"/>
  <c r="U386" i="24"/>
  <c r="U387" i="24" s="1"/>
  <c r="U137" i="43"/>
  <c r="U521" i="24"/>
  <c r="U522" i="24" s="1"/>
  <c r="S196" i="43" s="1"/>
  <c r="S199" i="43"/>
  <c r="S225" i="43"/>
  <c r="U577" i="24"/>
  <c r="AA359" i="28"/>
  <c r="U1351" i="39"/>
  <c r="U1352" i="39" s="1"/>
  <c r="U465" i="28" s="1"/>
  <c r="AA62" i="28"/>
  <c r="V66" i="28"/>
  <c r="W1227" i="39"/>
  <c r="W1344" i="38"/>
  <c r="W1019" i="38"/>
  <c r="AB885" i="18"/>
  <c r="AC881" i="18" s="1"/>
  <c r="AC885" i="38"/>
  <c r="AD881" i="38" s="1"/>
  <c r="AB1307" i="38"/>
  <c r="AB1201" i="38"/>
  <c r="AB949" i="38"/>
  <c r="AB951" i="38" s="1"/>
  <c r="AB300" i="28" s="1"/>
  <c r="AB945" i="38"/>
  <c r="W1238" i="38"/>
  <c r="W1228" i="38"/>
  <c r="W1229" i="38" s="1"/>
  <c r="W1233" i="38" s="1"/>
  <c r="W1234" i="38" s="1"/>
  <c r="U1279" i="18"/>
  <c r="U1280" i="18" s="1"/>
  <c r="U703" i="28" s="1"/>
  <c r="U1275" i="18"/>
  <c r="AC883" i="39"/>
  <c r="AC872" i="39"/>
  <c r="AC873" i="39" s="1"/>
  <c r="AC877" i="39" s="1"/>
  <c r="AC878" i="39" s="1"/>
  <c r="AC884" i="39" s="1"/>
  <c r="AC891" i="39"/>
  <c r="AC892" i="39" s="1"/>
  <c r="AC907" i="39" s="1"/>
  <c r="AC912" i="39" s="1"/>
  <c r="U1271" i="39"/>
  <c r="U1272" i="39" s="1"/>
  <c r="U657" i="28" s="1"/>
  <c r="U1266" i="39"/>
  <c r="U1254" i="39"/>
  <c r="U1255" i="39" s="1"/>
  <c r="AB929" i="18"/>
  <c r="AB935" i="18"/>
  <c r="AA1343" i="39"/>
  <c r="AA954" i="39"/>
  <c r="AC929" i="38"/>
  <c r="AC935" i="38"/>
  <c r="V1311" i="38"/>
  <c r="V1312" i="38" s="1"/>
  <c r="V566" i="28" s="1"/>
  <c r="V570" i="28" s="1"/>
  <c r="V1142" i="38"/>
  <c r="V1144" i="38" s="1"/>
  <c r="V304" i="28" s="1"/>
  <c r="V1138" i="38"/>
  <c r="AB993" i="38"/>
  <c r="AB969" i="38"/>
  <c r="AA1307" i="18"/>
  <c r="AA1201" i="18"/>
  <c r="AA945" i="18"/>
  <c r="AA949" i="18"/>
  <c r="AA951" i="18" s="1"/>
  <c r="Y106" i="43" s="1"/>
  <c r="X999" i="39"/>
  <c r="X981" i="39"/>
  <c r="X973" i="39"/>
  <c r="X974" i="39" s="1"/>
  <c r="X977" i="39"/>
  <c r="X978" i="39" s="1"/>
  <c r="X982" i="39" s="1"/>
  <c r="X987" i="39"/>
  <c r="V1300" i="39"/>
  <c r="V1301" i="39" s="1"/>
  <c r="V1133" i="39"/>
  <c r="V1135" i="39" s="1"/>
  <c r="T79" i="43" s="1"/>
  <c r="W1308" i="39"/>
  <c r="W1202" i="39"/>
  <c r="W1203" i="39" s="1"/>
  <c r="W1207" i="39" s="1"/>
  <c r="W1208" i="39" s="1"/>
  <c r="W1220" i="39" s="1"/>
  <c r="W1224" i="39" s="1"/>
  <c r="W1014" i="39"/>
  <c r="W1016" i="39" s="1"/>
  <c r="U167" i="43" s="1"/>
  <c r="W1010" i="39"/>
  <c r="AA993" i="18"/>
  <c r="AA969" i="18"/>
  <c r="X999" i="38"/>
  <c r="X981" i="38"/>
  <c r="X973" i="38"/>
  <c r="X974" i="38" s="1"/>
  <c r="X977" i="38"/>
  <c r="X978" i="38" s="1"/>
  <c r="X982" i="38" s="1"/>
  <c r="X987" i="38"/>
  <c r="V1138" i="18"/>
  <c r="V1311" i="18"/>
  <c r="V1312" i="18" s="1"/>
  <c r="V1142" i="18"/>
  <c r="V1144" i="18" s="1"/>
  <c r="T110" i="43" s="1"/>
  <c r="X999" i="18"/>
  <c r="X981" i="18"/>
  <c r="X977" i="18"/>
  <c r="X978" i="18" s="1"/>
  <c r="X982" i="18" s="1"/>
  <c r="X987" i="18"/>
  <c r="X973" i="18"/>
  <c r="X974" i="18" s="1"/>
  <c r="AB1296" i="39"/>
  <c r="AB964" i="39"/>
  <c r="AB965" i="39" s="1"/>
  <c r="AB940" i="39"/>
  <c r="AB942" i="39" s="1"/>
  <c r="Z75" i="43" s="1"/>
  <c r="W1010" i="18"/>
  <c r="W1308" i="18"/>
  <c r="W1202" i="18"/>
  <c r="W1203" i="18" s="1"/>
  <c r="W1207" i="18" s="1"/>
  <c r="W1208" i="18" s="1"/>
  <c r="W1220" i="18" s="1"/>
  <c r="W1224" i="18" s="1"/>
  <c r="W1014" i="18"/>
  <c r="W1016" i="18" s="1"/>
  <c r="U107" i="43" s="1"/>
  <c r="U1258" i="39" l="1"/>
  <c r="U1259" i="39" s="1"/>
  <c r="U1262" i="39" s="1"/>
  <c r="U691" i="28"/>
  <c r="V1384" i="18"/>
  <c r="V1386" i="18" s="1"/>
  <c r="V1389" i="18" s="1"/>
  <c r="V545" i="28"/>
  <c r="V549" i="28" s="1"/>
  <c r="S398" i="43"/>
  <c r="U431" i="24"/>
  <c r="S395" i="43"/>
  <c r="U240" i="24"/>
  <c r="U241" i="24" s="1"/>
  <c r="S385" i="43"/>
  <c r="S359" i="43"/>
  <c r="S389" i="43"/>
  <c r="U422" i="24"/>
  <c r="U423" i="24" s="1"/>
  <c r="S386" i="43" s="1"/>
  <c r="T303" i="43"/>
  <c r="V1384" i="38"/>
  <c r="V1386" i="38" s="1"/>
  <c r="S226" i="43"/>
  <c r="U578" i="24"/>
  <c r="U579" i="24" s="1"/>
  <c r="S223" i="43" s="1"/>
  <c r="V328" i="24"/>
  <c r="V137" i="24"/>
  <c r="T49" i="43"/>
  <c r="T140" i="43"/>
  <c r="Z136" i="43"/>
  <c r="T18" i="43"/>
  <c r="V136" i="24"/>
  <c r="T294" i="43"/>
  <c r="T194" i="43"/>
  <c r="U76" i="43"/>
  <c r="U14" i="43"/>
  <c r="U1283" i="18"/>
  <c r="U1284" i="18" s="1"/>
  <c r="U1287" i="18" s="1"/>
  <c r="U27" i="28"/>
  <c r="W242" i="28"/>
  <c r="V245" i="28"/>
  <c r="AA241" i="28"/>
  <c r="W360" i="28"/>
  <c r="AB180" i="28"/>
  <c r="V184" i="28"/>
  <c r="V12" i="28"/>
  <c r="X984" i="38"/>
  <c r="X994" i="38" s="1"/>
  <c r="W1228" i="18"/>
  <c r="W1229" i="18" s="1"/>
  <c r="W1233" i="18" s="1"/>
  <c r="W1234" i="18" s="1"/>
  <c r="W1238" i="18"/>
  <c r="AB993" i="39"/>
  <c r="AB969" i="39"/>
  <c r="V1315" i="18"/>
  <c r="V1316" i="18" s="1"/>
  <c r="V433" i="28" s="1"/>
  <c r="V1246" i="18"/>
  <c r="V1247" i="18" s="1"/>
  <c r="W1344" i="18"/>
  <c r="W1019" i="18"/>
  <c r="X984" i="18"/>
  <c r="X994" i="18" s="1"/>
  <c r="X1000" i="38"/>
  <c r="X1002" i="38" s="1"/>
  <c r="X988" i="38"/>
  <c r="X989" i="38" s="1"/>
  <c r="X995" i="38" s="1"/>
  <c r="AC936" i="38"/>
  <c r="AC937" i="38" s="1"/>
  <c r="AC930" i="38"/>
  <c r="AD928" i="38" s="1"/>
  <c r="AB936" i="18"/>
  <c r="AB937" i="18" s="1"/>
  <c r="AB930" i="18"/>
  <c r="AC928" i="18" s="1"/>
  <c r="W1239" i="38"/>
  <c r="W1240" i="38" s="1"/>
  <c r="X1237" i="38" s="1"/>
  <c r="W1120" i="38"/>
  <c r="W1122" i="38" s="1"/>
  <c r="W1125" i="38" s="1"/>
  <c r="W1130" i="38" s="1"/>
  <c r="X1000" i="18"/>
  <c r="X1002" i="18" s="1"/>
  <c r="X988" i="18"/>
  <c r="X989" i="18" s="1"/>
  <c r="X995" i="18" s="1"/>
  <c r="V1311" i="39"/>
  <c r="V1312" i="39" s="1"/>
  <c r="V587" i="28" s="1"/>
  <c r="V591" i="28" s="1"/>
  <c r="V1142" i="39"/>
  <c r="V1144" i="39" s="1"/>
  <c r="T170" i="43" s="1"/>
  <c r="V1138" i="39"/>
  <c r="AA1343" i="18"/>
  <c r="AA954" i="18"/>
  <c r="V1347" i="38"/>
  <c r="V1348" i="38" s="1"/>
  <c r="V631" i="28" s="1"/>
  <c r="V635" i="28" s="1"/>
  <c r="V1147" i="38"/>
  <c r="AC935" i="39"/>
  <c r="AC929" i="39"/>
  <c r="AB1343" i="38"/>
  <c r="AB954" i="38"/>
  <c r="AD868" i="38"/>
  <c r="AD869" i="38" s="1"/>
  <c r="V1347" i="18"/>
  <c r="V1348" i="18" s="1"/>
  <c r="V610" i="28" s="1"/>
  <c r="V614" i="28" s="1"/>
  <c r="V1147" i="18"/>
  <c r="W1344" i="39"/>
  <c r="W1019" i="39"/>
  <c r="X1000" i="39"/>
  <c r="X1002" i="39" s="1"/>
  <c r="X988" i="39"/>
  <c r="X989" i="39" s="1"/>
  <c r="X995" i="39" s="1"/>
  <c r="V1315" i="38"/>
  <c r="V1316" i="38" s="1"/>
  <c r="V434" i="28" s="1"/>
  <c r="V1246" i="38"/>
  <c r="V1247" i="38" s="1"/>
  <c r="V571" i="28" s="1"/>
  <c r="AC868" i="18"/>
  <c r="AC869" i="18" s="1"/>
  <c r="AB1307" i="39"/>
  <c r="AB1201" i="39"/>
  <c r="AB949" i="39"/>
  <c r="AB951" i="39" s="1"/>
  <c r="Z166" i="43" s="1"/>
  <c r="AB945" i="39"/>
  <c r="W1238" i="39"/>
  <c r="W1228" i="39"/>
  <c r="W1229" i="39" s="1"/>
  <c r="W1233" i="39" s="1"/>
  <c r="W1234" i="39" s="1"/>
  <c r="X984" i="39"/>
  <c r="X994" i="39" s="1"/>
  <c r="U1279" i="39"/>
  <c r="U1280" i="39" s="1"/>
  <c r="U705" i="28" s="1"/>
  <c r="U1275" i="39"/>
  <c r="AC885" i="39"/>
  <c r="AD881" i="39" s="1"/>
  <c r="T340" i="43" l="1"/>
  <c r="V37" i="24"/>
  <c r="V550" i="28"/>
  <c r="S399" i="43"/>
  <c r="U432" i="24"/>
  <c r="U433" i="24" s="1"/>
  <c r="S396" i="43" s="1"/>
  <c r="T304" i="43"/>
  <c r="V229" i="24"/>
  <c r="V38" i="24"/>
  <c r="T312" i="43"/>
  <c r="V1384" i="39"/>
  <c r="V1386" i="39" s="1"/>
  <c r="V1389" i="38"/>
  <c r="T349" i="43"/>
  <c r="V41" i="28"/>
  <c r="V1250" i="38"/>
  <c r="V40" i="28"/>
  <c r="V1250" i="18"/>
  <c r="T295" i="43"/>
  <c r="V194" i="24"/>
  <c r="T141" i="43"/>
  <c r="V385" i="24"/>
  <c r="V138" i="24"/>
  <c r="T198" i="43" s="1"/>
  <c r="V193" i="24"/>
  <c r="T221" i="43"/>
  <c r="T111" i="43"/>
  <c r="V329" i="24"/>
  <c r="V330" i="24" s="1"/>
  <c r="T195" i="43"/>
  <c r="T80" i="43"/>
  <c r="U1283" i="39"/>
  <c r="U1284" i="39" s="1"/>
  <c r="U1287" i="39" s="1"/>
  <c r="U28" i="28"/>
  <c r="V363" i="28"/>
  <c r="AB359" i="28"/>
  <c r="V1351" i="38"/>
  <c r="V1352" i="38" s="1"/>
  <c r="V464" i="28" s="1"/>
  <c r="V1351" i="18"/>
  <c r="V1352" i="18" s="1"/>
  <c r="V463" i="28" s="1"/>
  <c r="V13" i="28"/>
  <c r="X996" i="38"/>
  <c r="Y992" i="38" s="1"/>
  <c r="Y968" i="38" s="1"/>
  <c r="Y970" i="38" s="1"/>
  <c r="X1297" i="39"/>
  <c r="X1005" i="39"/>
  <c r="X1007" i="39" s="1"/>
  <c r="X181" i="28" s="1"/>
  <c r="W1239" i="39"/>
  <c r="W1240" i="39" s="1"/>
  <c r="X1237" i="39" s="1"/>
  <c r="W1120" i="39"/>
  <c r="W1122" i="39" s="1"/>
  <c r="W1125" i="39" s="1"/>
  <c r="W1130" i="39" s="1"/>
  <c r="X1005" i="18"/>
  <c r="X1007" i="18" s="1"/>
  <c r="X63" i="28" s="1"/>
  <c r="X1297" i="18"/>
  <c r="X1227" i="38"/>
  <c r="X1297" i="38"/>
  <c r="X1005" i="38"/>
  <c r="X1007" i="38" s="1"/>
  <c r="X122" i="28" s="1"/>
  <c r="W1300" i="38"/>
  <c r="W1301" i="38" s="1"/>
  <c r="W1133" i="38"/>
  <c r="W1135" i="38" s="1"/>
  <c r="AB1296" i="18"/>
  <c r="AB964" i="18"/>
  <c r="AB965" i="18" s="1"/>
  <c r="AB940" i="18"/>
  <c r="AB942" i="18" s="1"/>
  <c r="Z13" i="43" s="1"/>
  <c r="AD868" i="39"/>
  <c r="AD869" i="39" s="1"/>
  <c r="AC1296" i="38"/>
  <c r="AC964" i="38"/>
  <c r="AC965" i="38" s="1"/>
  <c r="AC940" i="38"/>
  <c r="AC942" i="38" s="1"/>
  <c r="V1254" i="38"/>
  <c r="V1255" i="38" s="1"/>
  <c r="V1271" i="38"/>
  <c r="V1272" i="38" s="1"/>
  <c r="V636" i="28" s="1"/>
  <c r="V1266" i="38"/>
  <c r="X996" i="39"/>
  <c r="Y992" i="39" s="1"/>
  <c r="AC891" i="18"/>
  <c r="AC892" i="18" s="1"/>
  <c r="AC907" i="18" s="1"/>
  <c r="AC912" i="18" s="1"/>
  <c r="AC883" i="18"/>
  <c r="AC872" i="18"/>
  <c r="AC873" i="18" s="1"/>
  <c r="AC877" i="18" s="1"/>
  <c r="AC878" i="18" s="1"/>
  <c r="AC884" i="18" s="1"/>
  <c r="AD872" i="38"/>
  <c r="AD873" i="38" s="1"/>
  <c r="AD877" i="38" s="1"/>
  <c r="AD878" i="38" s="1"/>
  <c r="AD884" i="38" s="1"/>
  <c r="AD891" i="38"/>
  <c r="AD892" i="38" s="1"/>
  <c r="AD907" i="38" s="1"/>
  <c r="AD912" i="38" s="1"/>
  <c r="AD883" i="38"/>
  <c r="AC936" i="39"/>
  <c r="AC937" i="39" s="1"/>
  <c r="AC930" i="39"/>
  <c r="AD928" i="39" s="1"/>
  <c r="V1347" i="39"/>
  <c r="V1348" i="39" s="1"/>
  <c r="V652" i="28" s="1"/>
  <c r="V656" i="28" s="1"/>
  <c r="V1147" i="39"/>
  <c r="X996" i="18"/>
  <c r="Y992" i="18" s="1"/>
  <c r="AB1343" i="39"/>
  <c r="AB954" i="39"/>
  <c r="V1315" i="39"/>
  <c r="V1316" i="39" s="1"/>
  <c r="V435" i="28" s="1"/>
  <c r="V1246" i="39"/>
  <c r="V1247" i="39" s="1"/>
  <c r="V592" i="28" s="1"/>
  <c r="V1254" i="18"/>
  <c r="V1255" i="18" s="1"/>
  <c r="V1271" i="18"/>
  <c r="V1272" i="18" s="1"/>
  <c r="V615" i="28" s="1"/>
  <c r="V1266" i="18"/>
  <c r="W1239" i="18"/>
  <c r="W1240" i="18" s="1"/>
  <c r="X1237" i="18" s="1"/>
  <c r="W1120" i="18"/>
  <c r="W1122" i="18" s="1"/>
  <c r="W1125" i="18" s="1"/>
  <c r="W1130" i="18" s="1"/>
  <c r="V39" i="24" l="1"/>
  <c r="V421" i="24" s="1"/>
  <c r="V1258" i="38"/>
  <c r="V1259" i="38" s="1"/>
  <c r="V1262" i="38" s="1"/>
  <c r="V690" i="28"/>
  <c r="V1258" i="18"/>
  <c r="V1259" i="18" s="1"/>
  <c r="V1262" i="18" s="1"/>
  <c r="V689" i="28"/>
  <c r="AA44" i="43"/>
  <c r="AC121" i="28"/>
  <c r="U48" i="43"/>
  <c r="W125" i="28"/>
  <c r="V239" i="24"/>
  <c r="V48" i="24"/>
  <c r="T350" i="43"/>
  <c r="V1389" i="39"/>
  <c r="T358" i="43"/>
  <c r="T394" i="43"/>
  <c r="V47" i="24"/>
  <c r="T341" i="43"/>
  <c r="T384" i="43"/>
  <c r="T313" i="43"/>
  <c r="V230" i="24"/>
  <c r="V231" i="24" s="1"/>
  <c r="T388" i="43"/>
  <c r="V42" i="28"/>
  <c r="V1250" i="39"/>
  <c r="V520" i="24"/>
  <c r="T171" i="43"/>
  <c r="T222" i="43"/>
  <c r="V386" i="24"/>
  <c r="V387" i="24" s="1"/>
  <c r="V521" i="24"/>
  <c r="T199" i="43"/>
  <c r="V195" i="24"/>
  <c r="T225" i="43" s="1"/>
  <c r="V1351" i="39"/>
  <c r="V1352" i="39" s="1"/>
  <c r="V465" i="28" s="1"/>
  <c r="AB62" i="28"/>
  <c r="X1227" i="18"/>
  <c r="V1254" i="39"/>
  <c r="V1255" i="39" s="1"/>
  <c r="V1271" i="39"/>
  <c r="V1272" i="39" s="1"/>
  <c r="V657" i="28" s="1"/>
  <c r="V1266" i="39"/>
  <c r="AD929" i="38"/>
  <c r="AD935" i="38"/>
  <c r="AC935" i="18"/>
  <c r="AC929" i="18"/>
  <c r="V1275" i="38"/>
  <c r="V1279" i="38"/>
  <c r="V1280" i="38" s="1"/>
  <c r="AC1307" i="38"/>
  <c r="AC1201" i="38"/>
  <c r="AC945" i="38"/>
  <c r="AC949" i="38"/>
  <c r="AC951" i="38" s="1"/>
  <c r="AC300" i="28" s="1"/>
  <c r="V1279" i="18"/>
  <c r="V1280" i="18" s="1"/>
  <c r="V703" i="28" s="1"/>
  <c r="V1275" i="18"/>
  <c r="AC1296" i="39"/>
  <c r="AC964" i="39"/>
  <c r="AC965" i="39" s="1"/>
  <c r="AC940" i="39"/>
  <c r="AC942" i="39" s="1"/>
  <c r="AA75" i="43" s="1"/>
  <c r="Y968" i="18"/>
  <c r="Y970" i="18" s="1"/>
  <c r="Y968" i="39"/>
  <c r="Y970" i="39" s="1"/>
  <c r="AC969" i="38"/>
  <c r="AC993" i="38"/>
  <c r="AB1307" i="18"/>
  <c r="AB1201" i="18"/>
  <c r="AB949" i="18"/>
  <c r="AB951" i="18" s="1"/>
  <c r="Z106" i="43" s="1"/>
  <c r="AB945" i="18"/>
  <c r="W1311" i="38"/>
  <c r="W1312" i="38" s="1"/>
  <c r="W566" i="28" s="1"/>
  <c r="W570" i="28" s="1"/>
  <c r="W1142" i="38"/>
  <c r="W1144" i="38" s="1"/>
  <c r="W304" i="28" s="1"/>
  <c r="W1138" i="38"/>
  <c r="X1308" i="18"/>
  <c r="X1202" i="18"/>
  <c r="X1203" i="18" s="1"/>
  <c r="X1207" i="18" s="1"/>
  <c r="X1208" i="18" s="1"/>
  <c r="X1220" i="18" s="1"/>
  <c r="X1224" i="18" s="1"/>
  <c r="X1014" i="18"/>
  <c r="X1016" i="18" s="1"/>
  <c r="V107" i="43" s="1"/>
  <c r="X1010" i="18"/>
  <c r="Y977" i="38"/>
  <c r="Y978" i="38" s="1"/>
  <c r="Y982" i="38" s="1"/>
  <c r="Y987" i="38"/>
  <c r="Y999" i="38"/>
  <c r="Y981" i="38"/>
  <c r="Y973" i="38"/>
  <c r="Y974" i="38" s="1"/>
  <c r="AB993" i="18"/>
  <c r="AB969" i="18"/>
  <c r="W1300" i="39"/>
  <c r="W1301" i="39" s="1"/>
  <c r="W1133" i="39"/>
  <c r="W1135" i="39" s="1"/>
  <c r="U79" i="43" s="1"/>
  <c r="X1308" i="39"/>
  <c r="X1202" i="39"/>
  <c r="X1203" i="39" s="1"/>
  <c r="X1207" i="39" s="1"/>
  <c r="X1208" i="39" s="1"/>
  <c r="X1220" i="39" s="1"/>
  <c r="X1224" i="39" s="1"/>
  <c r="X1014" i="39"/>
  <c r="X1016" i="39" s="1"/>
  <c r="V167" i="43" s="1"/>
  <c r="X1010" i="39"/>
  <c r="W1133" i="18"/>
  <c r="W1135" i="18" s="1"/>
  <c r="U17" i="43" s="1"/>
  <c r="W1300" i="18"/>
  <c r="W1301" i="18" s="1"/>
  <c r="AD885" i="38"/>
  <c r="AE881" i="38" s="1"/>
  <c r="AC885" i="18"/>
  <c r="AD881" i="18" s="1"/>
  <c r="X1227" i="39"/>
  <c r="AD872" i="39"/>
  <c r="AD873" i="39" s="1"/>
  <c r="AD877" i="39" s="1"/>
  <c r="AD878" i="39" s="1"/>
  <c r="AD884" i="39" s="1"/>
  <c r="AD891" i="39"/>
  <c r="AD892" i="39" s="1"/>
  <c r="AD907" i="39" s="1"/>
  <c r="AD912" i="39" s="1"/>
  <c r="AD883" i="39"/>
  <c r="X1308" i="38"/>
  <c r="X1202" i="38"/>
  <c r="X1203" i="38" s="1"/>
  <c r="X1207" i="38" s="1"/>
  <c r="X1208" i="38" s="1"/>
  <c r="X1220" i="38" s="1"/>
  <c r="X1224" i="38" s="1"/>
  <c r="X1014" i="38"/>
  <c r="X1016" i="38" s="1"/>
  <c r="X301" i="28" s="1"/>
  <c r="X1010" i="38"/>
  <c r="V45" i="43" s="1"/>
  <c r="V522" i="24" l="1"/>
  <c r="T196" i="43" s="1"/>
  <c r="V1283" i="38"/>
  <c r="V1284" i="38" s="1"/>
  <c r="V1287" i="38" s="1"/>
  <c r="V704" i="28"/>
  <c r="V1258" i="39"/>
  <c r="V1259" i="39" s="1"/>
  <c r="V1262" i="39" s="1"/>
  <c r="V691" i="28"/>
  <c r="V240" i="24"/>
  <c r="V241" i="24" s="1"/>
  <c r="T395" i="43"/>
  <c r="T385" i="43"/>
  <c r="T359" i="43"/>
  <c r="V422" i="24"/>
  <c r="V423" i="24" s="1"/>
  <c r="T386" i="43" s="1"/>
  <c r="T389" i="43"/>
  <c r="V49" i="24"/>
  <c r="U303" i="43"/>
  <c r="W1384" i="38"/>
  <c r="W1386" i="38" s="1"/>
  <c r="V577" i="24"/>
  <c r="T226" i="43"/>
  <c r="V578" i="24"/>
  <c r="W328" i="24"/>
  <c r="W137" i="24"/>
  <c r="U49" i="43"/>
  <c r="V137" i="43"/>
  <c r="AA136" i="43"/>
  <c r="U140" i="43"/>
  <c r="V76" i="43"/>
  <c r="V14" i="43"/>
  <c r="V1283" i="18"/>
  <c r="V1284" i="18" s="1"/>
  <c r="V1287" i="18" s="1"/>
  <c r="V27" i="28"/>
  <c r="AB241" i="28"/>
  <c r="X242" i="28"/>
  <c r="X360" i="28"/>
  <c r="W184" i="28"/>
  <c r="AC180" i="28"/>
  <c r="W66" i="28"/>
  <c r="AE868" i="38"/>
  <c r="AE869" i="38" s="1"/>
  <c r="W1311" i="39"/>
  <c r="W1312" i="39" s="1"/>
  <c r="W587" i="28" s="1"/>
  <c r="W591" i="28" s="1"/>
  <c r="W1142" i="39"/>
  <c r="W1144" i="39" s="1"/>
  <c r="U170" i="43" s="1"/>
  <c r="W1138" i="39"/>
  <c r="X1344" i="18"/>
  <c r="X1019" i="18"/>
  <c r="AB1343" i="18"/>
  <c r="AB954" i="18"/>
  <c r="AC969" i="39"/>
  <c r="AC993" i="39"/>
  <c r="AC1343" i="38"/>
  <c r="AC954" i="38"/>
  <c r="X1344" i="39"/>
  <c r="X1019" i="39"/>
  <c r="X1238" i="18"/>
  <c r="X1228" i="18"/>
  <c r="X1229" i="18" s="1"/>
  <c r="X1233" i="18" s="1"/>
  <c r="X1234" i="18" s="1"/>
  <c r="W1347" i="38"/>
  <c r="W1348" i="38" s="1"/>
  <c r="W631" i="28" s="1"/>
  <c r="W635" i="28" s="1"/>
  <c r="W1147" i="38"/>
  <c r="Y999" i="18"/>
  <c r="Y987" i="18"/>
  <c r="Y973" i="18"/>
  <c r="Y974" i="18" s="1"/>
  <c r="Y981" i="18"/>
  <c r="Y977" i="18"/>
  <c r="Y978" i="18" s="1"/>
  <c r="Y982" i="18" s="1"/>
  <c r="AD936" i="38"/>
  <c r="AD937" i="38" s="1"/>
  <c r="AD930" i="38"/>
  <c r="AE928" i="38" s="1"/>
  <c r="X1344" i="38"/>
  <c r="X1019" i="38"/>
  <c r="AD885" i="39"/>
  <c r="AE881" i="39" s="1"/>
  <c r="X1238" i="39"/>
  <c r="X1228" i="39"/>
  <c r="X1229" i="39" s="1"/>
  <c r="X1233" i="39" s="1"/>
  <c r="X1234" i="39" s="1"/>
  <c r="Y988" i="38"/>
  <c r="Y989" i="38" s="1"/>
  <c r="Y995" i="38" s="1"/>
  <c r="Y1000" i="38"/>
  <c r="Y1002" i="38" s="1"/>
  <c r="W1315" i="38"/>
  <c r="W1316" i="38" s="1"/>
  <c r="W434" i="28" s="1"/>
  <c r="W1246" i="38"/>
  <c r="W1247" i="38" s="1"/>
  <c r="W571" i="28" s="1"/>
  <c r="AC936" i="18"/>
  <c r="AC937" i="18" s="1"/>
  <c r="AC930" i="18"/>
  <c r="AD928" i="18" s="1"/>
  <c r="X1228" i="38"/>
  <c r="X1229" i="38" s="1"/>
  <c r="X1233" i="38" s="1"/>
  <c r="X1234" i="38" s="1"/>
  <c r="X1238" i="38"/>
  <c r="AD935" i="39"/>
  <c r="AD929" i="39"/>
  <c r="AD868" i="18"/>
  <c r="AD869" i="18" s="1"/>
  <c r="W1311" i="18"/>
  <c r="W1312" i="18" s="1"/>
  <c r="W1142" i="18"/>
  <c r="W1144" i="18" s="1"/>
  <c r="U110" i="43" s="1"/>
  <c r="W1138" i="18"/>
  <c r="Y984" i="38"/>
  <c r="Y994" i="38" s="1"/>
  <c r="Y977" i="39"/>
  <c r="Y978" i="39" s="1"/>
  <c r="Y982" i="39" s="1"/>
  <c r="Y987" i="39"/>
  <c r="Y999" i="39"/>
  <c r="Y981" i="39"/>
  <c r="Y973" i="39"/>
  <c r="Y974" i="39" s="1"/>
  <c r="AC1307" i="39"/>
  <c r="AC1201" i="39"/>
  <c r="AC945" i="39"/>
  <c r="AC949" i="39"/>
  <c r="AC951" i="39" s="1"/>
  <c r="AA166" i="43" s="1"/>
  <c r="V1279" i="39"/>
  <c r="V1280" i="39" s="1"/>
  <c r="V705" i="28" s="1"/>
  <c r="V1275" i="39"/>
  <c r="W1384" i="18" l="1"/>
  <c r="W1386" i="18" s="1"/>
  <c r="W1389" i="18" s="1"/>
  <c r="W545" i="28"/>
  <c r="W549" i="28" s="1"/>
  <c r="T398" i="43"/>
  <c r="V431" i="24"/>
  <c r="U340" i="43"/>
  <c r="U304" i="43"/>
  <c r="W229" i="24"/>
  <c r="W38" i="24"/>
  <c r="W1389" i="38"/>
  <c r="U349" i="43"/>
  <c r="U312" i="43"/>
  <c r="W1384" i="39"/>
  <c r="W1386" i="39" s="1"/>
  <c r="T399" i="43"/>
  <c r="V432" i="24"/>
  <c r="V579" i="24"/>
  <c r="T223" i="43" s="1"/>
  <c r="W41" i="28"/>
  <c r="W1250" i="38"/>
  <c r="W194" i="24"/>
  <c r="U141" i="43"/>
  <c r="W385" i="24"/>
  <c r="U18" i="43"/>
  <c r="U294" i="43"/>
  <c r="U194" i="43"/>
  <c r="W136" i="24"/>
  <c r="W138" i="24" s="1"/>
  <c r="W329" i="24"/>
  <c r="W330" i="24" s="1"/>
  <c r="U195" i="43"/>
  <c r="U80" i="43"/>
  <c r="V1283" i="39"/>
  <c r="V1284" i="39" s="1"/>
  <c r="V1287" i="39" s="1"/>
  <c r="V28" i="28"/>
  <c r="W245" i="28"/>
  <c r="AC359" i="28"/>
  <c r="W363" i="28"/>
  <c r="W1351" i="38"/>
  <c r="W1352" i="38" s="1"/>
  <c r="W464" i="28" s="1"/>
  <c r="W12" i="28"/>
  <c r="W13" i="28"/>
  <c r="X1239" i="39"/>
  <c r="X1240" i="39" s="1"/>
  <c r="Y1237" i="39" s="1"/>
  <c r="X1120" i="39"/>
  <c r="X1122" i="39" s="1"/>
  <c r="X1125" i="39" s="1"/>
  <c r="X1130" i="39" s="1"/>
  <c r="Y1297" i="38"/>
  <c r="Y1005" i="38"/>
  <c r="Y1007" i="38" s="1"/>
  <c r="Y122" i="28" s="1"/>
  <c r="AD1296" i="38"/>
  <c r="AD964" i="38"/>
  <c r="AD965" i="38" s="1"/>
  <c r="AD940" i="38"/>
  <c r="AD942" i="38" s="1"/>
  <c r="Y988" i="39"/>
  <c r="Y989" i="39" s="1"/>
  <c r="Y995" i="39" s="1"/>
  <c r="Y1000" i="39"/>
  <c r="Y1002" i="39" s="1"/>
  <c r="W1315" i="18"/>
  <c r="W1316" i="18" s="1"/>
  <c r="W433" i="28" s="1"/>
  <c r="W1246" i="18"/>
  <c r="W1247" i="18" s="1"/>
  <c r="AD936" i="39"/>
  <c r="AD937" i="39" s="1"/>
  <c r="AD930" i="39"/>
  <c r="AE928" i="39" s="1"/>
  <c r="X1239" i="18"/>
  <c r="X1240" i="18" s="1"/>
  <c r="Y1237" i="18" s="1"/>
  <c r="X1120" i="18"/>
  <c r="X1122" i="18" s="1"/>
  <c r="X1125" i="18" s="1"/>
  <c r="X1130" i="18" s="1"/>
  <c r="AE868" i="39"/>
  <c r="AE869" i="39" s="1"/>
  <c r="W1347" i="39"/>
  <c r="W1348" i="39" s="1"/>
  <c r="W652" i="28" s="1"/>
  <c r="W656" i="28" s="1"/>
  <c r="W1147" i="39"/>
  <c r="Y996" i="38"/>
  <c r="Z992" i="38" s="1"/>
  <c r="W1254" i="38"/>
  <c r="W1255" i="38" s="1"/>
  <c r="W1271" i="38"/>
  <c r="W1272" i="38" s="1"/>
  <c r="W636" i="28" s="1"/>
  <c r="W1266" i="38"/>
  <c r="W1315" i="39"/>
  <c r="W1316" i="39" s="1"/>
  <c r="W435" i="28" s="1"/>
  <c r="W1246" i="39"/>
  <c r="W1247" i="39" s="1"/>
  <c r="W592" i="28" s="1"/>
  <c r="Y984" i="39"/>
  <c r="Y994" i="39" s="1"/>
  <c r="AC1296" i="18"/>
  <c r="AC964" i="18"/>
  <c r="AC965" i="18" s="1"/>
  <c r="AC940" i="18"/>
  <c r="AC942" i="18" s="1"/>
  <c r="AA13" i="43" s="1"/>
  <c r="Y984" i="18"/>
  <c r="Y994" i="18" s="1"/>
  <c r="AE891" i="38"/>
  <c r="AE892" i="38" s="1"/>
  <c r="AE907" i="38" s="1"/>
  <c r="AE912" i="38" s="1"/>
  <c r="AE883" i="38"/>
  <c r="AE872" i="38"/>
  <c r="AE873" i="38" s="1"/>
  <c r="AE877" i="38" s="1"/>
  <c r="AE878" i="38" s="1"/>
  <c r="AE884" i="38" s="1"/>
  <c r="AC1343" i="39"/>
  <c r="AC954" i="39"/>
  <c r="W1347" i="18"/>
  <c r="W1348" i="18" s="1"/>
  <c r="W610" i="28" s="1"/>
  <c r="W614" i="28" s="1"/>
  <c r="W1147" i="18"/>
  <c r="AD883" i="18"/>
  <c r="AD872" i="18"/>
  <c r="AD873" i="18" s="1"/>
  <c r="AD877" i="18" s="1"/>
  <c r="AD878" i="18" s="1"/>
  <c r="AD884" i="18" s="1"/>
  <c r="AD891" i="18"/>
  <c r="AD892" i="18" s="1"/>
  <c r="AD907" i="18" s="1"/>
  <c r="AD912" i="18" s="1"/>
  <c r="X1239" i="38"/>
  <c r="X1240" i="38" s="1"/>
  <c r="Y1237" i="38" s="1"/>
  <c r="X1120" i="38"/>
  <c r="X1122" i="38" s="1"/>
  <c r="X1125" i="38" s="1"/>
  <c r="X1130" i="38" s="1"/>
  <c r="Y1000" i="18"/>
  <c r="Y1002" i="18" s="1"/>
  <c r="Y988" i="18"/>
  <c r="Y989" i="18" s="1"/>
  <c r="Y995" i="18" s="1"/>
  <c r="W1258" i="38" l="1"/>
  <c r="W1259" i="38" s="1"/>
  <c r="W1262" i="38" s="1"/>
  <c r="W690" i="28"/>
  <c r="W37" i="24"/>
  <c r="W39" i="24" s="1"/>
  <c r="W550" i="28"/>
  <c r="AB44" i="43"/>
  <c r="AD121" i="28"/>
  <c r="U313" i="43"/>
  <c r="W230" i="24"/>
  <c r="W231" i="24" s="1"/>
  <c r="W1389" i="39"/>
  <c r="U358" i="43"/>
  <c r="W239" i="24"/>
  <c r="W48" i="24"/>
  <c r="U350" i="43"/>
  <c r="V433" i="24"/>
  <c r="T396" i="43" s="1"/>
  <c r="W42" i="28"/>
  <c r="W1250" i="39"/>
  <c r="W40" i="28"/>
  <c r="W1250" i="18"/>
  <c r="U295" i="43"/>
  <c r="U171" i="43"/>
  <c r="U222" i="43"/>
  <c r="W386" i="24"/>
  <c r="W387" i="24" s="1"/>
  <c r="U226" i="43" s="1"/>
  <c r="W521" i="24"/>
  <c r="U199" i="43"/>
  <c r="U221" i="43"/>
  <c r="U111" i="43"/>
  <c r="W193" i="24"/>
  <c r="W195" i="24" s="1"/>
  <c r="W520" i="24"/>
  <c r="U198" i="43"/>
  <c r="W1351" i="39"/>
  <c r="W1352" i="39" s="1"/>
  <c r="W465" i="28" s="1"/>
  <c r="W1351" i="18"/>
  <c r="W1352" i="18" s="1"/>
  <c r="W463" i="28" s="1"/>
  <c r="AC62" i="28"/>
  <c r="Y1297" i="18"/>
  <c r="Y1005" i="18"/>
  <c r="Y1007" i="18" s="1"/>
  <c r="Y63" i="28" s="1"/>
  <c r="Y1227" i="38"/>
  <c r="Y1227" i="39"/>
  <c r="AD935" i="18"/>
  <c r="AD929" i="18"/>
  <c r="AE935" i="38"/>
  <c r="AE929" i="38"/>
  <c r="Y1297" i="39"/>
  <c r="Y1005" i="39"/>
  <c r="Y1007" i="39" s="1"/>
  <c r="Y181" i="28" s="1"/>
  <c r="W1279" i="38"/>
  <c r="W1280" i="38" s="1"/>
  <c r="W1275" i="38"/>
  <c r="AD1296" i="39"/>
  <c r="AD964" i="39"/>
  <c r="AD965" i="39" s="1"/>
  <c r="AD940" i="39"/>
  <c r="AD942" i="39" s="1"/>
  <c r="AB75" i="43" s="1"/>
  <c r="Y1308" i="38"/>
  <c r="Y1202" i="38"/>
  <c r="Y1203" i="38" s="1"/>
  <c r="Y1207" i="38" s="1"/>
  <c r="Y1208" i="38" s="1"/>
  <c r="Y1220" i="38" s="1"/>
  <c r="Y1224" i="38" s="1"/>
  <c r="Y1014" i="38"/>
  <c r="Y1016" i="38" s="1"/>
  <c r="Y301" i="28" s="1"/>
  <c r="Y1010" i="38"/>
  <c r="W45" i="43" s="1"/>
  <c r="Y1227" i="18"/>
  <c r="Y996" i="39"/>
  <c r="Z992" i="39" s="1"/>
  <c r="Z968" i="38"/>
  <c r="Z970" i="38" s="1"/>
  <c r="AE872" i="39"/>
  <c r="AE873" i="39" s="1"/>
  <c r="AE877" i="39" s="1"/>
  <c r="AE878" i="39" s="1"/>
  <c r="AE884" i="39" s="1"/>
  <c r="AE891" i="39"/>
  <c r="AE892" i="39" s="1"/>
  <c r="AE907" i="39" s="1"/>
  <c r="AE912" i="39" s="1"/>
  <c r="AE883" i="39"/>
  <c r="AD1307" i="38"/>
  <c r="AD1201" i="38"/>
  <c r="AD949" i="38"/>
  <c r="AD951" i="38" s="1"/>
  <c r="AD300" i="28" s="1"/>
  <c r="AD945" i="38"/>
  <c r="X1300" i="38"/>
  <c r="X1301" i="38" s="1"/>
  <c r="X1133" i="38"/>
  <c r="X1135" i="38" s="1"/>
  <c r="AD885" i="18"/>
  <c r="AE881" i="18" s="1"/>
  <c r="Y996" i="18"/>
  <c r="Z992" i="18" s="1"/>
  <c r="AC1201" i="18"/>
  <c r="AC1307" i="18"/>
  <c r="AC949" i="18"/>
  <c r="AC951" i="18" s="1"/>
  <c r="AA106" i="43" s="1"/>
  <c r="AC945" i="18"/>
  <c r="W1271" i="39"/>
  <c r="W1272" i="39" s="1"/>
  <c r="W657" i="28" s="1"/>
  <c r="W1266" i="39"/>
  <c r="W1254" i="39"/>
  <c r="W1255" i="39" s="1"/>
  <c r="AD993" i="38"/>
  <c r="AD969" i="38"/>
  <c r="X1300" i="39"/>
  <c r="X1301" i="39" s="1"/>
  <c r="X1133" i="39"/>
  <c r="X1135" i="39" s="1"/>
  <c r="V79" i="43" s="1"/>
  <c r="AE885" i="38"/>
  <c r="AF881" i="38" s="1"/>
  <c r="AC993" i="18"/>
  <c r="AC969" i="18"/>
  <c r="X1300" i="18"/>
  <c r="X1301" i="18" s="1"/>
  <c r="X1133" i="18"/>
  <c r="X1135" i="18" s="1"/>
  <c r="V17" i="43" s="1"/>
  <c r="W1254" i="18"/>
  <c r="W1255" i="18" s="1"/>
  <c r="W1271" i="18"/>
  <c r="W1272" i="18" s="1"/>
  <c r="W615" i="28" s="1"/>
  <c r="W1266" i="18"/>
  <c r="W1258" i="18" l="1"/>
  <c r="W1259" i="18" s="1"/>
  <c r="W1262" i="18" s="1"/>
  <c r="W689" i="28"/>
  <c r="W1258" i="39"/>
  <c r="W1259" i="39" s="1"/>
  <c r="W1262" i="39" s="1"/>
  <c r="W691" i="28"/>
  <c r="W1283" i="38"/>
  <c r="W1284" i="38" s="1"/>
  <c r="W1287" i="38" s="1"/>
  <c r="W704" i="28"/>
  <c r="V48" i="43"/>
  <c r="X125" i="28"/>
  <c r="U395" i="43"/>
  <c r="W240" i="24"/>
  <c r="W241" i="24" s="1"/>
  <c r="U385" i="43"/>
  <c r="U359" i="43"/>
  <c r="U389" i="43"/>
  <c r="W422" i="24"/>
  <c r="U394" i="43"/>
  <c r="W47" i="24"/>
  <c r="W49" i="24" s="1"/>
  <c r="U384" i="43"/>
  <c r="U341" i="43"/>
  <c r="U388" i="43"/>
  <c r="W421" i="24"/>
  <c r="W522" i="24"/>
  <c r="U196" i="43" s="1"/>
  <c r="W578" i="24"/>
  <c r="W137" i="43"/>
  <c r="AB136" i="43"/>
  <c r="W577" i="24"/>
  <c r="U225" i="43"/>
  <c r="AC241" i="28"/>
  <c r="X184" i="28"/>
  <c r="AD180" i="28"/>
  <c r="X66" i="28"/>
  <c r="X1311" i="39"/>
  <c r="X1312" i="39" s="1"/>
  <c r="X587" i="28" s="1"/>
  <c r="X591" i="28" s="1"/>
  <c r="X1142" i="39"/>
  <c r="X1144" i="39" s="1"/>
  <c r="V170" i="43" s="1"/>
  <c r="X1138" i="39"/>
  <c r="Z968" i="18"/>
  <c r="Z970" i="18" s="1"/>
  <c r="Z977" i="38"/>
  <c r="Z978" i="38" s="1"/>
  <c r="Z982" i="38" s="1"/>
  <c r="Z987" i="38"/>
  <c r="Z999" i="38"/>
  <c r="Z981" i="38"/>
  <c r="Z973" i="38"/>
  <c r="Z974" i="38" s="1"/>
  <c r="Y1228" i="38"/>
  <c r="Y1229" i="38" s="1"/>
  <c r="Y1233" i="38" s="1"/>
  <c r="Y1234" i="38" s="1"/>
  <c r="Y1238" i="38"/>
  <c r="Y1308" i="39"/>
  <c r="Y1202" i="39"/>
  <c r="Y1203" i="39" s="1"/>
  <c r="Y1207" i="39" s="1"/>
  <c r="Y1208" i="39" s="1"/>
  <c r="Y1220" i="39" s="1"/>
  <c r="Y1224" i="39" s="1"/>
  <c r="Y1014" i="39"/>
  <c r="Y1016" i="39" s="1"/>
  <c r="W167" i="43" s="1"/>
  <c r="Y1010" i="39"/>
  <c r="AD936" i="18"/>
  <c r="AD937" i="18" s="1"/>
  <c r="AD930" i="18"/>
  <c r="AE928" i="18" s="1"/>
  <c r="X1311" i="18"/>
  <c r="X1312" i="18" s="1"/>
  <c r="X1142" i="18"/>
  <c r="X1144" i="18" s="1"/>
  <c r="V110" i="43" s="1"/>
  <c r="X1138" i="18"/>
  <c r="AC1343" i="18"/>
  <c r="AC954" i="18"/>
  <c r="W1275" i="39"/>
  <c r="W1279" i="39"/>
  <c r="W1280" i="39" s="1"/>
  <c r="W705" i="28" s="1"/>
  <c r="AE868" i="18"/>
  <c r="AE869" i="18" s="1"/>
  <c r="AD1343" i="38"/>
  <c r="AD954" i="38"/>
  <c r="AE885" i="39"/>
  <c r="AF881" i="39" s="1"/>
  <c r="AF868" i="38"/>
  <c r="AF869" i="38" s="1"/>
  <c r="X1142" i="38"/>
  <c r="X1144" i="38" s="1"/>
  <c r="X304" i="28" s="1"/>
  <c r="X1311" i="38"/>
  <c r="X1312" i="38" s="1"/>
  <c r="X566" i="28" s="1"/>
  <c r="X570" i="28" s="1"/>
  <c r="X1138" i="38"/>
  <c r="AE935" i="39"/>
  <c r="AE929" i="39"/>
  <c r="Z968" i="39"/>
  <c r="Z970" i="39" s="1"/>
  <c r="AD1307" i="39"/>
  <c r="AD1201" i="39"/>
  <c r="AD949" i="39"/>
  <c r="AD951" i="39" s="1"/>
  <c r="AB166" i="43" s="1"/>
  <c r="AD945" i="39"/>
  <c r="AE936" i="38"/>
  <c r="AE937" i="38" s="1"/>
  <c r="AE930" i="38"/>
  <c r="AF928" i="38" s="1"/>
  <c r="Y1202" i="18"/>
  <c r="Y1203" i="18" s="1"/>
  <c r="Y1207" i="18" s="1"/>
  <c r="Y1208" i="18" s="1"/>
  <c r="Y1220" i="18" s="1"/>
  <c r="Y1224" i="18" s="1"/>
  <c r="Y1014" i="18"/>
  <c r="Y1016" i="18" s="1"/>
  <c r="W107" i="43" s="1"/>
  <c r="Y1010" i="18"/>
  <c r="Y1308" i="18"/>
  <c r="W1275" i="18"/>
  <c r="W1279" i="18"/>
  <c r="W1280" i="18" s="1"/>
  <c r="W703" i="28" s="1"/>
  <c r="Y1344" i="38"/>
  <c r="Y1019" i="38"/>
  <c r="AD993" i="39"/>
  <c r="AD969" i="39"/>
  <c r="X1384" i="18" l="1"/>
  <c r="X1386" i="18" s="1"/>
  <c r="X1389" i="18" s="1"/>
  <c r="X545" i="28"/>
  <c r="X549" i="28" s="1"/>
  <c r="W431" i="24"/>
  <c r="U398" i="43"/>
  <c r="V312" i="43"/>
  <c r="X1384" i="39"/>
  <c r="X1386" i="39" s="1"/>
  <c r="U399" i="43"/>
  <c r="W432" i="24"/>
  <c r="W423" i="24"/>
  <c r="U386" i="43" s="1"/>
  <c r="V303" i="43"/>
  <c r="X1384" i="38"/>
  <c r="X1386" i="38" s="1"/>
  <c r="W579" i="24"/>
  <c r="U223" i="43" s="1"/>
  <c r="X328" i="24"/>
  <c r="X137" i="24"/>
  <c r="V49" i="43"/>
  <c r="V140" i="43"/>
  <c r="V18" i="43"/>
  <c r="X136" i="24"/>
  <c r="X138" i="24" s="1"/>
  <c r="V294" i="43"/>
  <c r="V194" i="43"/>
  <c r="V80" i="43"/>
  <c r="X329" i="24"/>
  <c r="V195" i="43"/>
  <c r="W76" i="43"/>
  <c r="W14" i="43"/>
  <c r="W1283" i="39"/>
  <c r="W1284" i="39" s="1"/>
  <c r="W1287" i="39" s="1"/>
  <c r="W28" i="28"/>
  <c r="W1283" i="18"/>
  <c r="W1284" i="18" s="1"/>
  <c r="W1287" i="18" s="1"/>
  <c r="W27" i="28"/>
  <c r="Y242" i="28"/>
  <c r="X245" i="28"/>
  <c r="Y360" i="28"/>
  <c r="X363" i="28"/>
  <c r="AD359" i="28"/>
  <c r="X12" i="28"/>
  <c r="X13" i="28"/>
  <c r="Z984" i="38"/>
  <c r="Z994" i="38" s="1"/>
  <c r="AE936" i="39"/>
  <c r="AE937" i="39" s="1"/>
  <c r="AE930" i="39"/>
  <c r="AF928" i="39" s="1"/>
  <c r="X1315" i="38"/>
  <c r="X1316" i="38" s="1"/>
  <c r="X434" i="28" s="1"/>
  <c r="X1246" i="38"/>
  <c r="X1247" i="38" s="1"/>
  <c r="X571" i="28" s="1"/>
  <c r="AF883" i="38"/>
  <c r="AF872" i="38"/>
  <c r="AF873" i="38" s="1"/>
  <c r="AF877" i="38" s="1"/>
  <c r="AF878" i="38" s="1"/>
  <c r="AF884" i="38" s="1"/>
  <c r="AF891" i="38"/>
  <c r="AF892" i="38" s="1"/>
  <c r="AF907" i="38" s="1"/>
  <c r="AF912" i="38" s="1"/>
  <c r="Y1019" i="18"/>
  <c r="Y1344" i="18"/>
  <c r="AE1296" i="38"/>
  <c r="AE964" i="38"/>
  <c r="AE965" i="38" s="1"/>
  <c r="AE940" i="38"/>
  <c r="AE942" i="38" s="1"/>
  <c r="Y1228" i="18"/>
  <c r="Y1229" i="18" s="1"/>
  <c r="Y1233" i="18" s="1"/>
  <c r="Y1234" i="18" s="1"/>
  <c r="Y1238" i="18"/>
  <c r="X1347" i="38"/>
  <c r="X1348" i="38" s="1"/>
  <c r="X631" i="28" s="1"/>
  <c r="X635" i="28" s="1"/>
  <c r="X1147" i="38"/>
  <c r="AD1296" i="18"/>
  <c r="AD964" i="18"/>
  <c r="AD965" i="18" s="1"/>
  <c r="AD940" i="18"/>
  <c r="AD942" i="18" s="1"/>
  <c r="AB13" i="43" s="1"/>
  <c r="AE872" i="18"/>
  <c r="AE873" i="18" s="1"/>
  <c r="AE877" i="18" s="1"/>
  <c r="AE878" i="18" s="1"/>
  <c r="AE884" i="18" s="1"/>
  <c r="AE891" i="18"/>
  <c r="AE892" i="18" s="1"/>
  <c r="AE907" i="18" s="1"/>
  <c r="AE912" i="18" s="1"/>
  <c r="AE883" i="18"/>
  <c r="Y1239" i="38"/>
  <c r="Y1240" i="38" s="1"/>
  <c r="Z1237" i="38" s="1"/>
  <c r="Y1120" i="38"/>
  <c r="Y1122" i="38" s="1"/>
  <c r="Y1125" i="38" s="1"/>
  <c r="Y1130" i="38" s="1"/>
  <c r="Y1344" i="39"/>
  <c r="Y1019" i="39"/>
  <c r="Z977" i="39"/>
  <c r="Z978" i="39" s="1"/>
  <c r="Z982" i="39" s="1"/>
  <c r="Z987" i="39"/>
  <c r="Z999" i="39"/>
  <c r="Z981" i="39"/>
  <c r="Z973" i="39"/>
  <c r="Z974" i="39" s="1"/>
  <c r="AF868" i="39"/>
  <c r="AF869" i="39" s="1"/>
  <c r="X1347" i="18"/>
  <c r="X1348" i="18" s="1"/>
  <c r="X610" i="28" s="1"/>
  <c r="X614" i="28" s="1"/>
  <c r="X1147" i="18"/>
  <c r="Y1228" i="39"/>
  <c r="Y1229" i="39" s="1"/>
  <c r="Y1233" i="39" s="1"/>
  <c r="Y1234" i="39" s="1"/>
  <c r="Y1238" i="39"/>
  <c r="Z988" i="38"/>
  <c r="Z989" i="38" s="1"/>
  <c r="Z995" i="38" s="1"/>
  <c r="Z1000" i="38"/>
  <c r="Z1002" i="38" s="1"/>
  <c r="X1347" i="39"/>
  <c r="X1348" i="39" s="1"/>
  <c r="X652" i="28" s="1"/>
  <c r="X656" i="28" s="1"/>
  <c r="X1147" i="39"/>
  <c r="AD1343" i="39"/>
  <c r="AD954" i="39"/>
  <c r="X1315" i="18"/>
  <c r="X1316" i="18" s="1"/>
  <c r="X433" i="28" s="1"/>
  <c r="X1246" i="18"/>
  <c r="X1247" i="18" s="1"/>
  <c r="Z987" i="18"/>
  <c r="Z999" i="18"/>
  <c r="Z981" i="18"/>
  <c r="Z973" i="18"/>
  <c r="Z974" i="18" s="1"/>
  <c r="Z977" i="18"/>
  <c r="Z978" i="18" s="1"/>
  <c r="Z982" i="18" s="1"/>
  <c r="X1315" i="39"/>
  <c r="X1316" i="39" s="1"/>
  <c r="X435" i="28" s="1"/>
  <c r="X1246" i="39"/>
  <c r="X1247" i="39" s="1"/>
  <c r="X592" i="28" s="1"/>
  <c r="V340" i="43" l="1"/>
  <c r="X37" i="24"/>
  <c r="X550" i="28"/>
  <c r="AC44" i="43"/>
  <c r="AE121" i="28"/>
  <c r="V313" i="43"/>
  <c r="X230" i="24"/>
  <c r="X1389" i="38"/>
  <c r="V349" i="43"/>
  <c r="V304" i="43"/>
  <c r="X229" i="24"/>
  <c r="X38" i="24"/>
  <c r="X1389" i="39"/>
  <c r="V358" i="43"/>
  <c r="W433" i="24"/>
  <c r="U396" i="43" s="1"/>
  <c r="X330" i="24"/>
  <c r="X521" i="24" s="1"/>
  <c r="X42" i="28"/>
  <c r="X1250" i="39"/>
  <c r="X41" i="28"/>
  <c r="X1250" i="38"/>
  <c r="X40" i="28"/>
  <c r="V295" i="43"/>
  <c r="X1250" i="18"/>
  <c r="V171" i="43"/>
  <c r="V222" i="43"/>
  <c r="X386" i="24"/>
  <c r="X385" i="24"/>
  <c r="V141" i="43"/>
  <c r="X194" i="24"/>
  <c r="X193" i="24"/>
  <c r="V111" i="43"/>
  <c r="V221" i="43"/>
  <c r="X520" i="24"/>
  <c r="V198" i="43"/>
  <c r="X1351" i="39"/>
  <c r="X1352" i="39" s="1"/>
  <c r="X465" i="28" s="1"/>
  <c r="X1351" i="18"/>
  <c r="X1352" i="18" s="1"/>
  <c r="X463" i="28" s="1"/>
  <c r="AD62" i="28"/>
  <c r="X1351" i="38"/>
  <c r="X1352" i="38" s="1"/>
  <c r="X464" i="28" s="1"/>
  <c r="Z996" i="38"/>
  <c r="AA992" i="38" s="1"/>
  <c r="AA968" i="38" s="1"/>
  <c r="AA970" i="38" s="1"/>
  <c r="Z984" i="18"/>
  <c r="Z994" i="18" s="1"/>
  <c r="Z1297" i="38"/>
  <c r="Z1005" i="38"/>
  <c r="Z1007" i="38" s="1"/>
  <c r="Z122" i="28" s="1"/>
  <c r="Z1227" i="38"/>
  <c r="Z984" i="39"/>
  <c r="Z994" i="39" s="1"/>
  <c r="AD1201" i="18"/>
  <c r="AD1307" i="18"/>
  <c r="AD949" i="18"/>
  <c r="AD951" i="18" s="1"/>
  <c r="AB106" i="43" s="1"/>
  <c r="AD945" i="18"/>
  <c r="Y1239" i="18"/>
  <c r="Y1240" i="18" s="1"/>
  <c r="Z1237" i="18" s="1"/>
  <c r="Y1120" i="18"/>
  <c r="Y1122" i="18" s="1"/>
  <c r="Y1125" i="18" s="1"/>
  <c r="Y1130" i="18" s="1"/>
  <c r="AF885" i="38"/>
  <c r="AG881" i="38" s="1"/>
  <c r="X1254" i="18"/>
  <c r="X1255" i="18" s="1"/>
  <c r="X1271" i="18"/>
  <c r="X1272" i="18" s="1"/>
  <c r="X615" i="28" s="1"/>
  <c r="X1266" i="18"/>
  <c r="Y1239" i="39"/>
  <c r="Y1240" i="39" s="1"/>
  <c r="Z1237" i="39" s="1"/>
  <c r="Y1120" i="39"/>
  <c r="Y1122" i="39" s="1"/>
  <c r="Y1125" i="39" s="1"/>
  <c r="Y1130" i="39" s="1"/>
  <c r="AF891" i="39"/>
  <c r="AF892" i="39" s="1"/>
  <c r="AF907" i="39" s="1"/>
  <c r="AF912" i="39" s="1"/>
  <c r="AF883" i="39"/>
  <c r="AF872" i="39"/>
  <c r="AF873" i="39" s="1"/>
  <c r="AF877" i="39" s="1"/>
  <c r="AF878" i="39" s="1"/>
  <c r="AF884" i="39" s="1"/>
  <c r="AE885" i="18"/>
  <c r="AF881" i="18" s="1"/>
  <c r="AD993" i="18"/>
  <c r="AD969" i="18"/>
  <c r="AE1296" i="39"/>
  <c r="AE964" i="39"/>
  <c r="AE965" i="39" s="1"/>
  <c r="AE940" i="39"/>
  <c r="AE942" i="39" s="1"/>
  <c r="AC75" i="43" s="1"/>
  <c r="AE1307" i="38"/>
  <c r="AE1201" i="38"/>
  <c r="AE949" i="38"/>
  <c r="AE951" i="38" s="1"/>
  <c r="AE300" i="28" s="1"/>
  <c r="AE945" i="38"/>
  <c r="X1271" i="38"/>
  <c r="X1272" i="38" s="1"/>
  <c r="X636" i="28" s="1"/>
  <c r="X1266" i="38"/>
  <c r="X1254" i="38"/>
  <c r="X1255" i="38" s="1"/>
  <c r="Z988" i="18"/>
  <c r="Z989" i="18" s="1"/>
  <c r="Z995" i="18" s="1"/>
  <c r="Z1000" i="18"/>
  <c r="Z1002" i="18" s="1"/>
  <c r="AE929" i="18"/>
  <c r="AE935" i="18"/>
  <c r="AE993" i="38"/>
  <c r="AE969" i="38"/>
  <c r="AF935" i="38"/>
  <c r="AF929" i="38"/>
  <c r="X1254" i="39"/>
  <c r="X1255" i="39" s="1"/>
  <c r="X1271" i="39"/>
  <c r="X1272" i="39" s="1"/>
  <c r="X657" i="28" s="1"/>
  <c r="X1266" i="39"/>
  <c r="Z988" i="39"/>
  <c r="Z989" i="39" s="1"/>
  <c r="Z995" i="39" s="1"/>
  <c r="Z1000" i="39"/>
  <c r="Z1002" i="39" s="1"/>
  <c r="Y1300" i="38"/>
  <c r="Y1301" i="38" s="1"/>
  <c r="Y1133" i="38"/>
  <c r="Y1135" i="38" s="1"/>
  <c r="X231" i="24" l="1"/>
  <c r="X422" i="24" s="1"/>
  <c r="X39" i="24"/>
  <c r="V388" i="43" s="1"/>
  <c r="X1258" i="39"/>
  <c r="X1259" i="39" s="1"/>
  <c r="X1262" i="39" s="1"/>
  <c r="X691" i="28"/>
  <c r="X1258" i="38"/>
  <c r="X1259" i="38" s="1"/>
  <c r="X1262" i="38" s="1"/>
  <c r="X690" i="28"/>
  <c r="X1258" i="18"/>
  <c r="X1259" i="18" s="1"/>
  <c r="X1262" i="18" s="1"/>
  <c r="X689" i="28"/>
  <c r="W48" i="43"/>
  <c r="Y125" i="28"/>
  <c r="V394" i="43"/>
  <c r="X47" i="24"/>
  <c r="V384" i="43"/>
  <c r="V341" i="43"/>
  <c r="V395" i="43"/>
  <c r="X240" i="24"/>
  <c r="V385" i="43"/>
  <c r="V359" i="43"/>
  <c r="X239" i="24"/>
  <c r="X48" i="24"/>
  <c r="V350" i="43"/>
  <c r="V199" i="43"/>
  <c r="X522" i="24"/>
  <c r="V196" i="43" s="1"/>
  <c r="X387" i="24"/>
  <c r="V226" i="43" s="1"/>
  <c r="AC136" i="43"/>
  <c r="X195" i="24"/>
  <c r="X577" i="24" s="1"/>
  <c r="AD241" i="28"/>
  <c r="AE180" i="28"/>
  <c r="Z996" i="18"/>
  <c r="AA992" i="18" s="1"/>
  <c r="AA968" i="18" s="1"/>
  <c r="AA970" i="18" s="1"/>
  <c r="Z1297" i="39"/>
  <c r="Z1005" i="39"/>
  <c r="Z1007" i="39" s="1"/>
  <c r="Z181" i="28" s="1"/>
  <c r="Z1297" i="18"/>
  <c r="Z1005" i="18"/>
  <c r="Z1007" i="18" s="1"/>
  <c r="Z63" i="28" s="1"/>
  <c r="Y1300" i="39"/>
  <c r="Y1301" i="39" s="1"/>
  <c r="Y1133" i="39"/>
  <c r="Y1135" i="39" s="1"/>
  <c r="W79" i="43" s="1"/>
  <c r="AG868" i="38"/>
  <c r="AG869" i="38" s="1"/>
  <c r="AD1343" i="18"/>
  <c r="AD954" i="18"/>
  <c r="Z996" i="39"/>
  <c r="AA992" i="39" s="1"/>
  <c r="Y1311" i="38"/>
  <c r="Y1312" i="38" s="1"/>
  <c r="Y566" i="28" s="1"/>
  <c r="Y570" i="28" s="1"/>
  <c r="Y1138" i="38"/>
  <c r="Y1142" i="38"/>
  <c r="Y1144" i="38" s="1"/>
  <c r="Y304" i="28" s="1"/>
  <c r="Z1227" i="39"/>
  <c r="AE1307" i="39"/>
  <c r="AE1201" i="39"/>
  <c r="AE949" i="39"/>
  <c r="AE951" i="39" s="1"/>
  <c r="AC166" i="43" s="1"/>
  <c r="AE945" i="39"/>
  <c r="AF885" i="39"/>
  <c r="AG881" i="39" s="1"/>
  <c r="Y1300" i="18"/>
  <c r="Y1301" i="18" s="1"/>
  <c r="Y1133" i="18"/>
  <c r="Y1135" i="18" s="1"/>
  <c r="W17" i="43" s="1"/>
  <c r="AF936" i="38"/>
  <c r="AF937" i="38" s="1"/>
  <c r="AF930" i="38"/>
  <c r="AG928" i="38" s="1"/>
  <c r="AE1343" i="38"/>
  <c r="AE954" i="38"/>
  <c r="AE993" i="39"/>
  <c r="AE969" i="39"/>
  <c r="AF868" i="18"/>
  <c r="AF869" i="18" s="1"/>
  <c r="AF929" i="39"/>
  <c r="AF935" i="39"/>
  <c r="AA987" i="38"/>
  <c r="AA999" i="38"/>
  <c r="AA981" i="38"/>
  <c r="AA973" i="38"/>
  <c r="AA974" i="38" s="1"/>
  <c r="AA977" i="38"/>
  <c r="AA978" i="38" s="1"/>
  <c r="AA982" i="38" s="1"/>
  <c r="Z1308" i="38"/>
  <c r="Z1202" i="38"/>
  <c r="Z1203" i="38" s="1"/>
  <c r="Z1207" i="38" s="1"/>
  <c r="Z1208" i="38" s="1"/>
  <c r="Z1220" i="38" s="1"/>
  <c r="Z1224" i="38" s="1"/>
  <c r="Z1010" i="38"/>
  <c r="X45" i="43" s="1"/>
  <c r="Z1014" i="38"/>
  <c r="Z1016" i="38" s="1"/>
  <c r="Z301" i="28" s="1"/>
  <c r="Z1227" i="18"/>
  <c r="X1279" i="39"/>
  <c r="X1280" i="39" s="1"/>
  <c r="X705" i="28" s="1"/>
  <c r="X1275" i="39"/>
  <c r="AE936" i="18"/>
  <c r="AE937" i="18" s="1"/>
  <c r="AE930" i="18"/>
  <c r="AF928" i="18" s="1"/>
  <c r="X1279" i="38"/>
  <c r="X1280" i="38" s="1"/>
  <c r="X1275" i="38"/>
  <c r="X1279" i="18"/>
  <c r="X1280" i="18" s="1"/>
  <c r="X703" i="28" s="1"/>
  <c r="X1275" i="18"/>
  <c r="V389" i="43" l="1"/>
  <c r="X49" i="24"/>
  <c r="V398" i="43" s="1"/>
  <c r="X421" i="24"/>
  <c r="X423" i="24" s="1"/>
  <c r="V386" i="43" s="1"/>
  <c r="X1283" i="38"/>
  <c r="X1284" i="38" s="1"/>
  <c r="X1287" i="38" s="1"/>
  <c r="X704" i="28"/>
  <c r="X241" i="24"/>
  <c r="V399" i="43" s="1"/>
  <c r="W303" i="43"/>
  <c r="Y1384" i="38"/>
  <c r="Y1386" i="38" s="1"/>
  <c r="V225" i="43"/>
  <c r="X578" i="24"/>
  <c r="X579" i="24" s="1"/>
  <c r="V223" i="43" s="1"/>
  <c r="X137" i="43"/>
  <c r="Y328" i="24"/>
  <c r="Y137" i="24"/>
  <c r="W49" i="43"/>
  <c r="W140" i="43"/>
  <c r="X1283" i="18"/>
  <c r="X1284" i="18" s="1"/>
  <c r="X1287" i="18" s="1"/>
  <c r="X27" i="28"/>
  <c r="X1283" i="39"/>
  <c r="X1284" i="39" s="1"/>
  <c r="X1287" i="39" s="1"/>
  <c r="X28" i="28"/>
  <c r="AE359" i="28"/>
  <c r="Y184" i="28"/>
  <c r="Y66" i="28"/>
  <c r="AE1296" i="18"/>
  <c r="AE964" i="18"/>
  <c r="AE965" i="18" s="1"/>
  <c r="AE940" i="18"/>
  <c r="AE942" i="18" s="1"/>
  <c r="AC13" i="43" s="1"/>
  <c r="AA988" i="38"/>
  <c r="AA989" i="38" s="1"/>
  <c r="AA995" i="38" s="1"/>
  <c r="AA1000" i="38"/>
  <c r="AA1002" i="38" s="1"/>
  <c r="Y1142" i="18"/>
  <c r="Y1144" i="18" s="1"/>
  <c r="W110" i="43" s="1"/>
  <c r="Y1138" i="18"/>
  <c r="Y1311" i="18"/>
  <c r="Y1312" i="18" s="1"/>
  <c r="AE1343" i="39"/>
  <c r="AE954" i="39"/>
  <c r="Y1311" i="39"/>
  <c r="Y1312" i="39" s="1"/>
  <c r="Y587" i="28" s="1"/>
  <c r="Y591" i="28" s="1"/>
  <c r="Y1142" i="39"/>
  <c r="Y1144" i="39" s="1"/>
  <c r="W170" i="43" s="1"/>
  <c r="Y1138" i="39"/>
  <c r="Z1308" i="39"/>
  <c r="Z1202" i="39"/>
  <c r="Z1203" i="39" s="1"/>
  <c r="Z1207" i="39" s="1"/>
  <c r="Z1208" i="39" s="1"/>
  <c r="Z1220" i="39" s="1"/>
  <c r="Z1224" i="39" s="1"/>
  <c r="Z1010" i="39"/>
  <c r="Z1014" i="39"/>
  <c r="Z1016" i="39" s="1"/>
  <c r="X167" i="43" s="1"/>
  <c r="Z1228" i="38"/>
  <c r="Z1229" i="38" s="1"/>
  <c r="Z1233" i="38" s="1"/>
  <c r="Z1234" i="38" s="1"/>
  <c r="Z1238" i="38"/>
  <c r="AA984" i="38"/>
  <c r="AA994" i="38" s="1"/>
  <c r="Y1347" i="38"/>
  <c r="Y1348" i="38" s="1"/>
  <c r="Y631" i="28" s="1"/>
  <c r="Y635" i="28" s="1"/>
  <c r="Y1147" i="38"/>
  <c r="AF1296" i="38"/>
  <c r="AF964" i="38"/>
  <c r="AF965" i="38" s="1"/>
  <c r="AF940" i="38"/>
  <c r="AF942" i="38" s="1"/>
  <c r="AF936" i="39"/>
  <c r="AF937" i="39" s="1"/>
  <c r="AF930" i="39"/>
  <c r="AG928" i="39" s="1"/>
  <c r="AG868" i="39"/>
  <c r="AG869" i="39" s="1"/>
  <c r="AA968" i="39"/>
  <c r="AA970" i="39" s="1"/>
  <c r="AG872" i="38"/>
  <c r="AG873" i="38" s="1"/>
  <c r="AG877" i="38" s="1"/>
  <c r="AG878" i="38" s="1"/>
  <c r="AG884" i="38" s="1"/>
  <c r="AG891" i="38"/>
  <c r="AG892" i="38" s="1"/>
  <c r="AG907" i="38" s="1"/>
  <c r="AG912" i="38" s="1"/>
  <c r="AG883" i="38"/>
  <c r="Z1202" i="18"/>
  <c r="Z1203" i="18" s="1"/>
  <c r="Z1207" i="18" s="1"/>
  <c r="Z1208" i="18" s="1"/>
  <c r="Z1220" i="18" s="1"/>
  <c r="Z1224" i="18" s="1"/>
  <c r="Z1014" i="18"/>
  <c r="Z1016" i="18" s="1"/>
  <c r="X107" i="43" s="1"/>
  <c r="Z1010" i="18"/>
  <c r="Z1308" i="18"/>
  <c r="AA987" i="18"/>
  <c r="AA999" i="18"/>
  <c r="AA981" i="18"/>
  <c r="AA977" i="18"/>
  <c r="AA978" i="18" s="1"/>
  <c r="AA982" i="18" s="1"/>
  <c r="AA973" i="18"/>
  <c r="AA974" i="18" s="1"/>
  <c r="Z1344" i="38"/>
  <c r="Z1019" i="38"/>
  <c r="AF872" i="18"/>
  <c r="AF873" i="18" s="1"/>
  <c r="AF877" i="18" s="1"/>
  <c r="AF878" i="18" s="1"/>
  <c r="AF884" i="18" s="1"/>
  <c r="AF891" i="18"/>
  <c r="AF892" i="18" s="1"/>
  <c r="AF907" i="18" s="1"/>
  <c r="AF912" i="18" s="1"/>
  <c r="AF883" i="18"/>
  <c r="Y1315" i="38"/>
  <c r="Y1316" i="38" s="1"/>
  <c r="Y434" i="28" s="1"/>
  <c r="Y1246" i="38"/>
  <c r="Y1247" i="38" s="1"/>
  <c r="Y571" i="28" s="1"/>
  <c r="X432" i="24" l="1"/>
  <c r="X431" i="24"/>
  <c r="Y1384" i="18"/>
  <c r="Y1386" i="18" s="1"/>
  <c r="Y1389" i="18" s="1"/>
  <c r="Y545" i="28"/>
  <c r="Y549" i="28" s="1"/>
  <c r="AD44" i="43"/>
  <c r="AF121" i="28"/>
  <c r="Y1389" i="38"/>
  <c r="W349" i="43"/>
  <c r="W304" i="43"/>
  <c r="Y229" i="24"/>
  <c r="Y38" i="24"/>
  <c r="W312" i="43"/>
  <c r="Y1384" i="39"/>
  <c r="Y1386" i="39" s="1"/>
  <c r="Y41" i="28"/>
  <c r="Y1250" i="38"/>
  <c r="Y194" i="24"/>
  <c r="W141" i="43"/>
  <c r="Y385" i="24"/>
  <c r="W18" i="43"/>
  <c r="W294" i="43"/>
  <c r="Y136" i="24"/>
  <c r="Y138" i="24" s="1"/>
  <c r="W194" i="43"/>
  <c r="W80" i="43"/>
  <c r="Y329" i="24"/>
  <c r="Y330" i="24" s="1"/>
  <c r="W195" i="43"/>
  <c r="X76" i="43"/>
  <c r="X14" i="43"/>
  <c r="Y245" i="28"/>
  <c r="Z242" i="28"/>
  <c r="Y363" i="28"/>
  <c r="Z360" i="28"/>
  <c r="AE62" i="28"/>
  <c r="Y1351" i="38"/>
  <c r="Y1352" i="38" s="1"/>
  <c r="Y464" i="28" s="1"/>
  <c r="Y12" i="28"/>
  <c r="Y13" i="28"/>
  <c r="AA984" i="18"/>
  <c r="AA994" i="18" s="1"/>
  <c r="AG885" i="38"/>
  <c r="AH881" i="38" s="1"/>
  <c r="AH868" i="38" s="1"/>
  <c r="AH869" i="38" s="1"/>
  <c r="AF1296" i="39"/>
  <c r="AF964" i="39"/>
  <c r="AF965" i="39" s="1"/>
  <c r="AF940" i="39"/>
  <c r="AF942" i="39" s="1"/>
  <c r="AD75" i="43" s="1"/>
  <c r="AF885" i="18"/>
  <c r="AG881" i="18" s="1"/>
  <c r="AA988" i="18"/>
  <c r="AA989" i="18" s="1"/>
  <c r="AA995" i="18" s="1"/>
  <c r="AA1000" i="18"/>
  <c r="AA1002" i="18" s="1"/>
  <c r="AG883" i="39"/>
  <c r="AG872" i="39"/>
  <c r="AG873" i="39" s="1"/>
  <c r="AG877" i="39" s="1"/>
  <c r="AG878" i="39" s="1"/>
  <c r="AG884" i="39" s="1"/>
  <c r="AG891" i="39"/>
  <c r="AG892" i="39" s="1"/>
  <c r="AG907" i="39" s="1"/>
  <c r="AG912" i="39" s="1"/>
  <c r="AA1297" i="38"/>
  <c r="AA1005" i="38"/>
  <c r="AA1007" i="38" s="1"/>
  <c r="AA122" i="28" s="1"/>
  <c r="AA996" i="38"/>
  <c r="AB992" i="38" s="1"/>
  <c r="Y1347" i="18"/>
  <c r="Y1348" i="18" s="1"/>
  <c r="Y610" i="28" s="1"/>
  <c r="Y614" i="28" s="1"/>
  <c r="Y1147" i="18"/>
  <c r="Z1228" i="18"/>
  <c r="Z1229" i="18" s="1"/>
  <c r="Z1233" i="18" s="1"/>
  <c r="Z1234" i="18" s="1"/>
  <c r="Z1238" i="18"/>
  <c r="AA987" i="39"/>
  <c r="AA999" i="39"/>
  <c r="AA981" i="39"/>
  <c r="AA973" i="39"/>
  <c r="AA974" i="39" s="1"/>
  <c r="AA977" i="39"/>
  <c r="AA978" i="39" s="1"/>
  <c r="AA982" i="39" s="1"/>
  <c r="AF1201" i="38"/>
  <c r="AF1307" i="38"/>
  <c r="AF949" i="38"/>
  <c r="AF951" i="38" s="1"/>
  <c r="AF300" i="28" s="1"/>
  <c r="AF945" i="38"/>
  <c r="Z1344" i="39"/>
  <c r="Z1019" i="39"/>
  <c r="AE1307" i="18"/>
  <c r="AE1201" i="18"/>
  <c r="AE945" i="18"/>
  <c r="AE949" i="18"/>
  <c r="AE951" i="18" s="1"/>
  <c r="AC106" i="43" s="1"/>
  <c r="AF993" i="38"/>
  <c r="AF969" i="38"/>
  <c r="Z1239" i="38"/>
  <c r="Z1240" i="38" s="1"/>
  <c r="AA1237" i="38" s="1"/>
  <c r="Z1120" i="38"/>
  <c r="Z1122" i="38" s="1"/>
  <c r="Z1125" i="38" s="1"/>
  <c r="Z1130" i="38" s="1"/>
  <c r="Y1347" i="39"/>
  <c r="Y1348" i="39" s="1"/>
  <c r="Y652" i="28" s="1"/>
  <c r="Y656" i="28" s="1"/>
  <c r="Y1147" i="39"/>
  <c r="Y1315" i="18"/>
  <c r="Y1316" i="18" s="1"/>
  <c r="Y433" i="28" s="1"/>
  <c r="Y1246" i="18"/>
  <c r="Y1247" i="18" s="1"/>
  <c r="AE993" i="18"/>
  <c r="AE969" i="18"/>
  <c r="Y1254" i="38"/>
  <c r="Y1255" i="38" s="1"/>
  <c r="Y1271" i="38"/>
  <c r="Y1272" i="38" s="1"/>
  <c r="Y636" i="28" s="1"/>
  <c r="Y1266" i="38"/>
  <c r="AF929" i="18"/>
  <c r="AF935" i="18"/>
  <c r="Z1344" i="18"/>
  <c r="Z1019" i="18"/>
  <c r="AG929" i="38"/>
  <c r="AG935" i="38"/>
  <c r="Z1228" i="39"/>
  <c r="Z1229" i="39" s="1"/>
  <c r="Z1233" i="39" s="1"/>
  <c r="Z1234" i="39" s="1"/>
  <c r="Z1238" i="39"/>
  <c r="Y1315" i="39"/>
  <c r="Y1316" i="39" s="1"/>
  <c r="Y435" i="28" s="1"/>
  <c r="Y1246" i="39"/>
  <c r="Y1247" i="39" s="1"/>
  <c r="Y592" i="28" s="1"/>
  <c r="X433" i="24" l="1"/>
  <c r="V396" i="43" s="1"/>
  <c r="W340" i="43"/>
  <c r="Y1258" i="38"/>
  <c r="Y1259" i="38" s="1"/>
  <c r="Y1262" i="38" s="1"/>
  <c r="Y690" i="28"/>
  <c r="Y37" i="24"/>
  <c r="Y39" i="24" s="1"/>
  <c r="Y550" i="28"/>
  <c r="Y239" i="24"/>
  <c r="W350" i="43"/>
  <c r="Y48" i="24"/>
  <c r="W313" i="43"/>
  <c r="Y230" i="24"/>
  <c r="Y231" i="24" s="1"/>
  <c r="Y1389" i="39"/>
  <c r="W358" i="43"/>
  <c r="Y42" i="28"/>
  <c r="Y1250" i="39"/>
  <c r="Y40" i="28"/>
  <c r="Y1250" i="18"/>
  <c r="W295" i="43"/>
  <c r="W171" i="43"/>
  <c r="W222" i="43"/>
  <c r="Y386" i="24"/>
  <c r="Y387" i="24" s="1"/>
  <c r="Y521" i="24"/>
  <c r="W199" i="43"/>
  <c r="AD136" i="43"/>
  <c r="Y520" i="24"/>
  <c r="W198" i="43"/>
  <c r="Y193" i="24"/>
  <c r="Y195" i="24" s="1"/>
  <c r="W221" i="43"/>
  <c r="W111" i="43"/>
  <c r="AE241" i="28"/>
  <c r="AF180" i="28"/>
  <c r="Y1351" i="39"/>
  <c r="Y1352" i="39" s="1"/>
  <c r="Y465" i="28" s="1"/>
  <c r="Y1351" i="18"/>
  <c r="Y1352" i="18" s="1"/>
  <c r="Y463" i="28" s="1"/>
  <c r="AA984" i="39"/>
  <c r="AA994" i="39" s="1"/>
  <c r="AA996" i="18"/>
  <c r="AB992" i="18" s="1"/>
  <c r="AB968" i="18" s="1"/>
  <c r="AB970" i="18" s="1"/>
  <c r="AA1227" i="38"/>
  <c r="Y1271" i="39"/>
  <c r="Y1272" i="39" s="1"/>
  <c r="Y657" i="28" s="1"/>
  <c r="Y1266" i="39"/>
  <c r="Y1254" i="39"/>
  <c r="Y1255" i="39" s="1"/>
  <c r="AA1308" i="38"/>
  <c r="AA1202" i="38"/>
  <c r="AA1203" i="38" s="1"/>
  <c r="AA1207" i="38" s="1"/>
  <c r="AA1208" i="38" s="1"/>
  <c r="AA1220" i="38" s="1"/>
  <c r="AA1224" i="38" s="1"/>
  <c r="AA1014" i="38"/>
  <c r="AA1016" i="38" s="1"/>
  <c r="AA301" i="28" s="1"/>
  <c r="AA1010" i="38"/>
  <c r="Y45" i="43" s="1"/>
  <c r="AG885" i="39"/>
  <c r="AH881" i="39" s="1"/>
  <c r="AG868" i="18"/>
  <c r="AG869" i="18" s="1"/>
  <c r="Z1239" i="39"/>
  <c r="Z1240" i="39" s="1"/>
  <c r="AA1237" i="39" s="1"/>
  <c r="Z1120" i="39"/>
  <c r="Z1122" i="39" s="1"/>
  <c r="Z1125" i="39" s="1"/>
  <c r="Z1130" i="39" s="1"/>
  <c r="Y1271" i="18"/>
  <c r="Y1272" i="18" s="1"/>
  <c r="Y615" i="28" s="1"/>
  <c r="Y1266" i="18"/>
  <c r="Y1254" i="18"/>
  <c r="Y1255" i="18" s="1"/>
  <c r="AF936" i="18"/>
  <c r="AF937" i="18" s="1"/>
  <c r="AF930" i="18"/>
  <c r="AG928" i="18" s="1"/>
  <c r="Z1133" i="38"/>
  <c r="Z1135" i="38" s="1"/>
  <c r="Z1300" i="38"/>
  <c r="Z1301" i="38" s="1"/>
  <c r="AE1343" i="18"/>
  <c r="AE954" i="18"/>
  <c r="AF1307" i="39"/>
  <c r="AF1201" i="39"/>
  <c r="AF949" i="39"/>
  <c r="AF951" i="39" s="1"/>
  <c r="AD166" i="43" s="1"/>
  <c r="AF945" i="39"/>
  <c r="AG936" i="38"/>
  <c r="AG937" i="38" s="1"/>
  <c r="AG930" i="38"/>
  <c r="AH928" i="38" s="1"/>
  <c r="AA1005" i="18"/>
  <c r="AA1007" i="18" s="1"/>
  <c r="AA63" i="28" s="1"/>
  <c r="AA1297" i="18"/>
  <c r="Y1279" i="38"/>
  <c r="Y1280" i="38" s="1"/>
  <c r="Y1275" i="38"/>
  <c r="AH872" i="38"/>
  <c r="AH873" i="38" s="1"/>
  <c r="AH877" i="38" s="1"/>
  <c r="AH878" i="38" s="1"/>
  <c r="AH884" i="38" s="1"/>
  <c r="AH891" i="38"/>
  <c r="AH892" i="38" s="1"/>
  <c r="AH907" i="38" s="1"/>
  <c r="AH912" i="38" s="1"/>
  <c r="AH883" i="38"/>
  <c r="AF1343" i="38"/>
  <c r="AF954" i="38"/>
  <c r="AA988" i="39"/>
  <c r="AA989" i="39" s="1"/>
  <c r="AA995" i="39" s="1"/>
  <c r="AA1000" i="39"/>
  <c r="AA1002" i="39" s="1"/>
  <c r="AG935" i="39"/>
  <c r="AG929" i="39"/>
  <c r="AF993" i="39"/>
  <c r="AF969" i="39"/>
  <c r="Z1239" i="18"/>
  <c r="Z1240" i="18" s="1"/>
  <c r="AA1237" i="18" s="1"/>
  <c r="Z1120" i="18"/>
  <c r="Z1122" i="18" s="1"/>
  <c r="Z1125" i="18" s="1"/>
  <c r="Z1130" i="18" s="1"/>
  <c r="AB968" i="38"/>
  <c r="AB970" i="38" s="1"/>
  <c r="Y1258" i="18" l="1"/>
  <c r="Y1259" i="18" s="1"/>
  <c r="Y1262" i="18" s="1"/>
  <c r="Y689" i="28"/>
  <c r="Y1283" i="38"/>
  <c r="Y1284" i="38" s="1"/>
  <c r="Y1287" i="38" s="1"/>
  <c r="Y704" i="28"/>
  <c r="Y1258" i="39"/>
  <c r="Y1259" i="39" s="1"/>
  <c r="Y1262" i="39" s="1"/>
  <c r="Y691" i="28"/>
  <c r="X48" i="43"/>
  <c r="Z125" i="28"/>
  <c r="W394" i="43"/>
  <c r="Y47" i="24"/>
  <c r="Y49" i="24" s="1"/>
  <c r="W384" i="43"/>
  <c r="W341" i="43"/>
  <c r="W395" i="43"/>
  <c r="Y240" i="24"/>
  <c r="Y241" i="24" s="1"/>
  <c r="W385" i="43"/>
  <c r="W359" i="43"/>
  <c r="W389" i="43"/>
  <c r="Y422" i="24"/>
  <c r="W388" i="43"/>
  <c r="Y421" i="24"/>
  <c r="Y522" i="24"/>
  <c r="W196" i="43" s="1"/>
  <c r="Y578" i="24"/>
  <c r="W226" i="43"/>
  <c r="Y137" i="43"/>
  <c r="W225" i="43"/>
  <c r="Y577" i="24"/>
  <c r="AF359" i="28"/>
  <c r="AA996" i="39"/>
  <c r="AB992" i="39" s="1"/>
  <c r="AB968" i="39" s="1"/>
  <c r="AB970" i="39" s="1"/>
  <c r="AH885" i="38"/>
  <c r="AI881" i="38" s="1"/>
  <c r="AI868" i="38" s="1"/>
  <c r="AI869" i="38" s="1"/>
  <c r="AA1297" i="39"/>
  <c r="AA1005" i="39"/>
  <c r="AA1007" i="39" s="1"/>
  <c r="AA181" i="28" s="1"/>
  <c r="AF1296" i="18"/>
  <c r="AF964" i="18"/>
  <c r="AF965" i="18" s="1"/>
  <c r="AF940" i="18"/>
  <c r="AF942" i="18" s="1"/>
  <c r="AD13" i="43" s="1"/>
  <c r="AG1296" i="38"/>
  <c r="AG964" i="38"/>
  <c r="AG965" i="38" s="1"/>
  <c r="AG940" i="38"/>
  <c r="AG942" i="38" s="1"/>
  <c r="AA1227" i="18"/>
  <c r="AB999" i="38"/>
  <c r="AB981" i="38"/>
  <c r="AB973" i="38"/>
  <c r="AB974" i="38" s="1"/>
  <c r="AB977" i="38"/>
  <c r="AB978" i="38" s="1"/>
  <c r="AB982" i="38" s="1"/>
  <c r="AB987" i="38"/>
  <c r="AG936" i="39"/>
  <c r="AG937" i="39" s="1"/>
  <c r="AG930" i="39"/>
  <c r="AH928" i="39" s="1"/>
  <c r="AH929" i="38"/>
  <c r="AH936" i="38" s="1"/>
  <c r="AH935" i="38"/>
  <c r="AA1227" i="39"/>
  <c r="Y1279" i="18"/>
  <c r="Y1280" i="18" s="1"/>
  <c r="Y703" i="28" s="1"/>
  <c r="Y1275" i="18"/>
  <c r="AB999" i="18"/>
  <c r="AB977" i="18"/>
  <c r="AB978" i="18" s="1"/>
  <c r="AB982" i="18" s="1"/>
  <c r="AB987" i="18"/>
  <c r="AB981" i="18"/>
  <c r="AB973" i="18"/>
  <c r="AB974" i="18" s="1"/>
  <c r="Z1300" i="18"/>
  <c r="Z1301" i="18" s="1"/>
  <c r="Z1133" i="18"/>
  <c r="Z1135" i="18" s="1"/>
  <c r="X17" i="43" s="1"/>
  <c r="AA1010" i="18"/>
  <c r="AA1308" i="18"/>
  <c r="AA1202" i="18"/>
  <c r="AA1203" i="18" s="1"/>
  <c r="AA1207" i="18" s="1"/>
  <c r="AA1208" i="18" s="1"/>
  <c r="AA1220" i="18" s="1"/>
  <c r="AA1224" i="18" s="1"/>
  <c r="AA1014" i="18"/>
  <c r="AA1016" i="18" s="1"/>
  <c r="Y107" i="43" s="1"/>
  <c r="AG891" i="18"/>
  <c r="AG892" i="18" s="1"/>
  <c r="AG907" i="18" s="1"/>
  <c r="AG912" i="18" s="1"/>
  <c r="AG883" i="18"/>
  <c r="AG872" i="18"/>
  <c r="AG873" i="18" s="1"/>
  <c r="AG877" i="18" s="1"/>
  <c r="AG878" i="18" s="1"/>
  <c r="AG884" i="18" s="1"/>
  <c r="AA1344" i="38"/>
  <c r="AA1019" i="38"/>
  <c r="AF1343" i="39"/>
  <c r="AF954" i="39"/>
  <c r="Z1311" i="38"/>
  <c r="Z1312" i="38" s="1"/>
  <c r="Z566" i="28" s="1"/>
  <c r="Z570" i="28" s="1"/>
  <c r="Z1142" i="38"/>
  <c r="Z1144" i="38" s="1"/>
  <c r="Z304" i="28" s="1"/>
  <c r="Z1138" i="38"/>
  <c r="AA1238" i="38"/>
  <c r="AA1228" i="38"/>
  <c r="AA1229" i="38" s="1"/>
  <c r="AA1233" i="38" s="1"/>
  <c r="AA1234" i="38" s="1"/>
  <c r="Y1279" i="39"/>
  <c r="Y1280" i="39" s="1"/>
  <c r="Y705" i="28" s="1"/>
  <c r="Y1275" i="39"/>
  <c r="Z1300" i="39"/>
  <c r="Z1301" i="39" s="1"/>
  <c r="Z1133" i="39"/>
  <c r="Z1135" i="39" s="1"/>
  <c r="X79" i="43" s="1"/>
  <c r="AH868" i="39"/>
  <c r="AH869" i="39" s="1"/>
  <c r="AE44" i="43" l="1"/>
  <c r="AG121" i="28"/>
  <c r="W398" i="43"/>
  <c r="Y431" i="24"/>
  <c r="W399" i="43"/>
  <c r="Y432" i="24"/>
  <c r="Y423" i="24"/>
  <c r="W386" i="43" s="1"/>
  <c r="X303" i="43"/>
  <c r="Z1384" i="38"/>
  <c r="Z1386" i="38" s="1"/>
  <c r="Y579" i="24"/>
  <c r="W223" i="43" s="1"/>
  <c r="X140" i="43"/>
  <c r="Z137" i="24"/>
  <c r="Z328" i="24"/>
  <c r="X49" i="43"/>
  <c r="Y14" i="43"/>
  <c r="Y1283" i="18"/>
  <c r="Y1284" i="18" s="1"/>
  <c r="Y1287" i="18" s="1"/>
  <c r="Y27" i="28"/>
  <c r="Y1283" i="39"/>
  <c r="Y1284" i="39" s="1"/>
  <c r="Y1287" i="39" s="1"/>
  <c r="Y28" i="28"/>
  <c r="AA242" i="28"/>
  <c r="Z184" i="28"/>
  <c r="Z66" i="28"/>
  <c r="AF62" i="28"/>
  <c r="AH930" i="38"/>
  <c r="AI928" i="38" s="1"/>
  <c r="AA1239" i="38"/>
  <c r="AA1240" i="38" s="1"/>
  <c r="AB1237" i="38" s="1"/>
  <c r="AA1120" i="38"/>
  <c r="AA1122" i="38" s="1"/>
  <c r="AA1125" i="38" s="1"/>
  <c r="AA1130" i="38" s="1"/>
  <c r="AI891" i="38"/>
  <c r="AI892" i="38" s="1"/>
  <c r="AI883" i="38"/>
  <c r="AI872" i="38"/>
  <c r="AI873" i="38" s="1"/>
  <c r="AI877" i="38" s="1"/>
  <c r="AI878" i="38" s="1"/>
  <c r="I869" i="38"/>
  <c r="Z1315" i="38"/>
  <c r="Z1316" i="38" s="1"/>
  <c r="Z434" i="28" s="1"/>
  <c r="Z1246" i="38"/>
  <c r="Z1247" i="38" s="1"/>
  <c r="Z571" i="28" s="1"/>
  <c r="AG935" i="18"/>
  <c r="AG929" i="18"/>
  <c r="AF993" i="18"/>
  <c r="AF969" i="18"/>
  <c r="Z1311" i="39"/>
  <c r="Z1312" i="39" s="1"/>
  <c r="Z587" i="28" s="1"/>
  <c r="Z591" i="28" s="1"/>
  <c r="Z1138" i="39"/>
  <c r="Z1142" i="39"/>
  <c r="Z1144" i="39" s="1"/>
  <c r="X170" i="43" s="1"/>
  <c r="AH872" i="39"/>
  <c r="AH873" i="39" s="1"/>
  <c r="AH877" i="39" s="1"/>
  <c r="AH878" i="39" s="1"/>
  <c r="AH884" i="39" s="1"/>
  <c r="AH891" i="39"/>
  <c r="AH892" i="39" s="1"/>
  <c r="AH907" i="39" s="1"/>
  <c r="AH912" i="39" s="1"/>
  <c r="AH883" i="39"/>
  <c r="AA1344" i="18"/>
  <c r="AA1019" i="18"/>
  <c r="AB1000" i="18"/>
  <c r="AB1002" i="18" s="1"/>
  <c r="AB988" i="18"/>
  <c r="AB989" i="18" s="1"/>
  <c r="AB995" i="18" s="1"/>
  <c r="AB1000" i="38"/>
  <c r="AB1002" i="38" s="1"/>
  <c r="AB988" i="38"/>
  <c r="AB989" i="38" s="1"/>
  <c r="AB995" i="38" s="1"/>
  <c r="AA1228" i="18"/>
  <c r="AA1229" i="18" s="1"/>
  <c r="AA1233" i="18" s="1"/>
  <c r="AA1234" i="18" s="1"/>
  <c r="AA1238" i="18"/>
  <c r="AG1296" i="39"/>
  <c r="AG964" i="39"/>
  <c r="AG965" i="39" s="1"/>
  <c r="AG940" i="39"/>
  <c r="AG942" i="39" s="1"/>
  <c r="AE75" i="43" s="1"/>
  <c r="AB984" i="18"/>
  <c r="AB994" i="18" s="1"/>
  <c r="AB984" i="38"/>
  <c r="AB994" i="38" s="1"/>
  <c r="AG1307" i="38"/>
  <c r="AG1201" i="38"/>
  <c r="AG945" i="38"/>
  <c r="AG949" i="38"/>
  <c r="AG951" i="38" s="1"/>
  <c r="AG300" i="28" s="1"/>
  <c r="AB999" i="39"/>
  <c r="AB981" i="39"/>
  <c r="AB973" i="39"/>
  <c r="AB974" i="39" s="1"/>
  <c r="AB977" i="39"/>
  <c r="AB978" i="39" s="1"/>
  <c r="AB982" i="39" s="1"/>
  <c r="AB987" i="39"/>
  <c r="AA1308" i="39"/>
  <c r="AA1202" i="39"/>
  <c r="AA1203" i="39" s="1"/>
  <c r="AA1207" i="39" s="1"/>
  <c r="AA1208" i="39" s="1"/>
  <c r="AA1220" i="39" s="1"/>
  <c r="AA1224" i="39" s="1"/>
  <c r="AA1014" i="39"/>
  <c r="AA1016" i="39" s="1"/>
  <c r="Y167" i="43" s="1"/>
  <c r="AA1010" i="39"/>
  <c r="Z1347" i="38"/>
  <c r="Z1348" i="38" s="1"/>
  <c r="Z631" i="28" s="1"/>
  <c r="Z635" i="28" s="1"/>
  <c r="Z1147" i="38"/>
  <c r="AG885" i="18"/>
  <c r="AH881" i="18" s="1"/>
  <c r="Z1138" i="18"/>
  <c r="Z1311" i="18"/>
  <c r="Z1312" i="18" s="1"/>
  <c r="Z1142" i="18"/>
  <c r="Z1144" i="18" s="1"/>
  <c r="X110" i="43" s="1"/>
  <c r="AH937" i="38"/>
  <c r="AG969" i="38"/>
  <c r="AG993" i="38"/>
  <c r="AF1307" i="18"/>
  <c r="AF1201" i="18"/>
  <c r="AF949" i="18"/>
  <c r="AF951" i="18" s="1"/>
  <c r="AD106" i="43" s="1"/>
  <c r="AF945" i="18"/>
  <c r="Z1384" i="18" l="1"/>
  <c r="Z1386" i="18" s="1"/>
  <c r="Z1389" i="18" s="1"/>
  <c r="Z545" i="28"/>
  <c r="Z549" i="28" s="1"/>
  <c r="Z1389" i="38"/>
  <c r="X349" i="43"/>
  <c r="X312" i="43"/>
  <c r="Z1384" i="39"/>
  <c r="Z1386" i="39" s="1"/>
  <c r="Y433" i="24"/>
  <c r="W396" i="43" s="1"/>
  <c r="X304" i="43"/>
  <c r="Z229" i="24"/>
  <c r="Z38" i="24"/>
  <c r="Z41" i="28"/>
  <c r="Z1250" i="38"/>
  <c r="AE136" i="43"/>
  <c r="Z194" i="24"/>
  <c r="X141" i="43"/>
  <c r="Z385" i="24"/>
  <c r="X18" i="43"/>
  <c r="Z136" i="24"/>
  <c r="Z138" i="24" s="1"/>
  <c r="X294" i="43"/>
  <c r="X194" i="43"/>
  <c r="Z329" i="24"/>
  <c r="Z330" i="24" s="1"/>
  <c r="X195" i="43"/>
  <c r="X80" i="43"/>
  <c r="Y76" i="43"/>
  <c r="AF241" i="28"/>
  <c r="Z245" i="28"/>
  <c r="AA360" i="28"/>
  <c r="Z363" i="28"/>
  <c r="AG180" i="28"/>
  <c r="Z1351" i="38"/>
  <c r="Z1352" i="38" s="1"/>
  <c r="Z464" i="28" s="1"/>
  <c r="Z12" i="28"/>
  <c r="Z13" i="28"/>
  <c r="AB984" i="39"/>
  <c r="AB994" i="39" s="1"/>
  <c r="AH885" i="39"/>
  <c r="AI881" i="39" s="1"/>
  <c r="AI868" i="39" s="1"/>
  <c r="AI869" i="39" s="1"/>
  <c r="AA1239" i="18"/>
  <c r="AA1240" i="18" s="1"/>
  <c r="AB1237" i="18" s="1"/>
  <c r="AA1120" i="18"/>
  <c r="AA1122" i="18" s="1"/>
  <c r="AA1125" i="18" s="1"/>
  <c r="AA1130" i="18" s="1"/>
  <c r="AB1297" i="38"/>
  <c r="AB1005" i="38"/>
  <c r="AB1007" i="38" s="1"/>
  <c r="AB122" i="28" s="1"/>
  <c r="AH868" i="18"/>
  <c r="AH869" i="18" s="1"/>
  <c r="AG969" i="39"/>
  <c r="AG993" i="39"/>
  <c r="AB1005" i="18"/>
  <c r="AB1007" i="18" s="1"/>
  <c r="AB63" i="28" s="1"/>
  <c r="AB1297" i="18"/>
  <c r="AH935" i="39"/>
  <c r="AH929" i="39"/>
  <c r="Z1315" i="39"/>
  <c r="Z1316" i="39" s="1"/>
  <c r="Z435" i="28" s="1"/>
  <c r="Z1246" i="39"/>
  <c r="Z1247" i="39" s="1"/>
  <c r="Z592" i="28" s="1"/>
  <c r="Z1347" i="18"/>
  <c r="Z1348" i="18" s="1"/>
  <c r="Z610" i="28" s="1"/>
  <c r="Z614" i="28" s="1"/>
  <c r="Z1147" i="18"/>
  <c r="Z1315" i="18"/>
  <c r="Z1316" i="18" s="1"/>
  <c r="Z433" i="28" s="1"/>
  <c r="Z1246" i="18"/>
  <c r="Z1247" i="18" s="1"/>
  <c r="AA1344" i="39"/>
  <c r="AA1019" i="39"/>
  <c r="AG1343" i="38"/>
  <c r="AG954" i="38"/>
  <c r="AB996" i="38"/>
  <c r="AC992" i="38" s="1"/>
  <c r="AG936" i="18"/>
  <c r="AG937" i="18" s="1"/>
  <c r="AG930" i="18"/>
  <c r="AH928" i="18" s="1"/>
  <c r="AI907" i="38"/>
  <c r="AI912" i="38" s="1"/>
  <c r="I892" i="38"/>
  <c r="I907" i="38" s="1"/>
  <c r="AF1343" i="18"/>
  <c r="AF954" i="18"/>
  <c r="AH1296" i="38"/>
  <c r="AH964" i="38"/>
  <c r="AH965" i="38" s="1"/>
  <c r="AH940" i="38"/>
  <c r="AH942" i="38" s="1"/>
  <c r="AA1238" i="39"/>
  <c r="AA1228" i="39"/>
  <c r="AA1229" i="39" s="1"/>
  <c r="AA1233" i="39" s="1"/>
  <c r="AA1234" i="39" s="1"/>
  <c r="AB1000" i="39"/>
  <c r="AB1002" i="39" s="1"/>
  <c r="AB988" i="39"/>
  <c r="AB989" i="39" s="1"/>
  <c r="AB995" i="39" s="1"/>
  <c r="AB996" i="18"/>
  <c r="AC992" i="18" s="1"/>
  <c r="AB1227" i="38"/>
  <c r="Z1347" i="39"/>
  <c r="Z1348" i="39" s="1"/>
  <c r="Z652" i="28" s="1"/>
  <c r="Z656" i="28" s="1"/>
  <c r="Z1147" i="39"/>
  <c r="I872" i="38"/>
  <c r="I891" i="38"/>
  <c r="I883" i="38"/>
  <c r="AA1300" i="38"/>
  <c r="AA1301" i="38" s="1"/>
  <c r="AA1133" i="38"/>
  <c r="AA1135" i="38" s="1"/>
  <c r="AG1307" i="39"/>
  <c r="AG1201" i="39"/>
  <c r="AG945" i="39"/>
  <c r="AG949" i="39"/>
  <c r="AG951" i="39" s="1"/>
  <c r="AE166" i="43" s="1"/>
  <c r="Z1254" i="38"/>
  <c r="Z1255" i="38" s="1"/>
  <c r="Z1271" i="38"/>
  <c r="Z1272" i="38" s="1"/>
  <c r="Z636" i="28" s="1"/>
  <c r="Z1266" i="38"/>
  <c r="AI884" i="38"/>
  <c r="AI885" i="38" s="1"/>
  <c r="I878" i="38"/>
  <c r="I884" i="38" s="1"/>
  <c r="X340" i="43" l="1"/>
  <c r="Z37" i="24"/>
  <c r="Z39" i="24" s="1"/>
  <c r="Z550" i="28"/>
  <c r="Z1258" i="38"/>
  <c r="Z1259" i="38" s="1"/>
  <c r="Z1262" i="38" s="1"/>
  <c r="Z690" i="28"/>
  <c r="AF44" i="43"/>
  <c r="AH121" i="28"/>
  <c r="Y48" i="43"/>
  <c r="AA125" i="28"/>
  <c r="Z239" i="24"/>
  <c r="Z48" i="24"/>
  <c r="X350" i="43"/>
  <c r="X313" i="43"/>
  <c r="Z230" i="24"/>
  <c r="Z231" i="24" s="1"/>
  <c r="Z1389" i="39"/>
  <c r="X358" i="43"/>
  <c r="Z42" i="28"/>
  <c r="Z1250" i="39"/>
  <c r="Z40" i="28"/>
  <c r="Z1250" i="18"/>
  <c r="X295" i="43"/>
  <c r="X171" i="43"/>
  <c r="Z386" i="24"/>
  <c r="Z387" i="24" s="1"/>
  <c r="X226" i="43" s="1"/>
  <c r="X222" i="43"/>
  <c r="Z521" i="24"/>
  <c r="X199" i="43"/>
  <c r="Z193" i="24"/>
  <c r="Z195" i="24" s="1"/>
  <c r="X221" i="43"/>
  <c r="X111" i="43"/>
  <c r="Z520" i="24"/>
  <c r="X198" i="43"/>
  <c r="AG359" i="28"/>
  <c r="Z1351" i="39"/>
  <c r="Z1352" i="39" s="1"/>
  <c r="Z465" i="28" s="1"/>
  <c r="Z1351" i="18"/>
  <c r="Z1352" i="18" s="1"/>
  <c r="Z463" i="28" s="1"/>
  <c r="AB996" i="39"/>
  <c r="AC992" i="39" s="1"/>
  <c r="AC968" i="39" s="1"/>
  <c r="AC970" i="39" s="1"/>
  <c r="AB1297" i="39"/>
  <c r="AB1005" i="39"/>
  <c r="AB1007" i="39" s="1"/>
  <c r="AB181" i="28" s="1"/>
  <c r="AG1296" i="18"/>
  <c r="AG964" i="18"/>
  <c r="AG965" i="18" s="1"/>
  <c r="AG940" i="18"/>
  <c r="AG942" i="18" s="1"/>
  <c r="AE13" i="43" s="1"/>
  <c r="AH993" i="38"/>
  <c r="AH969" i="38"/>
  <c r="AB1308" i="18"/>
  <c r="AB1202" i="18"/>
  <c r="AB1203" i="18" s="1"/>
  <c r="AB1207" i="18" s="1"/>
  <c r="AB1208" i="18" s="1"/>
  <c r="AB1220" i="18" s="1"/>
  <c r="AB1224" i="18" s="1"/>
  <c r="AB1014" i="18"/>
  <c r="AB1016" i="18" s="1"/>
  <c r="Z107" i="43" s="1"/>
  <c r="AB1010" i="18"/>
  <c r="AB1308" i="38"/>
  <c r="AB1202" i="38"/>
  <c r="AB1203" i="38" s="1"/>
  <c r="AB1207" i="38" s="1"/>
  <c r="AB1208" i="38" s="1"/>
  <c r="AB1220" i="38" s="1"/>
  <c r="AB1224" i="38" s="1"/>
  <c r="AB1014" i="38"/>
  <c r="AB1016" i="38" s="1"/>
  <c r="AB301" i="28" s="1"/>
  <c r="AB1010" i="38"/>
  <c r="Z45" i="43" s="1"/>
  <c r="Z1275" i="38"/>
  <c r="Z1279" i="38"/>
  <c r="Z1280" i="38" s="1"/>
  <c r="AG1343" i="39"/>
  <c r="AG954" i="39"/>
  <c r="AB1227" i="18"/>
  <c r="AA1239" i="39"/>
  <c r="AA1240" i="39" s="1"/>
  <c r="AB1237" i="39" s="1"/>
  <c r="AA1120" i="39"/>
  <c r="AA1122" i="39" s="1"/>
  <c r="AA1125" i="39" s="1"/>
  <c r="AA1130" i="39" s="1"/>
  <c r="AC968" i="38"/>
  <c r="AC970" i="38" s="1"/>
  <c r="AH936" i="39"/>
  <c r="AH937" i="39" s="1"/>
  <c r="AH930" i="39"/>
  <c r="AI928" i="39" s="1"/>
  <c r="AI872" i="39"/>
  <c r="AI873" i="39" s="1"/>
  <c r="AI877" i="39" s="1"/>
  <c r="AI878" i="39" s="1"/>
  <c r="AI891" i="39"/>
  <c r="AI892" i="39" s="1"/>
  <c r="AI883" i="39"/>
  <c r="I869" i="39"/>
  <c r="AC968" i="18"/>
  <c r="AC970" i="18" s="1"/>
  <c r="AI935" i="38"/>
  <c r="AI929" i="38"/>
  <c r="I912" i="38"/>
  <c r="I935" i="38" s="1"/>
  <c r="Z1254" i="18"/>
  <c r="Z1255" i="18" s="1"/>
  <c r="Z1271" i="18"/>
  <c r="Z1272" i="18" s="1"/>
  <c r="Z615" i="28" s="1"/>
  <c r="Z1266" i="18"/>
  <c r="Z1254" i="39"/>
  <c r="Z1255" i="39" s="1"/>
  <c r="Z1266" i="39"/>
  <c r="Z1271" i="39"/>
  <c r="Z1272" i="39" s="1"/>
  <c r="Z657" i="28" s="1"/>
  <c r="AA1133" i="18"/>
  <c r="AA1135" i="18" s="1"/>
  <c r="Y17" i="43" s="1"/>
  <c r="AA1300" i="18"/>
  <c r="AA1301" i="18" s="1"/>
  <c r="AA1311" i="38"/>
  <c r="AA1312" i="38" s="1"/>
  <c r="AA566" i="28" s="1"/>
  <c r="AA570" i="28" s="1"/>
  <c r="AA1142" i="38"/>
  <c r="AA1144" i="38" s="1"/>
  <c r="AA304" i="28" s="1"/>
  <c r="AA1138" i="38"/>
  <c r="AH1307" i="38"/>
  <c r="AH1201" i="38"/>
  <c r="AH949" i="38"/>
  <c r="AH951" i="38" s="1"/>
  <c r="AH300" i="28" s="1"/>
  <c r="AH945" i="38"/>
  <c r="AH883" i="18"/>
  <c r="AH872" i="18"/>
  <c r="AH873" i="18" s="1"/>
  <c r="AH877" i="18" s="1"/>
  <c r="AH878" i="18" s="1"/>
  <c r="AH884" i="18" s="1"/>
  <c r="AH891" i="18"/>
  <c r="AH892" i="18" s="1"/>
  <c r="AH907" i="18" s="1"/>
  <c r="AH912" i="18" s="1"/>
  <c r="Z1283" i="38" l="1"/>
  <c r="Z1284" i="38" s="1"/>
  <c r="Z1287" i="38" s="1"/>
  <c r="Z704" i="28"/>
  <c r="Z1258" i="18"/>
  <c r="Z1259" i="18" s="1"/>
  <c r="Z1262" i="18" s="1"/>
  <c r="Z689" i="28"/>
  <c r="Z1258" i="39"/>
  <c r="Z1259" i="39" s="1"/>
  <c r="Z1262" i="39" s="1"/>
  <c r="Z691" i="28"/>
  <c r="X395" i="43"/>
  <c r="Z240" i="24"/>
  <c r="Z241" i="24" s="1"/>
  <c r="X385" i="43"/>
  <c r="X359" i="43"/>
  <c r="X388" i="43"/>
  <c r="Z421" i="24"/>
  <c r="X394" i="43"/>
  <c r="X341" i="43"/>
  <c r="X384" i="43"/>
  <c r="Z47" i="24"/>
  <c r="Z49" i="24" s="1"/>
  <c r="Z422" i="24"/>
  <c r="X389" i="43"/>
  <c r="Y303" i="43"/>
  <c r="AA1384" i="38"/>
  <c r="AA1386" i="38" s="1"/>
  <c r="Z522" i="24"/>
  <c r="X196" i="43" s="1"/>
  <c r="Z578" i="24"/>
  <c r="AF136" i="43"/>
  <c r="Y140" i="43"/>
  <c r="Z137" i="43"/>
  <c r="AA328" i="24"/>
  <c r="AA137" i="24"/>
  <c r="Y49" i="43"/>
  <c r="Z577" i="24"/>
  <c r="X225" i="43"/>
  <c r="Z14" i="43"/>
  <c r="AB242" i="28"/>
  <c r="AG62" i="28"/>
  <c r="AA66" i="28"/>
  <c r="AH885" i="18"/>
  <c r="AI881" i="18" s="1"/>
  <c r="AI868" i="18" s="1"/>
  <c r="AI869" i="18" s="1"/>
  <c r="AI936" i="38"/>
  <c r="I929" i="38"/>
  <c r="I936" i="38" s="1"/>
  <c r="AI930" i="38"/>
  <c r="AI907" i="39"/>
  <c r="AI912" i="39" s="1"/>
  <c r="I892" i="39"/>
  <c r="I907" i="39" s="1"/>
  <c r="AB1228" i="38"/>
  <c r="AB1229" i="38" s="1"/>
  <c r="AB1233" i="38" s="1"/>
  <c r="AB1234" i="38" s="1"/>
  <c r="AB1238" i="38"/>
  <c r="AB1238" i="18"/>
  <c r="AB1228" i="18"/>
  <c r="AB1229" i="18" s="1"/>
  <c r="AB1233" i="18" s="1"/>
  <c r="AB1234" i="18" s="1"/>
  <c r="AB1308" i="39"/>
  <c r="AB1202" i="39"/>
  <c r="AB1203" i="39" s="1"/>
  <c r="AB1207" i="39" s="1"/>
  <c r="AB1208" i="39" s="1"/>
  <c r="AB1220" i="39" s="1"/>
  <c r="AB1224" i="39" s="1"/>
  <c r="AB1014" i="39"/>
  <c r="AB1016" i="39" s="1"/>
  <c r="Z167" i="43" s="1"/>
  <c r="AB1010" i="39"/>
  <c r="AH1343" i="38"/>
  <c r="AH954" i="38"/>
  <c r="AA1347" i="38"/>
  <c r="AA1348" i="38" s="1"/>
  <c r="AA631" i="28" s="1"/>
  <c r="AA635" i="28" s="1"/>
  <c r="AA1147" i="38"/>
  <c r="AH1296" i="39"/>
  <c r="AH964" i="39"/>
  <c r="AH965" i="39" s="1"/>
  <c r="AH940" i="39"/>
  <c r="AH942" i="39" s="1"/>
  <c r="AF75" i="43" s="1"/>
  <c r="AI937" i="38"/>
  <c r="AI884" i="39"/>
  <c r="AI885" i="39" s="1"/>
  <c r="I878" i="39"/>
  <c r="I884" i="39" s="1"/>
  <c r="AC977" i="38"/>
  <c r="AC978" i="38" s="1"/>
  <c r="AC982" i="38" s="1"/>
  <c r="AC987" i="38"/>
  <c r="AC999" i="38"/>
  <c r="AC981" i="38"/>
  <c r="AC973" i="38"/>
  <c r="AC974" i="38" s="1"/>
  <c r="AG1201" i="18"/>
  <c r="AG1307" i="18"/>
  <c r="AG949" i="18"/>
  <c r="AG951" i="18" s="1"/>
  <c r="AE106" i="43" s="1"/>
  <c r="AG945" i="18"/>
  <c r="AA1311" i="18"/>
  <c r="AA1312" i="18" s="1"/>
  <c r="AA1142" i="18"/>
  <c r="AA1144" i="18" s="1"/>
  <c r="Y110" i="43" s="1"/>
  <c r="AA1138" i="18"/>
  <c r="AA1315" i="38"/>
  <c r="AA1316" i="38" s="1"/>
  <c r="AA434" i="28" s="1"/>
  <c r="AA1246" i="38"/>
  <c r="AA1247" i="38" s="1"/>
  <c r="AA571" i="28" s="1"/>
  <c r="Z1279" i="39"/>
  <c r="Z1280" i="39" s="1"/>
  <c r="Z705" i="28" s="1"/>
  <c r="Z1275" i="39"/>
  <c r="AB1227" i="39"/>
  <c r="I872" i="39"/>
  <c r="I891" i="39"/>
  <c r="I883" i="39"/>
  <c r="AA1300" i="39"/>
  <c r="AA1301" i="39" s="1"/>
  <c r="AA1133" i="39"/>
  <c r="AA1135" i="39" s="1"/>
  <c r="Y79" i="43" s="1"/>
  <c r="AG993" i="18"/>
  <c r="AG969" i="18"/>
  <c r="AH935" i="18"/>
  <c r="AH929" i="18"/>
  <c r="Z1279" i="18"/>
  <c r="Z1280" i="18" s="1"/>
  <c r="Z703" i="28" s="1"/>
  <c r="Z1275" i="18"/>
  <c r="AC999" i="18"/>
  <c r="AC987" i="18"/>
  <c r="AC981" i="18"/>
  <c r="AC973" i="18"/>
  <c r="AC974" i="18" s="1"/>
  <c r="AC977" i="18"/>
  <c r="AC978" i="18" s="1"/>
  <c r="AC982" i="18" s="1"/>
  <c r="AB1344" i="38"/>
  <c r="AB1019" i="38"/>
  <c r="AB1344" i="18"/>
  <c r="AB1019" i="18"/>
  <c r="AC977" i="39"/>
  <c r="AC978" i="39" s="1"/>
  <c r="AC982" i="39" s="1"/>
  <c r="AC987" i="39"/>
  <c r="AC999" i="39"/>
  <c r="AC981" i="39"/>
  <c r="AC973" i="39"/>
  <c r="AC974" i="39" s="1"/>
  <c r="AA1384" i="18" l="1"/>
  <c r="AA1386" i="18" s="1"/>
  <c r="AA1389" i="18" s="1"/>
  <c r="AA545" i="28"/>
  <c r="AA549" i="28" s="1"/>
  <c r="X398" i="43"/>
  <c r="Z431" i="24"/>
  <c r="AA1389" i="38"/>
  <c r="Y349" i="43"/>
  <c r="Y304" i="43"/>
  <c r="AA229" i="24"/>
  <c r="AA38" i="24"/>
  <c r="Z423" i="24"/>
  <c r="X386" i="43" s="1"/>
  <c r="X399" i="43"/>
  <c r="Z432" i="24"/>
  <c r="Y340" i="43"/>
  <c r="Z579" i="24"/>
  <c r="X223" i="43" s="1"/>
  <c r="AA41" i="28"/>
  <c r="AA1250" i="38"/>
  <c r="AA194" i="24"/>
  <c r="Y141" i="43"/>
  <c r="AA385" i="24"/>
  <c r="Y18" i="43"/>
  <c r="Y294" i="43"/>
  <c r="Y194" i="43"/>
  <c r="AA136" i="24"/>
  <c r="AA138" i="24" s="1"/>
  <c r="Z76" i="43"/>
  <c r="Z1283" i="18"/>
  <c r="Z1284" i="18" s="1"/>
  <c r="Z1287" i="18" s="1"/>
  <c r="Z27" i="28"/>
  <c r="Z1283" i="39"/>
  <c r="Z1284" i="39" s="1"/>
  <c r="Z1287" i="39" s="1"/>
  <c r="Z28" i="28"/>
  <c r="AA245" i="28"/>
  <c r="AG241" i="28"/>
  <c r="AB360" i="28"/>
  <c r="AA184" i="28"/>
  <c r="AH180" i="28"/>
  <c r="AA1351" i="38"/>
  <c r="AA1352" i="38" s="1"/>
  <c r="AA464" i="28" s="1"/>
  <c r="AA12" i="28"/>
  <c r="AB1239" i="18"/>
  <c r="AB1240" i="18" s="1"/>
  <c r="AC1237" i="18" s="1"/>
  <c r="AB1120" i="18"/>
  <c r="AB1122" i="18" s="1"/>
  <c r="AB1125" i="18" s="1"/>
  <c r="AB1130" i="18" s="1"/>
  <c r="AC988" i="39"/>
  <c r="AC989" i="39" s="1"/>
  <c r="AC995" i="39" s="1"/>
  <c r="AC1000" i="39"/>
  <c r="AC1002" i="39" s="1"/>
  <c r="AC984" i="18"/>
  <c r="AC994" i="18" s="1"/>
  <c r="AA1347" i="18"/>
  <c r="AA1348" i="18" s="1"/>
  <c r="AA610" i="28" s="1"/>
  <c r="AA614" i="28" s="1"/>
  <c r="AA1147" i="18"/>
  <c r="AG1343" i="18"/>
  <c r="AG954" i="18"/>
  <c r="AC988" i="38"/>
  <c r="AC989" i="38" s="1"/>
  <c r="AC995" i="38" s="1"/>
  <c r="AC1000" i="38"/>
  <c r="AC1002" i="38" s="1"/>
  <c r="AH1307" i="39"/>
  <c r="AH1201" i="39"/>
  <c r="AH949" i="39"/>
  <c r="AH951" i="39" s="1"/>
  <c r="AF166" i="43" s="1"/>
  <c r="AH945" i="39"/>
  <c r="AC1000" i="18"/>
  <c r="AC1002" i="18" s="1"/>
  <c r="AC988" i="18"/>
  <c r="AC989" i="18" s="1"/>
  <c r="AC995" i="18" s="1"/>
  <c r="AC984" i="39"/>
  <c r="AC994" i="39" s="1"/>
  <c r="AH936" i="18"/>
  <c r="AH937" i="18" s="1"/>
  <c r="AH930" i="18"/>
  <c r="AI928" i="18" s="1"/>
  <c r="AA1311" i="39"/>
  <c r="AA1312" i="39" s="1"/>
  <c r="AA587" i="28" s="1"/>
  <c r="AA591" i="28" s="1"/>
  <c r="AA1142" i="39"/>
  <c r="AA1144" i="39" s="1"/>
  <c r="Y170" i="43" s="1"/>
  <c r="AA1138" i="39"/>
  <c r="AA1315" i="18"/>
  <c r="AA1316" i="18" s="1"/>
  <c r="AA433" i="28" s="1"/>
  <c r="AA1246" i="18"/>
  <c r="AA1247" i="18" s="1"/>
  <c r="AC984" i="38"/>
  <c r="AC994" i="38" s="1"/>
  <c r="AH993" i="39"/>
  <c r="AH969" i="39"/>
  <c r="AB1344" i="39"/>
  <c r="AB1019" i="39"/>
  <c r="AB1238" i="39"/>
  <c r="AB1228" i="39"/>
  <c r="AB1229" i="39" s="1"/>
  <c r="AB1233" i="39" s="1"/>
  <c r="AB1234" i="39" s="1"/>
  <c r="AI935" i="39"/>
  <c r="AI929" i="39"/>
  <c r="I912" i="39"/>
  <c r="I935" i="39" s="1"/>
  <c r="AI872" i="18"/>
  <c r="AI873" i="18" s="1"/>
  <c r="AI877" i="18" s="1"/>
  <c r="AI878" i="18" s="1"/>
  <c r="AI891" i="18"/>
  <c r="AI892" i="18" s="1"/>
  <c r="AI883" i="18"/>
  <c r="I869" i="18"/>
  <c r="AA1254" i="38"/>
  <c r="AA1255" i="38" s="1"/>
  <c r="AA1271" i="38"/>
  <c r="AA1272" i="38" s="1"/>
  <c r="AA636" i="28" s="1"/>
  <c r="AA1266" i="38"/>
  <c r="AI1296" i="38"/>
  <c r="AI964" i="38"/>
  <c r="AI965" i="38" s="1"/>
  <c r="AI940" i="38"/>
  <c r="AI942" i="38" s="1"/>
  <c r="I937" i="38"/>
  <c r="AB1239" i="38"/>
  <c r="AB1240" i="38" s="1"/>
  <c r="AC1237" i="38" s="1"/>
  <c r="AB1120" i="38"/>
  <c r="AB1122" i="38" s="1"/>
  <c r="AB1125" i="38" s="1"/>
  <c r="AB1130" i="38" s="1"/>
  <c r="AA1258" i="38" l="1"/>
  <c r="AA1259" i="38" s="1"/>
  <c r="AA1262" i="38" s="1"/>
  <c r="AA690" i="28"/>
  <c r="AA37" i="24"/>
  <c r="AA39" i="24" s="1"/>
  <c r="AA550" i="28"/>
  <c r="AG44" i="43"/>
  <c r="AI121" i="28"/>
  <c r="Y312" i="43"/>
  <c r="AA1384" i="39"/>
  <c r="AA1386" i="39" s="1"/>
  <c r="AA239" i="24"/>
  <c r="AA48" i="24"/>
  <c r="Y350" i="43"/>
  <c r="Z433" i="24"/>
  <c r="X396" i="43" s="1"/>
  <c r="AA40" i="28"/>
  <c r="AA1250" i="18"/>
  <c r="Y295" i="43"/>
  <c r="AA520" i="24"/>
  <c r="Y198" i="43"/>
  <c r="Y221" i="43"/>
  <c r="Y111" i="43"/>
  <c r="AA193" i="24"/>
  <c r="AA195" i="24" s="1"/>
  <c r="AA329" i="24"/>
  <c r="AA330" i="24" s="1"/>
  <c r="Y195" i="43"/>
  <c r="Y80" i="43"/>
  <c r="AH359" i="28"/>
  <c r="AA363" i="28"/>
  <c r="AA1351" i="18"/>
  <c r="AA1352" i="18" s="1"/>
  <c r="AA463" i="28" s="1"/>
  <c r="AA13" i="28"/>
  <c r="AC1297" i="39"/>
  <c r="AC1005" i="39"/>
  <c r="AC1007" i="39" s="1"/>
  <c r="AC181" i="28" s="1"/>
  <c r="AB1239" i="39"/>
  <c r="AB1240" i="39" s="1"/>
  <c r="AC1237" i="39" s="1"/>
  <c r="AB1120" i="39"/>
  <c r="AB1122" i="39" s="1"/>
  <c r="AB1125" i="39" s="1"/>
  <c r="AB1130" i="39" s="1"/>
  <c r="AC1227" i="38"/>
  <c r="AH1296" i="18"/>
  <c r="AH964" i="18"/>
  <c r="AH965" i="18" s="1"/>
  <c r="AH940" i="18"/>
  <c r="AH942" i="18" s="1"/>
  <c r="AF13" i="43" s="1"/>
  <c r="AI993" i="38"/>
  <c r="AI969" i="38"/>
  <c r="I965" i="38"/>
  <c r="AI936" i="39"/>
  <c r="AI937" i="39" s="1"/>
  <c r="I929" i="39"/>
  <c r="I936" i="39" s="1"/>
  <c r="AI930" i="39"/>
  <c r="I1296" i="38"/>
  <c r="I964" i="38"/>
  <c r="I940" i="38"/>
  <c r="AI884" i="18"/>
  <c r="AI885" i="18" s="1"/>
  <c r="I878" i="18"/>
  <c r="I884" i="18" s="1"/>
  <c r="AC1297" i="38"/>
  <c r="AC1005" i="38"/>
  <c r="AC1007" i="38" s="1"/>
  <c r="AC122" i="28" s="1"/>
  <c r="AC996" i="38"/>
  <c r="AD992" i="38" s="1"/>
  <c r="AA1315" i="39"/>
  <c r="AA1316" i="39" s="1"/>
  <c r="AA435" i="28" s="1"/>
  <c r="AA1246" i="39"/>
  <c r="AA1247" i="39" s="1"/>
  <c r="AA592" i="28" s="1"/>
  <c r="AC996" i="18"/>
  <c r="AD992" i="18" s="1"/>
  <c r="AB1300" i="38"/>
  <c r="AB1301" i="38" s="1"/>
  <c r="AB1133" i="38"/>
  <c r="AB1135" i="38" s="1"/>
  <c r="AI907" i="18"/>
  <c r="AI912" i="18" s="1"/>
  <c r="I892" i="18"/>
  <c r="I907" i="18" s="1"/>
  <c r="AI1307" i="38"/>
  <c r="AI1201" i="38"/>
  <c r="AI949" i="38"/>
  <c r="AI951" i="38" s="1"/>
  <c r="AI300" i="28" s="1"/>
  <c r="AI945" i="38"/>
  <c r="G946" i="38" s="1"/>
  <c r="I942" i="38"/>
  <c r="I121" i="28" s="1"/>
  <c r="I883" i="18"/>
  <c r="I872" i="18"/>
  <c r="I891" i="18"/>
  <c r="AC996" i="39"/>
  <c r="AD992" i="39" s="1"/>
  <c r="AH1343" i="39"/>
  <c r="AH954" i="39"/>
  <c r="AA1279" i="38"/>
  <c r="AA1280" i="38" s="1"/>
  <c r="AA1275" i="38"/>
  <c r="AC1297" i="18"/>
  <c r="AC1005" i="18"/>
  <c r="AC1007" i="18" s="1"/>
  <c r="AC63" i="28" s="1"/>
  <c r="AA1254" i="18"/>
  <c r="AA1255" i="18" s="1"/>
  <c r="AA1271" i="18"/>
  <c r="AA1272" i="18" s="1"/>
  <c r="AA615" i="28" s="1"/>
  <c r="AA1266" i="18"/>
  <c r="AB1300" i="18"/>
  <c r="AB1301" i="18" s="1"/>
  <c r="AB1133" i="18"/>
  <c r="AB1135" i="18" s="1"/>
  <c r="Z17" i="43" s="1"/>
  <c r="AC1227" i="18"/>
  <c r="AA1347" i="39"/>
  <c r="AA1348" i="39" s="1"/>
  <c r="AA652" i="28" s="1"/>
  <c r="AA656" i="28" s="1"/>
  <c r="AA1147" i="39"/>
  <c r="AA1258" i="18" l="1"/>
  <c r="AA1259" i="18" s="1"/>
  <c r="AA1262" i="18" s="1"/>
  <c r="AA689" i="28"/>
  <c r="AA1283" i="38"/>
  <c r="AA1284" i="38" s="1"/>
  <c r="AA1287" i="38" s="1"/>
  <c r="AA704" i="28"/>
  <c r="G44" i="43"/>
  <c r="G146" i="28"/>
  <c r="Z48" i="43"/>
  <c r="AB125" i="28"/>
  <c r="Y394" i="43"/>
  <c r="AA47" i="24"/>
  <c r="AA49" i="24" s="1"/>
  <c r="Y384" i="43"/>
  <c r="Y341" i="43"/>
  <c r="Y388" i="43"/>
  <c r="AA421" i="24"/>
  <c r="Y313" i="43"/>
  <c r="AA230" i="24"/>
  <c r="AA231" i="24" s="1"/>
  <c r="AA1389" i="39"/>
  <c r="Y358" i="43"/>
  <c r="AA42" i="28"/>
  <c r="AA1250" i="39"/>
  <c r="Y171" i="43"/>
  <c r="Y222" i="43"/>
  <c r="AA386" i="24"/>
  <c r="AA387" i="24" s="1"/>
  <c r="AA521" i="24"/>
  <c r="AA522" i="24" s="1"/>
  <c r="Y196" i="43" s="1"/>
  <c r="Y199" i="43"/>
  <c r="AG136" i="43"/>
  <c r="AA577" i="24"/>
  <c r="Y225" i="43"/>
  <c r="AA1351" i="39"/>
  <c r="AA1352" i="39" s="1"/>
  <c r="AA465" i="28" s="1"/>
  <c r="AB66" i="28"/>
  <c r="AH62" i="28"/>
  <c r="AA1271" i="39"/>
  <c r="AA1272" i="39" s="1"/>
  <c r="AA657" i="28" s="1"/>
  <c r="AA1266" i="39"/>
  <c r="AA1254" i="39"/>
  <c r="AA1255" i="39" s="1"/>
  <c r="AC1308" i="38"/>
  <c r="AC1202" i="38"/>
  <c r="AC1203" i="38" s="1"/>
  <c r="AC1207" i="38" s="1"/>
  <c r="AC1208" i="38" s="1"/>
  <c r="AC1220" i="38" s="1"/>
  <c r="AC1224" i="38" s="1"/>
  <c r="AC1014" i="38"/>
  <c r="AC1016" i="38" s="1"/>
  <c r="AC301" i="28" s="1"/>
  <c r="AC1010" i="38"/>
  <c r="AA45" i="43" s="1"/>
  <c r="I993" i="38"/>
  <c r="I969" i="38"/>
  <c r="AH993" i="18"/>
  <c r="AH969" i="18"/>
  <c r="AB1300" i="39"/>
  <c r="AB1301" i="39" s="1"/>
  <c r="AB1133" i="39"/>
  <c r="AB1135" i="39" s="1"/>
  <c r="Z79" i="43" s="1"/>
  <c r="AD968" i="39"/>
  <c r="AD970" i="39" s="1"/>
  <c r="AB1311" i="18"/>
  <c r="AB1312" i="18" s="1"/>
  <c r="AB1142" i="18"/>
  <c r="AB1144" i="18" s="1"/>
  <c r="Z110" i="43" s="1"/>
  <c r="AB1138" i="18"/>
  <c r="AA1275" i="18"/>
  <c r="AA1279" i="18"/>
  <c r="AA1280" i="18" s="1"/>
  <c r="AA703" i="28" s="1"/>
  <c r="AC1202" i="18"/>
  <c r="AC1203" i="18" s="1"/>
  <c r="AC1207" i="18" s="1"/>
  <c r="AC1208" i="18" s="1"/>
  <c r="AC1220" i="18" s="1"/>
  <c r="AC1224" i="18" s="1"/>
  <c r="AC1014" i="18"/>
  <c r="AC1016" i="18" s="1"/>
  <c r="AA107" i="43" s="1"/>
  <c r="AC1010" i="18"/>
  <c r="AC1308" i="18"/>
  <c r="I1307" i="38"/>
  <c r="I1201" i="38"/>
  <c r="I949" i="38"/>
  <c r="I945" i="38"/>
  <c r="AB1311" i="38"/>
  <c r="AB1312" i="38" s="1"/>
  <c r="AB566" i="28" s="1"/>
  <c r="AB570" i="28" s="1"/>
  <c r="AB1142" i="38"/>
  <c r="AB1144" i="38" s="1"/>
  <c r="AB304" i="28" s="1"/>
  <c r="AB1138" i="38"/>
  <c r="G102" i="24"/>
  <c r="G293" i="24"/>
  <c r="G1322" i="38"/>
  <c r="AC1308" i="39"/>
  <c r="AC1202" i="39"/>
  <c r="AC1203" i="39" s="1"/>
  <c r="AC1207" i="39" s="1"/>
  <c r="AC1208" i="39" s="1"/>
  <c r="AC1220" i="39" s="1"/>
  <c r="AC1224" i="39" s="1"/>
  <c r="AC1014" i="39"/>
  <c r="AC1016" i="39" s="1"/>
  <c r="AA167" i="43" s="1"/>
  <c r="AC1010" i="39"/>
  <c r="AC1227" i="39"/>
  <c r="AI1343" i="38"/>
  <c r="AI954" i="38"/>
  <c r="G955" i="38" s="1"/>
  <c r="G325" i="28" s="1"/>
  <c r="I951" i="38"/>
  <c r="I300" i="28" s="1"/>
  <c r="AI929" i="18"/>
  <c r="AI935" i="18"/>
  <c r="I912" i="18"/>
  <c r="I935" i="18" s="1"/>
  <c r="AD968" i="18"/>
  <c r="AD970" i="18" s="1"/>
  <c r="AD968" i="38"/>
  <c r="AD970" i="38" s="1"/>
  <c r="AI1296" i="39"/>
  <c r="AI964" i="39"/>
  <c r="AI965" i="39" s="1"/>
  <c r="AI940" i="39"/>
  <c r="AI942" i="39" s="1"/>
  <c r="AG75" i="43" s="1"/>
  <c r="I937" i="39"/>
  <c r="AH1201" i="18"/>
  <c r="AH1307" i="18"/>
  <c r="AH949" i="18"/>
  <c r="AH951" i="18" s="1"/>
  <c r="AF106" i="43" s="1"/>
  <c r="AH945" i="18"/>
  <c r="AB1384" i="18" l="1"/>
  <c r="AB1386" i="18" s="1"/>
  <c r="AB1389" i="18" s="1"/>
  <c r="AB545" i="28"/>
  <c r="AB549" i="28" s="1"/>
  <c r="AA1258" i="39"/>
  <c r="AA1259" i="39" s="1"/>
  <c r="AA1262" i="39" s="1"/>
  <c r="AA691" i="28"/>
  <c r="Y389" i="43"/>
  <c r="AA422" i="24"/>
  <c r="AA423" i="24" s="1"/>
  <c r="Y386" i="43" s="1"/>
  <c r="AA431" i="24"/>
  <c r="Y398" i="43"/>
  <c r="Y395" i="43"/>
  <c r="AA240" i="24"/>
  <c r="AA241" i="24" s="1"/>
  <c r="Y385" i="43"/>
  <c r="Y359" i="43"/>
  <c r="Z303" i="43"/>
  <c r="AB1384" i="38"/>
  <c r="AB1386" i="38" s="1"/>
  <c r="Y226" i="43"/>
  <c r="AA578" i="24"/>
  <c r="AA579" i="24" s="1"/>
  <c r="Y223" i="43" s="1"/>
  <c r="AA137" i="43"/>
  <c r="Z140" i="43"/>
  <c r="G136" i="43"/>
  <c r="AB328" i="24"/>
  <c r="AB137" i="24"/>
  <c r="Z49" i="43"/>
  <c r="Z18" i="43"/>
  <c r="Z294" i="43"/>
  <c r="AB136" i="24"/>
  <c r="AB138" i="24" s="1"/>
  <c r="Z194" i="43"/>
  <c r="AA76" i="43"/>
  <c r="AA14" i="43"/>
  <c r="AA1283" i="18"/>
  <c r="AA1284" i="18" s="1"/>
  <c r="AA1287" i="18" s="1"/>
  <c r="AA27" i="28"/>
  <c r="AH241" i="28"/>
  <c r="AC242" i="28"/>
  <c r="AB245" i="28"/>
  <c r="AC360" i="28"/>
  <c r="AI180" i="28"/>
  <c r="AB184" i="28"/>
  <c r="AB12" i="28"/>
  <c r="I1296" i="39"/>
  <c r="I964" i="39"/>
  <c r="I940" i="39"/>
  <c r="AI1307" i="39"/>
  <c r="AI1201" i="39"/>
  <c r="AI949" i="39"/>
  <c r="AI951" i="39" s="1"/>
  <c r="AG166" i="43" s="1"/>
  <c r="AI945" i="39"/>
  <c r="G946" i="39" s="1"/>
  <c r="G205" i="28" s="1"/>
  <c r="I942" i="39"/>
  <c r="I180" i="28" s="1"/>
  <c r="AB1347" i="18"/>
  <c r="AB1348" i="18" s="1"/>
  <c r="AB610" i="28" s="1"/>
  <c r="AB614" i="28" s="1"/>
  <c r="AB1147" i="18"/>
  <c r="AC1344" i="38"/>
  <c r="AC1019" i="38"/>
  <c r="AI936" i="18"/>
  <c r="AI937" i="18" s="1"/>
  <c r="I929" i="18"/>
  <c r="I936" i="18" s="1"/>
  <c r="AI930" i="18"/>
  <c r="AC1344" i="39"/>
  <c r="AC1019" i="39"/>
  <c r="AB1347" i="38"/>
  <c r="AB1348" i="38" s="1"/>
  <c r="AB631" i="28" s="1"/>
  <c r="AB635" i="28" s="1"/>
  <c r="AB1147" i="38"/>
  <c r="AB1315" i="18"/>
  <c r="AB1316" i="18" s="1"/>
  <c r="AB433" i="28" s="1"/>
  <c r="AB1246" i="18"/>
  <c r="AB1247" i="18" s="1"/>
  <c r="AB1311" i="39"/>
  <c r="AB1312" i="39" s="1"/>
  <c r="AB587" i="28" s="1"/>
  <c r="AB591" i="28" s="1"/>
  <c r="AB1142" i="39"/>
  <c r="AB1144" i="39" s="1"/>
  <c r="Z170" i="43" s="1"/>
  <c r="AB1138" i="39"/>
  <c r="AC1228" i="38"/>
  <c r="AC1229" i="38" s="1"/>
  <c r="AC1233" i="38" s="1"/>
  <c r="AC1234" i="38" s="1"/>
  <c r="AC1238" i="38"/>
  <c r="AA1275" i="39"/>
  <c r="AA1279" i="39"/>
  <c r="AA1280" i="39" s="1"/>
  <c r="AA705" i="28" s="1"/>
  <c r="AH1343" i="18"/>
  <c r="AH954" i="18"/>
  <c r="AI993" i="39"/>
  <c r="AI969" i="39"/>
  <c r="I965" i="39"/>
  <c r="AD987" i="18"/>
  <c r="AD999" i="18"/>
  <c r="AD981" i="18"/>
  <c r="AD973" i="18"/>
  <c r="AD974" i="18" s="1"/>
  <c r="AD977" i="18"/>
  <c r="AD978" i="18" s="1"/>
  <c r="AD982" i="18" s="1"/>
  <c r="I1343" i="38"/>
  <c r="I954" i="38"/>
  <c r="AC1228" i="39"/>
  <c r="AC1229" i="39" s="1"/>
  <c r="AC1233" i="39" s="1"/>
  <c r="AC1234" i="39" s="1"/>
  <c r="AC1238" i="39"/>
  <c r="AB1315" i="38"/>
  <c r="AB1316" i="38" s="1"/>
  <c r="AB434" i="28" s="1"/>
  <c r="AB1246" i="38"/>
  <c r="AB1247" i="38" s="1"/>
  <c r="AB571" i="28" s="1"/>
  <c r="AC1019" i="18"/>
  <c r="AC1344" i="18"/>
  <c r="AD977" i="38"/>
  <c r="AD978" i="38" s="1"/>
  <c r="AD982" i="38" s="1"/>
  <c r="AD987" i="38"/>
  <c r="AD999" i="38"/>
  <c r="AD981" i="38"/>
  <c r="AD973" i="38"/>
  <c r="AD974" i="38" s="1"/>
  <c r="G350" i="24"/>
  <c r="G159" i="24"/>
  <c r="G1358" i="38"/>
  <c r="AC1228" i="18"/>
  <c r="AC1229" i="18" s="1"/>
  <c r="AC1233" i="18" s="1"/>
  <c r="AC1234" i="18" s="1"/>
  <c r="AC1238" i="18"/>
  <c r="AD977" i="39"/>
  <c r="AD978" i="39" s="1"/>
  <c r="AD982" i="39" s="1"/>
  <c r="AD987" i="39"/>
  <c r="AD999" i="39"/>
  <c r="AD981" i="39"/>
  <c r="AD973" i="39"/>
  <c r="AD974" i="39" s="1"/>
  <c r="Z340" i="43" l="1"/>
  <c r="AB37" i="24"/>
  <c r="AB550" i="28"/>
  <c r="Z312" i="43"/>
  <c r="AB1384" i="39"/>
  <c r="AB1386" i="39" s="1"/>
  <c r="Z304" i="43"/>
  <c r="AB229" i="24"/>
  <c r="AB38" i="24"/>
  <c r="Y399" i="43"/>
  <c r="AA432" i="24"/>
  <c r="AA433" i="24" s="1"/>
  <c r="Y396" i="43" s="1"/>
  <c r="AB1389" i="38"/>
  <c r="Z349" i="43"/>
  <c r="AB41" i="28"/>
  <c r="AB1250" i="38"/>
  <c r="AB40" i="28"/>
  <c r="Z295" i="43"/>
  <c r="AB1250" i="18"/>
  <c r="AB385" i="24"/>
  <c r="AB194" i="24"/>
  <c r="Z141" i="43"/>
  <c r="AB193" i="24"/>
  <c r="Z221" i="43"/>
  <c r="Z111" i="43"/>
  <c r="AB520" i="24"/>
  <c r="Z198" i="43"/>
  <c r="Z80" i="43"/>
  <c r="AB329" i="24"/>
  <c r="AB330" i="24" s="1"/>
  <c r="Z195" i="43"/>
  <c r="G75" i="43"/>
  <c r="AA1283" i="39"/>
  <c r="AA1284" i="39" s="1"/>
  <c r="AA1287" i="39" s="1"/>
  <c r="AA28" i="28"/>
  <c r="AI359" i="28"/>
  <c r="AB363" i="28"/>
  <c r="AB1351" i="38"/>
  <c r="AB1352" i="38" s="1"/>
  <c r="AB464" i="28" s="1"/>
  <c r="AB1351" i="18"/>
  <c r="AB1352" i="18" s="1"/>
  <c r="AB463" i="28" s="1"/>
  <c r="AB13" i="28"/>
  <c r="I12" i="42"/>
  <c r="AD984" i="39"/>
  <c r="AD994" i="39" s="1"/>
  <c r="AI1296" i="18"/>
  <c r="AI964" i="18"/>
  <c r="AI965" i="18" s="1"/>
  <c r="AI940" i="18"/>
  <c r="AI942" i="18" s="1"/>
  <c r="AG13" i="43" s="1"/>
  <c r="I937" i="18"/>
  <c r="AC1239" i="39"/>
  <c r="AC1240" i="39" s="1"/>
  <c r="AD1237" i="39" s="1"/>
  <c r="AC1120" i="39"/>
  <c r="AC1122" i="39" s="1"/>
  <c r="AC1125" i="39" s="1"/>
  <c r="AC1130" i="39" s="1"/>
  <c r="AC1239" i="18"/>
  <c r="AC1240" i="18" s="1"/>
  <c r="AD1237" i="18" s="1"/>
  <c r="AC1120" i="18"/>
  <c r="AC1122" i="18" s="1"/>
  <c r="AC1125" i="18" s="1"/>
  <c r="AC1130" i="18" s="1"/>
  <c r="AB1271" i="38"/>
  <c r="AB1272" i="38" s="1"/>
  <c r="AB636" i="28" s="1"/>
  <c r="AB1266" i="38"/>
  <c r="AB1254" i="38"/>
  <c r="AB1255" i="38" s="1"/>
  <c r="AD988" i="18"/>
  <c r="AD989" i="18" s="1"/>
  <c r="AD995" i="18" s="1"/>
  <c r="AD1000" i="18"/>
  <c r="AD1002" i="18" s="1"/>
  <c r="I993" i="39"/>
  <c r="I969" i="39"/>
  <c r="AB1315" i="39"/>
  <c r="AB1316" i="39" s="1"/>
  <c r="AB435" i="28" s="1"/>
  <c r="AB1246" i="39"/>
  <c r="AB1247" i="39" s="1"/>
  <c r="AB592" i="28" s="1"/>
  <c r="AI1343" i="39"/>
  <c r="AI954" i="39"/>
  <c r="G955" i="39" s="1"/>
  <c r="I951" i="39"/>
  <c r="I359" i="28" s="1"/>
  <c r="AD988" i="38"/>
  <c r="AD989" i="38" s="1"/>
  <c r="AD995" i="38" s="1"/>
  <c r="AD1000" i="38"/>
  <c r="AD1002" i="38" s="1"/>
  <c r="AD984" i="38"/>
  <c r="AD994" i="38" s="1"/>
  <c r="AD984" i="18"/>
  <c r="AD994" i="18" s="1"/>
  <c r="AC1239" i="38"/>
  <c r="AC1240" i="38" s="1"/>
  <c r="AD1237" i="38" s="1"/>
  <c r="AC1120" i="38"/>
  <c r="AC1122" i="38" s="1"/>
  <c r="AC1125" i="38" s="1"/>
  <c r="AC1130" i="38" s="1"/>
  <c r="AB1254" i="18"/>
  <c r="AB1255" i="18" s="1"/>
  <c r="AB1271" i="18"/>
  <c r="AB1272" i="18" s="1"/>
  <c r="AB615" i="28" s="1"/>
  <c r="AB1266" i="18"/>
  <c r="AD988" i="39"/>
  <c r="AD989" i="39" s="1"/>
  <c r="AD995" i="39" s="1"/>
  <c r="AD1000" i="39"/>
  <c r="AD1002" i="39" s="1"/>
  <c r="I1307" i="39"/>
  <c r="I1201" i="39"/>
  <c r="I949" i="39"/>
  <c r="I945" i="39"/>
  <c r="AB1347" i="39"/>
  <c r="AB1348" i="39" s="1"/>
  <c r="AB652" i="28" s="1"/>
  <c r="AB656" i="28" s="1"/>
  <c r="AB1147" i="39"/>
  <c r="G294" i="24"/>
  <c r="G295" i="24" s="1"/>
  <c r="G12" i="42" s="1"/>
  <c r="G1322" i="39"/>
  <c r="AB39" i="24" l="1"/>
  <c r="AB421" i="24" s="1"/>
  <c r="AB1258" i="18"/>
  <c r="AB1259" i="18" s="1"/>
  <c r="AB1262" i="18" s="1"/>
  <c r="AB689" i="28"/>
  <c r="AB1258" i="38"/>
  <c r="AB1259" i="38" s="1"/>
  <c r="AB1262" i="38" s="1"/>
  <c r="AB690" i="28"/>
  <c r="G166" i="43"/>
  <c r="G384" i="28"/>
  <c r="Z394" i="43"/>
  <c r="AB47" i="24"/>
  <c r="Z384" i="43"/>
  <c r="Z341" i="43"/>
  <c r="Z313" i="43"/>
  <c r="AB230" i="24"/>
  <c r="AB231" i="24" s="1"/>
  <c r="AB1389" i="39"/>
  <c r="Z358" i="43"/>
  <c r="AB48" i="24"/>
  <c r="AB239" i="24"/>
  <c r="Z350" i="43"/>
  <c r="AB42" i="28"/>
  <c r="AB1250" i="39"/>
  <c r="Z171" i="43"/>
  <c r="Z222" i="43"/>
  <c r="AB386" i="24"/>
  <c r="AB387" i="24" s="1"/>
  <c r="AB578" i="24" s="1"/>
  <c r="AB195" i="24"/>
  <c r="Z225" i="43" s="1"/>
  <c r="AB521" i="24"/>
  <c r="AB522" i="24" s="1"/>
  <c r="Z196" i="43" s="1"/>
  <c r="Z199" i="43"/>
  <c r="AB1351" i="39"/>
  <c r="AB1352" i="39" s="1"/>
  <c r="AB465" i="28" s="1"/>
  <c r="O12" i="42"/>
  <c r="AI62" i="28"/>
  <c r="AD996" i="39"/>
  <c r="AE992" i="39" s="1"/>
  <c r="AE968" i="39" s="1"/>
  <c r="AE970" i="39" s="1"/>
  <c r="AD1227" i="38"/>
  <c r="AD1297" i="39"/>
  <c r="AD1005" i="39"/>
  <c r="AD1007" i="39" s="1"/>
  <c r="AD181" i="28" s="1"/>
  <c r="AD1227" i="18"/>
  <c r="AD1297" i="18"/>
  <c r="AD1005" i="18"/>
  <c r="AD1007" i="18" s="1"/>
  <c r="AD63" i="28" s="1"/>
  <c r="I1343" i="39"/>
  <c r="I954" i="39"/>
  <c r="I1296" i="18"/>
  <c r="I964" i="18"/>
  <c r="I940" i="18"/>
  <c r="G486" i="24"/>
  <c r="AD1227" i="39"/>
  <c r="AD1297" i="38"/>
  <c r="AD1005" i="38"/>
  <c r="AD1007" i="38" s="1"/>
  <c r="AD122" i="28" s="1"/>
  <c r="AD996" i="18"/>
  <c r="AE992" i="18" s="1"/>
  <c r="G351" i="24"/>
  <c r="G352" i="24" s="1"/>
  <c r="M12" i="42" s="1"/>
  <c r="G1358" i="39"/>
  <c r="AB1279" i="38"/>
  <c r="AB1280" i="38" s="1"/>
  <c r="AB1275" i="38"/>
  <c r="AI1307" i="18"/>
  <c r="AI1201" i="18"/>
  <c r="AI945" i="18"/>
  <c r="G946" i="18" s="1"/>
  <c r="AI949" i="18"/>
  <c r="AI951" i="18" s="1"/>
  <c r="AG106" i="43" s="1"/>
  <c r="I942" i="18"/>
  <c r="I62" i="28" s="1"/>
  <c r="AD996" i="38"/>
  <c r="AE992" i="38" s="1"/>
  <c r="AC1300" i="39"/>
  <c r="AC1301" i="39" s="1"/>
  <c r="AC1133" i="39"/>
  <c r="AC1135" i="39" s="1"/>
  <c r="AA79" i="43" s="1"/>
  <c r="AI993" i="18"/>
  <c r="AI969" i="18"/>
  <c r="I965" i="18"/>
  <c r="AB1279" i="18"/>
  <c r="AB1280" i="18" s="1"/>
  <c r="AB703" i="28" s="1"/>
  <c r="AB1275" i="18"/>
  <c r="AC1300" i="38"/>
  <c r="AC1301" i="38" s="1"/>
  <c r="AC1133" i="38"/>
  <c r="AC1135" i="38" s="1"/>
  <c r="AB1254" i="39"/>
  <c r="AB1255" i="39" s="1"/>
  <c r="AB1271" i="39"/>
  <c r="AB1272" i="39" s="1"/>
  <c r="AB657" i="28" s="1"/>
  <c r="AB1266" i="39"/>
  <c r="AC1300" i="18"/>
  <c r="AC1301" i="18" s="1"/>
  <c r="AC1133" i="18"/>
  <c r="AC1135" i="18" s="1"/>
  <c r="AA17" i="43" s="1"/>
  <c r="Z388" i="43" l="1"/>
  <c r="AB1283" i="38"/>
  <c r="AB1284" i="38" s="1"/>
  <c r="AB1287" i="38" s="1"/>
  <c r="AB704" i="28"/>
  <c r="AB1258" i="39"/>
  <c r="AB1259" i="39" s="1"/>
  <c r="AB1262" i="39" s="1"/>
  <c r="AB691" i="28"/>
  <c r="G13" i="43"/>
  <c r="G87" i="28"/>
  <c r="AA48" i="43"/>
  <c r="AC125" i="28"/>
  <c r="AB49" i="24"/>
  <c r="Z398" i="43" s="1"/>
  <c r="Z395" i="43"/>
  <c r="AB240" i="24"/>
  <c r="AB241" i="24" s="1"/>
  <c r="Z359" i="43"/>
  <c r="Z385" i="43"/>
  <c r="Z389" i="43"/>
  <c r="AB422" i="24"/>
  <c r="AB423" i="24" s="1"/>
  <c r="Z386" i="43" s="1"/>
  <c r="Z226" i="43"/>
  <c r="AB577" i="24"/>
  <c r="AB579" i="24" s="1"/>
  <c r="Z223" i="43" s="1"/>
  <c r="AB1283" i="18"/>
  <c r="AB1284" i="18" s="1"/>
  <c r="AB1287" i="18" s="1"/>
  <c r="AB27" i="28"/>
  <c r="AI241" i="28"/>
  <c r="AC184" i="28"/>
  <c r="AC66" i="28"/>
  <c r="E12" i="42"/>
  <c r="AC1311" i="39"/>
  <c r="AC1312" i="39" s="1"/>
  <c r="AC587" i="28" s="1"/>
  <c r="AC591" i="28" s="1"/>
  <c r="AC1142" i="39"/>
  <c r="AC1144" i="39" s="1"/>
  <c r="AA170" i="43" s="1"/>
  <c r="AC1138" i="39"/>
  <c r="AI1343" i="18"/>
  <c r="AI954" i="18"/>
  <c r="G955" i="18" s="1"/>
  <c r="I951" i="18"/>
  <c r="I241" i="28" s="1"/>
  <c r="AE987" i="39"/>
  <c r="AE999" i="39"/>
  <c r="AE981" i="39"/>
  <c r="AE973" i="39"/>
  <c r="AE974" i="39" s="1"/>
  <c r="AE977" i="39"/>
  <c r="AE978" i="39" s="1"/>
  <c r="AE982" i="39" s="1"/>
  <c r="AC1311" i="38"/>
  <c r="AC1312" i="38" s="1"/>
  <c r="AC566" i="28" s="1"/>
  <c r="AC570" i="28" s="1"/>
  <c r="AC1138" i="38"/>
  <c r="AC1142" i="38"/>
  <c r="AC1144" i="38" s="1"/>
  <c r="AC304" i="28" s="1"/>
  <c r="I993" i="18"/>
  <c r="I969" i="18"/>
  <c r="G101" i="24"/>
  <c r="G103" i="24" s="1"/>
  <c r="F12" i="42" s="1"/>
  <c r="G1322" i="18"/>
  <c r="G543" i="24"/>
  <c r="AB1279" i="39"/>
  <c r="AB1280" i="39" s="1"/>
  <c r="AB705" i="28" s="1"/>
  <c r="AB1275" i="39"/>
  <c r="AE968" i="38"/>
  <c r="AE970" i="38" s="1"/>
  <c r="AE968" i="18"/>
  <c r="AE970" i="18" s="1"/>
  <c r="AD1202" i="18"/>
  <c r="AD1203" i="18" s="1"/>
  <c r="AD1207" i="18" s="1"/>
  <c r="AD1208" i="18" s="1"/>
  <c r="AD1220" i="18" s="1"/>
  <c r="AD1224" i="18" s="1"/>
  <c r="AD1014" i="18"/>
  <c r="AD1016" i="18" s="1"/>
  <c r="AB107" i="43" s="1"/>
  <c r="AD1010" i="18"/>
  <c r="AD1308" i="18"/>
  <c r="AD1308" i="39"/>
  <c r="AD1202" i="39"/>
  <c r="AD1203" i="39" s="1"/>
  <c r="AD1207" i="39" s="1"/>
  <c r="AD1208" i="39" s="1"/>
  <c r="AD1220" i="39" s="1"/>
  <c r="AD1224" i="39" s="1"/>
  <c r="AD1010" i="39"/>
  <c r="AD1014" i="39"/>
  <c r="AD1016" i="39" s="1"/>
  <c r="AB167" i="43" s="1"/>
  <c r="AC1142" i="18"/>
  <c r="AC1144" i="18" s="1"/>
  <c r="AA110" i="43" s="1"/>
  <c r="AC1138" i="18"/>
  <c r="AC1311" i="18"/>
  <c r="AC1312" i="18" s="1"/>
  <c r="I1201" i="18"/>
  <c r="I1307" i="18"/>
  <c r="I949" i="18"/>
  <c r="I945" i="18"/>
  <c r="AD1308" i="38"/>
  <c r="AD1202" i="38"/>
  <c r="AD1203" i="38" s="1"/>
  <c r="AD1207" i="38" s="1"/>
  <c r="AD1208" i="38" s="1"/>
  <c r="AD1220" i="38" s="1"/>
  <c r="AD1224" i="38" s="1"/>
  <c r="AD1010" i="38"/>
  <c r="AB45" i="43" s="1"/>
  <c r="AD1014" i="38"/>
  <c r="AD1016" i="38" s="1"/>
  <c r="AD301" i="28" s="1"/>
  <c r="AC1384" i="18" l="1"/>
  <c r="AC1386" i="18" s="1"/>
  <c r="AA340" i="43" s="1"/>
  <c r="AC545" i="28"/>
  <c r="AC549" i="28" s="1"/>
  <c r="AB431" i="24"/>
  <c r="G106" i="43"/>
  <c r="G266" i="28"/>
  <c r="AA312" i="43"/>
  <c r="AC1384" i="39"/>
  <c r="AC1386" i="39" s="1"/>
  <c r="AB432" i="24"/>
  <c r="Z399" i="43"/>
  <c r="AA303" i="43"/>
  <c r="AC1384" i="38"/>
  <c r="AC1386" i="38" s="1"/>
  <c r="AB137" i="43"/>
  <c r="AA140" i="43"/>
  <c r="AC328" i="24"/>
  <c r="AC137" i="24"/>
  <c r="AA49" i="43"/>
  <c r="AA18" i="43"/>
  <c r="AA294" i="43"/>
  <c r="AC136" i="24"/>
  <c r="AA194" i="43"/>
  <c r="AA80" i="43"/>
  <c r="AC329" i="24"/>
  <c r="AA195" i="43"/>
  <c r="AB76" i="43"/>
  <c r="AB14" i="43"/>
  <c r="AB1283" i="39"/>
  <c r="AB1284" i="39" s="1"/>
  <c r="AB1287" i="39" s="1"/>
  <c r="AB28" i="28"/>
  <c r="AD242" i="28"/>
  <c r="AC245" i="28"/>
  <c r="AC363" i="28"/>
  <c r="AD360" i="28"/>
  <c r="K12" i="42"/>
  <c r="AC12" i="28"/>
  <c r="AC13" i="28"/>
  <c r="AE984" i="39"/>
  <c r="AE994" i="39" s="1"/>
  <c r="AC1347" i="18"/>
  <c r="AC1348" i="18" s="1"/>
  <c r="AC610" i="28" s="1"/>
  <c r="AC614" i="28" s="1"/>
  <c r="AC1147" i="18"/>
  <c r="G485" i="24"/>
  <c r="G487" i="24" s="1"/>
  <c r="H12" i="42" s="1"/>
  <c r="AD1228" i="38"/>
  <c r="AD1229" i="38" s="1"/>
  <c r="AD1233" i="38" s="1"/>
  <c r="AD1234" i="38" s="1"/>
  <c r="AD1238" i="38"/>
  <c r="AD1344" i="38"/>
  <c r="AD1019" i="38"/>
  <c r="AE987" i="18"/>
  <c r="AE999" i="18"/>
  <c r="AE981" i="18"/>
  <c r="AE977" i="18"/>
  <c r="AE978" i="18" s="1"/>
  <c r="AE982" i="18" s="1"/>
  <c r="AE973" i="18"/>
  <c r="AE974" i="18" s="1"/>
  <c r="AD1228" i="39"/>
  <c r="AD1229" i="39" s="1"/>
  <c r="AD1233" i="39" s="1"/>
  <c r="AD1234" i="39" s="1"/>
  <c r="AD1238" i="39"/>
  <c r="AD1344" i="18"/>
  <c r="AD1019" i="18"/>
  <c r="AC1315" i="38"/>
  <c r="AC1316" i="38" s="1"/>
  <c r="AC434" i="28" s="1"/>
  <c r="AC1246" i="38"/>
  <c r="AC1247" i="38" s="1"/>
  <c r="AC571" i="28" s="1"/>
  <c r="I1343" i="18"/>
  <c r="I954" i="18"/>
  <c r="AD1228" i="18"/>
  <c r="AD1229" i="18" s="1"/>
  <c r="AD1233" i="18" s="1"/>
  <c r="AD1234" i="18" s="1"/>
  <c r="AD1238" i="18"/>
  <c r="G158" i="24"/>
  <c r="G160" i="24" s="1"/>
  <c r="L12" i="42" s="1"/>
  <c r="G1358" i="18"/>
  <c r="AC1347" i="39"/>
  <c r="AC1348" i="39" s="1"/>
  <c r="AC652" i="28" s="1"/>
  <c r="AC656" i="28" s="1"/>
  <c r="AC1147" i="39"/>
  <c r="AC1315" i="18"/>
  <c r="AC1316" i="18" s="1"/>
  <c r="AC433" i="28" s="1"/>
  <c r="AC1246" i="18"/>
  <c r="AC1247" i="18" s="1"/>
  <c r="AD1344" i="39"/>
  <c r="AD1019" i="39"/>
  <c r="AE987" i="38"/>
  <c r="AE999" i="38"/>
  <c r="AE981" i="38"/>
  <c r="AE973" i="38"/>
  <c r="AE974" i="38" s="1"/>
  <c r="AE977" i="38"/>
  <c r="AE978" i="38" s="1"/>
  <c r="AE982" i="38" s="1"/>
  <c r="AC1347" i="38"/>
  <c r="AC1348" i="38" s="1"/>
  <c r="AC631" i="28" s="1"/>
  <c r="AC635" i="28" s="1"/>
  <c r="AC1147" i="38"/>
  <c r="AE988" i="39"/>
  <c r="AE989" i="39" s="1"/>
  <c r="AE995" i="39" s="1"/>
  <c r="AE1000" i="39"/>
  <c r="AE1002" i="39" s="1"/>
  <c r="AC1315" i="39"/>
  <c r="AC1316" i="39" s="1"/>
  <c r="AC435" i="28" s="1"/>
  <c r="AC1246" i="39"/>
  <c r="AC1247" i="39" s="1"/>
  <c r="AC592" i="28" s="1"/>
  <c r="AC138" i="24" l="1"/>
  <c r="AC520" i="24" s="1"/>
  <c r="AC1389" i="18"/>
  <c r="AC37" i="24"/>
  <c r="AC550" i="28"/>
  <c r="AB433" i="24"/>
  <c r="Z396" i="43" s="1"/>
  <c r="AA304" i="43"/>
  <c r="AC229" i="24"/>
  <c r="AC38" i="24"/>
  <c r="AC1389" i="38"/>
  <c r="AA349" i="43"/>
  <c r="AC1389" i="39"/>
  <c r="AA358" i="43"/>
  <c r="AA313" i="43"/>
  <c r="AC230" i="24"/>
  <c r="AC330" i="24"/>
  <c r="AC521" i="24" s="1"/>
  <c r="AC42" i="28"/>
  <c r="AC1250" i="39"/>
  <c r="AC41" i="28"/>
  <c r="AC1250" i="38"/>
  <c r="AC40" i="28"/>
  <c r="AC1250" i="18"/>
  <c r="AA295" i="43"/>
  <c r="AA171" i="43"/>
  <c r="AA222" i="43"/>
  <c r="AC386" i="24"/>
  <c r="AC194" i="24"/>
  <c r="AA141" i="43"/>
  <c r="AC385" i="24"/>
  <c r="AC193" i="24"/>
  <c r="AA221" i="43"/>
  <c r="AA111" i="43"/>
  <c r="AC1351" i="39"/>
  <c r="AC1352" i="39" s="1"/>
  <c r="AC465" i="28" s="1"/>
  <c r="AC1351" i="38"/>
  <c r="AC1352" i="38" s="1"/>
  <c r="AC464" i="28" s="1"/>
  <c r="AC1351" i="18"/>
  <c r="AC1352" i="18" s="1"/>
  <c r="AC463" i="28" s="1"/>
  <c r="AE996" i="39"/>
  <c r="AF992" i="39" s="1"/>
  <c r="AF968" i="39" s="1"/>
  <c r="AF970" i="39" s="1"/>
  <c r="AE1297" i="39"/>
  <c r="AE1005" i="39"/>
  <c r="AE1007" i="39" s="1"/>
  <c r="AE181" i="28" s="1"/>
  <c r="AE984" i="38"/>
  <c r="AE994" i="38" s="1"/>
  <c r="AD1239" i="18"/>
  <c r="AD1240" i="18" s="1"/>
  <c r="AE1237" i="18" s="1"/>
  <c r="AD1120" i="18"/>
  <c r="AD1122" i="18" s="1"/>
  <c r="AD1125" i="18" s="1"/>
  <c r="AD1130" i="18" s="1"/>
  <c r="AD1239" i="39"/>
  <c r="AD1240" i="39" s="1"/>
  <c r="AE1237" i="39" s="1"/>
  <c r="AD1120" i="39"/>
  <c r="AD1122" i="39" s="1"/>
  <c r="AD1125" i="39" s="1"/>
  <c r="AD1130" i="39" s="1"/>
  <c r="AE988" i="38"/>
  <c r="AE989" i="38" s="1"/>
  <c r="AE995" i="38" s="1"/>
  <c r="AE1000" i="38"/>
  <c r="AE1002" i="38" s="1"/>
  <c r="AC1271" i="18"/>
  <c r="AC1272" i="18" s="1"/>
  <c r="AC615" i="28" s="1"/>
  <c r="AC1266" i="18"/>
  <c r="AC1254" i="18"/>
  <c r="AC1255" i="18" s="1"/>
  <c r="G542" i="24"/>
  <c r="G544" i="24" s="1"/>
  <c r="N12" i="42" s="1"/>
  <c r="AC1254" i="38"/>
  <c r="AC1255" i="38" s="1"/>
  <c r="AC1271" i="38"/>
  <c r="AC1272" i="38" s="1"/>
  <c r="AC636" i="28" s="1"/>
  <c r="AC1266" i="38"/>
  <c r="AE988" i="18"/>
  <c r="AE989" i="18" s="1"/>
  <c r="AE995" i="18" s="1"/>
  <c r="AE1000" i="18"/>
  <c r="AE1002" i="18" s="1"/>
  <c r="AD1239" i="38"/>
  <c r="AD1240" i="38" s="1"/>
  <c r="AE1237" i="38" s="1"/>
  <c r="AD1120" i="38"/>
  <c r="AD1122" i="38" s="1"/>
  <c r="AD1125" i="38" s="1"/>
  <c r="AD1130" i="38" s="1"/>
  <c r="AC1271" i="39"/>
  <c r="AC1272" i="39" s="1"/>
  <c r="AC657" i="28" s="1"/>
  <c r="AC1266" i="39"/>
  <c r="AC1254" i="39"/>
  <c r="AC1255" i="39" s="1"/>
  <c r="AE984" i="18"/>
  <c r="AE994" i="18" s="1"/>
  <c r="AA198" i="43" l="1"/>
  <c r="AC1258" i="38"/>
  <c r="AC1259" i="38" s="1"/>
  <c r="AC1262" i="38" s="1"/>
  <c r="AC690" i="28"/>
  <c r="AC1258" i="39"/>
  <c r="AC1259" i="39" s="1"/>
  <c r="AC1262" i="39" s="1"/>
  <c r="AC691" i="28"/>
  <c r="AC39" i="24"/>
  <c r="AC421" i="24" s="1"/>
  <c r="AC1258" i="18"/>
  <c r="AC1259" i="18" s="1"/>
  <c r="AC1262" i="18" s="1"/>
  <c r="AC689" i="28"/>
  <c r="AC231" i="24"/>
  <c r="AC422" i="24" s="1"/>
  <c r="AA388" i="43"/>
  <c r="AA395" i="43"/>
  <c r="AC240" i="24"/>
  <c r="AA385" i="43"/>
  <c r="AA359" i="43"/>
  <c r="AA394" i="43"/>
  <c r="AC47" i="24"/>
  <c r="AA384" i="43"/>
  <c r="AA341" i="43"/>
  <c r="AC239" i="24"/>
  <c r="AA350" i="43"/>
  <c r="AC48" i="24"/>
  <c r="AA199" i="43"/>
  <c r="AC522" i="24"/>
  <c r="AA196" i="43" s="1"/>
  <c r="AC195" i="24"/>
  <c r="AC577" i="24" s="1"/>
  <c r="AC387" i="24"/>
  <c r="AC578" i="24" s="1"/>
  <c r="AE1005" i="18"/>
  <c r="AE1007" i="18" s="1"/>
  <c r="AE63" i="28" s="1"/>
  <c r="AE1297" i="18"/>
  <c r="AE1297" i="38"/>
  <c r="AE1005" i="38"/>
  <c r="AE1007" i="38" s="1"/>
  <c r="AE122" i="28" s="1"/>
  <c r="AC1279" i="39"/>
  <c r="AC1280" i="39" s="1"/>
  <c r="AC705" i="28" s="1"/>
  <c r="AC1275" i="39"/>
  <c r="AC1279" i="38"/>
  <c r="AC1280" i="38" s="1"/>
  <c r="AC1275" i="38"/>
  <c r="AD1133" i="38"/>
  <c r="AD1135" i="38" s="1"/>
  <c r="AD1300" i="38"/>
  <c r="AD1301" i="38" s="1"/>
  <c r="AE1227" i="39"/>
  <c r="AE1227" i="38"/>
  <c r="AE996" i="18"/>
  <c r="AF992" i="18" s="1"/>
  <c r="AC1279" i="18"/>
  <c r="AC1280" i="18" s="1"/>
  <c r="AC703" i="28" s="1"/>
  <c r="AC1275" i="18"/>
  <c r="AD1300" i="39"/>
  <c r="AD1301" i="39" s="1"/>
  <c r="AD1133" i="39"/>
  <c r="AD1135" i="39" s="1"/>
  <c r="AB79" i="43" s="1"/>
  <c r="AF999" i="39"/>
  <c r="AF981" i="39"/>
  <c r="AF973" i="39"/>
  <c r="AF974" i="39" s="1"/>
  <c r="AF977" i="39"/>
  <c r="AF978" i="39" s="1"/>
  <c r="AF982" i="39" s="1"/>
  <c r="AF987" i="39"/>
  <c r="AE996" i="38"/>
  <c r="AF992" i="38" s="1"/>
  <c r="AE1308" i="39"/>
  <c r="AE1202" i="39"/>
  <c r="AE1203" i="39" s="1"/>
  <c r="AE1207" i="39" s="1"/>
  <c r="AE1208" i="39" s="1"/>
  <c r="AE1220" i="39" s="1"/>
  <c r="AE1224" i="39" s="1"/>
  <c r="AE1014" i="39"/>
  <c r="AE1016" i="39" s="1"/>
  <c r="AC167" i="43" s="1"/>
  <c r="AE1010" i="39"/>
  <c r="AE1227" i="18"/>
  <c r="AD1300" i="18"/>
  <c r="AD1301" i="18" s="1"/>
  <c r="AD1133" i="18"/>
  <c r="AD1135" i="18" s="1"/>
  <c r="AB17" i="43" s="1"/>
  <c r="AA389" i="43" l="1"/>
  <c r="AC1283" i="38"/>
  <c r="AC1284" i="38" s="1"/>
  <c r="AC1287" i="38" s="1"/>
  <c r="AC704" i="28"/>
  <c r="AC241" i="24"/>
  <c r="AA399" i="43" s="1"/>
  <c r="AB48" i="43"/>
  <c r="AD125" i="28"/>
  <c r="AC423" i="24"/>
  <c r="AA386" i="43" s="1"/>
  <c r="AC49" i="24"/>
  <c r="AA225" i="43"/>
  <c r="AA226" i="43"/>
  <c r="AC579" i="24"/>
  <c r="AA223" i="43" s="1"/>
  <c r="AC76" i="43"/>
  <c r="AC1283" i="18"/>
  <c r="AC1284" i="18" s="1"/>
  <c r="AC1287" i="18" s="1"/>
  <c r="AC27" i="28"/>
  <c r="AC1283" i="39"/>
  <c r="AC1284" i="39" s="1"/>
  <c r="AC1287" i="39" s="1"/>
  <c r="AC28" i="28"/>
  <c r="AE360" i="28"/>
  <c r="AD184" i="28"/>
  <c r="AD66" i="28"/>
  <c r="AE1344" i="39"/>
  <c r="AE1019" i="39"/>
  <c r="AE1308" i="38"/>
  <c r="AE1202" i="38"/>
  <c r="AE1203" i="38" s="1"/>
  <c r="AE1207" i="38" s="1"/>
  <c r="AE1208" i="38" s="1"/>
  <c r="AE1220" i="38" s="1"/>
  <c r="AE1224" i="38" s="1"/>
  <c r="AE1014" i="38"/>
  <c r="AE1016" i="38" s="1"/>
  <c r="AE301" i="28" s="1"/>
  <c r="AE1010" i="38"/>
  <c r="AC45" i="43" s="1"/>
  <c r="AE1238" i="39"/>
  <c r="AE1228" i="39"/>
  <c r="AE1229" i="39" s="1"/>
  <c r="AE1233" i="39" s="1"/>
  <c r="AE1234" i="39" s="1"/>
  <c r="AD1311" i="39"/>
  <c r="AD1312" i="39" s="1"/>
  <c r="AD587" i="28" s="1"/>
  <c r="AD591" i="28" s="1"/>
  <c r="AD1138" i="39"/>
  <c r="AD1142" i="39"/>
  <c r="AD1144" i="39" s="1"/>
  <c r="AB170" i="43" s="1"/>
  <c r="AF968" i="18"/>
  <c r="AF970" i="18" s="1"/>
  <c r="AF1000" i="39"/>
  <c r="AF1002" i="39" s="1"/>
  <c r="AF988" i="39"/>
  <c r="AF989" i="39" s="1"/>
  <c r="AF995" i="39" s="1"/>
  <c r="AD1138" i="18"/>
  <c r="AD1311" i="18"/>
  <c r="AD1312" i="18" s="1"/>
  <c r="AD1142" i="18"/>
  <c r="AD1144" i="18" s="1"/>
  <c r="AB110" i="43" s="1"/>
  <c r="AF968" i="38"/>
  <c r="AF970" i="38" s="1"/>
  <c r="AF984" i="39"/>
  <c r="AF994" i="39" s="1"/>
  <c r="AD1311" i="38"/>
  <c r="AD1312" i="38" s="1"/>
  <c r="AD566" i="28" s="1"/>
  <c r="AD570" i="28" s="1"/>
  <c r="AD1142" i="38"/>
  <c r="AD1144" i="38" s="1"/>
  <c r="AD304" i="28" s="1"/>
  <c r="AD1138" i="38"/>
  <c r="AE1010" i="18"/>
  <c r="AE1308" i="18"/>
  <c r="AE1202" i="18"/>
  <c r="AE1203" i="18" s="1"/>
  <c r="AE1207" i="18" s="1"/>
  <c r="AE1208" i="18" s="1"/>
  <c r="AE1220" i="18" s="1"/>
  <c r="AE1224" i="18" s="1"/>
  <c r="AE1014" i="18"/>
  <c r="AE1016" i="18" s="1"/>
  <c r="AC107" i="43" s="1"/>
  <c r="AD1384" i="18" l="1"/>
  <c r="AD1386" i="18" s="1"/>
  <c r="AD1389" i="18" s="1"/>
  <c r="AD545" i="28"/>
  <c r="AD549" i="28" s="1"/>
  <c r="AC432" i="24"/>
  <c r="AB312" i="43"/>
  <c r="AD1384" i="39"/>
  <c r="AD1386" i="39" s="1"/>
  <c r="AA398" i="43"/>
  <c r="AC431" i="24"/>
  <c r="AB303" i="43"/>
  <c r="AD1384" i="38"/>
  <c r="AD1386" i="38" s="1"/>
  <c r="AB140" i="43"/>
  <c r="AC137" i="43"/>
  <c r="AD137" i="24"/>
  <c r="AD328" i="24"/>
  <c r="AB49" i="43"/>
  <c r="AB18" i="43"/>
  <c r="AD136" i="24"/>
  <c r="AB294" i="43"/>
  <c r="AB194" i="43"/>
  <c r="AD329" i="24"/>
  <c r="AB195" i="43"/>
  <c r="AB80" i="43"/>
  <c r="AC14" i="43"/>
  <c r="AE242" i="28"/>
  <c r="AD245" i="28"/>
  <c r="AD363" i="28"/>
  <c r="AD12" i="28"/>
  <c r="AD13" i="28"/>
  <c r="AE1239" i="39"/>
  <c r="AE1240" i="39" s="1"/>
  <c r="AF1237" i="39" s="1"/>
  <c r="AE1120" i="39"/>
  <c r="AE1122" i="39" s="1"/>
  <c r="AE1125" i="39" s="1"/>
  <c r="AE1130" i="39" s="1"/>
  <c r="AF1297" i="39"/>
  <c r="AF1005" i="39"/>
  <c r="AF1007" i="39" s="1"/>
  <c r="AF181" i="28" s="1"/>
  <c r="AE1344" i="18"/>
  <c r="AE1019" i="18"/>
  <c r="AD1315" i="38"/>
  <c r="AD1316" i="38" s="1"/>
  <c r="AD434" i="28" s="1"/>
  <c r="AD1246" i="38"/>
  <c r="AD1247" i="38" s="1"/>
  <c r="AD571" i="28" s="1"/>
  <c r="AD1347" i="18"/>
  <c r="AD1348" i="18" s="1"/>
  <c r="AD610" i="28" s="1"/>
  <c r="AD614" i="28" s="1"/>
  <c r="AD1147" i="18"/>
  <c r="AF999" i="18"/>
  <c r="AF987" i="18"/>
  <c r="AF981" i="18"/>
  <c r="AF977" i="18"/>
  <c r="AF978" i="18" s="1"/>
  <c r="AF982" i="18" s="1"/>
  <c r="AF973" i="18"/>
  <c r="AF974" i="18" s="1"/>
  <c r="AD1315" i="39"/>
  <c r="AD1316" i="39" s="1"/>
  <c r="AD435" i="28" s="1"/>
  <c r="AD1246" i="39"/>
  <c r="AD1247" i="39" s="1"/>
  <c r="AD592" i="28" s="1"/>
  <c r="AE1344" i="38"/>
  <c r="AE1019" i="38"/>
  <c r="AF996" i="39"/>
  <c r="AG992" i="39" s="1"/>
  <c r="AD1315" i="18"/>
  <c r="AD1316" i="18" s="1"/>
  <c r="AD433" i="28" s="1"/>
  <c r="AD1246" i="18"/>
  <c r="AD1247" i="18" s="1"/>
  <c r="AE1238" i="38"/>
  <c r="AE1228" i="38"/>
  <c r="AE1229" i="38" s="1"/>
  <c r="AE1233" i="38" s="1"/>
  <c r="AE1234" i="38" s="1"/>
  <c r="AD1347" i="39"/>
  <c r="AD1348" i="39" s="1"/>
  <c r="AD652" i="28" s="1"/>
  <c r="AD656" i="28" s="1"/>
  <c r="AD1147" i="39"/>
  <c r="AE1228" i="18"/>
  <c r="AE1229" i="18" s="1"/>
  <c r="AE1233" i="18" s="1"/>
  <c r="AE1234" i="18" s="1"/>
  <c r="AE1238" i="18"/>
  <c r="AD1347" i="38"/>
  <c r="AD1348" i="38" s="1"/>
  <c r="AD631" i="28" s="1"/>
  <c r="AD635" i="28" s="1"/>
  <c r="AD1147" i="38"/>
  <c r="AF999" i="38"/>
  <c r="AF981" i="38"/>
  <c r="AF973" i="38"/>
  <c r="AF974" i="38" s="1"/>
  <c r="AF977" i="38"/>
  <c r="AF978" i="38" s="1"/>
  <c r="AF982" i="38" s="1"/>
  <c r="AF987" i="38"/>
  <c r="AB340" i="43" l="1"/>
  <c r="AC433" i="24"/>
  <c r="AA396" i="43" s="1"/>
  <c r="AD37" i="24"/>
  <c r="AD550" i="28"/>
  <c r="AB313" i="43"/>
  <c r="AD230" i="24"/>
  <c r="AD1389" i="38"/>
  <c r="AB349" i="43"/>
  <c r="AB304" i="43"/>
  <c r="AD38" i="24"/>
  <c r="AD229" i="24"/>
  <c r="AD1389" i="39"/>
  <c r="AB358" i="43"/>
  <c r="AD138" i="24"/>
  <c r="AB198" i="43" s="1"/>
  <c r="AD330" i="24"/>
  <c r="AD521" i="24" s="1"/>
  <c r="AD42" i="28"/>
  <c r="AD1250" i="39"/>
  <c r="AD41" i="28"/>
  <c r="AD1250" i="38"/>
  <c r="AD40" i="28"/>
  <c r="AD1250" i="18"/>
  <c r="AB295" i="43"/>
  <c r="AB171" i="43"/>
  <c r="AB222" i="43"/>
  <c r="AD386" i="24"/>
  <c r="AD194" i="24"/>
  <c r="AB141" i="43"/>
  <c r="AD385" i="24"/>
  <c r="AD193" i="24"/>
  <c r="AB221" i="43"/>
  <c r="AB111" i="43"/>
  <c r="AD1351" i="39"/>
  <c r="AD1352" i="39" s="1"/>
  <c r="AD465" i="28" s="1"/>
  <c r="AD1351" i="38"/>
  <c r="AD1352" i="38" s="1"/>
  <c r="AD464" i="28" s="1"/>
  <c r="AD1351" i="18"/>
  <c r="AD1352" i="18" s="1"/>
  <c r="AD463" i="28" s="1"/>
  <c r="AF984" i="18"/>
  <c r="AF994" i="18" s="1"/>
  <c r="AF1000" i="38"/>
  <c r="AF1002" i="38" s="1"/>
  <c r="AF988" i="38"/>
  <c r="AF989" i="38" s="1"/>
  <c r="AF995" i="38" s="1"/>
  <c r="AD1254" i="18"/>
  <c r="AD1255" i="18" s="1"/>
  <c r="AD1271" i="18"/>
  <c r="AD1272" i="18" s="1"/>
  <c r="AD615" i="28" s="1"/>
  <c r="AD1266" i="18"/>
  <c r="AG968" i="39"/>
  <c r="AG970" i="39" s="1"/>
  <c r="AF1308" i="39"/>
  <c r="AF1202" i="39"/>
  <c r="AF1203" i="39" s="1"/>
  <c r="AF1207" i="39" s="1"/>
  <c r="AF1208" i="39" s="1"/>
  <c r="AF1220" i="39" s="1"/>
  <c r="AF1224" i="39" s="1"/>
  <c r="AF1014" i="39"/>
  <c r="AF1016" i="39" s="1"/>
  <c r="AD167" i="43" s="1"/>
  <c r="AF1010" i="39"/>
  <c r="AF984" i="38"/>
  <c r="AF994" i="38" s="1"/>
  <c r="AE1239" i="18"/>
  <c r="AE1240" i="18" s="1"/>
  <c r="AF1237" i="18" s="1"/>
  <c r="AE1120" i="18"/>
  <c r="AE1122" i="18" s="1"/>
  <c r="AE1125" i="18" s="1"/>
  <c r="AE1130" i="18" s="1"/>
  <c r="AE1239" i="38"/>
  <c r="AE1240" i="38" s="1"/>
  <c r="AF1237" i="38" s="1"/>
  <c r="AE1120" i="38"/>
  <c r="AE1122" i="38" s="1"/>
  <c r="AE1125" i="38" s="1"/>
  <c r="AE1130" i="38" s="1"/>
  <c r="AF1000" i="18"/>
  <c r="AF1002" i="18" s="1"/>
  <c r="AF988" i="18"/>
  <c r="AF989" i="18" s="1"/>
  <c r="AF995" i="18" s="1"/>
  <c r="AD1254" i="38"/>
  <c r="AD1255" i="38" s="1"/>
  <c r="AD1271" i="38"/>
  <c r="AD1272" i="38" s="1"/>
  <c r="AD636" i="28" s="1"/>
  <c r="AD1266" i="38"/>
  <c r="AE1300" i="39"/>
  <c r="AE1301" i="39" s="1"/>
  <c r="AE1133" i="39"/>
  <c r="AE1135" i="39" s="1"/>
  <c r="AC79" i="43" s="1"/>
  <c r="AF1227" i="39"/>
  <c r="AD1254" i="39"/>
  <c r="AD1255" i="39" s="1"/>
  <c r="AD1271" i="39"/>
  <c r="AD1272" i="39" s="1"/>
  <c r="AD657" i="28" s="1"/>
  <c r="AD1266" i="39"/>
  <c r="AD1258" i="39" l="1"/>
  <c r="AD1259" i="39" s="1"/>
  <c r="AD1262" i="39" s="1"/>
  <c r="AD691" i="28"/>
  <c r="AD1258" i="18"/>
  <c r="AD1259" i="18" s="1"/>
  <c r="AD1262" i="18" s="1"/>
  <c r="AD689" i="28"/>
  <c r="AD39" i="24"/>
  <c r="AB388" i="43" s="1"/>
  <c r="AD1258" i="38"/>
  <c r="AD1259" i="38" s="1"/>
  <c r="AD1262" i="38" s="1"/>
  <c r="AD690" i="28"/>
  <c r="AD520" i="24"/>
  <c r="AD522" i="24" s="1"/>
  <c r="AB196" i="43" s="1"/>
  <c r="AB395" i="43"/>
  <c r="AD240" i="24"/>
  <c r="AB385" i="43"/>
  <c r="AB359" i="43"/>
  <c r="AD239" i="24"/>
  <c r="AD48" i="24"/>
  <c r="AB350" i="43"/>
  <c r="AB394" i="43"/>
  <c r="AB384" i="43"/>
  <c r="AB341" i="43"/>
  <c r="AD47" i="24"/>
  <c r="AD231" i="24"/>
  <c r="AB199" i="43"/>
  <c r="AD387" i="24"/>
  <c r="AD578" i="24" s="1"/>
  <c r="AD195" i="24"/>
  <c r="AD577" i="24" s="1"/>
  <c r="AD76" i="43"/>
  <c r="AF360" i="28"/>
  <c r="AE184" i="28"/>
  <c r="AF996" i="18"/>
  <c r="AG992" i="18" s="1"/>
  <c r="AG968" i="18" s="1"/>
  <c r="AG970" i="18" s="1"/>
  <c r="AF1227" i="38"/>
  <c r="AF1297" i="38"/>
  <c r="AF1005" i="38"/>
  <c r="AF1007" i="38" s="1"/>
  <c r="AF122" i="28" s="1"/>
  <c r="AE1133" i="18"/>
  <c r="AE1135" i="18" s="1"/>
  <c r="AC17" i="43" s="1"/>
  <c r="AE1300" i="18"/>
  <c r="AE1301" i="18" s="1"/>
  <c r="AF996" i="38"/>
  <c r="AG992" i="38" s="1"/>
  <c r="AD1275" i="38"/>
  <c r="AD1279" i="38"/>
  <c r="AD1280" i="38" s="1"/>
  <c r="AE1311" i="39"/>
  <c r="AE1312" i="39" s="1"/>
  <c r="AE587" i="28" s="1"/>
  <c r="AE591" i="28" s="1"/>
  <c r="AE1142" i="39"/>
  <c r="AE1144" i="39" s="1"/>
  <c r="AC170" i="43" s="1"/>
  <c r="AE1138" i="39"/>
  <c r="AD1279" i="18"/>
  <c r="AD1280" i="18" s="1"/>
  <c r="AD703" i="28" s="1"/>
  <c r="AD1275" i="18"/>
  <c r="AD1279" i="39"/>
  <c r="AD1280" i="39" s="1"/>
  <c r="AD705" i="28" s="1"/>
  <c r="AD1275" i="39"/>
  <c r="AE1300" i="38"/>
  <c r="AE1301" i="38" s="1"/>
  <c r="AE1133" i="38"/>
  <c r="AE1135" i="38" s="1"/>
  <c r="AF1344" i="39"/>
  <c r="AF1019" i="39"/>
  <c r="AF1005" i="18"/>
  <c r="AF1007" i="18" s="1"/>
  <c r="AF63" i="28" s="1"/>
  <c r="AF1297" i="18"/>
  <c r="AF1227" i="18"/>
  <c r="AF1238" i="39"/>
  <c r="AF1228" i="39"/>
  <c r="AF1229" i="39" s="1"/>
  <c r="AF1233" i="39" s="1"/>
  <c r="AF1234" i="39" s="1"/>
  <c r="AG977" i="39"/>
  <c r="AG978" i="39" s="1"/>
  <c r="AG982" i="39" s="1"/>
  <c r="AG987" i="39"/>
  <c r="AG999" i="39"/>
  <c r="AG981" i="39"/>
  <c r="AG973" i="39"/>
  <c r="AG974" i="39" s="1"/>
  <c r="AD421" i="24" l="1"/>
  <c r="AD1283" i="38"/>
  <c r="AD1284" i="38" s="1"/>
  <c r="AD1287" i="38" s="1"/>
  <c r="AD704" i="28"/>
  <c r="AC48" i="43"/>
  <c r="AE125" i="28"/>
  <c r="AD241" i="24"/>
  <c r="AB399" i="43" s="1"/>
  <c r="AC312" i="43"/>
  <c r="AE1384" i="39"/>
  <c r="AE1386" i="39" s="1"/>
  <c r="AB389" i="43"/>
  <c r="AD422" i="24"/>
  <c r="AD49" i="24"/>
  <c r="AB226" i="43"/>
  <c r="AD579" i="24"/>
  <c r="AB223" i="43" s="1"/>
  <c r="AB225" i="43"/>
  <c r="AE329" i="24"/>
  <c r="AC195" i="43"/>
  <c r="AC80" i="43"/>
  <c r="AD1283" i="18"/>
  <c r="AD1284" i="18" s="1"/>
  <c r="AD1287" i="18" s="1"/>
  <c r="AD27" i="28"/>
  <c r="AD1283" i="39"/>
  <c r="AD1284" i="39" s="1"/>
  <c r="AD1287" i="39" s="1"/>
  <c r="AD28" i="28"/>
  <c r="AE363" i="28"/>
  <c r="AE66" i="28"/>
  <c r="AE13" i="28"/>
  <c r="AF1239" i="39"/>
  <c r="AF1240" i="39" s="1"/>
  <c r="AG1237" i="39" s="1"/>
  <c r="AF1120" i="39"/>
  <c r="AF1122" i="39" s="1"/>
  <c r="AF1125" i="39" s="1"/>
  <c r="AF1130" i="39" s="1"/>
  <c r="AF1308" i="18"/>
  <c r="AF1202" i="18"/>
  <c r="AF1203" i="18" s="1"/>
  <c r="AF1207" i="18" s="1"/>
  <c r="AF1208" i="18" s="1"/>
  <c r="AF1220" i="18" s="1"/>
  <c r="AF1224" i="18" s="1"/>
  <c r="AF1014" i="18"/>
  <c r="AF1016" i="18" s="1"/>
  <c r="AD107" i="43" s="1"/>
  <c r="AF1010" i="18"/>
  <c r="AE1311" i="18"/>
  <c r="AE1312" i="18" s="1"/>
  <c r="AE1142" i="18"/>
  <c r="AE1144" i="18" s="1"/>
  <c r="AC110" i="43" s="1"/>
  <c r="AE1138" i="18"/>
  <c r="AE1347" i="39"/>
  <c r="AE1348" i="39" s="1"/>
  <c r="AE652" i="28" s="1"/>
  <c r="AE656" i="28" s="1"/>
  <c r="AE1147" i="39"/>
  <c r="AF1202" i="38"/>
  <c r="AF1203" i="38" s="1"/>
  <c r="AF1207" i="38" s="1"/>
  <c r="AF1208" i="38" s="1"/>
  <c r="AF1220" i="38" s="1"/>
  <c r="AF1224" i="38" s="1"/>
  <c r="AF1308" i="38"/>
  <c r="AF1014" i="38"/>
  <c r="AF1016" i="38" s="1"/>
  <c r="AF301" i="28" s="1"/>
  <c r="AF1010" i="38"/>
  <c r="AD45" i="43" s="1"/>
  <c r="AG999" i="18"/>
  <c r="AG987" i="18"/>
  <c r="AG973" i="18"/>
  <c r="AG974" i="18" s="1"/>
  <c r="AG981" i="18"/>
  <c r="AG977" i="18"/>
  <c r="AG978" i="18" s="1"/>
  <c r="AG982" i="18" s="1"/>
  <c r="AG988" i="39"/>
  <c r="AG989" i="39" s="1"/>
  <c r="AG995" i="39" s="1"/>
  <c r="AG1000" i="39"/>
  <c r="AG1002" i="39" s="1"/>
  <c r="AG984" i="39"/>
  <c r="AG994" i="39" s="1"/>
  <c r="AE1311" i="38"/>
  <c r="AE1312" i="38" s="1"/>
  <c r="AE566" i="28" s="1"/>
  <c r="AE570" i="28" s="1"/>
  <c r="AE1142" i="38"/>
  <c r="AE1144" i="38" s="1"/>
  <c r="AE304" i="28" s="1"/>
  <c r="AE1138" i="38"/>
  <c r="AE1315" i="39"/>
  <c r="AE1316" i="39" s="1"/>
  <c r="AE435" i="28" s="1"/>
  <c r="AE1246" i="39"/>
  <c r="AE1247" i="39" s="1"/>
  <c r="AE592" i="28" s="1"/>
  <c r="AG968" i="38"/>
  <c r="AG970" i="38" s="1"/>
  <c r="AD423" i="24" l="1"/>
  <c r="AB386" i="43" s="1"/>
  <c r="AE1384" i="18"/>
  <c r="AE1386" i="18" s="1"/>
  <c r="AC340" i="43" s="1"/>
  <c r="AE545" i="28"/>
  <c r="AE549" i="28" s="1"/>
  <c r="AD432" i="24"/>
  <c r="AC313" i="43"/>
  <c r="AE230" i="24"/>
  <c r="AE1389" i="39"/>
  <c r="AC358" i="43"/>
  <c r="AD431" i="24"/>
  <c r="AB398" i="43"/>
  <c r="AC303" i="43"/>
  <c r="AE1384" i="38"/>
  <c r="AE1386" i="38" s="1"/>
  <c r="AE42" i="28"/>
  <c r="AE1250" i="39"/>
  <c r="AC171" i="43"/>
  <c r="AC222" i="43"/>
  <c r="AE386" i="24"/>
  <c r="AC140" i="43"/>
  <c r="AE328" i="24"/>
  <c r="AE330" i="24" s="1"/>
  <c r="AE137" i="24"/>
  <c r="AC49" i="43"/>
  <c r="AD137" i="43"/>
  <c r="AC18" i="43"/>
  <c r="AC294" i="43"/>
  <c r="AE136" i="24"/>
  <c r="AC194" i="43"/>
  <c r="AD14" i="43"/>
  <c r="AF242" i="28"/>
  <c r="AE245" i="28"/>
  <c r="AE1351" i="39"/>
  <c r="AE1352" i="39" s="1"/>
  <c r="AE465" i="28" s="1"/>
  <c r="AE12" i="28"/>
  <c r="AG1297" i="39"/>
  <c r="AG1005" i="39"/>
  <c r="AG1007" i="39" s="1"/>
  <c r="AG181" i="28" s="1"/>
  <c r="AE1347" i="38"/>
  <c r="AE1348" i="38" s="1"/>
  <c r="AE631" i="28" s="1"/>
  <c r="AE635" i="28" s="1"/>
  <c r="AE1147" i="38"/>
  <c r="AG1000" i="18"/>
  <c r="AG1002" i="18" s="1"/>
  <c r="AG988" i="18"/>
  <c r="AG989" i="18" s="1"/>
  <c r="AG995" i="18" s="1"/>
  <c r="AF1344" i="38"/>
  <c r="AF1019" i="38"/>
  <c r="AG977" i="38"/>
  <c r="AG978" i="38" s="1"/>
  <c r="AG982" i="38" s="1"/>
  <c r="AG987" i="38"/>
  <c r="AG999" i="38"/>
  <c r="AG981" i="38"/>
  <c r="AG973" i="38"/>
  <c r="AG974" i="38" s="1"/>
  <c r="AE1271" i="39"/>
  <c r="AE1272" i="39" s="1"/>
  <c r="AE657" i="28" s="1"/>
  <c r="AE1266" i="39"/>
  <c r="AE1254" i="39"/>
  <c r="AE1255" i="39" s="1"/>
  <c r="AE1315" i="38"/>
  <c r="AE1316" i="38" s="1"/>
  <c r="AE434" i="28" s="1"/>
  <c r="AE1246" i="38"/>
  <c r="AE1247" i="38" s="1"/>
  <c r="AE571" i="28" s="1"/>
  <c r="AF1228" i="38"/>
  <c r="AF1229" i="38" s="1"/>
  <c r="AF1233" i="38" s="1"/>
  <c r="AF1234" i="38" s="1"/>
  <c r="AF1238" i="38"/>
  <c r="AE1347" i="18"/>
  <c r="AE1348" i="18" s="1"/>
  <c r="AE610" i="28" s="1"/>
  <c r="AE614" i="28" s="1"/>
  <c r="AE1147" i="18"/>
  <c r="AF1344" i="18"/>
  <c r="AF1019" i="18"/>
  <c r="AF1300" i="39"/>
  <c r="AF1301" i="39" s="1"/>
  <c r="AF1133" i="39"/>
  <c r="AF1135" i="39" s="1"/>
  <c r="AD79" i="43" s="1"/>
  <c r="AG996" i="39"/>
  <c r="AH992" i="39" s="1"/>
  <c r="AG984" i="18"/>
  <c r="AG994" i="18" s="1"/>
  <c r="AE1315" i="18"/>
  <c r="AE1316" i="18" s="1"/>
  <c r="AE433" i="28" s="1"/>
  <c r="AE1246" i="18"/>
  <c r="AE1247" i="18" s="1"/>
  <c r="AG1227" i="39"/>
  <c r="AF1238" i="18"/>
  <c r="AF1228" i="18"/>
  <c r="AF1229" i="18" s="1"/>
  <c r="AF1233" i="18" s="1"/>
  <c r="AF1234" i="18" s="1"/>
  <c r="AE1389" i="18" l="1"/>
  <c r="AE1258" i="39"/>
  <c r="AE1259" i="39" s="1"/>
  <c r="AE1262" i="39" s="1"/>
  <c r="AE691" i="28"/>
  <c r="AE37" i="24"/>
  <c r="AE550" i="28"/>
  <c r="AD433" i="24"/>
  <c r="AB396" i="43" s="1"/>
  <c r="AC304" i="43"/>
  <c r="AE229" i="24"/>
  <c r="AE231" i="24" s="1"/>
  <c r="AE38" i="24"/>
  <c r="AC395" i="43"/>
  <c r="AE240" i="24"/>
  <c r="AC385" i="43"/>
  <c r="AC359" i="43"/>
  <c r="AE1389" i="38"/>
  <c r="AC349" i="43"/>
  <c r="AE41" i="28"/>
  <c r="AE1250" i="38"/>
  <c r="AE138" i="24"/>
  <c r="AC198" i="43" s="1"/>
  <c r="AE40" i="28"/>
  <c r="AE1250" i="18"/>
  <c r="AC295" i="43"/>
  <c r="AE521" i="24"/>
  <c r="AC199" i="43"/>
  <c r="AE194" i="24"/>
  <c r="AC141" i="43"/>
  <c r="AE385" i="24"/>
  <c r="AE387" i="24" s="1"/>
  <c r="AC221" i="43"/>
  <c r="AC111" i="43"/>
  <c r="AE193" i="24"/>
  <c r="AF184" i="28"/>
  <c r="AE1351" i="18"/>
  <c r="AE1352" i="18" s="1"/>
  <c r="AE463" i="28" s="1"/>
  <c r="AE1351" i="38"/>
  <c r="AE1352" i="38" s="1"/>
  <c r="AE464" i="28" s="1"/>
  <c r="AG996" i="18"/>
  <c r="AH992" i="18" s="1"/>
  <c r="AH968" i="18" s="1"/>
  <c r="AH970" i="18" s="1"/>
  <c r="AH968" i="39"/>
  <c r="AH970" i="39" s="1"/>
  <c r="AF1311" i="39"/>
  <c r="AF1312" i="39" s="1"/>
  <c r="AF587" i="28" s="1"/>
  <c r="AF591" i="28" s="1"/>
  <c r="AF1142" i="39"/>
  <c r="AF1144" i="39" s="1"/>
  <c r="AD170" i="43" s="1"/>
  <c r="AF1138" i="39"/>
  <c r="AE1254" i="38"/>
  <c r="AE1255" i="38" s="1"/>
  <c r="AE1271" i="38"/>
  <c r="AE1272" i="38" s="1"/>
  <c r="AE636" i="28" s="1"/>
  <c r="AE1266" i="38"/>
  <c r="AG984" i="38"/>
  <c r="AG994" i="38" s="1"/>
  <c r="AF1239" i="18"/>
  <c r="AF1240" i="18" s="1"/>
  <c r="AG1237" i="18" s="1"/>
  <c r="AF1120" i="18"/>
  <c r="AF1122" i="18" s="1"/>
  <c r="AF1125" i="18" s="1"/>
  <c r="AF1130" i="18" s="1"/>
  <c r="AF1239" i="38"/>
  <c r="AF1240" i="38" s="1"/>
  <c r="AG1237" i="38" s="1"/>
  <c r="AF1120" i="38"/>
  <c r="AF1122" i="38" s="1"/>
  <c r="AF1125" i="38" s="1"/>
  <c r="AF1130" i="38" s="1"/>
  <c r="AE1275" i="39"/>
  <c r="AE1279" i="39"/>
  <c r="AE1280" i="39" s="1"/>
  <c r="AE705" i="28" s="1"/>
  <c r="AE1254" i="18"/>
  <c r="AE1255" i="18" s="1"/>
  <c r="AE1271" i="18"/>
  <c r="AE1272" i="18" s="1"/>
  <c r="AE615" i="28" s="1"/>
  <c r="AE1266" i="18"/>
  <c r="AG1297" i="18"/>
  <c r="AG1005" i="18"/>
  <c r="AG1007" i="18" s="1"/>
  <c r="AG63" i="28" s="1"/>
  <c r="AG1308" i="39"/>
  <c r="AG1202" i="39"/>
  <c r="AG1203" i="39" s="1"/>
  <c r="AG1207" i="39" s="1"/>
  <c r="AG1208" i="39" s="1"/>
  <c r="AG1220" i="39" s="1"/>
  <c r="AG1224" i="39" s="1"/>
  <c r="AG1014" i="39"/>
  <c r="AG1016" i="39" s="1"/>
  <c r="AE167" i="43" s="1"/>
  <c r="AG1010" i="39"/>
  <c r="AG988" i="38"/>
  <c r="AG989" i="38" s="1"/>
  <c r="AG995" i="38" s="1"/>
  <c r="AG1000" i="38"/>
  <c r="AG1002" i="38" s="1"/>
  <c r="AE39" i="24" l="1"/>
  <c r="AC388" i="43" s="1"/>
  <c r="AE1258" i="18"/>
  <c r="AE1259" i="18" s="1"/>
  <c r="AE1262" i="18" s="1"/>
  <c r="AE689" i="28"/>
  <c r="AE1258" i="38"/>
  <c r="AE1259" i="38" s="1"/>
  <c r="AE1262" i="38" s="1"/>
  <c r="AE690" i="28"/>
  <c r="AC389" i="43"/>
  <c r="AE422" i="24"/>
  <c r="AC394" i="43"/>
  <c r="AE47" i="24"/>
  <c r="AC384" i="43"/>
  <c r="AC341" i="43"/>
  <c r="AE239" i="24"/>
  <c r="AE241" i="24" s="1"/>
  <c r="AE48" i="24"/>
  <c r="AE49" i="24" s="1"/>
  <c r="AC350" i="43"/>
  <c r="AD312" i="43"/>
  <c r="AF1384" i="39"/>
  <c r="AF1386" i="39" s="1"/>
  <c r="AE195" i="24"/>
  <c r="AC225" i="43" s="1"/>
  <c r="AE520" i="24"/>
  <c r="AE522" i="24" s="1"/>
  <c r="AC196" i="43" s="1"/>
  <c r="AC226" i="43"/>
  <c r="AE578" i="24"/>
  <c r="AE76" i="43"/>
  <c r="AD80" i="43"/>
  <c r="AF329" i="24"/>
  <c r="AD195" i="43"/>
  <c r="AE1283" i="39"/>
  <c r="AE1284" i="39" s="1"/>
  <c r="AE1287" i="39" s="1"/>
  <c r="AE28" i="28"/>
  <c r="AF363" i="28"/>
  <c r="AG360" i="28"/>
  <c r="AF13" i="28"/>
  <c r="AG1227" i="38"/>
  <c r="AG1227" i="18"/>
  <c r="AG1297" i="38"/>
  <c r="AG1005" i="38"/>
  <c r="AG1007" i="38" s="1"/>
  <c r="AG122" i="28" s="1"/>
  <c r="AG1228" i="39"/>
  <c r="AG1229" i="39" s="1"/>
  <c r="AG1233" i="39" s="1"/>
  <c r="AG1234" i="39" s="1"/>
  <c r="AG1238" i="39"/>
  <c r="AE1275" i="18"/>
  <c r="AE1279" i="18"/>
  <c r="AE1280" i="18" s="1"/>
  <c r="AE703" i="28" s="1"/>
  <c r="AG996" i="38"/>
  <c r="AH992" i="38" s="1"/>
  <c r="AF1315" i="39"/>
  <c r="AF1316" i="39" s="1"/>
  <c r="AF435" i="28" s="1"/>
  <c r="AF1246" i="39"/>
  <c r="AF1247" i="39" s="1"/>
  <c r="AF592" i="28" s="1"/>
  <c r="AG1344" i="39"/>
  <c r="AG1019" i="39"/>
  <c r="AH987" i="18"/>
  <c r="AH999" i="18"/>
  <c r="AH981" i="18"/>
  <c r="AH973" i="18"/>
  <c r="AH974" i="18" s="1"/>
  <c r="AH977" i="18"/>
  <c r="AH978" i="18" s="1"/>
  <c r="AH982" i="18" s="1"/>
  <c r="AF1300" i="18"/>
  <c r="AF1301" i="18" s="1"/>
  <c r="AF1133" i="18"/>
  <c r="AF1135" i="18" s="1"/>
  <c r="AD17" i="43" s="1"/>
  <c r="AE1279" i="38"/>
  <c r="AE1280" i="38" s="1"/>
  <c r="AE1275" i="38"/>
  <c r="AH977" i="39"/>
  <c r="AH978" i="39" s="1"/>
  <c r="AH982" i="39" s="1"/>
  <c r="AH987" i="39"/>
  <c r="AH999" i="39"/>
  <c r="AH981" i="39"/>
  <c r="AH973" i="39"/>
  <c r="AH974" i="39" s="1"/>
  <c r="AG1202" i="18"/>
  <c r="AG1203" i="18" s="1"/>
  <c r="AG1207" i="18" s="1"/>
  <c r="AG1208" i="18" s="1"/>
  <c r="AG1220" i="18" s="1"/>
  <c r="AG1224" i="18" s="1"/>
  <c r="AG1014" i="18"/>
  <c r="AG1016" i="18" s="1"/>
  <c r="AE107" i="43" s="1"/>
  <c r="AG1010" i="18"/>
  <c r="AG1308" i="18"/>
  <c r="AF1300" i="38"/>
  <c r="AF1301" i="38" s="1"/>
  <c r="AF1133" i="38"/>
  <c r="AF1135" i="38" s="1"/>
  <c r="AF1347" i="39"/>
  <c r="AF1348" i="39" s="1"/>
  <c r="AF652" i="28" s="1"/>
  <c r="AF656" i="28" s="1"/>
  <c r="AF1147" i="39"/>
  <c r="AE577" i="24" l="1"/>
  <c r="AE579" i="24" s="1"/>
  <c r="AC223" i="43" s="1"/>
  <c r="AE421" i="24"/>
  <c r="AE423" i="24" s="1"/>
  <c r="AC386" i="43" s="1"/>
  <c r="AE1283" i="38"/>
  <c r="AE1284" i="38" s="1"/>
  <c r="AE1287" i="38" s="1"/>
  <c r="AE704" i="28"/>
  <c r="AD48" i="43"/>
  <c r="AF125" i="28"/>
  <c r="AC399" i="43"/>
  <c r="AE432" i="24"/>
  <c r="AD313" i="43"/>
  <c r="AF230" i="24"/>
  <c r="AE431" i="24"/>
  <c r="AC398" i="43"/>
  <c r="AF1389" i="39"/>
  <c r="AD358" i="43"/>
  <c r="AF42" i="28"/>
  <c r="AF1250" i="39"/>
  <c r="AD171" i="43"/>
  <c r="AD222" i="43"/>
  <c r="AF386" i="24"/>
  <c r="AE14" i="43"/>
  <c r="AE1283" i="18"/>
  <c r="AE1284" i="18" s="1"/>
  <c r="AE1287" i="18" s="1"/>
  <c r="AE27" i="28"/>
  <c r="AG242" i="28"/>
  <c r="AF1351" i="39"/>
  <c r="AF1352" i="39" s="1"/>
  <c r="AF465" i="28" s="1"/>
  <c r="AF66" i="28"/>
  <c r="AH984" i="18"/>
  <c r="AH994" i="18" s="1"/>
  <c r="AG1228" i="18"/>
  <c r="AG1229" i="18" s="1"/>
  <c r="AG1233" i="18" s="1"/>
  <c r="AG1234" i="18" s="1"/>
  <c r="AG1238" i="18"/>
  <c r="AH988" i="18"/>
  <c r="AH989" i="18" s="1"/>
  <c r="AH995" i="18" s="1"/>
  <c r="AH1000" i="18"/>
  <c r="AH1002" i="18" s="1"/>
  <c r="AF1311" i="18"/>
  <c r="AF1312" i="18" s="1"/>
  <c r="AF1142" i="18"/>
  <c r="AF1144" i="18" s="1"/>
  <c r="AD110" i="43" s="1"/>
  <c r="AF1138" i="18"/>
  <c r="AH968" i="38"/>
  <c r="AH970" i="38" s="1"/>
  <c r="AG1239" i="39"/>
  <c r="AG1240" i="39" s="1"/>
  <c r="AH1237" i="39" s="1"/>
  <c r="AG1120" i="39"/>
  <c r="AG1122" i="39" s="1"/>
  <c r="AG1125" i="39" s="1"/>
  <c r="AG1130" i="39" s="1"/>
  <c r="AF1254" i="39"/>
  <c r="AF1255" i="39" s="1"/>
  <c r="AF1271" i="39"/>
  <c r="AF1272" i="39" s="1"/>
  <c r="AF657" i="28" s="1"/>
  <c r="AF1266" i="39"/>
  <c r="AG1308" i="38"/>
  <c r="AG1202" i="38"/>
  <c r="AG1203" i="38" s="1"/>
  <c r="AG1207" i="38" s="1"/>
  <c r="AG1208" i="38" s="1"/>
  <c r="AG1220" i="38" s="1"/>
  <c r="AG1224" i="38" s="1"/>
  <c r="AG1014" i="38"/>
  <c r="AG1016" i="38" s="1"/>
  <c r="AG301" i="28" s="1"/>
  <c r="AG1010" i="38"/>
  <c r="AE45" i="43" s="1"/>
  <c r="AH988" i="39"/>
  <c r="AH989" i="39" s="1"/>
  <c r="AH995" i="39" s="1"/>
  <c r="AH1000" i="39"/>
  <c r="AH1002" i="39" s="1"/>
  <c r="AF1142" i="38"/>
  <c r="AF1144" i="38" s="1"/>
  <c r="AF304" i="28" s="1"/>
  <c r="AF1138" i="38"/>
  <c r="AF1311" i="38"/>
  <c r="AF1312" i="38" s="1"/>
  <c r="AF566" i="28" s="1"/>
  <c r="AF570" i="28" s="1"/>
  <c r="AG1019" i="18"/>
  <c r="AG1344" i="18"/>
  <c r="AH984" i="39"/>
  <c r="AH994" i="39" s="1"/>
  <c r="AF1384" i="18" l="1"/>
  <c r="AF1386" i="18" s="1"/>
  <c r="AD340" i="43" s="1"/>
  <c r="AF545" i="28"/>
  <c r="AF549" i="28" s="1"/>
  <c r="AF1258" i="39"/>
  <c r="AF1259" i="39" s="1"/>
  <c r="AF1262" i="39" s="1"/>
  <c r="AF691" i="28"/>
  <c r="AE433" i="24"/>
  <c r="AC396" i="43" s="1"/>
  <c r="AD395" i="43"/>
  <c r="AF240" i="24"/>
  <c r="AD385" i="43"/>
  <c r="AD359" i="43"/>
  <c r="AD303" i="43"/>
  <c r="AF1384" i="38"/>
  <c r="AF1386" i="38" s="1"/>
  <c r="AF328" i="24"/>
  <c r="AF330" i="24" s="1"/>
  <c r="AF137" i="24"/>
  <c r="AD49" i="43"/>
  <c r="AD140" i="43"/>
  <c r="AE137" i="43"/>
  <c r="AD18" i="43"/>
  <c r="AD294" i="43"/>
  <c r="AF136" i="24"/>
  <c r="AD194" i="43"/>
  <c r="AF245" i="28"/>
  <c r="AF12" i="28"/>
  <c r="AH996" i="18"/>
  <c r="AI992" i="18" s="1"/>
  <c r="AI968" i="18" s="1"/>
  <c r="AI970" i="18" s="1"/>
  <c r="AH1297" i="39"/>
  <c r="AH1005" i="39"/>
  <c r="AH1007" i="39" s="1"/>
  <c r="AH181" i="28" s="1"/>
  <c r="AH1227" i="39"/>
  <c r="AG1228" i="38"/>
  <c r="AG1229" i="38" s="1"/>
  <c r="AG1233" i="38" s="1"/>
  <c r="AG1234" i="38" s="1"/>
  <c r="AG1238" i="38"/>
  <c r="AH996" i="39"/>
  <c r="AI992" i="39" s="1"/>
  <c r="AH977" i="38"/>
  <c r="AH978" i="38" s="1"/>
  <c r="AH982" i="38" s="1"/>
  <c r="AH987" i="38"/>
  <c r="AH999" i="38"/>
  <c r="AH981" i="38"/>
  <c r="AH973" i="38"/>
  <c r="AH974" i="38" s="1"/>
  <c r="AF1347" i="18"/>
  <c r="AF1348" i="18" s="1"/>
  <c r="AF610" i="28" s="1"/>
  <c r="AF614" i="28" s="1"/>
  <c r="AF1147" i="18"/>
  <c r="AG1239" i="18"/>
  <c r="AG1240" i="18" s="1"/>
  <c r="AH1237" i="18" s="1"/>
  <c r="AG1120" i="18"/>
  <c r="AG1122" i="18" s="1"/>
  <c r="AG1125" i="18" s="1"/>
  <c r="AG1130" i="18" s="1"/>
  <c r="AF1315" i="38"/>
  <c r="AF1316" i="38" s="1"/>
  <c r="AF434" i="28" s="1"/>
  <c r="AF1246" i="38"/>
  <c r="AF1247" i="38" s="1"/>
  <c r="AF571" i="28" s="1"/>
  <c r="AF1347" i="38"/>
  <c r="AF1348" i="38" s="1"/>
  <c r="AF631" i="28" s="1"/>
  <c r="AF635" i="28" s="1"/>
  <c r="AF1147" i="38"/>
  <c r="AH1297" i="18"/>
  <c r="AH1005" i="18"/>
  <c r="AH1007" i="18" s="1"/>
  <c r="AH63" i="28" s="1"/>
  <c r="AF1315" i="18"/>
  <c r="AF1316" i="18" s="1"/>
  <c r="AF433" i="28" s="1"/>
  <c r="AF1246" i="18"/>
  <c r="AF1247" i="18" s="1"/>
  <c r="AG1344" i="38"/>
  <c r="AG1019" i="38"/>
  <c r="AF1279" i="39"/>
  <c r="AF1280" i="39" s="1"/>
  <c r="AF705" i="28" s="1"/>
  <c r="AF1275" i="39"/>
  <c r="AG1300" i="39"/>
  <c r="AG1301" i="39" s="1"/>
  <c r="AG1133" i="39"/>
  <c r="AG1135" i="39" s="1"/>
  <c r="AE79" i="43" s="1"/>
  <c r="AF1389" i="18" l="1"/>
  <c r="AF37" i="24"/>
  <c r="AF550" i="28"/>
  <c r="AF138" i="24"/>
  <c r="AF520" i="24" s="1"/>
  <c r="AF1389" i="38"/>
  <c r="AD349" i="43"/>
  <c r="AD304" i="43"/>
  <c r="AF229" i="24"/>
  <c r="AF231" i="24" s="1"/>
  <c r="AF38" i="24"/>
  <c r="AF41" i="28"/>
  <c r="AF1250" i="38"/>
  <c r="AF40" i="28"/>
  <c r="AD295" i="43"/>
  <c r="AF1250" i="18"/>
  <c r="AF385" i="24"/>
  <c r="AF387" i="24" s="1"/>
  <c r="AF194" i="24"/>
  <c r="AD141" i="43"/>
  <c r="AF521" i="24"/>
  <c r="AD199" i="43"/>
  <c r="AF193" i="24"/>
  <c r="AD221" i="43"/>
  <c r="AD111" i="43"/>
  <c r="AF1283" i="39"/>
  <c r="AF1284" i="39" s="1"/>
  <c r="AF1287" i="39" s="1"/>
  <c r="AF28" i="28"/>
  <c r="AG184" i="28"/>
  <c r="AF1351" i="38"/>
  <c r="AF1352" i="38" s="1"/>
  <c r="AF464" i="28" s="1"/>
  <c r="AF1351" i="18"/>
  <c r="AF1352" i="18" s="1"/>
  <c r="AF463" i="28" s="1"/>
  <c r="AH984" i="38"/>
  <c r="AH994" i="38" s="1"/>
  <c r="AG1300" i="18"/>
  <c r="AG1301" i="18" s="1"/>
  <c r="AG1133" i="18"/>
  <c r="AG1135" i="18" s="1"/>
  <c r="AE17" i="43" s="1"/>
  <c r="AG1239" i="38"/>
  <c r="AG1240" i="38" s="1"/>
  <c r="AH1237" i="38" s="1"/>
  <c r="AG1120" i="38"/>
  <c r="AG1122" i="38" s="1"/>
  <c r="AG1125" i="38" s="1"/>
  <c r="AG1130" i="38" s="1"/>
  <c r="AH1227" i="18"/>
  <c r="AF1254" i="18"/>
  <c r="AF1255" i="18" s="1"/>
  <c r="AF1271" i="18"/>
  <c r="AF1272" i="18" s="1"/>
  <c r="AF615" i="28" s="1"/>
  <c r="AF1266" i="18"/>
  <c r="AH1202" i="18"/>
  <c r="AH1203" i="18" s="1"/>
  <c r="AH1207" i="18" s="1"/>
  <c r="AH1208" i="18" s="1"/>
  <c r="AH1220" i="18" s="1"/>
  <c r="AH1224" i="18" s="1"/>
  <c r="AH1014" i="18"/>
  <c r="AH1016" i="18" s="1"/>
  <c r="AF107" i="43" s="1"/>
  <c r="AH1010" i="18"/>
  <c r="AH1308" i="18"/>
  <c r="AF1271" i="38"/>
  <c r="AF1272" i="38" s="1"/>
  <c r="AF636" i="28" s="1"/>
  <c r="AF1266" i="38"/>
  <c r="AF1254" i="38"/>
  <c r="AF1255" i="38" s="1"/>
  <c r="AH988" i="38"/>
  <c r="AH989" i="38" s="1"/>
  <c r="AH995" i="38" s="1"/>
  <c r="AH1000" i="38"/>
  <c r="AH1002" i="38" s="1"/>
  <c r="AI987" i="18"/>
  <c r="AI999" i="18"/>
  <c r="AI981" i="18"/>
  <c r="AI977" i="18"/>
  <c r="AI978" i="18" s="1"/>
  <c r="AI973" i="18"/>
  <c r="AI974" i="18" s="1"/>
  <c r="AH1308" i="39"/>
  <c r="AH1202" i="39"/>
  <c r="AH1203" i="39" s="1"/>
  <c r="AH1207" i="39" s="1"/>
  <c r="AH1208" i="39" s="1"/>
  <c r="AH1220" i="39" s="1"/>
  <c r="AH1224" i="39" s="1"/>
  <c r="AH1010" i="39"/>
  <c r="AH1014" i="39"/>
  <c r="AH1016" i="39" s="1"/>
  <c r="AF167" i="43" s="1"/>
  <c r="AG1311" i="39"/>
  <c r="AG1312" i="39" s="1"/>
  <c r="AG587" i="28" s="1"/>
  <c r="AG591" i="28" s="1"/>
  <c r="AG1142" i="39"/>
  <c r="AG1144" i="39" s="1"/>
  <c r="AE170" i="43" s="1"/>
  <c r="AG1138" i="39"/>
  <c r="AI968" i="39"/>
  <c r="AI970" i="39" s="1"/>
  <c r="AD198" i="43" l="1"/>
  <c r="AF39" i="24"/>
  <c r="AD388" i="43" s="1"/>
  <c r="AF1258" i="38"/>
  <c r="AF1259" i="38" s="1"/>
  <c r="AF1262" i="38" s="1"/>
  <c r="AF690" i="28"/>
  <c r="AF1258" i="18"/>
  <c r="AF1259" i="18" s="1"/>
  <c r="AF1262" i="18" s="1"/>
  <c r="AF689" i="28"/>
  <c r="AF195" i="24"/>
  <c r="AD225" i="43" s="1"/>
  <c r="AE312" i="43"/>
  <c r="AG1384" i="39"/>
  <c r="AG1386" i="39" s="1"/>
  <c r="AD394" i="43"/>
  <c r="AD384" i="43"/>
  <c r="AF47" i="24"/>
  <c r="AD341" i="43"/>
  <c r="AD389" i="43"/>
  <c r="AF422" i="24"/>
  <c r="AF239" i="24"/>
  <c r="AF241" i="24" s="1"/>
  <c r="AF48" i="24"/>
  <c r="AD350" i="43"/>
  <c r="AF522" i="24"/>
  <c r="AD196" i="43" s="1"/>
  <c r="AD226" i="43"/>
  <c r="AF578" i="24"/>
  <c r="AE80" i="43"/>
  <c r="AG329" i="24"/>
  <c r="AE195" i="43"/>
  <c r="AF76" i="43"/>
  <c r="AF14" i="43"/>
  <c r="AH242" i="28"/>
  <c r="AH360" i="28"/>
  <c r="AG363" i="28"/>
  <c r="AG66" i="28"/>
  <c r="AG13" i="28"/>
  <c r="AH996" i="38"/>
  <c r="AI992" i="38" s="1"/>
  <c r="AI968" i="38" s="1"/>
  <c r="AI970" i="38" s="1"/>
  <c r="AH1227" i="38"/>
  <c r="AH1297" i="38"/>
  <c r="AH1005" i="38"/>
  <c r="AH1007" i="38" s="1"/>
  <c r="AH122" i="28" s="1"/>
  <c r="AG1315" i="39"/>
  <c r="AG1316" i="39" s="1"/>
  <c r="AG435" i="28" s="1"/>
  <c r="AG1246" i="39"/>
  <c r="AG1247" i="39" s="1"/>
  <c r="AG592" i="28" s="1"/>
  <c r="AG1300" i="38"/>
  <c r="AG1301" i="38" s="1"/>
  <c r="AG1133" i="38"/>
  <c r="AG1135" i="38" s="1"/>
  <c r="AG1347" i="39"/>
  <c r="AG1348" i="39" s="1"/>
  <c r="AG652" i="28" s="1"/>
  <c r="AG656" i="28" s="1"/>
  <c r="AG1147" i="39"/>
  <c r="AH1344" i="39"/>
  <c r="AH1019" i="39"/>
  <c r="AI988" i="18"/>
  <c r="AI989" i="18" s="1"/>
  <c r="AI1000" i="18"/>
  <c r="AI1002" i="18" s="1"/>
  <c r="I974" i="18"/>
  <c r="AH1228" i="39"/>
  <c r="AH1229" i="39" s="1"/>
  <c r="AH1233" i="39" s="1"/>
  <c r="AH1234" i="39" s="1"/>
  <c r="AH1238" i="39"/>
  <c r="AI982" i="18"/>
  <c r="AI984" i="18" s="1"/>
  <c r="I978" i="18"/>
  <c r="I982" i="18" s="1"/>
  <c r="AF1279" i="38"/>
  <c r="AF1280" i="38" s="1"/>
  <c r="AF1275" i="38"/>
  <c r="AH1344" i="18"/>
  <c r="AH1019" i="18"/>
  <c r="AF1279" i="18"/>
  <c r="AF1280" i="18" s="1"/>
  <c r="AF703" i="28" s="1"/>
  <c r="AF1275" i="18"/>
  <c r="AI987" i="39"/>
  <c r="AI999" i="39"/>
  <c r="AI981" i="39"/>
  <c r="AI973" i="39"/>
  <c r="AI974" i="39" s="1"/>
  <c r="AI977" i="39"/>
  <c r="AI978" i="39" s="1"/>
  <c r="AH1228" i="18"/>
  <c r="AH1229" i="18" s="1"/>
  <c r="AH1233" i="18" s="1"/>
  <c r="AH1234" i="18" s="1"/>
  <c r="AH1238" i="18"/>
  <c r="AG1142" i="18"/>
  <c r="AG1144" i="18" s="1"/>
  <c r="AE110" i="43" s="1"/>
  <c r="AG1138" i="18"/>
  <c r="AG1311" i="18"/>
  <c r="AG1312" i="18" s="1"/>
  <c r="AF421" i="24" l="1"/>
  <c r="AF423" i="24" s="1"/>
  <c r="AD386" i="43" s="1"/>
  <c r="AF49" i="24"/>
  <c r="AD398" i="43" s="1"/>
  <c r="AG1384" i="18"/>
  <c r="AG1386" i="18" s="1"/>
  <c r="AG1389" i="18" s="1"/>
  <c r="AG545" i="28"/>
  <c r="AG549" i="28" s="1"/>
  <c r="AF1283" i="38"/>
  <c r="AF1284" i="38" s="1"/>
  <c r="AF1287" i="38" s="1"/>
  <c r="AF704" i="28"/>
  <c r="AF577" i="24"/>
  <c r="AF579" i="24" s="1"/>
  <c r="AD223" i="43" s="1"/>
  <c r="AE48" i="43"/>
  <c r="AG125" i="28"/>
  <c r="AE313" i="43"/>
  <c r="AG230" i="24"/>
  <c r="AG1389" i="39"/>
  <c r="AE358" i="43"/>
  <c r="AF432" i="24"/>
  <c r="AD399" i="43"/>
  <c r="AG42" i="28"/>
  <c r="AG1250" i="39"/>
  <c r="AE171" i="43"/>
  <c r="AE222" i="43"/>
  <c r="AG386" i="24"/>
  <c r="AE18" i="43"/>
  <c r="AE294" i="43"/>
  <c r="AG136" i="24"/>
  <c r="AE194" i="43"/>
  <c r="AF1283" i="18"/>
  <c r="AF1284" i="18" s="1"/>
  <c r="AF1287" i="18" s="1"/>
  <c r="AF27" i="28"/>
  <c r="AG245" i="28"/>
  <c r="AG1351" i="39"/>
  <c r="AG1352" i="39" s="1"/>
  <c r="AG465" i="28" s="1"/>
  <c r="AG12" i="28"/>
  <c r="AI1005" i="18"/>
  <c r="AI1007" i="18" s="1"/>
  <c r="AI63" i="28" s="1"/>
  <c r="AI1297" i="18"/>
  <c r="I1002" i="18"/>
  <c r="AG1347" i="18"/>
  <c r="AG1348" i="18" s="1"/>
  <c r="AG610" i="28" s="1"/>
  <c r="AG614" i="28" s="1"/>
  <c r="AG1147" i="18"/>
  <c r="AI982" i="39"/>
  <c r="AI984" i="39" s="1"/>
  <c r="I978" i="39"/>
  <c r="I982" i="39" s="1"/>
  <c r="AG1315" i="18"/>
  <c r="AG1316" i="18" s="1"/>
  <c r="AG433" i="28" s="1"/>
  <c r="AG1246" i="18"/>
  <c r="AG1247" i="18" s="1"/>
  <c r="AH1239" i="18"/>
  <c r="AH1240" i="18" s="1"/>
  <c r="AI1237" i="18" s="1"/>
  <c r="AH1120" i="18"/>
  <c r="AH1122" i="18" s="1"/>
  <c r="AH1125" i="18" s="1"/>
  <c r="AH1130" i="18" s="1"/>
  <c r="AI995" i="18"/>
  <c r="I989" i="18"/>
  <c r="I995" i="18" s="1"/>
  <c r="AI994" i="18"/>
  <c r="I984" i="18"/>
  <c r="I994" i="18" s="1"/>
  <c r="AI988" i="39"/>
  <c r="AI989" i="39" s="1"/>
  <c r="AI1000" i="39"/>
  <c r="AI1002" i="39" s="1"/>
  <c r="I974" i="39"/>
  <c r="I988" i="18"/>
  <c r="I1000" i="18"/>
  <c r="AG1311" i="38"/>
  <c r="AG1312" i="38" s="1"/>
  <c r="AG566" i="28" s="1"/>
  <c r="AG570" i="28" s="1"/>
  <c r="AG1138" i="38"/>
  <c r="AG1142" i="38"/>
  <c r="AG1144" i="38" s="1"/>
  <c r="AG304" i="28" s="1"/>
  <c r="AH1308" i="38"/>
  <c r="AH1202" i="38"/>
  <c r="AH1203" i="38" s="1"/>
  <c r="AH1207" i="38" s="1"/>
  <c r="AH1208" i="38" s="1"/>
  <c r="AH1220" i="38" s="1"/>
  <c r="AH1224" i="38" s="1"/>
  <c r="AH1010" i="38"/>
  <c r="AF45" i="43" s="1"/>
  <c r="AH1014" i="38"/>
  <c r="AH1016" i="38" s="1"/>
  <c r="AH301" i="28" s="1"/>
  <c r="AI987" i="38"/>
  <c r="AI999" i="38"/>
  <c r="AI981" i="38"/>
  <c r="AI973" i="38"/>
  <c r="AI974" i="38" s="1"/>
  <c r="AI977" i="38"/>
  <c r="AI978" i="38" s="1"/>
  <c r="AH1239" i="39"/>
  <c r="AH1240" i="39" s="1"/>
  <c r="AI1237" i="39" s="1"/>
  <c r="AH1120" i="39"/>
  <c r="AH1122" i="39" s="1"/>
  <c r="AH1125" i="39" s="1"/>
  <c r="AH1130" i="39" s="1"/>
  <c r="AG1271" i="39"/>
  <c r="AG1272" i="39" s="1"/>
  <c r="AG657" i="28" s="1"/>
  <c r="AG1266" i="39"/>
  <c r="AG1254" i="39"/>
  <c r="AG1255" i="39" s="1"/>
  <c r="AE340" i="43" l="1"/>
  <c r="AF431" i="24"/>
  <c r="AF433" i="24" s="1"/>
  <c r="AD396" i="43" s="1"/>
  <c r="AG37" i="24"/>
  <c r="AG550" i="28"/>
  <c r="AG1258" i="39"/>
  <c r="AG1259" i="39" s="1"/>
  <c r="AG1262" i="39" s="1"/>
  <c r="AG691" i="28"/>
  <c r="AE395" i="43"/>
  <c r="AG240" i="24"/>
  <c r="AE385" i="43"/>
  <c r="AE359" i="43"/>
  <c r="AE303" i="43"/>
  <c r="AG1384" i="38"/>
  <c r="AG1386" i="38" s="1"/>
  <c r="AG40" i="28"/>
  <c r="AG1250" i="18"/>
  <c r="AE295" i="43"/>
  <c r="AG328" i="24"/>
  <c r="AG330" i="24" s="1"/>
  <c r="AG137" i="24"/>
  <c r="AG138" i="24" s="1"/>
  <c r="AE49" i="43"/>
  <c r="AF137" i="43"/>
  <c r="AE140" i="43"/>
  <c r="AG193" i="24"/>
  <c r="AE221" i="43"/>
  <c r="AE111" i="43"/>
  <c r="AG1351" i="18"/>
  <c r="AG1352" i="18" s="1"/>
  <c r="AG463" i="28" s="1"/>
  <c r="AI996" i="18"/>
  <c r="AI1227" i="39"/>
  <c r="AI982" i="38"/>
  <c r="AI984" i="38" s="1"/>
  <c r="I978" i="38"/>
  <c r="I982" i="38" s="1"/>
  <c r="AI994" i="39"/>
  <c r="I984" i="39"/>
  <c r="I994" i="39" s="1"/>
  <c r="AI1227" i="18"/>
  <c r="AG1271" i="18"/>
  <c r="AG1272" i="18" s="1"/>
  <c r="AG615" i="28" s="1"/>
  <c r="AG1266" i="18"/>
  <c r="AG1254" i="18"/>
  <c r="AG1255" i="18" s="1"/>
  <c r="AI995" i="39"/>
  <c r="I989" i="39"/>
  <c r="I995" i="39" s="1"/>
  <c r="AH1300" i="39"/>
  <c r="AH1301" i="39" s="1"/>
  <c r="AH1133" i="39"/>
  <c r="AH1135" i="39" s="1"/>
  <c r="AF79" i="43" s="1"/>
  <c r="AI988" i="38"/>
  <c r="AI989" i="38" s="1"/>
  <c r="AI1000" i="38"/>
  <c r="AI1002" i="38" s="1"/>
  <c r="I974" i="38"/>
  <c r="AH1344" i="38"/>
  <c r="AH1019" i="38"/>
  <c r="AG1315" i="38"/>
  <c r="AG1316" i="38" s="1"/>
  <c r="AG434" i="28" s="1"/>
  <c r="AG1246" i="38"/>
  <c r="AG1247" i="38" s="1"/>
  <c r="AG571" i="28" s="1"/>
  <c r="I988" i="39"/>
  <c r="I1000" i="39"/>
  <c r="I1297" i="18"/>
  <c r="I1005" i="18"/>
  <c r="AI1297" i="39"/>
  <c r="AI1005" i="39"/>
  <c r="AI1007" i="39" s="1"/>
  <c r="AI181" i="28" s="1"/>
  <c r="I1002" i="39"/>
  <c r="AH1300" i="18"/>
  <c r="AH1301" i="18" s="1"/>
  <c r="AH1133" i="18"/>
  <c r="AH1135" i="18" s="1"/>
  <c r="AF17" i="43" s="1"/>
  <c r="AG1279" i="39"/>
  <c r="AG1280" i="39" s="1"/>
  <c r="AG705" i="28" s="1"/>
  <c r="AG1275" i="39"/>
  <c r="AH1228" i="38"/>
  <c r="AH1229" i="38" s="1"/>
  <c r="AH1233" i="38" s="1"/>
  <c r="AH1234" i="38" s="1"/>
  <c r="AH1238" i="38"/>
  <c r="AG1347" i="38"/>
  <c r="AG1348" i="38" s="1"/>
  <c r="AG631" i="28" s="1"/>
  <c r="AG635" i="28" s="1"/>
  <c r="AG1147" i="38"/>
  <c r="AI1010" i="18"/>
  <c r="AG14" i="43" s="1"/>
  <c r="AI1308" i="18"/>
  <c r="AI1202" i="18"/>
  <c r="AI1203" i="18" s="1"/>
  <c r="AI1014" i="18"/>
  <c r="AI1016" i="18" s="1"/>
  <c r="AG107" i="43" s="1"/>
  <c r="I1007" i="18"/>
  <c r="I63" i="28" s="1"/>
  <c r="AG1258" i="18" l="1"/>
  <c r="AG1259" i="18" s="1"/>
  <c r="AG1262" i="18" s="1"/>
  <c r="AG689" i="28"/>
  <c r="AE394" i="43"/>
  <c r="AE384" i="43"/>
  <c r="AG47" i="24"/>
  <c r="AE341" i="43"/>
  <c r="AG1389" i="38"/>
  <c r="AE349" i="43"/>
  <c r="AE304" i="43"/>
  <c r="AG229" i="24"/>
  <c r="AG231" i="24" s="1"/>
  <c r="AG38" i="24"/>
  <c r="AG39" i="24" s="1"/>
  <c r="AG41" i="28"/>
  <c r="AG1250" i="38"/>
  <c r="AE198" i="43"/>
  <c r="AG520" i="24"/>
  <c r="AG194" i="24"/>
  <c r="AG195" i="24" s="1"/>
  <c r="AE141" i="43"/>
  <c r="AG385" i="24"/>
  <c r="AG387" i="24" s="1"/>
  <c r="AG521" i="24"/>
  <c r="AE199" i="43"/>
  <c r="AG1283" i="39"/>
  <c r="AG1284" i="39" s="1"/>
  <c r="AG1287" i="39" s="1"/>
  <c r="AG28" i="28"/>
  <c r="AI242" i="28"/>
  <c r="AH184" i="28"/>
  <c r="AG1351" i="38"/>
  <c r="AG1352" i="38" s="1"/>
  <c r="AG464" i="28" s="1"/>
  <c r="AH66" i="28"/>
  <c r="G1011" i="18"/>
  <c r="G88" i="28" s="1"/>
  <c r="AI995" i="38"/>
  <c r="I989" i="38"/>
  <c r="I995" i="38" s="1"/>
  <c r="AI1344" i="18"/>
  <c r="AI1019" i="18"/>
  <c r="G1020" i="18" s="1"/>
  <c r="I1016" i="18"/>
  <c r="I242" i="28" s="1"/>
  <c r="AH1138" i="18"/>
  <c r="AH1311" i="18"/>
  <c r="AH1312" i="18" s="1"/>
  <c r="AH1142" i="18"/>
  <c r="AH1144" i="18" s="1"/>
  <c r="AF110" i="43" s="1"/>
  <c r="AG1279" i="18"/>
  <c r="AG1280" i="18" s="1"/>
  <c r="AG703" i="28" s="1"/>
  <c r="AG1275" i="18"/>
  <c r="AH1239" i="38"/>
  <c r="AH1240" i="38" s="1"/>
  <c r="AI1237" i="38" s="1"/>
  <c r="AH1120" i="38"/>
  <c r="AH1122" i="38" s="1"/>
  <c r="AH1125" i="38" s="1"/>
  <c r="AH1130" i="38" s="1"/>
  <c r="AI1207" i="18"/>
  <c r="AI1208" i="18" s="1"/>
  <c r="I1203" i="18"/>
  <c r="I1207" i="18" s="1"/>
  <c r="AI1297" i="38"/>
  <c r="AI1005" i="38"/>
  <c r="AI1007" i="38" s="1"/>
  <c r="AI122" i="28" s="1"/>
  <c r="I1002" i="38"/>
  <c r="AI994" i="38"/>
  <c r="I984" i="38"/>
  <c r="I994" i="38" s="1"/>
  <c r="I1297" i="39"/>
  <c r="I1005" i="39"/>
  <c r="AG1254" i="38"/>
  <c r="AG1255" i="38" s="1"/>
  <c r="AG1271" i="38"/>
  <c r="AG1272" i="38" s="1"/>
  <c r="AG636" i="28" s="1"/>
  <c r="AG1266" i="38"/>
  <c r="AH1311" i="39"/>
  <c r="AH1312" i="39" s="1"/>
  <c r="AH587" i="28" s="1"/>
  <c r="AH591" i="28" s="1"/>
  <c r="AH1138" i="39"/>
  <c r="AH1142" i="39"/>
  <c r="AH1144" i="39" s="1"/>
  <c r="AF170" i="43" s="1"/>
  <c r="AI996" i="39"/>
  <c r="I1202" i="18"/>
  <c r="I1014" i="18"/>
  <c r="I1010" i="18"/>
  <c r="I1308" i="18"/>
  <c r="AI1308" i="39"/>
  <c r="AI1202" i="39"/>
  <c r="AI1203" i="39" s="1"/>
  <c r="AI1014" i="39"/>
  <c r="AI1016" i="39" s="1"/>
  <c r="AG167" i="43" s="1"/>
  <c r="AI1010" i="39"/>
  <c r="I1007" i="39"/>
  <c r="I181" i="28" s="1"/>
  <c r="I988" i="38"/>
  <c r="I1000" i="38"/>
  <c r="AG1258" i="38" l="1"/>
  <c r="AG1259" i="38" s="1"/>
  <c r="AG1262" i="38" s="1"/>
  <c r="AG690" i="28"/>
  <c r="AH1384" i="18"/>
  <c r="AH1386" i="18" s="1"/>
  <c r="AF340" i="43" s="1"/>
  <c r="AH545" i="28"/>
  <c r="AH549" i="28" s="1"/>
  <c r="G107" i="43"/>
  <c r="G267" i="28"/>
  <c r="AG239" i="24"/>
  <c r="AG241" i="24" s="1"/>
  <c r="AG48" i="24"/>
  <c r="AG49" i="24" s="1"/>
  <c r="AE350" i="43"/>
  <c r="AE388" i="43"/>
  <c r="AG421" i="24"/>
  <c r="AF312" i="43"/>
  <c r="AH1384" i="39"/>
  <c r="AH1386" i="39" s="1"/>
  <c r="AE389" i="43"/>
  <c r="AG422" i="24"/>
  <c r="AE225" i="43"/>
  <c r="AG577" i="24"/>
  <c r="AG522" i="24"/>
  <c r="AE196" i="43" s="1"/>
  <c r="AG578" i="24"/>
  <c r="AE226" i="43"/>
  <c r="AF18" i="43"/>
  <c r="AH136" i="24"/>
  <c r="AF294" i="43"/>
  <c r="AF194" i="43"/>
  <c r="AH329" i="24"/>
  <c r="AF195" i="43"/>
  <c r="AF80" i="43"/>
  <c r="AG76" i="43"/>
  <c r="G1323" i="18"/>
  <c r="G14" i="43"/>
  <c r="AG1283" i="18"/>
  <c r="AG1284" i="18" s="1"/>
  <c r="AG1287" i="18" s="1"/>
  <c r="AG27" i="28"/>
  <c r="G106" i="24"/>
  <c r="AH245" i="28"/>
  <c r="AI360" i="28"/>
  <c r="AH363" i="28"/>
  <c r="K13" i="42"/>
  <c r="AH12" i="28"/>
  <c r="E13" i="42"/>
  <c r="AH13" i="28"/>
  <c r="G1011" i="39"/>
  <c r="G206" i="28" s="1"/>
  <c r="I1308" i="39"/>
  <c r="I1202" i="39"/>
  <c r="I1010" i="39"/>
  <c r="I1014" i="39"/>
  <c r="I1297" i="38"/>
  <c r="I1005" i="38"/>
  <c r="AI1227" i="38"/>
  <c r="AH1133" i="38"/>
  <c r="AH1135" i="38" s="1"/>
  <c r="AH1300" i="38"/>
  <c r="AH1301" i="38" s="1"/>
  <c r="I1344" i="18"/>
  <c r="I1019" i="18"/>
  <c r="AI1344" i="39"/>
  <c r="AI1019" i="39"/>
  <c r="G1020" i="39" s="1"/>
  <c r="I1016" i="39"/>
  <c r="I360" i="28" s="1"/>
  <c r="AH1315" i="18"/>
  <c r="AH1316" i="18" s="1"/>
  <c r="AH433" i="28" s="1"/>
  <c r="AH1246" i="18"/>
  <c r="AH1247" i="18" s="1"/>
  <c r="G163" i="24"/>
  <c r="G1359" i="18"/>
  <c r="AH1347" i="39"/>
  <c r="AH1348" i="39" s="1"/>
  <c r="AH652" i="28" s="1"/>
  <c r="AH656" i="28" s="1"/>
  <c r="AH1147" i="39"/>
  <c r="AG1279" i="38"/>
  <c r="AG1280" i="38" s="1"/>
  <c r="AG1275" i="38"/>
  <c r="AI1308" i="38"/>
  <c r="AI1202" i="38"/>
  <c r="AI1203" i="38" s="1"/>
  <c r="AI1014" i="38"/>
  <c r="AI1016" i="38" s="1"/>
  <c r="AI301" i="28" s="1"/>
  <c r="AI1010" i="38"/>
  <c r="AG45" i="43" s="1"/>
  <c r="I1007" i="38"/>
  <c r="I122" i="28" s="1"/>
  <c r="AH1347" i="18"/>
  <c r="AH1348" i="18" s="1"/>
  <c r="AH610" i="28" s="1"/>
  <c r="AH614" i="28" s="1"/>
  <c r="AH1147" i="18"/>
  <c r="AI1207" i="39"/>
  <c r="AI1208" i="39" s="1"/>
  <c r="I1203" i="39"/>
  <c r="I1207" i="39" s="1"/>
  <c r="AH1315" i="39"/>
  <c r="AH1316" i="39" s="1"/>
  <c r="AH435" i="28" s="1"/>
  <c r="AH1246" i="39"/>
  <c r="AH1247" i="39" s="1"/>
  <c r="AH592" i="28" s="1"/>
  <c r="AI996" i="38"/>
  <c r="AI1220" i="18"/>
  <c r="AI1224" i="18" s="1"/>
  <c r="I1208" i="18"/>
  <c r="I1220" i="18" s="1"/>
  <c r="AH1389" i="18" l="1"/>
  <c r="AG1283" i="38"/>
  <c r="AG1284" i="38" s="1"/>
  <c r="AG1287" i="38" s="1"/>
  <c r="AG704" i="28"/>
  <c r="AH37" i="24"/>
  <c r="AH550" i="28"/>
  <c r="G167" i="43"/>
  <c r="G385" i="28"/>
  <c r="AF48" i="43"/>
  <c r="AH125" i="28"/>
  <c r="AG423" i="24"/>
  <c r="AE386" i="43" s="1"/>
  <c r="AE398" i="43"/>
  <c r="AG431" i="24"/>
  <c r="AF313" i="43"/>
  <c r="AH230" i="24"/>
  <c r="AH1389" i="39"/>
  <c r="AF358" i="43"/>
  <c r="AE399" i="43"/>
  <c r="AG432" i="24"/>
  <c r="AH42" i="28"/>
  <c r="AH1250" i="39"/>
  <c r="AH40" i="28"/>
  <c r="AH1250" i="18"/>
  <c r="AF295" i="43"/>
  <c r="AF171" i="43"/>
  <c r="AF222" i="43"/>
  <c r="AH386" i="24"/>
  <c r="AG579" i="24"/>
  <c r="AE223" i="43" s="1"/>
  <c r="AG137" i="43"/>
  <c r="AH193" i="24"/>
  <c r="AF221" i="43"/>
  <c r="AF111" i="43"/>
  <c r="G76" i="43"/>
  <c r="G1323" i="39"/>
  <c r="G299" i="24"/>
  <c r="AH1351" i="39"/>
  <c r="AH1352" i="39" s="1"/>
  <c r="AH465" i="28" s="1"/>
  <c r="O13" i="42"/>
  <c r="AH1351" i="18"/>
  <c r="AH1352" i="18" s="1"/>
  <c r="AH463" i="28" s="1"/>
  <c r="G1011" i="38"/>
  <c r="AI1344" i="38"/>
  <c r="AI1019" i="38"/>
  <c r="G1020" i="38" s="1"/>
  <c r="G326" i="28" s="1"/>
  <c r="I1016" i="38"/>
  <c r="I301" i="28" s="1"/>
  <c r="AH1254" i="18"/>
  <c r="AH1255" i="18" s="1"/>
  <c r="AH1271" i="18"/>
  <c r="AH1272" i="18" s="1"/>
  <c r="AH615" i="28" s="1"/>
  <c r="AH1266" i="18"/>
  <c r="I1344" i="39"/>
  <c r="I1019" i="39"/>
  <c r="AI1207" i="38"/>
  <c r="AI1208" i="38" s="1"/>
  <c r="I1203" i="38"/>
  <c r="I1207" i="38" s="1"/>
  <c r="G356" i="24"/>
  <c r="G1359" i="39"/>
  <c r="AI1228" i="18"/>
  <c r="AI1229" i="18" s="1"/>
  <c r="AI1233" i="18" s="1"/>
  <c r="AI1234" i="18" s="1"/>
  <c r="AI1238" i="18"/>
  <c r="I1224" i="18"/>
  <c r="AH1254" i="39"/>
  <c r="AH1255" i="39" s="1"/>
  <c r="AH1266" i="39"/>
  <c r="AH1271" i="39"/>
  <c r="AH1272" i="39" s="1"/>
  <c r="AH657" i="28" s="1"/>
  <c r="AI1220" i="39"/>
  <c r="AI1224" i="39" s="1"/>
  <c r="I1208" i="39"/>
  <c r="I1220" i="39" s="1"/>
  <c r="I1308" i="38"/>
  <c r="I1202" i="38"/>
  <c r="I1010" i="38"/>
  <c r="I1014" i="38"/>
  <c r="AH1311" i="38"/>
  <c r="AH1312" i="38" s="1"/>
  <c r="AH566" i="28" s="1"/>
  <c r="AH570" i="28" s="1"/>
  <c r="AH1142" i="38"/>
  <c r="AH1144" i="38" s="1"/>
  <c r="AH304" i="28" s="1"/>
  <c r="AH1138" i="38"/>
  <c r="AH1258" i="39" l="1"/>
  <c r="AH1259" i="39" s="1"/>
  <c r="AH1262" i="39" s="1"/>
  <c r="AH691" i="28"/>
  <c r="AH1258" i="18"/>
  <c r="AH1259" i="18" s="1"/>
  <c r="AH1262" i="18" s="1"/>
  <c r="AH689" i="28"/>
  <c r="G45" i="43"/>
  <c r="G147" i="28"/>
  <c r="AG433" i="24"/>
  <c r="AE396" i="43" s="1"/>
  <c r="AF394" i="43"/>
  <c r="AH47" i="24"/>
  <c r="AF384" i="43"/>
  <c r="AF341" i="43"/>
  <c r="AH240" i="24"/>
  <c r="AF385" i="43"/>
  <c r="AF359" i="43"/>
  <c r="AF395" i="43"/>
  <c r="AF303" i="43"/>
  <c r="AH1384" i="38"/>
  <c r="AH1386" i="38" s="1"/>
  <c r="AF140" i="43"/>
  <c r="AH328" i="24"/>
  <c r="AH330" i="24" s="1"/>
  <c r="AF49" i="43"/>
  <c r="AH137" i="24"/>
  <c r="AH138" i="24" s="1"/>
  <c r="G137" i="43"/>
  <c r="G107" i="24"/>
  <c r="G108" i="24" s="1"/>
  <c r="F13" i="42" s="1"/>
  <c r="G1323" i="38"/>
  <c r="G298" i="24"/>
  <c r="G300" i="24" s="1"/>
  <c r="G13" i="42" s="1"/>
  <c r="AH1279" i="39"/>
  <c r="AH1280" i="39" s="1"/>
  <c r="AH705" i="28" s="1"/>
  <c r="AH1275" i="39"/>
  <c r="I1228" i="18"/>
  <c r="I1238" i="18"/>
  <c r="AH1279" i="18"/>
  <c r="AH1280" i="18" s="1"/>
  <c r="AH703" i="28" s="1"/>
  <c r="AH1275" i="18"/>
  <c r="AH1347" i="38"/>
  <c r="AH1348" i="38" s="1"/>
  <c r="AH631" i="28" s="1"/>
  <c r="AH635" i="28" s="1"/>
  <c r="AH1147" i="38"/>
  <c r="I1344" i="38"/>
  <c r="I1019" i="38"/>
  <c r="AH1315" i="38"/>
  <c r="AH1316" i="38" s="1"/>
  <c r="AH434" i="28" s="1"/>
  <c r="AH1246" i="38"/>
  <c r="AH1247" i="38" s="1"/>
  <c r="AH571" i="28" s="1"/>
  <c r="AI1239" i="18"/>
  <c r="AI1240" i="18" s="1"/>
  <c r="AI1120" i="18"/>
  <c r="AI1122" i="18" s="1"/>
  <c r="I1234" i="18"/>
  <c r="G355" i="24"/>
  <c r="G357" i="24" s="1"/>
  <c r="M13" i="42" s="1"/>
  <c r="G164" i="24"/>
  <c r="G165" i="24" s="1"/>
  <c r="L13" i="42" s="1"/>
  <c r="G1359" i="38"/>
  <c r="AI1238" i="39"/>
  <c r="AI1228" i="39"/>
  <c r="AI1229" i="39" s="1"/>
  <c r="AI1233" i="39" s="1"/>
  <c r="AI1234" i="39" s="1"/>
  <c r="I1224" i="39"/>
  <c r="AI1220" i="38"/>
  <c r="AI1224" i="38" s="1"/>
  <c r="I1208" i="38"/>
  <c r="I1220" i="38" s="1"/>
  <c r="AH1389" i="38" l="1"/>
  <c r="AF349" i="43"/>
  <c r="AF304" i="43"/>
  <c r="AH38" i="24"/>
  <c r="AH39" i="24" s="1"/>
  <c r="AH229" i="24"/>
  <c r="AH231" i="24" s="1"/>
  <c r="AH41" i="28"/>
  <c r="AH1250" i="38"/>
  <c r="AH194" i="24"/>
  <c r="AH195" i="24" s="1"/>
  <c r="AF141" i="43"/>
  <c r="AH385" i="24"/>
  <c r="AH387" i="24" s="1"/>
  <c r="AH521" i="24"/>
  <c r="AF199" i="43"/>
  <c r="AH520" i="24"/>
  <c r="AF198" i="43"/>
  <c r="AH1283" i="18"/>
  <c r="AH1284" i="18" s="1"/>
  <c r="AH1287" i="18" s="1"/>
  <c r="AH27" i="28"/>
  <c r="AH1283" i="39"/>
  <c r="AH1284" i="39" s="1"/>
  <c r="AH1287" i="39" s="1"/>
  <c r="AH28" i="28"/>
  <c r="G490" i="24"/>
  <c r="G491" i="24"/>
  <c r="AH1351" i="38"/>
  <c r="AH1352" i="38" s="1"/>
  <c r="AH464" i="28" s="1"/>
  <c r="G548" i="24"/>
  <c r="AI1238" i="38"/>
  <c r="AI1228" i="38"/>
  <c r="AI1229" i="38" s="1"/>
  <c r="AI1233" i="38" s="1"/>
  <c r="AI1234" i="38" s="1"/>
  <c r="I1224" i="38"/>
  <c r="I1228" i="39"/>
  <c r="I1238" i="39"/>
  <c r="G547" i="24"/>
  <c r="AI1239" i="39"/>
  <c r="AI1240" i="39" s="1"/>
  <c r="AI1120" i="39"/>
  <c r="AI1122" i="39" s="1"/>
  <c r="I1234" i="39"/>
  <c r="AH1254" i="38"/>
  <c r="AH1255" i="38" s="1"/>
  <c r="AH1271" i="38"/>
  <c r="AH1272" i="38" s="1"/>
  <c r="AH636" i="28" s="1"/>
  <c r="AH1266" i="38"/>
  <c r="I1239" i="18"/>
  <c r="I1120" i="18"/>
  <c r="AI1125" i="18"/>
  <c r="AI1130" i="18" s="1"/>
  <c r="I1122" i="18"/>
  <c r="I1125" i="18" s="1"/>
  <c r="AH1258" i="38" l="1"/>
  <c r="AH1259" i="38" s="1"/>
  <c r="AH1262" i="38" s="1"/>
  <c r="AH690" i="28"/>
  <c r="AH239" i="24"/>
  <c r="AH241" i="24" s="1"/>
  <c r="AF350" i="43"/>
  <c r="AH48" i="24"/>
  <c r="AH49" i="24" s="1"/>
  <c r="AF388" i="43"/>
  <c r="AH421" i="24"/>
  <c r="AF389" i="43"/>
  <c r="AH422" i="24"/>
  <c r="AH522" i="24"/>
  <c r="AF196" i="43" s="1"/>
  <c r="AH578" i="24"/>
  <c r="AF226" i="43"/>
  <c r="AH577" i="24"/>
  <c r="AF225" i="43"/>
  <c r="G492" i="24"/>
  <c r="H13" i="42" s="1"/>
  <c r="G549" i="24"/>
  <c r="N13" i="42" s="1"/>
  <c r="AI1239" i="38"/>
  <c r="AI1240" i="38" s="1"/>
  <c r="AI1120" i="38"/>
  <c r="AI1122" i="38" s="1"/>
  <c r="I1234" i="38"/>
  <c r="AI1133" i="18"/>
  <c r="AI1135" i="18" s="1"/>
  <c r="AG17" i="43" s="1"/>
  <c r="AI1300" i="18"/>
  <c r="AI1301" i="18" s="1"/>
  <c r="I1301" i="18" s="1"/>
  <c r="I1130" i="18"/>
  <c r="AH1275" i="38"/>
  <c r="AH1279" i="38"/>
  <c r="AH1280" i="38" s="1"/>
  <c r="AI1125" i="39"/>
  <c r="AI1130" i="39" s="1"/>
  <c r="I1122" i="39"/>
  <c r="I1125" i="39" s="1"/>
  <c r="I1239" i="39"/>
  <c r="I1120" i="39"/>
  <c r="I1228" i="38"/>
  <c r="I1238" i="38"/>
  <c r="AH1283" i="38" l="1"/>
  <c r="AH1284" i="38" s="1"/>
  <c r="AH1287" i="38" s="1"/>
  <c r="AH704" i="28"/>
  <c r="AF398" i="43"/>
  <c r="AH431" i="24"/>
  <c r="AH423" i="24"/>
  <c r="AF386" i="43" s="1"/>
  <c r="AF399" i="43"/>
  <c r="AH432" i="24"/>
  <c r="AH579" i="24"/>
  <c r="AF223" i="43" s="1"/>
  <c r="AI66" i="28"/>
  <c r="AI1311" i="18"/>
  <c r="AI1312" i="18" s="1"/>
  <c r="AI1142" i="18"/>
  <c r="AI1144" i="18" s="1"/>
  <c r="AG110" i="43" s="1"/>
  <c r="AI1138" i="18"/>
  <c r="G1139" i="18" s="1"/>
  <c r="I1135" i="18"/>
  <c r="I66" i="28" s="1"/>
  <c r="I1239" i="38"/>
  <c r="I1120" i="38"/>
  <c r="I1300" i="18"/>
  <c r="I1133" i="18"/>
  <c r="AI1125" i="38"/>
  <c r="AI1130" i="38" s="1"/>
  <c r="I1122" i="38"/>
  <c r="I1125" i="38" s="1"/>
  <c r="AI1300" i="39"/>
  <c r="AI1301" i="39" s="1"/>
  <c r="I1301" i="39" s="1"/>
  <c r="AI1133" i="39"/>
  <c r="AI1135" i="39" s="1"/>
  <c r="AG79" i="43" s="1"/>
  <c r="I1130" i="39"/>
  <c r="AI1384" i="18" l="1"/>
  <c r="AI1386" i="18" s="1"/>
  <c r="AG340" i="43" s="1"/>
  <c r="AI545" i="28"/>
  <c r="AI549" i="28" s="1"/>
  <c r="I549" i="28" s="1"/>
  <c r="G17" i="43"/>
  <c r="G91" i="28"/>
  <c r="AH433" i="24"/>
  <c r="AF396" i="43" s="1"/>
  <c r="AG18" i="43"/>
  <c r="AG294" i="43"/>
  <c r="AG194" i="43"/>
  <c r="AI136" i="24"/>
  <c r="AI245" i="28"/>
  <c r="AI184" i="28"/>
  <c r="E16" i="42"/>
  <c r="AI12" i="28"/>
  <c r="G121" i="24"/>
  <c r="G1326" i="18"/>
  <c r="G1327" i="18" s="1"/>
  <c r="AI1347" i="18"/>
  <c r="AI1348" i="18" s="1"/>
  <c r="AI610" i="28" s="1"/>
  <c r="AI614" i="28" s="1"/>
  <c r="I614" i="28" s="1"/>
  <c r="AI1147" i="18"/>
  <c r="G1148" i="18" s="1"/>
  <c r="I1144" i="18"/>
  <c r="I245" i="28" s="1"/>
  <c r="AI1300" i="38"/>
  <c r="AI1301" i="38" s="1"/>
  <c r="I1301" i="38" s="1"/>
  <c r="AI1133" i="38"/>
  <c r="AI1135" i="38" s="1"/>
  <c r="I1130" i="38"/>
  <c r="AI1315" i="18"/>
  <c r="AI1316" i="18" s="1"/>
  <c r="AI433" i="28" s="1"/>
  <c r="AI1246" i="18"/>
  <c r="AI1247" i="18" s="1"/>
  <c r="I1312" i="18"/>
  <c r="I1300" i="39"/>
  <c r="I1133" i="39"/>
  <c r="AI1311" i="39"/>
  <c r="AI1312" i="39" s="1"/>
  <c r="AI587" i="28" s="1"/>
  <c r="AI591" i="28" s="1"/>
  <c r="I591" i="28" s="1"/>
  <c r="AI1142" i="39"/>
  <c r="AI1144" i="39" s="1"/>
  <c r="AG170" i="43" s="1"/>
  <c r="AI1138" i="39"/>
  <c r="G1139" i="39" s="1"/>
  <c r="G209" i="28" s="1"/>
  <c r="I1135" i="39"/>
  <c r="I184" i="28" s="1"/>
  <c r="I1138" i="18"/>
  <c r="I1311" i="18"/>
  <c r="I1142" i="18"/>
  <c r="AI1389" i="18" l="1"/>
  <c r="G1390" i="18" s="1"/>
  <c r="G340" i="43" s="1"/>
  <c r="I1386" i="18"/>
  <c r="I1389" i="18" s="1"/>
  <c r="G417" i="28"/>
  <c r="D16" i="44"/>
  <c r="AI37" i="24"/>
  <c r="AI550" i="28"/>
  <c r="I1384" i="18"/>
  <c r="I545" i="28"/>
  <c r="G110" i="43"/>
  <c r="G270" i="28"/>
  <c r="AG48" i="43"/>
  <c r="AI125" i="28"/>
  <c r="AG312" i="43"/>
  <c r="AI1384" i="39"/>
  <c r="AI1386" i="39" s="1"/>
  <c r="AI40" i="28"/>
  <c r="AI1250" i="18"/>
  <c r="G1251" i="18" s="1"/>
  <c r="AG295" i="43"/>
  <c r="I12" i="28"/>
  <c r="I136" i="24"/>
  <c r="AG221" i="43"/>
  <c r="AI193" i="24"/>
  <c r="AG111" i="43"/>
  <c r="G18" i="43"/>
  <c r="G294" i="43"/>
  <c r="G194" i="43"/>
  <c r="AI329" i="24"/>
  <c r="AG195" i="43"/>
  <c r="AG80" i="43"/>
  <c r="G79" i="43"/>
  <c r="G1330" i="18"/>
  <c r="G1332" i="18" s="1"/>
  <c r="AI363" i="28"/>
  <c r="K16" i="42"/>
  <c r="AI13" i="28"/>
  <c r="I16" i="42"/>
  <c r="L24" i="17"/>
  <c r="E17" i="42"/>
  <c r="G314" i="24"/>
  <c r="G1326" i="39"/>
  <c r="G1327" i="39" s="1"/>
  <c r="D17" i="44" s="1"/>
  <c r="AI1347" i="39"/>
  <c r="AI1348" i="39" s="1"/>
  <c r="AI652" i="28" s="1"/>
  <c r="AI656" i="28" s="1"/>
  <c r="I656" i="28" s="1"/>
  <c r="AI1147" i="39"/>
  <c r="G1148" i="39" s="1"/>
  <c r="I1144" i="39"/>
  <c r="I363" i="28" s="1"/>
  <c r="I1315" i="18"/>
  <c r="I1246" i="18"/>
  <c r="I1347" i="18"/>
  <c r="I1147" i="18"/>
  <c r="AI1315" i="39"/>
  <c r="AI1316" i="39" s="1"/>
  <c r="AI435" i="28" s="1"/>
  <c r="AI1246" i="39"/>
  <c r="AI1247" i="39" s="1"/>
  <c r="AI592" i="28" s="1"/>
  <c r="I1312" i="39"/>
  <c r="AI1254" i="18"/>
  <c r="AI1255" i="18" s="1"/>
  <c r="AI1271" i="18"/>
  <c r="AI1272" i="18" s="1"/>
  <c r="AI615" i="28" s="1"/>
  <c r="AI1266" i="18"/>
  <c r="G1267" i="18" s="1"/>
  <c r="I1247" i="18"/>
  <c r="I1133" i="38"/>
  <c r="I1300" i="38"/>
  <c r="G178" i="24"/>
  <c r="G1362" i="18"/>
  <c r="G1363" i="18" s="1"/>
  <c r="G447" i="28" s="1"/>
  <c r="G323" i="24"/>
  <c r="G584" i="24"/>
  <c r="G126" i="24"/>
  <c r="G131" i="24"/>
  <c r="G515" i="24"/>
  <c r="I1311" i="39"/>
  <c r="I1138" i="39"/>
  <c r="I1142" i="39"/>
  <c r="AI1311" i="38"/>
  <c r="AI1312" i="38" s="1"/>
  <c r="AI566" i="28" s="1"/>
  <c r="AI570" i="28" s="1"/>
  <c r="I570" i="28" s="1"/>
  <c r="AI1142" i="38"/>
  <c r="AI1144" i="38" s="1"/>
  <c r="AI304" i="28" s="1"/>
  <c r="AI1138" i="38"/>
  <c r="G1139" i="38" s="1"/>
  <c r="I1135" i="38"/>
  <c r="I125" i="28" s="1"/>
  <c r="AI1351" i="18"/>
  <c r="AI1352" i="18" s="1"/>
  <c r="AI463" i="28" s="1"/>
  <c r="I1348" i="18"/>
  <c r="I610" i="28" s="1"/>
  <c r="E16" i="44" l="1"/>
  <c r="G765" i="28"/>
  <c r="G733" i="28"/>
  <c r="G1335" i="18"/>
  <c r="G1337" i="18" s="1"/>
  <c r="G108" i="28" s="1"/>
  <c r="G673" i="28"/>
  <c r="I1384" i="39"/>
  <c r="I587" i="28"/>
  <c r="AI1258" i="18"/>
  <c r="AI1259" i="18" s="1"/>
  <c r="AI1262" i="18" s="1"/>
  <c r="G1263" i="18" s="1"/>
  <c r="AI689" i="28"/>
  <c r="I37" i="24"/>
  <c r="I550" i="28"/>
  <c r="G107" i="28"/>
  <c r="G509" i="28"/>
  <c r="G479" i="28"/>
  <c r="G170" i="43"/>
  <c r="G388" i="28"/>
  <c r="G312" i="43"/>
  <c r="G420" i="28"/>
  <c r="G48" i="43"/>
  <c r="G150" i="28"/>
  <c r="G431" i="43"/>
  <c r="G464" i="43"/>
  <c r="AG394" i="43"/>
  <c r="AI47" i="24"/>
  <c r="AG384" i="43"/>
  <c r="AG341" i="43"/>
  <c r="AI1389" i="39"/>
  <c r="G1390" i="39" s="1"/>
  <c r="AG358" i="43"/>
  <c r="I1386" i="39"/>
  <c r="I1389" i="39" s="1"/>
  <c r="G295" i="43"/>
  <c r="G454" i="43"/>
  <c r="G424" i="43"/>
  <c r="G42" i="24"/>
  <c r="AG313" i="43"/>
  <c r="AI230" i="24"/>
  <c r="AG303" i="43"/>
  <c r="AI1384" i="38"/>
  <c r="AI1386" i="38" s="1"/>
  <c r="AG349" i="43" s="1"/>
  <c r="AI42" i="28"/>
  <c r="AI1250" i="39"/>
  <c r="G1251" i="39" s="1"/>
  <c r="I40" i="28"/>
  <c r="I1250" i="18"/>
  <c r="AG222" i="43"/>
  <c r="AI386" i="24"/>
  <c r="AI328" i="24"/>
  <c r="AI330" i="24" s="1"/>
  <c r="AI137" i="24"/>
  <c r="AI138" i="24" s="1"/>
  <c r="AG49" i="43"/>
  <c r="AG140" i="43"/>
  <c r="I1351" i="18"/>
  <c r="I193" i="24"/>
  <c r="G221" i="43"/>
  <c r="G111" i="43"/>
  <c r="G267" i="43"/>
  <c r="G249" i="43"/>
  <c r="G195" i="43"/>
  <c r="G80" i="43"/>
  <c r="I13" i="28"/>
  <c r="I329" i="24"/>
  <c r="AG171" i="43"/>
  <c r="M55" i="17"/>
  <c r="Q24" i="17"/>
  <c r="G72" i="24"/>
  <c r="G1330" i="39"/>
  <c r="G1332" i="39" s="1"/>
  <c r="L6" i="40"/>
  <c r="O16" i="42"/>
  <c r="L25" i="17"/>
  <c r="I17" i="42"/>
  <c r="K17" i="42"/>
  <c r="M24" i="17"/>
  <c r="I1315" i="39"/>
  <c r="I1246" i="39"/>
  <c r="AI1271" i="39"/>
  <c r="AI1272" i="39" s="1"/>
  <c r="AI657" i="28" s="1"/>
  <c r="AI1266" i="39"/>
  <c r="G1267" i="39" s="1"/>
  <c r="AI1254" i="39"/>
  <c r="AI1255" i="39" s="1"/>
  <c r="I1247" i="39"/>
  <c r="AI1351" i="39"/>
  <c r="AI1352" i="39" s="1"/>
  <c r="AI465" i="28" s="1"/>
  <c r="I1348" i="39"/>
  <c r="I652" i="28" s="1"/>
  <c r="AI1315" i="38"/>
  <c r="AI1316" i="38" s="1"/>
  <c r="AI434" i="28" s="1"/>
  <c r="AI1246" i="38"/>
  <c r="AI1247" i="38" s="1"/>
  <c r="AI571" i="28" s="1"/>
  <c r="I1312" i="38"/>
  <c r="AI1275" i="18"/>
  <c r="G1276" i="18" s="1"/>
  <c r="AI1279" i="18"/>
  <c r="AI1280" i="18" s="1"/>
  <c r="AI703" i="28" s="1"/>
  <c r="I1272" i="18"/>
  <c r="G122" i="24"/>
  <c r="G123" i="24" s="1"/>
  <c r="F16" i="42" s="1"/>
  <c r="G313" i="24"/>
  <c r="G315" i="24" s="1"/>
  <c r="G16" i="42" s="1"/>
  <c r="G1326" i="38"/>
  <c r="G1327" i="38" s="1"/>
  <c r="AI1347" i="38"/>
  <c r="AI1348" i="38" s="1"/>
  <c r="AI631" i="28" s="1"/>
  <c r="AI635" i="28" s="1"/>
  <c r="I635" i="28" s="1"/>
  <c r="AI1147" i="38"/>
  <c r="G1148" i="38" s="1"/>
  <c r="G329" i="28" s="1"/>
  <c r="I1144" i="38"/>
  <c r="I304" i="28" s="1"/>
  <c r="G572" i="24"/>
  <c r="G188" i="24"/>
  <c r="G589" i="24"/>
  <c r="G380" i="24"/>
  <c r="G183" i="24"/>
  <c r="G1376" i="18"/>
  <c r="G1377" i="18" s="1"/>
  <c r="I1254" i="18"/>
  <c r="I1271" i="18"/>
  <c r="I1266" i="18"/>
  <c r="G57" i="24"/>
  <c r="I1347" i="39"/>
  <c r="I1147" i="39"/>
  <c r="G319" i="24"/>
  <c r="G585" i="24"/>
  <c r="G586" i="24" s="1"/>
  <c r="I18" i="42" s="1"/>
  <c r="I1311" i="38"/>
  <c r="I1142" i="38"/>
  <c r="I1138" i="38"/>
  <c r="G371" i="24"/>
  <c r="G1362" i="39"/>
  <c r="G1363" i="39" s="1"/>
  <c r="G450" i="28" s="1"/>
  <c r="I1259" i="18" l="1"/>
  <c r="I1262" i="18" s="1"/>
  <c r="G358" i="43"/>
  <c r="E17" i="44"/>
  <c r="G735" i="28"/>
  <c r="G768" i="28"/>
  <c r="I47" i="24"/>
  <c r="I615" i="28"/>
  <c r="I230" i="24"/>
  <c r="I592" i="28"/>
  <c r="G1335" i="39"/>
  <c r="G1337" i="39" s="1"/>
  <c r="G226" i="28" s="1"/>
  <c r="G676" i="28"/>
  <c r="I1384" i="38"/>
  <c r="I566" i="28"/>
  <c r="G749" i="28"/>
  <c r="G719" i="28"/>
  <c r="AI1258" i="39"/>
  <c r="AI1259" i="39" s="1"/>
  <c r="AI1262" i="39" s="1"/>
  <c r="G1263" i="39" s="1"/>
  <c r="AI691" i="28"/>
  <c r="G512" i="28"/>
  <c r="G481" i="28"/>
  <c r="G225" i="28"/>
  <c r="G525" i="28"/>
  <c r="G286" i="28"/>
  <c r="G493" i="28"/>
  <c r="G394" i="43"/>
  <c r="G341" i="43"/>
  <c r="G384" i="43"/>
  <c r="G313" i="43"/>
  <c r="G426" i="43"/>
  <c r="G455" i="43"/>
  <c r="G235" i="24"/>
  <c r="G465" i="43"/>
  <c r="G433" i="43"/>
  <c r="G438" i="43"/>
  <c r="G474" i="43"/>
  <c r="AG304" i="43"/>
  <c r="AI229" i="24"/>
  <c r="AI231" i="24" s="1"/>
  <c r="AI38" i="24"/>
  <c r="AI39" i="24" s="1"/>
  <c r="AG395" i="43"/>
  <c r="AI240" i="24"/>
  <c r="AG385" i="43"/>
  <c r="AG359" i="43"/>
  <c r="AI1389" i="38"/>
  <c r="G1390" i="38" s="1"/>
  <c r="G349" i="43" s="1"/>
  <c r="I1386" i="38"/>
  <c r="I1389" i="38" s="1"/>
  <c r="G49" i="43"/>
  <c r="G303" i="43"/>
  <c r="I42" i="28"/>
  <c r="I1250" i="39"/>
  <c r="AI41" i="28"/>
  <c r="AI1250" i="38"/>
  <c r="G1251" i="38" s="1"/>
  <c r="G1335" i="38" s="1"/>
  <c r="G1337" i="38" s="1"/>
  <c r="G167" i="28" s="1"/>
  <c r="G171" i="43"/>
  <c r="G222" i="43"/>
  <c r="I1351" i="39"/>
  <c r="I386" i="24"/>
  <c r="G251" i="43"/>
  <c r="G268" i="43"/>
  <c r="AG199" i="43"/>
  <c r="I330" i="24"/>
  <c r="I521" i="24" s="1"/>
  <c r="AI521" i="24"/>
  <c r="AG198" i="43"/>
  <c r="I138" i="24"/>
  <c r="I520" i="24" s="1"/>
  <c r="AI520" i="24"/>
  <c r="G140" i="43"/>
  <c r="I137" i="24"/>
  <c r="I328" i="24"/>
  <c r="AI194" i="24"/>
  <c r="AI195" i="24" s="1"/>
  <c r="AG141" i="43"/>
  <c r="AI385" i="24"/>
  <c r="AI387" i="24" s="1"/>
  <c r="G277" i="43"/>
  <c r="G256" i="43"/>
  <c r="G1330" i="38"/>
  <c r="G1332" i="38" s="1"/>
  <c r="AI1283" i="18"/>
  <c r="AI1284" i="18" s="1"/>
  <c r="I1284" i="18" s="1"/>
  <c r="I1287" i="18" s="1"/>
  <c r="AI27" i="28"/>
  <c r="L55" i="17"/>
  <c r="M56" i="17"/>
  <c r="Q55" i="17"/>
  <c r="G77" i="24"/>
  <c r="R24" i="17"/>
  <c r="Q25" i="17"/>
  <c r="G265" i="24"/>
  <c r="L54" i="40"/>
  <c r="L70" i="40"/>
  <c r="L38" i="40"/>
  <c r="M6" i="40"/>
  <c r="O17" i="42"/>
  <c r="M25" i="17"/>
  <c r="G590" i="24"/>
  <c r="G591" i="24" s="1"/>
  <c r="O18" i="42" s="1"/>
  <c r="G376" i="24"/>
  <c r="G1376" i="39"/>
  <c r="G1377" i="39" s="1"/>
  <c r="G250" i="24"/>
  <c r="G62" i="24"/>
  <c r="G505" i="24"/>
  <c r="G1380" i="18"/>
  <c r="AI1351" i="38"/>
  <c r="AI1352" i="38" s="1"/>
  <c r="AI464" i="28" s="1"/>
  <c r="I1348" i="38"/>
  <c r="I631" i="28" s="1"/>
  <c r="I1279" i="18"/>
  <c r="I1275" i="18"/>
  <c r="AI1254" i="38"/>
  <c r="AI1255" i="38" s="1"/>
  <c r="AI1271" i="38"/>
  <c r="AI1272" i="38" s="1"/>
  <c r="AI636" i="28" s="1"/>
  <c r="AI1266" i="38"/>
  <c r="G1267" i="38" s="1"/>
  <c r="I1247" i="38"/>
  <c r="I571" i="28" s="1"/>
  <c r="AI1275" i="39"/>
  <c r="G1276" i="39" s="1"/>
  <c r="AI1279" i="39"/>
  <c r="AI1280" i="39" s="1"/>
  <c r="AI705" i="28" s="1"/>
  <c r="I1272" i="39"/>
  <c r="I1315" i="38"/>
  <c r="I1246" i="38"/>
  <c r="G506" i="24"/>
  <c r="G318" i="24"/>
  <c r="G320" i="24" s="1"/>
  <c r="G127" i="24"/>
  <c r="G128" i="24" s="1"/>
  <c r="I1254" i="39"/>
  <c r="I1266" i="39"/>
  <c r="I1271" i="39"/>
  <c r="G370" i="24"/>
  <c r="G372" i="24" s="1"/>
  <c r="M16" i="42" s="1"/>
  <c r="G179" i="24"/>
  <c r="G180" i="24" s="1"/>
  <c r="L16" i="42" s="1"/>
  <c r="G1362" i="38"/>
  <c r="G1363" i="38" s="1"/>
  <c r="G141" i="43" s="1"/>
  <c r="I1347" i="38"/>
  <c r="I1147" i="38"/>
  <c r="G52" i="24"/>
  <c r="I1259" i="39" l="1"/>
  <c r="I1262" i="39" s="1"/>
  <c r="G432" i="43"/>
  <c r="G734" i="28"/>
  <c r="I240" i="24"/>
  <c r="I657" i="28"/>
  <c r="G721" i="28"/>
  <c r="G752" i="28"/>
  <c r="AI1258" i="38"/>
  <c r="AI1259" i="38" s="1"/>
  <c r="AI1262" i="38" s="1"/>
  <c r="G1263" i="38" s="1"/>
  <c r="G439" i="43" s="1"/>
  <c r="AI690" i="28"/>
  <c r="G528" i="28"/>
  <c r="G495" i="28"/>
  <c r="G404" i="28"/>
  <c r="G250" i="43"/>
  <c r="G480" i="28"/>
  <c r="G166" i="28"/>
  <c r="G198" i="43"/>
  <c r="G418" i="28"/>
  <c r="G199" i="43"/>
  <c r="G419" i="28"/>
  <c r="G475" i="43"/>
  <c r="G440" i="43"/>
  <c r="G395" i="43"/>
  <c r="G385" i="43"/>
  <c r="G359" i="43"/>
  <c r="AG389" i="43"/>
  <c r="AI422" i="24"/>
  <c r="I231" i="24"/>
  <c r="I422" i="24" s="1"/>
  <c r="I229" i="24"/>
  <c r="I38" i="24"/>
  <c r="AI239" i="24"/>
  <c r="AI241" i="24" s="1"/>
  <c r="AI48" i="24"/>
  <c r="AI49" i="24" s="1"/>
  <c r="AG350" i="43"/>
  <c r="G304" i="43"/>
  <c r="G425" i="43"/>
  <c r="G234" i="24"/>
  <c r="G236" i="24" s="1"/>
  <c r="G675" i="28" s="1"/>
  <c r="G43" i="24"/>
  <c r="G44" i="24" s="1"/>
  <c r="G674" i="28" s="1"/>
  <c r="AG388" i="43"/>
  <c r="AI421" i="24"/>
  <c r="AI423" i="24" s="1"/>
  <c r="I39" i="24"/>
  <c r="I421" i="24" s="1"/>
  <c r="G73" i="24"/>
  <c r="G74" i="24" s="1"/>
  <c r="I41" i="28"/>
  <c r="I1250" i="38"/>
  <c r="G278" i="43"/>
  <c r="G258" i="43"/>
  <c r="AI577" i="24"/>
  <c r="AG225" i="43"/>
  <c r="I195" i="24"/>
  <c r="I577" i="24" s="1"/>
  <c r="G264" i="24"/>
  <c r="G266" i="24" s="1"/>
  <c r="AI522" i="24"/>
  <c r="I1351" i="38"/>
  <c r="I194" i="24"/>
  <c r="I385" i="24"/>
  <c r="AG226" i="43"/>
  <c r="AI578" i="24"/>
  <c r="I387" i="24"/>
  <c r="I578" i="24" s="1"/>
  <c r="AI1287" i="18"/>
  <c r="G1288" i="18" s="1"/>
  <c r="Q56" i="17"/>
  <c r="R25" i="17"/>
  <c r="AI1283" i="39"/>
  <c r="AI1284" i="39" s="1"/>
  <c r="AI1287" i="39" s="1"/>
  <c r="G1288" i="39" s="1"/>
  <c r="AI28" i="28"/>
  <c r="L56" i="17"/>
  <c r="G17" i="42"/>
  <c r="L29" i="17"/>
  <c r="F17" i="42"/>
  <c r="L28" i="17"/>
  <c r="M38" i="40"/>
  <c r="M54" i="40"/>
  <c r="G563" i="24"/>
  <c r="G562" i="24"/>
  <c r="G510" i="24"/>
  <c r="G132" i="24"/>
  <c r="G133" i="24" s="1"/>
  <c r="F18" i="42" s="1"/>
  <c r="AI1279" i="38"/>
  <c r="AI1280" i="38" s="1"/>
  <c r="AI1275" i="38"/>
  <c r="G1276" i="38" s="1"/>
  <c r="I1272" i="38"/>
  <c r="I636" i="28" s="1"/>
  <c r="G375" i="24"/>
  <c r="G377" i="24" s="1"/>
  <c r="G449" i="28" s="1"/>
  <c r="G184" i="24"/>
  <c r="G185" i="24" s="1"/>
  <c r="G448" i="28" s="1"/>
  <c r="G1376" i="38"/>
  <c r="G1377" i="38" s="1"/>
  <c r="G255" i="24"/>
  <c r="G245" i="24"/>
  <c r="I1259" i="38"/>
  <c r="I1262" i="38" s="1"/>
  <c r="G1381" i="18"/>
  <c r="G507" i="24"/>
  <c r="H16" i="42" s="1"/>
  <c r="G1380" i="39"/>
  <c r="G270" i="24"/>
  <c r="I1279" i="39"/>
  <c r="I1275" i="39"/>
  <c r="G324" i="24"/>
  <c r="G325" i="24" s="1"/>
  <c r="G18" i="42" s="1"/>
  <c r="G511" i="24"/>
  <c r="I1254" i="38"/>
  <c r="I1271" i="38"/>
  <c r="I1266" i="38"/>
  <c r="G58" i="24"/>
  <c r="G59" i="24" s="1"/>
  <c r="G766" i="28" s="1"/>
  <c r="G249" i="24"/>
  <c r="G251" i="24" s="1"/>
  <c r="G767" i="28" s="1"/>
  <c r="G350" i="43" l="1"/>
  <c r="G720" i="28"/>
  <c r="AI1283" i="38"/>
  <c r="AI1284" i="38" s="1"/>
  <c r="AI1287" i="38" s="1"/>
  <c r="G1288" i="38" s="1"/>
  <c r="G446" i="43" s="1"/>
  <c r="AI704" i="28"/>
  <c r="G494" i="28"/>
  <c r="G345" i="28"/>
  <c r="G287" i="28"/>
  <c r="G272" i="43"/>
  <c r="G511" i="28"/>
  <c r="G271" i="43"/>
  <c r="G510" i="28"/>
  <c r="G389" i="43"/>
  <c r="G427" i="24"/>
  <c r="G468" i="43"/>
  <c r="AG386" i="43"/>
  <c r="I423" i="24"/>
  <c r="G469" i="43"/>
  <c r="AI431" i="24"/>
  <c r="AG398" i="43"/>
  <c r="I49" i="24"/>
  <c r="I431" i="24" s="1"/>
  <c r="G484" i="43"/>
  <c r="G445" i="43"/>
  <c r="AG399" i="43"/>
  <c r="AI432" i="24"/>
  <c r="I241" i="24"/>
  <c r="I432" i="24" s="1"/>
  <c r="I239" i="24"/>
  <c r="I48" i="24"/>
  <c r="G485" i="43"/>
  <c r="G447" i="43"/>
  <c r="G388" i="43"/>
  <c r="G426" i="24"/>
  <c r="Q28" i="17"/>
  <c r="G456" i="24"/>
  <c r="M29" i="17"/>
  <c r="G226" i="43"/>
  <c r="G78" i="24"/>
  <c r="G79" i="24" s="1"/>
  <c r="G257" i="43"/>
  <c r="I522" i="24"/>
  <c r="AG196" i="43"/>
  <c r="AI579" i="24"/>
  <c r="M28" i="17"/>
  <c r="G225" i="43"/>
  <c r="G67" i="24"/>
  <c r="R55" i="17"/>
  <c r="I1284" i="39"/>
  <c r="I1287" i="39" s="1"/>
  <c r="R56" i="17"/>
  <c r="M60" i="17"/>
  <c r="M59" i="17"/>
  <c r="Q29" i="17"/>
  <c r="G457" i="24"/>
  <c r="M70" i="40"/>
  <c r="L17" i="42"/>
  <c r="M17" i="42"/>
  <c r="G564" i="24"/>
  <c r="N16" i="42" s="1"/>
  <c r="G442" i="24"/>
  <c r="G441" i="24"/>
  <c r="G1381" i="39"/>
  <c r="G567" i="24"/>
  <c r="G189" i="24"/>
  <c r="G190" i="24" s="1"/>
  <c r="L18" i="42" s="1"/>
  <c r="G381" i="24"/>
  <c r="G382" i="24" s="1"/>
  <c r="M18" i="42" s="1"/>
  <c r="G568" i="24"/>
  <c r="G512" i="24"/>
  <c r="G254" i="24"/>
  <c r="G256" i="24" s="1"/>
  <c r="G63" i="24"/>
  <c r="G64" i="24" s="1"/>
  <c r="I1275" i="38"/>
  <c r="I1279" i="38"/>
  <c r="G260" i="24"/>
  <c r="G269" i="24"/>
  <c r="G271" i="24" s="1"/>
  <c r="G527" i="28" s="1"/>
  <c r="G1380" i="38"/>
  <c r="G53" i="24"/>
  <c r="G54" i="24" s="1"/>
  <c r="G750" i="28" s="1"/>
  <c r="G244" i="24"/>
  <c r="G246" i="24" s="1"/>
  <c r="G751" i="28" s="1"/>
  <c r="G428" i="24" l="1"/>
  <c r="G386" i="43" s="1"/>
  <c r="I1284" i="38"/>
  <c r="I1287" i="38" s="1"/>
  <c r="G196" i="43"/>
  <c r="D18" i="44"/>
  <c r="G405" i="28"/>
  <c r="G281" i="43"/>
  <c r="G526" i="28"/>
  <c r="G399" i="43"/>
  <c r="G459" i="43"/>
  <c r="G479" i="43"/>
  <c r="G398" i="43"/>
  <c r="G458" i="43"/>
  <c r="G478" i="43"/>
  <c r="AI433" i="24"/>
  <c r="G458" i="24"/>
  <c r="Q26" i="17" s="1"/>
  <c r="R28" i="17"/>
  <c r="G282" i="43"/>
  <c r="AG223" i="43"/>
  <c r="I579" i="24"/>
  <c r="L60" i="17"/>
  <c r="R29" i="17"/>
  <c r="Q59" i="17"/>
  <c r="L59" i="17"/>
  <c r="Q60" i="17"/>
  <c r="H17" i="42"/>
  <c r="L26" i="17"/>
  <c r="G437" i="24"/>
  <c r="G462" i="24"/>
  <c r="G436" i="24"/>
  <c r="G516" i="24"/>
  <c r="G517" i="24" s="1"/>
  <c r="H18" i="42" s="1"/>
  <c r="G1381" i="38"/>
  <c r="G447" i="24"/>
  <c r="G446" i="24"/>
  <c r="G461" i="24"/>
  <c r="G68" i="24"/>
  <c r="G69" i="24" s="1"/>
  <c r="G259" i="24"/>
  <c r="G261" i="24" s="1"/>
  <c r="G569" i="24"/>
  <c r="E18" i="44" s="1"/>
  <c r="G443" i="24"/>
  <c r="G346" i="28" l="1"/>
  <c r="AG396" i="43"/>
  <c r="I433" i="24"/>
  <c r="G489" i="43"/>
  <c r="G466" i="43"/>
  <c r="G488" i="43"/>
  <c r="G269" i="43"/>
  <c r="M26" i="17"/>
  <c r="G223" i="43"/>
  <c r="R60" i="17"/>
  <c r="R59" i="17"/>
  <c r="M57" i="17"/>
  <c r="N17" i="42"/>
  <c r="L22" i="40"/>
  <c r="G438" i="24"/>
  <c r="G463" i="24"/>
  <c r="G448" i="24"/>
  <c r="G452" i="24"/>
  <c r="G573" i="24"/>
  <c r="G574" i="24" s="1"/>
  <c r="N18" i="42" s="1"/>
  <c r="G451" i="24"/>
  <c r="G476" i="43" l="1"/>
  <c r="G396" i="43"/>
  <c r="G456" i="43"/>
  <c r="G279" i="43"/>
  <c r="L57" i="17"/>
  <c r="R26" i="17"/>
  <c r="G453" i="24"/>
  <c r="G486" i="43" l="1"/>
  <c r="R57" i="17"/>
</calcChain>
</file>

<file path=xl/sharedStrings.xml><?xml version="1.0" encoding="utf-8"?>
<sst xmlns="http://schemas.openxmlformats.org/spreadsheetml/2006/main" count="5389" uniqueCount="1734">
  <si>
    <t>Check:</t>
  </si>
  <si>
    <t>Model counter</t>
  </si>
  <si>
    <t>Source / comments</t>
  </si>
  <si>
    <t>Total</t>
  </si>
  <si>
    <t>Constant</t>
  </si>
  <si>
    <t>Units</t>
  </si>
  <si>
    <t>Line item</t>
  </si>
  <si>
    <t>{Level 3 header}</t>
  </si>
  <si>
    <t>Last updated</t>
  </si>
  <si>
    <t>Production</t>
  </si>
  <si>
    <t>%</t>
  </si>
  <si>
    <t>Project model counter</t>
  </si>
  <si>
    <t>{Constant input}</t>
  </si>
  <si>
    <t>{unit}</t>
  </si>
  <si>
    <t>{Time series input}</t>
  </si>
  <si>
    <t>{Import}</t>
  </si>
  <si>
    <t>{Export}</t>
  </si>
  <si>
    <t>.</t>
  </si>
  <si>
    <t>Version number</t>
  </si>
  <si>
    <t>Country</t>
  </si>
  <si>
    <t>Table of contents</t>
  </si>
  <si>
    <t>Key</t>
  </si>
  <si>
    <t>Yellow cell</t>
  </si>
  <si>
    <t>Input cell</t>
  </si>
  <si>
    <t>Blue text</t>
  </si>
  <si>
    <t>Red text</t>
  </si>
  <si>
    <t>Imported line item</t>
  </si>
  <si>
    <t>Exported line item</t>
  </si>
  <si>
    <t>Black text</t>
  </si>
  <si>
    <t>Used for all other line items (links and formulas)</t>
  </si>
  <si>
    <t>Gold</t>
  </si>
  <si>
    <t>Depreciation rate</t>
  </si>
  <si>
    <t>years</t>
  </si>
  <si>
    <t>Royalty</t>
  </si>
  <si>
    <t>Withholding tax on dividends</t>
  </si>
  <si>
    <t>Withholding tax on interest</t>
  </si>
  <si>
    <t>FISCAL ASSUMPTIONS</t>
  </si>
  <si>
    <t>Import duties</t>
  </si>
  <si>
    <t>Capital costs</t>
  </si>
  <si>
    <t>Import duties on consumables</t>
  </si>
  <si>
    <t>Total import duties</t>
  </si>
  <si>
    <t>Less:</t>
  </si>
  <si>
    <t>ESCALATION</t>
  </si>
  <si>
    <t>flag</t>
  </si>
  <si>
    <t>Income tax</t>
  </si>
  <si>
    <t>Plus:</t>
  </si>
  <si>
    <t>WHT on services</t>
  </si>
  <si>
    <t>Add:</t>
  </si>
  <si>
    <t>WHT on interest</t>
  </si>
  <si>
    <t>Project net cash flow</t>
  </si>
  <si>
    <t>WHT on dividends</t>
  </si>
  <si>
    <t>FINANCING ASSUMPTIONS</t>
  </si>
  <si>
    <t>END MODEL</t>
  </si>
  <si>
    <t>Import duties on capital</t>
  </si>
  <si>
    <t>PROJECT ASSUMPTIONS</t>
  </si>
  <si>
    <t>Financing</t>
  </si>
  <si>
    <t>INPUTS</t>
  </si>
  <si>
    <t>{ASSETS}</t>
  </si>
  <si>
    <t>PROJECT AND MODEL INFORMATION</t>
  </si>
  <si>
    <t>Project</t>
  </si>
  <si>
    <t>Mineral</t>
  </si>
  <si>
    <t>Preparer</t>
  </si>
  <si>
    <t>Project and model information</t>
  </si>
  <si>
    <t>Grey cell</t>
  </si>
  <si>
    <t>{constant * time series}</t>
  </si>
  <si>
    <t>{constant item}</t>
  </si>
  <si>
    <t>{time series item}</t>
  </si>
  <si>
    <t>{simple corkscrew}</t>
  </si>
  <si>
    <t>{inflow}</t>
  </si>
  <si>
    <t>{outflow}</t>
  </si>
  <si>
    <t>BEG {opening balance title}</t>
  </si>
  <si>
    <t>END {closing balance title}</t>
  </si>
  <si>
    <t>Project flags and counters</t>
  </si>
  <si>
    <t>{cumulative cash flow}</t>
  </si>
  <si>
    <t>{annual cash flow}</t>
  </si>
  <si>
    <t>Chart data</t>
  </si>
  <si>
    <t>Chart titles and labels</t>
  </si>
  <si>
    <t>Average grade</t>
  </si>
  <si>
    <t>Mt</t>
  </si>
  <si>
    <t>Cut-off grade sensitivity</t>
  </si>
  <si>
    <t>Cut-off grade</t>
  </si>
  <si>
    <t>Au (g/t)</t>
  </si>
  <si>
    <t>Grade and reserves</t>
  </si>
  <si>
    <t>Operating costs</t>
  </si>
  <si>
    <t>Equipment purchases and installation</t>
  </si>
  <si>
    <t>Pre-production and site preparation</t>
  </si>
  <si>
    <t>Facilities and buildings</t>
  </si>
  <si>
    <t>Tailings facility</t>
  </si>
  <si>
    <t>M$</t>
  </si>
  <si>
    <t>GEOLOGICAL AND OPERATIONS</t>
  </si>
  <si>
    <t>COSTS</t>
  </si>
  <si>
    <t>Investor discount rate</t>
  </si>
  <si>
    <t>Government discount rate</t>
  </si>
  <si>
    <t>Not time series</t>
  </si>
  <si>
    <t>MINE OPERATIONS</t>
  </si>
  <si>
    <t>ECONOMIC AND GLOBAL ASSUMPTIONS</t>
  </si>
  <si>
    <t>WITHHOLDING TAXES</t>
  </si>
  <si>
    <t>Withholding tax on services</t>
  </si>
  <si>
    <t>Determined by cut-off grade</t>
  </si>
  <si>
    <t>Pre-production period flag</t>
  </si>
  <si>
    <t>Grams to Troy ounce</t>
  </si>
  <si>
    <t>Project life cycle and production</t>
  </si>
  <si>
    <t>Project life cycle</t>
  </si>
  <si>
    <t>Pre-production period</t>
  </si>
  <si>
    <t>Production start up date flag</t>
  </si>
  <si>
    <t>TRANSFER PRICES</t>
  </si>
  <si>
    <t>Commodity sales to related parties</t>
  </si>
  <si>
    <t>Capital allowances and tax credits</t>
  </si>
  <si>
    <t>Interest capitalisation</t>
  </si>
  <si>
    <t>Investment tax credit</t>
  </si>
  <si>
    <t>Flat rate royalty regime</t>
  </si>
  <si>
    <t>Royalty type</t>
  </si>
  <si>
    <t>Investor discount factor</t>
  </si>
  <si>
    <t>Government discount factor</t>
  </si>
  <si>
    <t>Quantity of ore</t>
  </si>
  <si>
    <t>Strip ratio</t>
  </si>
  <si>
    <t>Quantity of waste</t>
  </si>
  <si>
    <t>{LEVEL 1 HEADER}</t>
  </si>
  <si>
    <t>{LEVEL 2 HEADER}</t>
  </si>
  <si>
    <t>{Level 4 header}</t>
  </si>
  <si>
    <t>Gold recovery</t>
  </si>
  <si>
    <t>$/t mined</t>
  </si>
  <si>
    <t>$/t ore</t>
  </si>
  <si>
    <t>Processing cost</t>
  </si>
  <si>
    <t>Supplies and consumables (% of OPEX)</t>
  </si>
  <si>
    <t>Moz</t>
  </si>
  <si>
    <t>Ore mining unit premium</t>
  </si>
  <si>
    <t>Processing unit cost</t>
  </si>
  <si>
    <t>Mining unit cost</t>
  </si>
  <si>
    <t>G&amp;A unit cost</t>
  </si>
  <si>
    <t>Mining cost</t>
  </si>
  <si>
    <t>Ore premium</t>
  </si>
  <si>
    <t>Ore recovery</t>
  </si>
  <si>
    <t>$/oz</t>
  </si>
  <si>
    <t>oz/g</t>
  </si>
  <si>
    <t>Medium-size surface gold mine</t>
  </si>
  <si>
    <t>Mine and mill development CAPEX</t>
  </si>
  <si>
    <t>Source: London Bullion Market Association</t>
  </si>
  <si>
    <t>Life of mine</t>
  </si>
  <si>
    <t>Loss carryforward limit</t>
  </si>
  <si>
    <t>Engineering and management</t>
  </si>
  <si>
    <t>Royalty holiday</t>
  </si>
  <si>
    <t>Enter input on 'Dashboard' tab</t>
  </si>
  <si>
    <t>Enter input on 'Dashboard' tab
Enter input on 'Dashboard' tab. Holiday begins at commercial start up date</t>
  </si>
  <si>
    <t>1=cost-plus; 2=% of OPEX</t>
  </si>
  <si>
    <t>Management fees</t>
  </si>
  <si>
    <t>Management fees (cost-plus method)</t>
  </si>
  <si>
    <t>Management fees (% of OPEX method)</t>
  </si>
  <si>
    <t>Management fees (% of revenues method)</t>
  </si>
  <si>
    <t>EPCM fees</t>
  </si>
  <si>
    <t>% financed by debt</t>
  </si>
  <si>
    <t>Repayment term</t>
  </si>
  <si>
    <t>Cost-plus mark-up</t>
  </si>
  <si>
    <t>% of direct OPEX</t>
  </si>
  <si>
    <t>% of net revenues</t>
  </si>
  <si>
    <t>Capitalise interest</t>
  </si>
  <si>
    <t>Capital allowance reduces depreciation</t>
  </si>
  <si>
    <t>Enter on 'Dashboard' tab. 1=cost-plus; 2=% of direct OPEX; 3=% of net revenues</t>
  </si>
  <si>
    <t>Enter input on 'Dashboard' tab. 0=no; 1=yes</t>
  </si>
  <si>
    <t>index</t>
  </si>
  <si>
    <t>Allow tax credit and depreciation</t>
  </si>
  <si>
    <t>Assumptions for fiscal calculations</t>
  </si>
  <si>
    <t>Imported capital (% of equipment purchases and installation)</t>
  </si>
  <si>
    <t>Imported equipment</t>
  </si>
  <si>
    <t>Direct effects</t>
  </si>
  <si>
    <t>Government take</t>
  </si>
  <si>
    <t>NPV</t>
  </si>
  <si>
    <t>IRR</t>
  </si>
  <si>
    <t>Value</t>
  </si>
  <si>
    <t>Minimum gold price</t>
  </si>
  <si>
    <t>Maximum gold price</t>
  </si>
  <si>
    <t>Incentive</t>
  </si>
  <si>
    <t>IMPACTS</t>
  </si>
  <si>
    <t>Chart title</t>
  </si>
  <si>
    <t>Project internal rate of return</t>
  </si>
  <si>
    <t>TIMING &amp; ESCALATION</t>
  </si>
  <si>
    <t>Import duty on consumables incentive period flag (incentive)</t>
  </si>
  <si>
    <t>Incentive income tax regime</t>
  </si>
  <si>
    <t>Loss carryforward limit (incentive)</t>
  </si>
  <si>
    <t>Depreciation rate (incentive)</t>
  </si>
  <si>
    <t>Capital allowance rate (incentive)</t>
  </si>
  <si>
    <t>Investment tax credit rate (incentive)</t>
  </si>
  <si>
    <t>Investment tax credit carryforward limit (incentive)</t>
  </si>
  <si>
    <t>Royalty rate (incentive)</t>
  </si>
  <si>
    <t>Royalty type (incentive)</t>
  </si>
  <si>
    <t>Incentive import duties on capital</t>
  </si>
  <si>
    <t>Import duty on capital standard effective rate (incentive)</t>
  </si>
  <si>
    <t>Import duty on capital incentive rate (incentive)</t>
  </si>
  <si>
    <t>Import duty on capital incentive period (incentive)</t>
  </si>
  <si>
    <t>Import duty on consumables standard effective rate (incentive)</t>
  </si>
  <si>
    <t>Import duty on consumables incentive rate (incentive)</t>
  </si>
  <si>
    <t>Import duty on consumables incentive period (incentive)</t>
  </si>
  <si>
    <t>Incentive import duties on consumables</t>
  </si>
  <si>
    <t>WHT on services standard rate (incentive)</t>
  </si>
  <si>
    <t>WHT on services incentive rate (incentive)</t>
  </si>
  <si>
    <t>WHT on services incentive period (incentive)</t>
  </si>
  <si>
    <t>Incentive withholding tax on services regime</t>
  </si>
  <si>
    <t>WHT on interest standard rate (incentive)</t>
  </si>
  <si>
    <t>WHT on interest incentive rate (incentive)</t>
  </si>
  <si>
    <t>WHT on interest incentive period (incentive)</t>
  </si>
  <si>
    <t>Incentive withholding tax on interest regime</t>
  </si>
  <si>
    <t>WHT on dividends standard rate (incentive)</t>
  </si>
  <si>
    <t>WHT on dividends incentive rate (incentive)</t>
  </si>
  <si>
    <t>WHT on dividends incentive period (incentive)</t>
  </si>
  <si>
    <t>Incentive withholding tax on dividends regime</t>
  </si>
  <si>
    <t>Import duty on consumables standard period flag (incentive)</t>
  </si>
  <si>
    <t>Import duty on capital incentive period flag (incentive)</t>
  </si>
  <si>
    <t>Import duty on capital standard period flag (incentive)</t>
  </si>
  <si>
    <t>Import duties on capital (incentive)</t>
  </si>
  <si>
    <t>Royalty payable flag (incentive)</t>
  </si>
  <si>
    <t>Depreciation flag (incentive)</t>
  </si>
  <si>
    <t>WHT on services standard period flag (incentive)</t>
  </si>
  <si>
    <t>WHT on dividends standard period flag (incentive)</t>
  </si>
  <si>
    <t>Total import duties on capital (incentive)</t>
  </si>
  <si>
    <t>Dashboard</t>
  </si>
  <si>
    <t>Inputs</t>
  </si>
  <si>
    <t>Impacts</t>
  </si>
  <si>
    <t>T&amp;E</t>
  </si>
  <si>
    <t>Units of measurement</t>
  </si>
  <si>
    <t>Financial</t>
  </si>
  <si>
    <t>Time</t>
  </si>
  <si>
    <t>CHART DATA FOR DASHBOARD</t>
  </si>
  <si>
    <t>Direct</t>
  </si>
  <si>
    <t>Project share</t>
  </si>
  <si>
    <t>Year</t>
  </si>
  <si>
    <t>Annual revenues (M$, real)</t>
  </si>
  <si>
    <t>a</t>
  </si>
  <si>
    <t>b</t>
  </si>
  <si>
    <t>c</t>
  </si>
  <si>
    <t>b + c</t>
  </si>
  <si>
    <t>M$, discounted</t>
  </si>
  <si>
    <t>Benchmark</t>
  </si>
  <si>
    <t>Gold price</t>
  </si>
  <si>
    <t>a + b + c</t>
  </si>
  <si>
    <t>Government revenue (benchmark)</t>
  </si>
  <si>
    <t>NPV government revenue (benchmark)</t>
  </si>
  <si>
    <t>Government revenue (incentive)</t>
  </si>
  <si>
    <t>NPV government revenue (incentive)</t>
  </si>
  <si>
    <t>Project IRR (benchmark)</t>
  </si>
  <si>
    <t>Loss carryforward limit (benchmark)</t>
  </si>
  <si>
    <t>Depreciation rate (benchmark)</t>
  </si>
  <si>
    <t>Capital allowance rate (benchmark)</t>
  </si>
  <si>
    <t>Investment tax credit rate (benchmark)</t>
  </si>
  <si>
    <t>Investment tax credit carryforward limit (benchmark)</t>
  </si>
  <si>
    <t>Benchmark income tax regime</t>
  </si>
  <si>
    <t>Royalty rate (benchmark)</t>
  </si>
  <si>
    <t>Royalty type (benchmark)</t>
  </si>
  <si>
    <t>Benchmark import duties on capital</t>
  </si>
  <si>
    <t>Benchmark import duties on consumables</t>
  </si>
  <si>
    <t>Import duty on capital standard effective rate (benchmark)</t>
  </si>
  <si>
    <t>Import duty on capital incentive rate (benchmark)</t>
  </si>
  <si>
    <t>Import duty on capital incentive period (benchmark)</t>
  </si>
  <si>
    <t>Import duty on consumables standard effective rate (benchmark)</t>
  </si>
  <si>
    <t>Import duty on consumables incentive rate (benchmark)</t>
  </si>
  <si>
    <t>Import duty on consumables incentive period (benchmark)</t>
  </si>
  <si>
    <t>Benchmark withholding tax on services regime</t>
  </si>
  <si>
    <t>WHT on services standard rate (benchmark)</t>
  </si>
  <si>
    <t>WHT on services incentive rate (benchmark)</t>
  </si>
  <si>
    <t>WHT on services incentive period (benchmark)</t>
  </si>
  <si>
    <t>Benchmark withholding tax on interest regime</t>
  </si>
  <si>
    <t>WHT on interest standard rate (benchmark)</t>
  </si>
  <si>
    <t>WHT on interest incentive rate (benchmark)</t>
  </si>
  <si>
    <t>WHT on interest incentive period (benchmark)</t>
  </si>
  <si>
    <t>Benchmark withholding tax on dividends regime</t>
  </si>
  <si>
    <t>WHT on dividends standard rate (benchmark)</t>
  </si>
  <si>
    <t>WHT on dividends incentive rate (benchmark)</t>
  </si>
  <si>
    <t>WHT on dividends incentive period (benchmark)</t>
  </si>
  <si>
    <t>BENCHMARK FISCAL REGIME</t>
  </si>
  <si>
    <t>Ore reserves BEG</t>
  </si>
  <si>
    <t>Ore mined</t>
  </si>
  <si>
    <t>Ore reserves END</t>
  </si>
  <si>
    <t>Waste mined</t>
  </si>
  <si>
    <t>Rock mined</t>
  </si>
  <si>
    <t>Plant stockpile BEG</t>
  </si>
  <si>
    <t>Plant stockpile END</t>
  </si>
  <si>
    <t>Gold contained</t>
  </si>
  <si>
    <t>Gold recovered</t>
  </si>
  <si>
    <t>Production period flag</t>
  </si>
  <si>
    <t>Supplies and consumables</t>
  </si>
  <si>
    <t>Import duty on consumables incentive period flag (benchmark)</t>
  </si>
  <si>
    <t>Import duty on consumables standard period flag (benchmark)</t>
  </si>
  <si>
    <t>Import duty on capital incentive period flag (benchmark)</t>
  </si>
  <si>
    <t>Import duty on capital standard period flag (benchmark)</t>
  </si>
  <si>
    <t>Import duties on capital (benchmark)</t>
  </si>
  <si>
    <t>Royalty payable flag (benchmark)</t>
  </si>
  <si>
    <t>Depreciation flag (benchmark)</t>
  </si>
  <si>
    <t>WHT on services standard period flag (benchmark)</t>
  </si>
  <si>
    <t>WHT on dividends standard period flag (benchmark)</t>
  </si>
  <si>
    <t>Total import duties on capital (benchmark)</t>
  </si>
  <si>
    <t>Import duties on consumables (benchmark)</t>
  </si>
  <si>
    <t>Import duties (benchmark)</t>
  </si>
  <si>
    <t>Royalty (benchmark)</t>
  </si>
  <si>
    <t>EBITDA (benchmark)</t>
  </si>
  <si>
    <t>Income tax (benchmark)</t>
  </si>
  <si>
    <t>WHT on services (benchmark)</t>
  </si>
  <si>
    <t>WHT on interest (benchmark)</t>
  </si>
  <si>
    <t>WHT on dividends (benchmark)</t>
  </si>
  <si>
    <t>Cash available for dividend (benchmark)</t>
  </si>
  <si>
    <t>Dividend payment (benchmark)</t>
  </si>
  <si>
    <t>Project net cash flow (benchmark)</t>
  </si>
  <si>
    <t>Cumulative project net cash flow (benchmark)</t>
  </si>
  <si>
    <t>INCENTIVE FISCAL REGIME</t>
  </si>
  <si>
    <t>Import duties on consumables (incentive)</t>
  </si>
  <si>
    <t>Import duties (incentive)</t>
  </si>
  <si>
    <t>Royalty (incentive)</t>
  </si>
  <si>
    <t>EBITDA (incentive)</t>
  </si>
  <si>
    <t>Income tax (incentive)</t>
  </si>
  <si>
    <t>WHT on services (incentive)</t>
  </si>
  <si>
    <t>WHT on interest (incentive)</t>
  </si>
  <si>
    <t>WHT on dividends (incentive)</t>
  </si>
  <si>
    <t>Cash available for dividend (incentive)</t>
  </si>
  <si>
    <t>Dividend payment (incentive)</t>
  </si>
  <si>
    <t>Project net cash flow (incentive)</t>
  </si>
  <si>
    <t>Cumulative project net cash flow (incentive)</t>
  </si>
  <si>
    <t>% of benchmark</t>
  </si>
  <si>
    <t>Mine capacity</t>
  </si>
  <si>
    <t>Net Present Value (NPV) pre-tax cash flow</t>
  </si>
  <si>
    <t>Mine production rate</t>
  </si>
  <si>
    <t>Max plant capacity</t>
  </si>
  <si>
    <t>Plant capacity utilisation</t>
  </si>
  <si>
    <t>Plant capacity</t>
  </si>
  <si>
    <t>Plant throughput</t>
  </si>
  <si>
    <t>Ore recovered</t>
  </si>
  <si>
    <t>PLANT OPERATIONS</t>
  </si>
  <si>
    <t>LIFE OF MINE</t>
  </si>
  <si>
    <t>Total equipment purchases and installation</t>
  </si>
  <si>
    <t>Total pre-production and site preparation</t>
  </si>
  <si>
    <t>Total facilities and buildings</t>
  </si>
  <si>
    <t>Total engineering and management</t>
  </si>
  <si>
    <t>Total tailings facility</t>
  </si>
  <si>
    <t>IMPORT DUTIES</t>
  </si>
  <si>
    <t>Import duties on consumables incentive period flag</t>
  </si>
  <si>
    <t>Import duties on consumables standard period flag</t>
  </si>
  <si>
    <t>Import duties on capital standard period flag</t>
  </si>
  <si>
    <t>Import duties on capital incentive period flag</t>
  </si>
  <si>
    <t>Total import duties (benchmark)</t>
  </si>
  <si>
    <t>ROYALTY</t>
  </si>
  <si>
    <t>Royalty calculated with flat rate</t>
  </si>
  <si>
    <t>Royalty (sliding-scale slice)</t>
  </si>
  <si>
    <t>Royalty calculated with sliding-scale slice</t>
  </si>
  <si>
    <t>Royalty index</t>
  </si>
  <si>
    <t>Royalty calculated with sliding-scale slab</t>
  </si>
  <si>
    <t>Royalty payable flag</t>
  </si>
  <si>
    <t>CORPORATE INCOME TAX</t>
  </si>
  <si>
    <t>Capital allowance</t>
  </si>
  <si>
    <t>Depreciation flag</t>
  </si>
  <si>
    <t>Depreciation</t>
  </si>
  <si>
    <t>Earnings before interest, tax, depreciation and amortization (EBITDA)</t>
  </si>
  <si>
    <t>EBITDA</t>
  </si>
  <si>
    <t>Earnings before interest and tax</t>
  </si>
  <si>
    <t>Loss carry forward</t>
  </si>
  <si>
    <t>Income tax holiday rate flag</t>
  </si>
  <si>
    <t>Income tax holiday rate flag (benchmark)</t>
  </si>
  <si>
    <t>Income tax standard rate flag</t>
  </si>
  <si>
    <t>Income tax standard rate flag (benchmark)</t>
  </si>
  <si>
    <t>Income tax due before tax credit</t>
  </si>
  <si>
    <t>Tax credit carry forward flag</t>
  </si>
  <si>
    <t>Tax credit carryforward flag (benchmark)</t>
  </si>
  <si>
    <t>Payments for services</t>
  </si>
  <si>
    <t>WHT on services standard rate flag</t>
  </si>
  <si>
    <t>WHT on services incentive rate flag</t>
  </si>
  <si>
    <t>WHT on services incentive rate flag (benchmark)</t>
  </si>
  <si>
    <t>WHT on interest incentive rate flag</t>
  </si>
  <si>
    <t>WHT on interest standard rate flag</t>
  </si>
  <si>
    <t>WHT on interest incentive rate flag (benchmark)</t>
  </si>
  <si>
    <t>WHT on interest standard rate flag (benchmark)</t>
  </si>
  <si>
    <t>WHT on dividends incentive rate flag</t>
  </si>
  <si>
    <t>WHT on dividends standard rate flag</t>
  </si>
  <si>
    <t>WHT on dividends incentive rate flag (benchmark)</t>
  </si>
  <si>
    <t>Total royalty</t>
  </si>
  <si>
    <t>Total income tax</t>
  </si>
  <si>
    <t>Total WHT on services</t>
  </si>
  <si>
    <t>Total WHT on interest</t>
  </si>
  <si>
    <t>Total WHT on dividends</t>
  </si>
  <si>
    <t>Discounted import duties</t>
  </si>
  <si>
    <t>NPV import duties</t>
  </si>
  <si>
    <t>Discounted royalty</t>
  </si>
  <si>
    <t>NPV royalty</t>
  </si>
  <si>
    <t>Discounted income tax</t>
  </si>
  <si>
    <t>NPV income tax</t>
  </si>
  <si>
    <t>Discounted WHT on services</t>
  </si>
  <si>
    <t>NPV WHT on services</t>
  </si>
  <si>
    <t>Discounted WHT on interest</t>
  </si>
  <si>
    <t>NPV WHT on interest</t>
  </si>
  <si>
    <t>Discounted WHT on dividends</t>
  </si>
  <si>
    <t>NPV WHT on dividends</t>
  </si>
  <si>
    <t>Total import duties on capital</t>
  </si>
  <si>
    <t>DEBT FINANCING</t>
  </si>
  <si>
    <t>Interest payment</t>
  </si>
  <si>
    <t>Mining company operating costs</t>
  </si>
  <si>
    <t>Mining company capital costs</t>
  </si>
  <si>
    <t>MINING COMPANY PRE-TAX CASH FLOW</t>
  </si>
  <si>
    <t>Project direct operating costs</t>
  </si>
  <si>
    <t>Project G&amp;A costs</t>
  </si>
  <si>
    <t>Project operating costs</t>
  </si>
  <si>
    <t>Total project operating costs</t>
  </si>
  <si>
    <t>Project capital costs</t>
  </si>
  <si>
    <t>Project pre-tax cash flow</t>
  </si>
  <si>
    <t>PROJECT PRE-TAX CASH FLOW</t>
  </si>
  <si>
    <t>Mining company net revenues</t>
  </si>
  <si>
    <t>Total mining company</t>
  </si>
  <si>
    <t>Mining company pre-tax cash flow</t>
  </si>
  <si>
    <t>Total mining company pre-tax cash flow</t>
  </si>
  <si>
    <t>Total mining company operating costs</t>
  </si>
  <si>
    <t>Discounted mining company pre-tax cash flow</t>
  </si>
  <si>
    <t>Total mining company net revenues</t>
  </si>
  <si>
    <t>Project gross revenues</t>
  </si>
  <si>
    <t>Royalty (flat rate)</t>
  </si>
  <si>
    <t>Royalty flat rate assumptions</t>
  </si>
  <si>
    <t>Royalty sliding scale assumptions</t>
  </si>
  <si>
    <t>Royalty rate sliding scale thresholds</t>
  </si>
  <si>
    <t>Royalty sliding scale rates (benchmark)</t>
  </si>
  <si>
    <t>Royalty band 1 upper threshold (sliding scale) (benchmark)</t>
  </si>
  <si>
    <t>Royalty band 2 upper threshold (sliding scale) (benchmark)</t>
  </si>
  <si>
    <t>Royalty band 3 upper threshold (sliding scale) (benchmark)</t>
  </si>
  <si>
    <t>Royalty band 4 upper threshold (sliding scale) (benchmark)</t>
  </si>
  <si>
    <t>Royalty band 5 upper threshold (sliding scale) (benchmark)</t>
  </si>
  <si>
    <t>Royalty sliding scale rates (incentive)</t>
  </si>
  <si>
    <t>Royalty band 1 upper threshold (sliding scale) (incentive)</t>
  </si>
  <si>
    <t>Royalty band 2 upper threshold (sliding scale) (incentive)</t>
  </si>
  <si>
    <t>Royalty band 3 upper threshold (sliding scale) (incentive)</t>
  </si>
  <si>
    <t>Royalty band 4 upper threshold (sliding scale) (incentive)</t>
  </si>
  <si>
    <t>Royalty band 5 upper threshold (sliding scale) (incentive)</t>
  </si>
  <si>
    <t>Royalty band 1 flag (sliding-scale slab)</t>
  </si>
  <si>
    <t>Royalty band 2 flag (sliding-scale slab)</t>
  </si>
  <si>
    <t>Royalty band 3 flag (sliding-scale slab)</t>
  </si>
  <si>
    <t>Royalty band 4 flag (sliding-scale slab)</t>
  </si>
  <si>
    <t>Royalty band 5 flag (sliding-scale slab)</t>
  </si>
  <si>
    <t>Royalty band 6 flag (sliding-scale slab)</t>
  </si>
  <si>
    <t>Royalty band 1 flag (sliding-scale slab) (benchmark)</t>
  </si>
  <si>
    <t>Royalty band 2 flag (sliding-scale slab) (benchmark)</t>
  </si>
  <si>
    <t>Royalty band 3 flag (sliding-scale slab) (benchmark)</t>
  </si>
  <si>
    <t>Royalty band 4 flag (sliding-scale slab) (benchmark)</t>
  </si>
  <si>
    <t>Royalty band 5 flag (sliding-scale slab) (benchmark)</t>
  </si>
  <si>
    <t>Royalty band 6 flag (sliding-scale slab) (benchmark)</t>
  </si>
  <si>
    <t>Royalty rate (sliding-scale slab)</t>
  </si>
  <si>
    <t>Royalty rate (sliding-scale slab) (benchmark)</t>
  </si>
  <si>
    <t>Royalty under chosen method</t>
  </si>
  <si>
    <t>Discounted import duties (benchmark)</t>
  </si>
  <si>
    <t>Discounted royalty (benchmark)</t>
  </si>
  <si>
    <t>Discounted income tax (benchmark)</t>
  </si>
  <si>
    <t>Discounted WHT on services (benchmark)</t>
  </si>
  <si>
    <t>Discounted WHT on interest (benchmark)</t>
  </si>
  <si>
    <t>Discounted WHT on dividends (benchmark)</t>
  </si>
  <si>
    <t>NPV import duties (benchmark)</t>
  </si>
  <si>
    <t>NPV royalty (benchmark)</t>
  </si>
  <si>
    <t>Total royalty (benchmark)</t>
  </si>
  <si>
    <t>Total income tax (benchmark)</t>
  </si>
  <si>
    <t>NPV income tax (benchmark)</t>
  </si>
  <si>
    <t>Total WHT on services (benchmark)</t>
  </si>
  <si>
    <t>NPV WHT on services (benchmark)</t>
  </si>
  <si>
    <t>Total WHT on interest (benchmark)</t>
  </si>
  <si>
    <t>NPV WHT on interest (benchmark)</t>
  </si>
  <si>
    <t>Taxes on mining company</t>
  </si>
  <si>
    <t>Taxes on mining company (benchmark)</t>
  </si>
  <si>
    <t>Royalty structure</t>
  </si>
  <si>
    <t>NPV project net cash flow</t>
  </si>
  <si>
    <t>Mining company net cash flow</t>
  </si>
  <si>
    <t>Mining company financing requirement (benchmark)</t>
  </si>
  <si>
    <t>Mining company financing from debt (benchmark)</t>
  </si>
  <si>
    <t>Mining company interest payment (benchmark)</t>
  </si>
  <si>
    <t>END mining company loan balance (benchmark)</t>
  </si>
  <si>
    <t>Total project pre-tax cash flow</t>
  </si>
  <si>
    <t>Discounted project pre-tax cash flow</t>
  </si>
  <si>
    <t>NPV project pre-tax cash flow</t>
  </si>
  <si>
    <t>Mining company financing from debt</t>
  </si>
  <si>
    <t>Mining company debt principal repayment flag</t>
  </si>
  <si>
    <t>Mining company debt principal repayment flag (benchmark)</t>
  </si>
  <si>
    <t>Mining company debt principal repayment (benchmark)</t>
  </si>
  <si>
    <t>Mining company debt principal repayment</t>
  </si>
  <si>
    <t>Mining company debt balance</t>
  </si>
  <si>
    <t>BEG mining company loan balance (benchmark)</t>
  </si>
  <si>
    <t>Mining company net cash flow (benchmark)</t>
  </si>
  <si>
    <t>Project revenues</t>
  </si>
  <si>
    <t>Mining company revenue</t>
  </si>
  <si>
    <t>Cash available for dividend</t>
  </si>
  <si>
    <t>Total WHT on dividends (benchmark)</t>
  </si>
  <si>
    <t>Grey text</t>
  </si>
  <si>
    <t>Intra-sheet counter-flow</t>
  </si>
  <si>
    <t>Repayment-free period</t>
  </si>
  <si>
    <t>Transport and smelting</t>
  </si>
  <si>
    <t>Smelting and refining charge post-fiscal point</t>
  </si>
  <si>
    <t>Transport costs post-fiscal point</t>
  </si>
  <si>
    <t>Transport charge post-fiscal point</t>
  </si>
  <si>
    <t>Smelting and refining costs post-fiscal point</t>
  </si>
  <si>
    <t>Project net revenues</t>
  </si>
  <si>
    <t>Mining company selling price</t>
  </si>
  <si>
    <t>Discounted (investor rate) project net cash flow</t>
  </si>
  <si>
    <t>NPV (investor rate) project net cash flow (benchmark)</t>
  </si>
  <si>
    <t>Discounted (government rate) pre-tax cash flow</t>
  </si>
  <si>
    <t>Discounted government revenue (benchmark)</t>
  </si>
  <si>
    <t>NPV government revenue</t>
  </si>
  <si>
    <t>NPV (government rate) pre-tax cash flow</t>
  </si>
  <si>
    <t>Government revenue in real terms</t>
  </si>
  <si>
    <t>Discounted government revenue</t>
  </si>
  <si>
    <t>Discounted (government rate) pre-tax cash flow (benchmark)</t>
  </si>
  <si>
    <t>NPV (government rate) pre-tax cash flow (benchmark)</t>
  </si>
  <si>
    <t>Project share of NPV</t>
  </si>
  <si>
    <t>Project share of NPV (benchmark)</t>
  </si>
  <si>
    <t>Total government revenue in real terms</t>
  </si>
  <si>
    <t>Free cash flow to equity before distribution</t>
  </si>
  <si>
    <t>Loan drawdown flag</t>
  </si>
  <si>
    <t>Mining company loan drawdown (benchmark)</t>
  </si>
  <si>
    <t>Mining company loan drawdown</t>
  </si>
  <si>
    <t>Dividend payment</t>
  </si>
  <si>
    <t>FCF balance</t>
  </si>
  <si>
    <t>END FCFE balance (benchmark)</t>
  </si>
  <si>
    <t>BEG FCFE balance (benchmark)</t>
  </si>
  <si>
    <t>DIVIDENDS</t>
  </si>
  <si>
    <t>Discounted (investor rate) project net cash flow (benchmark)</t>
  </si>
  <si>
    <t>Contact</t>
  </si>
  <si>
    <t>Discount rates</t>
  </si>
  <si>
    <t>Units conversion</t>
  </si>
  <si>
    <t>Cumulative project net cash flow</t>
  </si>
  <si>
    <t>Total import duties (incentive)</t>
  </si>
  <si>
    <t>Discounted import duties (incentive)</t>
  </si>
  <si>
    <t>NPV import duties (incentive)</t>
  </si>
  <si>
    <t>Royalty band 1 flag (sliding-scale slab) (incentive)</t>
  </si>
  <si>
    <t>Royalty band 2 flag (sliding-scale slab) (incentive)</t>
  </si>
  <si>
    <t>Royalty band 3 flag (sliding-scale slab) (incentive)</t>
  </si>
  <si>
    <t>Royalty band 4 flag (sliding-scale slab) (incentive)</t>
  </si>
  <si>
    <t>Royalty band 5 flag (sliding-scale slab) (incentive)</t>
  </si>
  <si>
    <t>Royalty band 6 flag (sliding-scale slab) (incentive)</t>
  </si>
  <si>
    <t>Royalty rate (sliding-scale slab) (incentive)</t>
  </si>
  <si>
    <t>Total royalty (incentive)</t>
  </si>
  <si>
    <t>Discounted royalty (incentive)</t>
  </si>
  <si>
    <t>NPV royalty (incentive)</t>
  </si>
  <si>
    <t>Income tax holiday rate flag (incentive)</t>
  </si>
  <si>
    <t>Income tax standard rate flag (incentive)</t>
  </si>
  <si>
    <t>Tax credit carryforward flag (incentive)</t>
  </si>
  <si>
    <t>Total income tax (incentive)</t>
  </si>
  <si>
    <t>Discounted income tax (incentive)</t>
  </si>
  <si>
    <t>NPV income tax (incentive)</t>
  </si>
  <si>
    <t>WHT on services incentive rate flag (incentive)</t>
  </si>
  <si>
    <t>Total WHT on services (incentive)</t>
  </si>
  <si>
    <t>Discounted WHT on services (incentive)</t>
  </si>
  <si>
    <t>NPV WHT on services (incentive)</t>
  </si>
  <si>
    <t>WHT on interest incentive rate flag (incentive)</t>
  </si>
  <si>
    <t>WHT on interest standard rate flag (incentive)</t>
  </si>
  <si>
    <t>Total WHT on interest (incentive)</t>
  </si>
  <si>
    <t>Discounted WHT on interest (incentive)</t>
  </si>
  <si>
    <t>NPV WHT on interest (incentive)</t>
  </si>
  <si>
    <t>WHT on dividends incentive rate flag (incentive)</t>
  </si>
  <si>
    <t>Total WHT on dividends (incentive)</t>
  </si>
  <si>
    <t>Discounted WHT on dividends (incentive)</t>
  </si>
  <si>
    <t>NPV WHT on dividends (incentive)</t>
  </si>
  <si>
    <t>NPV WHT on dividends (benchmark)</t>
  </si>
  <si>
    <t>Mining company financing requirement</t>
  </si>
  <si>
    <t>Mining company financing requirement (incentive)</t>
  </si>
  <si>
    <t>Mining company financing from debt (incentive)</t>
  </si>
  <si>
    <t>Mining company debt principal repayment flag (incentive)</t>
  </si>
  <si>
    <t>Mining company debt principal repayment (incentive)</t>
  </si>
  <si>
    <t>BEG mining company loan balance (incentive)</t>
  </si>
  <si>
    <t>END mining company loan balance (incentive)</t>
  </si>
  <si>
    <t>Mining company interest payment (incentive)</t>
  </si>
  <si>
    <t>Mining company finance assumptions (original)</t>
  </si>
  <si>
    <t>Mining company capital structure (original)</t>
  </si>
  <si>
    <t>Mining company borrowing terms (original)</t>
  </si>
  <si>
    <t>Mining company borrowing interest rate (original)</t>
  </si>
  <si>
    <t>Mining company borrowing grace period (original)</t>
  </si>
  <si>
    <t>Mining company borrowing principal repayment period (original)</t>
  </si>
  <si>
    <t>% mining company financed by debt (original)</t>
  </si>
  <si>
    <t>Taxes on mining company (incentive)</t>
  </si>
  <si>
    <t>Mining company net cash flow (incentive)</t>
  </si>
  <si>
    <t>Mining company loan drawdown (incentive)</t>
  </si>
  <si>
    <t>BEG FCFE balance (incentive)</t>
  </si>
  <si>
    <t>END FCFE balance (incentive)</t>
  </si>
  <si>
    <t>Free cash flow to equity before distribution (benchmark)</t>
  </si>
  <si>
    <t>Free cash flow to equity before distribution (incentive)</t>
  </si>
  <si>
    <t>Project IRR (incentive)</t>
  </si>
  <si>
    <t>Discounted (investor rate) project net cash flow (incentive)</t>
  </si>
  <si>
    <t>NPV (investor rate) project net cash flow (incentive)</t>
  </si>
  <si>
    <t>Discounted government revenue (incentive)</t>
  </si>
  <si>
    <t>Discounted (government rate) pre-tax cash flow (incentive)</t>
  </si>
  <si>
    <t>NPV (government rate) pre-tax cash flow (incentive)</t>
  </si>
  <si>
    <t>Project share of NPV (incentive)</t>
  </si>
  <si>
    <t>Ore mined (original)</t>
  </si>
  <si>
    <t>Waste mined (original)</t>
  </si>
  <si>
    <t>Rock mined (original)</t>
  </si>
  <si>
    <t>Plant capacity (original)</t>
  </si>
  <si>
    <t>Plant throughput (original)</t>
  </si>
  <si>
    <t>Ore recovered (original)</t>
  </si>
  <si>
    <t>Gold contained (original)</t>
  </si>
  <si>
    <t>Gold recovered (original)</t>
  </si>
  <si>
    <t>Production period flag (original)</t>
  </si>
  <si>
    <t>Life of mine (original)</t>
  </si>
  <si>
    <t>Project gross revenues (original)</t>
  </si>
  <si>
    <t>Transport costs post-fiscal point (original)</t>
  </si>
  <si>
    <t>Smelting and refining costs post-fiscal point (original)</t>
  </si>
  <si>
    <t>Project net revenues (original)</t>
  </si>
  <si>
    <t>Mining cost (original)</t>
  </si>
  <si>
    <t>Ore premium cost (original)</t>
  </si>
  <si>
    <t>Processing cost (original)</t>
  </si>
  <si>
    <t>Project direct operating costs (original)</t>
  </si>
  <si>
    <t>Project G&amp;A costs (original)</t>
  </si>
  <si>
    <t>Project operating costs (original)</t>
  </si>
  <si>
    <t>Total operating costs (original)</t>
  </si>
  <si>
    <t>Equipment purchases and installation (original)</t>
  </si>
  <si>
    <t>Pre-production and site preparation (original)</t>
  </si>
  <si>
    <t>Facilities and buildings (original)</t>
  </si>
  <si>
    <t>Engineering and management (original)</t>
  </si>
  <si>
    <t>Tailings facility (original)</t>
  </si>
  <si>
    <t>Project capital costs (original)</t>
  </si>
  <si>
    <t>Project pre-tax cash flow (original)</t>
  </si>
  <si>
    <t>Total project pre-tax cash flow (original)</t>
  </si>
  <si>
    <t>Discounted project pre-tax cash flow (original)</t>
  </si>
  <si>
    <t>NPV project pre-tax cash flow (original)</t>
  </si>
  <si>
    <t>Mining company selling price (original)</t>
  </si>
  <si>
    <t>Mining company net revenues (original)</t>
  </si>
  <si>
    <t>Total mining company net revenues (original)</t>
  </si>
  <si>
    <t>Management fees (cost-plus method) (original)</t>
  </si>
  <si>
    <t>Management fees (% of OPEX method) (original)</t>
  </si>
  <si>
    <t>Management fees (% of revenues method) (original)</t>
  </si>
  <si>
    <t>Mining company operating costs (original)</t>
  </si>
  <si>
    <t>Total mining company operating costs (original)</t>
  </si>
  <si>
    <t>EPCM fees (original)</t>
  </si>
  <si>
    <t>Mining company capital costs (original)</t>
  </si>
  <si>
    <t>Total mining company capital costs (original)</t>
  </si>
  <si>
    <t>Mining company pre-tax cash flow (original)</t>
  </si>
  <si>
    <t>Total mining company pre-tax cash flow (original)</t>
  </si>
  <si>
    <t>Discounted mining company pre-tax cash flow (original)</t>
  </si>
  <si>
    <t>NPV mining company pre-tax cash flows (original)</t>
  </si>
  <si>
    <t>Grade and reserves (original)</t>
  </si>
  <si>
    <t>Cut-off grade (original)</t>
  </si>
  <si>
    <t>Ore reserves (original)</t>
  </si>
  <si>
    <t>Average grade (original)</t>
  </si>
  <si>
    <t>Average strip ratio (original)</t>
  </si>
  <si>
    <t>Management fees (original)</t>
  </si>
  <si>
    <t>Management fees cost-plus markup (original)</t>
  </si>
  <si>
    <t>Management fees as % of direct OPEX (original)</t>
  </si>
  <si>
    <t>Management fees as % of net revenue (original)</t>
  </si>
  <si>
    <t>Management fees method (original)</t>
  </si>
  <si>
    <t>EPCM fees cost-plus markup (original)</t>
  </si>
  <si>
    <t>Markdown on commodity sales to related parties (original)</t>
  </si>
  <si>
    <t>Capitalise interest (original)</t>
  </si>
  <si>
    <t>Capital allowance reduces depreciation (original)</t>
  </si>
  <si>
    <t>Allow tax credit and depreciation (original)</t>
  </si>
  <si>
    <t>BEG FCFE balance (behaviour)</t>
  </si>
  <si>
    <t>Inflation rate</t>
  </si>
  <si>
    <t>Inflation factor</t>
  </si>
  <si>
    <t>Import duties on capital in nominal terms (benchmark)</t>
  </si>
  <si>
    <t>M$, nominal</t>
  </si>
  <si>
    <t>Supplies and consumables in nominal terms</t>
  </si>
  <si>
    <t>Import duties on consumables in nominal terms (benchmark)</t>
  </si>
  <si>
    <t>Import duties on consumables in nominal terms</t>
  </si>
  <si>
    <t>Import duties on capital in nominal terms</t>
  </si>
  <si>
    <t>Imported equipment in nominal terms</t>
  </si>
  <si>
    <t>Import duties in nominal terms</t>
  </si>
  <si>
    <t>Import duties in nominal terms (benchmark)</t>
  </si>
  <si>
    <t>Gold price and net revenues in nominal terms</t>
  </si>
  <si>
    <t>$/oz, nominal</t>
  </si>
  <si>
    <t>Mining company revenues in nominal terms</t>
  </si>
  <si>
    <t>Mining company revenues in nominal terms (original)</t>
  </si>
  <si>
    <t>Annual selling price</t>
  </si>
  <si>
    <t>Selling price in nominal terms</t>
  </si>
  <si>
    <t>Annual selling price (original)</t>
  </si>
  <si>
    <t>Selling price in nominal terms (original)</t>
  </si>
  <si>
    <t>Royalty in nominal terms (flat rate) (benchmark)</t>
  </si>
  <si>
    <t>Royalty paid at band 1 in nominal terms (sliding-scale slice) (benchmark)</t>
  </si>
  <si>
    <t>1 = yes, 0 = no</t>
  </si>
  <si>
    <t>Increase royalty thresholds for inflation (benchmark)</t>
  </si>
  <si>
    <t>Increase royalty thresholds for inflation (incentive)</t>
  </si>
  <si>
    <t>Royalty band 1 upper threshold in nominal terms</t>
  </si>
  <si>
    <t>Royalty band 1 upper threshold in nominal terms (benchmark)</t>
  </si>
  <si>
    <t>Royalty sliding scale thresholds in nominal terms</t>
  </si>
  <si>
    <t>Royalty band 2 upper threshold in nominal terms</t>
  </si>
  <si>
    <t>Royalty band 2 upper threshold in nominal terms (benchmark)</t>
  </si>
  <si>
    <t>Royalty band 3 upper threshold in nominal terms</t>
  </si>
  <si>
    <t>Royalty band 3 upper threshold in nominal terms (benchmark)</t>
  </si>
  <si>
    <t>Royalty band 4 upper threshold in nominal terms</t>
  </si>
  <si>
    <t>Royalty band 4 upper threshold in nominal terms (benchmark)</t>
  </si>
  <si>
    <t>Royalty band 5 upper threshold in nominal terms</t>
  </si>
  <si>
    <t>Royalty band 5 upper threshold in nominal terms (benchmark)</t>
  </si>
  <si>
    <t>Royalty paid at band 1 in nominal terms</t>
  </si>
  <si>
    <t>Royalty paid at band 2 in nominal terms</t>
  </si>
  <si>
    <t>Royalty sliding-scale slice flags</t>
  </si>
  <si>
    <t>Royalty band 2 flag</t>
  </si>
  <si>
    <t>Royalty band 2 sliding-scale slice flag (benchmark)</t>
  </si>
  <si>
    <t>Royalty band 3 flag</t>
  </si>
  <si>
    <t>Royalty band 3 sliding-scale slice flag (benchmark)</t>
  </si>
  <si>
    <t>Royalty band 4 flag</t>
  </si>
  <si>
    <t>Royalty band 4 sliding-scale slice flag (benchmark)</t>
  </si>
  <si>
    <t>Royalty band 5 flag</t>
  </si>
  <si>
    <t>Royalty band 5 sliding-scale slice flag (benchmark)</t>
  </si>
  <si>
    <t>Royalty band 6 flag</t>
  </si>
  <si>
    <t>Royalty band 6 sliding-scale slice flag (benchmark)</t>
  </si>
  <si>
    <t>Royalty paid at band 2 in nominal terms (sliding-scale slice) (benchmark)</t>
  </si>
  <si>
    <t>Royalty paid at band 3 in nominal terms</t>
  </si>
  <si>
    <t>Royalty paid at band 3 in nominal terms (sliding-scale slice) (benchmark)</t>
  </si>
  <si>
    <t>Royalty paid at band 4 in nominal terms</t>
  </si>
  <si>
    <t>Royalty paid at band 4 in nominal terms (sliding-scale slice) (benchmark)</t>
  </si>
  <si>
    <t>Royalty paid at band 5 in nominal terms</t>
  </si>
  <si>
    <t>Royalty paid at band 5 in nominal terms (sliding-scale slice) (benchmark)</t>
  </si>
  <si>
    <t>Royalty paid at band 6 in nominal terms (sliding-scale slice) (benchmark)</t>
  </si>
  <si>
    <t>Royalty paid at band 6 in nominal terms</t>
  </si>
  <si>
    <t>Royalty in nominal terms (sliding-scale slice) (benchmark)</t>
  </si>
  <si>
    <t>Royalty in nominal terms (sliding-scale slab)</t>
  </si>
  <si>
    <t>Royalty as sliding-scale slab in nominal terms (benchmark)</t>
  </si>
  <si>
    <t>Royalty in nominal terms (benchmark)</t>
  </si>
  <si>
    <t>EBITDA in nominal terms</t>
  </si>
  <si>
    <t>EBITDA in nominal terms (benchmark)</t>
  </si>
  <si>
    <t>Mining company capital costs in nominal terms</t>
  </si>
  <si>
    <t>Mining company capital costs in nominal terms (original)</t>
  </si>
  <si>
    <t>Total mining company capital costs in nominal terms</t>
  </si>
  <si>
    <t>Total mining company capital costs in nominal terms (original)</t>
  </si>
  <si>
    <t>Capitalised interest in nominal terms</t>
  </si>
  <si>
    <t>Capitalised interest in nominal terms (benchmark)</t>
  </si>
  <si>
    <t>Total capitalised interest in nominal terms</t>
  </si>
  <si>
    <t>Total capitalised interest in nominal terms (benchmark)</t>
  </si>
  <si>
    <t>Total import duties on capital in nominal terms</t>
  </si>
  <si>
    <t>Total import duties on capital in nominal terms (benchmark)</t>
  </si>
  <si>
    <t>Total capital costs after duties and interest in nominal terms (benchmark)</t>
  </si>
  <si>
    <t>Capital costs (year placed in service) in nominal terms (benchmark)</t>
  </si>
  <si>
    <t>Capital allowance in nominal terms (benchmark)</t>
  </si>
  <si>
    <t>Tax value of capital in nominal terms (benchmark)</t>
  </si>
  <si>
    <t>Total capital allowance in nominal terms (benchmark)</t>
  </si>
  <si>
    <t>Total capital costs after duties and interest in nominal terms</t>
  </si>
  <si>
    <t>Capital costs (year placed in service) in nominal terms</t>
  </si>
  <si>
    <t>Capital allowance in nominal terms</t>
  </si>
  <si>
    <t>Total capital allowance in nominal terms</t>
  </si>
  <si>
    <t>Tax value of capital in nominal terms</t>
  </si>
  <si>
    <t>Tax depreciation in nominal terms</t>
  </si>
  <si>
    <t>Tax depreciation in nominal terms (benchmark)</t>
  </si>
  <si>
    <t>EBIT in nominal terms</t>
  </si>
  <si>
    <t>EBIT in nominal terms (benchmark)</t>
  </si>
  <si>
    <t>Pre-tax profit in nominal terms (benchmark)</t>
  </si>
  <si>
    <t>Pre-tax loss in nominal terms (benchmark)</t>
  </si>
  <si>
    <t>Tax loss due to expire in nominal terms (benchmark)</t>
  </si>
  <si>
    <t>Cumulative tax loss due to expire in nominal terms (benchmark)</t>
  </si>
  <si>
    <t>Utilised tax losses in nominal terms (benchmark)</t>
  </si>
  <si>
    <t>Cumulative utilized tax losses in nominal terms (benchmark)</t>
  </si>
  <si>
    <t>Tax loss expired in nominal terms (benchmark)</t>
  </si>
  <si>
    <t>BEG tax loss carry forward balance in nominal terms (benchmark)</t>
  </si>
  <si>
    <t>END loss carry forward balance in nominal terms (benchmark)</t>
  </si>
  <si>
    <t>Taxable income in nominal terms</t>
  </si>
  <si>
    <t>Taxable income in nominal terms (benchmark)</t>
  </si>
  <si>
    <t>Income tax due before tax credit in nominal terms</t>
  </si>
  <si>
    <t>Income tax due before tax credit in nominal terms (benchmark)</t>
  </si>
  <si>
    <t>Tax credit available in nominal terms (benchmark)</t>
  </si>
  <si>
    <t>Tax credit available in nominal terms BEG (benchmark)</t>
  </si>
  <si>
    <t>Tax credit utilised in nominal terms (benchmark)</t>
  </si>
  <si>
    <t>Tax credit available in nominal terms END (benchmark)</t>
  </si>
  <si>
    <t>Income tax in nominal terms (benchmark)</t>
  </si>
  <si>
    <t>Income tax in nominal terms</t>
  </si>
  <si>
    <t>Interest in nominal terms</t>
  </si>
  <si>
    <t>Mining company interest payment in nominal terms (benchmark)</t>
  </si>
  <si>
    <t>Earnings before tax</t>
  </si>
  <si>
    <t>Earnings before tax in nominal terms</t>
  </si>
  <si>
    <t>EBT in nominal terms (benchmark)</t>
  </si>
  <si>
    <t>Payments for services in nominal terms</t>
  </si>
  <si>
    <t>WHT on services in nominal terms</t>
  </si>
  <si>
    <t>WHT on services in nominal terms (benchmark)</t>
  </si>
  <si>
    <t>WHT on interest in nominal terms</t>
  </si>
  <si>
    <t>WHT on interest in nominal terms (benchmark)</t>
  </si>
  <si>
    <t>Dividend payment in nominal terms</t>
  </si>
  <si>
    <t>Dividend payment in nominal terms (benchmark)</t>
  </si>
  <si>
    <t>WHT on dividends in nominal terms</t>
  </si>
  <si>
    <t>WHT on dividends in nominal terms (benchmark)</t>
  </si>
  <si>
    <t>Financing requirement from debt</t>
  </si>
  <si>
    <t>Debt repayment and interest</t>
  </si>
  <si>
    <t>Government revenue in nominal terms</t>
  </si>
  <si>
    <t>Government revenue in nominal terms (benchmark)</t>
  </si>
  <si>
    <t>SIGNATURE BONUS</t>
  </si>
  <si>
    <t>Signature bonus (benchmark)</t>
  </si>
  <si>
    <t>Signature bonus amortisation period (benchmark)</t>
  </si>
  <si>
    <t>Signature bonus (incentive)</t>
  </si>
  <si>
    <t>Signature bonus amortisation period (incentive)</t>
  </si>
  <si>
    <t>Deduct signature bonus from taxable income (benchmark)</t>
  </si>
  <si>
    <t>Deduct signature bonus from taxable income (incentive)</t>
  </si>
  <si>
    <t>RESOURCE RENT TAX</t>
  </si>
  <si>
    <t>Resource rent tax (benchmark)</t>
  </si>
  <si>
    <t>Resource rent tax rate (benchmark)</t>
  </si>
  <si>
    <t>Resource rent tax uplift (benchmark)</t>
  </si>
  <si>
    <t>Resource rent tax (incentive)</t>
  </si>
  <si>
    <t>Resource rent tax rate (incentive)</t>
  </si>
  <si>
    <t>Resource rent tax uplift (incentive)</t>
  </si>
  <si>
    <t>Pre-tax profit in nominal terms</t>
  </si>
  <si>
    <t>Pre-tax loss in nominal terms</t>
  </si>
  <si>
    <t>Tax loss due to expire in nominal terms</t>
  </si>
  <si>
    <t>Cumulative tax loss due to expire in nominal terms</t>
  </si>
  <si>
    <t>Utilised tax losses in nominal terms</t>
  </si>
  <si>
    <t>Cumulative utilised tax losses in nominal terms</t>
  </si>
  <si>
    <t>Tax loss expired in nominal terms</t>
  </si>
  <si>
    <t>Tax loss carry forward balance in nominal terms</t>
  </si>
  <si>
    <t>Tax credit available in nominal terms</t>
  </si>
  <si>
    <t>Tax credit utilised in nominal terms</t>
  </si>
  <si>
    <t>RRT cashflow in nominal terms</t>
  </si>
  <si>
    <t>RRT cashflow in nominal terms (benchmark)</t>
  </si>
  <si>
    <t>Accumulated RRT cashflow (benchmark)</t>
  </si>
  <si>
    <t>Liable for RRT flag</t>
  </si>
  <si>
    <t>Not liable for RRT flag</t>
  </si>
  <si>
    <t>RRT uplift</t>
  </si>
  <si>
    <t>Liable for RRT flag (benchmark)</t>
  </si>
  <si>
    <t>Not liable for RRT flag (benchmark)</t>
  </si>
  <si>
    <t>RRT uplift (benchmark)</t>
  </si>
  <si>
    <t>RRT reset</t>
  </si>
  <si>
    <t>RRT reset (benchmark)</t>
  </si>
  <si>
    <t>RRT cash flow balance</t>
  </si>
  <si>
    <t>RRT cash flow balance BEG</t>
  </si>
  <si>
    <t>RRT cash flow balance END</t>
  </si>
  <si>
    <t>Resource rent tax in nominal terms</t>
  </si>
  <si>
    <t>Resource rent tax</t>
  </si>
  <si>
    <t>Total resource rent tax (benchmark)</t>
  </si>
  <si>
    <t>Discounted resource rent tax</t>
  </si>
  <si>
    <t>Discounted resource rent tax (benchmark)</t>
  </si>
  <si>
    <t>NPV resource rent tax</t>
  </si>
  <si>
    <t>NPV resource rent tax (benchmark)</t>
  </si>
  <si>
    <t>Signature bonus</t>
  </si>
  <si>
    <t>Year signature bonus payable (benchmark)</t>
  </si>
  <si>
    <t>Year signature bonus payable (incentive)</t>
  </si>
  <si>
    <t>Signature bonus flag</t>
  </si>
  <si>
    <t>Signature bonus amount (benchmark)</t>
  </si>
  <si>
    <t>Signature bonus amount (incentive)</t>
  </si>
  <si>
    <t>Signature bonus in nominal terms</t>
  </si>
  <si>
    <t>Signature bonus in nominal terms (benchmark)</t>
  </si>
  <si>
    <t>Signature bonus flag (benchmark)</t>
  </si>
  <si>
    <t>Total signature bonus in nominal terms</t>
  </si>
  <si>
    <t>Total signature bonus in nominal terms (benchmark)</t>
  </si>
  <si>
    <t>Signature bonus amortisation period flag</t>
  </si>
  <si>
    <t>Signature bonus amortisation period flag (benchmark)</t>
  </si>
  <si>
    <t>Capital costs in nominal terms</t>
  </si>
  <si>
    <t>Amortisation of signature bonus</t>
  </si>
  <si>
    <t>Total signature bonus</t>
  </si>
  <si>
    <t>Total signature bonus (benchmark)</t>
  </si>
  <si>
    <t>Discounted signature bonus</t>
  </si>
  <si>
    <t>Discounted signature bonus (benchmark)</t>
  </si>
  <si>
    <t>NPV signature bonus</t>
  </si>
  <si>
    <t>NPV signature bonus (benchmark)</t>
  </si>
  <si>
    <t>Project pre-tax IRR (original)</t>
  </si>
  <si>
    <t>Enter input on 'Dashboard' tab. 1 = yes; 0 = no</t>
  </si>
  <si>
    <t>Signature bonus flag (incentive)</t>
  </si>
  <si>
    <t>Signature bonus in nominal terms (incentive)</t>
  </si>
  <si>
    <t>Total signature bonus (incentive)</t>
  </si>
  <si>
    <t>Discounted signature bonus (incentive)</t>
  </si>
  <si>
    <t>NPV signature bonus (incentive)</t>
  </si>
  <si>
    <t>Supplies and consumables (original)</t>
  </si>
  <si>
    <t>Supplies and consumables in nominal terms (original)</t>
  </si>
  <si>
    <t>Import duties on consumables in nominal terms (incentive)</t>
  </si>
  <si>
    <t>Imported equipment (original)</t>
  </si>
  <si>
    <t>Imported equipment in nominal terms (original)</t>
  </si>
  <si>
    <t>Import duties on capital in nominal terms (incentive)</t>
  </si>
  <si>
    <t>Import duties in nominal terms (incentive)</t>
  </si>
  <si>
    <t>Royalty in nominal terms (flat rate) (incentive)</t>
  </si>
  <si>
    <t>Royalty band 1 upper threshold in nominal terms (incentive)</t>
  </si>
  <si>
    <t>Royalty band 2 upper threshold in nominal terms (incentive)</t>
  </si>
  <si>
    <t>Royalty band 3 upper threshold in nominal terms (incentive)</t>
  </si>
  <si>
    <t>Royalty band 4 upper threshold in nominal terms (incentive)</t>
  </si>
  <si>
    <t>Royalty band 5 upper threshold in nominal terms (incentive)</t>
  </si>
  <si>
    <t>Royalty band 2 sliding-scale slice flag (incentive)</t>
  </si>
  <si>
    <t>Royalty band 3 sliding-scale slice flag (incentive)</t>
  </si>
  <si>
    <t>Royalty band 4 sliding-scale slice flag (incentive)</t>
  </si>
  <si>
    <t>Royalty band 5 sliding-scale slice flag (incentive)</t>
  </si>
  <si>
    <t>Royalty band 6 sliding-scale slice flag (incentive)</t>
  </si>
  <si>
    <t>Royalty paid at band 1 in nominal terms (sliding-scale slice) (incentive)</t>
  </si>
  <si>
    <t>Royalty paid at band 2 in nominal terms (sliding-scale slice) (incentive)</t>
  </si>
  <si>
    <t>Royalty paid at band 3 in nominal terms (sliding-scale slice) (incentive)</t>
  </si>
  <si>
    <t>Royalty paid at band 4 in nominal terms (sliding-scale slice) (incentive)</t>
  </si>
  <si>
    <t>Royalty paid at band 5 in nominal terms (sliding-scale slice) (incentive)</t>
  </si>
  <si>
    <t>Royalty paid at band 6 in nominal terms (sliding-scale slice) (incentive)</t>
  </si>
  <si>
    <t>Royalty in nominal terms (sliding-scale slice) (incentive)</t>
  </si>
  <si>
    <t>Royalty as sliding-scale slab in nominal terms (incentive)</t>
  </si>
  <si>
    <t>Royalty in nominal terms (incentive)</t>
  </si>
  <si>
    <t>EBITDA in nominal terms (incentive)</t>
  </si>
  <si>
    <t>Total import duties on capital in nominal terms (incentive)</t>
  </si>
  <si>
    <t>Mining company interest payment in nominal terms (incentive)</t>
  </si>
  <si>
    <t>Capitalised interest in nominal terms (incentive)</t>
  </si>
  <si>
    <t>Total capitalised interest in nominal terms (incentive)</t>
  </si>
  <si>
    <t>Total capital costs after duties and interest in nominal terms (incentive)</t>
  </si>
  <si>
    <t>Capital costs (year placed in service) in nominal terms (incentive)</t>
  </si>
  <si>
    <t>Capital allowance in nominal terms (incentive)</t>
  </si>
  <si>
    <t>Total capital allowance in nominal terms (incentive)</t>
  </si>
  <si>
    <t>Tax value of capital in nominal terms (incentive)</t>
  </si>
  <si>
    <t>Tax depreciation in nominal terms (incentive)</t>
  </si>
  <si>
    <t>Amortisation of signature bonus (benchmark)</t>
  </si>
  <si>
    <t>Total signature bonus in nominal terms (incentive)</t>
  </si>
  <si>
    <t>Signature bonus amortisation period flag (incentive)</t>
  </si>
  <si>
    <t>Amortisation of signature bonus (incentive)</t>
  </si>
  <si>
    <t>EBIT in nominal terms (incentive)</t>
  </si>
  <si>
    <t>EBT in nominal terms (incentive)</t>
  </si>
  <si>
    <t>Pre-tax profit in nominal terms (incentive)</t>
  </si>
  <si>
    <t>Pre-tax loss in nominal terms (incentive)</t>
  </si>
  <si>
    <t>Tax loss due to expire in nominal terms (incentive)</t>
  </si>
  <si>
    <t>Cumulative tax loss due to expire in nominal terms (incentive)</t>
  </si>
  <si>
    <t>Utilised tax losses in nominal terms (incentive)</t>
  </si>
  <si>
    <t>Cumulative utilized tax losses in nominal terms (incentive)</t>
  </si>
  <si>
    <t>Tax loss expired in nominal terms (incentive)</t>
  </si>
  <si>
    <t>BEG tax loss carry forward balance in nominal terms (incentive)</t>
  </si>
  <si>
    <t>END loss carry forward balance in nominal terms (incentive)</t>
  </si>
  <si>
    <t>Taxable income in nominal terms (incentive)</t>
  </si>
  <si>
    <t>Income tax due before tax credit in nominal terms (incentive)</t>
  </si>
  <si>
    <t>Tax credit available in nominal terms (incentive)</t>
  </si>
  <si>
    <t>Tax credit available in nominal terms BEG (incentive)</t>
  </si>
  <si>
    <t>Tax credit utilised in nominal terms (incentive)</t>
  </si>
  <si>
    <t>Tax credit available in nominal terms END (incentive)</t>
  </si>
  <si>
    <t>Income tax in nominal terms (incentive)</t>
  </si>
  <si>
    <t>RRT cashflow in nominal terms (incentive)</t>
  </si>
  <si>
    <t>Accumulated RRT cashflow (incentive)</t>
  </si>
  <si>
    <t>Liable for RRT flag (incentive)</t>
  </si>
  <si>
    <t>Not liable for RRT flag (incentive)</t>
  </si>
  <si>
    <t>RRT uplift (incentive)</t>
  </si>
  <si>
    <t>RRT reset (incentive)</t>
  </si>
  <si>
    <t>Total resource rent tax (incentive)</t>
  </si>
  <si>
    <t>Discounted resource rent tax (incentive)</t>
  </si>
  <si>
    <t>NPV resource rent tax (incentive)</t>
  </si>
  <si>
    <t>Payments for services (original)</t>
  </si>
  <si>
    <t>Payments for services in nominal terms (original)</t>
  </si>
  <si>
    <t>WHT on services in nominal terms (incentive)</t>
  </si>
  <si>
    <t>WHT on interest in nominal terms (incentive)</t>
  </si>
  <si>
    <t>Dividend payment in nominal terms (incentive)</t>
  </si>
  <si>
    <t>WHT on dividends in nominal terms (incentive)</t>
  </si>
  <si>
    <t>Government revenue in nominal terms (incentive)</t>
  </si>
  <si>
    <t>Total government revenue (benchmark)</t>
  </si>
  <si>
    <t>Project pre-tax IRR (behaviour)</t>
  </si>
  <si>
    <t>Royalty as sliding-scale slab in nominal terms (behaviour)</t>
  </si>
  <si>
    <t>BEG tax loss carry forward balance in nominal terms (behaviour)</t>
  </si>
  <si>
    <t>Allow tax credits and depreciation flag</t>
  </si>
  <si>
    <t>Allow tax credit and depreciation flag (original)</t>
  </si>
  <si>
    <t>Revenue</t>
  </si>
  <si>
    <t>GOVERNMENT TAKE</t>
  </si>
  <si>
    <t>Incentive +</t>
  </si>
  <si>
    <t>DIRECT EFFECTS (INCENTIVE LESS BENCHMARK)</t>
  </si>
  <si>
    <t>TOTAL EFFECTS ON GOVERNMENT REVENUE</t>
  </si>
  <si>
    <t>Total government revenue (incentive)</t>
  </si>
  <si>
    <t>Direct effects on project pre-tax IRR</t>
  </si>
  <si>
    <t>Cumulative project pre-tax cash flow</t>
  </si>
  <si>
    <t>Cumulative project pre-tax cash flow (original)</t>
  </si>
  <si>
    <t>Payback period (pre-tax, real terms)</t>
  </si>
  <si>
    <t>Cumulative discounted (investor rate) project net cash flow</t>
  </si>
  <si>
    <t>Discounted (investor rate) project payback period</t>
  </si>
  <si>
    <t>Discounted (investor rate) project payback flag</t>
  </si>
  <si>
    <t>Cumulative discounted (investor rate) project net cash flow (incentive)</t>
  </si>
  <si>
    <t>Discounted (investor rate) project payback flag (incentive)</t>
  </si>
  <si>
    <t>Discounted (investor rate) project payback period (incentive)</t>
  </si>
  <si>
    <t>Cumulative discounted (investor rate) project net cash flow (benchmark)</t>
  </si>
  <si>
    <t>Discounted (investor rate) project payback flag (benchmark)</t>
  </si>
  <si>
    <t>Discounted (investor rate) project payback period (benchmark)</t>
  </si>
  <si>
    <t>Direct effects on NPV project pre-tax cash flow</t>
  </si>
  <si>
    <t>Direct effects on NPV project net cash flow</t>
  </si>
  <si>
    <t>Direct effects on project IRR</t>
  </si>
  <si>
    <t>Direct effects on discounted project payback period</t>
  </si>
  <si>
    <t>Direct effects on real terms project payback period</t>
  </si>
  <si>
    <t>Real terms project payback period flag</t>
  </si>
  <si>
    <t>Real terms project payback period</t>
  </si>
  <si>
    <t>Real terms project payback period flag (incentive)</t>
  </si>
  <si>
    <t>Real terms project payback period (incentive)</t>
  </si>
  <si>
    <t>Real terms project payback period flag (benchmark)</t>
  </si>
  <si>
    <t>Real terms project payback period (benchmark)</t>
  </si>
  <si>
    <t>year #</t>
  </si>
  <si>
    <t>Royalty holiday period (benchmark)</t>
  </si>
  <si>
    <t>Royalty holiday period (incentive)</t>
  </si>
  <si>
    <t>Production start-up date</t>
  </si>
  <si>
    <t>Post-production start up date flag</t>
  </si>
  <si>
    <t>Post-production start-up date flag</t>
  </si>
  <si>
    <t>Commercial start-up date flag</t>
  </si>
  <si>
    <t>Direct effects on life of mine</t>
  </si>
  <si>
    <t>Total effects on NPV project pre-tax cash flow</t>
  </si>
  <si>
    <t>Total effects on project pre-tax IRR</t>
  </si>
  <si>
    <t>Total effects on life of mine</t>
  </si>
  <si>
    <t>Total effects on NPV project net cash flow</t>
  </si>
  <si>
    <t>Total effects on project IRR</t>
  </si>
  <si>
    <t>Total effects on real terms project payback period</t>
  </si>
  <si>
    <t>Total effects on discounted project payback period</t>
  </si>
  <si>
    <t>Chart title and labels</t>
  </si>
  <si>
    <t>Cumulative government revenue</t>
  </si>
  <si>
    <t>Cumulative government revenue (benchmark)</t>
  </si>
  <si>
    <t>Cumulative discounted government revenue</t>
  </si>
  <si>
    <t>Cumulative discounted government revenue (benchmark)</t>
  </si>
  <si>
    <t>Cumulative government revenue (incentive)</t>
  </si>
  <si>
    <t>Cumulative discounted government revenue (incentive)</t>
  </si>
  <si>
    <t>Total effects</t>
  </si>
  <si>
    <t>PROJECT RESULTS</t>
  </si>
  <si>
    <t>Cumulative discounted pre-tax cash flow</t>
  </si>
  <si>
    <t>Cumulative discounted project pre-tax cash flow (original)</t>
  </si>
  <si>
    <t>Discounted pre-tax payback period flag</t>
  </si>
  <si>
    <t>Real terms pre-tax payback period flag</t>
  </si>
  <si>
    <t>Real terms pre-tax payback period</t>
  </si>
  <si>
    <t>Real terms pre-tax payback period (original)</t>
  </si>
  <si>
    <t>Real terms pre-tax payback period flag (original)</t>
  </si>
  <si>
    <t>Real terms pre-tax payback</t>
  </si>
  <si>
    <t>Discounted pre-tax payback period flag (original)</t>
  </si>
  <si>
    <t>Discounted pre-tax payback period</t>
  </si>
  <si>
    <t>Discounted pre-tax payback period (original)</t>
  </si>
  <si>
    <t>DIRECT EFFECTS ON PRE-TAX MEASURES</t>
  </si>
  <si>
    <t>Direct effects on real terms pre-tax payback period</t>
  </si>
  <si>
    <t>Direct effects on discounted pre-tax payback period</t>
  </si>
  <si>
    <t>DIRECT EFFECTS ON POST-TAX MEASURES</t>
  </si>
  <si>
    <t>TOTAL EFFECTS ON PRE-TAX MEASURES</t>
  </si>
  <si>
    <t>Total effects on real terms pre-tax payback period</t>
  </si>
  <si>
    <t>Total effects on discounted pre-tax payback period</t>
  </si>
  <si>
    <t>TOTAL EFFECTS ON POST-TAX MEASURES</t>
  </si>
  <si>
    <t>X axis title</t>
  </si>
  <si>
    <t>Y axis title</t>
  </si>
  <si>
    <t>Direct cost</t>
  </si>
  <si>
    <t>Income tax standard rate (benchmark)</t>
  </si>
  <si>
    <t>Income tax incentive rate (benchmark)</t>
  </si>
  <si>
    <t>Income tax incentive period (benchmark)</t>
  </si>
  <si>
    <t>Income tax standard rate (incentive)</t>
  </si>
  <si>
    <t>Income tax incentive rate (incentive)</t>
  </si>
  <si>
    <t>Income tax incentive period (incentive)</t>
  </si>
  <si>
    <t>Real interest rate</t>
  </si>
  <si>
    <t>{Backward flow}</t>
  </si>
  <si>
    <t>Iain Steel</t>
  </si>
  <si>
    <t>Worksheet</t>
  </si>
  <si>
    <t>Type</t>
  </si>
  <si>
    <t>Description</t>
  </si>
  <si>
    <t>Cover</t>
  </si>
  <si>
    <t>Presentation</t>
  </si>
  <si>
    <t>Control and presentation</t>
  </si>
  <si>
    <t>Foundation</t>
  </si>
  <si>
    <t>Working</t>
  </si>
  <si>
    <t>Entities and Cash Flows in the IGF Financial Model</t>
  </si>
  <si>
    <t>$</t>
  </si>
  <si>
    <t>$/t</t>
  </si>
  <si>
    <t>United States Dollars per metric tonne</t>
  </si>
  <si>
    <t>United States Dollars per troy ounce</t>
  </si>
  <si>
    <t>Physical</t>
  </si>
  <si>
    <t>t</t>
  </si>
  <si>
    <t>Millions of metric tonnes</t>
  </si>
  <si>
    <t>oz</t>
  </si>
  <si>
    <t>Troy ounce</t>
  </si>
  <si>
    <t>Metric tonne</t>
  </si>
  <si>
    <t>Millions of troy ounces</t>
  </si>
  <si>
    <t>Troy ounces per gram</t>
  </si>
  <si>
    <t>Grams of gold contained per metric tonne of ore</t>
  </si>
  <si>
    <t>Model year number</t>
  </si>
  <si>
    <t>Number of years</t>
  </si>
  <si>
    <t>Millions of metric tonnes per year</t>
  </si>
  <si>
    <t>Mt/year</t>
  </si>
  <si>
    <t>w:o</t>
  </si>
  <si>
    <t>Ratio of waste mined per unit of ore</t>
  </si>
  <si>
    <t>Numerical</t>
  </si>
  <si>
    <t>Percentage</t>
  </si>
  <si>
    <t>United States Dollar in real terms</t>
  </si>
  <si>
    <t>Millions of United States Dollars in real terms</t>
  </si>
  <si>
    <t>Millions of United States Dollars in nominal terms</t>
  </si>
  <si>
    <t>Millions of United States Dollars in discounted terms</t>
  </si>
  <si>
    <t>Indicates a row or column number in an Excel index array</t>
  </si>
  <si>
    <t>Functional</t>
  </si>
  <si>
    <t>Timing flag taking either value 1 or 0</t>
  </si>
  <si>
    <t>switch</t>
  </si>
  <si>
    <t>Index number for rebasing time-series data</t>
  </si>
  <si>
    <t>FLAGS AND COUNTERS</t>
  </si>
  <si>
    <t>text</t>
  </si>
  <si>
    <t>Series 1 title</t>
  </si>
  <si>
    <t>Series 2 title</t>
  </si>
  <si>
    <t>Series 3 title</t>
  </si>
  <si>
    <t>Series 4 title</t>
  </si>
  <si>
    <t>BEHAVIOURAL ASSUMPTIONS</t>
  </si>
  <si>
    <t>Behavioural</t>
  </si>
  <si>
    <t>INCENTIVE FISCAL REGIME WITH BEHAVIOURAL RESPONSE</t>
  </si>
  <si>
    <t>BEHAVIOURAL EFFECTS ON PRE-TAX MEASURES</t>
  </si>
  <si>
    <t>BEHAVIOURAL EFFECTS ON POST-TAX MEASURES</t>
  </si>
  <si>
    <t>Behavioural effects on real terms project payback period</t>
  </si>
  <si>
    <t>Behavioural effects on discounted project payback period</t>
  </si>
  <si>
    <t>TOTAL EFFECTS (DIRECT PLUS BEHAVIOURAL EFFECTS)</t>
  </si>
  <si>
    <t>Behavioural effects on NPV project pre-tax cash flow</t>
  </si>
  <si>
    <t>Behavioural effects on project pre-tax IRR</t>
  </si>
  <si>
    <t>Behavioural effects on life of mine</t>
  </si>
  <si>
    <t>Behavioural effects on real terms pre-tax payback period</t>
  </si>
  <si>
    <t>Behavioural effects on NPV project net cash flow</t>
  </si>
  <si>
    <t>Behavioural effects on project IRR</t>
  </si>
  <si>
    <t>Behavioural effects on discounted pre-tax payback period</t>
  </si>
  <si>
    <t>Behavioural cost</t>
  </si>
  <si>
    <t>Behavioural effects</t>
  </si>
  <si>
    <t>Grade and reserves (behavioural)</t>
  </si>
  <si>
    <t>Cut-off grade (behavioural)</t>
  </si>
  <si>
    <t>Ore reserves (behavioural)</t>
  </si>
  <si>
    <t>Average grade (behavioural)</t>
  </si>
  <si>
    <t>Average strip ratio (behavioural)</t>
  </si>
  <si>
    <t>Mining company finance assumptions (behavioural)</t>
  </si>
  <si>
    <t>Mining company capital structure (behavioural)</t>
  </si>
  <si>
    <t>% mining company financed by debt (behavioural)</t>
  </si>
  <si>
    <t>Mining company borrowing terms (behavioural)</t>
  </si>
  <si>
    <t>Mining company borrowing interest rate (behavioural)</t>
  </si>
  <si>
    <t>Mining company borrowing grace period (behavioural)</t>
  </si>
  <si>
    <t>Mining company borrowing principal repayment period (behavioural)</t>
  </si>
  <si>
    <t>Management fees (behavioural)</t>
  </si>
  <si>
    <t>Management fees cost-plus markup (behavioural)</t>
  </si>
  <si>
    <t>Management fees as % of direct OPEX (behavioural)</t>
  </si>
  <si>
    <t>Management fees as % of net revenue (behavioural)</t>
  </si>
  <si>
    <t>Management fees method (behavioural)</t>
  </si>
  <si>
    <t>EPCM fees cost-plus markup (behavioural)</t>
  </si>
  <si>
    <t>Markdown on commodity sales to related parties (behavioural)</t>
  </si>
  <si>
    <t>OTHER BEHAVIOURAL RESPONSES</t>
  </si>
  <si>
    <t>Capitalise interest (behavioural)</t>
  </si>
  <si>
    <t>Capital allowance reduces depreciation (behavioural)</t>
  </si>
  <si>
    <t>Allow tax credit and depreciation (behavioural)</t>
  </si>
  <si>
    <t>Ore mined (behavioural)</t>
  </si>
  <si>
    <t>Waste mined (behavioural)</t>
  </si>
  <si>
    <t>Rock mined (behavioural)</t>
  </si>
  <si>
    <t>Plant capacity (behavioural)</t>
  </si>
  <si>
    <t>Plant throughput (behavioural)</t>
  </si>
  <si>
    <t>Ore recovered (behavioural)</t>
  </si>
  <si>
    <t>Gold contained (behavioural)</t>
  </si>
  <si>
    <t>Gold recovered (behavioural)</t>
  </si>
  <si>
    <t>Production period flag (behavioural)</t>
  </si>
  <si>
    <t>Life of mine (behavioural)</t>
  </si>
  <si>
    <t>Project gross revenues (behavioural)</t>
  </si>
  <si>
    <t>Transport costs post-fiscal point (behavioural)</t>
  </si>
  <si>
    <t>Smelting and refining costs post-fiscal point (behavioural)</t>
  </si>
  <si>
    <t>Project net revenues (behavioural)</t>
  </si>
  <si>
    <t>Mining cost (behavioural)</t>
  </si>
  <si>
    <t>Ore premium cost (behavioural)</t>
  </si>
  <si>
    <t>Processing cost (behavioural)</t>
  </si>
  <si>
    <t>Project direct operating costs (behavioural)</t>
  </si>
  <si>
    <t>Project G&amp;A costs (behavioural)</t>
  </si>
  <si>
    <t>Project operating costs (behavioural)</t>
  </si>
  <si>
    <t>Total operating costs (behavioural)</t>
  </si>
  <si>
    <t>Equipment purchases and installation (behavioural)</t>
  </si>
  <si>
    <t>Pre-production and site preparation (behavioural)</t>
  </si>
  <si>
    <t>Facilities and buildings (behavioural)</t>
  </si>
  <si>
    <t>Engineering and management (behavioural)</t>
  </si>
  <si>
    <t>Tailings facility (behavioural)</t>
  </si>
  <si>
    <t>Project capital costs (behavioural)</t>
  </si>
  <si>
    <t>Project pre-tax cash flow (behavioural)</t>
  </si>
  <si>
    <t>Cumulative project pre-tax cash flow (behavioural)</t>
  </si>
  <si>
    <t>Real terms pre-tax payback period flag (behavioural)</t>
  </si>
  <si>
    <t>Real terms pre-tax payback period (behavioural)</t>
  </si>
  <si>
    <t>Project pre-tax IRR (behavioural)</t>
  </si>
  <si>
    <t>Total project pre-tax cash flow (behavioural)</t>
  </si>
  <si>
    <t>Discounted project pre-tax cash flow (behavioural)</t>
  </si>
  <si>
    <t>NPV project pre-tax cash flow (behavioural)</t>
  </si>
  <si>
    <t>Cumulative discounted project pre-tax cash flow (behavioural)</t>
  </si>
  <si>
    <t>Discounted pre-tax payback period flag (behavioural)</t>
  </si>
  <si>
    <t>Discounted pre-tax payback period (behavioural)</t>
  </si>
  <si>
    <t>Mining company selling price (behavioural)</t>
  </si>
  <si>
    <t>Mining company net revenues (behavioural)</t>
  </si>
  <si>
    <t>Total mining company net revenues (behavioural)</t>
  </si>
  <si>
    <t>Management fees (cost-plus method) (behavioural)</t>
  </si>
  <si>
    <t>Management fees (% of OPEX method) (behavioural)</t>
  </si>
  <si>
    <t>Management fees (% of revenues method) (behavioural)</t>
  </si>
  <si>
    <t>Mining company operating costs (behavioural)</t>
  </si>
  <si>
    <t>Total mining company operating costs (behavioural)</t>
  </si>
  <si>
    <t>EPCM fees (behavioural)</t>
  </si>
  <si>
    <t>Mining company capital costs (behavioural)</t>
  </si>
  <si>
    <t>Total mining company capital costs (behavioural)</t>
  </si>
  <si>
    <t>Mining company pre-tax cash flow (behavioural)</t>
  </si>
  <si>
    <t>Total mining company pre-tax cash flow (behavioural)</t>
  </si>
  <si>
    <t>Discounted mining company pre-tax cash flow (behavioural)</t>
  </si>
  <si>
    <t>NPV mining company pre-tax cash flows (behavioural)</t>
  </si>
  <si>
    <t>Signature bonus flag (behavioural)</t>
  </si>
  <si>
    <t>Signature bonus (behavioural)</t>
  </si>
  <si>
    <t>Signature bonus in nominal terms (behavioural)</t>
  </si>
  <si>
    <t>Total signature bonus (behavioural)</t>
  </si>
  <si>
    <t>Discounted signature bonus (behavioural)</t>
  </si>
  <si>
    <t>NPV signature bonus (behavioural)</t>
  </si>
  <si>
    <t>Supplies and consumables (behavioural)</t>
  </si>
  <si>
    <t>Supplies and consumables in nominal terms (behavioural)</t>
  </si>
  <si>
    <t>Import duty on consumables incentive period flag (behavioural)</t>
  </si>
  <si>
    <t>Import duty on consumables standard period flag (behavioural)</t>
  </si>
  <si>
    <t>Import duties on consumables in nominal terms (behavioural)</t>
  </si>
  <si>
    <t>Import duties on consumables (behavioural)</t>
  </si>
  <si>
    <t>Imported equipment (behavioural)</t>
  </si>
  <si>
    <t>Imported equipment in nominal terms (behavioural)</t>
  </si>
  <si>
    <t>Import duty on capital incentive period flag (behavioural)</t>
  </si>
  <si>
    <t>Import duty on capital standard period flag (behavioural)</t>
  </si>
  <si>
    <t>Import duties on capital in nominal terms (behavioural)</t>
  </si>
  <si>
    <t>Import duties on capital (behavioural)</t>
  </si>
  <si>
    <t>Import duties in nominal terms (behavioural)</t>
  </si>
  <si>
    <t>Import duties (behavioural)</t>
  </si>
  <si>
    <t>Total import duties (behavioural)</t>
  </si>
  <si>
    <t>Discounted import duties (behavioural)</t>
  </si>
  <si>
    <t>NPV import duties (behavioural)</t>
  </si>
  <si>
    <t>Annual selling price (behavioural)</t>
  </si>
  <si>
    <t>Selling price in nominal terms (behavioural)</t>
  </si>
  <si>
    <t>Mining company revenues in nominal terms (behavioural)</t>
  </si>
  <si>
    <t>Royalty in nominal terms (flat rate) (behavioural)</t>
  </si>
  <si>
    <t>Royalty paid at band 1 in nominal terms (sliding-scale slice) (behavioural)</t>
  </si>
  <si>
    <t>Royalty paid at band 2 in nominal terms (sliding-scale slice) (behavioural)</t>
  </si>
  <si>
    <t>Royalty paid at band 3 in nominal terms (sliding-scale slice) (behavioural)</t>
  </si>
  <si>
    <t>Royalty paid at band 4 in nominal terms (sliding-scale slice) (behavioural)</t>
  </si>
  <si>
    <t>Royalty paid at band 5 in nominal terms (sliding-scale slice) (behavioural)</t>
  </si>
  <si>
    <t>Royalty paid at band 6 in nominal terms (sliding-scale slice) (behavioural)</t>
  </si>
  <si>
    <t>Royalty in nominal terms (sliding-scale slice) (behavioural)</t>
  </si>
  <si>
    <t>Royalty band 1 flag (sliding-scale slab) (behavioural)</t>
  </si>
  <si>
    <t>Royalty band 2 flag (sliding-scale slab) (behavioural)</t>
  </si>
  <si>
    <t>Royalty band 3 flag (sliding-scale slab) (behavioural)</t>
  </si>
  <si>
    <t>Royalty band 4 flag (sliding-scale slab) (behavioural)</t>
  </si>
  <si>
    <t>Royalty band 5 flag (sliding-scale slab) (behavioural)</t>
  </si>
  <si>
    <t>Royalty band 6 flag (sliding-scale slab) (behavioural)</t>
  </si>
  <si>
    <t>Royalty rate (sliding-scale slab) (behavioural)</t>
  </si>
  <si>
    <t>Royalty in nominal terms (behavioural)</t>
  </si>
  <si>
    <t>Royalty (behavioural)</t>
  </si>
  <si>
    <t>Total royalty (behavioural)</t>
  </si>
  <si>
    <t>Discounted royalty (behavioural)</t>
  </si>
  <si>
    <t>NPV royalty (behavioural)</t>
  </si>
  <si>
    <t>EBITDA (behavioural)</t>
  </si>
  <si>
    <t>EBITDA in nominal terms (behavioural)</t>
  </si>
  <si>
    <t>Mining company capital costs in nominal terms (behavioural)</t>
  </si>
  <si>
    <t>Total mining company capital costs in nominal terms (behavioural)</t>
  </si>
  <si>
    <t>Total import duties on capital in nominal terms (behavioural)</t>
  </si>
  <si>
    <t>Mining company interest payment in nominal terms (behavioural)</t>
  </si>
  <si>
    <t>Capitalised interest in nominal terms (behavioural)</t>
  </si>
  <si>
    <t>Total capitalised interest in nominal terms (behavioural)</t>
  </si>
  <si>
    <t>Total capital costs after duties and interest in nominal terms (behavioural)</t>
  </si>
  <si>
    <t>Capital costs (year placed in service) in nominal terms (behavioural)</t>
  </si>
  <si>
    <t>Capital allowance in nominal terms (behavioural)</t>
  </si>
  <si>
    <t>Total capital allowance in nominal terms (behavioural)</t>
  </si>
  <si>
    <t>Tax value of capital in nominal terms (behavioural)</t>
  </si>
  <si>
    <t>Depreciation flag (behavioural)</t>
  </si>
  <si>
    <t>Allow tax credit and depreciation flag (behavioural)</t>
  </si>
  <si>
    <t>Tax depreciation in nominal terms (behavioural)</t>
  </si>
  <si>
    <t>Total signature bonus in nominal terms (behavioural)</t>
  </si>
  <si>
    <t>Signature bonus amortisation period flag (behavioural)</t>
  </si>
  <si>
    <t>Amortisation of signature bonus (behavioural)</t>
  </si>
  <si>
    <t>EBIT in nominal terms (behavioural)</t>
  </si>
  <si>
    <t>EBT in nominal terms (behavioural)</t>
  </si>
  <si>
    <t>Pre-tax profit in nominal terms (behavioural)</t>
  </si>
  <si>
    <t>Pre-tax loss in nominal terms (behavioural)</t>
  </si>
  <si>
    <t>Tax loss due to expire in nominal terms (behavioural)</t>
  </si>
  <si>
    <t>Cumulative tax loss due to expire in nominal terms (behavioural)</t>
  </si>
  <si>
    <t>Utilised tax losses in nominal terms (behavioural)</t>
  </si>
  <si>
    <t>Cumulative utilized tax losses in nominal terms (behavioural)</t>
  </si>
  <si>
    <t>Tax loss expired in nominal terms (behavioural)</t>
  </si>
  <si>
    <t>END loss carry forward balance in nominal terms (behavioural)</t>
  </si>
  <si>
    <t>Taxable income in nominal terms (behavioural)</t>
  </si>
  <si>
    <t>Income tax holiday rate flag (behavioural)</t>
  </si>
  <si>
    <t>Income tax standard rate flag (behavioural)</t>
  </si>
  <si>
    <t>Income tax due before tax credit in nominal terms (behavioural)</t>
  </si>
  <si>
    <t>Tax credit available in nominal terms (behavioural)</t>
  </si>
  <si>
    <t>Tax credit carryforward flag (behavioural)</t>
  </si>
  <si>
    <t>Tax credit available in nominal terms END (behavioural)</t>
  </si>
  <si>
    <t>Income tax in nominal terms (behavioural)</t>
  </si>
  <si>
    <t>Tax credit available in nominal terms BEG (behavioural)</t>
  </si>
  <si>
    <t>Tax credit utilised in nominal terms (behavioural)</t>
  </si>
  <si>
    <t>Income tax (behavioural)</t>
  </si>
  <si>
    <t>Total income tax (behavioural)</t>
  </si>
  <si>
    <t>Discounted income tax (behavioural)</t>
  </si>
  <si>
    <t>NPV income tax (behavioural)</t>
  </si>
  <si>
    <t>RRT cashflow in nominal terms (behavioural)</t>
  </si>
  <si>
    <t>Accumulated RRT cashflow (behavioural)</t>
  </si>
  <si>
    <t>Liable for RRT flag (behavioural)</t>
  </si>
  <si>
    <t>Not liable for RRT flag (behavioural)</t>
  </si>
  <si>
    <t>RRT uplift (behavioural)</t>
  </si>
  <si>
    <t>RRT reset (behavioural)</t>
  </si>
  <si>
    <t>Resource rent tax (behavioural)</t>
  </si>
  <si>
    <t>Total resource rent tax (behavioural)</t>
  </si>
  <si>
    <t>Discounted resource rent tax (behavioural)</t>
  </si>
  <si>
    <t>NPV resource rent tax (behavioural)</t>
  </si>
  <si>
    <t>Payments for services (behavioural)</t>
  </si>
  <si>
    <t>Payments for services in nominal terms (behavioural)</t>
  </si>
  <si>
    <t>WHT on services incentive rate flag (behavioural)</t>
  </si>
  <si>
    <t>WHT on services standard period flag (behavioural)</t>
  </si>
  <si>
    <t>WHT on services in nominal terms (behavioural)</t>
  </si>
  <si>
    <t>WHT on services (behavioural)</t>
  </si>
  <si>
    <t>Total WHT on services (behavioural)</t>
  </si>
  <si>
    <t>Discounted WHT on services (behavioural)</t>
  </si>
  <si>
    <t>NPV WHT on services (behavioural)</t>
  </si>
  <si>
    <t>WHT on interest incentive rate flag (behavioural)</t>
  </si>
  <si>
    <t>WHT on interest standard rate flag (behavioural)</t>
  </si>
  <si>
    <t>WHT on interest in nominal terms (behavioural)</t>
  </si>
  <si>
    <t>WHT on interest (behavioural)</t>
  </si>
  <si>
    <t>Total WHT on interest (behavioural)</t>
  </si>
  <si>
    <t>Discounted WHT on interest (behavioural)</t>
  </si>
  <si>
    <t>NPV WHT on interest (behavioural)</t>
  </si>
  <si>
    <t>WHT on dividends incentive rate flag (behavioural)</t>
  </si>
  <si>
    <t>WHT on dividends standard period flag (behavioural)</t>
  </si>
  <si>
    <t>Dividend payment in nominal terms (behavioural)</t>
  </si>
  <si>
    <t>WHT on dividends in nominal terms (behavioural)</t>
  </si>
  <si>
    <t>WHT on dividends (behavioural)</t>
  </si>
  <si>
    <t>Total WHT on dividends (behavioural)</t>
  </si>
  <si>
    <t>Discounted WHT on dividends (behavioural)</t>
  </si>
  <si>
    <t>NPV WHT on dividends (behavioural)</t>
  </si>
  <si>
    <t>Total import duties on capital (behavioural)</t>
  </si>
  <si>
    <t>Mining company financing requirement (behavioural)</t>
  </si>
  <si>
    <t>Mining company financing from debt (behavioural)</t>
  </si>
  <si>
    <t>Mining company debt principal repayment flag (behavioural)</t>
  </si>
  <si>
    <t>Mining company debt principal repayment (behavioural)</t>
  </si>
  <si>
    <t>BEG mining company loan balance (behavioural)</t>
  </si>
  <si>
    <t>END mining company loan balance (behavioural)</t>
  </si>
  <si>
    <t>Mining company interest payment (behavioural)</t>
  </si>
  <si>
    <t>Taxes on mining company (behavioural)</t>
  </si>
  <si>
    <t>Mining company net cash flow (behavioural)</t>
  </si>
  <si>
    <t>Mining company loan drawdown (behavioural)</t>
  </si>
  <si>
    <t>Free cash flow to equity before distribution (behavioural)</t>
  </si>
  <si>
    <t>Cash available for dividend (behavioural)</t>
  </si>
  <si>
    <t>Dividend payment (behavioural)</t>
  </si>
  <si>
    <t>END FCFE balance (behavioural)</t>
  </si>
  <si>
    <t>Project net cash flow (behavioural)</t>
  </si>
  <si>
    <t>Cumulative project net cash flow (behavioural)</t>
  </si>
  <si>
    <t>Real terms project payback period flag (behavioural)</t>
  </si>
  <si>
    <t>Real terms project payback period (behavioural)</t>
  </si>
  <si>
    <t>Project IRR (behavioural)</t>
  </si>
  <si>
    <t>Discounted (investor rate) project net cash flow (behavioural)</t>
  </si>
  <si>
    <t>NPV (investor rate) project net cash flow (behavioural)</t>
  </si>
  <si>
    <t>Cumulative discounted (investor rate) project net cash flow (behavioural)</t>
  </si>
  <si>
    <t>Discounted (investor rate) project payback flag (behavioural)</t>
  </si>
  <si>
    <t>Discounted (investor rate) project payback period (behavioural)</t>
  </si>
  <si>
    <t>Government revenue in nominal terms (behavioural)</t>
  </si>
  <si>
    <t>Government revenue (behavioural)</t>
  </si>
  <si>
    <t>Cumulative government revenue (behavioural)</t>
  </si>
  <si>
    <t>Total government revenue (behavioural)</t>
  </si>
  <si>
    <t>Discounted government revenue (behavioural)</t>
  </si>
  <si>
    <t>Cumulative discounted government revenue (behavioural)</t>
  </si>
  <si>
    <t>NPV government revenue (behavioural)</t>
  </si>
  <si>
    <t>Discounted (government rate) pre-tax cash flow (behavioural)</t>
  </si>
  <si>
    <t>NPV (government rate) pre-tax cash flow (behavioural)</t>
  </si>
  <si>
    <t>Project share of NPV (behavioural)</t>
  </si>
  <si>
    <t>BEHAVIOURAL EFFECTS (BEHAVIOURAL LESS INCENTIVE)</t>
  </si>
  <si>
    <t>Revenue foregone</t>
  </si>
  <si>
    <t>Total government revenue, incentive + behavioural as % of benchmark</t>
  </si>
  <si>
    <t>Incentive + behavioural as % of benchmark</t>
  </si>
  <si>
    <t>NPV government revenue, incentive + behavioural as % of benchmark</t>
  </si>
  <si>
    <t>behavioural</t>
  </si>
  <si>
    <t>Government revenue (benchmark versus incentive versus behaviour)</t>
  </si>
  <si>
    <t>Real</t>
  </si>
  <si>
    <t>GOVERNMENT REVENUE</t>
  </si>
  <si>
    <t>Comparison of government revenue</t>
  </si>
  <si>
    <t>PROJECT RETURNS</t>
  </si>
  <si>
    <t>Comparison of project net cash flow</t>
  </si>
  <si>
    <t>Project net cash flow (M$, real)</t>
  </si>
  <si>
    <t>Parameter</t>
  </si>
  <si>
    <t>Enter input on 'Sensitivity' tab</t>
  </si>
  <si>
    <t>NPV government take (benchmark)</t>
  </si>
  <si>
    <t>NPV government take (incentive)</t>
  </si>
  <si>
    <t>NPV government take (behavioural)</t>
  </si>
  <si>
    <t>Direct effects on NPV government take</t>
  </si>
  <si>
    <t>Behavioural effects on NPV government take</t>
  </si>
  <si>
    <t>Total effects on NPV government take</t>
  </si>
  <si>
    <t>NPV government take</t>
  </si>
  <si>
    <t>Project NPV</t>
  </si>
  <si>
    <t>Benchmark revenue in real terms</t>
  </si>
  <si>
    <t>$ million, discounted</t>
  </si>
  <si>
    <t>CHART DATA</t>
  </si>
  <si>
    <t>GOVERNMENT REVENUE IN REAL TERMS</t>
  </si>
  <si>
    <t>Incentive revenue in real terms</t>
  </si>
  <si>
    <t>GOVERNMENT REVENUE DISCOUNTED</t>
  </si>
  <si>
    <t>Benchmark revenue discounted</t>
  </si>
  <si>
    <t>Incentive revenue discounted</t>
  </si>
  <si>
    <t>Series 5 title</t>
  </si>
  <si>
    <t>Series 6 title</t>
  </si>
  <si>
    <t>Series 7 title</t>
  </si>
  <si>
    <t>Series 8 title</t>
  </si>
  <si>
    <t>Withholding on services</t>
  </si>
  <si>
    <t>Cumulative revenue (M$, real)</t>
  </si>
  <si>
    <t>Annual revenues (M$, discounted)</t>
  </si>
  <si>
    <t>Cumulative revenue (M$, discounted)</t>
  </si>
  <si>
    <t>Incentive + behaviour</t>
  </si>
  <si>
    <t>Price</t>
  </si>
  <si>
    <t>Minimum discount rate</t>
  </si>
  <si>
    <t>Maximum discount rate</t>
  </si>
  <si>
    <t>PROJECT NPV BY CUT-OFF GRADE</t>
  </si>
  <si>
    <t>PROJECT NPV BY DISCOUNT RATE</t>
  </si>
  <si>
    <t>NPV GOVERNMENT REVENUE BY GOLD PRICE</t>
  </si>
  <si>
    <t>PROJECT NPV BY GOLD PRICE</t>
  </si>
  <si>
    <t>Standard rate</t>
  </si>
  <si>
    <t>Incentive rate</t>
  </si>
  <si>
    <t>Income tax rate</t>
  </si>
  <si>
    <t>Incentive period</t>
  </si>
  <si>
    <t>Sales to affiliates</t>
  </si>
  <si>
    <t>Discount on affiliate price</t>
  </si>
  <si>
    <t>Pricing method</t>
  </si>
  <si>
    <t>WHT ON INTEREST AND EXCESSIVE INTEREST DEDUCTIONS</t>
  </si>
  <si>
    <t>INCOME TAX HOLIDAY AND HIGH-GRADING</t>
  </si>
  <si>
    <t>Drop-down menu for switches</t>
  </si>
  <si>
    <t>Switch value one</t>
  </si>
  <si>
    <t>Switch value two</t>
  </si>
  <si>
    <t>Switch value three</t>
  </si>
  <si>
    <t>num</t>
  </si>
  <si>
    <t>Switch value zero</t>
  </si>
  <si>
    <t>High-grading</t>
  </si>
  <si>
    <t>WHT ON SERVICES AND TRANSFER PRICING</t>
  </si>
  <si>
    <t>Rate</t>
  </si>
  <si>
    <t>Structure</t>
  </si>
  <si>
    <t>Index thresholds</t>
  </si>
  <si>
    <t>ROYALTY AND SALES TO AFFILIATES</t>
  </si>
  <si>
    <t>Reduce depreciation</t>
  </si>
  <si>
    <t>Carryforward limit</t>
  </si>
  <si>
    <t>Claim with depreciation</t>
  </si>
  <si>
    <t>OTHER FISCAL TERMS</t>
  </si>
  <si>
    <t>Minimum return</t>
  </si>
  <si>
    <t>Rate on capital</t>
  </si>
  <si>
    <t>Incentive rate on capital</t>
  </si>
  <si>
    <t>Incentive period capital</t>
  </si>
  <si>
    <t>Rate on consumables</t>
  </si>
  <si>
    <t>Incentive rate on consumables</t>
  </si>
  <si>
    <t>Incentive period consumables</t>
  </si>
  <si>
    <t>Amount</t>
  </si>
  <si>
    <t>Amortisation period</t>
  </si>
  <si>
    <t>Deductible from CIT</t>
  </si>
  <si>
    <t>DEPRECIATION, CAPITAL ALLOWANCES AND TAX CREDITS</t>
  </si>
  <si>
    <t>GOVERNMENT INDICATORS</t>
  </si>
  <si>
    <t>of which:</t>
  </si>
  <si>
    <t>Government take in real terms</t>
  </si>
  <si>
    <t>Government take in real terms (benchmark)</t>
  </si>
  <si>
    <t>Government take in real terms (incentive)</t>
  </si>
  <si>
    <t>Government take in real terms (behavioural)</t>
  </si>
  <si>
    <t>Direct effects on real terms government take</t>
  </si>
  <si>
    <t>Behavioural effects on real terms government take</t>
  </si>
  <si>
    <t>Total effects on real terms government take</t>
  </si>
  <si>
    <t>INVESTMENT APPRAISAL</t>
  </si>
  <si>
    <t>Cumulative discounted project NCF (benchmark versus incentive)</t>
  </si>
  <si>
    <t>Comparison of cumulative discounted project NCF</t>
  </si>
  <si>
    <t>Cumulative NCF (M$, discounted)</t>
  </si>
  <si>
    <t>Sub-Saharan Africa</t>
  </si>
  <si>
    <t>Input cell linked to dashboard or sensitivity tabs</t>
  </si>
  <si>
    <t>Sensitivity</t>
  </si>
  <si>
    <t>MODELLING RESULTS</t>
  </si>
  <si>
    <t>Withholding on interest</t>
  </si>
  <si>
    <t>Withholding on dividends</t>
  </si>
  <si>
    <t>$ millions, real terms</t>
  </si>
  <si>
    <t>Incentive + behaviour revenue</t>
  </si>
  <si>
    <t>Incentive revenue</t>
  </si>
  <si>
    <t>Benchmark revenue</t>
  </si>
  <si>
    <t>$ millions, discounted</t>
  </si>
  <si>
    <t>%, real terms</t>
  </si>
  <si>
    <t>%, NPV</t>
  </si>
  <si>
    <t>NPV Government take</t>
  </si>
  <si>
    <t>IMPACT OF INCENTIVES ON GOVERNMENT INDICATORS</t>
  </si>
  <si>
    <t>Impact on NPV government take</t>
  </si>
  <si>
    <t>PROJECT NET CASH FLOW IN REAL TERMS</t>
  </si>
  <si>
    <t>Taxes and royalties</t>
  </si>
  <si>
    <t>Total project net cash flow</t>
  </si>
  <si>
    <t>Total project net cash flow (benchmark)</t>
  </si>
  <si>
    <t>Total project net cash flow (incentive)</t>
  </si>
  <si>
    <t>Total project net cash flow (behavioural)</t>
  </si>
  <si>
    <t>Benchmark project NCF</t>
  </si>
  <si>
    <t>Net revenue</t>
  </si>
  <si>
    <t>Total project net revenues (original)</t>
  </si>
  <si>
    <t>Total project net revenues</t>
  </si>
  <si>
    <t>Total project capital costs</t>
  </si>
  <si>
    <t>Total project capital costs (original)</t>
  </si>
  <si>
    <t>Total project capital costs (behavioural)</t>
  </si>
  <si>
    <t>Incentive project NCF</t>
  </si>
  <si>
    <t>Incentive + behaviour project NCF</t>
  </si>
  <si>
    <t>PROJECT NET CASH FLOW DISCOUNTED</t>
  </si>
  <si>
    <t>Discounted project net revenues</t>
  </si>
  <si>
    <t>Discounted project net revenues (original)</t>
  </si>
  <si>
    <t>NPV project net revenues</t>
  </si>
  <si>
    <t>NPV project net revenues (original)</t>
  </si>
  <si>
    <t>Discounted project net revenues (behavioural)</t>
  </si>
  <si>
    <t>NPV project net revenues (behavioural)</t>
  </si>
  <si>
    <t>Discounted project operating costs</t>
  </si>
  <si>
    <t>NPV project operating costs</t>
  </si>
  <si>
    <t>Discounted project operating costs (original)</t>
  </si>
  <si>
    <t>NPV project operating costs (original)</t>
  </si>
  <si>
    <t>Discounted project operating costs (behavioural)</t>
  </si>
  <si>
    <t>NPV project operating costs (behavioural)</t>
  </si>
  <si>
    <t>Discounted project capital costs</t>
  </si>
  <si>
    <t>NPV project capital costs</t>
  </si>
  <si>
    <t>Discounted project capital costs (original)</t>
  </si>
  <si>
    <t>NPV project capital costs (original)</t>
  </si>
  <si>
    <t>Discounted project capital costs (behavioural)</t>
  </si>
  <si>
    <t>NPV project capital costs (behavioural)</t>
  </si>
  <si>
    <t>Discounted (investor rate) government revenue</t>
  </si>
  <si>
    <t>Discounted (investor rate) government revenue (benchmark)</t>
  </si>
  <si>
    <t>NPV (investor rate) government revenue</t>
  </si>
  <si>
    <t>NPV (investor rate) government revenue (benchmark)</t>
  </si>
  <si>
    <t>Discounted (investor rate) government revenue (incentive)</t>
  </si>
  <si>
    <t>NPV (investor rate) government revenue (incentive)</t>
  </si>
  <si>
    <t>Discounted (investor rate) government revenue (behavioural)</t>
  </si>
  <si>
    <t>NPV (investor rate) government revenue (behavioural)</t>
  </si>
  <si>
    <t>$ millions, real</t>
  </si>
  <si>
    <t>Total effects on project NCF</t>
  </si>
  <si>
    <t>Direct effects on project net cash flow</t>
  </si>
  <si>
    <t>Direct effects on project NCF</t>
  </si>
  <si>
    <t>Direct effect on total project net cash flow</t>
  </si>
  <si>
    <t>Direct effects on total project NCF</t>
  </si>
  <si>
    <t>Direct effects on discounted project NCF</t>
  </si>
  <si>
    <t>Behavioural effects on project net cash flow</t>
  </si>
  <si>
    <t>Behavioural effects on project NCF</t>
  </si>
  <si>
    <t>Behavioural effects on total project net cash flow</t>
  </si>
  <si>
    <t>Behavioural effects on total project NCF</t>
  </si>
  <si>
    <t>Behavioural effects on discounted project NCF</t>
  </si>
  <si>
    <t>Total effects on project net cash flow</t>
  </si>
  <si>
    <t>Total effects on total project net cash flow</t>
  </si>
  <si>
    <t>Total effects on discounted project net cash flow</t>
  </si>
  <si>
    <t>Total effects on total project NCF</t>
  </si>
  <si>
    <t>Total effects on discounted project NCF</t>
  </si>
  <si>
    <t>TOTAL EFFECTS OF INCENTIVES ON PROJECT NET CASH FLOW</t>
  </si>
  <si>
    <t>Total effects on discounted NCF</t>
  </si>
  <si>
    <t>INVESTOR INDICATORS</t>
  </si>
  <si>
    <t>Project IRR</t>
  </si>
  <si>
    <t>Years</t>
  </si>
  <si>
    <t>Real payback period</t>
  </si>
  <si>
    <t>TOTAL EFFECTS ON INVESTOR INDICATORS</t>
  </si>
  <si>
    <t>Government revenue in real terms, benchmark fiscal regime</t>
  </si>
  <si>
    <t>Government revenue in real terms, incentive fiscal regime</t>
  </si>
  <si>
    <t>Government revenue in real terms, incentive fiscal regime with behavioural response</t>
  </si>
  <si>
    <t>Government revenue in discounted terms, incentive fiscal regime</t>
  </si>
  <si>
    <t>Government revenue in discounted terms, benchmark fiscal regime</t>
  </si>
  <si>
    <t>Government revenue in discounted terms, incentive fiscal regime with behavioural response</t>
  </si>
  <si>
    <t>Gold price ($/oz)</t>
  </si>
  <si>
    <t>Cut-off grade (Au g/t)</t>
  </si>
  <si>
    <t>CHART DATA FOR RESULTS SHEET</t>
  </si>
  <si>
    <t>Incentive + behaviour revenue in real terms</t>
  </si>
  <si>
    <t>Share of benchmark revenue by fiscal instrument</t>
  </si>
  <si>
    <t>Share of benchmark revenue by instrument</t>
  </si>
  <si>
    <t>Share of incentive + behaviour revenue by fiscal instrument</t>
  </si>
  <si>
    <t>Share of incentive revenue by instrument</t>
  </si>
  <si>
    <t>Share of incentive + behaviour revenue by instrument</t>
  </si>
  <si>
    <t>Share of NPV benchmark revenue by fiscal instrument</t>
  </si>
  <si>
    <t>Share of NPV benchmark revenue by instrument</t>
  </si>
  <si>
    <t>Share of NPV incentive revenue by instrument</t>
  </si>
  <si>
    <t>Share of NPV incentive revenue by fiscal instrument</t>
  </si>
  <si>
    <t>Incentive + behaviour revenue discounted</t>
  </si>
  <si>
    <t>Share of NPV incentive + behaviour revenue by instrument</t>
  </si>
  <si>
    <t>Revenue (M$, real)</t>
  </si>
  <si>
    <t>Cumulative revenue in real terms</t>
  </si>
  <si>
    <t>Y axis</t>
  </si>
  <si>
    <t>Revenue (M$, discounted)</t>
  </si>
  <si>
    <t>Cumulative revenue discounted</t>
  </si>
  <si>
    <t>Benchmark government take in real terms</t>
  </si>
  <si>
    <t>Project share of real cash flow</t>
  </si>
  <si>
    <t>Project share of real cash flow (benchmark)</t>
  </si>
  <si>
    <t>Data point 1 label</t>
  </si>
  <si>
    <t>Data point 2 label</t>
  </si>
  <si>
    <t>Project share of real cash flow (incentive)</t>
  </si>
  <si>
    <t>Project share of real cash flow (behavioural)</t>
  </si>
  <si>
    <t>Incentive government take in real terms</t>
  </si>
  <si>
    <t>Incentive + behaviour government take in real terms</t>
  </si>
  <si>
    <t>Benchmark NPV government take</t>
  </si>
  <si>
    <t>Incentive NPV government take</t>
  </si>
  <si>
    <t>Incentive + behaviour NPV government take</t>
  </si>
  <si>
    <t>Comparison of government take in real terms</t>
  </si>
  <si>
    <t>Comparison of NPV government take</t>
  </si>
  <si>
    <t>IMPACT ON GOVERNMENT INDICATORS</t>
  </si>
  <si>
    <t>Impact on government take in real terms</t>
  </si>
  <si>
    <t>Government take (% of NPV pre-tax NCF)</t>
  </si>
  <si>
    <t>Government take (% of pre-tax NCF in real terms)</t>
  </si>
  <si>
    <t>Benchmark project NCF in real terms</t>
  </si>
  <si>
    <t>Benchmark capital costs (inverted)</t>
  </si>
  <si>
    <t>Benchmark operating costs (inverted)</t>
  </si>
  <si>
    <t>Benchmark taxes and royalty (inverted)</t>
  </si>
  <si>
    <t>Y axis label</t>
  </si>
  <si>
    <t>Net cash flow (M$, real)</t>
  </si>
  <si>
    <t>Investment</t>
  </si>
  <si>
    <t>Taxes and royalty</t>
  </si>
  <si>
    <t>Project NCF</t>
  </si>
  <si>
    <t>Incentive project NCF in real terms</t>
  </si>
  <si>
    <t>Incentive capital costs (inverted)</t>
  </si>
  <si>
    <t>Incentive operating costs (inverted)</t>
  </si>
  <si>
    <t>Incentive taxes and royalty (inverted)</t>
  </si>
  <si>
    <t>Incentive + behaviour project NCF in real terms</t>
  </si>
  <si>
    <t>Behavioural capital costs (inverted)</t>
  </si>
  <si>
    <t>Behavioural operating costs (inverted)</t>
  </si>
  <si>
    <t>Behavioural taxes and royalty (inverted)</t>
  </si>
  <si>
    <t>DISCOUNTED PROJECT NCF</t>
  </si>
  <si>
    <t>Benchmark discounted project NCF</t>
  </si>
  <si>
    <t>Net cash flow (M$, discounted)</t>
  </si>
  <si>
    <t>Incentive discounted project NCF</t>
  </si>
  <si>
    <t>Incentive + behaviour discounted project NCF</t>
  </si>
  <si>
    <t>TOTAL EFFECTS OF INCENTIVES ON PROJECT NCF</t>
  </si>
  <si>
    <t>Total effects on project NCF in real terms</t>
  </si>
  <si>
    <t>Total project NCF (M$, real)</t>
  </si>
  <si>
    <t>Cumulative project NCF (M$, real)</t>
  </si>
  <si>
    <t>Cumulative project NCF in real terms</t>
  </si>
  <si>
    <t>Cumulative discounted project NCF</t>
  </si>
  <si>
    <t>Cumulative project NCF (M$, discounted)</t>
  </si>
  <si>
    <t>Comparison of project NPV</t>
  </si>
  <si>
    <t>Project NPV (M$, discounted)</t>
  </si>
  <si>
    <t>Comparison of project IRR</t>
  </si>
  <si>
    <t>IRR (%)</t>
  </si>
  <si>
    <t>IMPACT ON INVESTOR INDICATORS</t>
  </si>
  <si>
    <t>Impact on project NPV</t>
  </si>
  <si>
    <t>COSTING OF TAX INCENTIVES</t>
  </si>
  <si>
    <t>Real terms</t>
  </si>
  <si>
    <t>Discounted</t>
  </si>
  <si>
    <t>Benchmark fiscal regime</t>
  </si>
  <si>
    <t>Incentive fiscal regime + behaviour</t>
  </si>
  <si>
    <t>SCORECARD OF INCENTIVES</t>
  </si>
  <si>
    <t>{Incentive 1 description}</t>
  </si>
  <si>
    <t>Total cost of incentives</t>
  </si>
  <si>
    <t>{Incentive 2 description}</t>
  </si>
  <si>
    <t>{Incentive 3 description}</t>
  </si>
  <si>
    <t>{Incentive 4 description}</t>
  </si>
  <si>
    <t>{Incentive 5 description}</t>
  </si>
  <si>
    <t>NPV (M$)</t>
  </si>
  <si>
    <t>Real (M$)</t>
  </si>
  <si>
    <t>COST OF CURRENT INCENTIVE</t>
  </si>
  <si>
    <t>Cost of current incentive</t>
  </si>
  <si>
    <t>{Incentive 6 description}</t>
  </si>
  <si>
    <t>{Incentive 7 description}</t>
  </si>
  <si>
    <t>{Incentive 8 description}</t>
  </si>
  <si>
    <t>{Incentive 10 description}</t>
  </si>
  <si>
    <t>{Incentive 9 description}</t>
  </si>
  <si>
    <t>GOVERNMENT REVENUE (M$)</t>
  </si>
  <si>
    <t>CUMULATIVE DISCOUNTED PROJECT NCF</t>
  </si>
  <si>
    <t>PAYBACK PERIOD</t>
  </si>
  <si>
    <t>NPV AND IRR</t>
  </si>
  <si>
    <t>PROJECT INDICATORS</t>
  </si>
  <si>
    <r>
      <t xml:space="preserve">PROJECT NPV BY DISCOUNT RATE </t>
    </r>
    <r>
      <rPr>
        <sz val="11"/>
        <color theme="1"/>
        <rFont val="Calibri"/>
        <family val="2"/>
        <scheme val="minor"/>
      </rPr>
      <t>(PRESS F9 TO UPDATE)</t>
    </r>
  </si>
  <si>
    <t>SENSITIVITY ANALYSIS (PRESS F9 TO UPDATE)</t>
  </si>
  <si>
    <t>CONTROLS</t>
  </si>
  <si>
    <t>SENSITIVITY CONTROLS</t>
  </si>
  <si>
    <t>Data flows through the model</t>
  </si>
  <si>
    <t>$ million, real terms</t>
  </si>
  <si>
    <t>Impact on real government take</t>
  </si>
  <si>
    <t>Project net cash flow in real terms, benchmark fiscal regime</t>
  </si>
  <si>
    <t>Project net cash flow in real terms, incentive fiscal regime</t>
  </si>
  <si>
    <t>Project net cash flow in real terms, incentive fiscal regime with behavioural response</t>
  </si>
  <si>
    <t>Project net cash flow discounted, benchmark fiscal regime</t>
  </si>
  <si>
    <t>Project net cash flow discounted, incentive fiscal regime</t>
  </si>
  <si>
    <t>Project net cash flow discounted, incentive fiscal regime with behavioural response</t>
  </si>
  <si>
    <t>Impact on project net cash flow in real terms</t>
  </si>
  <si>
    <t>Impact on project net cash flow discounted</t>
  </si>
  <si>
    <t>Project NPV by fiscal regime</t>
  </si>
  <si>
    <t>Project IRR by fiscal regime</t>
  </si>
  <si>
    <t>Real payback period by fiscal regime</t>
  </si>
  <si>
    <t>NPV payback period by fiscal regime</t>
  </si>
  <si>
    <t>NPV payback period</t>
  </si>
  <si>
    <t>Impact of incentives on project IRR</t>
  </si>
  <si>
    <t>Impact of incentives on project NPV</t>
  </si>
  <si>
    <t>Impact of incentives on real payback period</t>
  </si>
  <si>
    <t>Impact of incentives on NPV payback period</t>
  </si>
  <si>
    <t>Discounted project NCF</t>
  </si>
  <si>
    <t>Real terms project NCF</t>
  </si>
  <si>
    <t>Resource rent tax in nominal terms (benchmark)</t>
  </si>
  <si>
    <t>Resource rent tax in nominal terms (incentive)</t>
  </si>
  <si>
    <t>Resource rent tax in nominal terms (behavioural)</t>
  </si>
  <si>
    <t>Royalty in nominal terms</t>
  </si>
  <si>
    <t>Royalty rate band 1 (sliding scale) (benchmark)</t>
  </si>
  <si>
    <t>Royalty rate band 2 (sliding scale) (benchmark)</t>
  </si>
  <si>
    <t>Royalty rate band 3 (sliding scale) (benchmark)</t>
  </si>
  <si>
    <t>Royalty rate band 4 (sliding scale) (benchmark)</t>
  </si>
  <si>
    <t>Royalty rate band 5 (sliding scale) (benchmark)</t>
  </si>
  <si>
    <t>Royalty rate band 6 (sliding scale) (benchmark)</t>
  </si>
  <si>
    <t>Royalty rate band 1 (sliding scale) (incentive)</t>
  </si>
  <si>
    <t>Royalty rate band 2 (sliding scale) (incentive)</t>
  </si>
  <si>
    <t>Royalty rate band 3 (sliding scale) (incentive)</t>
  </si>
  <si>
    <t>Royalty rate band 4 (sliding scale) (incentive)</t>
  </si>
  <si>
    <t>Royalty rate band 5 (sliding scale) (incentive)</t>
  </si>
  <si>
    <t>Royalty rate band 6 (sliding scale) (incentive)</t>
  </si>
  <si>
    <t>Total project net revenues (behavioural)</t>
  </si>
  <si>
    <t>Share of incentive revenue by fiscal instrument</t>
  </si>
  <si>
    <t>Share of NPV incentive + behaviour revenue by fiscal instrument</t>
  </si>
  <si>
    <t>Provides contextual information on the model.</t>
  </si>
  <si>
    <t>Main sheet enabling users to add tax incentives and associated behavioural responses and immediately see their impact on government revenue and project returns.</t>
  </si>
  <si>
    <t>Shows the sensitivity of government revenue and total cost estimates to the gold price, and project returns across a range of prices, discount rates and cut-off grades.</t>
  </si>
  <si>
    <r>
      <t xml:space="preserve">Input sheet for entering economic, project, and fiscal regime assumptions to the model, other than those set on the </t>
    </r>
    <r>
      <rPr>
        <i/>
        <sz val="11"/>
        <color theme="1"/>
        <rFont val="Calibri Light"/>
        <family val="2"/>
        <scheme val="major"/>
      </rPr>
      <t xml:space="preserve">Dashboard </t>
    </r>
    <r>
      <rPr>
        <sz val="11"/>
        <color theme="1"/>
        <rFont val="Calibri Light"/>
        <family val="2"/>
        <scheme val="major"/>
      </rPr>
      <t xml:space="preserve">and </t>
    </r>
    <r>
      <rPr>
        <i/>
        <sz val="11"/>
        <color theme="1"/>
        <rFont val="Calibri Light"/>
        <family val="2"/>
        <scheme val="major"/>
      </rPr>
      <t>Sensitivity</t>
    </r>
    <r>
      <rPr>
        <sz val="11"/>
        <color theme="1"/>
        <rFont val="Calibri Light"/>
        <family val="2"/>
        <scheme val="major"/>
      </rPr>
      <t xml:space="preserve"> worksheets.</t>
    </r>
  </si>
  <si>
    <t>Timing and escalation sheet used to calculate flags for timing events and escalation factors for inflation and discounting.</t>
  </si>
  <si>
    <r>
      <t xml:space="preserve">Calculates incentive revenue based on incentive fiscal and benchmark behavioural assumptions set on the </t>
    </r>
    <r>
      <rPr>
        <i/>
        <sz val="11"/>
        <color theme="1"/>
        <rFont val="Calibri Light"/>
        <family val="2"/>
        <scheme val="major"/>
      </rPr>
      <t>Dashboard</t>
    </r>
    <r>
      <rPr>
        <sz val="11"/>
        <color theme="1"/>
        <rFont val="Calibri Light"/>
        <family val="2"/>
        <scheme val="major"/>
      </rPr>
      <t xml:space="preserve"> and </t>
    </r>
    <r>
      <rPr>
        <i/>
        <sz val="11"/>
        <color theme="1"/>
        <rFont val="Calibri Light"/>
        <family val="2"/>
        <scheme val="major"/>
      </rPr>
      <t>Inputs</t>
    </r>
    <r>
      <rPr>
        <sz val="11"/>
        <color theme="1"/>
        <rFont val="Calibri Light"/>
        <family val="2"/>
        <scheme val="major"/>
      </rPr>
      <t xml:space="preserve"> worksheets.</t>
    </r>
  </si>
  <si>
    <r>
      <t xml:space="preserve">Calculates benchmark revenue based on benchmark fiscal and behavioural assumptions set on the </t>
    </r>
    <r>
      <rPr>
        <i/>
        <sz val="11"/>
        <color theme="1"/>
        <rFont val="Calibri Light"/>
        <family val="2"/>
        <scheme val="major"/>
      </rPr>
      <t>Dashboard</t>
    </r>
    <r>
      <rPr>
        <sz val="11"/>
        <color theme="1"/>
        <rFont val="Calibri Light"/>
        <family val="2"/>
        <scheme val="major"/>
      </rPr>
      <t xml:space="preserve"> and </t>
    </r>
    <r>
      <rPr>
        <i/>
        <sz val="11"/>
        <color theme="1"/>
        <rFont val="Calibri Light"/>
        <family val="2"/>
        <scheme val="major"/>
      </rPr>
      <t>Inputs</t>
    </r>
    <r>
      <rPr>
        <sz val="11"/>
        <color theme="1"/>
        <rFont val="Calibri Light"/>
        <family val="2"/>
        <scheme val="major"/>
      </rPr>
      <t xml:space="preserve"> worksheets.</t>
    </r>
  </si>
  <si>
    <r>
      <t xml:space="preserve">Calculates incentive + behaviour revenue based on incentive fiscal and behavioural response assumptions set on the </t>
    </r>
    <r>
      <rPr>
        <i/>
        <sz val="11"/>
        <color theme="1"/>
        <rFont val="Calibri Light"/>
        <family val="2"/>
        <scheme val="major"/>
      </rPr>
      <t>Dashboard</t>
    </r>
    <r>
      <rPr>
        <sz val="11"/>
        <color theme="1"/>
        <rFont val="Calibri Light"/>
        <family val="2"/>
        <scheme val="major"/>
      </rPr>
      <t xml:space="preserve"> and</t>
    </r>
    <r>
      <rPr>
        <i/>
        <sz val="11"/>
        <color theme="1"/>
        <rFont val="Calibri Light"/>
        <family val="2"/>
        <scheme val="major"/>
      </rPr>
      <t xml:space="preserve"> Inputs </t>
    </r>
    <r>
      <rPr>
        <sz val="11"/>
        <color theme="1"/>
        <rFont val="Calibri Light"/>
        <family val="2"/>
        <scheme val="major"/>
      </rPr>
      <t>worksheets.</t>
    </r>
  </si>
  <si>
    <t>Calculates direct cost, behavioural cost and total cost from benchmark, incentive and incentive + behaviour revenue.</t>
  </si>
  <si>
    <r>
      <t xml:space="preserve">Data used for charts on the </t>
    </r>
    <r>
      <rPr>
        <i/>
        <sz val="11"/>
        <color theme="1"/>
        <rFont val="Calibri Light"/>
        <family val="2"/>
        <scheme val="major"/>
      </rPr>
      <t>Dashboard</t>
    </r>
    <r>
      <rPr>
        <sz val="11"/>
        <color theme="1"/>
        <rFont val="Calibri Light"/>
        <family val="2"/>
        <scheme val="major"/>
      </rPr>
      <t xml:space="preserve"> and </t>
    </r>
    <r>
      <rPr>
        <i/>
        <sz val="11"/>
        <color theme="1"/>
        <rFont val="Calibri Light"/>
        <family val="2"/>
        <scheme val="major"/>
      </rPr>
      <t>Results</t>
    </r>
    <r>
      <rPr>
        <sz val="11"/>
        <color theme="1"/>
        <rFont val="Calibri Light"/>
        <family val="2"/>
        <scheme val="major"/>
      </rPr>
      <t xml:space="preserve"> worksheets.</t>
    </r>
  </si>
  <si>
    <t>Results</t>
  </si>
  <si>
    <t>Costing</t>
  </si>
  <si>
    <t>Scorecard</t>
  </si>
  <si>
    <t>Pre-formatted tables and charts showing key modelling results: government revenues; total cost; government indicators and the impact of tax incentives on those indicators; project cash flows; investor indicators; and the impact of tax incentives on project cash flow and investor indicators.</t>
  </si>
  <si>
    <t>Disaggregation of the total cost estimate by (a) direct and behavioural costs and (b) fiscal instrument.</t>
  </si>
  <si>
    <t>Used to generated scorecards of multiple tax incentives combined.</t>
  </si>
  <si>
    <t>Beta v1.0</t>
  </si>
  <si>
    <t>kclark@iisd.ca</t>
  </si>
  <si>
    <t>CC BY-SA 4.0</t>
  </si>
  <si>
    <t>Licence</t>
  </si>
  <si>
    <t>Total cost</t>
  </si>
  <si>
    <t>TOTAL COST ESTIMATES</t>
  </si>
  <si>
    <t>Total cost in real terms</t>
  </si>
  <si>
    <t>Total cost in discounted terms</t>
  </si>
  <si>
    <t>Total cost discounted</t>
  </si>
  <si>
    <t>cost</t>
  </si>
  <si>
    <t>NPV total cost</t>
  </si>
  <si>
    <t>NPV TOTAL COST BY GOLD PRICE</t>
  </si>
  <si>
    <t>Direct effects ON GOVERNMENT REVENUES</t>
  </si>
  <si>
    <t>Direct effects on total government revenues</t>
  </si>
  <si>
    <t>Direct effects on total signature bonus</t>
  </si>
  <si>
    <t>Direct effects on total import duties</t>
  </si>
  <si>
    <t>Direct effects on total royalty</t>
  </si>
  <si>
    <t>Direct effects on total income tax</t>
  </si>
  <si>
    <t>Direct effects on total resource rent tax</t>
  </si>
  <si>
    <t>Direct effects on total WHT on services</t>
  </si>
  <si>
    <t>Direct effects on total WHT on interest</t>
  </si>
  <si>
    <t>Direct effects on total WHT on dividends</t>
  </si>
  <si>
    <t>Direct effects on total government revenue</t>
  </si>
  <si>
    <t>Direct effects as a % of total benchmark government revenue</t>
  </si>
  <si>
    <t>Direct effects as % of total benchmark government revenue</t>
  </si>
  <si>
    <t>Direct effects on government revenue</t>
  </si>
  <si>
    <t>Direct effects on NPV government revenues</t>
  </si>
  <si>
    <t>Direct effects on NPV signature bonus</t>
  </si>
  <si>
    <t>Direct effects on NPV import duties</t>
  </si>
  <si>
    <t>Direct effects on NPV royalty</t>
  </si>
  <si>
    <t>Direct effects on NPV income tax</t>
  </si>
  <si>
    <t>Direct effects on NPV resource rent tax</t>
  </si>
  <si>
    <t>Direct effects on NPV WHT on services</t>
  </si>
  <si>
    <t>Direct effects on WHT on interest</t>
  </si>
  <si>
    <t>Direct effects on NPV WHT on interest</t>
  </si>
  <si>
    <t>Direct effects on WHT on dividends</t>
  </si>
  <si>
    <t>Direct effects on NPV WHT on dividends</t>
  </si>
  <si>
    <t>Direct effects on NPV government revenue</t>
  </si>
  <si>
    <t>Direct effects as a % of NPV benchmark government revenue</t>
  </si>
  <si>
    <t>Direct effects as % of NPV benchmark government revenue</t>
  </si>
  <si>
    <t>Direct effects on discounted government revenue</t>
  </si>
  <si>
    <t>Behavioural effects ON GOVERNMENT REVENUE</t>
  </si>
  <si>
    <t>Behavioural effects on total government revenue</t>
  </si>
  <si>
    <t>Behavioural effects on total signature bonus</t>
  </si>
  <si>
    <t>Behavioural effects on total import duties</t>
  </si>
  <si>
    <t>Behavioural effects on total royalty</t>
  </si>
  <si>
    <t>Behavioural effects on total income tax</t>
  </si>
  <si>
    <t>Behavioural effects on total resource rent tax</t>
  </si>
  <si>
    <t>Behavioural effects on total WHT on services</t>
  </si>
  <si>
    <t>Behavioural effects on total WHT on interest</t>
  </si>
  <si>
    <t>Behavioural effects on total WHT on dividends</t>
  </si>
  <si>
    <t>Behavioural effects as a % of total benchmark government revenue</t>
  </si>
  <si>
    <t>Behavioural effects as % of total benchmark government revenue</t>
  </si>
  <si>
    <t>Behavioural effects on government revenue</t>
  </si>
  <si>
    <t>Behavioural effects on NPV government revenue</t>
  </si>
  <si>
    <t>Behavioural effects on NPV signature bonus</t>
  </si>
  <si>
    <t>Behavioural effects on NPV import duties</t>
  </si>
  <si>
    <t>Behavioural effects on NPV royalty</t>
  </si>
  <si>
    <t>Behavioural effects on NPV income tax</t>
  </si>
  <si>
    <t>Behavioural effects on NPV resource rent tax</t>
  </si>
  <si>
    <t>Behavioural effects on NPV WHT on services</t>
  </si>
  <si>
    <t>Behavioural effects on WHT on interest</t>
  </si>
  <si>
    <t>Behavioural effects on NPV WHT on interest</t>
  </si>
  <si>
    <t>Behavioural effects on WHT on dividends</t>
  </si>
  <si>
    <t>Behavioural effects on NPV WHT on dividends</t>
  </si>
  <si>
    <t>Behavioural effects as a % of NPV benchmark government revenue</t>
  </si>
  <si>
    <t>Behavioural effects as % of NPV benchmark government revenue</t>
  </si>
  <si>
    <t>Behavioural effects on discounted government revenue</t>
  </si>
  <si>
    <t>Total effects on total signature bonus</t>
  </si>
  <si>
    <t>Total effects on total import duties</t>
  </si>
  <si>
    <t>Total effects on total royalty</t>
  </si>
  <si>
    <t>Total effects on total income tax</t>
  </si>
  <si>
    <t>Total effects on total resource rent tax</t>
  </si>
  <si>
    <t>Total effects on total WHT on services</t>
  </si>
  <si>
    <t>Total effects on total WHT on interest</t>
  </si>
  <si>
    <t>Total effects on total WHT on dividends</t>
  </si>
  <si>
    <t>Total effects on total government revenue</t>
  </si>
  <si>
    <t>Total effects as a % of total benchmark government revenue</t>
  </si>
  <si>
    <t>Total effects as % of total benchmark government revenue</t>
  </si>
  <si>
    <t>Total effects in real terms</t>
  </si>
  <si>
    <t>Total effects on NPV government revenue</t>
  </si>
  <si>
    <t>Total effects on NPV signature bonus</t>
  </si>
  <si>
    <t>Total effects on NPV import duties</t>
  </si>
  <si>
    <t>Total effects on NPV royalty</t>
  </si>
  <si>
    <t>Total effects on NPV income tax</t>
  </si>
  <si>
    <t>Total effects on NPV resource rent tax</t>
  </si>
  <si>
    <t>Total effects on NPV WHT on services</t>
  </si>
  <si>
    <t>Total effects on NPV WHT on interest</t>
  </si>
  <si>
    <t>Total effects on NPV WHT on dividends</t>
  </si>
  <si>
    <t>Total effects as a % of NPV benchmark government revenue</t>
  </si>
  <si>
    <t>Total effects as % of NPV benchmark government revenue</t>
  </si>
  <si>
    <t>Total effects in discounted terms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</si>
</sst>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0\)"/>
    <numFmt numFmtId="165" formatCode="dd/m/yy"/>
    <numFmt numFmtId="166" formatCode="0.0%"/>
    <numFmt numFmtId="167" formatCode="#,##0.000_);\(#,##0.000\)"/>
    <numFmt numFmtId="168" formatCode="#,##0.0"/>
    <numFmt numFmtId="169" formatCode="0.000"/>
    <numFmt numFmtId="170" formatCode="#,##0.000"/>
    <numFmt numFmtId="171" formatCode="0.0000"/>
    <numFmt numFmtId="172" formatCode="0.0"/>
    <numFmt numFmtId="173" formatCode="#,##0.0_);\(#,##0.0\)"/>
    <numFmt numFmtId="174" formatCode="dd\-mmm\-yyyy"/>
  </numFmts>
  <fonts count="46" x14ac:knownFonts="1">
    <font>
      <sz val="11"/>
      <color theme="1"/>
      <name val="Calibri"/>
      <family val="2"/>
      <scheme val="minor"/>
    </font>
    <font>
      <b/>
      <sz val="11"/>
      <color theme="1"/>
      <name val="Calibri"/>
      <family val="2"/>
      <scheme val="minor"/>
    </font>
    <font>
      <u/>
      <sz val="11"/>
      <color theme="1"/>
      <name val="Calibri"/>
      <family val="2"/>
      <scheme val="minor"/>
    </font>
    <font>
      <b/>
      <sz val="16"/>
      <color theme="1"/>
      <name val="Calibri"/>
      <family val="2"/>
      <scheme val="minor"/>
    </font>
    <font>
      <sz val="11"/>
      <color theme="1"/>
      <name val="Calibri"/>
      <family val="2"/>
      <scheme val="minor"/>
    </font>
    <font>
      <b/>
      <sz val="11"/>
      <color theme="4"/>
      <name val="Calibri"/>
      <family val="2"/>
      <scheme val="minor"/>
    </font>
    <font>
      <b/>
      <sz val="11"/>
      <color rgb="FFC00000"/>
      <name val="Calibri"/>
      <family val="2"/>
      <scheme val="minor"/>
    </font>
    <font>
      <sz val="11"/>
      <name val="Calibri"/>
      <family val="2"/>
      <scheme val="minor"/>
    </font>
    <font>
      <b/>
      <sz val="11"/>
      <color theme="0"/>
      <name val="Calibri"/>
      <family val="2"/>
      <scheme val="minor"/>
    </font>
    <font>
      <sz val="11"/>
      <color theme="0"/>
      <name val="Calibri"/>
      <family val="2"/>
      <scheme val="minor"/>
    </font>
    <font>
      <b/>
      <u/>
      <sz val="11"/>
      <color theme="1"/>
      <name val="Calibri"/>
      <family val="2"/>
      <scheme val="minor"/>
    </font>
    <font>
      <i/>
      <sz val="11"/>
      <color theme="1"/>
      <name val="Calibri"/>
      <family val="2"/>
      <scheme val="minor"/>
    </font>
    <font>
      <b/>
      <sz val="11"/>
      <name val="Calibri"/>
      <family val="2"/>
      <scheme val="minor"/>
    </font>
    <font>
      <u/>
      <sz val="11"/>
      <color theme="0"/>
      <name val="Calibri"/>
      <family val="2"/>
      <scheme val="minor"/>
    </font>
    <font>
      <b/>
      <sz val="11"/>
      <color theme="1"/>
      <name val="Calibri"/>
      <family val="2"/>
      <scheme val="minor"/>
    </font>
    <font>
      <sz val="11"/>
      <color theme="1"/>
      <name val="Calibri"/>
      <family val="2"/>
      <scheme val="minor"/>
    </font>
    <font>
      <b/>
      <sz val="11"/>
      <color theme="1" tint="0.499984740745262"/>
      <name val="Calibri"/>
      <family val="2"/>
      <scheme val="minor"/>
    </font>
    <font>
      <b/>
      <sz val="12"/>
      <color theme="1"/>
      <name val="Calibri"/>
      <family val="2"/>
      <scheme val="minor"/>
    </font>
    <font>
      <sz val="11"/>
      <color theme="1"/>
      <name val="Calibri Light"/>
      <family val="2"/>
      <scheme val="major"/>
    </font>
    <font>
      <b/>
      <sz val="11"/>
      <color theme="1"/>
      <name val="Calibri Light"/>
      <family val="2"/>
      <scheme val="major"/>
    </font>
    <font>
      <b/>
      <sz val="11"/>
      <name val="Calibri Light"/>
      <family val="2"/>
      <scheme val="major"/>
    </font>
    <font>
      <u/>
      <sz val="11"/>
      <color theme="1"/>
      <name val="Calibri Light"/>
      <family val="2"/>
      <scheme val="major"/>
    </font>
    <font>
      <b/>
      <sz val="11"/>
      <color theme="0"/>
      <name val="Calibri Light"/>
      <family val="2"/>
      <scheme val="major"/>
    </font>
    <font>
      <b/>
      <i/>
      <sz val="11"/>
      <color theme="1"/>
      <name val="Calibri Light"/>
      <family val="2"/>
      <scheme val="major"/>
    </font>
    <font>
      <i/>
      <sz val="11"/>
      <color theme="1"/>
      <name val="Calibri Light"/>
      <family val="2"/>
      <scheme val="major"/>
    </font>
    <font>
      <sz val="11"/>
      <color theme="0"/>
      <name val="Calibri Light"/>
      <family val="2"/>
      <scheme val="major"/>
    </font>
    <font>
      <u/>
      <sz val="11"/>
      <color theme="0"/>
      <name val="Calibri Light"/>
      <family val="2"/>
      <scheme val="major"/>
    </font>
    <font>
      <b/>
      <sz val="11"/>
      <color rgb="FFC00000"/>
      <name val="Calibri Light"/>
      <family val="2"/>
      <scheme val="major"/>
    </font>
    <font>
      <u/>
      <sz val="11"/>
      <color rgb="FFC00000"/>
      <name val="Calibri Light"/>
      <family val="2"/>
      <scheme val="major"/>
    </font>
    <font>
      <sz val="11"/>
      <color rgb="FFC00000"/>
      <name val="Calibri Light"/>
      <family val="2"/>
      <scheme val="major"/>
    </font>
    <font>
      <b/>
      <sz val="11"/>
      <color theme="4"/>
      <name val="Calibri Light"/>
      <family val="2"/>
      <scheme val="major"/>
    </font>
    <font>
      <u/>
      <sz val="11"/>
      <color theme="4"/>
      <name val="Calibri Light"/>
      <family val="2"/>
      <scheme val="major"/>
    </font>
    <font>
      <sz val="11"/>
      <color theme="4"/>
      <name val="Calibri Light"/>
      <family val="2"/>
      <scheme val="major"/>
    </font>
    <font>
      <u/>
      <sz val="11"/>
      <name val="Calibri Light"/>
      <family val="2"/>
      <scheme val="major"/>
    </font>
    <font>
      <sz val="11"/>
      <name val="Calibri Light"/>
      <family val="2"/>
      <scheme val="major"/>
    </font>
    <font>
      <sz val="11"/>
      <color theme="4" tint="-0.249977111117893"/>
      <name val="Calibri Light"/>
      <family val="2"/>
      <scheme val="major"/>
    </font>
    <font>
      <b/>
      <sz val="11"/>
      <color theme="1" tint="0.499984740745262"/>
      <name val="Calibri Light"/>
      <family val="2"/>
      <scheme val="major"/>
    </font>
    <font>
      <u/>
      <sz val="11"/>
      <color theme="1" tint="0.499984740745262"/>
      <name val="Calibri Light"/>
      <family val="2"/>
      <scheme val="major"/>
    </font>
    <font>
      <sz val="11"/>
      <color theme="1" tint="0.499984740745262"/>
      <name val="Calibri Light"/>
      <family val="2"/>
      <scheme val="major"/>
    </font>
    <font>
      <b/>
      <sz val="12"/>
      <color theme="0"/>
      <name val="Calibri"/>
      <family val="2"/>
      <scheme val="minor"/>
    </font>
    <font>
      <u/>
      <sz val="12"/>
      <color theme="1"/>
      <name val="Calibri"/>
      <family val="2"/>
      <scheme val="minor"/>
    </font>
    <font>
      <sz val="12"/>
      <color theme="1"/>
      <name val="Calibri"/>
      <family val="2"/>
      <scheme val="minor"/>
    </font>
    <font>
      <u/>
      <sz val="11"/>
      <color theme="10"/>
      <name val="Calibri"/>
      <family val="2"/>
      <scheme val="minor"/>
    </font>
    <font>
      <b/>
      <sz val="11"/>
      <color theme="4" tint="-0.249977111117893"/>
      <name val="Calibri"/>
      <family val="2"/>
      <scheme val="minor"/>
    </font>
    <font>
      <b/>
      <sz val="11"/>
      <color theme="4" tint="-0.249977111117893"/>
      <name val="Calibri Light"/>
      <family val="2"/>
      <scheme val="major"/>
    </font>
    <font>
      <u/>
      <sz val="11"/>
      <color theme="4" tint="-0.249977111117893"/>
      <name val="Calibri Light"/>
      <family val="2"/>
      <scheme val="major"/>
    </font>
  </fonts>
  <fills count="13">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2"/>
        <bgColor indexed="64"/>
      </patternFill>
    </fill>
    <fill>
      <patternFill patternType="solid">
        <fgColor theme="6" tint="0.79998168889431442"/>
        <bgColor indexed="64"/>
      </patternFill>
    </fill>
    <fill>
      <patternFill patternType="solid">
        <fgColor theme="2" tint="-0.749992370372631"/>
        <bgColor indexed="64"/>
      </patternFill>
    </fill>
    <fill>
      <patternFill patternType="solid">
        <fgColor theme="4" tint="-0.249977111117893"/>
        <bgColor indexed="64"/>
      </patternFill>
    </fill>
    <fill>
      <patternFill patternType="solid">
        <fgColor theme="7" tint="0.59999389629810485"/>
        <bgColor indexed="64"/>
      </patternFill>
    </fill>
    <fill>
      <patternFill patternType="solid">
        <fgColor theme="1" tint="0.249977111117893"/>
        <bgColor indexed="64"/>
      </patternFill>
    </fill>
    <fill>
      <patternFill patternType="solid">
        <fgColor rgb="FFE8EBF0"/>
        <bgColor indexed="64"/>
      </patternFill>
    </fill>
  </fills>
  <borders count="102">
    <border>
      <left/>
      <right/>
      <top/>
      <bottom/>
      <diagonal/>
    </border>
    <border>
      <left style="thick">
        <color theme="7"/>
      </left>
      <right/>
      <top style="thick">
        <color theme="7"/>
      </top>
      <bottom/>
      <diagonal/>
    </border>
    <border>
      <left/>
      <right/>
      <top style="thick">
        <color theme="7"/>
      </top>
      <bottom/>
      <diagonal/>
    </border>
    <border>
      <left/>
      <right style="thick">
        <color theme="7"/>
      </right>
      <top style="thick">
        <color theme="7"/>
      </top>
      <bottom/>
      <diagonal/>
    </border>
    <border>
      <left style="thick">
        <color theme="7"/>
      </left>
      <right/>
      <top/>
      <bottom/>
      <diagonal/>
    </border>
    <border>
      <left/>
      <right style="thick">
        <color theme="7"/>
      </right>
      <top/>
      <bottom/>
      <diagonal/>
    </border>
    <border>
      <left style="thick">
        <color theme="7"/>
      </left>
      <right/>
      <top/>
      <bottom style="thick">
        <color theme="7"/>
      </bottom>
      <diagonal/>
    </border>
    <border>
      <left/>
      <right/>
      <top/>
      <bottom style="thick">
        <color theme="7"/>
      </bottom>
      <diagonal/>
    </border>
    <border>
      <left/>
      <right style="thick">
        <color theme="7"/>
      </right>
      <top/>
      <bottom style="thick">
        <color theme="7"/>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diagonal/>
    </border>
    <border>
      <left/>
      <right style="thick">
        <color theme="4"/>
      </right>
      <top/>
      <bottom/>
      <diagonal/>
    </border>
    <border>
      <left style="thick">
        <color theme="4"/>
      </left>
      <right/>
      <top/>
      <bottom style="thick">
        <color theme="4"/>
      </bottom>
      <diagonal/>
    </border>
    <border>
      <left/>
      <right style="thick">
        <color theme="4"/>
      </right>
      <top/>
      <bottom style="thick">
        <color theme="4"/>
      </bottom>
      <diagonal/>
    </border>
    <border>
      <left style="thick">
        <color theme="7"/>
      </left>
      <right/>
      <top style="thick">
        <color theme="7"/>
      </top>
      <bottom style="thick">
        <color theme="7"/>
      </bottom>
      <diagonal/>
    </border>
    <border>
      <left/>
      <right/>
      <top style="thick">
        <color theme="7"/>
      </top>
      <bottom style="thick">
        <color theme="7"/>
      </bottom>
      <diagonal/>
    </border>
    <border>
      <left/>
      <right style="thick">
        <color theme="7"/>
      </right>
      <top style="thick">
        <color theme="7"/>
      </top>
      <bottom style="thick">
        <color theme="7"/>
      </bottom>
      <diagonal/>
    </border>
    <border>
      <left style="thin">
        <color theme="4" tint="0.79998168889431442"/>
      </left>
      <right/>
      <top style="thin">
        <color theme="4" tint="0.79998168889431442"/>
      </top>
      <bottom/>
      <diagonal/>
    </border>
    <border>
      <left/>
      <right/>
      <top style="thin">
        <color theme="4" tint="0.79998168889431442"/>
      </top>
      <bottom/>
      <diagonal/>
    </border>
    <border>
      <left/>
      <right style="thin">
        <color theme="4" tint="0.79998168889431442"/>
      </right>
      <top style="thin">
        <color theme="4" tint="0.79998168889431442"/>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
      <left/>
      <right style="thin">
        <color theme="4" tint="0.79995117038483843"/>
      </right>
      <top/>
      <bottom style="thin">
        <color theme="4" tint="0.79995117038483843"/>
      </bottom>
      <diagonal/>
    </border>
    <border>
      <left style="thin">
        <color theme="4" tint="0.79995117038483843"/>
      </left>
      <right style="thin">
        <color theme="4" tint="0.79995117038483843"/>
      </right>
      <top/>
      <bottom style="thin">
        <color theme="4" tint="0.79995117038483843"/>
      </bottom>
      <diagonal/>
    </border>
    <border>
      <left style="thin">
        <color theme="4" tint="0.79995117038483843"/>
      </left>
      <right style="thin">
        <color theme="4" tint="0.79998168889431442"/>
      </right>
      <top/>
      <bottom style="thin">
        <color theme="4" tint="0.79995117038483843"/>
      </bottom>
      <diagonal/>
    </border>
    <border>
      <left/>
      <right style="thin">
        <color theme="4" tint="0.79995117038483843"/>
      </right>
      <top style="thin">
        <color theme="4" tint="0.79995117038483843"/>
      </top>
      <bottom style="thin">
        <color theme="4" tint="0.79995117038483843"/>
      </bottom>
      <diagonal/>
    </border>
    <border>
      <left style="thin">
        <color theme="4" tint="0.79995117038483843"/>
      </left>
      <right style="thin">
        <color theme="4" tint="0.79995117038483843"/>
      </right>
      <top style="thin">
        <color theme="4" tint="0.79995117038483843"/>
      </top>
      <bottom style="thin">
        <color theme="4" tint="0.79995117038483843"/>
      </bottom>
      <diagonal/>
    </border>
    <border>
      <left style="thin">
        <color theme="4" tint="0.79995117038483843"/>
      </left>
      <right style="thin">
        <color theme="4" tint="0.79998168889431442"/>
      </right>
      <top style="thin">
        <color theme="4" tint="0.79995117038483843"/>
      </top>
      <bottom style="thin">
        <color theme="4" tint="0.79995117038483843"/>
      </bottom>
      <diagonal/>
    </border>
    <border>
      <left/>
      <right style="thin">
        <color theme="4" tint="0.79995117038483843"/>
      </right>
      <top style="thin">
        <color theme="4" tint="0.79995117038483843"/>
      </top>
      <bottom/>
      <diagonal/>
    </border>
    <border>
      <left style="thin">
        <color theme="4" tint="0.79995117038483843"/>
      </left>
      <right style="thin">
        <color theme="4" tint="0.79995117038483843"/>
      </right>
      <top style="thin">
        <color theme="4" tint="0.79995117038483843"/>
      </top>
      <bottom/>
      <diagonal/>
    </border>
    <border>
      <left style="thin">
        <color theme="4" tint="0.79995117038483843"/>
      </left>
      <right style="thin">
        <color theme="4" tint="0.79998168889431442"/>
      </right>
      <top style="thin">
        <color theme="4" tint="0.79995117038483843"/>
      </top>
      <bottom/>
      <diagonal/>
    </border>
    <border>
      <left/>
      <right style="thin">
        <color theme="4" tint="0.79998168889431442"/>
      </right>
      <top style="thin">
        <color theme="4" tint="0.79998168889431442"/>
      </top>
      <bottom style="thin">
        <color theme="4" tint="0.79998168889431442"/>
      </bottom>
      <diagonal/>
    </border>
    <border>
      <left style="thin">
        <color theme="4" tint="0.79998168889431442"/>
      </left>
      <right/>
      <top style="thin">
        <color theme="4" tint="0.79998168889431442"/>
      </top>
      <bottom style="thin">
        <color theme="4" tint="0.79998168889431442"/>
      </bottom>
      <diagonal/>
    </border>
    <border>
      <left style="thin">
        <color theme="4" tint="0.79998168889431442"/>
      </left>
      <right style="thin">
        <color theme="4" tint="0.79998168889431442"/>
      </right>
      <top/>
      <bottom/>
      <diagonal/>
    </border>
    <border>
      <left/>
      <right style="thin">
        <color theme="4" tint="0.79995117038483843"/>
      </right>
      <top style="thin">
        <color theme="4" tint="0.79995117038483843"/>
      </top>
      <bottom style="thin">
        <color theme="4" tint="0.79992065187536243"/>
      </bottom>
      <diagonal/>
    </border>
    <border>
      <left style="thin">
        <color theme="4" tint="0.79995117038483843"/>
      </left>
      <right style="thin">
        <color theme="4" tint="0.79995117038483843"/>
      </right>
      <top style="thin">
        <color theme="4" tint="0.79995117038483843"/>
      </top>
      <bottom style="thin">
        <color theme="4" tint="0.79992065187536243"/>
      </bottom>
      <diagonal/>
    </border>
    <border>
      <left style="thin">
        <color theme="4" tint="0.79995117038483843"/>
      </left>
      <right style="thin">
        <color theme="4" tint="0.79998168889431442"/>
      </right>
      <top style="thin">
        <color theme="4" tint="0.79995117038483843"/>
      </top>
      <bottom style="thin">
        <color theme="4" tint="0.79992065187536243"/>
      </bottom>
      <diagonal/>
    </border>
    <border>
      <left style="thin">
        <color theme="7" tint="0.39994506668294322"/>
      </left>
      <right/>
      <top/>
      <bottom/>
      <diagonal/>
    </border>
    <border>
      <left/>
      <right style="thin">
        <color theme="7" tint="0.39994506668294322"/>
      </right>
      <top/>
      <bottom/>
      <diagonal/>
    </border>
    <border>
      <left style="thin">
        <color theme="7" tint="0.39994506668294322"/>
      </left>
      <right/>
      <top/>
      <bottom style="thin">
        <color theme="7" tint="0.39994506668294322"/>
      </bottom>
      <diagonal/>
    </border>
    <border>
      <left/>
      <right/>
      <top/>
      <bottom style="thin">
        <color theme="7" tint="0.39994506668294322"/>
      </bottom>
      <diagonal/>
    </border>
    <border>
      <left/>
      <right style="thin">
        <color theme="7" tint="0.39994506668294322"/>
      </right>
      <top/>
      <bottom style="thin">
        <color theme="7" tint="0.39994506668294322"/>
      </bottom>
      <diagonal/>
    </border>
    <border>
      <left style="thin">
        <color theme="7" tint="0.39991454817346722"/>
      </left>
      <right/>
      <top style="thin">
        <color theme="7" tint="0.39991454817346722"/>
      </top>
      <bottom/>
      <diagonal/>
    </border>
    <border>
      <left/>
      <right/>
      <top style="thin">
        <color theme="7" tint="0.39991454817346722"/>
      </top>
      <bottom/>
      <diagonal/>
    </border>
    <border>
      <left/>
      <right style="thin">
        <color theme="7" tint="0.39991454817346722"/>
      </right>
      <top style="thin">
        <color theme="7" tint="0.39991454817346722"/>
      </top>
      <bottom/>
      <diagonal/>
    </border>
    <border>
      <left style="thin">
        <color theme="7" tint="0.39991454817346722"/>
      </left>
      <right/>
      <top/>
      <bottom/>
      <diagonal/>
    </border>
    <border>
      <left/>
      <right style="thin">
        <color theme="7" tint="0.39991454817346722"/>
      </right>
      <top/>
      <bottom/>
      <diagonal/>
    </border>
    <border>
      <left style="thin">
        <color theme="7" tint="0.39991454817346722"/>
      </left>
      <right/>
      <top/>
      <bottom style="thin">
        <color theme="7" tint="0.39991454817346722"/>
      </bottom>
      <diagonal/>
    </border>
    <border>
      <left/>
      <right/>
      <top/>
      <bottom style="thin">
        <color theme="7" tint="0.39991454817346722"/>
      </bottom>
      <diagonal/>
    </border>
    <border>
      <left style="thin">
        <color theme="7" tint="0.39988402966399123"/>
      </left>
      <right/>
      <top style="thin">
        <color theme="7" tint="0.39988402966399123"/>
      </top>
      <bottom/>
      <diagonal/>
    </border>
    <border>
      <left/>
      <right/>
      <top style="thin">
        <color theme="7" tint="0.39988402966399123"/>
      </top>
      <bottom/>
      <diagonal/>
    </border>
    <border>
      <left/>
      <right style="thin">
        <color theme="7" tint="0.39988402966399123"/>
      </right>
      <top style="thin">
        <color theme="7" tint="0.39988402966399123"/>
      </top>
      <bottom/>
      <diagonal/>
    </border>
    <border>
      <left style="thin">
        <color theme="7" tint="0.39988402966399123"/>
      </left>
      <right/>
      <top/>
      <bottom/>
      <diagonal/>
    </border>
    <border>
      <left/>
      <right style="thin">
        <color theme="7" tint="0.39988402966399123"/>
      </right>
      <top/>
      <bottom/>
      <diagonal/>
    </border>
    <border>
      <left style="thin">
        <color theme="7" tint="0.39988402966399123"/>
      </left>
      <right/>
      <top/>
      <bottom style="thin">
        <color theme="7" tint="0.39988402966399123"/>
      </bottom>
      <diagonal/>
    </border>
    <border>
      <left/>
      <right/>
      <top/>
      <bottom style="thin">
        <color theme="7" tint="0.39988402966399123"/>
      </bottom>
      <diagonal/>
    </border>
    <border>
      <left/>
      <right style="thin">
        <color theme="7" tint="0.39988402966399123"/>
      </right>
      <top/>
      <bottom style="thin">
        <color theme="7" tint="0.39988402966399123"/>
      </bottom>
      <diagonal/>
    </border>
    <border>
      <left style="thin">
        <color theme="7" tint="0.39985351115451523"/>
      </left>
      <right/>
      <top/>
      <bottom/>
      <diagonal/>
    </border>
    <border>
      <left/>
      <right style="thin">
        <color theme="7" tint="0.39985351115451523"/>
      </right>
      <top/>
      <bottom/>
      <diagonal/>
    </border>
    <border>
      <left style="thin">
        <color theme="7" tint="0.39985351115451523"/>
      </left>
      <right/>
      <top/>
      <bottom style="thin">
        <color theme="7" tint="0.39985351115451523"/>
      </bottom>
      <diagonal/>
    </border>
    <border>
      <left/>
      <right/>
      <top/>
      <bottom style="thin">
        <color theme="7" tint="0.39985351115451523"/>
      </bottom>
      <diagonal/>
    </border>
    <border>
      <left/>
      <right style="thin">
        <color theme="7" tint="0.39985351115451523"/>
      </right>
      <top/>
      <bottom style="thin">
        <color theme="7" tint="0.39985351115451523"/>
      </bottom>
      <diagonal/>
    </border>
    <border>
      <left style="thin">
        <color theme="7" tint="0.39982299264503923"/>
      </left>
      <right/>
      <top/>
      <bottom/>
      <diagonal/>
    </border>
    <border>
      <left/>
      <right style="thin">
        <color theme="7" tint="0.39982299264503923"/>
      </right>
      <top/>
      <bottom/>
      <diagonal/>
    </border>
    <border>
      <left style="thin">
        <color theme="7" tint="0.39982299264503923"/>
      </left>
      <right/>
      <top/>
      <bottom style="thin">
        <color theme="7" tint="0.39982299264503923"/>
      </bottom>
      <diagonal/>
    </border>
    <border>
      <left/>
      <right/>
      <top/>
      <bottom style="thin">
        <color theme="7" tint="0.39982299264503923"/>
      </bottom>
      <diagonal/>
    </border>
    <border>
      <left/>
      <right style="thin">
        <color theme="7" tint="0.39982299264503923"/>
      </right>
      <top/>
      <bottom style="thin">
        <color theme="7" tint="0.39982299264503923"/>
      </bottom>
      <diagonal/>
    </border>
    <border>
      <left style="thin">
        <color theme="4" tint="0.59996337778862885"/>
      </left>
      <right/>
      <top style="thin">
        <color theme="4" tint="0.59996337778862885"/>
      </top>
      <bottom/>
      <diagonal/>
    </border>
    <border>
      <left/>
      <right/>
      <top style="thin">
        <color theme="4" tint="0.59996337778862885"/>
      </top>
      <bottom/>
      <diagonal/>
    </border>
    <border>
      <left/>
      <right style="thin">
        <color theme="4" tint="0.59996337778862885"/>
      </right>
      <top style="thin">
        <color theme="4" tint="0.59996337778862885"/>
      </top>
      <bottom/>
      <diagonal/>
    </border>
    <border>
      <left style="thin">
        <color theme="4" tint="0.59996337778862885"/>
      </left>
      <right/>
      <top/>
      <bottom/>
      <diagonal/>
    </border>
    <border>
      <left/>
      <right style="thin">
        <color theme="4" tint="0.59996337778862885"/>
      </right>
      <top/>
      <bottom/>
      <diagonal/>
    </border>
    <border>
      <left style="thin">
        <color theme="4" tint="0.59996337778862885"/>
      </left>
      <right/>
      <top/>
      <bottom style="thin">
        <color theme="4" tint="0.59996337778862885"/>
      </bottom>
      <diagonal/>
    </border>
    <border>
      <left/>
      <right/>
      <top/>
      <bottom style="thin">
        <color theme="4" tint="0.59996337778862885"/>
      </bottom>
      <diagonal/>
    </border>
    <border>
      <left/>
      <right style="thin">
        <color theme="4" tint="0.59996337778862885"/>
      </right>
      <top/>
      <bottom style="thin">
        <color theme="4" tint="0.59996337778862885"/>
      </bottom>
      <diagonal/>
    </border>
    <border>
      <left/>
      <right/>
      <top style="thin">
        <color theme="4" tint="0.59996337778862885"/>
      </top>
      <bottom style="thin">
        <color theme="4" tint="0.59996337778862885"/>
      </bottom>
      <diagonal/>
    </border>
    <border>
      <left style="thick">
        <color theme="4" tint="0.39994506668294322"/>
      </left>
      <right/>
      <top style="thick">
        <color theme="4" tint="0.39994506668294322"/>
      </top>
      <bottom/>
      <diagonal/>
    </border>
    <border>
      <left/>
      <right/>
      <top style="thick">
        <color theme="4" tint="0.39994506668294322"/>
      </top>
      <bottom/>
      <diagonal/>
    </border>
    <border>
      <left/>
      <right style="thick">
        <color theme="4" tint="0.39994506668294322"/>
      </right>
      <top style="thick">
        <color theme="4" tint="0.39994506668294322"/>
      </top>
      <bottom/>
      <diagonal/>
    </border>
    <border>
      <left style="thick">
        <color theme="4" tint="0.39994506668294322"/>
      </left>
      <right/>
      <top/>
      <bottom/>
      <diagonal/>
    </border>
    <border>
      <left/>
      <right style="thick">
        <color theme="4" tint="0.39994506668294322"/>
      </right>
      <top/>
      <bottom/>
      <diagonal/>
    </border>
    <border>
      <left style="thick">
        <color theme="4" tint="0.39994506668294322"/>
      </left>
      <right/>
      <top/>
      <bottom style="thick">
        <color theme="4" tint="0.39994506668294322"/>
      </bottom>
      <diagonal/>
    </border>
    <border>
      <left/>
      <right/>
      <top/>
      <bottom style="thick">
        <color theme="4" tint="0.39994506668294322"/>
      </bottom>
      <diagonal/>
    </border>
    <border>
      <left/>
      <right style="thick">
        <color theme="4" tint="0.39994506668294322"/>
      </right>
      <top/>
      <bottom style="thick">
        <color theme="4" tint="0.39994506668294322"/>
      </bottom>
      <diagonal/>
    </border>
    <border>
      <left/>
      <right/>
      <top style="thin">
        <color theme="4" tint="0.79998168889431442"/>
      </top>
      <bottom style="thin">
        <color theme="4" tint="0.79998168889431442"/>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3">
    <xf numFmtId="0" fontId="0" fillId="0" borderId="0"/>
    <xf numFmtId="9" fontId="4" fillId="0" borderId="0" applyFont="0" applyFill="0" applyBorder="0" applyAlignment="0" applyProtection="0"/>
    <xf numFmtId="0" fontId="42" fillId="0" borderId="0" applyNumberFormat="0" applyFill="0" applyBorder="0" applyAlignment="0" applyProtection="0"/>
  </cellStyleXfs>
  <cellXfs count="573">
    <xf numFmtId="0" fontId="0" fillId="0" borderId="0" xfId="0"/>
    <xf numFmtId="0" fontId="1" fillId="0" borderId="0" xfId="0" applyFont="1"/>
    <xf numFmtId="37" fontId="1" fillId="0" borderId="0" xfId="0" applyNumberFormat="1" applyFont="1"/>
    <xf numFmtId="37" fontId="1" fillId="0" borderId="0" xfId="0" applyNumberFormat="1" applyFont="1" applyAlignment="1">
      <alignment horizontal="right"/>
    </xf>
    <xf numFmtId="0" fontId="1" fillId="0" borderId="0" xfId="0" applyFont="1" applyFill="1"/>
    <xf numFmtId="0" fontId="2" fillId="0" borderId="0" xfId="0" applyFont="1"/>
    <xf numFmtId="0" fontId="2" fillId="0" borderId="0" xfId="0" applyFont="1" applyFill="1"/>
    <xf numFmtId="0" fontId="3" fillId="0" borderId="0" xfId="0" applyFont="1" applyFill="1"/>
    <xf numFmtId="1" fontId="1" fillId="0" borderId="0" xfId="0" applyNumberFormat="1" applyFont="1"/>
    <xf numFmtId="1" fontId="2" fillId="0" borderId="0" xfId="0" applyNumberFormat="1" applyFont="1"/>
    <xf numFmtId="37" fontId="1" fillId="0" borderId="0" xfId="0" applyNumberFormat="1" applyFont="1" applyFill="1"/>
    <xf numFmtId="0" fontId="5" fillId="0" borderId="0" xfId="0" applyFont="1"/>
    <xf numFmtId="0" fontId="6" fillId="0" borderId="0" xfId="0" applyFont="1"/>
    <xf numFmtId="0" fontId="0" fillId="0" borderId="0" xfId="0" applyFont="1"/>
    <xf numFmtId="0" fontId="0" fillId="0" borderId="0" xfId="0" applyFont="1" applyFill="1"/>
    <xf numFmtId="0" fontId="5" fillId="0" borderId="0" xfId="0" applyFont="1" applyFill="1"/>
    <xf numFmtId="0" fontId="0" fillId="0" borderId="0" xfId="0" applyFont="1" applyFill="1" applyAlignment="1">
      <alignment horizontal="right"/>
    </xf>
    <xf numFmtId="37" fontId="0" fillId="0" borderId="0" xfId="0" applyNumberFormat="1" applyFont="1"/>
    <xf numFmtId="1" fontId="0" fillId="0" borderId="0" xfId="0" applyNumberFormat="1" applyFont="1"/>
    <xf numFmtId="3" fontId="0" fillId="0" borderId="0" xfId="0" applyNumberFormat="1" applyFont="1"/>
    <xf numFmtId="0" fontId="12" fillId="0" borderId="0" xfId="0" applyFont="1"/>
    <xf numFmtId="0" fontId="12" fillId="0" borderId="0" xfId="0" applyFont="1" applyFill="1"/>
    <xf numFmtId="37" fontId="0" fillId="0" borderId="0" xfId="0" applyNumberFormat="1" applyFont="1" applyAlignment="1">
      <alignment horizontal="right"/>
    </xf>
    <xf numFmtId="164" fontId="0" fillId="0" borderId="0" xfId="0" applyNumberFormat="1" applyFont="1"/>
    <xf numFmtId="0" fontId="10" fillId="0" borderId="0" xfId="0" applyFont="1"/>
    <xf numFmtId="3" fontId="1" fillId="0" borderId="0" xfId="0" applyNumberFormat="1" applyFont="1" applyAlignment="1">
      <alignment horizontal="right"/>
    </xf>
    <xf numFmtId="3" fontId="1" fillId="0" borderId="0" xfId="0" applyNumberFormat="1" applyFont="1"/>
    <xf numFmtId="0" fontId="14" fillId="3" borderId="0" xfId="0" applyFont="1" applyFill="1"/>
    <xf numFmtId="0" fontId="15" fillId="3" borderId="0" xfId="0" applyFont="1" applyFill="1"/>
    <xf numFmtId="0" fontId="15" fillId="0" borderId="0" xfId="0" applyFont="1"/>
    <xf numFmtId="0" fontId="15" fillId="3" borderId="0" xfId="0" quotePrefix="1" applyFont="1" applyFill="1"/>
    <xf numFmtId="37" fontId="7" fillId="0" borderId="0" xfId="0" applyNumberFormat="1" applyFont="1"/>
    <xf numFmtId="0" fontId="1" fillId="3" borderId="0" xfId="0" applyFont="1" applyFill="1" applyBorder="1" applyAlignment="1">
      <alignment horizontal="center" vertical="top"/>
    </xf>
    <xf numFmtId="0" fontId="0" fillId="3" borderId="0" xfId="0" applyFont="1" applyFill="1"/>
    <xf numFmtId="0" fontId="1" fillId="0" borderId="0" xfId="0" applyFont="1" applyFill="1" applyAlignment="1">
      <alignment vertical="top"/>
    </xf>
    <xf numFmtId="0" fontId="6" fillId="0" borderId="0" xfId="0" applyFont="1" applyFill="1"/>
    <xf numFmtId="0" fontId="1" fillId="3" borderId="0" xfId="0" applyFont="1" applyFill="1"/>
    <xf numFmtId="0" fontId="0" fillId="3" borderId="0" xfId="0" quotePrefix="1" applyFont="1" applyFill="1"/>
    <xf numFmtId="0" fontId="1" fillId="3" borderId="0" xfId="0" quotePrefix="1" applyFont="1" applyFill="1"/>
    <xf numFmtId="0" fontId="11" fillId="3" borderId="0" xfId="0" quotePrefix="1" applyFont="1" applyFill="1"/>
    <xf numFmtId="0" fontId="1" fillId="0" borderId="0" xfId="0" applyFont="1" applyAlignment="1">
      <alignment vertical="top"/>
    </xf>
    <xf numFmtId="1" fontId="7" fillId="0" borderId="0" xfId="0" applyNumberFormat="1" applyFont="1"/>
    <xf numFmtId="0" fontId="16" fillId="0" borderId="0" xfId="0" applyFont="1" applyFill="1"/>
    <xf numFmtId="0" fontId="16" fillId="0" borderId="0" xfId="0" applyFont="1"/>
    <xf numFmtId="0" fontId="18" fillId="3" borderId="0" xfId="0" applyFont="1" applyFill="1"/>
    <xf numFmtId="0" fontId="19" fillId="3" borderId="0" xfId="0" applyFont="1" applyFill="1"/>
    <xf numFmtId="0" fontId="18" fillId="0" borderId="0" xfId="0" applyFont="1"/>
    <xf numFmtId="37" fontId="18" fillId="3" borderId="0" xfId="0" applyNumberFormat="1" applyFont="1" applyFill="1" applyAlignment="1">
      <alignment horizontal="left"/>
    </xf>
    <xf numFmtId="39" fontId="18" fillId="3" borderId="0" xfId="0" applyNumberFormat="1" applyFont="1" applyFill="1" applyAlignment="1">
      <alignment horizontal="left"/>
    </xf>
    <xf numFmtId="0" fontId="18" fillId="3" borderId="0" xfId="0" applyFont="1" applyFill="1" applyBorder="1" applyAlignment="1">
      <alignment vertical="top"/>
    </xf>
    <xf numFmtId="0" fontId="18" fillId="2" borderId="0" xfId="0" applyFont="1" applyFill="1" applyBorder="1" applyAlignment="1">
      <alignment horizontal="center" vertical="top"/>
    </xf>
    <xf numFmtId="0" fontId="18" fillId="3" borderId="0" xfId="0" applyFont="1" applyFill="1" applyBorder="1" applyAlignment="1">
      <alignment horizontal="center" vertical="top"/>
    </xf>
    <xf numFmtId="9" fontId="18" fillId="2" borderId="0" xfId="0" applyNumberFormat="1" applyFont="1" applyFill="1" applyBorder="1" applyAlignment="1">
      <alignment horizontal="center" vertical="top"/>
    </xf>
    <xf numFmtId="0" fontId="18" fillId="0" borderId="0" xfId="0" applyFont="1" applyAlignment="1">
      <alignment vertical="top"/>
    </xf>
    <xf numFmtId="0" fontId="21" fillId="3" borderId="4" xfId="0" applyFont="1" applyFill="1" applyBorder="1" applyAlignment="1">
      <alignment vertical="top"/>
    </xf>
    <xf numFmtId="0" fontId="18" fillId="3" borderId="5" xfId="0" applyFont="1" applyFill="1" applyBorder="1" applyAlignment="1">
      <alignment vertical="top"/>
    </xf>
    <xf numFmtId="0" fontId="19" fillId="3" borderId="0" xfId="0" quotePrefix="1" applyFont="1" applyFill="1" applyBorder="1" applyAlignment="1">
      <alignment vertical="top"/>
    </xf>
    <xf numFmtId="0" fontId="21" fillId="3" borderId="0" xfId="0" applyFont="1" applyFill="1" applyBorder="1" applyAlignment="1">
      <alignment vertical="top"/>
    </xf>
    <xf numFmtId="0" fontId="24" fillId="3" borderId="0" xfId="0" applyFont="1" applyFill="1" applyBorder="1" applyAlignment="1">
      <alignment horizontal="center" vertical="top"/>
    </xf>
    <xf numFmtId="0" fontId="24" fillId="3" borderId="0" xfId="0" quotePrefix="1" applyFont="1" applyFill="1" applyBorder="1" applyAlignment="1">
      <alignment horizontal="center" vertical="top"/>
    </xf>
    <xf numFmtId="168" fontId="18" fillId="4" borderId="0" xfId="0" applyNumberFormat="1" applyFont="1" applyFill="1" applyBorder="1" applyAlignment="1">
      <alignment horizontal="center"/>
    </xf>
    <xf numFmtId="168" fontId="24" fillId="4" borderId="0" xfId="0" applyNumberFormat="1" applyFont="1" applyFill="1" applyBorder="1" applyAlignment="1">
      <alignment horizontal="center"/>
    </xf>
    <xf numFmtId="168" fontId="18" fillId="3" borderId="0" xfId="0" applyNumberFormat="1" applyFont="1" applyFill="1" applyBorder="1" applyAlignment="1">
      <alignment horizontal="center"/>
    </xf>
    <xf numFmtId="168" fontId="24" fillId="3" borderId="0" xfId="0" applyNumberFormat="1" applyFont="1" applyFill="1" applyBorder="1" applyAlignment="1">
      <alignment horizontal="center"/>
    </xf>
    <xf numFmtId="0" fontId="19" fillId="3" borderId="0" xfId="0" applyFont="1" applyFill="1" applyBorder="1" applyAlignment="1">
      <alignment vertical="top"/>
    </xf>
    <xf numFmtId="166" fontId="18" fillId="3" borderId="0" xfId="1" applyNumberFormat="1" applyFont="1" applyFill="1" applyBorder="1" applyAlignment="1">
      <alignment horizontal="center"/>
    </xf>
    <xf numFmtId="166" fontId="24" fillId="3" borderId="0" xfId="1" applyNumberFormat="1" applyFont="1" applyFill="1" applyBorder="1" applyAlignment="1">
      <alignment horizontal="center"/>
    </xf>
    <xf numFmtId="0" fontId="18" fillId="4" borderId="0" xfId="0" applyFont="1" applyFill="1" applyBorder="1" applyAlignment="1">
      <alignment vertical="top"/>
    </xf>
    <xf numFmtId="0" fontId="19" fillId="4" borderId="0" xfId="0" applyFont="1" applyFill="1" applyBorder="1" applyAlignment="1">
      <alignment vertical="top"/>
    </xf>
    <xf numFmtId="168" fontId="19" fillId="4" borderId="0" xfId="0" applyNumberFormat="1" applyFont="1" applyFill="1" applyBorder="1" applyAlignment="1">
      <alignment horizontal="center"/>
    </xf>
    <xf numFmtId="168" fontId="23" fillId="4" borderId="0" xfId="0" applyNumberFormat="1" applyFont="1" applyFill="1" applyBorder="1" applyAlignment="1">
      <alignment horizontal="center"/>
    </xf>
    <xf numFmtId="166" fontId="18" fillId="2" borderId="0" xfId="0" applyNumberFormat="1" applyFont="1" applyFill="1" applyBorder="1" applyAlignment="1">
      <alignment horizontal="center" vertical="top"/>
    </xf>
    <xf numFmtId="0" fontId="18" fillId="3" borderId="0" xfId="0" quotePrefix="1" applyFont="1" applyFill="1" applyBorder="1" applyAlignment="1">
      <alignment vertical="top"/>
    </xf>
    <xf numFmtId="0" fontId="24" fillId="3" borderId="0" xfId="0" applyFont="1" applyFill="1" applyBorder="1" applyAlignment="1">
      <alignment vertical="top"/>
    </xf>
    <xf numFmtId="0" fontId="21" fillId="3" borderId="6" xfId="0" applyFont="1" applyFill="1" applyBorder="1" applyAlignment="1">
      <alignment vertical="top"/>
    </xf>
    <xf numFmtId="0" fontId="18" fillId="3" borderId="7" xfId="0" applyFont="1" applyFill="1" applyBorder="1" applyAlignment="1">
      <alignment vertical="top"/>
    </xf>
    <xf numFmtId="0" fontId="18" fillId="3" borderId="8" xfId="0" applyFont="1" applyFill="1" applyBorder="1" applyAlignment="1">
      <alignment vertical="top"/>
    </xf>
    <xf numFmtId="0" fontId="19" fillId="0" borderId="0" xfId="0" applyFont="1" applyAlignment="1">
      <alignment vertical="top"/>
    </xf>
    <xf numFmtId="0" fontId="21" fillId="0" borderId="0" xfId="0" applyFont="1" applyAlignment="1">
      <alignment vertical="top"/>
    </xf>
    <xf numFmtId="0" fontId="18" fillId="0" borderId="0" xfId="0" applyFont="1" applyFill="1" applyAlignment="1">
      <alignment vertical="top"/>
    </xf>
    <xf numFmtId="0" fontId="19" fillId="0" borderId="0" xfId="0" applyFont="1" applyFill="1"/>
    <xf numFmtId="0" fontId="21" fillId="0" borderId="0" xfId="0" applyFont="1" applyFill="1"/>
    <xf numFmtId="0" fontId="18" fillId="0" borderId="0" xfId="0" applyFont="1" applyFill="1" applyAlignment="1">
      <alignment horizontal="right"/>
    </xf>
    <xf numFmtId="37" fontId="18" fillId="0" borderId="0" xfId="0" applyNumberFormat="1" applyFont="1"/>
    <xf numFmtId="0" fontId="18" fillId="0" borderId="0" xfId="0" applyFont="1" applyFill="1"/>
    <xf numFmtId="1" fontId="18" fillId="0" borderId="0" xfId="0" applyNumberFormat="1" applyFont="1"/>
    <xf numFmtId="0" fontId="19" fillId="0" borderId="0" xfId="0" applyFont="1"/>
    <xf numFmtId="0" fontId="21" fillId="0" borderId="0" xfId="0" applyFont="1"/>
    <xf numFmtId="37" fontId="18" fillId="2" borderId="0" xfId="0" applyNumberFormat="1" applyFont="1" applyFill="1"/>
    <xf numFmtId="165" fontId="18" fillId="2" borderId="0" xfId="0" applyNumberFormat="1" applyFont="1" applyFill="1"/>
    <xf numFmtId="2" fontId="18" fillId="2" borderId="0" xfId="0" quotePrefix="1" applyNumberFormat="1" applyFont="1" applyFill="1"/>
    <xf numFmtId="164" fontId="18" fillId="0" borderId="0" xfId="0" applyNumberFormat="1" applyFont="1" applyFill="1"/>
    <xf numFmtId="39" fontId="18" fillId="0" borderId="0" xfId="0" applyNumberFormat="1" applyFont="1" applyFill="1"/>
    <xf numFmtId="37" fontId="18" fillId="4" borderId="0" xfId="0" applyNumberFormat="1" applyFont="1" applyFill="1"/>
    <xf numFmtId="167" fontId="18" fillId="2" borderId="0" xfId="0" applyNumberFormat="1" applyFont="1" applyFill="1"/>
    <xf numFmtId="37" fontId="18" fillId="0" borderId="0" xfId="0" applyNumberFormat="1" applyFont="1" applyFill="1"/>
    <xf numFmtId="0" fontId="18" fillId="5" borderId="9" xfId="0" applyFont="1" applyFill="1" applyBorder="1"/>
    <xf numFmtId="0" fontId="18" fillId="5" borderId="10" xfId="0" applyFont="1" applyFill="1" applyBorder="1"/>
    <xf numFmtId="37" fontId="18" fillId="5" borderId="10" xfId="0" applyNumberFormat="1" applyFont="1" applyFill="1" applyBorder="1"/>
    <xf numFmtId="39" fontId="18" fillId="2" borderId="10" xfId="0" applyNumberFormat="1" applyFont="1" applyFill="1" applyBorder="1"/>
    <xf numFmtId="39" fontId="18" fillId="2" borderId="11" xfId="0" applyNumberFormat="1" applyFont="1" applyFill="1" applyBorder="1"/>
    <xf numFmtId="0" fontId="18" fillId="5" borderId="12" xfId="0" applyFont="1" applyFill="1" applyBorder="1"/>
    <xf numFmtId="0" fontId="18" fillId="5" borderId="0" xfId="0" applyFont="1" applyFill="1" applyBorder="1"/>
    <xf numFmtId="37" fontId="18" fillId="5" borderId="0" xfId="0" applyNumberFormat="1" applyFont="1" applyFill="1" applyBorder="1"/>
    <xf numFmtId="39" fontId="18" fillId="2" borderId="0" xfId="0" applyNumberFormat="1" applyFont="1" applyFill="1" applyBorder="1"/>
    <xf numFmtId="39" fontId="18" fillId="2" borderId="13" xfId="0" applyNumberFormat="1" applyFont="1" applyFill="1" applyBorder="1"/>
    <xf numFmtId="39" fontId="18" fillId="5" borderId="0" xfId="0" applyNumberFormat="1" applyFont="1" applyFill="1" applyBorder="1"/>
    <xf numFmtId="39" fontId="18" fillId="5" borderId="13" xfId="0" applyNumberFormat="1" applyFont="1" applyFill="1" applyBorder="1"/>
    <xf numFmtId="0" fontId="18" fillId="5" borderId="14" xfId="0" applyFont="1" applyFill="1" applyBorder="1"/>
    <xf numFmtId="0" fontId="18" fillId="5" borderId="15" xfId="0" applyFont="1" applyFill="1" applyBorder="1"/>
    <xf numFmtId="37" fontId="18" fillId="5" borderId="15" xfId="0" applyNumberFormat="1" applyFont="1" applyFill="1" applyBorder="1"/>
    <xf numFmtId="39" fontId="18" fillId="5" borderId="15" xfId="0" applyNumberFormat="1" applyFont="1" applyFill="1" applyBorder="1"/>
    <xf numFmtId="39" fontId="18" fillId="5" borderId="16" xfId="0" applyNumberFormat="1" applyFont="1" applyFill="1" applyBorder="1"/>
    <xf numFmtId="173" fontId="18" fillId="0" borderId="0" xfId="0" applyNumberFormat="1" applyFont="1" applyFill="1"/>
    <xf numFmtId="39" fontId="18" fillId="6" borderId="0" xfId="0" applyNumberFormat="1" applyFont="1" applyFill="1"/>
    <xf numFmtId="167" fontId="18" fillId="0" borderId="0" xfId="0" applyNumberFormat="1" applyFont="1" applyFill="1"/>
    <xf numFmtId="39" fontId="18" fillId="2" borderId="0" xfId="0" applyNumberFormat="1" applyFont="1" applyFill="1"/>
    <xf numFmtId="9" fontId="18" fillId="2" borderId="0" xfId="1" applyFont="1" applyFill="1"/>
    <xf numFmtId="166" fontId="18" fillId="2" borderId="0" xfId="1" applyNumberFormat="1" applyFont="1" applyFill="1"/>
    <xf numFmtId="173" fontId="18" fillId="2" borderId="0" xfId="0" applyNumberFormat="1" applyFont="1" applyFill="1"/>
    <xf numFmtId="172" fontId="18" fillId="4" borderId="0" xfId="0" applyNumberFormat="1" applyFont="1" applyFill="1" applyAlignment="1">
      <alignment vertical="top" wrapText="1"/>
    </xf>
    <xf numFmtId="0" fontId="18" fillId="4" borderId="0" xfId="0" applyFont="1" applyFill="1" applyAlignment="1">
      <alignment vertical="top" wrapText="1"/>
    </xf>
    <xf numFmtId="0" fontId="18" fillId="0" borderId="0" xfId="0" quotePrefix="1" applyFont="1" applyFill="1"/>
    <xf numFmtId="0" fontId="19" fillId="0" borderId="0" xfId="0" applyFont="1" applyFill="1" applyBorder="1"/>
    <xf numFmtId="0" fontId="21" fillId="0" borderId="0" xfId="0" applyFont="1" applyFill="1" applyBorder="1"/>
    <xf numFmtId="0" fontId="18" fillId="0" borderId="0" xfId="0" applyFont="1" applyFill="1" applyBorder="1"/>
    <xf numFmtId="37" fontId="18" fillId="0" borderId="0" xfId="0" applyNumberFormat="1" applyFont="1" applyFill="1" applyBorder="1"/>
    <xf numFmtId="0" fontId="18" fillId="0" borderId="0" xfId="0" applyFont="1" applyBorder="1"/>
    <xf numFmtId="0" fontId="19" fillId="0" borderId="0" xfId="0" applyFont="1" applyFill="1" applyAlignment="1">
      <alignment vertical="top"/>
    </xf>
    <xf numFmtId="0" fontId="21" fillId="0" borderId="0" xfId="0" applyFont="1" applyFill="1" applyAlignment="1">
      <alignment vertical="top"/>
    </xf>
    <xf numFmtId="0" fontId="18" fillId="0" borderId="0" xfId="0" applyFont="1" applyFill="1" applyAlignment="1">
      <alignment vertical="top" wrapText="1"/>
    </xf>
    <xf numFmtId="166" fontId="18" fillId="0" borderId="0" xfId="0" applyNumberFormat="1" applyFont="1" applyFill="1" applyAlignment="1">
      <alignment vertical="top" wrapText="1"/>
    </xf>
    <xf numFmtId="0" fontId="18" fillId="0" borderId="0" xfId="0" applyFont="1" applyAlignment="1">
      <alignment vertical="top" wrapText="1"/>
    </xf>
    <xf numFmtId="166" fontId="18" fillId="0" borderId="0" xfId="0" applyNumberFormat="1" applyFont="1" applyAlignment="1">
      <alignment vertical="top" wrapText="1"/>
    </xf>
    <xf numFmtId="166" fontId="18" fillId="4" borderId="0" xfId="0" applyNumberFormat="1" applyFont="1" applyFill="1" applyAlignment="1">
      <alignment vertical="top" wrapText="1"/>
    </xf>
    <xf numFmtId="1" fontId="18" fillId="0" borderId="0" xfId="0" applyNumberFormat="1" applyFont="1" applyFill="1" applyAlignment="1">
      <alignment vertical="top" wrapText="1"/>
    </xf>
    <xf numFmtId="1" fontId="18" fillId="4" borderId="0" xfId="0" applyNumberFormat="1" applyFont="1" applyFill="1" applyAlignment="1">
      <alignment vertical="top" wrapText="1"/>
    </xf>
    <xf numFmtId="166" fontId="18" fillId="2" borderId="0" xfId="1" applyNumberFormat="1" applyFont="1" applyFill="1" applyAlignment="1">
      <alignment vertical="top" wrapText="1"/>
    </xf>
    <xf numFmtId="1" fontId="18" fillId="2" borderId="0" xfId="0" applyNumberFormat="1" applyFont="1" applyFill="1" applyAlignment="1">
      <alignment vertical="top" wrapText="1"/>
    </xf>
    <xf numFmtId="37" fontId="18" fillId="6" borderId="0" xfId="0" applyNumberFormat="1" applyFont="1" applyFill="1"/>
    <xf numFmtId="0" fontId="18" fillId="0" borderId="0" xfId="0" quotePrefix="1" applyFont="1"/>
    <xf numFmtId="0" fontId="18" fillId="0" borderId="0" xfId="0" applyFont="1" applyFill="1" applyAlignment="1"/>
    <xf numFmtId="9" fontId="18" fillId="6" borderId="0" xfId="0" applyNumberFormat="1" applyFont="1" applyFill="1" applyAlignment="1">
      <alignment vertical="top" wrapText="1"/>
    </xf>
    <xf numFmtId="1" fontId="18" fillId="6" borderId="0" xfId="0" applyNumberFormat="1" applyFont="1" applyFill="1" applyAlignment="1">
      <alignment vertical="top" wrapText="1"/>
    </xf>
    <xf numFmtId="166" fontId="18" fillId="6" borderId="0" xfId="1" applyNumberFormat="1" applyFont="1" applyFill="1"/>
    <xf numFmtId="0" fontId="1" fillId="0" borderId="0" xfId="0" applyFont="1" applyFill="1" applyBorder="1"/>
    <xf numFmtId="3" fontId="18" fillId="0" borderId="0" xfId="0" applyNumberFormat="1" applyFont="1"/>
    <xf numFmtId="3" fontId="18" fillId="0" borderId="0" xfId="0" applyNumberFormat="1" applyFont="1" applyFill="1"/>
    <xf numFmtId="0" fontId="27" fillId="0" borderId="0" xfId="0" applyFont="1"/>
    <xf numFmtId="0" fontId="28" fillId="0" borderId="0" xfId="0" applyFont="1"/>
    <xf numFmtId="0" fontId="29" fillId="0" borderId="0" xfId="0" applyFont="1"/>
    <xf numFmtId="3" fontId="29" fillId="0" borderId="0" xfId="0" applyNumberFormat="1" applyFont="1"/>
    <xf numFmtId="0" fontId="30" fillId="0" borderId="0" xfId="0" applyFont="1" applyFill="1"/>
    <xf numFmtId="0" fontId="31" fillId="0" borderId="0" xfId="0" applyFont="1" applyFill="1"/>
    <xf numFmtId="0" fontId="32" fillId="0" borderId="0" xfId="0" applyFont="1" applyFill="1"/>
    <xf numFmtId="3" fontId="32" fillId="0" borderId="0" xfId="0" applyNumberFormat="1" applyFont="1" applyFill="1"/>
    <xf numFmtId="0" fontId="30" fillId="0" borderId="0" xfId="0" applyFont="1"/>
    <xf numFmtId="0" fontId="31" fillId="0" borderId="0" xfId="0" applyFont="1"/>
    <xf numFmtId="0" fontId="32" fillId="0" borderId="0" xfId="0" applyFont="1"/>
    <xf numFmtId="3" fontId="32" fillId="0" borderId="0" xfId="0" applyNumberFormat="1" applyFont="1"/>
    <xf numFmtId="0" fontId="27" fillId="0" borderId="0" xfId="0" applyFont="1" applyFill="1"/>
    <xf numFmtId="0" fontId="28" fillId="0" borderId="0" xfId="0" applyFont="1" applyFill="1"/>
    <xf numFmtId="0" fontId="29" fillId="0" borderId="0" xfId="0" applyFont="1" applyFill="1"/>
    <xf numFmtId="3" fontId="29" fillId="0" borderId="0" xfId="0" applyNumberFormat="1" applyFont="1" applyFill="1"/>
    <xf numFmtId="37" fontId="29" fillId="0" borderId="0" xfId="0" applyNumberFormat="1" applyFont="1" applyFill="1"/>
    <xf numFmtId="0" fontId="20" fillId="0" borderId="0" xfId="0" applyFont="1" applyFill="1"/>
    <xf numFmtId="0" fontId="33" fillId="0" borderId="0" xfId="0" applyFont="1" applyFill="1"/>
    <xf numFmtId="0" fontId="34" fillId="0" borderId="0" xfId="0" applyFont="1" applyFill="1"/>
    <xf numFmtId="3" fontId="34" fillId="0" borderId="0" xfId="0" applyNumberFormat="1" applyFont="1" applyFill="1"/>
    <xf numFmtId="9" fontId="32" fillId="0" borderId="0" xfId="1" applyFont="1" applyFill="1"/>
    <xf numFmtId="170" fontId="29" fillId="0" borderId="0" xfId="0" applyNumberFormat="1" applyFont="1"/>
    <xf numFmtId="0" fontId="20" fillId="0" borderId="0" xfId="0" applyFont="1"/>
    <xf numFmtId="0" fontId="33" fillId="0" borderId="0" xfId="0" applyFont="1"/>
    <xf numFmtId="0" fontId="34" fillId="0" borderId="0" xfId="0" applyFont="1"/>
    <xf numFmtId="3" fontId="34" fillId="0" borderId="0" xfId="0" applyNumberFormat="1" applyFont="1"/>
    <xf numFmtId="170" fontId="34" fillId="0" borderId="0" xfId="0" applyNumberFormat="1" applyFont="1"/>
    <xf numFmtId="0" fontId="35" fillId="0" borderId="0" xfId="0" applyFont="1"/>
    <xf numFmtId="168" fontId="18" fillId="0" borderId="0" xfId="0" applyNumberFormat="1" applyFont="1"/>
    <xf numFmtId="168" fontId="18" fillId="0" borderId="0" xfId="0" applyNumberFormat="1" applyFont="1" applyFill="1"/>
    <xf numFmtId="168" fontId="32" fillId="0" borderId="0" xfId="0" applyNumberFormat="1" applyFont="1"/>
    <xf numFmtId="168" fontId="32" fillId="0" borderId="0" xfId="0" applyNumberFormat="1" applyFont="1" applyFill="1"/>
    <xf numFmtId="4" fontId="18" fillId="0" borderId="0" xfId="0" applyNumberFormat="1" applyFont="1"/>
    <xf numFmtId="4" fontId="18" fillId="0" borderId="0" xfId="0" applyNumberFormat="1" applyFont="1" applyFill="1"/>
    <xf numFmtId="4" fontId="32" fillId="0" borderId="0" xfId="0" applyNumberFormat="1" applyFont="1"/>
    <xf numFmtId="0" fontId="21" fillId="0" borderId="0" xfId="0" applyFont="1" applyAlignment="1">
      <alignment horizontal="right"/>
    </xf>
    <xf numFmtId="2" fontId="18" fillId="0" borderId="0" xfId="0" applyNumberFormat="1" applyFont="1"/>
    <xf numFmtId="39" fontId="32" fillId="0" borderId="0" xfId="0" applyNumberFormat="1" applyFont="1"/>
    <xf numFmtId="166" fontId="32" fillId="0" borderId="0" xfId="1" applyNumberFormat="1" applyFont="1"/>
    <xf numFmtId="171" fontId="32" fillId="0" borderId="0" xfId="0" applyNumberFormat="1" applyFont="1"/>
    <xf numFmtId="171" fontId="18" fillId="0" borderId="0" xfId="0" applyNumberFormat="1" applyFont="1"/>
    <xf numFmtId="170" fontId="18" fillId="0" borderId="0" xfId="0" applyNumberFormat="1" applyFont="1" applyFill="1"/>
    <xf numFmtId="170" fontId="18" fillId="0" borderId="0" xfId="0" applyNumberFormat="1" applyFont="1"/>
    <xf numFmtId="169" fontId="18" fillId="0" borderId="0" xfId="0" applyNumberFormat="1" applyFont="1"/>
    <xf numFmtId="2" fontId="32" fillId="0" borderId="0" xfId="0" applyNumberFormat="1" applyFont="1"/>
    <xf numFmtId="37" fontId="32" fillId="0" borderId="0" xfId="0" applyNumberFormat="1" applyFont="1"/>
    <xf numFmtId="166" fontId="18" fillId="0" borderId="0" xfId="1" applyNumberFormat="1" applyFont="1"/>
    <xf numFmtId="169" fontId="32" fillId="0" borderId="0" xfId="0" applyNumberFormat="1" applyFont="1"/>
    <xf numFmtId="39" fontId="34" fillId="0" borderId="0" xfId="0" applyNumberFormat="1" applyFont="1"/>
    <xf numFmtId="168" fontId="34" fillId="0" borderId="0" xfId="0" applyNumberFormat="1" applyFont="1"/>
    <xf numFmtId="168" fontId="34" fillId="0" borderId="0" xfId="0" applyNumberFormat="1" applyFont="1" applyFill="1"/>
    <xf numFmtId="39" fontId="18" fillId="0" borderId="0" xfId="0" applyNumberFormat="1" applyFont="1"/>
    <xf numFmtId="9" fontId="32" fillId="0" borderId="0" xfId="1" applyFont="1"/>
    <xf numFmtId="172" fontId="32" fillId="0" borderId="0" xfId="0" applyNumberFormat="1" applyFont="1" applyFill="1"/>
    <xf numFmtId="170" fontId="32" fillId="0" borderId="0" xfId="0" applyNumberFormat="1" applyFont="1"/>
    <xf numFmtId="9" fontId="34" fillId="0" borderId="0" xfId="1" applyFont="1" applyFill="1"/>
    <xf numFmtId="39" fontId="34" fillId="0" borderId="0" xfId="0" applyNumberFormat="1" applyFont="1" applyFill="1"/>
    <xf numFmtId="166" fontId="32" fillId="0" borderId="0" xfId="1" applyNumberFormat="1" applyFont="1" applyFill="1"/>
    <xf numFmtId="169" fontId="18" fillId="0" borderId="0" xfId="0" applyNumberFormat="1" applyFont="1" applyFill="1"/>
    <xf numFmtId="166" fontId="18" fillId="0" borderId="0" xfId="1" applyNumberFormat="1" applyFont="1" applyFill="1"/>
    <xf numFmtId="0" fontId="36" fillId="0" borderId="0" xfId="0" applyFont="1" applyFill="1"/>
    <xf numFmtId="0" fontId="37" fillId="0" borderId="0" xfId="0" applyFont="1" applyFill="1"/>
    <xf numFmtId="0" fontId="38" fillId="0" borderId="0" xfId="0" applyFont="1" applyFill="1"/>
    <xf numFmtId="3" fontId="38" fillId="0" borderId="0" xfId="0" applyNumberFormat="1" applyFont="1" applyFill="1"/>
    <xf numFmtId="168" fontId="38" fillId="0" borderId="0" xfId="0" applyNumberFormat="1" applyFont="1" applyFill="1"/>
    <xf numFmtId="1" fontId="32" fillId="0" borderId="0" xfId="0" applyNumberFormat="1" applyFont="1" applyFill="1"/>
    <xf numFmtId="172" fontId="38" fillId="0" borderId="0" xfId="0" applyNumberFormat="1" applyFont="1" applyFill="1"/>
    <xf numFmtId="0" fontId="36" fillId="0" borderId="0" xfId="0" applyFont="1"/>
    <xf numFmtId="0" fontId="37" fillId="0" borderId="0" xfId="0" applyFont="1"/>
    <xf numFmtId="0" fontId="38" fillId="0" borderId="0" xfId="0" applyFont="1"/>
    <xf numFmtId="37" fontId="38" fillId="0" borderId="0" xfId="0" applyNumberFormat="1" applyFont="1"/>
    <xf numFmtId="172" fontId="18" fillId="0" borderId="0" xfId="0" applyNumberFormat="1" applyFont="1" applyFill="1"/>
    <xf numFmtId="0" fontId="21" fillId="0" borderId="0" xfId="0" applyFont="1" applyFill="1" applyAlignment="1">
      <alignment horizontal="right"/>
    </xf>
    <xf numFmtId="172" fontId="34" fillId="0" borderId="0" xfId="0" applyNumberFormat="1" applyFont="1" applyFill="1"/>
    <xf numFmtId="0" fontId="33" fillId="0" borderId="0" xfId="0" applyFont="1" applyFill="1" applyAlignment="1">
      <alignment horizontal="right"/>
    </xf>
    <xf numFmtId="9" fontId="32" fillId="0" borderId="0" xfId="0" applyNumberFormat="1" applyFont="1" applyFill="1"/>
    <xf numFmtId="0" fontId="11" fillId="0" borderId="0" xfId="0" applyFont="1" applyFill="1" applyAlignment="1">
      <alignment horizontal="right"/>
    </xf>
    <xf numFmtId="37" fontId="11" fillId="0" borderId="0" xfId="0" applyNumberFormat="1" applyFont="1"/>
    <xf numFmtId="166" fontId="34" fillId="0" borderId="0" xfId="1" applyNumberFormat="1" applyFont="1"/>
    <xf numFmtId="1" fontId="32" fillId="0" borderId="0" xfId="0" applyNumberFormat="1" applyFont="1"/>
    <xf numFmtId="37" fontId="34" fillId="0" borderId="0" xfId="0" applyNumberFormat="1" applyFont="1"/>
    <xf numFmtId="37" fontId="32" fillId="0" borderId="0" xfId="0" applyNumberFormat="1" applyFont="1" applyFill="1"/>
    <xf numFmtId="0" fontId="18" fillId="2" borderId="0" xfId="0" applyFont="1" applyFill="1"/>
    <xf numFmtId="37" fontId="29" fillId="0" borderId="0" xfId="0" applyNumberFormat="1" applyFont="1"/>
    <xf numFmtId="0" fontId="18" fillId="0" borderId="0" xfId="0" applyFont="1" applyAlignment="1">
      <alignment horizontal="right"/>
    </xf>
    <xf numFmtId="174" fontId="18" fillId="3" borderId="0" xfId="0" applyNumberFormat="1" applyFont="1" applyFill="1" applyAlignment="1">
      <alignment horizontal="left"/>
    </xf>
    <xf numFmtId="0" fontId="18" fillId="3" borderId="0" xfId="0" quotePrefix="1" applyFont="1" applyFill="1"/>
    <xf numFmtId="0" fontId="32" fillId="3" borderId="0" xfId="0" applyFont="1" applyFill="1"/>
    <xf numFmtId="0" fontId="38" fillId="3" borderId="0" xfId="0" applyFont="1" applyFill="1"/>
    <xf numFmtId="172" fontId="18" fillId="3" borderId="0" xfId="0" applyNumberFormat="1" applyFont="1" applyFill="1" applyBorder="1" applyAlignment="1">
      <alignment horizontal="center" vertical="top"/>
    </xf>
    <xf numFmtId="166" fontId="18" fillId="3" borderId="0" xfId="1" applyNumberFormat="1" applyFont="1" applyFill="1" applyBorder="1" applyAlignment="1">
      <alignment horizontal="center" vertical="top"/>
    </xf>
    <xf numFmtId="0" fontId="19" fillId="8" borderId="0" xfId="0" applyFont="1" applyFill="1" applyAlignment="1">
      <alignment vertical="top"/>
    </xf>
    <xf numFmtId="0" fontId="17" fillId="8" borderId="0" xfId="0" applyFont="1" applyFill="1" applyAlignment="1">
      <alignment vertical="top"/>
    </xf>
    <xf numFmtId="0" fontId="1" fillId="8" borderId="0" xfId="0" applyFont="1" applyFill="1" applyAlignment="1">
      <alignment vertical="top"/>
    </xf>
    <xf numFmtId="0" fontId="21" fillId="8" borderId="0" xfId="0" applyFont="1" applyFill="1" applyAlignment="1">
      <alignment vertical="top"/>
    </xf>
    <xf numFmtId="0" fontId="18" fillId="8" borderId="0" xfId="0" applyFont="1" applyFill="1" applyAlignment="1">
      <alignment vertical="top"/>
    </xf>
    <xf numFmtId="0" fontId="18" fillId="8" borderId="0" xfId="0" applyFont="1" applyFill="1" applyAlignment="1">
      <alignment horizontal="center" vertical="top"/>
    </xf>
    <xf numFmtId="0" fontId="41" fillId="8" borderId="0" xfId="0" applyFont="1" applyFill="1" applyAlignment="1">
      <alignment vertical="top"/>
    </xf>
    <xf numFmtId="0" fontId="0" fillId="8" borderId="0" xfId="0" applyFont="1" applyFill="1" applyAlignment="1">
      <alignment vertical="top"/>
    </xf>
    <xf numFmtId="166" fontId="18" fillId="8" borderId="0" xfId="1" applyNumberFormat="1" applyFont="1" applyFill="1" applyAlignment="1">
      <alignment horizontal="center" vertical="top"/>
    </xf>
    <xf numFmtId="0" fontId="25" fillId="8" borderId="0" xfId="0" applyFont="1" applyFill="1" applyAlignment="1">
      <alignment vertical="top"/>
    </xf>
    <xf numFmtId="1" fontId="18" fillId="3" borderId="0" xfId="1" applyNumberFormat="1" applyFont="1" applyFill="1" applyBorder="1" applyAlignment="1">
      <alignment horizontal="center" vertical="top"/>
    </xf>
    <xf numFmtId="0" fontId="41" fillId="9" borderId="18" xfId="0" applyFont="1" applyFill="1" applyBorder="1" applyAlignment="1">
      <alignment vertical="top"/>
    </xf>
    <xf numFmtId="0" fontId="39" fillId="9" borderId="19" xfId="0" applyFont="1" applyFill="1" applyBorder="1" applyAlignment="1">
      <alignment horizontal="centerContinuous" vertical="top"/>
    </xf>
    <xf numFmtId="0" fontId="17" fillId="9" borderId="19" xfId="0" applyFont="1" applyFill="1" applyBorder="1" applyAlignment="1">
      <alignment horizontal="centerContinuous" vertical="top"/>
    </xf>
    <xf numFmtId="0" fontId="41" fillId="9" borderId="20" xfId="0" applyFont="1" applyFill="1" applyBorder="1" applyAlignment="1">
      <alignment vertical="top"/>
    </xf>
    <xf numFmtId="0" fontId="18" fillId="3" borderId="21" xfId="0" applyFont="1" applyFill="1" applyBorder="1" applyAlignment="1">
      <alignment vertical="top"/>
    </xf>
    <xf numFmtId="0" fontId="18" fillId="3" borderId="22" xfId="0" applyFont="1" applyFill="1" applyBorder="1" applyAlignment="1">
      <alignment vertical="top"/>
    </xf>
    <xf numFmtId="0" fontId="18" fillId="3" borderId="23" xfId="0" applyFont="1" applyFill="1" applyBorder="1" applyAlignment="1">
      <alignment vertical="top"/>
    </xf>
    <xf numFmtId="0" fontId="18" fillId="3" borderId="17" xfId="0" applyFont="1" applyFill="1" applyBorder="1" applyAlignment="1">
      <alignment vertical="top"/>
    </xf>
    <xf numFmtId="0" fontId="18" fillId="3" borderId="24" xfId="0" applyFont="1" applyFill="1" applyBorder="1" applyAlignment="1">
      <alignment vertical="top"/>
    </xf>
    <xf numFmtId="0" fontId="18" fillId="0" borderId="0" xfId="0" applyFont="1" applyAlignment="1">
      <alignment vertical="center"/>
    </xf>
    <xf numFmtId="0" fontId="18" fillId="0" borderId="0" xfId="0" applyFont="1" applyAlignment="1">
      <alignment horizontal="center" vertical="center"/>
    </xf>
    <xf numFmtId="37" fontId="18" fillId="7" borderId="0" xfId="0" applyNumberFormat="1" applyFont="1" applyFill="1"/>
    <xf numFmtId="0" fontId="18" fillId="3" borderId="0" xfId="0" applyFont="1" applyFill="1" applyAlignment="1">
      <alignment vertical="center"/>
    </xf>
    <xf numFmtId="0" fontId="18" fillId="3" borderId="21" xfId="0" applyFont="1" applyFill="1" applyBorder="1" applyAlignment="1">
      <alignment vertical="center"/>
    </xf>
    <xf numFmtId="0" fontId="18" fillId="3" borderId="0" xfId="0" applyFont="1" applyFill="1" applyBorder="1" applyAlignment="1">
      <alignment vertical="center"/>
    </xf>
    <xf numFmtId="0" fontId="18" fillId="3" borderId="22" xfId="0" applyFont="1" applyFill="1" applyBorder="1" applyAlignment="1">
      <alignment vertical="center"/>
    </xf>
    <xf numFmtId="0" fontId="18" fillId="3" borderId="23" xfId="0" applyFont="1" applyFill="1" applyBorder="1" applyAlignment="1">
      <alignment vertical="center"/>
    </xf>
    <xf numFmtId="0" fontId="18" fillId="3" borderId="17" xfId="0" applyFont="1" applyFill="1" applyBorder="1" applyAlignment="1">
      <alignment vertical="center"/>
    </xf>
    <xf numFmtId="0" fontId="18" fillId="3" borderId="24" xfId="0" applyFont="1" applyFill="1" applyBorder="1" applyAlignment="1">
      <alignment vertical="center"/>
    </xf>
    <xf numFmtId="0" fontId="18" fillId="10" borderId="25" xfId="0" applyFont="1" applyFill="1" applyBorder="1" applyAlignment="1">
      <alignment vertical="center"/>
    </xf>
    <xf numFmtId="0" fontId="1" fillId="10" borderId="26" xfId="0" applyFont="1" applyFill="1" applyBorder="1" applyAlignment="1">
      <alignment horizontal="centerContinuous" vertical="center"/>
    </xf>
    <xf numFmtId="0" fontId="18" fillId="10" borderId="27" xfId="0" applyFont="1" applyFill="1" applyBorder="1" applyAlignment="1">
      <alignment vertical="center"/>
    </xf>
    <xf numFmtId="0" fontId="18" fillId="3" borderId="0" xfId="0" applyFont="1" applyFill="1" applyAlignment="1">
      <alignment horizontal="center" vertical="center"/>
    </xf>
    <xf numFmtId="0" fontId="18" fillId="3" borderId="1" xfId="0" applyFont="1" applyFill="1" applyBorder="1" applyAlignment="1">
      <alignment vertical="center"/>
    </xf>
    <xf numFmtId="0" fontId="18" fillId="3" borderId="2" xfId="0" applyFont="1" applyFill="1" applyBorder="1" applyAlignment="1">
      <alignment vertical="center"/>
    </xf>
    <xf numFmtId="0" fontId="18" fillId="3" borderId="3" xfId="0" applyFont="1" applyFill="1" applyBorder="1" applyAlignment="1">
      <alignment vertical="center"/>
    </xf>
    <xf numFmtId="0" fontId="18" fillId="3" borderId="4" xfId="0" applyFont="1" applyFill="1" applyBorder="1" applyAlignment="1">
      <alignment vertical="center"/>
    </xf>
    <xf numFmtId="0" fontId="1" fillId="3" borderId="0" xfId="0" applyFont="1" applyFill="1" applyBorder="1" applyAlignment="1">
      <alignment vertical="center"/>
    </xf>
    <xf numFmtId="0" fontId="1" fillId="3" borderId="0" xfId="0" applyFont="1" applyFill="1" applyBorder="1" applyAlignment="1">
      <alignment horizontal="center" vertical="center"/>
    </xf>
    <xf numFmtId="0" fontId="18" fillId="3" borderId="5" xfId="0" applyFont="1" applyFill="1" applyBorder="1" applyAlignment="1">
      <alignment vertical="center"/>
    </xf>
    <xf numFmtId="3" fontId="18" fillId="2" borderId="0" xfId="0" applyNumberFormat="1" applyFont="1" applyFill="1" applyBorder="1" applyAlignment="1">
      <alignment horizontal="center" vertical="center"/>
    </xf>
    <xf numFmtId="0" fontId="18" fillId="3" borderId="6" xfId="0" applyFont="1" applyFill="1" applyBorder="1" applyAlignment="1">
      <alignment vertical="center"/>
    </xf>
    <xf numFmtId="0" fontId="18" fillId="3" borderId="7" xfId="0" applyFont="1" applyFill="1" applyBorder="1" applyAlignment="1">
      <alignment vertical="center"/>
    </xf>
    <xf numFmtId="0" fontId="18" fillId="3" borderId="7" xfId="0" applyFont="1" applyFill="1" applyBorder="1" applyAlignment="1">
      <alignment horizontal="center" vertical="center"/>
    </xf>
    <xf numFmtId="0" fontId="18" fillId="3" borderId="8" xfId="0" applyFont="1" applyFill="1" applyBorder="1" applyAlignment="1">
      <alignment vertical="center"/>
    </xf>
    <xf numFmtId="0" fontId="21" fillId="3" borderId="0" xfId="0" applyFont="1" applyFill="1" applyBorder="1" applyAlignment="1">
      <alignment vertical="center"/>
    </xf>
    <xf numFmtId="0" fontId="18" fillId="8" borderId="0" xfId="0" applyFont="1" applyFill="1" applyAlignment="1">
      <alignment vertical="center"/>
    </xf>
    <xf numFmtId="0" fontId="18" fillId="8" borderId="0" xfId="0" applyFont="1" applyFill="1" applyAlignment="1">
      <alignment horizontal="center" vertical="center"/>
    </xf>
    <xf numFmtId="0" fontId="8" fillId="9" borderId="19" xfId="0" applyFont="1" applyFill="1" applyBorder="1" applyAlignment="1">
      <alignment horizontal="centerContinuous" vertical="center"/>
    </xf>
    <xf numFmtId="0" fontId="0" fillId="9" borderId="19" xfId="0" applyFont="1" applyFill="1" applyBorder="1" applyAlignment="1">
      <alignment horizontal="centerContinuous" vertical="center"/>
    </xf>
    <xf numFmtId="0" fontId="18" fillId="9" borderId="0" xfId="0" applyFont="1" applyFill="1"/>
    <xf numFmtId="0" fontId="8" fillId="9" borderId="0" xfId="0" applyFont="1" applyFill="1"/>
    <xf numFmtId="0" fontId="18" fillId="3" borderId="0" xfId="0" applyFont="1" applyFill="1" applyBorder="1"/>
    <xf numFmtId="0" fontId="18" fillId="8" borderId="0" xfId="0" applyFont="1" applyFill="1"/>
    <xf numFmtId="0" fontId="18" fillId="3" borderId="0" xfId="0" applyFont="1" applyFill="1" applyBorder="1" applyAlignment="1">
      <alignment horizontal="center"/>
    </xf>
    <xf numFmtId="0" fontId="24" fillId="3" borderId="0" xfId="0" applyFont="1" applyFill="1" applyBorder="1"/>
    <xf numFmtId="1" fontId="34" fillId="0" borderId="0" xfId="0" applyNumberFormat="1" applyFont="1"/>
    <xf numFmtId="0" fontId="21" fillId="3" borderId="0" xfId="0" applyFont="1" applyFill="1" applyAlignment="1">
      <alignment vertical="center"/>
    </xf>
    <xf numFmtId="3" fontId="18" fillId="3" borderId="0" xfId="0" applyNumberFormat="1" applyFont="1" applyFill="1" applyBorder="1" applyAlignment="1">
      <alignment horizontal="center" vertical="center"/>
    </xf>
    <xf numFmtId="9" fontId="18" fillId="2" borderId="0" xfId="1" applyFont="1" applyFill="1" applyBorder="1" applyAlignment="1">
      <alignment horizontal="center" vertical="center"/>
    </xf>
    <xf numFmtId="9" fontId="18" fillId="2" borderId="0" xfId="0" applyNumberFormat="1" applyFont="1" applyFill="1" applyAlignment="1">
      <alignment horizontal="center" vertical="center"/>
    </xf>
    <xf numFmtId="0" fontId="1" fillId="5" borderId="28" xfId="0" applyFont="1" applyFill="1" applyBorder="1" applyAlignment="1">
      <alignment horizontal="centerContinuous" vertical="center"/>
    </xf>
    <xf numFmtId="0" fontId="1" fillId="5" borderId="29" xfId="0" applyFont="1" applyFill="1" applyBorder="1" applyAlignment="1">
      <alignment horizontal="centerContinuous" vertical="center"/>
    </xf>
    <xf numFmtId="0" fontId="1" fillId="5" borderId="30" xfId="0" applyFont="1" applyFill="1" applyBorder="1" applyAlignment="1">
      <alignment horizontal="centerContinuous" vertical="center"/>
    </xf>
    <xf numFmtId="0" fontId="18" fillId="3" borderId="31" xfId="0" applyFont="1" applyFill="1" applyBorder="1" applyAlignment="1">
      <alignment vertical="center"/>
    </xf>
    <xf numFmtId="0" fontId="18" fillId="3" borderId="33" xfId="0" applyFont="1" applyFill="1" applyBorder="1" applyAlignment="1">
      <alignment vertical="center"/>
    </xf>
    <xf numFmtId="0" fontId="18" fillId="3" borderId="34" xfId="0" applyFont="1" applyFill="1" applyBorder="1" applyAlignment="1">
      <alignment vertical="center"/>
    </xf>
    <xf numFmtId="0" fontId="18" fillId="3" borderId="35" xfId="0" applyFont="1" applyFill="1" applyBorder="1" applyAlignment="1">
      <alignment vertical="center"/>
    </xf>
    <xf numFmtId="0" fontId="21" fillId="3" borderId="0" xfId="0" applyFont="1" applyFill="1" applyAlignment="1"/>
    <xf numFmtId="9" fontId="18" fillId="4" borderId="0" xfId="1" applyFont="1" applyFill="1"/>
    <xf numFmtId="0" fontId="18" fillId="3" borderId="32" xfId="0" applyFont="1" applyFill="1" applyBorder="1" applyAlignment="1">
      <alignment horizontal="center" wrapText="1"/>
    </xf>
    <xf numFmtId="1" fontId="18" fillId="3" borderId="32" xfId="0" applyNumberFormat="1" applyFont="1" applyFill="1" applyBorder="1" applyAlignment="1">
      <alignment horizontal="center" vertical="center"/>
    </xf>
    <xf numFmtId="1" fontId="18" fillId="3" borderId="0" xfId="0" applyNumberFormat="1" applyFont="1" applyFill="1" applyBorder="1" applyAlignment="1">
      <alignment horizontal="center" vertical="center"/>
    </xf>
    <xf numFmtId="0" fontId="18" fillId="3" borderId="37" xfId="0" applyFont="1" applyFill="1" applyBorder="1" applyAlignment="1">
      <alignment horizontal="center"/>
    </xf>
    <xf numFmtId="0" fontId="18" fillId="3" borderId="38" xfId="0" applyFont="1" applyFill="1" applyBorder="1" applyAlignment="1">
      <alignment horizontal="center" wrapText="1"/>
    </xf>
    <xf numFmtId="0" fontId="18" fillId="3" borderId="39" xfId="0" applyFont="1" applyFill="1" applyBorder="1" applyAlignment="1">
      <alignment horizontal="center" vertical="center"/>
    </xf>
    <xf numFmtId="1" fontId="18" fillId="3" borderId="40" xfId="0" applyNumberFormat="1" applyFont="1" applyFill="1" applyBorder="1" applyAlignment="1">
      <alignment horizontal="center" vertical="center"/>
    </xf>
    <xf numFmtId="1" fontId="18" fillId="3" borderId="41" xfId="0" applyNumberFormat="1" applyFont="1" applyFill="1" applyBorder="1" applyAlignment="1">
      <alignment horizontal="center" vertical="center"/>
    </xf>
    <xf numFmtId="3" fontId="18" fillId="3" borderId="39" xfId="0" applyNumberFormat="1" applyFont="1" applyFill="1" applyBorder="1" applyAlignment="1">
      <alignment horizontal="center" vertical="center"/>
    </xf>
    <xf numFmtId="3" fontId="18" fillId="3" borderId="42" xfId="0" applyNumberFormat="1" applyFont="1" applyFill="1" applyBorder="1" applyAlignment="1">
      <alignment horizontal="center" vertical="center"/>
    </xf>
    <xf numFmtId="1" fontId="18" fillId="3" borderId="43" xfId="0" applyNumberFormat="1" applyFont="1" applyFill="1" applyBorder="1" applyAlignment="1">
      <alignment horizontal="center" vertical="center"/>
    </xf>
    <xf numFmtId="1" fontId="18" fillId="3" borderId="44" xfId="0" applyNumberFormat="1" applyFont="1" applyFill="1" applyBorder="1" applyAlignment="1">
      <alignment horizontal="center" vertical="center"/>
    </xf>
    <xf numFmtId="0" fontId="18" fillId="3" borderId="45" xfId="0" applyFont="1" applyFill="1" applyBorder="1" applyAlignment="1">
      <alignment horizontal="center" vertical="center"/>
    </xf>
    <xf numFmtId="1" fontId="18" fillId="3" borderId="46" xfId="0" applyNumberFormat="1" applyFont="1" applyFill="1" applyBorder="1" applyAlignment="1">
      <alignment horizontal="center" vertical="center"/>
    </xf>
    <xf numFmtId="3" fontId="18" fillId="3" borderId="45" xfId="0" applyNumberFormat="1" applyFont="1" applyFill="1" applyBorder="1" applyAlignment="1">
      <alignment horizontal="center" vertical="center"/>
    </xf>
    <xf numFmtId="1" fontId="18" fillId="3" borderId="28" xfId="0" applyNumberFormat="1" applyFont="1" applyFill="1" applyBorder="1" applyAlignment="1">
      <alignment horizontal="center" vertical="center"/>
    </xf>
    <xf numFmtId="0" fontId="18" fillId="3" borderId="33" xfId="0" applyFont="1" applyFill="1" applyBorder="1" applyAlignment="1">
      <alignment horizontal="center" wrapText="1"/>
    </xf>
    <xf numFmtId="1" fontId="25" fillId="3" borderId="40" xfId="0" applyNumberFormat="1" applyFont="1" applyFill="1" applyBorder="1" applyAlignment="1">
      <alignment horizontal="center" vertical="center"/>
    </xf>
    <xf numFmtId="1" fontId="25" fillId="3" borderId="41" xfId="0" applyNumberFormat="1" applyFont="1" applyFill="1" applyBorder="1" applyAlignment="1">
      <alignment horizontal="center" vertical="center"/>
    </xf>
    <xf numFmtId="1" fontId="25" fillId="3" borderId="46" xfId="0" applyNumberFormat="1" applyFont="1" applyFill="1" applyBorder="1" applyAlignment="1">
      <alignment horizontal="center" vertical="center"/>
    </xf>
    <xf numFmtId="166" fontId="18" fillId="3" borderId="39" xfId="1" applyNumberFormat="1" applyFont="1" applyFill="1" applyBorder="1" applyAlignment="1">
      <alignment horizontal="center" vertical="center"/>
    </xf>
    <xf numFmtId="172" fontId="18" fillId="3" borderId="39" xfId="1" applyNumberFormat="1" applyFont="1" applyFill="1" applyBorder="1" applyAlignment="1">
      <alignment horizontal="center" vertical="center"/>
    </xf>
    <xf numFmtId="172" fontId="18" fillId="2" borderId="0" xfId="0" applyNumberFormat="1" applyFont="1" applyFill="1" applyAlignment="1">
      <alignment horizontal="center" vertical="center"/>
    </xf>
    <xf numFmtId="166" fontId="18" fillId="3" borderId="42" xfId="1" applyNumberFormat="1" applyFont="1" applyFill="1" applyBorder="1" applyAlignment="1">
      <alignment horizontal="center" vertical="center"/>
    </xf>
    <xf numFmtId="172" fontId="18" fillId="3" borderId="32" xfId="1" applyNumberFormat="1" applyFont="1" applyFill="1" applyBorder="1" applyAlignment="1">
      <alignment horizontal="center" vertical="center"/>
    </xf>
    <xf numFmtId="1" fontId="18" fillId="3" borderId="47" xfId="0" applyNumberFormat="1" applyFont="1" applyFill="1" applyBorder="1" applyAlignment="1">
      <alignment horizontal="center" vertical="center"/>
    </xf>
    <xf numFmtId="172" fontId="18" fillId="3" borderId="48" xfId="1" applyNumberFormat="1" applyFont="1" applyFill="1" applyBorder="1" applyAlignment="1">
      <alignment horizontal="center" vertical="center"/>
    </xf>
    <xf numFmtId="1" fontId="18" fillId="3" borderId="49" xfId="0" applyNumberFormat="1" applyFont="1" applyFill="1" applyBorder="1" applyAlignment="1">
      <alignment horizontal="center" vertical="center"/>
    </xf>
    <xf numFmtId="1" fontId="18" fillId="3" borderId="50" xfId="0" applyNumberFormat="1" applyFont="1" applyFill="1" applyBorder="1" applyAlignment="1">
      <alignment horizontal="center" vertical="center"/>
    </xf>
    <xf numFmtId="0" fontId="18" fillId="8" borderId="0" xfId="0" applyFont="1" applyFill="1" applyBorder="1" applyAlignment="1">
      <alignment vertical="center"/>
    </xf>
    <xf numFmtId="0" fontId="18" fillId="9" borderId="18" xfId="0" applyFont="1" applyFill="1" applyBorder="1" applyAlignment="1">
      <alignment horizontal="left" vertical="center"/>
    </xf>
    <xf numFmtId="0" fontId="0" fillId="8" borderId="0" xfId="0" applyFont="1" applyFill="1" applyBorder="1" applyAlignment="1">
      <alignment horizontal="left" vertical="center"/>
    </xf>
    <xf numFmtId="0" fontId="0" fillId="9" borderId="20" xfId="0" applyFont="1" applyFill="1" applyBorder="1" applyAlignment="1">
      <alignment horizontal="left" vertical="center"/>
    </xf>
    <xf numFmtId="0" fontId="17" fillId="3" borderId="0" xfId="0" applyFont="1" applyFill="1" applyBorder="1" applyAlignment="1">
      <alignment horizontal="centerContinuous" vertical="top"/>
    </xf>
    <xf numFmtId="0" fontId="41" fillId="3" borderId="0" xfId="0" applyFont="1" applyFill="1" applyBorder="1" applyAlignment="1">
      <alignment horizontal="centerContinuous" vertical="top"/>
    </xf>
    <xf numFmtId="0" fontId="12" fillId="3" borderId="0" xfId="0" applyFont="1" applyFill="1" applyBorder="1" applyAlignment="1"/>
    <xf numFmtId="0" fontId="12" fillId="3" borderId="0" xfId="0" applyFont="1" applyFill="1" applyBorder="1" applyAlignment="1">
      <alignment horizontal="center"/>
    </xf>
    <xf numFmtId="0" fontId="41" fillId="3" borderId="21" xfId="0" applyFont="1" applyFill="1" applyBorder="1" applyAlignment="1">
      <alignment vertical="top"/>
    </xf>
    <xf numFmtId="0" fontId="39" fillId="3" borderId="0" xfId="0" applyFont="1" applyFill="1" applyBorder="1" applyAlignment="1">
      <alignment horizontal="centerContinuous" vertical="top"/>
    </xf>
    <xf numFmtId="0" fontId="41" fillId="3" borderId="22" xfId="0" applyFont="1" applyFill="1" applyBorder="1" applyAlignment="1">
      <alignment vertical="top"/>
    </xf>
    <xf numFmtId="0" fontId="7" fillId="3" borderId="21" xfId="0" applyFont="1" applyFill="1" applyBorder="1" applyAlignment="1">
      <alignment vertical="top"/>
    </xf>
    <xf numFmtId="0" fontId="7" fillId="3" borderId="22" xfId="0" applyFont="1" applyFill="1" applyBorder="1" applyAlignment="1">
      <alignment vertical="top"/>
    </xf>
    <xf numFmtId="0" fontId="18" fillId="3" borderId="51" xfId="0" applyFont="1" applyFill="1" applyBorder="1" applyAlignment="1">
      <alignment vertical="top"/>
    </xf>
    <xf numFmtId="9" fontId="18" fillId="2" borderId="52" xfId="0" applyNumberFormat="1" applyFont="1" applyFill="1" applyBorder="1" applyAlignment="1">
      <alignment horizontal="center" vertical="top"/>
    </xf>
    <xf numFmtId="0" fontId="18" fillId="2" borderId="52" xfId="0" applyFont="1" applyFill="1" applyBorder="1" applyAlignment="1">
      <alignment horizontal="center" vertical="top"/>
    </xf>
    <xf numFmtId="0" fontId="18" fillId="3" borderId="53" xfId="0" applyFont="1" applyFill="1" applyBorder="1" applyAlignment="1">
      <alignment vertical="top"/>
    </xf>
    <xf numFmtId="0" fontId="18" fillId="3" borderId="54" xfId="0" applyFont="1" applyFill="1" applyBorder="1" applyAlignment="1">
      <alignment vertical="top"/>
    </xf>
    <xf numFmtId="2" fontId="18" fillId="7" borderId="54" xfId="0" applyNumberFormat="1" applyFont="1" applyFill="1" applyBorder="1" applyAlignment="1">
      <alignment horizontal="center" vertical="top"/>
    </xf>
    <xf numFmtId="2" fontId="18" fillId="2" borderId="55" xfId="0" applyNumberFormat="1" applyFont="1" applyFill="1" applyBorder="1" applyAlignment="1">
      <alignment horizontal="center" vertical="top"/>
    </xf>
    <xf numFmtId="0" fontId="18" fillId="3" borderId="59" xfId="0" applyFont="1" applyFill="1" applyBorder="1" applyAlignment="1">
      <alignment vertical="top"/>
    </xf>
    <xf numFmtId="166" fontId="18" fillId="2" borderId="60" xfId="0" applyNumberFormat="1" applyFont="1" applyFill="1" applyBorder="1" applyAlignment="1">
      <alignment horizontal="center" vertical="top"/>
    </xf>
    <xf numFmtId="0" fontId="18" fillId="2" borderId="60" xfId="0" applyFont="1" applyFill="1" applyBorder="1" applyAlignment="1">
      <alignment horizontal="center" vertical="top"/>
    </xf>
    <xf numFmtId="9" fontId="18" fillId="2" borderId="60" xfId="0" applyNumberFormat="1" applyFont="1" applyFill="1" applyBorder="1" applyAlignment="1">
      <alignment horizontal="center" vertical="top"/>
    </xf>
    <xf numFmtId="0" fontId="18" fillId="3" borderId="61" xfId="0" quotePrefix="1" applyFont="1" applyFill="1" applyBorder="1" applyAlignment="1">
      <alignment vertical="top"/>
    </xf>
    <xf numFmtId="0" fontId="18" fillId="3" borderId="62" xfId="0" applyFont="1" applyFill="1" applyBorder="1" applyAlignment="1">
      <alignment vertical="top"/>
    </xf>
    <xf numFmtId="0" fontId="18" fillId="2" borderId="62" xfId="0" applyFont="1" applyFill="1" applyBorder="1" applyAlignment="1">
      <alignment horizontal="center" vertical="top"/>
    </xf>
    <xf numFmtId="0" fontId="18" fillId="3" borderId="66" xfId="0" applyFont="1" applyFill="1" applyBorder="1" applyAlignment="1">
      <alignment vertical="top"/>
    </xf>
    <xf numFmtId="166" fontId="18" fillId="2" borderId="67" xfId="0" applyNumberFormat="1" applyFont="1" applyFill="1" applyBorder="1" applyAlignment="1">
      <alignment horizontal="center" vertical="top"/>
    </xf>
    <xf numFmtId="0" fontId="18" fillId="2" borderId="67" xfId="0" applyFont="1" applyFill="1" applyBorder="1" applyAlignment="1">
      <alignment horizontal="center" vertical="top"/>
    </xf>
    <xf numFmtId="9" fontId="18" fillId="2" borderId="67" xfId="0" applyNumberFormat="1" applyFont="1" applyFill="1" applyBorder="1" applyAlignment="1">
      <alignment horizontal="center" vertical="top"/>
    </xf>
    <xf numFmtId="0" fontId="18" fillId="3" borderId="69" xfId="0" applyFont="1" applyFill="1" applyBorder="1" applyAlignment="1">
      <alignment vertical="top"/>
    </xf>
    <xf numFmtId="0" fontId="18" fillId="3" borderId="71" xfId="0" applyFont="1" applyFill="1" applyBorder="1" applyAlignment="1">
      <alignment vertical="top"/>
    </xf>
    <xf numFmtId="166" fontId="18" fillId="2" borderId="72" xfId="0" applyNumberFormat="1" applyFont="1" applyFill="1" applyBorder="1" applyAlignment="1">
      <alignment horizontal="center" vertical="top"/>
    </xf>
    <xf numFmtId="0" fontId="18" fillId="2" borderId="72" xfId="0" applyFont="1" applyFill="1" applyBorder="1" applyAlignment="1">
      <alignment horizontal="center" vertical="top"/>
    </xf>
    <xf numFmtId="0" fontId="18" fillId="3" borderId="74" xfId="0" applyFont="1" applyFill="1" applyBorder="1" applyAlignment="1">
      <alignment vertical="top"/>
    </xf>
    <xf numFmtId="9" fontId="18" fillId="2" borderId="74" xfId="0" applyNumberFormat="1" applyFont="1" applyFill="1" applyBorder="1" applyAlignment="1">
      <alignment horizontal="center" vertical="top"/>
    </xf>
    <xf numFmtId="9" fontId="18" fillId="2" borderId="75" xfId="0" applyNumberFormat="1" applyFont="1" applyFill="1" applyBorder="1" applyAlignment="1">
      <alignment horizontal="center" vertical="top"/>
    </xf>
    <xf numFmtId="0" fontId="18" fillId="3" borderId="76" xfId="0" applyFont="1" applyFill="1" applyBorder="1" applyAlignment="1">
      <alignment vertical="top"/>
    </xf>
    <xf numFmtId="0" fontId="18" fillId="2" borderId="77" xfId="0" applyFont="1" applyFill="1" applyBorder="1" applyAlignment="1">
      <alignment horizontal="center" vertical="top"/>
    </xf>
    <xf numFmtId="0" fontId="18" fillId="3" borderId="79" xfId="0" applyFont="1" applyFill="1" applyBorder="1" applyAlignment="1">
      <alignment vertical="top"/>
    </xf>
    <xf numFmtId="0" fontId="1" fillId="3" borderId="0" xfId="0" applyFont="1" applyFill="1" applyBorder="1" applyAlignment="1">
      <alignment vertical="top"/>
    </xf>
    <xf numFmtId="0" fontId="1" fillId="3" borderId="60" xfId="0" applyFont="1" applyFill="1" applyBorder="1" applyAlignment="1">
      <alignment horizontal="center" vertical="top"/>
    </xf>
    <xf numFmtId="0" fontId="1" fillId="3" borderId="59" xfId="0" applyFont="1" applyFill="1" applyBorder="1" applyAlignment="1">
      <alignment vertical="top"/>
    </xf>
    <xf numFmtId="9" fontId="18" fillId="2" borderId="72" xfId="0" applyNumberFormat="1" applyFont="1" applyFill="1" applyBorder="1" applyAlignment="1">
      <alignment horizontal="center" vertical="top"/>
    </xf>
    <xf numFmtId="0" fontId="18" fillId="3" borderId="73" xfId="0" applyFont="1" applyFill="1" applyBorder="1" applyAlignment="1">
      <alignment vertical="top"/>
    </xf>
    <xf numFmtId="166" fontId="18" fillId="2" borderId="77" xfId="0" applyNumberFormat="1" applyFont="1" applyFill="1" applyBorder="1" applyAlignment="1">
      <alignment horizontal="center" vertical="top"/>
    </xf>
    <xf numFmtId="0" fontId="18" fillId="3" borderId="78" xfId="0" quotePrefix="1" applyFont="1" applyFill="1" applyBorder="1" applyAlignment="1">
      <alignment vertical="top"/>
    </xf>
    <xf numFmtId="9" fontId="18" fillId="2" borderId="79" xfId="0" applyNumberFormat="1" applyFont="1" applyFill="1" applyBorder="1" applyAlignment="1">
      <alignment horizontal="center" vertical="top"/>
    </xf>
    <xf numFmtId="9" fontId="18" fillId="2" borderId="80" xfId="0" applyNumberFormat="1" applyFont="1" applyFill="1" applyBorder="1" applyAlignment="1">
      <alignment horizontal="center" vertical="top"/>
    </xf>
    <xf numFmtId="0" fontId="1" fillId="3" borderId="66" xfId="0" applyFont="1" applyFill="1" applyBorder="1" applyAlignment="1">
      <alignment vertical="top"/>
    </xf>
    <xf numFmtId="0" fontId="1" fillId="3" borderId="67" xfId="0" applyFont="1" applyFill="1" applyBorder="1" applyAlignment="1">
      <alignment horizontal="center" vertical="top"/>
    </xf>
    <xf numFmtId="0" fontId="18" fillId="3" borderId="66" xfId="0" quotePrefix="1" applyFont="1" applyFill="1" applyBorder="1" applyAlignment="1">
      <alignment vertical="top"/>
    </xf>
    <xf numFmtId="0" fontId="18" fillId="3" borderId="68" xfId="0" applyFont="1" applyFill="1" applyBorder="1" applyAlignment="1">
      <alignment vertical="top"/>
    </xf>
    <xf numFmtId="0" fontId="18" fillId="2" borderId="69" xfId="0" applyFont="1" applyFill="1" applyBorder="1" applyAlignment="1">
      <alignment horizontal="center" vertical="top"/>
    </xf>
    <xf numFmtId="0" fontId="18" fillId="2" borderId="70" xfId="0" applyFont="1" applyFill="1" applyBorder="1" applyAlignment="1">
      <alignment horizontal="center" vertical="top"/>
    </xf>
    <xf numFmtId="0" fontId="40" fillId="3" borderId="4" xfId="0" applyFont="1" applyFill="1" applyBorder="1" applyAlignment="1">
      <alignment vertical="top"/>
    </xf>
    <xf numFmtId="0" fontId="41" fillId="3" borderId="5" xfId="0" applyFont="1" applyFill="1" applyBorder="1" applyAlignment="1">
      <alignment vertical="top"/>
    </xf>
    <xf numFmtId="0" fontId="20" fillId="3" borderId="4" xfId="0" applyFont="1" applyFill="1" applyBorder="1" applyAlignment="1"/>
    <xf numFmtId="0" fontId="20" fillId="3" borderId="5" xfId="0" applyFont="1" applyFill="1" applyBorder="1" applyAlignment="1"/>
    <xf numFmtId="166" fontId="18" fillId="3" borderId="7" xfId="0" applyNumberFormat="1" applyFont="1" applyFill="1" applyBorder="1" applyAlignment="1">
      <alignment horizontal="center" vertical="top"/>
    </xf>
    <xf numFmtId="0" fontId="40" fillId="10" borderId="1" xfId="0" applyFont="1" applyFill="1" applyBorder="1" applyAlignment="1">
      <alignment vertical="top"/>
    </xf>
    <xf numFmtId="0" fontId="17" fillId="10" borderId="2" xfId="0" applyFont="1" applyFill="1" applyBorder="1" applyAlignment="1">
      <alignment horizontal="centerContinuous" vertical="top"/>
    </xf>
    <xf numFmtId="0" fontId="41" fillId="10" borderId="2" xfId="0" applyFont="1" applyFill="1" applyBorder="1" applyAlignment="1">
      <alignment horizontal="centerContinuous" vertical="top"/>
    </xf>
    <xf numFmtId="0" fontId="41" fillId="10" borderId="3" xfId="0" applyFont="1" applyFill="1" applyBorder="1" applyAlignment="1">
      <alignment vertical="top"/>
    </xf>
    <xf numFmtId="0" fontId="12" fillId="2" borderId="56" xfId="0" applyFont="1" applyFill="1" applyBorder="1" applyAlignment="1">
      <alignment horizontal="centerContinuous"/>
    </xf>
    <xf numFmtId="0" fontId="12" fillId="2" borderId="57" xfId="0" applyFont="1" applyFill="1" applyBorder="1" applyAlignment="1">
      <alignment horizontal="centerContinuous"/>
    </xf>
    <xf numFmtId="0" fontId="12" fillId="2" borderId="58" xfId="0" applyFont="1" applyFill="1" applyBorder="1" applyAlignment="1">
      <alignment horizontal="centerContinuous"/>
    </xf>
    <xf numFmtId="172" fontId="24" fillId="3" borderId="0" xfId="0" applyNumberFormat="1" applyFont="1" applyFill="1" applyBorder="1" applyAlignment="1">
      <alignment horizontal="center" vertical="top"/>
    </xf>
    <xf numFmtId="0" fontId="18" fillId="3" borderId="21" xfId="0" applyFont="1" applyFill="1" applyBorder="1" applyAlignment="1">
      <alignment horizontal="left" vertical="top"/>
    </xf>
    <xf numFmtId="0" fontId="1" fillId="3" borderId="0" xfId="0" applyFont="1" applyFill="1" applyBorder="1" applyAlignment="1">
      <alignment horizontal="left" vertical="top"/>
    </xf>
    <xf numFmtId="0" fontId="18" fillId="3" borderId="22" xfId="0" applyFont="1" applyFill="1" applyBorder="1" applyAlignment="1">
      <alignment horizontal="left" vertical="top"/>
    </xf>
    <xf numFmtId="0" fontId="18" fillId="3" borderId="84" xfId="0" applyFont="1" applyFill="1" applyBorder="1" applyAlignment="1">
      <alignment vertical="top"/>
    </xf>
    <xf numFmtId="0" fontId="18" fillId="3" borderId="85" xfId="0" applyFont="1" applyFill="1" applyBorder="1" applyAlignment="1">
      <alignment vertical="top"/>
    </xf>
    <xf numFmtId="0" fontId="18" fillId="3" borderId="86" xfId="0" applyFont="1" applyFill="1" applyBorder="1" applyAlignment="1">
      <alignment vertical="top"/>
    </xf>
    <xf numFmtId="0" fontId="18" fillId="3" borderId="87" xfId="0" applyFont="1" applyFill="1" applyBorder="1" applyAlignment="1">
      <alignment vertical="top"/>
    </xf>
    <xf numFmtId="0" fontId="18" fillId="3" borderId="88" xfId="0" applyFont="1" applyFill="1" applyBorder="1" applyAlignment="1">
      <alignment vertical="top"/>
    </xf>
    <xf numFmtId="0" fontId="18" fillId="3" borderId="85" xfId="0" applyFont="1" applyFill="1" applyBorder="1" applyAlignment="1">
      <alignment horizontal="center" vertical="top"/>
    </xf>
    <xf numFmtId="172" fontId="18" fillId="3" borderId="85" xfId="0" applyNumberFormat="1" applyFont="1" applyFill="1" applyBorder="1" applyAlignment="1">
      <alignment horizontal="center" vertical="top"/>
    </xf>
    <xf numFmtId="0" fontId="24" fillId="3" borderId="84" xfId="0" applyFont="1" applyFill="1" applyBorder="1" applyAlignment="1">
      <alignment vertical="top"/>
    </xf>
    <xf numFmtId="172" fontId="24" fillId="3" borderId="85" xfId="0" applyNumberFormat="1" applyFont="1" applyFill="1" applyBorder="1" applyAlignment="1">
      <alignment horizontal="center" vertical="top"/>
    </xf>
    <xf numFmtId="0" fontId="24" fillId="3" borderId="86" xfId="0" applyFont="1" applyFill="1" applyBorder="1" applyAlignment="1">
      <alignment vertical="top"/>
    </xf>
    <xf numFmtId="0" fontId="24" fillId="3" borderId="87" xfId="0" applyFont="1" applyFill="1" applyBorder="1" applyAlignment="1">
      <alignment vertical="top"/>
    </xf>
    <xf numFmtId="172" fontId="24" fillId="3" borderId="87" xfId="0" applyNumberFormat="1" applyFont="1" applyFill="1" applyBorder="1" applyAlignment="1">
      <alignment horizontal="center" vertical="top"/>
    </xf>
    <xf numFmtId="172" fontId="24" fillId="3" borderId="88" xfId="0" applyNumberFormat="1" applyFont="1" applyFill="1" applyBorder="1" applyAlignment="1">
      <alignment horizontal="center" vertical="top"/>
    </xf>
    <xf numFmtId="0" fontId="18" fillId="8" borderId="0" xfId="0" applyFont="1" applyFill="1" applyBorder="1" applyAlignment="1">
      <alignment vertical="top"/>
    </xf>
    <xf numFmtId="0" fontId="12" fillId="5" borderId="81" xfId="0" applyFont="1" applyFill="1" applyBorder="1" applyAlignment="1">
      <alignment horizontal="centerContinuous" vertical="top"/>
    </xf>
    <xf numFmtId="0" fontId="7" fillId="5" borderId="82" xfId="0" applyFont="1" applyFill="1" applyBorder="1" applyAlignment="1">
      <alignment horizontal="centerContinuous" vertical="top"/>
    </xf>
    <xf numFmtId="0" fontId="7" fillId="5" borderId="83" xfId="0" applyFont="1" applyFill="1" applyBorder="1" applyAlignment="1">
      <alignment horizontal="centerContinuous" vertical="top"/>
    </xf>
    <xf numFmtId="0" fontId="1" fillId="5" borderId="81" xfId="0" applyFont="1" applyFill="1" applyBorder="1" applyAlignment="1">
      <alignment horizontal="centerContinuous" vertical="top"/>
    </xf>
    <xf numFmtId="0" fontId="1" fillId="5" borderId="82" xfId="0" applyFont="1" applyFill="1" applyBorder="1" applyAlignment="1">
      <alignment horizontal="centerContinuous" vertical="top"/>
    </xf>
    <xf numFmtId="0" fontId="1" fillId="5" borderId="83" xfId="0" applyFont="1" applyFill="1" applyBorder="1" applyAlignment="1">
      <alignment horizontal="centerContinuous" vertical="top"/>
    </xf>
    <xf numFmtId="166" fontId="29" fillId="0" borderId="0" xfId="1" applyNumberFormat="1" applyFont="1" applyFill="1"/>
    <xf numFmtId="168" fontId="29" fillId="0" borderId="0" xfId="0" applyNumberFormat="1" applyFont="1" applyFill="1"/>
    <xf numFmtId="166" fontId="24" fillId="3" borderId="0" xfId="1" applyNumberFormat="1" applyFont="1" applyFill="1" applyBorder="1" applyAlignment="1">
      <alignment horizontal="center" vertical="top"/>
    </xf>
    <xf numFmtId="166" fontId="24" fillId="3" borderId="85" xfId="1" applyNumberFormat="1" applyFont="1" applyFill="1" applyBorder="1" applyAlignment="1">
      <alignment horizontal="center" vertical="top"/>
    </xf>
    <xf numFmtId="166" fontId="24" fillId="3" borderId="87" xfId="1" applyNumberFormat="1" applyFont="1" applyFill="1" applyBorder="1" applyAlignment="1">
      <alignment horizontal="center" vertical="top"/>
    </xf>
    <xf numFmtId="166" fontId="24" fillId="3" borderId="88" xfId="1" applyNumberFormat="1" applyFont="1" applyFill="1" applyBorder="1" applyAlignment="1">
      <alignment horizontal="center" vertical="top"/>
    </xf>
    <xf numFmtId="0" fontId="12" fillId="2" borderId="63" xfId="0" applyFont="1" applyFill="1" applyBorder="1" applyAlignment="1">
      <alignment horizontal="centerContinuous"/>
    </xf>
    <xf numFmtId="0" fontId="12" fillId="2" borderId="64" xfId="0" applyFont="1" applyFill="1" applyBorder="1" applyAlignment="1">
      <alignment horizontal="centerContinuous"/>
    </xf>
    <xf numFmtId="0" fontId="12" fillId="2" borderId="65" xfId="0" applyFont="1" applyFill="1" applyBorder="1" applyAlignment="1">
      <alignment horizontal="centerContinuous"/>
    </xf>
    <xf numFmtId="166" fontId="18" fillId="2" borderId="69" xfId="0" applyNumberFormat="1" applyFont="1" applyFill="1" applyBorder="1" applyAlignment="1">
      <alignment horizontal="center" vertical="top"/>
    </xf>
    <xf numFmtId="166" fontId="18" fillId="2" borderId="70" xfId="0" applyNumberFormat="1" applyFont="1" applyFill="1" applyBorder="1" applyAlignment="1">
      <alignment horizontal="center" vertical="top"/>
    </xf>
    <xf numFmtId="166" fontId="18" fillId="3" borderId="85" xfId="1" applyNumberFormat="1" applyFont="1" applyFill="1" applyBorder="1" applyAlignment="1">
      <alignment horizontal="center" vertical="top"/>
    </xf>
    <xf numFmtId="172" fontId="34" fillId="3" borderId="0" xfId="0" applyNumberFormat="1" applyFont="1" applyFill="1" applyBorder="1" applyAlignment="1">
      <alignment horizontal="center" vertical="top"/>
    </xf>
    <xf numFmtId="172" fontId="34" fillId="3" borderId="85" xfId="0" applyNumberFormat="1" applyFont="1" applyFill="1" applyBorder="1" applyAlignment="1">
      <alignment horizontal="center" vertical="top"/>
    </xf>
    <xf numFmtId="166" fontId="34" fillId="3" borderId="0" xfId="1" applyNumberFormat="1" applyFont="1" applyFill="1" applyBorder="1" applyAlignment="1">
      <alignment horizontal="center" vertical="top"/>
    </xf>
    <xf numFmtId="166" fontId="34" fillId="3" borderId="85" xfId="1" applyNumberFormat="1" applyFont="1" applyFill="1" applyBorder="1" applyAlignment="1">
      <alignment horizontal="center" vertical="top"/>
    </xf>
    <xf numFmtId="1" fontId="18" fillId="3" borderId="85" xfId="1" applyNumberFormat="1" applyFont="1" applyFill="1" applyBorder="1" applyAlignment="1">
      <alignment horizontal="center" vertical="top"/>
    </xf>
    <xf numFmtId="1" fontId="24" fillId="3" borderId="0" xfId="1" applyNumberFormat="1" applyFont="1" applyFill="1" applyBorder="1" applyAlignment="1">
      <alignment horizontal="center" vertical="top"/>
    </xf>
    <xf numFmtId="1" fontId="24" fillId="3" borderId="85" xfId="1" applyNumberFormat="1" applyFont="1" applyFill="1" applyBorder="1" applyAlignment="1">
      <alignment horizontal="center" vertical="top"/>
    </xf>
    <xf numFmtId="1" fontId="24" fillId="3" borderId="87" xfId="1" applyNumberFormat="1" applyFont="1" applyFill="1" applyBorder="1" applyAlignment="1">
      <alignment horizontal="center" vertical="top"/>
    </xf>
    <xf numFmtId="1" fontId="24" fillId="3" borderId="88" xfId="1" applyNumberFormat="1" applyFont="1" applyFill="1" applyBorder="1" applyAlignment="1">
      <alignment horizontal="center" vertical="top"/>
    </xf>
    <xf numFmtId="0" fontId="0" fillId="9" borderId="18" xfId="0" applyFont="1" applyFill="1" applyBorder="1" applyAlignment="1">
      <alignment vertical="top"/>
    </xf>
    <xf numFmtId="0" fontId="8" fillId="9" borderId="19" xfId="0" applyFont="1" applyFill="1" applyBorder="1" applyAlignment="1">
      <alignment horizontal="centerContinuous" vertical="top"/>
    </xf>
    <xf numFmtId="0" fontId="0" fillId="9" borderId="19" xfId="0" applyFont="1" applyFill="1" applyBorder="1" applyAlignment="1">
      <alignment horizontal="centerContinuous" vertical="top"/>
    </xf>
    <xf numFmtId="0" fontId="0" fillId="9" borderId="20" xfId="0" applyFont="1" applyFill="1" applyBorder="1" applyAlignment="1">
      <alignment vertical="top"/>
    </xf>
    <xf numFmtId="0" fontId="18" fillId="8" borderId="19" xfId="0" applyFont="1" applyFill="1" applyBorder="1" applyAlignment="1">
      <alignment vertical="top"/>
    </xf>
    <xf numFmtId="0" fontId="18" fillId="5" borderId="82" xfId="0" applyFont="1" applyFill="1" applyBorder="1" applyAlignment="1">
      <alignment horizontal="centerContinuous" vertical="top"/>
    </xf>
    <xf numFmtId="0" fontId="18" fillId="5" borderId="83" xfId="0" applyFont="1" applyFill="1" applyBorder="1" applyAlignment="1">
      <alignment horizontal="centerContinuous" vertical="top"/>
    </xf>
    <xf numFmtId="0" fontId="15" fillId="8" borderId="0" xfId="0" applyFont="1" applyFill="1"/>
    <xf numFmtId="0" fontId="15" fillId="0" borderId="0" xfId="0" applyFont="1" applyFill="1"/>
    <xf numFmtId="0" fontId="0" fillId="0" borderId="0" xfId="0" quotePrefix="1" applyFont="1" applyFill="1"/>
    <xf numFmtId="0" fontId="29" fillId="3" borderId="0" xfId="0" applyFont="1" applyFill="1"/>
    <xf numFmtId="0" fontId="18" fillId="7" borderId="0" xfId="0" applyFont="1" applyFill="1"/>
    <xf numFmtId="0" fontId="1" fillId="9" borderId="0" xfId="0" applyFont="1" applyFill="1"/>
    <xf numFmtId="0" fontId="19" fillId="9" borderId="0" xfId="0" applyFont="1" applyFill="1"/>
    <xf numFmtId="0" fontId="21" fillId="9" borderId="0" xfId="0" applyFont="1" applyFill="1"/>
    <xf numFmtId="0" fontId="18" fillId="9" borderId="0" xfId="0" applyFont="1" applyFill="1" applyAlignment="1">
      <alignment horizontal="right"/>
    </xf>
    <xf numFmtId="0" fontId="19" fillId="5" borderId="81" xfId="0" applyFont="1" applyFill="1" applyBorder="1"/>
    <xf numFmtId="0" fontId="18" fillId="5" borderId="82" xfId="0" applyFont="1" applyFill="1" applyBorder="1"/>
    <xf numFmtId="0" fontId="19" fillId="5" borderId="82" xfId="0" applyFont="1" applyFill="1" applyBorder="1" applyAlignment="1">
      <alignment horizontal="right"/>
    </xf>
    <xf numFmtId="0" fontId="19" fillId="5" borderId="82" xfId="0" applyFont="1" applyFill="1" applyBorder="1"/>
    <xf numFmtId="0" fontId="18" fillId="3" borderId="84" xfId="0" applyFont="1" applyFill="1" applyBorder="1"/>
    <xf numFmtId="0" fontId="19" fillId="3" borderId="89" xfId="0" applyFont="1" applyFill="1" applyBorder="1"/>
    <xf numFmtId="0" fontId="18" fillId="3" borderId="0" xfId="0" applyFont="1" applyFill="1" applyAlignment="1">
      <alignment horizontal="right"/>
    </xf>
    <xf numFmtId="168" fontId="18" fillId="3" borderId="0" xfId="0" applyNumberFormat="1" applyFont="1" applyFill="1" applyBorder="1" applyAlignment="1">
      <alignment horizontal="right"/>
    </xf>
    <xf numFmtId="168" fontId="18" fillId="3" borderId="0" xfId="0" applyNumberFormat="1" applyFont="1" applyFill="1" applyBorder="1"/>
    <xf numFmtId="168" fontId="19" fillId="3" borderId="89" xfId="0" applyNumberFormat="1" applyFont="1" applyFill="1" applyBorder="1" applyAlignment="1">
      <alignment horizontal="right"/>
    </xf>
    <xf numFmtId="168" fontId="19" fillId="3" borderId="89" xfId="0" applyNumberFormat="1" applyFont="1" applyFill="1" applyBorder="1"/>
    <xf numFmtId="168" fontId="24" fillId="3" borderId="0" xfId="0" applyNumberFormat="1" applyFont="1" applyFill="1" applyBorder="1" applyAlignment="1">
      <alignment horizontal="right"/>
    </xf>
    <xf numFmtId="168" fontId="24" fillId="3" borderId="0" xfId="0" applyNumberFormat="1" applyFont="1" applyFill="1" applyBorder="1"/>
    <xf numFmtId="0" fontId="24" fillId="3" borderId="84" xfId="0" applyFont="1" applyFill="1" applyBorder="1"/>
    <xf numFmtId="0" fontId="24" fillId="3" borderId="86" xfId="0" applyFont="1" applyFill="1" applyBorder="1"/>
    <xf numFmtId="0" fontId="24" fillId="3" borderId="87" xfId="0" applyFont="1" applyFill="1" applyBorder="1"/>
    <xf numFmtId="168" fontId="24" fillId="3" borderId="87" xfId="0" applyNumberFormat="1" applyFont="1" applyFill="1" applyBorder="1" applyAlignment="1">
      <alignment horizontal="right"/>
    </xf>
    <xf numFmtId="168" fontId="24" fillId="3" borderId="87" xfId="0" applyNumberFormat="1" applyFont="1" applyFill="1" applyBorder="1"/>
    <xf numFmtId="0" fontId="19" fillId="5" borderId="83" xfId="0" applyFont="1" applyFill="1" applyBorder="1" applyAlignment="1">
      <alignment horizontal="right"/>
    </xf>
    <xf numFmtId="166" fontId="18" fillId="3" borderId="85" xfId="1" applyNumberFormat="1" applyFont="1" applyFill="1" applyBorder="1" applyAlignment="1">
      <alignment horizontal="right"/>
    </xf>
    <xf numFmtId="0" fontId="18" fillId="3" borderId="86" xfId="0" applyFont="1" applyFill="1" applyBorder="1"/>
    <xf numFmtId="0" fontId="18" fillId="3" borderId="87" xfId="0" applyFont="1" applyFill="1" applyBorder="1"/>
    <xf numFmtId="166" fontId="18" fillId="3" borderId="88" xfId="1" applyNumberFormat="1" applyFont="1" applyFill="1" applyBorder="1" applyAlignment="1">
      <alignment horizontal="right"/>
    </xf>
    <xf numFmtId="0" fontId="24" fillId="3" borderId="85" xfId="0" applyFont="1" applyFill="1" applyBorder="1" applyAlignment="1">
      <alignment horizontal="right"/>
    </xf>
    <xf numFmtId="166" fontId="24" fillId="3" borderId="85" xfId="1" applyNumberFormat="1" applyFont="1" applyFill="1" applyBorder="1" applyAlignment="1">
      <alignment horizontal="right"/>
    </xf>
    <xf numFmtId="166" fontId="24" fillId="3" borderId="88" xfId="1" applyNumberFormat="1" applyFont="1" applyFill="1" applyBorder="1" applyAlignment="1">
      <alignment horizontal="right"/>
    </xf>
    <xf numFmtId="0" fontId="19" fillId="3" borderId="86" xfId="0" applyFont="1" applyFill="1" applyBorder="1"/>
    <xf numFmtId="0" fontId="19" fillId="3" borderId="87" xfId="0" applyFont="1" applyFill="1" applyBorder="1"/>
    <xf numFmtId="0" fontId="19" fillId="3" borderId="89" xfId="0" applyFont="1" applyFill="1" applyBorder="1" applyAlignment="1">
      <alignment horizontal="right"/>
    </xf>
    <xf numFmtId="172" fontId="18" fillId="3" borderId="0" xfId="0" applyNumberFormat="1" applyFont="1" applyFill="1" applyBorder="1" applyAlignment="1">
      <alignment horizontal="right"/>
    </xf>
    <xf numFmtId="172" fontId="18" fillId="3" borderId="0" xfId="0" applyNumberFormat="1" applyFont="1" applyFill="1" applyBorder="1"/>
    <xf numFmtId="166" fontId="19" fillId="3" borderId="88" xfId="1" applyNumberFormat="1" applyFont="1" applyFill="1" applyBorder="1" applyAlignment="1">
      <alignment horizontal="right"/>
    </xf>
    <xf numFmtId="168" fontId="18" fillId="3" borderId="85" xfId="1" applyNumberFormat="1" applyFont="1" applyFill="1" applyBorder="1" applyAlignment="1">
      <alignment horizontal="right"/>
    </xf>
    <xf numFmtId="168" fontId="18" fillId="3" borderId="88" xfId="1" applyNumberFormat="1" applyFont="1" applyFill="1" applyBorder="1" applyAlignment="1">
      <alignment horizontal="right"/>
    </xf>
    <xf numFmtId="3" fontId="18" fillId="3" borderId="85" xfId="1" applyNumberFormat="1" applyFont="1" applyFill="1" applyBorder="1" applyAlignment="1">
      <alignment horizontal="right"/>
    </xf>
    <xf numFmtId="3" fontId="18" fillId="3" borderId="88" xfId="1" applyNumberFormat="1" applyFont="1" applyFill="1" applyBorder="1" applyAlignment="1">
      <alignment horizontal="right"/>
    </xf>
    <xf numFmtId="168" fontId="19" fillId="3" borderId="88" xfId="1" applyNumberFormat="1" applyFont="1" applyFill="1" applyBorder="1" applyAlignment="1">
      <alignment horizontal="right"/>
    </xf>
    <xf numFmtId="1" fontId="19" fillId="3" borderId="88" xfId="1" applyNumberFormat="1" applyFont="1" applyFill="1" applyBorder="1" applyAlignment="1">
      <alignment horizontal="right"/>
    </xf>
    <xf numFmtId="1" fontId="24" fillId="3" borderId="85" xfId="0" applyNumberFormat="1" applyFont="1" applyFill="1" applyBorder="1" applyAlignment="1">
      <alignment horizontal="right"/>
    </xf>
    <xf numFmtId="1" fontId="24" fillId="3" borderId="85" xfId="1" applyNumberFormat="1" applyFont="1" applyFill="1" applyBorder="1" applyAlignment="1">
      <alignment horizontal="right"/>
    </xf>
    <xf numFmtId="1" fontId="24" fillId="3" borderId="88" xfId="1" applyNumberFormat="1" applyFont="1" applyFill="1" applyBorder="1" applyAlignment="1">
      <alignment horizontal="right"/>
    </xf>
    <xf numFmtId="168" fontId="24" fillId="3" borderId="85" xfId="1" applyNumberFormat="1" applyFont="1" applyFill="1" applyBorder="1" applyAlignment="1">
      <alignment horizontal="right"/>
    </xf>
    <xf numFmtId="168" fontId="24" fillId="3" borderId="88" xfId="1" applyNumberFormat="1" applyFont="1" applyFill="1" applyBorder="1" applyAlignment="1">
      <alignment horizontal="right"/>
    </xf>
    <xf numFmtId="0" fontId="18" fillId="3" borderId="36" xfId="0" applyFont="1" applyFill="1" applyBorder="1" applyAlignment="1">
      <alignment horizontal="center" wrapText="1"/>
    </xf>
    <xf numFmtId="37" fontId="42" fillId="2" borderId="0" xfId="2" applyNumberFormat="1" applyFill="1"/>
    <xf numFmtId="9" fontId="32" fillId="0" borderId="0" xfId="1" applyNumberFormat="1" applyFont="1"/>
    <xf numFmtId="166" fontId="29" fillId="0" borderId="0" xfId="1" applyNumberFormat="1" applyFont="1"/>
    <xf numFmtId="0" fontId="7" fillId="3" borderId="0" xfId="0" applyFont="1" applyFill="1" applyBorder="1" applyAlignment="1">
      <alignment vertical="top"/>
    </xf>
    <xf numFmtId="0" fontId="12" fillId="5" borderId="0" xfId="0" applyFont="1" applyFill="1" applyBorder="1" applyAlignment="1">
      <alignment horizontal="centerContinuous"/>
    </xf>
    <xf numFmtId="0" fontId="7" fillId="0" borderId="0" xfId="0" applyFont="1"/>
    <xf numFmtId="0" fontId="0" fillId="3" borderId="0" xfId="0" applyFill="1"/>
    <xf numFmtId="0" fontId="0" fillId="3" borderId="0" xfId="0" applyFill="1" applyBorder="1"/>
    <xf numFmtId="0" fontId="8" fillId="9" borderId="90" xfId="0" applyFont="1" applyFill="1" applyBorder="1" applyAlignment="1">
      <alignment horizontal="centerContinuous"/>
    </xf>
    <xf numFmtId="0" fontId="1" fillId="9" borderId="91" xfId="0" applyFont="1" applyFill="1" applyBorder="1" applyAlignment="1">
      <alignment horizontal="centerContinuous"/>
    </xf>
    <xf numFmtId="0" fontId="1" fillId="9" borderId="92" xfId="0" applyFont="1" applyFill="1" applyBorder="1" applyAlignment="1">
      <alignment horizontal="centerContinuous"/>
    </xf>
    <xf numFmtId="0" fontId="0" fillId="3" borderId="93" xfId="0" applyFill="1" applyBorder="1"/>
    <xf numFmtId="0" fontId="0" fillId="3" borderId="94" xfId="0" applyFill="1" applyBorder="1"/>
    <xf numFmtId="0" fontId="34" fillId="3" borderId="93" xfId="0" applyFont="1" applyFill="1" applyBorder="1" applyAlignment="1">
      <alignment vertical="top"/>
    </xf>
    <xf numFmtId="0" fontId="7" fillId="3" borderId="94" xfId="0" applyFont="1" applyFill="1" applyBorder="1" applyAlignment="1">
      <alignment vertical="top"/>
    </xf>
    <xf numFmtId="0" fontId="18" fillId="3" borderId="93" xfId="0" applyFont="1" applyFill="1" applyBorder="1" applyAlignment="1">
      <alignment vertical="top"/>
    </xf>
    <xf numFmtId="0" fontId="18" fillId="3" borderId="94" xfId="0" applyFont="1" applyFill="1" applyBorder="1" applyAlignment="1">
      <alignment vertical="top"/>
    </xf>
    <xf numFmtId="0" fontId="18" fillId="3" borderId="95" xfId="0" applyFont="1" applyFill="1" applyBorder="1" applyAlignment="1">
      <alignment vertical="top"/>
    </xf>
    <xf numFmtId="0" fontId="18" fillId="3" borderId="96" xfId="0" applyFont="1" applyFill="1" applyBorder="1" applyAlignment="1">
      <alignment vertical="top"/>
    </xf>
    <xf numFmtId="166" fontId="18" fillId="3" borderId="96" xfId="1" applyNumberFormat="1" applyFont="1" applyFill="1" applyBorder="1" applyAlignment="1">
      <alignment horizontal="center"/>
    </xf>
    <xf numFmtId="166" fontId="24" fillId="3" borderId="96" xfId="1" applyNumberFormat="1" applyFont="1" applyFill="1" applyBorder="1" applyAlignment="1">
      <alignment horizontal="center"/>
    </xf>
    <xf numFmtId="0" fontId="18" fillId="3" borderId="97" xfId="0" applyFont="1" applyFill="1" applyBorder="1" applyAlignment="1">
      <alignment vertical="top"/>
    </xf>
    <xf numFmtId="0" fontId="0" fillId="11" borderId="0" xfId="0" applyFill="1"/>
    <xf numFmtId="0" fontId="7" fillId="11" borderId="0" xfId="0" applyFont="1" applyFill="1"/>
    <xf numFmtId="0" fontId="18" fillId="11" borderId="0" xfId="0" applyFont="1" applyFill="1"/>
    <xf numFmtId="0" fontId="9" fillId="9" borderId="0" xfId="0" applyFont="1" applyFill="1"/>
    <xf numFmtId="0" fontId="8" fillId="9" borderId="91" xfId="0" applyFont="1" applyFill="1" applyBorder="1" applyAlignment="1">
      <alignment horizontal="centerContinuous"/>
    </xf>
    <xf numFmtId="0" fontId="8" fillId="9" borderId="92" xfId="0" applyFont="1" applyFill="1" applyBorder="1" applyAlignment="1">
      <alignment horizontal="centerContinuous"/>
    </xf>
    <xf numFmtId="0" fontId="1" fillId="5" borderId="0" xfId="0" applyFont="1" applyFill="1" applyBorder="1" applyAlignment="1">
      <alignment horizontal="centerContinuous"/>
    </xf>
    <xf numFmtId="0" fontId="18" fillId="3" borderId="93" xfId="0" applyFont="1" applyFill="1" applyBorder="1"/>
    <xf numFmtId="0" fontId="18" fillId="3" borderId="94" xfId="0" applyFont="1" applyFill="1" applyBorder="1"/>
    <xf numFmtId="0" fontId="0" fillId="3" borderId="95" xfId="0" applyFill="1" applyBorder="1"/>
    <xf numFmtId="0" fontId="0" fillId="3" borderId="96" xfId="0" applyFill="1" applyBorder="1"/>
    <xf numFmtId="0" fontId="0" fillId="3" borderId="96" xfId="0" applyFill="1" applyBorder="1" applyAlignment="1">
      <alignment horizontal="center"/>
    </xf>
    <xf numFmtId="0" fontId="0" fillId="3" borderId="97" xfId="0" applyFill="1" applyBorder="1"/>
    <xf numFmtId="0" fontId="19" fillId="3" borderId="98" xfId="0" applyFont="1" applyFill="1" applyBorder="1"/>
    <xf numFmtId="168" fontId="19" fillId="3" borderId="98" xfId="0" applyNumberFormat="1" applyFont="1" applyFill="1" applyBorder="1" applyAlignment="1">
      <alignment horizontal="center"/>
    </xf>
    <xf numFmtId="0" fontId="0" fillId="11" borderId="0" xfId="0" applyFill="1" applyAlignment="1">
      <alignment horizontal="center"/>
    </xf>
    <xf numFmtId="0" fontId="25" fillId="9" borderId="0" xfId="0" applyFont="1" applyFill="1"/>
    <xf numFmtId="0" fontId="43" fillId="9" borderId="0" xfId="0" applyFont="1" applyFill="1"/>
    <xf numFmtId="0" fontId="44" fillId="9" borderId="0" xfId="0" applyFont="1" applyFill="1"/>
    <xf numFmtId="0" fontId="45" fillId="9" borderId="0" xfId="0" applyFont="1" applyFill="1"/>
    <xf numFmtId="0" fontId="35" fillId="9" borderId="0" xfId="0" applyFont="1" applyFill="1"/>
    <xf numFmtId="37" fontId="35" fillId="9" borderId="0" xfId="0" applyNumberFormat="1" applyFont="1" applyFill="1"/>
    <xf numFmtId="0" fontId="22" fillId="9" borderId="0" xfId="0" applyFont="1" applyFill="1"/>
    <xf numFmtId="0" fontId="26" fillId="9" borderId="0" xfId="0" applyFont="1" applyFill="1"/>
    <xf numFmtId="37" fontId="25" fillId="9" borderId="0" xfId="0" applyNumberFormat="1" applyFont="1" applyFill="1"/>
    <xf numFmtId="0" fontId="13" fillId="9" borderId="0" xfId="0" applyFont="1" applyFill="1"/>
    <xf numFmtId="37" fontId="9" fillId="9" borderId="0" xfId="0" applyNumberFormat="1" applyFont="1" applyFill="1"/>
    <xf numFmtId="37" fontId="34" fillId="9" borderId="0" xfId="0" applyNumberFormat="1" applyFont="1" applyFill="1"/>
    <xf numFmtId="168" fontId="29" fillId="0" borderId="0" xfId="0" applyNumberFormat="1" applyFont="1"/>
    <xf numFmtId="0" fontId="18" fillId="3" borderId="0" xfId="0" applyFont="1" applyFill="1" applyBorder="1" applyAlignment="1">
      <alignment horizontal="right"/>
    </xf>
    <xf numFmtId="0" fontId="18" fillId="3" borderId="100" xfId="0" applyFont="1" applyFill="1" applyBorder="1" applyAlignment="1">
      <alignment vertical="top" wrapText="1"/>
    </xf>
    <xf numFmtId="0" fontId="18" fillId="3" borderId="101" xfId="0" applyFont="1" applyFill="1" applyBorder="1" applyAlignment="1">
      <alignment vertical="top" wrapText="1"/>
    </xf>
    <xf numFmtId="0" fontId="1" fillId="12" borderId="0" xfId="0" applyFont="1" applyFill="1" applyBorder="1" applyAlignment="1">
      <alignment vertical="top" wrapText="1"/>
    </xf>
    <xf numFmtId="0" fontId="18" fillId="12" borderId="99" xfId="0" applyFont="1" applyFill="1" applyBorder="1" applyAlignment="1">
      <alignment vertical="top" wrapText="1"/>
    </xf>
    <xf numFmtId="0" fontId="18" fillId="12" borderId="99" xfId="0" quotePrefix="1" applyFont="1" applyFill="1" applyBorder="1" applyAlignment="1">
      <alignment vertical="top" wrapText="1"/>
    </xf>
    <xf numFmtId="0" fontId="18" fillId="0" borderId="0" xfId="0" applyFont="1" applyFill="1" applyAlignment="1">
      <alignment horizontal="center" vertical="top"/>
    </xf>
    <xf numFmtId="0" fontId="41" fillId="0" borderId="0" xfId="0" applyFont="1" applyFill="1" applyAlignment="1">
      <alignment vertical="top"/>
    </xf>
    <xf numFmtId="0" fontId="0" fillId="0" borderId="0" xfId="0" applyFont="1" applyFill="1" applyAlignment="1">
      <alignment vertical="top"/>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E8EB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2.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3.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5.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6.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7.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38.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39.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Ex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Ex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Ex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Ex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Ex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Ex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00154898670455E-2"/>
          <c:y val="3.5101241558288358E-2"/>
          <c:w val="0.91704608235445972"/>
          <c:h val="0.80416056977308659"/>
        </c:manualLayout>
      </c:layout>
      <c:barChart>
        <c:barDir val="col"/>
        <c:grouping val="clustered"/>
        <c:varyColors val="0"/>
        <c:ser>
          <c:idx val="0"/>
          <c:order val="0"/>
          <c:tx>
            <c:strRef>
              <c:f>'Chart data'!$J$12</c:f>
              <c:strCache>
                <c:ptCount val="1"/>
                <c:pt idx="0">
                  <c:v>Benchmark</c:v>
                </c:pt>
              </c:strCache>
            </c:strRef>
          </c:tx>
          <c:spPr>
            <a:solidFill>
              <a:schemeClr val="accent3">
                <a:alpha val="75000"/>
              </a:schemeClr>
            </a:solidFill>
            <a:ln>
              <a:solidFill>
                <a:schemeClr val="accent3">
                  <a:lumMod val="50000"/>
                </a:schemeClr>
              </a:solidFill>
            </a:ln>
            <a:effectLst/>
          </c:spPr>
          <c:invertIfNegative val="0"/>
          <c:val>
            <c:numRef>
              <c:f>'Chart data'!$K$12:$AI$12</c:f>
              <c:numCache>
                <c:formatCode>#,##0</c:formatCode>
                <c:ptCount val="25"/>
                <c:pt idx="0">
                  <c:v>11.84825</c:v>
                </c:pt>
                <c:pt idx="1">
                  <c:v>6.8482500000000002</c:v>
                </c:pt>
                <c:pt idx="2">
                  <c:v>9.3875204654355695</c:v>
                </c:pt>
                <c:pt idx="3">
                  <c:v>11.042191596604345</c:v>
                </c:pt>
                <c:pt idx="4">
                  <c:v>10.888870168032918</c:v>
                </c:pt>
                <c:pt idx="5">
                  <c:v>10.735548739461489</c:v>
                </c:pt>
                <c:pt idx="6">
                  <c:v>13.507985792161634</c:v>
                </c:pt>
                <c:pt idx="7">
                  <c:v>14.402687877051344</c:v>
                </c:pt>
                <c:pt idx="8">
                  <c:v>14.661366290768411</c:v>
                </c:pt>
                <c:pt idx="9">
                  <c:v>14.917978881247324</c:v>
                </c:pt>
                <c:pt idx="10">
                  <c:v>16.327203730068177</c:v>
                </c:pt>
                <c:pt idx="11">
                  <c:v>17.938990089478331</c:v>
                </c:pt>
                <c:pt idx="12">
                  <c:v>22.406600898625641</c:v>
                </c:pt>
                <c:pt idx="13">
                  <c:v>22.406600898625641</c:v>
                </c:pt>
                <c:pt idx="14">
                  <c:v>22.406600898625637</c:v>
                </c:pt>
                <c:pt idx="15">
                  <c:v>22.406600898625634</c:v>
                </c:pt>
                <c:pt idx="16">
                  <c:v>22.406600898625634</c:v>
                </c:pt>
                <c:pt idx="17">
                  <c:v>22.406600898625634</c:v>
                </c:pt>
                <c:pt idx="18">
                  <c:v>22.406600898625641</c:v>
                </c:pt>
                <c:pt idx="19">
                  <c:v>22.861877781511161</c:v>
                </c:pt>
                <c:pt idx="20">
                  <c:v>9.3510824502612824</c:v>
                </c:pt>
                <c:pt idx="21">
                  <c:v>2.5579538487363605E-16</c:v>
                </c:pt>
                <c:pt idx="22">
                  <c:v>2.5579538487363605E-16</c:v>
                </c:pt>
                <c:pt idx="23">
                  <c:v>2.5579538487363605E-16</c:v>
                </c:pt>
                <c:pt idx="24">
                  <c:v>2.5579538487363605E-16</c:v>
                </c:pt>
              </c:numCache>
            </c:numRef>
          </c:val>
          <c:extLst>
            <c:ext xmlns:c16="http://schemas.microsoft.com/office/drawing/2014/chart" uri="{C3380CC4-5D6E-409C-BE32-E72D297353CC}">
              <c16:uniqueId val="{00000000-96BD-47A6-9534-1617AAEA372C}"/>
            </c:ext>
          </c:extLst>
        </c:ser>
        <c:ser>
          <c:idx val="2"/>
          <c:order val="1"/>
          <c:tx>
            <c:strRef>
              <c:f>'Chart data'!$J$13</c:f>
              <c:strCache>
                <c:ptCount val="1"/>
                <c:pt idx="0">
                  <c:v>Incentive + behaviour</c:v>
                </c:pt>
              </c:strCache>
            </c:strRef>
          </c:tx>
          <c:spPr>
            <a:solidFill>
              <a:schemeClr val="accent1">
                <a:alpha val="90000"/>
              </a:schemeClr>
            </a:solidFill>
            <a:ln>
              <a:solidFill>
                <a:schemeClr val="accent1">
                  <a:lumMod val="50000"/>
                </a:schemeClr>
              </a:solidFill>
            </a:ln>
            <a:effectLst/>
          </c:spPr>
          <c:invertIfNegative val="0"/>
          <c:val>
            <c:numRef>
              <c:f>'Chart data'!$K$13:$AI$13</c:f>
              <c:numCache>
                <c:formatCode>#,##0</c:formatCode>
                <c:ptCount val="25"/>
                <c:pt idx="0">
                  <c:v>11.84825</c:v>
                </c:pt>
                <c:pt idx="1">
                  <c:v>6.8482500000000002</c:v>
                </c:pt>
                <c:pt idx="2">
                  <c:v>9.3875204654355695</c:v>
                </c:pt>
                <c:pt idx="3">
                  <c:v>11.042191596604345</c:v>
                </c:pt>
                <c:pt idx="4">
                  <c:v>10.888870168032918</c:v>
                </c:pt>
                <c:pt idx="5">
                  <c:v>10.735548739461489</c:v>
                </c:pt>
                <c:pt idx="6">
                  <c:v>13.507985792161634</c:v>
                </c:pt>
                <c:pt idx="7">
                  <c:v>14.402687877051344</c:v>
                </c:pt>
                <c:pt idx="8">
                  <c:v>14.661366290768411</c:v>
                </c:pt>
                <c:pt idx="9">
                  <c:v>14.917978881247324</c:v>
                </c:pt>
                <c:pt idx="10">
                  <c:v>16.327203730068177</c:v>
                </c:pt>
                <c:pt idx="11">
                  <c:v>17.938990089478331</c:v>
                </c:pt>
                <c:pt idx="12">
                  <c:v>22.406600898625641</c:v>
                </c:pt>
                <c:pt idx="13">
                  <c:v>22.406600898625641</c:v>
                </c:pt>
                <c:pt idx="14">
                  <c:v>22.406600898625637</c:v>
                </c:pt>
                <c:pt idx="15">
                  <c:v>22.406600898625634</c:v>
                </c:pt>
                <c:pt idx="16">
                  <c:v>22.406600898625634</c:v>
                </c:pt>
                <c:pt idx="17">
                  <c:v>22.406600898625634</c:v>
                </c:pt>
                <c:pt idx="18">
                  <c:v>22.406600898625641</c:v>
                </c:pt>
                <c:pt idx="19">
                  <c:v>22.861877781511161</c:v>
                </c:pt>
                <c:pt idx="20">
                  <c:v>9.3510824502612824</c:v>
                </c:pt>
                <c:pt idx="21">
                  <c:v>2.5579538487363605E-16</c:v>
                </c:pt>
                <c:pt idx="22">
                  <c:v>2.5579538487363605E-16</c:v>
                </c:pt>
                <c:pt idx="23">
                  <c:v>2.5579538487363605E-16</c:v>
                </c:pt>
                <c:pt idx="24">
                  <c:v>2.5579538487363605E-16</c:v>
                </c:pt>
              </c:numCache>
            </c:numRef>
          </c:val>
          <c:extLst>
            <c:ext xmlns:c16="http://schemas.microsoft.com/office/drawing/2014/chart" uri="{C3380CC4-5D6E-409C-BE32-E72D297353CC}">
              <c16:uniqueId val="{00000002-96BD-47A6-9534-1617AAEA372C}"/>
            </c:ext>
          </c:extLst>
        </c:ser>
        <c:dLbls>
          <c:showLegendKey val="0"/>
          <c:showVal val="0"/>
          <c:showCatName val="0"/>
          <c:showSerName val="0"/>
          <c:showPercent val="0"/>
          <c:showBubbleSize val="0"/>
        </c:dLbls>
        <c:gapWidth val="50"/>
        <c:axId val="602770088"/>
        <c:axId val="602771400"/>
      </c:barChart>
      <c:catAx>
        <c:axId val="6027700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crossAx val="602771400"/>
        <c:crosses val="autoZero"/>
        <c:auto val="1"/>
        <c:lblAlgn val="ctr"/>
        <c:lblOffset val="100"/>
        <c:noMultiLvlLbl val="0"/>
      </c:catAx>
      <c:valAx>
        <c:axId val="602771400"/>
        <c:scaling>
          <c:orientation val="minMax"/>
        </c:scaling>
        <c:delete val="0"/>
        <c:axPos val="l"/>
        <c:majorGridlines>
          <c:spPr>
            <a:ln w="9525" cap="flat" cmpd="sng" algn="ctr">
              <a:solidFill>
                <a:schemeClr val="tx1">
                  <a:lumMod val="15000"/>
                  <a:lumOff val="85000"/>
                </a:schemeClr>
              </a:solidFill>
              <a:round/>
            </a:ln>
            <a:effectLst/>
          </c:spPr>
        </c:majorGridlines>
        <c:title>
          <c:tx>
            <c:strRef>
              <c:f>'Chart data'!$G$17</c:f>
              <c:strCache>
                <c:ptCount val="1"/>
                <c:pt idx="0">
                  <c:v>Annual revenues (M$, real)</c:v>
                </c:pt>
              </c:strCache>
            </c:strRef>
          </c:tx>
          <c:layout>
            <c:manualLayout>
              <c:xMode val="edge"/>
              <c:yMode val="edge"/>
              <c:x val="6.257231804304016E-3"/>
              <c:y val="0.2150242475629647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crossAx val="602770088"/>
        <c:crosses val="autoZero"/>
        <c:crossBetween val="between"/>
      </c:valAx>
      <c:spPr>
        <a:noFill/>
        <a:ln>
          <a:noFill/>
        </a:ln>
        <a:effectLst/>
      </c:spPr>
    </c:plotArea>
    <c:legend>
      <c:legendPos val="b"/>
      <c:layout>
        <c:manualLayout>
          <c:xMode val="edge"/>
          <c:yMode val="edge"/>
          <c:x val="0.2789770233638828"/>
          <c:y val="0.91520978446320633"/>
          <c:w val="0.43734477862398347"/>
          <c:h val="8.479022750540722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data'!$G$187</c:f>
          <c:strCache>
            <c:ptCount val="1"/>
            <c:pt idx="0">
              <c:v>Incentive + behaviour revenue in real terms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'Chart data'!$J$177</c:f>
              <c:strCache>
                <c:ptCount val="1"/>
                <c:pt idx="0">
                  <c:v>Signature bonus</c:v>
                </c:pt>
              </c:strCache>
            </c:strRef>
          </c:tx>
          <c:spPr>
            <a:solidFill>
              <a:schemeClr val="accent3">
                <a:lumMod val="75000"/>
              </a:schemeClr>
            </a:solidFill>
            <a:ln>
              <a:noFill/>
            </a:ln>
            <a:effectLst/>
          </c:spPr>
          <c:invertIfNegative val="0"/>
          <c:val>
            <c:numRef>
              <c:f>'Chart data'!$K$177:$AI$177</c:f>
              <c:numCache>
                <c:formatCode>#,##0_);\(#,##0\)</c:formatCode>
                <c:ptCount val="25"/>
                <c:pt idx="0">
                  <c:v>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0-CA5D-4593-BE39-661DBDB0E08A}"/>
            </c:ext>
          </c:extLst>
        </c:ser>
        <c:ser>
          <c:idx val="1"/>
          <c:order val="1"/>
          <c:tx>
            <c:strRef>
              <c:f>'Chart data'!$J$178</c:f>
              <c:strCache>
                <c:ptCount val="1"/>
                <c:pt idx="0">
                  <c:v>Import duties</c:v>
                </c:pt>
              </c:strCache>
            </c:strRef>
          </c:tx>
          <c:spPr>
            <a:solidFill>
              <a:schemeClr val="accent3"/>
            </a:solidFill>
            <a:ln>
              <a:noFill/>
            </a:ln>
            <a:effectLst/>
          </c:spPr>
          <c:invertIfNegative val="0"/>
          <c:val>
            <c:numRef>
              <c:f>'Chart data'!$K$178:$AI$178</c:f>
              <c:numCache>
                <c:formatCode>#,##0_);\(#,##0\)</c:formatCode>
                <c:ptCount val="25"/>
                <c:pt idx="0">
                  <c:v>3.375</c:v>
                </c:pt>
                <c:pt idx="1">
                  <c:v>3.375</c:v>
                </c:pt>
                <c:pt idx="2">
                  <c:v>2.9043552862149538</c:v>
                </c:pt>
                <c:pt idx="3">
                  <c:v>3.1715427862149541</c:v>
                </c:pt>
                <c:pt idx="4">
                  <c:v>3.1715427862149537</c:v>
                </c:pt>
                <c:pt idx="5">
                  <c:v>3.1715427862149537</c:v>
                </c:pt>
                <c:pt idx="6">
                  <c:v>3.1715427862149537</c:v>
                </c:pt>
                <c:pt idx="7">
                  <c:v>3.1715427862149537</c:v>
                </c:pt>
                <c:pt idx="8">
                  <c:v>3.1715427862149537</c:v>
                </c:pt>
                <c:pt idx="9">
                  <c:v>3.1715427862149537</c:v>
                </c:pt>
                <c:pt idx="10">
                  <c:v>3.1715427862149541</c:v>
                </c:pt>
                <c:pt idx="11">
                  <c:v>3.1715427862149541</c:v>
                </c:pt>
                <c:pt idx="12">
                  <c:v>3.1715427862149532</c:v>
                </c:pt>
                <c:pt idx="13">
                  <c:v>3.1715427862149532</c:v>
                </c:pt>
                <c:pt idx="14">
                  <c:v>3.1715427862149532</c:v>
                </c:pt>
                <c:pt idx="15">
                  <c:v>3.1715427862149537</c:v>
                </c:pt>
                <c:pt idx="16">
                  <c:v>3.1715427862149537</c:v>
                </c:pt>
                <c:pt idx="17">
                  <c:v>3.1715427862149537</c:v>
                </c:pt>
                <c:pt idx="18">
                  <c:v>3.1715427862149537</c:v>
                </c:pt>
                <c:pt idx="19">
                  <c:v>3.1210757593457932</c:v>
                </c:pt>
                <c:pt idx="20">
                  <c:v>0.24153749999999904</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1-CA5D-4593-BE39-661DBDB0E08A}"/>
            </c:ext>
          </c:extLst>
        </c:ser>
        <c:ser>
          <c:idx val="2"/>
          <c:order val="2"/>
          <c:tx>
            <c:strRef>
              <c:f>'Chart data'!$J$179</c:f>
              <c:strCache>
                <c:ptCount val="1"/>
                <c:pt idx="0">
                  <c:v>Royalty</c:v>
                </c:pt>
              </c:strCache>
            </c:strRef>
          </c:tx>
          <c:spPr>
            <a:solidFill>
              <a:schemeClr val="accent1">
                <a:lumMod val="50000"/>
              </a:schemeClr>
            </a:solidFill>
            <a:ln>
              <a:noFill/>
            </a:ln>
            <a:effectLst/>
          </c:spPr>
          <c:invertIfNegative val="0"/>
          <c:val>
            <c:numRef>
              <c:f>'Chart data'!$K$179:$AI$179</c:f>
              <c:numCache>
                <c:formatCode>#,##0_);\(#,##0\)</c:formatCode>
                <c:ptCount val="25"/>
                <c:pt idx="0">
                  <c:v>0</c:v>
                </c:pt>
                <c:pt idx="1">
                  <c:v>0</c:v>
                </c:pt>
                <c:pt idx="2">
                  <c:v>4.6224151792206154</c:v>
                </c:pt>
                <c:pt idx="3">
                  <c:v>6.1632202389608208</c:v>
                </c:pt>
                <c:pt idx="4">
                  <c:v>6.1632202389608217</c:v>
                </c:pt>
                <c:pt idx="5">
                  <c:v>6.1632202389608208</c:v>
                </c:pt>
                <c:pt idx="6">
                  <c:v>6.1632202389608208</c:v>
                </c:pt>
                <c:pt idx="7">
                  <c:v>6.1632202389608199</c:v>
                </c:pt>
                <c:pt idx="8">
                  <c:v>6.1632202389608208</c:v>
                </c:pt>
                <c:pt idx="9">
                  <c:v>6.1632202389608208</c:v>
                </c:pt>
                <c:pt idx="10">
                  <c:v>6.1632202389608208</c:v>
                </c:pt>
                <c:pt idx="11">
                  <c:v>6.1632202389608199</c:v>
                </c:pt>
                <c:pt idx="12">
                  <c:v>6.1632202389608208</c:v>
                </c:pt>
                <c:pt idx="13">
                  <c:v>6.1632202389608208</c:v>
                </c:pt>
                <c:pt idx="14">
                  <c:v>6.1632202389608208</c:v>
                </c:pt>
                <c:pt idx="15">
                  <c:v>6.1632202389608208</c:v>
                </c:pt>
                <c:pt idx="16">
                  <c:v>6.1632202389608199</c:v>
                </c:pt>
                <c:pt idx="17">
                  <c:v>6.1632202389608208</c:v>
                </c:pt>
                <c:pt idx="18">
                  <c:v>6.1632202389608208</c:v>
                </c:pt>
                <c:pt idx="19">
                  <c:v>6.1632202389608199</c:v>
                </c:pt>
                <c:pt idx="20">
                  <c:v>1.3928877740051402</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2-CA5D-4593-BE39-661DBDB0E08A}"/>
            </c:ext>
          </c:extLst>
        </c:ser>
        <c:ser>
          <c:idx val="3"/>
          <c:order val="3"/>
          <c:tx>
            <c:strRef>
              <c:f>'Chart data'!$J$180</c:f>
              <c:strCache>
                <c:ptCount val="1"/>
                <c:pt idx="0">
                  <c:v>Income tax</c:v>
                </c:pt>
              </c:strCache>
            </c:strRef>
          </c:tx>
          <c:spPr>
            <a:solidFill>
              <a:schemeClr val="accent1"/>
            </a:solidFill>
            <a:ln>
              <a:noFill/>
            </a:ln>
            <a:effectLst/>
          </c:spPr>
          <c:invertIfNegative val="0"/>
          <c:val>
            <c:numRef>
              <c:f>'Chart data'!$K$180:$AI$180</c:f>
              <c:numCache>
                <c:formatCode>#,##0_);\(#,##0\)</c:formatCode>
                <c:ptCount val="25"/>
                <c:pt idx="0">
                  <c:v>0</c:v>
                </c:pt>
                <c:pt idx="1">
                  <c:v>0</c:v>
                </c:pt>
                <c:pt idx="2">
                  <c:v>0</c:v>
                </c:pt>
                <c:pt idx="3">
                  <c:v>0</c:v>
                </c:pt>
                <c:pt idx="4">
                  <c:v>0</c:v>
                </c:pt>
                <c:pt idx="5">
                  <c:v>0</c:v>
                </c:pt>
                <c:pt idx="6">
                  <c:v>2.9257584812715738</c:v>
                </c:pt>
                <c:pt idx="7">
                  <c:v>3.9737819947327133</c:v>
                </c:pt>
                <c:pt idx="8">
                  <c:v>4.3857818370212076</c:v>
                </c:pt>
                <c:pt idx="9">
                  <c:v>4.7957158560715492</c:v>
                </c:pt>
                <c:pt idx="10">
                  <c:v>4.8969817010788885</c:v>
                </c:pt>
                <c:pt idx="11">
                  <c:v>4.9962619412821603</c:v>
                </c:pt>
                <c:pt idx="12">
                  <c:v>9.9602739514458332</c:v>
                </c:pt>
                <c:pt idx="13">
                  <c:v>9.9602739514458332</c:v>
                </c:pt>
                <c:pt idx="14">
                  <c:v>9.9602739514458314</c:v>
                </c:pt>
                <c:pt idx="15">
                  <c:v>9.9602739514458314</c:v>
                </c:pt>
                <c:pt idx="16">
                  <c:v>9.9602739514458332</c:v>
                </c:pt>
                <c:pt idx="17">
                  <c:v>9.9602739514458314</c:v>
                </c:pt>
                <c:pt idx="18">
                  <c:v>9.9602739514458332</c:v>
                </c:pt>
                <c:pt idx="19">
                  <c:v>10.385660905300988</c:v>
                </c:pt>
                <c:pt idx="20">
                  <c:v>6.2567490618293045</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3-CA5D-4593-BE39-661DBDB0E08A}"/>
            </c:ext>
          </c:extLst>
        </c:ser>
        <c:ser>
          <c:idx val="4"/>
          <c:order val="4"/>
          <c:tx>
            <c:strRef>
              <c:f>'Chart data'!$J$181</c:f>
              <c:strCache>
                <c:ptCount val="1"/>
                <c:pt idx="0">
                  <c:v>Resource rent tax</c:v>
                </c:pt>
              </c:strCache>
            </c:strRef>
          </c:tx>
          <c:spPr>
            <a:solidFill>
              <a:schemeClr val="accent1">
                <a:lumMod val="60000"/>
                <a:lumOff val="40000"/>
              </a:schemeClr>
            </a:solidFill>
            <a:ln>
              <a:noFill/>
            </a:ln>
            <a:effectLst/>
          </c:spPr>
          <c:invertIfNegative val="0"/>
          <c:val>
            <c:numRef>
              <c:f>'Chart data'!$K$181:$AI$181</c:f>
              <c:numCache>
                <c:formatCode>#,##0_);\(#,##0\)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4-CA5D-4593-BE39-661DBDB0E08A}"/>
            </c:ext>
          </c:extLst>
        </c:ser>
        <c:ser>
          <c:idx val="5"/>
          <c:order val="5"/>
          <c:tx>
            <c:strRef>
              <c:f>'Chart data'!$J$182</c:f>
              <c:strCache>
                <c:ptCount val="1"/>
                <c:pt idx="0">
                  <c:v>WHT on services</c:v>
                </c:pt>
              </c:strCache>
            </c:strRef>
          </c:tx>
          <c:spPr>
            <a:solidFill>
              <a:schemeClr val="accent4">
                <a:lumMod val="75000"/>
              </a:schemeClr>
            </a:solidFill>
            <a:ln>
              <a:noFill/>
            </a:ln>
            <a:effectLst/>
          </c:spPr>
          <c:invertIfNegative val="0"/>
          <c:val>
            <c:numRef>
              <c:f>'Chart data'!$K$182:$AI$182</c:f>
              <c:numCache>
                <c:formatCode>#,##0_);\(#,##0\)</c:formatCode>
                <c:ptCount val="25"/>
                <c:pt idx="0">
                  <c:v>2.4</c:v>
                </c:pt>
                <c:pt idx="1">
                  <c:v>2.4</c:v>
                </c:pt>
                <c:pt idx="2">
                  <c:v>0.78749999999999987</c:v>
                </c:pt>
                <c:pt idx="3">
                  <c:v>0.78749999999999998</c:v>
                </c:pt>
                <c:pt idx="4">
                  <c:v>0.78749999999999998</c:v>
                </c:pt>
                <c:pt idx="5">
                  <c:v>0.78749999999999998</c:v>
                </c:pt>
                <c:pt idx="6">
                  <c:v>0.78749999999999998</c:v>
                </c:pt>
                <c:pt idx="7">
                  <c:v>0.78749999999999998</c:v>
                </c:pt>
                <c:pt idx="8">
                  <c:v>0.78749999999999998</c:v>
                </c:pt>
                <c:pt idx="9">
                  <c:v>0.78749999999999998</c:v>
                </c:pt>
                <c:pt idx="10">
                  <c:v>0.78749999999999998</c:v>
                </c:pt>
                <c:pt idx="11">
                  <c:v>0.78749999999999998</c:v>
                </c:pt>
                <c:pt idx="12">
                  <c:v>0.78749999999999998</c:v>
                </c:pt>
                <c:pt idx="13">
                  <c:v>0.78749999999999987</c:v>
                </c:pt>
                <c:pt idx="14">
                  <c:v>0.78750000000000009</c:v>
                </c:pt>
                <c:pt idx="15">
                  <c:v>0.78749999999999998</c:v>
                </c:pt>
                <c:pt idx="16">
                  <c:v>0.78749999999999998</c:v>
                </c:pt>
                <c:pt idx="17">
                  <c:v>0.78749999999999998</c:v>
                </c:pt>
                <c:pt idx="18">
                  <c:v>0.78749999999999998</c:v>
                </c:pt>
                <c:pt idx="19">
                  <c:v>0.76859999999999917</c:v>
                </c:pt>
                <c:pt idx="20">
                  <c:v>0</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5-CA5D-4593-BE39-661DBDB0E08A}"/>
            </c:ext>
          </c:extLst>
        </c:ser>
        <c:ser>
          <c:idx val="6"/>
          <c:order val="6"/>
          <c:tx>
            <c:strRef>
              <c:f>'Chart data'!$J$183</c:f>
              <c:strCache>
                <c:ptCount val="1"/>
                <c:pt idx="0">
                  <c:v>WHT on interest</c:v>
                </c:pt>
              </c:strCache>
            </c:strRef>
          </c:tx>
          <c:spPr>
            <a:solidFill>
              <a:schemeClr val="accent4"/>
            </a:solidFill>
            <a:ln>
              <a:noFill/>
            </a:ln>
            <a:effectLst/>
          </c:spPr>
          <c:invertIfNegative val="0"/>
          <c:val>
            <c:numRef>
              <c:f>'Chart data'!$K$183:$AI$183</c:f>
              <c:numCache>
                <c:formatCode>#,##0_);\(#,##0\)</c:formatCode>
                <c:ptCount val="25"/>
                <c:pt idx="0">
                  <c:v>1.0732499999999998</c:v>
                </c:pt>
                <c:pt idx="1">
                  <c:v>1.0732499999999998</c:v>
                </c:pt>
                <c:pt idx="2">
                  <c:v>1.0732499999999998</c:v>
                </c:pt>
                <c:pt idx="3">
                  <c:v>0.91992857142857154</c:v>
                </c:pt>
                <c:pt idx="4">
                  <c:v>0.76660714285714293</c:v>
                </c:pt>
                <c:pt idx="5">
                  <c:v>0.61328571428571443</c:v>
                </c:pt>
                <c:pt idx="6">
                  <c:v>0.45996428571428599</c:v>
                </c:pt>
                <c:pt idx="7">
                  <c:v>0.30664285714285733</c:v>
                </c:pt>
                <c:pt idx="8">
                  <c:v>0.1533214285714288</c:v>
                </c:pt>
                <c:pt idx="9">
                  <c:v>2.5579538487363605E-16</c:v>
                </c:pt>
                <c:pt idx="10">
                  <c:v>2.5579538487363605E-16</c:v>
                </c:pt>
                <c:pt idx="11">
                  <c:v>2.557953848736361E-16</c:v>
                </c:pt>
                <c:pt idx="12">
                  <c:v>2.5579538487363605E-16</c:v>
                </c:pt>
                <c:pt idx="13">
                  <c:v>2.5579538487363605E-16</c:v>
                </c:pt>
                <c:pt idx="14">
                  <c:v>2.5579538487363605E-16</c:v>
                </c:pt>
                <c:pt idx="15">
                  <c:v>2.5579538487363605E-16</c:v>
                </c:pt>
                <c:pt idx="16">
                  <c:v>2.557953848736361E-16</c:v>
                </c:pt>
                <c:pt idx="17">
                  <c:v>2.5579538487363605E-16</c:v>
                </c:pt>
                <c:pt idx="18">
                  <c:v>2.5579538487363605E-16</c:v>
                </c:pt>
                <c:pt idx="19">
                  <c:v>2.5579538487363605E-16</c:v>
                </c:pt>
                <c:pt idx="20">
                  <c:v>2.557953848736361E-16</c:v>
                </c:pt>
                <c:pt idx="21">
                  <c:v>2.5579538487363605E-16</c:v>
                </c:pt>
                <c:pt idx="22" formatCode="General">
                  <c:v>2.5579538487363605E-16</c:v>
                </c:pt>
                <c:pt idx="23" formatCode="General">
                  <c:v>2.5579538487363605E-16</c:v>
                </c:pt>
                <c:pt idx="24" formatCode="General">
                  <c:v>2.5579538487363605E-16</c:v>
                </c:pt>
              </c:numCache>
            </c:numRef>
          </c:val>
          <c:extLst>
            <c:ext xmlns:c16="http://schemas.microsoft.com/office/drawing/2014/chart" uri="{C3380CC4-5D6E-409C-BE32-E72D297353CC}">
              <c16:uniqueId val="{00000006-CA5D-4593-BE39-661DBDB0E08A}"/>
            </c:ext>
          </c:extLst>
        </c:ser>
        <c:ser>
          <c:idx val="7"/>
          <c:order val="7"/>
          <c:tx>
            <c:strRef>
              <c:f>'Chart data'!$J$184</c:f>
              <c:strCache>
                <c:ptCount val="1"/>
                <c:pt idx="0">
                  <c:v>WHT on dividends</c:v>
                </c:pt>
              </c:strCache>
            </c:strRef>
          </c:tx>
          <c:spPr>
            <a:solidFill>
              <a:schemeClr val="accent4">
                <a:lumMod val="40000"/>
                <a:lumOff val="60000"/>
              </a:schemeClr>
            </a:solidFill>
            <a:ln>
              <a:noFill/>
            </a:ln>
            <a:effectLst/>
          </c:spPr>
          <c:invertIfNegative val="0"/>
          <c:val>
            <c:numRef>
              <c:f>'Chart data'!$K$184:$AI$184</c:f>
              <c:numCache>
                <c:formatCode>#,##0_);\(#,##0\)</c:formatCode>
                <c:ptCount val="25"/>
                <c:pt idx="0">
                  <c:v>0</c:v>
                </c:pt>
                <c:pt idx="1">
                  <c:v>0</c:v>
                </c:pt>
                <c:pt idx="2">
                  <c:v>0</c:v>
                </c:pt>
                <c:pt idx="3">
                  <c:v>0</c:v>
                </c:pt>
                <c:pt idx="4">
                  <c:v>0</c:v>
                </c:pt>
                <c:pt idx="5">
                  <c:v>0</c:v>
                </c:pt>
                <c:pt idx="6">
                  <c:v>0</c:v>
                </c:pt>
                <c:pt idx="7">
                  <c:v>0</c:v>
                </c:pt>
                <c:pt idx="8">
                  <c:v>0</c:v>
                </c:pt>
                <c:pt idx="9">
                  <c:v>0</c:v>
                </c:pt>
                <c:pt idx="10">
                  <c:v>1.3079590038135138</c:v>
                </c:pt>
                <c:pt idx="11">
                  <c:v>2.8204651230203948</c:v>
                </c:pt>
                <c:pt idx="12">
                  <c:v>2.3240639220040276</c:v>
                </c:pt>
                <c:pt idx="13">
                  <c:v>2.3240639220040276</c:v>
                </c:pt>
                <c:pt idx="14">
                  <c:v>2.324063922004028</c:v>
                </c:pt>
                <c:pt idx="15">
                  <c:v>2.3240639220040276</c:v>
                </c:pt>
                <c:pt idx="16">
                  <c:v>2.3240639220040276</c:v>
                </c:pt>
                <c:pt idx="17">
                  <c:v>2.3240639220040276</c:v>
                </c:pt>
                <c:pt idx="18">
                  <c:v>2.3240639220040276</c:v>
                </c:pt>
                <c:pt idx="19">
                  <c:v>2.423320877903564</c:v>
                </c:pt>
                <c:pt idx="20">
                  <c:v>1.4599081144268375</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7-CA5D-4593-BE39-661DBDB0E08A}"/>
            </c:ext>
          </c:extLst>
        </c:ser>
        <c:dLbls>
          <c:showLegendKey val="0"/>
          <c:showVal val="0"/>
          <c:showCatName val="0"/>
          <c:showSerName val="0"/>
          <c:showPercent val="0"/>
          <c:showBubbleSize val="0"/>
        </c:dLbls>
        <c:gapWidth val="50"/>
        <c:overlap val="100"/>
        <c:axId val="784492584"/>
        <c:axId val="784491272"/>
      </c:barChart>
      <c:catAx>
        <c:axId val="7844925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491272"/>
        <c:crosses val="autoZero"/>
        <c:auto val="1"/>
        <c:lblAlgn val="ctr"/>
        <c:lblOffset val="100"/>
        <c:noMultiLvlLbl val="0"/>
      </c:catAx>
      <c:valAx>
        <c:axId val="784491272"/>
        <c:scaling>
          <c:orientation val="minMax"/>
        </c:scaling>
        <c:delete val="0"/>
        <c:axPos val="l"/>
        <c:majorGridlines>
          <c:spPr>
            <a:ln w="9525" cap="flat" cmpd="sng" algn="ctr">
              <a:solidFill>
                <a:schemeClr val="tx1">
                  <a:lumMod val="15000"/>
                  <a:lumOff val="85000"/>
                </a:schemeClr>
              </a:solidFill>
              <a:round/>
            </a:ln>
            <a:effectLst/>
          </c:spPr>
        </c:majorGridlines>
        <c:title>
          <c:tx>
            <c:strRef>
              <c:f>'Chart data'!$G$188</c:f>
              <c:strCache>
                <c:ptCount val="1"/>
                <c:pt idx="0">
                  <c:v>Annual revenues (M$, real)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492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data'!$G$248</c:f>
          <c:strCache>
            <c:ptCount val="1"/>
            <c:pt idx="0">
              <c:v>Benchmark revenue discounted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'Chart data'!$J$238</c:f>
              <c:strCache>
                <c:ptCount val="1"/>
                <c:pt idx="0">
                  <c:v>Signature bonus</c:v>
                </c:pt>
              </c:strCache>
            </c:strRef>
          </c:tx>
          <c:spPr>
            <a:solidFill>
              <a:schemeClr val="accent3">
                <a:lumMod val="75000"/>
              </a:schemeClr>
            </a:solidFill>
            <a:ln>
              <a:noFill/>
            </a:ln>
            <a:effectLst/>
          </c:spPr>
          <c:invertIfNegative val="0"/>
          <c:val>
            <c:numRef>
              <c:f>'Chart data'!$K$238:$AI$238</c:f>
              <c:numCache>
                <c:formatCode>#,##0_);\(#,##0\)</c:formatCode>
                <c:ptCount val="25"/>
                <c:pt idx="0">
                  <c:v>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0-3674-4A01-9A46-C06D354EA5EE}"/>
            </c:ext>
          </c:extLst>
        </c:ser>
        <c:ser>
          <c:idx val="1"/>
          <c:order val="1"/>
          <c:tx>
            <c:strRef>
              <c:f>'Chart data'!$J$239</c:f>
              <c:strCache>
                <c:ptCount val="1"/>
                <c:pt idx="0">
                  <c:v>Import duties</c:v>
                </c:pt>
              </c:strCache>
            </c:strRef>
          </c:tx>
          <c:spPr>
            <a:solidFill>
              <a:schemeClr val="accent3"/>
            </a:solidFill>
            <a:ln>
              <a:noFill/>
            </a:ln>
            <a:effectLst/>
          </c:spPr>
          <c:invertIfNegative val="0"/>
          <c:val>
            <c:numRef>
              <c:f>'Chart data'!$K$239:$AI$239</c:f>
              <c:numCache>
                <c:formatCode>#,##0_);\(#,##0\)</c:formatCode>
                <c:ptCount val="25"/>
                <c:pt idx="0">
                  <c:v>3.375</c:v>
                </c:pt>
                <c:pt idx="1">
                  <c:v>3.0681818181818179</c:v>
                </c:pt>
                <c:pt idx="2">
                  <c:v>2.4002936249710358</c:v>
                </c:pt>
                <c:pt idx="3">
                  <c:v>2.3828270369759226</c:v>
                </c:pt>
                <c:pt idx="4">
                  <c:v>2.1662063972508387</c:v>
                </c:pt>
                <c:pt idx="5">
                  <c:v>1.9692785429553077</c:v>
                </c:pt>
                <c:pt idx="6">
                  <c:v>1.7902532208684614</c:v>
                </c:pt>
                <c:pt idx="7">
                  <c:v>1.6275029280622373</c:v>
                </c:pt>
                <c:pt idx="8">
                  <c:v>1.4795481164202158</c:v>
                </c:pt>
                <c:pt idx="9">
                  <c:v>1.3450437422001962</c:v>
                </c:pt>
                <c:pt idx="10">
                  <c:v>1.2227670383638147</c:v>
                </c:pt>
                <c:pt idx="11">
                  <c:v>1.1116063985125586</c:v>
                </c:pt>
                <c:pt idx="12">
                  <c:v>1.0105512713750531</c:v>
                </c:pt>
                <c:pt idx="13">
                  <c:v>0.91868297397732102</c:v>
                </c:pt>
                <c:pt idx="14">
                  <c:v>0.8351663399793825</c:v>
                </c:pt>
                <c:pt idx="15">
                  <c:v>0.75924212725398421</c:v>
                </c:pt>
                <c:pt idx="16">
                  <c:v>0.69022011568544017</c:v>
                </c:pt>
                <c:pt idx="17">
                  <c:v>0.62747283244130925</c:v>
                </c:pt>
                <c:pt idx="18">
                  <c:v>0.57042984767391747</c:v>
                </c:pt>
                <c:pt idx="19">
                  <c:v>0.51032082662810396</c:v>
                </c:pt>
                <c:pt idx="20">
                  <c:v>3.5903010303881419E-2</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1-3674-4A01-9A46-C06D354EA5EE}"/>
            </c:ext>
          </c:extLst>
        </c:ser>
        <c:ser>
          <c:idx val="2"/>
          <c:order val="2"/>
          <c:tx>
            <c:strRef>
              <c:f>'Chart data'!$J$240</c:f>
              <c:strCache>
                <c:ptCount val="1"/>
                <c:pt idx="0">
                  <c:v>Royalty</c:v>
                </c:pt>
              </c:strCache>
            </c:strRef>
          </c:tx>
          <c:spPr>
            <a:solidFill>
              <a:schemeClr val="accent1">
                <a:lumMod val="50000"/>
              </a:schemeClr>
            </a:solidFill>
            <a:ln>
              <a:noFill/>
            </a:ln>
            <a:effectLst/>
          </c:spPr>
          <c:invertIfNegative val="0"/>
          <c:val>
            <c:numRef>
              <c:f>'Chart data'!$K$240:$AI$240</c:f>
              <c:numCache>
                <c:formatCode>#,##0_);\(#,##0\)</c:formatCode>
                <c:ptCount val="25"/>
                <c:pt idx="0">
                  <c:v>0</c:v>
                </c:pt>
                <c:pt idx="1">
                  <c:v>0</c:v>
                </c:pt>
                <c:pt idx="2">
                  <c:v>3.8201778340666239</c:v>
                </c:pt>
                <c:pt idx="3">
                  <c:v>4.6305185867474226</c:v>
                </c:pt>
                <c:pt idx="4">
                  <c:v>4.2095623515885663</c:v>
                </c:pt>
                <c:pt idx="5">
                  <c:v>3.826874865080514</c:v>
                </c:pt>
                <c:pt idx="6">
                  <c:v>3.4789771500731943</c:v>
                </c:pt>
                <c:pt idx="7">
                  <c:v>3.1627065000665393</c:v>
                </c:pt>
                <c:pt idx="8">
                  <c:v>2.875187727333218</c:v>
                </c:pt>
                <c:pt idx="9">
                  <c:v>2.6138070248483798</c:v>
                </c:pt>
                <c:pt idx="10">
                  <c:v>2.3761882044076179</c:v>
                </c:pt>
                <c:pt idx="11">
                  <c:v>2.1601710949160156</c:v>
                </c:pt>
                <c:pt idx="12">
                  <c:v>1.9637919044691055</c:v>
                </c:pt>
                <c:pt idx="13">
                  <c:v>1.785265367699187</c:v>
                </c:pt>
                <c:pt idx="14">
                  <c:v>1.6229685160901695</c:v>
                </c:pt>
                <c:pt idx="15">
                  <c:v>1.4754259237183358</c:v>
                </c:pt>
                <c:pt idx="16">
                  <c:v>1.341296294289396</c:v>
                </c:pt>
                <c:pt idx="17">
                  <c:v>1.2193602675358146</c:v>
                </c:pt>
                <c:pt idx="18">
                  <c:v>1.1085093341234677</c:v>
                </c:pt>
                <c:pt idx="19">
                  <c:v>1.0077357582940611</c:v>
                </c:pt>
                <c:pt idx="20">
                  <c:v>0.20704389215859731</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2-3674-4A01-9A46-C06D354EA5EE}"/>
            </c:ext>
          </c:extLst>
        </c:ser>
        <c:ser>
          <c:idx val="3"/>
          <c:order val="3"/>
          <c:tx>
            <c:strRef>
              <c:f>'Chart data'!$J$241</c:f>
              <c:strCache>
                <c:ptCount val="1"/>
                <c:pt idx="0">
                  <c:v>Income tax</c:v>
                </c:pt>
              </c:strCache>
            </c:strRef>
          </c:tx>
          <c:spPr>
            <a:solidFill>
              <a:schemeClr val="accent1"/>
            </a:solidFill>
            <a:ln>
              <a:noFill/>
            </a:ln>
            <a:effectLst/>
          </c:spPr>
          <c:invertIfNegative val="0"/>
          <c:val>
            <c:numRef>
              <c:f>'Chart data'!$K$241:$AI$241</c:f>
              <c:numCache>
                <c:formatCode>#,##0_);\(#,##0\)</c:formatCode>
                <c:ptCount val="25"/>
                <c:pt idx="0">
                  <c:v>0</c:v>
                </c:pt>
                <c:pt idx="1">
                  <c:v>0</c:v>
                </c:pt>
                <c:pt idx="2">
                  <c:v>0</c:v>
                </c:pt>
                <c:pt idx="3">
                  <c:v>0</c:v>
                </c:pt>
                <c:pt idx="4">
                  <c:v>0</c:v>
                </c:pt>
                <c:pt idx="5">
                  <c:v>0</c:v>
                </c:pt>
                <c:pt idx="6">
                  <c:v>1.6515143883115357</c:v>
                </c:pt>
                <c:pt idx="7">
                  <c:v>2.0391784906761021</c:v>
                </c:pt>
                <c:pt idx="8">
                  <c:v>2.0459995949601946</c:v>
                </c:pt>
                <c:pt idx="9">
                  <c:v>2.0338516729511054</c:v>
                </c:pt>
                <c:pt idx="10">
                  <c:v>1.8879984333101774</c:v>
                </c:pt>
                <c:pt idx="11">
                  <c:v>1.7511593306304549</c:v>
                </c:pt>
                <c:pt idx="12">
                  <c:v>3.1736502337683503</c:v>
                </c:pt>
                <c:pt idx="13">
                  <c:v>2.8851365761530459</c:v>
                </c:pt>
                <c:pt idx="14">
                  <c:v>2.6228514328664039</c:v>
                </c:pt>
                <c:pt idx="15">
                  <c:v>2.3844103935149126</c:v>
                </c:pt>
                <c:pt idx="16">
                  <c:v>2.1676458122862847</c:v>
                </c:pt>
                <c:pt idx="17">
                  <c:v>1.97058710207844</c:v>
                </c:pt>
                <c:pt idx="18">
                  <c:v>1.7914428200713093</c:v>
                </c:pt>
                <c:pt idx="19">
                  <c:v>1.698138548031694</c:v>
                </c:pt>
                <c:pt idx="20">
                  <c:v>0.93002588018696386</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3-3674-4A01-9A46-C06D354EA5EE}"/>
            </c:ext>
          </c:extLst>
        </c:ser>
        <c:ser>
          <c:idx val="4"/>
          <c:order val="4"/>
          <c:tx>
            <c:strRef>
              <c:f>'Chart data'!$J$242</c:f>
              <c:strCache>
                <c:ptCount val="1"/>
                <c:pt idx="0">
                  <c:v>Resource rent tax</c:v>
                </c:pt>
              </c:strCache>
            </c:strRef>
          </c:tx>
          <c:spPr>
            <a:solidFill>
              <a:schemeClr val="accent1">
                <a:lumMod val="60000"/>
                <a:lumOff val="40000"/>
              </a:schemeClr>
            </a:solidFill>
            <a:ln>
              <a:noFill/>
            </a:ln>
            <a:effectLst/>
          </c:spPr>
          <c:invertIfNegative val="0"/>
          <c:val>
            <c:numRef>
              <c:f>'Chart data'!$K$242:$AI$242</c:f>
              <c:numCache>
                <c:formatCode>#,##0_);\(#,##0\)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4-3674-4A01-9A46-C06D354EA5EE}"/>
            </c:ext>
          </c:extLst>
        </c:ser>
        <c:ser>
          <c:idx val="5"/>
          <c:order val="5"/>
          <c:tx>
            <c:strRef>
              <c:f>'Chart data'!$J$243</c:f>
              <c:strCache>
                <c:ptCount val="1"/>
                <c:pt idx="0">
                  <c:v>WHT on services</c:v>
                </c:pt>
              </c:strCache>
            </c:strRef>
          </c:tx>
          <c:spPr>
            <a:solidFill>
              <a:schemeClr val="accent4">
                <a:lumMod val="75000"/>
              </a:schemeClr>
            </a:solidFill>
            <a:ln>
              <a:noFill/>
            </a:ln>
            <a:effectLst/>
          </c:spPr>
          <c:invertIfNegative val="0"/>
          <c:val>
            <c:numRef>
              <c:f>'Chart data'!$K$243:$AI$243</c:f>
              <c:numCache>
                <c:formatCode>#,##0_);\(#,##0\)</c:formatCode>
                <c:ptCount val="25"/>
                <c:pt idx="0">
                  <c:v>2.4</c:v>
                </c:pt>
                <c:pt idx="1">
                  <c:v>2.1818181818181817</c:v>
                </c:pt>
                <c:pt idx="2">
                  <c:v>0.65082644628099151</c:v>
                </c:pt>
                <c:pt idx="3">
                  <c:v>0.59166040570999234</c:v>
                </c:pt>
                <c:pt idx="4">
                  <c:v>0.53787309609999301</c:v>
                </c:pt>
                <c:pt idx="5">
                  <c:v>0.48897554190908449</c:v>
                </c:pt>
                <c:pt idx="6">
                  <c:v>0.44452321991734955</c:v>
                </c:pt>
                <c:pt idx="7">
                  <c:v>0.40411201810668129</c:v>
                </c:pt>
                <c:pt idx="8">
                  <c:v>0.36737456191516482</c:v>
                </c:pt>
                <c:pt idx="9">
                  <c:v>0.33397687446833169</c:v>
                </c:pt>
                <c:pt idx="10">
                  <c:v>0.30361534042575605</c:v>
                </c:pt>
                <c:pt idx="11">
                  <c:v>0.27601394584159633</c:v>
                </c:pt>
                <c:pt idx="12">
                  <c:v>0.25092176894690577</c:v>
                </c:pt>
                <c:pt idx="13">
                  <c:v>0.22811069904264161</c:v>
                </c:pt>
                <c:pt idx="14">
                  <c:v>0.20737336276603782</c:v>
                </c:pt>
                <c:pt idx="15">
                  <c:v>0.18852123887821617</c:v>
                </c:pt>
                <c:pt idx="16">
                  <c:v>0.17138294443474197</c:v>
                </c:pt>
                <c:pt idx="17">
                  <c:v>0.15580267675885634</c:v>
                </c:pt>
                <c:pt idx="18">
                  <c:v>0.14163879705350574</c:v>
                </c:pt>
                <c:pt idx="19">
                  <c:v>0.1256722417492922</c:v>
                </c:pt>
                <c:pt idx="20">
                  <c:v>0</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5-3674-4A01-9A46-C06D354EA5EE}"/>
            </c:ext>
          </c:extLst>
        </c:ser>
        <c:ser>
          <c:idx val="6"/>
          <c:order val="6"/>
          <c:tx>
            <c:strRef>
              <c:f>'Chart data'!$J$244</c:f>
              <c:strCache>
                <c:ptCount val="1"/>
                <c:pt idx="0">
                  <c:v>WHT on interest</c:v>
                </c:pt>
              </c:strCache>
            </c:strRef>
          </c:tx>
          <c:spPr>
            <a:solidFill>
              <a:schemeClr val="accent4"/>
            </a:solidFill>
            <a:ln>
              <a:noFill/>
            </a:ln>
            <a:effectLst/>
          </c:spPr>
          <c:invertIfNegative val="0"/>
          <c:val>
            <c:numRef>
              <c:f>'Chart data'!$K$244:$AI$244</c:f>
              <c:numCache>
                <c:formatCode>#,##0_);\(#,##0\)</c:formatCode>
                <c:ptCount val="25"/>
                <c:pt idx="0">
                  <c:v>1.0732499999999998</c:v>
                </c:pt>
                <c:pt idx="1">
                  <c:v>0.97568181818181798</c:v>
                </c:pt>
                <c:pt idx="2">
                  <c:v>0.88698347107437991</c:v>
                </c:pt>
                <c:pt idx="3">
                  <c:v>0.69115595148652986</c:v>
                </c:pt>
                <c:pt idx="4">
                  <c:v>0.52360299355040141</c:v>
                </c:pt>
                <c:pt idx="5">
                  <c:v>0.3808021771275647</c:v>
                </c:pt>
                <c:pt idx="6">
                  <c:v>0.25963784804152146</c:v>
                </c:pt>
                <c:pt idx="7">
                  <c:v>0.15735627154031601</c:v>
                </c:pt>
                <c:pt idx="8">
                  <c:v>7.1525577972870985E-2</c:v>
                </c:pt>
                <c:pt idx="9">
                  <c:v>1.0848221351558214E-16</c:v>
                </c:pt>
                <c:pt idx="10">
                  <c:v>9.8620194105074665E-17</c:v>
                </c:pt>
                <c:pt idx="11">
                  <c:v>8.965472191370424E-17</c:v>
                </c:pt>
                <c:pt idx="12">
                  <c:v>8.1504292648822021E-17</c:v>
                </c:pt>
                <c:pt idx="13">
                  <c:v>7.4094811498929122E-17</c:v>
                </c:pt>
                <c:pt idx="14">
                  <c:v>6.7358919544480993E-17</c:v>
                </c:pt>
                <c:pt idx="15">
                  <c:v>6.1235381404073635E-17</c:v>
                </c:pt>
                <c:pt idx="16">
                  <c:v>5.5668528549157857E-17</c:v>
                </c:pt>
                <c:pt idx="17">
                  <c:v>5.0607753226507129E-17</c:v>
                </c:pt>
                <c:pt idx="18">
                  <c:v>4.6007048387733751E-17</c:v>
                </c:pt>
                <c:pt idx="19">
                  <c:v>4.1824589443394309E-17</c:v>
                </c:pt>
                <c:pt idx="20">
                  <c:v>3.8022354039449387E-17</c:v>
                </c:pt>
                <c:pt idx="21">
                  <c:v>3.456577639949943E-17</c:v>
                </c:pt>
                <c:pt idx="22" formatCode="General">
                  <c:v>3.1423433090454023E-17</c:v>
                </c:pt>
                <c:pt idx="23" formatCode="General">
                  <c:v>2.8566757354958203E-17</c:v>
                </c:pt>
                <c:pt idx="24" formatCode="General">
                  <c:v>2.5969779413598369E-17</c:v>
                </c:pt>
              </c:numCache>
            </c:numRef>
          </c:val>
          <c:extLst>
            <c:ext xmlns:c16="http://schemas.microsoft.com/office/drawing/2014/chart" uri="{C3380CC4-5D6E-409C-BE32-E72D297353CC}">
              <c16:uniqueId val="{00000006-3674-4A01-9A46-C06D354EA5EE}"/>
            </c:ext>
          </c:extLst>
        </c:ser>
        <c:ser>
          <c:idx val="7"/>
          <c:order val="7"/>
          <c:tx>
            <c:strRef>
              <c:f>'Chart data'!$J$245</c:f>
              <c:strCache>
                <c:ptCount val="1"/>
                <c:pt idx="0">
                  <c:v>WHT on dividends</c:v>
                </c:pt>
              </c:strCache>
            </c:strRef>
          </c:tx>
          <c:spPr>
            <a:solidFill>
              <a:schemeClr val="accent4">
                <a:lumMod val="40000"/>
                <a:lumOff val="60000"/>
              </a:schemeClr>
            </a:solidFill>
            <a:ln>
              <a:noFill/>
            </a:ln>
            <a:effectLst/>
          </c:spPr>
          <c:invertIfNegative val="0"/>
          <c:val>
            <c:numRef>
              <c:f>'Chart data'!$K$245:$AI$245</c:f>
              <c:numCache>
                <c:formatCode>#,##0_);\(#,##0\)</c:formatCode>
                <c:ptCount val="25"/>
                <c:pt idx="0">
                  <c:v>0</c:v>
                </c:pt>
                <c:pt idx="1">
                  <c:v>0</c:v>
                </c:pt>
                <c:pt idx="2">
                  <c:v>0</c:v>
                </c:pt>
                <c:pt idx="3">
                  <c:v>0</c:v>
                </c:pt>
                <c:pt idx="4">
                  <c:v>0</c:v>
                </c:pt>
                <c:pt idx="5">
                  <c:v>0</c:v>
                </c:pt>
                <c:pt idx="6">
                  <c:v>0</c:v>
                </c:pt>
                <c:pt idx="7">
                  <c:v>0</c:v>
                </c:pt>
                <c:pt idx="8">
                  <c:v>0</c:v>
                </c:pt>
                <c:pt idx="9">
                  <c:v>0</c:v>
                </c:pt>
                <c:pt idx="10">
                  <c:v>0.50427481676923525</c:v>
                </c:pt>
                <c:pt idx="11">
                  <c:v>0.98855581931868275</c:v>
                </c:pt>
                <c:pt idx="12">
                  <c:v>0.74051838787928159</c:v>
                </c:pt>
                <c:pt idx="13">
                  <c:v>0.67319853443571065</c:v>
                </c:pt>
                <c:pt idx="14">
                  <c:v>0.61199866766882771</c:v>
                </c:pt>
                <c:pt idx="15">
                  <c:v>0.55636242515347967</c:v>
                </c:pt>
                <c:pt idx="16">
                  <c:v>0.50578402286679969</c:v>
                </c:pt>
                <c:pt idx="17">
                  <c:v>0.45980365715163607</c:v>
                </c:pt>
                <c:pt idx="18">
                  <c:v>0.41800332468330548</c:v>
                </c:pt>
                <c:pt idx="19">
                  <c:v>0.39623232787406198</c:v>
                </c:pt>
                <c:pt idx="20">
                  <c:v>0.21700603871029156</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7-3674-4A01-9A46-C06D354EA5EE}"/>
            </c:ext>
          </c:extLst>
        </c:ser>
        <c:dLbls>
          <c:showLegendKey val="0"/>
          <c:showVal val="0"/>
          <c:showCatName val="0"/>
          <c:showSerName val="0"/>
          <c:showPercent val="0"/>
          <c:showBubbleSize val="0"/>
        </c:dLbls>
        <c:gapWidth val="50"/>
        <c:overlap val="100"/>
        <c:axId val="784492584"/>
        <c:axId val="784491272"/>
      </c:barChart>
      <c:catAx>
        <c:axId val="7844925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491272"/>
        <c:crosses val="autoZero"/>
        <c:auto val="1"/>
        <c:lblAlgn val="ctr"/>
        <c:lblOffset val="100"/>
        <c:noMultiLvlLbl val="0"/>
      </c:catAx>
      <c:valAx>
        <c:axId val="784491272"/>
        <c:scaling>
          <c:orientation val="minMax"/>
        </c:scaling>
        <c:delete val="0"/>
        <c:axPos val="l"/>
        <c:majorGridlines>
          <c:spPr>
            <a:ln w="9525" cap="flat" cmpd="sng" algn="ctr">
              <a:solidFill>
                <a:schemeClr val="tx1">
                  <a:lumMod val="15000"/>
                  <a:lumOff val="85000"/>
                </a:schemeClr>
              </a:solidFill>
              <a:round/>
            </a:ln>
            <a:effectLst/>
          </c:spPr>
        </c:majorGridlines>
        <c:title>
          <c:tx>
            <c:strRef>
              <c:f>'Chart data'!$G$249</c:f>
              <c:strCache>
                <c:ptCount val="1"/>
                <c:pt idx="0">
                  <c:v>Annual revenues (M$, discounted)</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492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data'!$G$366</c:f>
          <c:strCache>
            <c:ptCount val="1"/>
            <c:pt idx="0">
              <c:v>Incentive + behaviour revenue discounted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'Chart data'!$J$356</c:f>
              <c:strCache>
                <c:ptCount val="1"/>
                <c:pt idx="0">
                  <c:v>Signature bonus</c:v>
                </c:pt>
              </c:strCache>
            </c:strRef>
          </c:tx>
          <c:spPr>
            <a:solidFill>
              <a:schemeClr val="accent3">
                <a:lumMod val="75000"/>
              </a:schemeClr>
            </a:solidFill>
            <a:ln>
              <a:noFill/>
            </a:ln>
            <a:effectLst/>
          </c:spPr>
          <c:invertIfNegative val="0"/>
          <c:val>
            <c:numRef>
              <c:f>'Chart data'!$K$356:$AI$356</c:f>
              <c:numCache>
                <c:formatCode>#,##0_);\(#,##0\)</c:formatCode>
                <c:ptCount val="25"/>
                <c:pt idx="0">
                  <c:v>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0-2826-448A-869A-2E5B4B30A48E}"/>
            </c:ext>
          </c:extLst>
        </c:ser>
        <c:ser>
          <c:idx val="1"/>
          <c:order val="1"/>
          <c:tx>
            <c:strRef>
              <c:f>'Chart data'!$J$357</c:f>
              <c:strCache>
                <c:ptCount val="1"/>
                <c:pt idx="0">
                  <c:v>Import duties</c:v>
                </c:pt>
              </c:strCache>
            </c:strRef>
          </c:tx>
          <c:spPr>
            <a:solidFill>
              <a:schemeClr val="accent3"/>
            </a:solidFill>
            <a:ln>
              <a:noFill/>
            </a:ln>
            <a:effectLst/>
          </c:spPr>
          <c:invertIfNegative val="0"/>
          <c:val>
            <c:numRef>
              <c:f>'Chart data'!$K$357:$AI$357</c:f>
              <c:numCache>
                <c:formatCode>#,##0_);\(#,##0\)</c:formatCode>
                <c:ptCount val="25"/>
                <c:pt idx="0">
                  <c:v>3.375</c:v>
                </c:pt>
                <c:pt idx="1">
                  <c:v>3.0681818181818179</c:v>
                </c:pt>
                <c:pt idx="2">
                  <c:v>2.4002936249710358</c:v>
                </c:pt>
                <c:pt idx="3">
                  <c:v>2.3828270369759226</c:v>
                </c:pt>
                <c:pt idx="4">
                  <c:v>2.1662063972508387</c:v>
                </c:pt>
                <c:pt idx="5">
                  <c:v>1.9692785429553077</c:v>
                </c:pt>
                <c:pt idx="6">
                  <c:v>1.7902532208684614</c:v>
                </c:pt>
                <c:pt idx="7">
                  <c:v>1.6275029280622373</c:v>
                </c:pt>
                <c:pt idx="8">
                  <c:v>1.4795481164202158</c:v>
                </c:pt>
                <c:pt idx="9">
                  <c:v>1.3450437422001962</c:v>
                </c:pt>
                <c:pt idx="10">
                  <c:v>1.2227670383638147</c:v>
                </c:pt>
                <c:pt idx="11">
                  <c:v>1.1116063985125586</c:v>
                </c:pt>
                <c:pt idx="12">
                  <c:v>1.0105512713750531</c:v>
                </c:pt>
                <c:pt idx="13">
                  <c:v>0.91868297397732102</c:v>
                </c:pt>
                <c:pt idx="14">
                  <c:v>0.8351663399793825</c:v>
                </c:pt>
                <c:pt idx="15">
                  <c:v>0.75924212725398421</c:v>
                </c:pt>
                <c:pt idx="16">
                  <c:v>0.69022011568544017</c:v>
                </c:pt>
                <c:pt idx="17">
                  <c:v>0.62747283244130925</c:v>
                </c:pt>
                <c:pt idx="18">
                  <c:v>0.57042984767391747</c:v>
                </c:pt>
                <c:pt idx="19">
                  <c:v>0.51032082662810396</c:v>
                </c:pt>
                <c:pt idx="20">
                  <c:v>3.5903010303881419E-2</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1-2826-448A-869A-2E5B4B30A48E}"/>
            </c:ext>
          </c:extLst>
        </c:ser>
        <c:ser>
          <c:idx val="2"/>
          <c:order val="2"/>
          <c:tx>
            <c:strRef>
              <c:f>'Chart data'!$J$358</c:f>
              <c:strCache>
                <c:ptCount val="1"/>
                <c:pt idx="0">
                  <c:v>Royalty</c:v>
                </c:pt>
              </c:strCache>
            </c:strRef>
          </c:tx>
          <c:spPr>
            <a:solidFill>
              <a:schemeClr val="accent1">
                <a:lumMod val="50000"/>
              </a:schemeClr>
            </a:solidFill>
            <a:ln>
              <a:noFill/>
            </a:ln>
            <a:effectLst/>
          </c:spPr>
          <c:invertIfNegative val="0"/>
          <c:val>
            <c:numRef>
              <c:f>'Chart data'!$K$358:$AI$358</c:f>
              <c:numCache>
                <c:formatCode>#,##0_);\(#,##0\)</c:formatCode>
                <c:ptCount val="25"/>
                <c:pt idx="0">
                  <c:v>0</c:v>
                </c:pt>
                <c:pt idx="1">
                  <c:v>0</c:v>
                </c:pt>
                <c:pt idx="2">
                  <c:v>3.8201778340666239</c:v>
                </c:pt>
                <c:pt idx="3">
                  <c:v>4.6305185867474226</c:v>
                </c:pt>
                <c:pt idx="4">
                  <c:v>4.2095623515885663</c:v>
                </c:pt>
                <c:pt idx="5">
                  <c:v>3.826874865080514</c:v>
                </c:pt>
                <c:pt idx="6">
                  <c:v>3.4789771500731943</c:v>
                </c:pt>
                <c:pt idx="7">
                  <c:v>3.1627065000665393</c:v>
                </c:pt>
                <c:pt idx="8">
                  <c:v>2.875187727333218</c:v>
                </c:pt>
                <c:pt idx="9">
                  <c:v>2.6138070248483798</c:v>
                </c:pt>
                <c:pt idx="10">
                  <c:v>2.3761882044076179</c:v>
                </c:pt>
                <c:pt idx="11">
                  <c:v>2.1601710949160156</c:v>
                </c:pt>
                <c:pt idx="12">
                  <c:v>1.9637919044691055</c:v>
                </c:pt>
                <c:pt idx="13">
                  <c:v>1.785265367699187</c:v>
                </c:pt>
                <c:pt idx="14">
                  <c:v>1.6229685160901695</c:v>
                </c:pt>
                <c:pt idx="15">
                  <c:v>1.4754259237183358</c:v>
                </c:pt>
                <c:pt idx="16">
                  <c:v>1.341296294289396</c:v>
                </c:pt>
                <c:pt idx="17">
                  <c:v>1.2193602675358146</c:v>
                </c:pt>
                <c:pt idx="18">
                  <c:v>1.1085093341234677</c:v>
                </c:pt>
                <c:pt idx="19">
                  <c:v>1.0077357582940611</c:v>
                </c:pt>
                <c:pt idx="20">
                  <c:v>0.20704389215859731</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2-2826-448A-869A-2E5B4B30A48E}"/>
            </c:ext>
          </c:extLst>
        </c:ser>
        <c:ser>
          <c:idx val="3"/>
          <c:order val="3"/>
          <c:tx>
            <c:strRef>
              <c:f>'Chart data'!$J$359</c:f>
              <c:strCache>
                <c:ptCount val="1"/>
                <c:pt idx="0">
                  <c:v>Income tax</c:v>
                </c:pt>
              </c:strCache>
            </c:strRef>
          </c:tx>
          <c:spPr>
            <a:solidFill>
              <a:schemeClr val="accent1"/>
            </a:solidFill>
            <a:ln>
              <a:noFill/>
            </a:ln>
            <a:effectLst/>
          </c:spPr>
          <c:invertIfNegative val="0"/>
          <c:val>
            <c:numRef>
              <c:f>'Chart data'!$K$359:$AI$359</c:f>
              <c:numCache>
                <c:formatCode>#,##0_);\(#,##0\)</c:formatCode>
                <c:ptCount val="25"/>
                <c:pt idx="0">
                  <c:v>0</c:v>
                </c:pt>
                <c:pt idx="1">
                  <c:v>0</c:v>
                </c:pt>
                <c:pt idx="2">
                  <c:v>0</c:v>
                </c:pt>
                <c:pt idx="3">
                  <c:v>0</c:v>
                </c:pt>
                <c:pt idx="4">
                  <c:v>0</c:v>
                </c:pt>
                <c:pt idx="5">
                  <c:v>0</c:v>
                </c:pt>
                <c:pt idx="6">
                  <c:v>1.6515143883115357</c:v>
                </c:pt>
                <c:pt idx="7">
                  <c:v>2.0391784906761021</c:v>
                </c:pt>
                <c:pt idx="8">
                  <c:v>2.0459995949601946</c:v>
                </c:pt>
                <c:pt idx="9">
                  <c:v>2.0338516729511054</c:v>
                </c:pt>
                <c:pt idx="10">
                  <c:v>1.8879984333101774</c:v>
                </c:pt>
                <c:pt idx="11">
                  <c:v>1.7511593306304549</c:v>
                </c:pt>
                <c:pt idx="12">
                  <c:v>3.1736502337683503</c:v>
                </c:pt>
                <c:pt idx="13">
                  <c:v>2.8851365761530459</c:v>
                </c:pt>
                <c:pt idx="14">
                  <c:v>2.6228514328664039</c:v>
                </c:pt>
                <c:pt idx="15">
                  <c:v>2.3844103935149126</c:v>
                </c:pt>
                <c:pt idx="16">
                  <c:v>2.1676458122862847</c:v>
                </c:pt>
                <c:pt idx="17">
                  <c:v>1.97058710207844</c:v>
                </c:pt>
                <c:pt idx="18">
                  <c:v>1.7914428200713093</c:v>
                </c:pt>
                <c:pt idx="19">
                  <c:v>1.698138548031694</c:v>
                </c:pt>
                <c:pt idx="20">
                  <c:v>0.93002588018696386</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3-2826-448A-869A-2E5B4B30A48E}"/>
            </c:ext>
          </c:extLst>
        </c:ser>
        <c:ser>
          <c:idx val="4"/>
          <c:order val="4"/>
          <c:tx>
            <c:strRef>
              <c:f>'Chart data'!$J$360</c:f>
              <c:strCache>
                <c:ptCount val="1"/>
                <c:pt idx="0">
                  <c:v>Resource rent tax</c:v>
                </c:pt>
              </c:strCache>
            </c:strRef>
          </c:tx>
          <c:spPr>
            <a:solidFill>
              <a:schemeClr val="accent1">
                <a:lumMod val="60000"/>
                <a:lumOff val="40000"/>
              </a:schemeClr>
            </a:solidFill>
            <a:ln>
              <a:noFill/>
            </a:ln>
            <a:effectLst/>
          </c:spPr>
          <c:invertIfNegative val="0"/>
          <c:val>
            <c:numRef>
              <c:f>'Chart data'!$K$360:$AI$360</c:f>
              <c:numCache>
                <c:formatCode>#,##0_);\(#,##0\)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4-2826-448A-869A-2E5B4B30A48E}"/>
            </c:ext>
          </c:extLst>
        </c:ser>
        <c:ser>
          <c:idx val="5"/>
          <c:order val="5"/>
          <c:tx>
            <c:strRef>
              <c:f>'Chart data'!$J$361</c:f>
              <c:strCache>
                <c:ptCount val="1"/>
                <c:pt idx="0">
                  <c:v>WHT on services</c:v>
                </c:pt>
              </c:strCache>
            </c:strRef>
          </c:tx>
          <c:spPr>
            <a:solidFill>
              <a:schemeClr val="accent4">
                <a:lumMod val="75000"/>
              </a:schemeClr>
            </a:solidFill>
            <a:ln>
              <a:noFill/>
            </a:ln>
            <a:effectLst/>
          </c:spPr>
          <c:invertIfNegative val="0"/>
          <c:val>
            <c:numRef>
              <c:f>'Chart data'!$K$361:$AI$361</c:f>
              <c:numCache>
                <c:formatCode>#,##0_);\(#,##0\)</c:formatCode>
                <c:ptCount val="25"/>
                <c:pt idx="0">
                  <c:v>2.4</c:v>
                </c:pt>
                <c:pt idx="1">
                  <c:v>2.1818181818181817</c:v>
                </c:pt>
                <c:pt idx="2">
                  <c:v>0.65082644628099151</c:v>
                </c:pt>
                <c:pt idx="3">
                  <c:v>0.59166040570999234</c:v>
                </c:pt>
                <c:pt idx="4">
                  <c:v>0.53787309609999301</c:v>
                </c:pt>
                <c:pt idx="5">
                  <c:v>0.48897554190908449</c:v>
                </c:pt>
                <c:pt idx="6">
                  <c:v>0.44452321991734955</c:v>
                </c:pt>
                <c:pt idx="7">
                  <c:v>0.40411201810668129</c:v>
                </c:pt>
                <c:pt idx="8">
                  <c:v>0.36737456191516482</c:v>
                </c:pt>
                <c:pt idx="9">
                  <c:v>0.33397687446833169</c:v>
                </c:pt>
                <c:pt idx="10">
                  <c:v>0.30361534042575605</c:v>
                </c:pt>
                <c:pt idx="11">
                  <c:v>0.27601394584159633</c:v>
                </c:pt>
                <c:pt idx="12">
                  <c:v>0.25092176894690577</c:v>
                </c:pt>
                <c:pt idx="13">
                  <c:v>0.22811069904264161</c:v>
                </c:pt>
                <c:pt idx="14">
                  <c:v>0.20737336276603782</c:v>
                </c:pt>
                <c:pt idx="15">
                  <c:v>0.18852123887821617</c:v>
                </c:pt>
                <c:pt idx="16">
                  <c:v>0.17138294443474197</c:v>
                </c:pt>
                <c:pt idx="17">
                  <c:v>0.15580267675885634</c:v>
                </c:pt>
                <c:pt idx="18">
                  <c:v>0.14163879705350574</c:v>
                </c:pt>
                <c:pt idx="19">
                  <c:v>0.1256722417492922</c:v>
                </c:pt>
                <c:pt idx="20">
                  <c:v>0</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5-2826-448A-869A-2E5B4B30A48E}"/>
            </c:ext>
          </c:extLst>
        </c:ser>
        <c:ser>
          <c:idx val="6"/>
          <c:order val="6"/>
          <c:tx>
            <c:strRef>
              <c:f>'Chart data'!$J$362</c:f>
              <c:strCache>
                <c:ptCount val="1"/>
                <c:pt idx="0">
                  <c:v>WHT on interest</c:v>
                </c:pt>
              </c:strCache>
            </c:strRef>
          </c:tx>
          <c:spPr>
            <a:solidFill>
              <a:schemeClr val="accent4"/>
            </a:solidFill>
            <a:ln>
              <a:noFill/>
            </a:ln>
            <a:effectLst/>
          </c:spPr>
          <c:invertIfNegative val="0"/>
          <c:val>
            <c:numRef>
              <c:f>'Chart data'!$K$362:$AI$362</c:f>
              <c:numCache>
                <c:formatCode>#,##0_);\(#,##0\)</c:formatCode>
                <c:ptCount val="25"/>
                <c:pt idx="0">
                  <c:v>1.0732499999999998</c:v>
                </c:pt>
                <c:pt idx="1">
                  <c:v>0.97568181818181798</c:v>
                </c:pt>
                <c:pt idx="2">
                  <c:v>0.88698347107437991</c:v>
                </c:pt>
                <c:pt idx="3">
                  <c:v>0.69115595148652986</c:v>
                </c:pt>
                <c:pt idx="4">
                  <c:v>0.52360299355040141</c:v>
                </c:pt>
                <c:pt idx="5">
                  <c:v>0.3808021771275647</c:v>
                </c:pt>
                <c:pt idx="6">
                  <c:v>0.25963784804152146</c:v>
                </c:pt>
                <c:pt idx="7">
                  <c:v>0.15735627154031601</c:v>
                </c:pt>
                <c:pt idx="8">
                  <c:v>7.1525577972870985E-2</c:v>
                </c:pt>
                <c:pt idx="9">
                  <c:v>1.0848221351558214E-16</c:v>
                </c:pt>
                <c:pt idx="10">
                  <c:v>9.8620194105074665E-17</c:v>
                </c:pt>
                <c:pt idx="11">
                  <c:v>8.965472191370424E-17</c:v>
                </c:pt>
                <c:pt idx="12">
                  <c:v>8.1504292648822021E-17</c:v>
                </c:pt>
                <c:pt idx="13">
                  <c:v>7.4094811498929122E-17</c:v>
                </c:pt>
                <c:pt idx="14">
                  <c:v>6.7358919544480993E-17</c:v>
                </c:pt>
                <c:pt idx="15">
                  <c:v>6.1235381404073635E-17</c:v>
                </c:pt>
                <c:pt idx="16">
                  <c:v>5.5668528549157857E-17</c:v>
                </c:pt>
                <c:pt idx="17">
                  <c:v>5.0607753226507129E-17</c:v>
                </c:pt>
                <c:pt idx="18">
                  <c:v>4.6007048387733751E-17</c:v>
                </c:pt>
                <c:pt idx="19">
                  <c:v>4.1824589443394309E-17</c:v>
                </c:pt>
                <c:pt idx="20">
                  <c:v>3.8022354039449387E-17</c:v>
                </c:pt>
                <c:pt idx="21">
                  <c:v>3.456577639949943E-17</c:v>
                </c:pt>
                <c:pt idx="22" formatCode="General">
                  <c:v>3.1423433090454023E-17</c:v>
                </c:pt>
                <c:pt idx="23" formatCode="General">
                  <c:v>2.8566757354958203E-17</c:v>
                </c:pt>
                <c:pt idx="24" formatCode="General">
                  <c:v>2.5969779413598369E-17</c:v>
                </c:pt>
              </c:numCache>
            </c:numRef>
          </c:val>
          <c:extLst>
            <c:ext xmlns:c16="http://schemas.microsoft.com/office/drawing/2014/chart" uri="{C3380CC4-5D6E-409C-BE32-E72D297353CC}">
              <c16:uniqueId val="{00000006-2826-448A-869A-2E5B4B30A48E}"/>
            </c:ext>
          </c:extLst>
        </c:ser>
        <c:ser>
          <c:idx val="7"/>
          <c:order val="7"/>
          <c:tx>
            <c:strRef>
              <c:f>'Chart data'!$J$363</c:f>
              <c:strCache>
                <c:ptCount val="1"/>
                <c:pt idx="0">
                  <c:v>WHT on dividends</c:v>
                </c:pt>
              </c:strCache>
            </c:strRef>
          </c:tx>
          <c:spPr>
            <a:solidFill>
              <a:schemeClr val="accent4">
                <a:lumMod val="40000"/>
                <a:lumOff val="60000"/>
              </a:schemeClr>
            </a:solidFill>
            <a:ln>
              <a:noFill/>
            </a:ln>
            <a:effectLst/>
          </c:spPr>
          <c:invertIfNegative val="0"/>
          <c:val>
            <c:numRef>
              <c:f>'Chart data'!$K$363:$AI$363</c:f>
              <c:numCache>
                <c:formatCode>#,##0_);\(#,##0\)</c:formatCode>
                <c:ptCount val="25"/>
                <c:pt idx="0">
                  <c:v>0</c:v>
                </c:pt>
                <c:pt idx="1">
                  <c:v>0</c:v>
                </c:pt>
                <c:pt idx="2">
                  <c:v>0</c:v>
                </c:pt>
                <c:pt idx="3">
                  <c:v>0</c:v>
                </c:pt>
                <c:pt idx="4">
                  <c:v>0</c:v>
                </c:pt>
                <c:pt idx="5">
                  <c:v>0</c:v>
                </c:pt>
                <c:pt idx="6">
                  <c:v>0</c:v>
                </c:pt>
                <c:pt idx="7">
                  <c:v>0</c:v>
                </c:pt>
                <c:pt idx="8">
                  <c:v>0</c:v>
                </c:pt>
                <c:pt idx="9">
                  <c:v>0</c:v>
                </c:pt>
                <c:pt idx="10">
                  <c:v>0.50427481676923525</c:v>
                </c:pt>
                <c:pt idx="11">
                  <c:v>0.98855581931868275</c:v>
                </c:pt>
                <c:pt idx="12">
                  <c:v>0.74051838787928159</c:v>
                </c:pt>
                <c:pt idx="13">
                  <c:v>0.67319853443571065</c:v>
                </c:pt>
                <c:pt idx="14">
                  <c:v>0.61199866766882771</c:v>
                </c:pt>
                <c:pt idx="15">
                  <c:v>0.55636242515347967</c:v>
                </c:pt>
                <c:pt idx="16">
                  <c:v>0.50578402286679969</c:v>
                </c:pt>
                <c:pt idx="17">
                  <c:v>0.45980365715163607</c:v>
                </c:pt>
                <c:pt idx="18">
                  <c:v>0.41800332468330548</c:v>
                </c:pt>
                <c:pt idx="19">
                  <c:v>0.39623232787406198</c:v>
                </c:pt>
                <c:pt idx="20">
                  <c:v>0.21700603871029156</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7-2826-448A-869A-2E5B4B30A48E}"/>
            </c:ext>
          </c:extLst>
        </c:ser>
        <c:dLbls>
          <c:showLegendKey val="0"/>
          <c:showVal val="0"/>
          <c:showCatName val="0"/>
          <c:showSerName val="0"/>
          <c:showPercent val="0"/>
          <c:showBubbleSize val="0"/>
        </c:dLbls>
        <c:gapWidth val="50"/>
        <c:overlap val="100"/>
        <c:axId val="784492584"/>
        <c:axId val="784491272"/>
      </c:barChart>
      <c:catAx>
        <c:axId val="7844925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491272"/>
        <c:crosses val="autoZero"/>
        <c:auto val="1"/>
        <c:lblAlgn val="ctr"/>
        <c:lblOffset val="100"/>
        <c:noMultiLvlLbl val="0"/>
      </c:catAx>
      <c:valAx>
        <c:axId val="784491272"/>
        <c:scaling>
          <c:orientation val="minMax"/>
        </c:scaling>
        <c:delete val="0"/>
        <c:axPos val="l"/>
        <c:majorGridlines>
          <c:spPr>
            <a:ln w="9525" cap="flat" cmpd="sng" algn="ctr">
              <a:solidFill>
                <a:schemeClr val="tx1">
                  <a:lumMod val="15000"/>
                  <a:lumOff val="85000"/>
                </a:schemeClr>
              </a:solidFill>
              <a:round/>
            </a:ln>
            <a:effectLst/>
          </c:spPr>
        </c:majorGridlines>
        <c:title>
          <c:tx>
            <c:strRef>
              <c:f>'Chart data'!$G$367</c:f>
              <c:strCache>
                <c:ptCount val="1"/>
                <c:pt idx="0">
                  <c:v>Annual revenues (M$, discounted)</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492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data'!$G$128</c:f>
          <c:strCache>
            <c:ptCount val="1"/>
            <c:pt idx="0">
              <c:v>Incentive revenue in real terms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'Chart data'!$J$118</c:f>
              <c:strCache>
                <c:ptCount val="1"/>
                <c:pt idx="0">
                  <c:v>Signature bonus</c:v>
                </c:pt>
              </c:strCache>
            </c:strRef>
          </c:tx>
          <c:spPr>
            <a:solidFill>
              <a:schemeClr val="accent3">
                <a:lumMod val="75000"/>
              </a:schemeClr>
            </a:solidFill>
            <a:ln>
              <a:noFill/>
            </a:ln>
            <a:effectLst/>
          </c:spPr>
          <c:invertIfNegative val="0"/>
          <c:val>
            <c:numRef>
              <c:f>'Chart data'!$K$118:$AI$118</c:f>
              <c:numCache>
                <c:formatCode>#,##0_);\(#,##0\)</c:formatCode>
                <c:ptCount val="25"/>
                <c:pt idx="0">
                  <c:v>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0-8ACA-47C9-8517-49073A4B6E03}"/>
            </c:ext>
          </c:extLst>
        </c:ser>
        <c:ser>
          <c:idx val="1"/>
          <c:order val="1"/>
          <c:tx>
            <c:strRef>
              <c:f>'Chart data'!$J$119</c:f>
              <c:strCache>
                <c:ptCount val="1"/>
                <c:pt idx="0">
                  <c:v>Import duties</c:v>
                </c:pt>
              </c:strCache>
            </c:strRef>
          </c:tx>
          <c:spPr>
            <a:solidFill>
              <a:schemeClr val="accent3"/>
            </a:solidFill>
            <a:ln>
              <a:noFill/>
            </a:ln>
            <a:effectLst/>
          </c:spPr>
          <c:invertIfNegative val="0"/>
          <c:val>
            <c:numRef>
              <c:f>'Chart data'!$K$119:$AI$119</c:f>
              <c:numCache>
                <c:formatCode>#,##0_);\(#,##0\)</c:formatCode>
                <c:ptCount val="25"/>
                <c:pt idx="0">
                  <c:v>3.375</c:v>
                </c:pt>
                <c:pt idx="1">
                  <c:v>3.375</c:v>
                </c:pt>
                <c:pt idx="2">
                  <c:v>2.9043552862149538</c:v>
                </c:pt>
                <c:pt idx="3">
                  <c:v>3.1715427862149541</c:v>
                </c:pt>
                <c:pt idx="4">
                  <c:v>3.1715427862149537</c:v>
                </c:pt>
                <c:pt idx="5">
                  <c:v>3.1715427862149537</c:v>
                </c:pt>
                <c:pt idx="6">
                  <c:v>3.1715427862149537</c:v>
                </c:pt>
                <c:pt idx="7">
                  <c:v>3.1715427862149537</c:v>
                </c:pt>
                <c:pt idx="8">
                  <c:v>3.1715427862149537</c:v>
                </c:pt>
                <c:pt idx="9">
                  <c:v>3.1715427862149537</c:v>
                </c:pt>
                <c:pt idx="10">
                  <c:v>3.1715427862149541</c:v>
                </c:pt>
                <c:pt idx="11">
                  <c:v>3.1715427862149541</c:v>
                </c:pt>
                <c:pt idx="12">
                  <c:v>3.1715427862149532</c:v>
                </c:pt>
                <c:pt idx="13">
                  <c:v>3.1715427862149532</c:v>
                </c:pt>
                <c:pt idx="14">
                  <c:v>3.1715427862149532</c:v>
                </c:pt>
                <c:pt idx="15">
                  <c:v>3.1715427862149537</c:v>
                </c:pt>
                <c:pt idx="16">
                  <c:v>3.1715427862149537</c:v>
                </c:pt>
                <c:pt idx="17">
                  <c:v>3.1715427862149537</c:v>
                </c:pt>
                <c:pt idx="18">
                  <c:v>3.1715427862149537</c:v>
                </c:pt>
                <c:pt idx="19">
                  <c:v>3.1210757593457932</c:v>
                </c:pt>
                <c:pt idx="20">
                  <c:v>0.24153749999999904</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1-8ACA-47C9-8517-49073A4B6E03}"/>
            </c:ext>
          </c:extLst>
        </c:ser>
        <c:ser>
          <c:idx val="2"/>
          <c:order val="2"/>
          <c:tx>
            <c:strRef>
              <c:f>'Chart data'!$J$120</c:f>
              <c:strCache>
                <c:ptCount val="1"/>
                <c:pt idx="0">
                  <c:v>Royalty</c:v>
                </c:pt>
              </c:strCache>
            </c:strRef>
          </c:tx>
          <c:spPr>
            <a:solidFill>
              <a:schemeClr val="accent1">
                <a:lumMod val="50000"/>
              </a:schemeClr>
            </a:solidFill>
            <a:ln>
              <a:noFill/>
            </a:ln>
            <a:effectLst/>
          </c:spPr>
          <c:invertIfNegative val="0"/>
          <c:val>
            <c:numRef>
              <c:f>'Chart data'!$K$120:$AI$120</c:f>
              <c:numCache>
                <c:formatCode>#,##0_);\(#,##0\)</c:formatCode>
                <c:ptCount val="25"/>
                <c:pt idx="0">
                  <c:v>0</c:v>
                </c:pt>
                <c:pt idx="1">
                  <c:v>0</c:v>
                </c:pt>
                <c:pt idx="2">
                  <c:v>4.6224151792206154</c:v>
                </c:pt>
                <c:pt idx="3">
                  <c:v>6.1632202389608208</c:v>
                </c:pt>
                <c:pt idx="4">
                  <c:v>6.1632202389608217</c:v>
                </c:pt>
                <c:pt idx="5">
                  <c:v>6.1632202389608208</c:v>
                </c:pt>
                <c:pt idx="6">
                  <c:v>6.1632202389608208</c:v>
                </c:pt>
                <c:pt idx="7">
                  <c:v>6.1632202389608199</c:v>
                </c:pt>
                <c:pt idx="8">
                  <c:v>6.1632202389608208</c:v>
                </c:pt>
                <c:pt idx="9">
                  <c:v>6.1632202389608208</c:v>
                </c:pt>
                <c:pt idx="10">
                  <c:v>6.1632202389608208</c:v>
                </c:pt>
                <c:pt idx="11">
                  <c:v>6.1632202389608199</c:v>
                </c:pt>
                <c:pt idx="12">
                  <c:v>6.1632202389608208</c:v>
                </c:pt>
                <c:pt idx="13">
                  <c:v>6.1632202389608208</c:v>
                </c:pt>
                <c:pt idx="14">
                  <c:v>6.1632202389608208</c:v>
                </c:pt>
                <c:pt idx="15">
                  <c:v>6.1632202389608208</c:v>
                </c:pt>
                <c:pt idx="16">
                  <c:v>6.1632202389608199</c:v>
                </c:pt>
                <c:pt idx="17">
                  <c:v>6.1632202389608208</c:v>
                </c:pt>
                <c:pt idx="18">
                  <c:v>6.1632202389608208</c:v>
                </c:pt>
                <c:pt idx="19">
                  <c:v>6.1632202389608199</c:v>
                </c:pt>
                <c:pt idx="20">
                  <c:v>1.3928877740051402</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2-8ACA-47C9-8517-49073A4B6E03}"/>
            </c:ext>
          </c:extLst>
        </c:ser>
        <c:ser>
          <c:idx val="3"/>
          <c:order val="3"/>
          <c:tx>
            <c:strRef>
              <c:f>'Chart data'!$J$121</c:f>
              <c:strCache>
                <c:ptCount val="1"/>
                <c:pt idx="0">
                  <c:v>Income tax</c:v>
                </c:pt>
              </c:strCache>
            </c:strRef>
          </c:tx>
          <c:spPr>
            <a:solidFill>
              <a:schemeClr val="accent1"/>
            </a:solidFill>
            <a:ln>
              <a:noFill/>
            </a:ln>
            <a:effectLst/>
          </c:spPr>
          <c:invertIfNegative val="0"/>
          <c:val>
            <c:numRef>
              <c:f>'Chart data'!$K$121:$AI$121</c:f>
              <c:numCache>
                <c:formatCode>#,##0_);\(#,##0\)</c:formatCode>
                <c:ptCount val="25"/>
                <c:pt idx="0">
                  <c:v>0</c:v>
                </c:pt>
                <c:pt idx="1">
                  <c:v>0</c:v>
                </c:pt>
                <c:pt idx="2">
                  <c:v>0</c:v>
                </c:pt>
                <c:pt idx="3">
                  <c:v>0</c:v>
                </c:pt>
                <c:pt idx="4">
                  <c:v>0</c:v>
                </c:pt>
                <c:pt idx="5">
                  <c:v>0</c:v>
                </c:pt>
                <c:pt idx="6">
                  <c:v>2.9257584812715738</c:v>
                </c:pt>
                <c:pt idx="7">
                  <c:v>3.9737819947327133</c:v>
                </c:pt>
                <c:pt idx="8">
                  <c:v>4.3857818370212076</c:v>
                </c:pt>
                <c:pt idx="9">
                  <c:v>4.7957158560715492</c:v>
                </c:pt>
                <c:pt idx="10">
                  <c:v>4.8969817010788885</c:v>
                </c:pt>
                <c:pt idx="11">
                  <c:v>4.9962619412821603</c:v>
                </c:pt>
                <c:pt idx="12">
                  <c:v>9.9602739514458332</c:v>
                </c:pt>
                <c:pt idx="13">
                  <c:v>9.9602739514458332</c:v>
                </c:pt>
                <c:pt idx="14">
                  <c:v>9.9602739514458314</c:v>
                </c:pt>
                <c:pt idx="15">
                  <c:v>9.9602739514458314</c:v>
                </c:pt>
                <c:pt idx="16">
                  <c:v>9.9602739514458332</c:v>
                </c:pt>
                <c:pt idx="17">
                  <c:v>9.9602739514458314</c:v>
                </c:pt>
                <c:pt idx="18">
                  <c:v>9.9602739514458332</c:v>
                </c:pt>
                <c:pt idx="19">
                  <c:v>10.385660905300988</c:v>
                </c:pt>
                <c:pt idx="20">
                  <c:v>6.2567490618293045</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3-8ACA-47C9-8517-49073A4B6E03}"/>
            </c:ext>
          </c:extLst>
        </c:ser>
        <c:ser>
          <c:idx val="4"/>
          <c:order val="4"/>
          <c:tx>
            <c:strRef>
              <c:f>'Chart data'!$J$122</c:f>
              <c:strCache>
                <c:ptCount val="1"/>
                <c:pt idx="0">
                  <c:v>Resource rent tax</c:v>
                </c:pt>
              </c:strCache>
            </c:strRef>
          </c:tx>
          <c:spPr>
            <a:solidFill>
              <a:schemeClr val="accent1">
                <a:lumMod val="60000"/>
                <a:lumOff val="40000"/>
              </a:schemeClr>
            </a:solidFill>
            <a:ln>
              <a:noFill/>
            </a:ln>
            <a:effectLst/>
          </c:spPr>
          <c:invertIfNegative val="0"/>
          <c:val>
            <c:numRef>
              <c:f>'Chart data'!$K$122:$AI$122</c:f>
              <c:numCache>
                <c:formatCode>#,##0_);\(#,##0\)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4-8ACA-47C9-8517-49073A4B6E03}"/>
            </c:ext>
          </c:extLst>
        </c:ser>
        <c:ser>
          <c:idx val="5"/>
          <c:order val="5"/>
          <c:tx>
            <c:strRef>
              <c:f>'Chart data'!$J$123</c:f>
              <c:strCache>
                <c:ptCount val="1"/>
                <c:pt idx="0">
                  <c:v>WHT on services</c:v>
                </c:pt>
              </c:strCache>
            </c:strRef>
          </c:tx>
          <c:spPr>
            <a:solidFill>
              <a:schemeClr val="accent4">
                <a:lumMod val="75000"/>
              </a:schemeClr>
            </a:solidFill>
            <a:ln>
              <a:noFill/>
            </a:ln>
            <a:effectLst/>
          </c:spPr>
          <c:invertIfNegative val="0"/>
          <c:val>
            <c:numRef>
              <c:f>'Chart data'!$K$123:$AI$123</c:f>
              <c:numCache>
                <c:formatCode>#,##0_);\(#,##0\)</c:formatCode>
                <c:ptCount val="25"/>
                <c:pt idx="0">
                  <c:v>2.4</c:v>
                </c:pt>
                <c:pt idx="1">
                  <c:v>2.4</c:v>
                </c:pt>
                <c:pt idx="2">
                  <c:v>0.78749999999999987</c:v>
                </c:pt>
                <c:pt idx="3">
                  <c:v>0.78749999999999998</c:v>
                </c:pt>
                <c:pt idx="4">
                  <c:v>0.78749999999999998</c:v>
                </c:pt>
                <c:pt idx="5">
                  <c:v>0.78749999999999998</c:v>
                </c:pt>
                <c:pt idx="6">
                  <c:v>0.78749999999999998</c:v>
                </c:pt>
                <c:pt idx="7">
                  <c:v>0.78749999999999998</c:v>
                </c:pt>
                <c:pt idx="8">
                  <c:v>0.78749999999999998</c:v>
                </c:pt>
                <c:pt idx="9">
                  <c:v>0.78749999999999998</c:v>
                </c:pt>
                <c:pt idx="10">
                  <c:v>0.78749999999999998</c:v>
                </c:pt>
                <c:pt idx="11">
                  <c:v>0.78749999999999998</c:v>
                </c:pt>
                <c:pt idx="12">
                  <c:v>0.78749999999999998</c:v>
                </c:pt>
                <c:pt idx="13">
                  <c:v>0.78749999999999987</c:v>
                </c:pt>
                <c:pt idx="14">
                  <c:v>0.78750000000000009</c:v>
                </c:pt>
                <c:pt idx="15">
                  <c:v>0.78749999999999998</c:v>
                </c:pt>
                <c:pt idx="16">
                  <c:v>0.78749999999999998</c:v>
                </c:pt>
                <c:pt idx="17">
                  <c:v>0.78749999999999998</c:v>
                </c:pt>
                <c:pt idx="18">
                  <c:v>0.78749999999999998</c:v>
                </c:pt>
                <c:pt idx="19">
                  <c:v>0.76859999999999917</c:v>
                </c:pt>
                <c:pt idx="20">
                  <c:v>0</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5-8ACA-47C9-8517-49073A4B6E03}"/>
            </c:ext>
          </c:extLst>
        </c:ser>
        <c:ser>
          <c:idx val="6"/>
          <c:order val="6"/>
          <c:tx>
            <c:strRef>
              <c:f>'Chart data'!$J$124</c:f>
              <c:strCache>
                <c:ptCount val="1"/>
                <c:pt idx="0">
                  <c:v>WHT on interest</c:v>
                </c:pt>
              </c:strCache>
            </c:strRef>
          </c:tx>
          <c:spPr>
            <a:solidFill>
              <a:schemeClr val="accent4"/>
            </a:solidFill>
            <a:ln>
              <a:noFill/>
            </a:ln>
            <a:effectLst/>
          </c:spPr>
          <c:invertIfNegative val="0"/>
          <c:val>
            <c:numRef>
              <c:f>'Chart data'!$K$124:$AI$124</c:f>
              <c:numCache>
                <c:formatCode>#,##0_);\(#,##0\)</c:formatCode>
                <c:ptCount val="25"/>
                <c:pt idx="0">
                  <c:v>1.0732499999999998</c:v>
                </c:pt>
                <c:pt idx="1">
                  <c:v>1.0732499999999998</c:v>
                </c:pt>
                <c:pt idx="2">
                  <c:v>1.0732499999999998</c:v>
                </c:pt>
                <c:pt idx="3">
                  <c:v>0.91992857142857154</c:v>
                </c:pt>
                <c:pt idx="4">
                  <c:v>0.76660714285714293</c:v>
                </c:pt>
                <c:pt idx="5">
                  <c:v>0.61328571428571443</c:v>
                </c:pt>
                <c:pt idx="6">
                  <c:v>0.45996428571428599</c:v>
                </c:pt>
                <c:pt idx="7">
                  <c:v>0.30664285714285733</c:v>
                </c:pt>
                <c:pt idx="8">
                  <c:v>0.1533214285714288</c:v>
                </c:pt>
                <c:pt idx="9">
                  <c:v>2.5579538487363605E-16</c:v>
                </c:pt>
                <c:pt idx="10">
                  <c:v>2.5579538487363605E-16</c:v>
                </c:pt>
                <c:pt idx="11">
                  <c:v>2.557953848736361E-16</c:v>
                </c:pt>
                <c:pt idx="12">
                  <c:v>2.5579538487363605E-16</c:v>
                </c:pt>
                <c:pt idx="13">
                  <c:v>2.5579538487363605E-16</c:v>
                </c:pt>
                <c:pt idx="14">
                  <c:v>2.5579538487363605E-16</c:v>
                </c:pt>
                <c:pt idx="15">
                  <c:v>2.5579538487363605E-16</c:v>
                </c:pt>
                <c:pt idx="16">
                  <c:v>2.557953848736361E-16</c:v>
                </c:pt>
                <c:pt idx="17">
                  <c:v>2.5579538487363605E-16</c:v>
                </c:pt>
                <c:pt idx="18">
                  <c:v>2.5579538487363605E-16</c:v>
                </c:pt>
                <c:pt idx="19">
                  <c:v>2.5579538487363605E-16</c:v>
                </c:pt>
                <c:pt idx="20">
                  <c:v>2.557953848736361E-16</c:v>
                </c:pt>
                <c:pt idx="21">
                  <c:v>2.5579538487363605E-16</c:v>
                </c:pt>
                <c:pt idx="22" formatCode="General">
                  <c:v>2.5579538487363605E-16</c:v>
                </c:pt>
                <c:pt idx="23" formatCode="General">
                  <c:v>2.5579538487363605E-16</c:v>
                </c:pt>
                <c:pt idx="24" formatCode="General">
                  <c:v>2.5579538487363605E-16</c:v>
                </c:pt>
              </c:numCache>
            </c:numRef>
          </c:val>
          <c:extLst>
            <c:ext xmlns:c16="http://schemas.microsoft.com/office/drawing/2014/chart" uri="{C3380CC4-5D6E-409C-BE32-E72D297353CC}">
              <c16:uniqueId val="{00000006-8ACA-47C9-8517-49073A4B6E03}"/>
            </c:ext>
          </c:extLst>
        </c:ser>
        <c:ser>
          <c:idx val="7"/>
          <c:order val="7"/>
          <c:tx>
            <c:strRef>
              <c:f>'Chart data'!$J$125</c:f>
              <c:strCache>
                <c:ptCount val="1"/>
                <c:pt idx="0">
                  <c:v>WHT on dividends</c:v>
                </c:pt>
              </c:strCache>
            </c:strRef>
          </c:tx>
          <c:spPr>
            <a:solidFill>
              <a:schemeClr val="accent4">
                <a:lumMod val="40000"/>
                <a:lumOff val="60000"/>
              </a:schemeClr>
            </a:solidFill>
            <a:ln>
              <a:noFill/>
            </a:ln>
            <a:effectLst/>
          </c:spPr>
          <c:invertIfNegative val="0"/>
          <c:val>
            <c:numRef>
              <c:f>'Chart data'!$K$125:$AI$125</c:f>
              <c:numCache>
                <c:formatCode>#,##0_);\(#,##0\)</c:formatCode>
                <c:ptCount val="25"/>
                <c:pt idx="0">
                  <c:v>0</c:v>
                </c:pt>
                <c:pt idx="1">
                  <c:v>0</c:v>
                </c:pt>
                <c:pt idx="2">
                  <c:v>0</c:v>
                </c:pt>
                <c:pt idx="3">
                  <c:v>0</c:v>
                </c:pt>
                <c:pt idx="4">
                  <c:v>0</c:v>
                </c:pt>
                <c:pt idx="5">
                  <c:v>0</c:v>
                </c:pt>
                <c:pt idx="6">
                  <c:v>0</c:v>
                </c:pt>
                <c:pt idx="7">
                  <c:v>0</c:v>
                </c:pt>
                <c:pt idx="8">
                  <c:v>0</c:v>
                </c:pt>
                <c:pt idx="9">
                  <c:v>0</c:v>
                </c:pt>
                <c:pt idx="10">
                  <c:v>1.3079590038135138</c:v>
                </c:pt>
                <c:pt idx="11">
                  <c:v>2.8204651230203948</c:v>
                </c:pt>
                <c:pt idx="12">
                  <c:v>2.3240639220040276</c:v>
                </c:pt>
                <c:pt idx="13">
                  <c:v>2.3240639220040276</c:v>
                </c:pt>
                <c:pt idx="14">
                  <c:v>2.324063922004028</c:v>
                </c:pt>
                <c:pt idx="15">
                  <c:v>2.3240639220040276</c:v>
                </c:pt>
                <c:pt idx="16">
                  <c:v>2.3240639220040276</c:v>
                </c:pt>
                <c:pt idx="17">
                  <c:v>2.3240639220040276</c:v>
                </c:pt>
                <c:pt idx="18">
                  <c:v>2.3240639220040276</c:v>
                </c:pt>
                <c:pt idx="19">
                  <c:v>2.423320877903564</c:v>
                </c:pt>
                <c:pt idx="20">
                  <c:v>1.4599081144268375</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7-8ACA-47C9-8517-49073A4B6E03}"/>
            </c:ext>
          </c:extLst>
        </c:ser>
        <c:dLbls>
          <c:showLegendKey val="0"/>
          <c:showVal val="0"/>
          <c:showCatName val="0"/>
          <c:showSerName val="0"/>
          <c:showPercent val="0"/>
          <c:showBubbleSize val="0"/>
        </c:dLbls>
        <c:gapWidth val="50"/>
        <c:overlap val="100"/>
        <c:axId val="784492584"/>
        <c:axId val="784491272"/>
      </c:barChart>
      <c:catAx>
        <c:axId val="7844925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491272"/>
        <c:crosses val="autoZero"/>
        <c:auto val="1"/>
        <c:lblAlgn val="ctr"/>
        <c:lblOffset val="100"/>
        <c:noMultiLvlLbl val="0"/>
      </c:catAx>
      <c:valAx>
        <c:axId val="784491272"/>
        <c:scaling>
          <c:orientation val="minMax"/>
        </c:scaling>
        <c:delete val="0"/>
        <c:axPos val="l"/>
        <c:majorGridlines>
          <c:spPr>
            <a:ln w="9525" cap="flat" cmpd="sng" algn="ctr">
              <a:solidFill>
                <a:schemeClr val="tx1">
                  <a:lumMod val="15000"/>
                  <a:lumOff val="85000"/>
                </a:schemeClr>
              </a:solidFill>
              <a:round/>
            </a:ln>
            <a:effectLst/>
          </c:spPr>
        </c:majorGridlines>
        <c:title>
          <c:tx>
            <c:strRef>
              <c:f>'Chart data'!$G$129</c:f>
              <c:strCache>
                <c:ptCount val="1"/>
                <c:pt idx="0">
                  <c:v>Annual revenues (M$, real)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492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data'!$G$94</c:f>
          <c:strCache>
            <c:ptCount val="1"/>
            <c:pt idx="0">
              <c:v>Share of benchmark revenue by instrument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1-01CE-415B-A31E-8AD8B8292B01}"/>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01CE-415B-A31E-8AD8B8292B01}"/>
              </c:ext>
            </c:extLst>
          </c:dPt>
          <c:dPt>
            <c:idx val="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5-01CE-415B-A31E-8AD8B8292B01}"/>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01CE-415B-A31E-8AD8B8292B01}"/>
              </c:ext>
            </c:extLst>
          </c:dPt>
          <c:dPt>
            <c:idx val="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9-01CE-415B-A31E-8AD8B8292B01}"/>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01CE-415B-A31E-8AD8B8292B01}"/>
              </c:ext>
            </c:extLst>
          </c:dPt>
          <c:dPt>
            <c:idx val="6"/>
            <c:bubble3D val="0"/>
            <c:spPr>
              <a:solidFill>
                <a:schemeClr val="accent4"/>
              </a:solidFill>
              <a:ln w="19050">
                <a:solidFill>
                  <a:schemeClr val="lt1"/>
                </a:solidFill>
              </a:ln>
              <a:effectLst/>
            </c:spPr>
            <c:extLst>
              <c:ext xmlns:c16="http://schemas.microsoft.com/office/drawing/2014/chart" uri="{C3380CC4-5D6E-409C-BE32-E72D297353CC}">
                <c16:uniqueId val="{0000000D-01CE-415B-A31E-8AD8B8292B01}"/>
              </c:ext>
            </c:extLst>
          </c:dPt>
          <c:dPt>
            <c:idx val="7"/>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F-01CE-415B-A31E-8AD8B8292B01}"/>
              </c:ext>
            </c:extLst>
          </c:dPt>
          <c:dLbls>
            <c:dLbl>
              <c:idx val="5"/>
              <c:layout>
                <c:manualLayout>
                  <c:x val="-6.6666666666666666E-2"/>
                  <c:y val="4.6296296296296294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1CE-415B-A31E-8AD8B8292B01}"/>
                </c:ext>
              </c:extLst>
            </c:dLbl>
            <c:spPr>
              <a:solidFill>
                <a:schemeClr val="bg1">
                  <a:lumMod val="95000"/>
                </a:schemeClr>
              </a:solidFill>
              <a:ln>
                <a:solidFill>
                  <a:schemeClr val="bg1">
                    <a:lumMod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oundRect">
                    <a:avLst/>
                  </a:prstGeom>
                  <a:noFill/>
                  <a:ln>
                    <a:noFill/>
                  </a:ln>
                </c15:spPr>
              </c:ext>
            </c:extLst>
          </c:dLbls>
          <c:cat>
            <c:strRef>
              <c:f>'Chart data'!$G$95:$G$102</c:f>
              <c:strCache>
                <c:ptCount val="8"/>
                <c:pt idx="0">
                  <c:v>Signature bonus</c:v>
                </c:pt>
                <c:pt idx="1">
                  <c:v>Import duties</c:v>
                </c:pt>
                <c:pt idx="2">
                  <c:v>Royalty</c:v>
                </c:pt>
                <c:pt idx="3">
                  <c:v>Income tax</c:v>
                </c:pt>
                <c:pt idx="4">
                  <c:v>Resource rent tax</c:v>
                </c:pt>
                <c:pt idx="5">
                  <c:v>WHT on services</c:v>
                </c:pt>
                <c:pt idx="6">
                  <c:v>WHT on interest</c:v>
                </c:pt>
                <c:pt idx="7">
                  <c:v>WHT on dividends</c:v>
                </c:pt>
              </c:strCache>
            </c:strRef>
          </c:cat>
          <c:val>
            <c:numRef>
              <c:f>'Chart data'!$G$84:$G$91</c:f>
              <c:numCache>
                <c:formatCode>#,##0_);\(#,##0\)</c:formatCode>
                <c:ptCount val="8"/>
                <c:pt idx="0">
                  <c:v>5</c:v>
                </c:pt>
                <c:pt idx="1">
                  <c:v>63.761653125000024</c:v>
                </c:pt>
                <c:pt idx="2">
                  <c:v>110.79004701555969</c:v>
                </c:pt>
                <c:pt idx="3">
                  <c:v>112.3386094387092</c:v>
                </c:pt>
                <c:pt idx="4">
                  <c:v>0</c:v>
                </c:pt>
                <c:pt idx="5">
                  <c:v>18.956099999999999</c:v>
                </c:pt>
                <c:pt idx="6">
                  <c:v>6.4395000000000007</c:v>
                </c:pt>
                <c:pt idx="7">
                  <c:v>24.280100573192506</c:v>
                </c:pt>
              </c:numCache>
            </c:numRef>
          </c:val>
          <c:extLst>
            <c:ext xmlns:c16="http://schemas.microsoft.com/office/drawing/2014/chart" uri="{C3380CC4-5D6E-409C-BE32-E72D297353CC}">
              <c16:uniqueId val="{00000010-01CE-415B-A31E-8AD8B8292B0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data'!$G$153</c:f>
          <c:strCache>
            <c:ptCount val="1"/>
            <c:pt idx="0">
              <c:v>Share of incentive revenue by instrument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1-40B6-48E8-8949-7C71B55B99A1}"/>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40B6-48E8-8949-7C71B55B99A1}"/>
              </c:ext>
            </c:extLst>
          </c:dPt>
          <c:dPt>
            <c:idx val="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5-40B6-48E8-8949-7C71B55B99A1}"/>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40B6-48E8-8949-7C71B55B99A1}"/>
              </c:ext>
            </c:extLst>
          </c:dPt>
          <c:dPt>
            <c:idx val="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9-40B6-48E8-8949-7C71B55B99A1}"/>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40B6-48E8-8949-7C71B55B99A1}"/>
              </c:ext>
            </c:extLst>
          </c:dPt>
          <c:dPt>
            <c:idx val="6"/>
            <c:bubble3D val="0"/>
            <c:spPr>
              <a:solidFill>
                <a:schemeClr val="accent4"/>
              </a:solidFill>
              <a:ln w="19050">
                <a:solidFill>
                  <a:schemeClr val="lt1"/>
                </a:solidFill>
              </a:ln>
              <a:effectLst/>
            </c:spPr>
            <c:extLst>
              <c:ext xmlns:c16="http://schemas.microsoft.com/office/drawing/2014/chart" uri="{C3380CC4-5D6E-409C-BE32-E72D297353CC}">
                <c16:uniqueId val="{0000000D-40B6-48E8-8949-7C71B55B99A1}"/>
              </c:ext>
            </c:extLst>
          </c:dPt>
          <c:dPt>
            <c:idx val="7"/>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F-40B6-48E8-8949-7C71B55B99A1}"/>
              </c:ext>
            </c:extLst>
          </c:dPt>
          <c:dLbls>
            <c:dLbl>
              <c:idx val="5"/>
              <c:layout>
                <c:manualLayout>
                  <c:x val="-5.8333333333333334E-2"/>
                  <c:y val="3.2407407407407364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0B6-48E8-8949-7C71B55B99A1}"/>
                </c:ext>
              </c:extLst>
            </c:dLbl>
            <c:spPr>
              <a:solidFill>
                <a:schemeClr val="bg1">
                  <a:lumMod val="95000"/>
                </a:schemeClr>
              </a:solidFill>
              <a:ln>
                <a:solidFill>
                  <a:schemeClr val="bg1">
                    <a:lumMod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oundRect">
                    <a:avLst/>
                  </a:prstGeom>
                  <a:noFill/>
                  <a:ln>
                    <a:noFill/>
                  </a:ln>
                </c15:spPr>
              </c:ext>
            </c:extLst>
          </c:dLbls>
          <c:cat>
            <c:strRef>
              <c:f>'Chart data'!$G$154:$G$161</c:f>
              <c:strCache>
                <c:ptCount val="8"/>
                <c:pt idx="0">
                  <c:v>Signature bonus</c:v>
                </c:pt>
                <c:pt idx="1">
                  <c:v>Import duties</c:v>
                </c:pt>
                <c:pt idx="2">
                  <c:v>Royalty</c:v>
                </c:pt>
                <c:pt idx="3">
                  <c:v>Income tax</c:v>
                </c:pt>
                <c:pt idx="4">
                  <c:v>Resource rent tax</c:v>
                </c:pt>
                <c:pt idx="5">
                  <c:v>WHT on services</c:v>
                </c:pt>
                <c:pt idx="6">
                  <c:v>WHT on interest</c:v>
                </c:pt>
                <c:pt idx="7">
                  <c:v>WHT on dividends</c:v>
                </c:pt>
              </c:strCache>
            </c:strRef>
          </c:cat>
          <c:val>
            <c:numRef>
              <c:f>'Chart data'!$G$143:$G$150</c:f>
              <c:numCache>
                <c:formatCode>#,##0_);\(#,##0\)</c:formatCode>
                <c:ptCount val="8"/>
                <c:pt idx="0">
                  <c:v>5</c:v>
                </c:pt>
                <c:pt idx="1">
                  <c:v>63.761653125000024</c:v>
                </c:pt>
                <c:pt idx="2">
                  <c:v>110.79004701555969</c:v>
                </c:pt>
                <c:pt idx="3">
                  <c:v>112.3386094387092</c:v>
                </c:pt>
                <c:pt idx="4">
                  <c:v>0</c:v>
                </c:pt>
                <c:pt idx="5">
                  <c:v>18.956099999999999</c:v>
                </c:pt>
                <c:pt idx="6">
                  <c:v>6.4395000000000007</c:v>
                </c:pt>
                <c:pt idx="7">
                  <c:v>24.280100573192506</c:v>
                </c:pt>
              </c:numCache>
            </c:numRef>
          </c:val>
          <c:extLst>
            <c:ext xmlns:c16="http://schemas.microsoft.com/office/drawing/2014/chart" uri="{C3380CC4-5D6E-409C-BE32-E72D297353CC}">
              <c16:uniqueId val="{00000010-40B6-48E8-8949-7C71B55B99A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data'!$G$212</c:f>
          <c:strCache>
            <c:ptCount val="1"/>
            <c:pt idx="0">
              <c:v>Share of incentive + behaviour revenue by instrument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1-7683-4C13-BDFB-E6894459E1C0}"/>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7683-4C13-BDFB-E6894459E1C0}"/>
              </c:ext>
            </c:extLst>
          </c:dPt>
          <c:dPt>
            <c:idx val="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5-7683-4C13-BDFB-E6894459E1C0}"/>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7683-4C13-BDFB-E6894459E1C0}"/>
              </c:ext>
            </c:extLst>
          </c:dPt>
          <c:dPt>
            <c:idx val="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9-7683-4C13-BDFB-E6894459E1C0}"/>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7683-4C13-BDFB-E6894459E1C0}"/>
              </c:ext>
            </c:extLst>
          </c:dPt>
          <c:dPt>
            <c:idx val="6"/>
            <c:bubble3D val="0"/>
            <c:spPr>
              <a:solidFill>
                <a:schemeClr val="accent4"/>
              </a:solidFill>
              <a:ln w="19050">
                <a:solidFill>
                  <a:schemeClr val="lt1"/>
                </a:solidFill>
              </a:ln>
              <a:effectLst/>
            </c:spPr>
            <c:extLst>
              <c:ext xmlns:c16="http://schemas.microsoft.com/office/drawing/2014/chart" uri="{C3380CC4-5D6E-409C-BE32-E72D297353CC}">
                <c16:uniqueId val="{0000000D-7683-4C13-BDFB-E6894459E1C0}"/>
              </c:ext>
            </c:extLst>
          </c:dPt>
          <c:dPt>
            <c:idx val="7"/>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F-7683-4C13-BDFB-E6894459E1C0}"/>
              </c:ext>
            </c:extLst>
          </c:dPt>
          <c:dLbls>
            <c:dLbl>
              <c:idx val="5"/>
              <c:layout>
                <c:manualLayout>
                  <c:x val="-4.9523184601924758E-2"/>
                  <c:y val="2.558143773694950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683-4C13-BDFB-E6894459E1C0}"/>
                </c:ext>
              </c:extLst>
            </c:dLbl>
            <c:spPr>
              <a:solidFill>
                <a:schemeClr val="bg1">
                  <a:lumMod val="95000"/>
                </a:schemeClr>
              </a:solidFill>
              <a:ln>
                <a:solidFill>
                  <a:schemeClr val="bg1">
                    <a:lumMod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oundRect">
                    <a:avLst/>
                  </a:prstGeom>
                  <a:noFill/>
                  <a:ln>
                    <a:noFill/>
                  </a:ln>
                </c15:spPr>
              </c:ext>
            </c:extLst>
          </c:dLbls>
          <c:cat>
            <c:strRef>
              <c:f>'Chart data'!$G$213:$G$220</c:f>
              <c:strCache>
                <c:ptCount val="8"/>
                <c:pt idx="0">
                  <c:v>Signature bonus</c:v>
                </c:pt>
                <c:pt idx="1">
                  <c:v>Import duties</c:v>
                </c:pt>
                <c:pt idx="2">
                  <c:v>Royalty</c:v>
                </c:pt>
                <c:pt idx="3">
                  <c:v>Income tax</c:v>
                </c:pt>
                <c:pt idx="4">
                  <c:v>Resource rent tax</c:v>
                </c:pt>
                <c:pt idx="5">
                  <c:v>WHT on services</c:v>
                </c:pt>
                <c:pt idx="6">
                  <c:v>WHT on interest</c:v>
                </c:pt>
                <c:pt idx="7">
                  <c:v>WHT on dividends</c:v>
                </c:pt>
              </c:strCache>
            </c:strRef>
          </c:cat>
          <c:val>
            <c:numRef>
              <c:f>'Chart data'!$G$202:$G$209</c:f>
              <c:numCache>
                <c:formatCode>#,##0_);\(#,##0\)</c:formatCode>
                <c:ptCount val="8"/>
                <c:pt idx="0">
                  <c:v>5</c:v>
                </c:pt>
                <c:pt idx="1">
                  <c:v>63.761653125000024</c:v>
                </c:pt>
                <c:pt idx="2">
                  <c:v>110.79004701555969</c:v>
                </c:pt>
                <c:pt idx="3">
                  <c:v>112.3386094387092</c:v>
                </c:pt>
                <c:pt idx="4">
                  <c:v>0</c:v>
                </c:pt>
                <c:pt idx="5">
                  <c:v>18.956099999999999</c:v>
                </c:pt>
                <c:pt idx="6">
                  <c:v>6.4395000000000007</c:v>
                </c:pt>
                <c:pt idx="7">
                  <c:v>24.280100573192506</c:v>
                </c:pt>
              </c:numCache>
            </c:numRef>
          </c:val>
          <c:extLst>
            <c:ext xmlns:c16="http://schemas.microsoft.com/office/drawing/2014/chart" uri="{C3380CC4-5D6E-409C-BE32-E72D297353CC}">
              <c16:uniqueId val="{00000010-7683-4C13-BDFB-E6894459E1C0}"/>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data'!$G$273</c:f>
          <c:strCache>
            <c:ptCount val="1"/>
            <c:pt idx="0">
              <c:v>Share of NPV benchmark revenue by instrument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1-66DF-4796-A959-C6CD9389990C}"/>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66DF-4796-A959-C6CD9389990C}"/>
              </c:ext>
            </c:extLst>
          </c:dPt>
          <c:dPt>
            <c:idx val="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5-66DF-4796-A959-C6CD9389990C}"/>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66DF-4796-A959-C6CD9389990C}"/>
              </c:ext>
            </c:extLst>
          </c:dPt>
          <c:dPt>
            <c:idx val="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9-66DF-4796-A959-C6CD9389990C}"/>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66DF-4796-A959-C6CD9389990C}"/>
              </c:ext>
            </c:extLst>
          </c:dPt>
          <c:dPt>
            <c:idx val="6"/>
            <c:bubble3D val="0"/>
            <c:spPr>
              <a:solidFill>
                <a:schemeClr val="accent4"/>
              </a:solidFill>
              <a:ln w="19050">
                <a:solidFill>
                  <a:schemeClr val="lt1"/>
                </a:solidFill>
              </a:ln>
              <a:effectLst/>
            </c:spPr>
            <c:extLst>
              <c:ext xmlns:c16="http://schemas.microsoft.com/office/drawing/2014/chart" uri="{C3380CC4-5D6E-409C-BE32-E72D297353CC}">
                <c16:uniqueId val="{0000000D-66DF-4796-A959-C6CD9389990C}"/>
              </c:ext>
            </c:extLst>
          </c:dPt>
          <c:dPt>
            <c:idx val="7"/>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F-66DF-4796-A959-C6CD9389990C}"/>
              </c:ext>
            </c:extLst>
          </c:dPt>
          <c:dLbls>
            <c:spPr>
              <a:solidFill>
                <a:schemeClr val="bg1">
                  <a:lumMod val="95000"/>
                </a:schemeClr>
              </a:solidFill>
              <a:ln>
                <a:solidFill>
                  <a:schemeClr val="bg1">
                    <a:lumMod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oundRect">
                    <a:avLst/>
                  </a:prstGeom>
                  <a:noFill/>
                  <a:ln>
                    <a:noFill/>
                  </a:ln>
                </c15:spPr>
              </c:ext>
            </c:extLst>
          </c:dLbls>
          <c:cat>
            <c:strRef>
              <c:f>'Chart data'!$G$274:$G$281</c:f>
              <c:strCache>
                <c:ptCount val="8"/>
                <c:pt idx="0">
                  <c:v>Signature bonus</c:v>
                </c:pt>
                <c:pt idx="1">
                  <c:v>Import duties</c:v>
                </c:pt>
                <c:pt idx="2">
                  <c:v>Royalty</c:v>
                </c:pt>
                <c:pt idx="3">
                  <c:v>Income tax</c:v>
                </c:pt>
                <c:pt idx="4">
                  <c:v>Resource rent tax</c:v>
                </c:pt>
                <c:pt idx="5">
                  <c:v>WHT on services</c:v>
                </c:pt>
                <c:pt idx="6">
                  <c:v>WHT on interest</c:v>
                </c:pt>
                <c:pt idx="7">
                  <c:v>WHT on dividends</c:v>
                </c:pt>
              </c:strCache>
            </c:strRef>
          </c:cat>
          <c:val>
            <c:numRef>
              <c:f>'Chart data'!$G$263:$G$270</c:f>
              <c:numCache>
                <c:formatCode>0</c:formatCode>
                <c:ptCount val="8"/>
                <c:pt idx="0">
                  <c:v>5</c:v>
                </c:pt>
                <c:pt idx="1">
                  <c:v>29.896498210080804</c:v>
                </c:pt>
                <c:pt idx="2">
                  <c:v>44.885568597506214</c:v>
                </c:pt>
                <c:pt idx="3">
                  <c:v>31.033590709796975</c:v>
                </c:pt>
                <c:pt idx="4">
                  <c:v>0</c:v>
                </c:pt>
                <c:pt idx="5">
                  <c:v>10.450193362123322</c:v>
                </c:pt>
                <c:pt idx="6">
                  <c:v>5.0199961089754019</c:v>
                </c:pt>
                <c:pt idx="7">
                  <c:v>6.0717380225113118</c:v>
                </c:pt>
              </c:numCache>
            </c:numRef>
          </c:val>
          <c:extLst>
            <c:ext xmlns:c16="http://schemas.microsoft.com/office/drawing/2014/chart" uri="{C3380CC4-5D6E-409C-BE32-E72D297353CC}">
              <c16:uniqueId val="{00000010-66DF-4796-A959-C6CD9389990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data'!$G$307</c:f>
          <c:strCache>
            <c:ptCount val="1"/>
            <c:pt idx="0">
              <c:v>Incentive revenue discounted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'Chart data'!$J$297</c:f>
              <c:strCache>
                <c:ptCount val="1"/>
                <c:pt idx="0">
                  <c:v>Signature bonus</c:v>
                </c:pt>
              </c:strCache>
            </c:strRef>
          </c:tx>
          <c:spPr>
            <a:solidFill>
              <a:schemeClr val="accent3">
                <a:lumMod val="75000"/>
              </a:schemeClr>
            </a:solidFill>
            <a:ln>
              <a:noFill/>
            </a:ln>
            <a:effectLst/>
          </c:spPr>
          <c:invertIfNegative val="0"/>
          <c:val>
            <c:numRef>
              <c:f>'Chart data'!$K$297:$AI$297</c:f>
              <c:numCache>
                <c:formatCode>#,##0_);\(#,##0\)</c:formatCode>
                <c:ptCount val="25"/>
                <c:pt idx="0">
                  <c:v>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0-6680-4398-B007-6FA97F6BF864}"/>
            </c:ext>
          </c:extLst>
        </c:ser>
        <c:ser>
          <c:idx val="1"/>
          <c:order val="1"/>
          <c:tx>
            <c:strRef>
              <c:f>'Chart data'!$J$298</c:f>
              <c:strCache>
                <c:ptCount val="1"/>
                <c:pt idx="0">
                  <c:v>Import duties</c:v>
                </c:pt>
              </c:strCache>
            </c:strRef>
          </c:tx>
          <c:spPr>
            <a:solidFill>
              <a:schemeClr val="accent3"/>
            </a:solidFill>
            <a:ln>
              <a:noFill/>
            </a:ln>
            <a:effectLst/>
          </c:spPr>
          <c:invertIfNegative val="0"/>
          <c:val>
            <c:numRef>
              <c:f>'Chart data'!$K$298:$AI$298</c:f>
              <c:numCache>
                <c:formatCode>#,##0_);\(#,##0\)</c:formatCode>
                <c:ptCount val="25"/>
                <c:pt idx="0">
                  <c:v>3.375</c:v>
                </c:pt>
                <c:pt idx="1">
                  <c:v>3.0681818181818179</c:v>
                </c:pt>
                <c:pt idx="2">
                  <c:v>2.4002936249710358</c:v>
                </c:pt>
                <c:pt idx="3">
                  <c:v>2.3828270369759226</c:v>
                </c:pt>
                <c:pt idx="4">
                  <c:v>2.1662063972508387</c:v>
                </c:pt>
                <c:pt idx="5">
                  <c:v>1.9692785429553077</c:v>
                </c:pt>
                <c:pt idx="6">
                  <c:v>1.7902532208684614</c:v>
                </c:pt>
                <c:pt idx="7">
                  <c:v>1.6275029280622373</c:v>
                </c:pt>
                <c:pt idx="8">
                  <c:v>1.4795481164202158</c:v>
                </c:pt>
                <c:pt idx="9">
                  <c:v>1.3450437422001962</c:v>
                </c:pt>
                <c:pt idx="10">
                  <c:v>1.2227670383638147</c:v>
                </c:pt>
                <c:pt idx="11">
                  <c:v>1.1116063985125586</c:v>
                </c:pt>
                <c:pt idx="12">
                  <c:v>1.0105512713750531</c:v>
                </c:pt>
                <c:pt idx="13">
                  <c:v>0.91868297397732102</c:v>
                </c:pt>
                <c:pt idx="14">
                  <c:v>0.8351663399793825</c:v>
                </c:pt>
                <c:pt idx="15">
                  <c:v>0.75924212725398421</c:v>
                </c:pt>
                <c:pt idx="16">
                  <c:v>0.69022011568544017</c:v>
                </c:pt>
                <c:pt idx="17">
                  <c:v>0.62747283244130925</c:v>
                </c:pt>
                <c:pt idx="18">
                  <c:v>0.57042984767391747</c:v>
                </c:pt>
                <c:pt idx="19">
                  <c:v>0.51032082662810396</c:v>
                </c:pt>
                <c:pt idx="20">
                  <c:v>3.5903010303881419E-2</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1-6680-4398-B007-6FA97F6BF864}"/>
            </c:ext>
          </c:extLst>
        </c:ser>
        <c:ser>
          <c:idx val="2"/>
          <c:order val="2"/>
          <c:tx>
            <c:strRef>
              <c:f>'Chart data'!$J$299</c:f>
              <c:strCache>
                <c:ptCount val="1"/>
                <c:pt idx="0">
                  <c:v>Royalty</c:v>
                </c:pt>
              </c:strCache>
            </c:strRef>
          </c:tx>
          <c:spPr>
            <a:solidFill>
              <a:schemeClr val="accent1">
                <a:lumMod val="50000"/>
              </a:schemeClr>
            </a:solidFill>
            <a:ln>
              <a:noFill/>
            </a:ln>
            <a:effectLst/>
          </c:spPr>
          <c:invertIfNegative val="0"/>
          <c:val>
            <c:numRef>
              <c:f>'Chart data'!$K$299:$AI$299</c:f>
              <c:numCache>
                <c:formatCode>#,##0_);\(#,##0\)</c:formatCode>
                <c:ptCount val="25"/>
                <c:pt idx="0">
                  <c:v>0</c:v>
                </c:pt>
                <c:pt idx="1">
                  <c:v>0</c:v>
                </c:pt>
                <c:pt idx="2">
                  <c:v>3.8201778340666239</c:v>
                </c:pt>
                <c:pt idx="3">
                  <c:v>4.6305185867474226</c:v>
                </c:pt>
                <c:pt idx="4">
                  <c:v>4.2095623515885663</c:v>
                </c:pt>
                <c:pt idx="5">
                  <c:v>3.826874865080514</c:v>
                </c:pt>
                <c:pt idx="6">
                  <c:v>3.4789771500731943</c:v>
                </c:pt>
                <c:pt idx="7">
                  <c:v>3.1627065000665393</c:v>
                </c:pt>
                <c:pt idx="8">
                  <c:v>2.875187727333218</c:v>
                </c:pt>
                <c:pt idx="9">
                  <c:v>2.6138070248483798</c:v>
                </c:pt>
                <c:pt idx="10">
                  <c:v>2.3761882044076179</c:v>
                </c:pt>
                <c:pt idx="11">
                  <c:v>2.1601710949160156</c:v>
                </c:pt>
                <c:pt idx="12">
                  <c:v>1.9637919044691055</c:v>
                </c:pt>
                <c:pt idx="13">
                  <c:v>1.785265367699187</c:v>
                </c:pt>
                <c:pt idx="14">
                  <c:v>1.6229685160901695</c:v>
                </c:pt>
                <c:pt idx="15">
                  <c:v>1.4754259237183358</c:v>
                </c:pt>
                <c:pt idx="16">
                  <c:v>1.341296294289396</c:v>
                </c:pt>
                <c:pt idx="17">
                  <c:v>1.2193602675358146</c:v>
                </c:pt>
                <c:pt idx="18">
                  <c:v>1.1085093341234677</c:v>
                </c:pt>
                <c:pt idx="19">
                  <c:v>1.0077357582940611</c:v>
                </c:pt>
                <c:pt idx="20">
                  <c:v>0.20704389215859731</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2-6680-4398-B007-6FA97F6BF864}"/>
            </c:ext>
          </c:extLst>
        </c:ser>
        <c:ser>
          <c:idx val="3"/>
          <c:order val="3"/>
          <c:tx>
            <c:strRef>
              <c:f>'Chart data'!$J$300</c:f>
              <c:strCache>
                <c:ptCount val="1"/>
                <c:pt idx="0">
                  <c:v>Income tax</c:v>
                </c:pt>
              </c:strCache>
            </c:strRef>
          </c:tx>
          <c:spPr>
            <a:solidFill>
              <a:schemeClr val="accent1"/>
            </a:solidFill>
            <a:ln>
              <a:noFill/>
            </a:ln>
            <a:effectLst/>
          </c:spPr>
          <c:invertIfNegative val="0"/>
          <c:val>
            <c:numRef>
              <c:f>'Chart data'!$K$300:$AI$300</c:f>
              <c:numCache>
                <c:formatCode>#,##0_);\(#,##0\)</c:formatCode>
                <c:ptCount val="25"/>
                <c:pt idx="0">
                  <c:v>0</c:v>
                </c:pt>
                <c:pt idx="1">
                  <c:v>0</c:v>
                </c:pt>
                <c:pt idx="2">
                  <c:v>0</c:v>
                </c:pt>
                <c:pt idx="3">
                  <c:v>0</c:v>
                </c:pt>
                <c:pt idx="4">
                  <c:v>0</c:v>
                </c:pt>
                <c:pt idx="5">
                  <c:v>0</c:v>
                </c:pt>
                <c:pt idx="6">
                  <c:v>1.6515143883115357</c:v>
                </c:pt>
                <c:pt idx="7">
                  <c:v>2.0391784906761021</c:v>
                </c:pt>
                <c:pt idx="8">
                  <c:v>2.0459995949601946</c:v>
                </c:pt>
                <c:pt idx="9">
                  <c:v>2.0338516729511054</c:v>
                </c:pt>
                <c:pt idx="10">
                  <c:v>1.8879984333101774</c:v>
                </c:pt>
                <c:pt idx="11">
                  <c:v>1.7511593306304549</c:v>
                </c:pt>
                <c:pt idx="12">
                  <c:v>3.1736502337683503</c:v>
                </c:pt>
                <c:pt idx="13">
                  <c:v>2.8851365761530459</c:v>
                </c:pt>
                <c:pt idx="14">
                  <c:v>2.6228514328664039</c:v>
                </c:pt>
                <c:pt idx="15">
                  <c:v>2.3844103935149126</c:v>
                </c:pt>
                <c:pt idx="16">
                  <c:v>2.1676458122862847</c:v>
                </c:pt>
                <c:pt idx="17">
                  <c:v>1.97058710207844</c:v>
                </c:pt>
                <c:pt idx="18">
                  <c:v>1.7914428200713093</c:v>
                </c:pt>
                <c:pt idx="19">
                  <c:v>1.698138548031694</c:v>
                </c:pt>
                <c:pt idx="20">
                  <c:v>0.93002588018696386</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3-6680-4398-B007-6FA97F6BF864}"/>
            </c:ext>
          </c:extLst>
        </c:ser>
        <c:ser>
          <c:idx val="4"/>
          <c:order val="4"/>
          <c:tx>
            <c:strRef>
              <c:f>'Chart data'!$J$301</c:f>
              <c:strCache>
                <c:ptCount val="1"/>
                <c:pt idx="0">
                  <c:v>Resource rent tax</c:v>
                </c:pt>
              </c:strCache>
            </c:strRef>
          </c:tx>
          <c:spPr>
            <a:solidFill>
              <a:schemeClr val="accent1">
                <a:lumMod val="40000"/>
                <a:lumOff val="60000"/>
              </a:schemeClr>
            </a:solidFill>
            <a:ln>
              <a:noFill/>
            </a:ln>
            <a:effectLst/>
          </c:spPr>
          <c:invertIfNegative val="0"/>
          <c:val>
            <c:numRef>
              <c:f>'Chart data'!$K$301:$AI$301</c:f>
              <c:numCache>
                <c:formatCode>#,##0_);\(#,##0\)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4-6680-4398-B007-6FA97F6BF864}"/>
            </c:ext>
          </c:extLst>
        </c:ser>
        <c:ser>
          <c:idx val="5"/>
          <c:order val="5"/>
          <c:tx>
            <c:strRef>
              <c:f>'Chart data'!$J$302</c:f>
              <c:strCache>
                <c:ptCount val="1"/>
                <c:pt idx="0">
                  <c:v>WHT on services</c:v>
                </c:pt>
              </c:strCache>
            </c:strRef>
          </c:tx>
          <c:spPr>
            <a:solidFill>
              <a:schemeClr val="accent4">
                <a:lumMod val="75000"/>
              </a:schemeClr>
            </a:solidFill>
            <a:ln>
              <a:noFill/>
            </a:ln>
            <a:effectLst/>
          </c:spPr>
          <c:invertIfNegative val="0"/>
          <c:val>
            <c:numRef>
              <c:f>'Chart data'!$K$302:$AI$302</c:f>
              <c:numCache>
                <c:formatCode>#,##0_);\(#,##0\)</c:formatCode>
                <c:ptCount val="25"/>
                <c:pt idx="0">
                  <c:v>2.4</c:v>
                </c:pt>
                <c:pt idx="1">
                  <c:v>2.1818181818181817</c:v>
                </c:pt>
                <c:pt idx="2">
                  <c:v>0.65082644628099151</c:v>
                </c:pt>
                <c:pt idx="3">
                  <c:v>0.59166040570999234</c:v>
                </c:pt>
                <c:pt idx="4">
                  <c:v>0.53787309609999301</c:v>
                </c:pt>
                <c:pt idx="5">
                  <c:v>0.48897554190908449</c:v>
                </c:pt>
                <c:pt idx="6">
                  <c:v>0.44452321991734955</c:v>
                </c:pt>
                <c:pt idx="7">
                  <c:v>0.40411201810668129</c:v>
                </c:pt>
                <c:pt idx="8">
                  <c:v>0.36737456191516482</c:v>
                </c:pt>
                <c:pt idx="9">
                  <c:v>0.33397687446833169</c:v>
                </c:pt>
                <c:pt idx="10">
                  <c:v>0.30361534042575605</c:v>
                </c:pt>
                <c:pt idx="11">
                  <c:v>0.27601394584159633</c:v>
                </c:pt>
                <c:pt idx="12">
                  <c:v>0.25092176894690577</c:v>
                </c:pt>
                <c:pt idx="13">
                  <c:v>0.22811069904264161</c:v>
                </c:pt>
                <c:pt idx="14">
                  <c:v>0.20737336276603782</c:v>
                </c:pt>
                <c:pt idx="15">
                  <c:v>0.18852123887821617</c:v>
                </c:pt>
                <c:pt idx="16">
                  <c:v>0.17138294443474197</c:v>
                </c:pt>
                <c:pt idx="17">
                  <c:v>0.15580267675885634</c:v>
                </c:pt>
                <c:pt idx="18">
                  <c:v>0.14163879705350574</c:v>
                </c:pt>
                <c:pt idx="19">
                  <c:v>0.1256722417492922</c:v>
                </c:pt>
                <c:pt idx="20">
                  <c:v>0</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5-6680-4398-B007-6FA97F6BF864}"/>
            </c:ext>
          </c:extLst>
        </c:ser>
        <c:ser>
          <c:idx val="6"/>
          <c:order val="6"/>
          <c:tx>
            <c:strRef>
              <c:f>'Chart data'!$J$303</c:f>
              <c:strCache>
                <c:ptCount val="1"/>
                <c:pt idx="0">
                  <c:v>WHT on interest</c:v>
                </c:pt>
              </c:strCache>
            </c:strRef>
          </c:tx>
          <c:spPr>
            <a:solidFill>
              <a:schemeClr val="accent4"/>
            </a:solidFill>
            <a:ln>
              <a:noFill/>
            </a:ln>
            <a:effectLst/>
          </c:spPr>
          <c:invertIfNegative val="0"/>
          <c:val>
            <c:numRef>
              <c:f>'Chart data'!$K$303:$AI$303</c:f>
              <c:numCache>
                <c:formatCode>#,##0_);\(#,##0\)</c:formatCode>
                <c:ptCount val="25"/>
                <c:pt idx="0">
                  <c:v>1.0732499999999998</c:v>
                </c:pt>
                <c:pt idx="1">
                  <c:v>0.97568181818181798</c:v>
                </c:pt>
                <c:pt idx="2">
                  <c:v>0.88698347107437991</c:v>
                </c:pt>
                <c:pt idx="3">
                  <c:v>0.69115595148652986</c:v>
                </c:pt>
                <c:pt idx="4">
                  <c:v>0.52360299355040141</c:v>
                </c:pt>
                <c:pt idx="5">
                  <c:v>0.3808021771275647</c:v>
                </c:pt>
                <c:pt idx="6">
                  <c:v>0.25963784804152146</c:v>
                </c:pt>
                <c:pt idx="7">
                  <c:v>0.15735627154031601</c:v>
                </c:pt>
                <c:pt idx="8">
                  <c:v>7.1525577972870985E-2</c:v>
                </c:pt>
                <c:pt idx="9">
                  <c:v>1.0848221351558214E-16</c:v>
                </c:pt>
                <c:pt idx="10">
                  <c:v>9.8620194105074665E-17</c:v>
                </c:pt>
                <c:pt idx="11">
                  <c:v>8.965472191370424E-17</c:v>
                </c:pt>
                <c:pt idx="12">
                  <c:v>8.1504292648822021E-17</c:v>
                </c:pt>
                <c:pt idx="13">
                  <c:v>7.4094811498929122E-17</c:v>
                </c:pt>
                <c:pt idx="14">
                  <c:v>6.7358919544480993E-17</c:v>
                </c:pt>
                <c:pt idx="15">
                  <c:v>6.1235381404073635E-17</c:v>
                </c:pt>
                <c:pt idx="16">
                  <c:v>5.5668528549157857E-17</c:v>
                </c:pt>
                <c:pt idx="17">
                  <c:v>5.0607753226507129E-17</c:v>
                </c:pt>
                <c:pt idx="18">
                  <c:v>4.6007048387733751E-17</c:v>
                </c:pt>
                <c:pt idx="19">
                  <c:v>4.1824589443394309E-17</c:v>
                </c:pt>
                <c:pt idx="20">
                  <c:v>3.8022354039449387E-17</c:v>
                </c:pt>
                <c:pt idx="21">
                  <c:v>3.456577639949943E-17</c:v>
                </c:pt>
                <c:pt idx="22" formatCode="General">
                  <c:v>3.1423433090454023E-17</c:v>
                </c:pt>
                <c:pt idx="23" formatCode="General">
                  <c:v>2.8566757354958203E-17</c:v>
                </c:pt>
                <c:pt idx="24" formatCode="General">
                  <c:v>2.5969779413598369E-17</c:v>
                </c:pt>
              </c:numCache>
            </c:numRef>
          </c:val>
          <c:extLst>
            <c:ext xmlns:c16="http://schemas.microsoft.com/office/drawing/2014/chart" uri="{C3380CC4-5D6E-409C-BE32-E72D297353CC}">
              <c16:uniqueId val="{00000006-6680-4398-B007-6FA97F6BF864}"/>
            </c:ext>
          </c:extLst>
        </c:ser>
        <c:ser>
          <c:idx val="7"/>
          <c:order val="7"/>
          <c:tx>
            <c:strRef>
              <c:f>'Chart data'!$J$304</c:f>
              <c:strCache>
                <c:ptCount val="1"/>
                <c:pt idx="0">
                  <c:v>WHT on dividends</c:v>
                </c:pt>
              </c:strCache>
            </c:strRef>
          </c:tx>
          <c:spPr>
            <a:solidFill>
              <a:schemeClr val="accent4">
                <a:lumMod val="40000"/>
                <a:lumOff val="60000"/>
              </a:schemeClr>
            </a:solidFill>
            <a:ln>
              <a:noFill/>
            </a:ln>
            <a:effectLst/>
          </c:spPr>
          <c:invertIfNegative val="0"/>
          <c:val>
            <c:numRef>
              <c:f>'Chart data'!$K$304:$AI$304</c:f>
              <c:numCache>
                <c:formatCode>#,##0_);\(#,##0\)</c:formatCode>
                <c:ptCount val="25"/>
                <c:pt idx="0">
                  <c:v>0</c:v>
                </c:pt>
                <c:pt idx="1">
                  <c:v>0</c:v>
                </c:pt>
                <c:pt idx="2">
                  <c:v>0</c:v>
                </c:pt>
                <c:pt idx="3">
                  <c:v>0</c:v>
                </c:pt>
                <c:pt idx="4">
                  <c:v>0</c:v>
                </c:pt>
                <c:pt idx="5">
                  <c:v>0</c:v>
                </c:pt>
                <c:pt idx="6">
                  <c:v>0</c:v>
                </c:pt>
                <c:pt idx="7">
                  <c:v>0</c:v>
                </c:pt>
                <c:pt idx="8">
                  <c:v>0</c:v>
                </c:pt>
                <c:pt idx="9">
                  <c:v>0</c:v>
                </c:pt>
                <c:pt idx="10">
                  <c:v>0.50427481676923525</c:v>
                </c:pt>
                <c:pt idx="11">
                  <c:v>0.98855581931868275</c:v>
                </c:pt>
                <c:pt idx="12">
                  <c:v>0.74051838787928159</c:v>
                </c:pt>
                <c:pt idx="13">
                  <c:v>0.67319853443571065</c:v>
                </c:pt>
                <c:pt idx="14">
                  <c:v>0.61199866766882771</c:v>
                </c:pt>
                <c:pt idx="15">
                  <c:v>0.55636242515347967</c:v>
                </c:pt>
                <c:pt idx="16">
                  <c:v>0.50578402286679969</c:v>
                </c:pt>
                <c:pt idx="17">
                  <c:v>0.45980365715163607</c:v>
                </c:pt>
                <c:pt idx="18">
                  <c:v>0.41800332468330548</c:v>
                </c:pt>
                <c:pt idx="19">
                  <c:v>0.39623232787406198</c:v>
                </c:pt>
                <c:pt idx="20">
                  <c:v>0.21700603871029156</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7-6680-4398-B007-6FA97F6BF864}"/>
            </c:ext>
          </c:extLst>
        </c:ser>
        <c:dLbls>
          <c:showLegendKey val="0"/>
          <c:showVal val="0"/>
          <c:showCatName val="0"/>
          <c:showSerName val="0"/>
          <c:showPercent val="0"/>
          <c:showBubbleSize val="0"/>
        </c:dLbls>
        <c:gapWidth val="50"/>
        <c:overlap val="100"/>
        <c:axId val="784492584"/>
        <c:axId val="784491272"/>
      </c:barChart>
      <c:catAx>
        <c:axId val="7844925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491272"/>
        <c:crosses val="autoZero"/>
        <c:auto val="1"/>
        <c:lblAlgn val="ctr"/>
        <c:lblOffset val="100"/>
        <c:noMultiLvlLbl val="0"/>
      </c:catAx>
      <c:valAx>
        <c:axId val="784491272"/>
        <c:scaling>
          <c:orientation val="minMax"/>
        </c:scaling>
        <c:delete val="0"/>
        <c:axPos val="l"/>
        <c:majorGridlines>
          <c:spPr>
            <a:ln w="9525" cap="flat" cmpd="sng" algn="ctr">
              <a:solidFill>
                <a:schemeClr val="tx1">
                  <a:lumMod val="15000"/>
                  <a:lumOff val="85000"/>
                </a:schemeClr>
              </a:solidFill>
              <a:round/>
            </a:ln>
            <a:effectLst/>
          </c:spPr>
        </c:majorGridlines>
        <c:title>
          <c:tx>
            <c:strRef>
              <c:f>'Chart data'!$G$308</c:f>
              <c:strCache>
                <c:ptCount val="1"/>
                <c:pt idx="0">
                  <c:v>Annual revenues (M$, discounted)</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492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data'!$G$332</c:f>
          <c:strCache>
            <c:ptCount val="1"/>
            <c:pt idx="0">
              <c:v>Share of NPV incentive revenue by instrument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1-E92A-4FAF-9B2A-F94ED379742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E92A-4FAF-9B2A-F94ED3797424}"/>
              </c:ext>
            </c:extLst>
          </c:dPt>
          <c:dPt>
            <c:idx val="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5-E92A-4FAF-9B2A-F94ED3797424}"/>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E92A-4FAF-9B2A-F94ED3797424}"/>
              </c:ext>
            </c:extLst>
          </c:dPt>
          <c:dPt>
            <c:idx val="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9-E92A-4FAF-9B2A-F94ED3797424}"/>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E92A-4FAF-9B2A-F94ED3797424}"/>
              </c:ext>
            </c:extLst>
          </c:dPt>
          <c:dPt>
            <c:idx val="6"/>
            <c:bubble3D val="0"/>
            <c:spPr>
              <a:solidFill>
                <a:schemeClr val="accent4"/>
              </a:solidFill>
              <a:ln w="19050">
                <a:solidFill>
                  <a:schemeClr val="lt1"/>
                </a:solidFill>
              </a:ln>
              <a:effectLst/>
            </c:spPr>
            <c:extLst>
              <c:ext xmlns:c16="http://schemas.microsoft.com/office/drawing/2014/chart" uri="{C3380CC4-5D6E-409C-BE32-E72D297353CC}">
                <c16:uniqueId val="{0000000D-E92A-4FAF-9B2A-F94ED3797424}"/>
              </c:ext>
            </c:extLst>
          </c:dPt>
          <c:dPt>
            <c:idx val="7"/>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F-E92A-4FAF-9B2A-F94ED3797424}"/>
              </c:ext>
            </c:extLst>
          </c:dPt>
          <c:dLbls>
            <c:spPr>
              <a:solidFill>
                <a:schemeClr val="bg1">
                  <a:lumMod val="95000"/>
                </a:schemeClr>
              </a:solidFill>
              <a:ln>
                <a:solidFill>
                  <a:schemeClr val="bg1">
                    <a:lumMod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oundRect">
                    <a:avLst/>
                  </a:prstGeom>
                  <a:noFill/>
                  <a:ln>
                    <a:noFill/>
                  </a:ln>
                </c15:spPr>
              </c:ext>
            </c:extLst>
          </c:dLbls>
          <c:cat>
            <c:strRef>
              <c:f>'Chart data'!$G$333:$G$340</c:f>
              <c:strCache>
                <c:ptCount val="8"/>
                <c:pt idx="0">
                  <c:v>Signature bonus</c:v>
                </c:pt>
                <c:pt idx="1">
                  <c:v>Import duties</c:v>
                </c:pt>
                <c:pt idx="2">
                  <c:v>Royalty</c:v>
                </c:pt>
                <c:pt idx="3">
                  <c:v>Income tax</c:v>
                </c:pt>
                <c:pt idx="4">
                  <c:v>Resource rent tax</c:v>
                </c:pt>
                <c:pt idx="5">
                  <c:v>WHT on services</c:v>
                </c:pt>
                <c:pt idx="6">
                  <c:v>WHT on interest</c:v>
                </c:pt>
                <c:pt idx="7">
                  <c:v>WHT on dividends</c:v>
                </c:pt>
              </c:strCache>
            </c:strRef>
          </c:cat>
          <c:val>
            <c:numRef>
              <c:f>'Chart data'!$G$322:$G$329</c:f>
              <c:numCache>
                <c:formatCode>0</c:formatCode>
                <c:ptCount val="8"/>
                <c:pt idx="0">
                  <c:v>5</c:v>
                </c:pt>
                <c:pt idx="1">
                  <c:v>29.896498210080804</c:v>
                </c:pt>
                <c:pt idx="2">
                  <c:v>44.885568597506214</c:v>
                </c:pt>
                <c:pt idx="3">
                  <c:v>31.033590709796975</c:v>
                </c:pt>
                <c:pt idx="4">
                  <c:v>0</c:v>
                </c:pt>
                <c:pt idx="5">
                  <c:v>10.450193362123322</c:v>
                </c:pt>
                <c:pt idx="6">
                  <c:v>5.0199961089754019</c:v>
                </c:pt>
                <c:pt idx="7">
                  <c:v>6.0717380225113118</c:v>
                </c:pt>
              </c:numCache>
            </c:numRef>
          </c:val>
          <c:extLst>
            <c:ext xmlns:c16="http://schemas.microsoft.com/office/drawing/2014/chart" uri="{C3380CC4-5D6E-409C-BE32-E72D297353CC}">
              <c16:uniqueId val="{00000010-E92A-4FAF-9B2A-F94ED379742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7371929496206"/>
          <c:y val="4.4044044044044044E-2"/>
          <c:w val="0.8233106924370992"/>
          <c:h val="0.64554946868676344"/>
        </c:manualLayout>
      </c:layout>
      <c:lineChart>
        <c:grouping val="standard"/>
        <c:varyColors val="0"/>
        <c:ser>
          <c:idx val="0"/>
          <c:order val="0"/>
          <c:tx>
            <c:strRef>
              <c:f>Sensitivity!$L$5</c:f>
              <c:strCache>
                <c:ptCount val="1"/>
                <c:pt idx="0">
                  <c:v>Benchmark</c:v>
                </c:pt>
              </c:strCache>
            </c:strRef>
          </c:tx>
          <c:spPr>
            <a:ln w="28575" cap="rnd">
              <a:solidFill>
                <a:schemeClr val="accent3"/>
              </a:solidFill>
              <a:round/>
            </a:ln>
            <a:effectLst/>
          </c:spPr>
          <c:marker>
            <c:symbol val="circle"/>
            <c:size val="5"/>
            <c:spPr>
              <a:solidFill>
                <a:schemeClr val="accent3"/>
              </a:solidFill>
              <a:ln w="19050">
                <a:solidFill>
                  <a:schemeClr val="accent3">
                    <a:lumMod val="50000"/>
                  </a:schemeClr>
                </a:solidFill>
              </a:ln>
              <a:effectLst/>
            </c:spPr>
          </c:marker>
          <c:cat>
            <c:numRef>
              <c:f>Sensitivity!$K$55:$K$65</c:f>
              <c:numCache>
                <c:formatCode>0.0%</c:formatCode>
                <c:ptCount val="11"/>
                <c:pt idx="0">
                  <c:v>0.05</c:v>
                </c:pt>
                <c:pt idx="1">
                  <c:v>7.5000000000000011E-2</c:v>
                </c:pt>
                <c:pt idx="2">
                  <c:v>0.1</c:v>
                </c:pt>
                <c:pt idx="3">
                  <c:v>0.125</c:v>
                </c:pt>
                <c:pt idx="4">
                  <c:v>0.15</c:v>
                </c:pt>
                <c:pt idx="5">
                  <c:v>0.17499999999999999</c:v>
                </c:pt>
                <c:pt idx="6">
                  <c:v>0.19999999999999998</c:v>
                </c:pt>
                <c:pt idx="7">
                  <c:v>0.22499999999999998</c:v>
                </c:pt>
                <c:pt idx="8">
                  <c:v>0.24999999999999997</c:v>
                </c:pt>
                <c:pt idx="9">
                  <c:v>0.27499999999999997</c:v>
                </c:pt>
                <c:pt idx="10">
                  <c:v>0.3</c:v>
                </c:pt>
              </c:numCache>
            </c:numRef>
          </c:cat>
          <c:val>
            <c:numRef>
              <c:f>Sensitivity!$L$55:$L$65</c:f>
              <c:numCache>
                <c:formatCode>0</c:formatCode>
                <c:ptCount val="11"/>
                <c:pt idx="0">
                  <c:v>159.66867707702627</c:v>
                </c:pt>
                <c:pt idx="1">
                  <c:v>99.243242532298993</c:v>
                </c:pt>
                <c:pt idx="2">
                  <c:v>54.182180548673031</c:v>
                </c:pt>
                <c:pt idx="3">
                  <c:v>19.981203380640174</c:v>
                </c:pt>
                <c:pt idx="4">
                  <c:v>-6.4013784884346947</c:v>
                </c:pt>
                <c:pt idx="5">
                  <c:v>-27.05619711450781</c:v>
                </c:pt>
                <c:pt idx="6">
                  <c:v>-43.444948848781621</c:v>
                </c:pt>
                <c:pt idx="7">
                  <c:v>-56.606546160090147</c:v>
                </c:pt>
                <c:pt idx="8">
                  <c:v>-67.291144608867967</c:v>
                </c:pt>
                <c:pt idx="9">
                  <c:v>-76.048623542266114</c:v>
                </c:pt>
                <c:pt idx="10">
                  <c:v>-83.287874493845251</c:v>
                </c:pt>
              </c:numCache>
            </c:numRef>
          </c:val>
          <c:smooth val="0"/>
          <c:extLst>
            <c:ext xmlns:c16="http://schemas.microsoft.com/office/drawing/2014/chart" uri="{C3380CC4-5D6E-409C-BE32-E72D297353CC}">
              <c16:uniqueId val="{00000000-C28F-4101-82CC-BEDA6097FEA8}"/>
            </c:ext>
          </c:extLst>
        </c:ser>
        <c:ser>
          <c:idx val="1"/>
          <c:order val="1"/>
          <c:tx>
            <c:strRef>
              <c:f>Sensitivity!$M$5</c:f>
              <c:strCache>
                <c:ptCount val="1"/>
                <c:pt idx="0">
                  <c:v>Incentive + behaviour</c:v>
                </c:pt>
              </c:strCache>
            </c:strRef>
          </c:tx>
          <c:spPr>
            <a:ln w="28575" cap="rnd">
              <a:solidFill>
                <a:schemeClr val="accent1"/>
              </a:solidFill>
              <a:round/>
            </a:ln>
            <a:effectLst/>
          </c:spPr>
          <c:marker>
            <c:symbol val="circle"/>
            <c:size val="5"/>
            <c:spPr>
              <a:solidFill>
                <a:schemeClr val="accent1"/>
              </a:solidFill>
              <a:ln w="19050">
                <a:solidFill>
                  <a:schemeClr val="accent1">
                    <a:lumMod val="50000"/>
                  </a:schemeClr>
                </a:solidFill>
              </a:ln>
              <a:effectLst/>
            </c:spPr>
          </c:marker>
          <c:cat>
            <c:numRef>
              <c:f>Sensitivity!$K$55:$K$65</c:f>
              <c:numCache>
                <c:formatCode>0.0%</c:formatCode>
                <c:ptCount val="11"/>
                <c:pt idx="0">
                  <c:v>0.05</c:v>
                </c:pt>
                <c:pt idx="1">
                  <c:v>7.5000000000000011E-2</c:v>
                </c:pt>
                <c:pt idx="2">
                  <c:v>0.1</c:v>
                </c:pt>
                <c:pt idx="3">
                  <c:v>0.125</c:v>
                </c:pt>
                <c:pt idx="4">
                  <c:v>0.15</c:v>
                </c:pt>
                <c:pt idx="5">
                  <c:v>0.17499999999999999</c:v>
                </c:pt>
                <c:pt idx="6">
                  <c:v>0.19999999999999998</c:v>
                </c:pt>
                <c:pt idx="7">
                  <c:v>0.22499999999999998</c:v>
                </c:pt>
                <c:pt idx="8">
                  <c:v>0.24999999999999997</c:v>
                </c:pt>
                <c:pt idx="9">
                  <c:v>0.27499999999999997</c:v>
                </c:pt>
                <c:pt idx="10">
                  <c:v>0.3</c:v>
                </c:pt>
              </c:numCache>
            </c:numRef>
          </c:cat>
          <c:val>
            <c:numRef>
              <c:f>Sensitivity!$M$55:$M$65</c:f>
              <c:numCache>
                <c:formatCode>0</c:formatCode>
                <c:ptCount val="11"/>
                <c:pt idx="0">
                  <c:v>159.66867707702627</c:v>
                </c:pt>
                <c:pt idx="1">
                  <c:v>99.243242532298993</c:v>
                </c:pt>
                <c:pt idx="2">
                  <c:v>54.182180548673031</c:v>
                </c:pt>
                <c:pt idx="3">
                  <c:v>19.981203380640174</c:v>
                </c:pt>
                <c:pt idx="4">
                  <c:v>-6.4013784884346947</c:v>
                </c:pt>
                <c:pt idx="5">
                  <c:v>-27.05619711450781</c:v>
                </c:pt>
                <c:pt idx="6">
                  <c:v>-43.444948848781621</c:v>
                </c:pt>
                <c:pt idx="7">
                  <c:v>-56.606546160090147</c:v>
                </c:pt>
                <c:pt idx="8">
                  <c:v>-67.291144608867967</c:v>
                </c:pt>
                <c:pt idx="9">
                  <c:v>-76.048623542266114</c:v>
                </c:pt>
                <c:pt idx="10">
                  <c:v>-83.287874493845251</c:v>
                </c:pt>
              </c:numCache>
            </c:numRef>
          </c:val>
          <c:smooth val="0"/>
          <c:extLst>
            <c:ext xmlns:c16="http://schemas.microsoft.com/office/drawing/2014/chart" uri="{C3380CC4-5D6E-409C-BE32-E72D297353CC}">
              <c16:uniqueId val="{00000001-C28F-4101-82CC-BEDA6097FEA8}"/>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842224048"/>
        <c:axId val="842231264"/>
      </c:lineChart>
      <c:catAx>
        <c:axId val="842224048"/>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r>
                  <a:rPr lang="en-US" sz="1100">
                    <a:latin typeface="+mj-lt"/>
                  </a:rPr>
                  <a:t>Investor discount rate</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title>
        <c:numFmt formatCode="0.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crossAx val="842231264"/>
        <c:crosses val="autoZero"/>
        <c:auto val="1"/>
        <c:lblAlgn val="ctr"/>
        <c:lblOffset val="100"/>
        <c:noMultiLvlLbl val="0"/>
      </c:catAx>
      <c:valAx>
        <c:axId val="842231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r>
                  <a:rPr lang="en-US" sz="1100">
                    <a:latin typeface="+mj-lt"/>
                  </a:rPr>
                  <a:t>Project NPV (M$, discounted)</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crossAx val="842224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data'!$G$391</c:f>
          <c:strCache>
            <c:ptCount val="1"/>
            <c:pt idx="0">
              <c:v>Share of NPV incentive + behaviour revenue by instrument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1-1A3B-4E6F-A8D1-F252A2BB7A85}"/>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1A3B-4E6F-A8D1-F252A2BB7A85}"/>
              </c:ext>
            </c:extLst>
          </c:dPt>
          <c:dPt>
            <c:idx val="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5-1A3B-4E6F-A8D1-F252A2BB7A85}"/>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1A3B-4E6F-A8D1-F252A2BB7A85}"/>
              </c:ext>
            </c:extLst>
          </c:dPt>
          <c:dPt>
            <c:idx val="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9-1A3B-4E6F-A8D1-F252A2BB7A85}"/>
              </c:ext>
            </c:extLst>
          </c:dPt>
          <c:dPt>
            <c:idx val="5"/>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B-1A3B-4E6F-A8D1-F252A2BB7A85}"/>
              </c:ext>
            </c:extLst>
          </c:dPt>
          <c:dPt>
            <c:idx val="6"/>
            <c:bubble3D val="0"/>
            <c:spPr>
              <a:solidFill>
                <a:schemeClr val="accent4"/>
              </a:solidFill>
              <a:ln w="19050">
                <a:solidFill>
                  <a:schemeClr val="lt1"/>
                </a:solidFill>
              </a:ln>
              <a:effectLst/>
            </c:spPr>
            <c:extLst>
              <c:ext xmlns:c16="http://schemas.microsoft.com/office/drawing/2014/chart" uri="{C3380CC4-5D6E-409C-BE32-E72D297353CC}">
                <c16:uniqueId val="{0000000D-1A3B-4E6F-A8D1-F252A2BB7A85}"/>
              </c:ext>
            </c:extLst>
          </c:dPt>
          <c:dPt>
            <c:idx val="7"/>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F-1A3B-4E6F-A8D1-F252A2BB7A85}"/>
              </c:ext>
            </c:extLst>
          </c:dPt>
          <c:dLbls>
            <c:spPr>
              <a:solidFill>
                <a:schemeClr val="bg1">
                  <a:lumMod val="95000"/>
                </a:schemeClr>
              </a:solidFill>
              <a:ln>
                <a:solidFill>
                  <a:schemeClr val="bg1">
                    <a:lumMod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oundRect">
                    <a:avLst/>
                  </a:prstGeom>
                  <a:noFill/>
                  <a:ln>
                    <a:noFill/>
                  </a:ln>
                </c15:spPr>
              </c:ext>
            </c:extLst>
          </c:dLbls>
          <c:cat>
            <c:strRef>
              <c:f>'Chart data'!$G$392:$G$399</c:f>
              <c:strCache>
                <c:ptCount val="8"/>
                <c:pt idx="0">
                  <c:v>Signature bonus</c:v>
                </c:pt>
                <c:pt idx="1">
                  <c:v>Import duties</c:v>
                </c:pt>
                <c:pt idx="2">
                  <c:v>Royalty</c:v>
                </c:pt>
                <c:pt idx="3">
                  <c:v>Income tax</c:v>
                </c:pt>
                <c:pt idx="4">
                  <c:v>Resource rent tax</c:v>
                </c:pt>
                <c:pt idx="5">
                  <c:v>WHT on services</c:v>
                </c:pt>
                <c:pt idx="6">
                  <c:v>WHT on interest</c:v>
                </c:pt>
                <c:pt idx="7">
                  <c:v>WHT on dividends</c:v>
                </c:pt>
              </c:strCache>
            </c:strRef>
          </c:cat>
          <c:val>
            <c:numRef>
              <c:f>'Chart data'!$G$381:$G$388</c:f>
              <c:numCache>
                <c:formatCode>0</c:formatCode>
                <c:ptCount val="8"/>
                <c:pt idx="0">
                  <c:v>5</c:v>
                </c:pt>
                <c:pt idx="1">
                  <c:v>29.896498210080804</c:v>
                </c:pt>
                <c:pt idx="2">
                  <c:v>44.885568597506214</c:v>
                </c:pt>
                <c:pt idx="3">
                  <c:v>31.033590709796975</c:v>
                </c:pt>
                <c:pt idx="4">
                  <c:v>0</c:v>
                </c:pt>
                <c:pt idx="5">
                  <c:v>10.450193362123322</c:v>
                </c:pt>
                <c:pt idx="6">
                  <c:v>5.0199961089754019</c:v>
                </c:pt>
                <c:pt idx="7">
                  <c:v>6.0717380225113118</c:v>
                </c:pt>
              </c:numCache>
            </c:numRef>
          </c:val>
          <c:extLst>
            <c:ext xmlns:c16="http://schemas.microsoft.com/office/drawing/2014/chart" uri="{C3380CC4-5D6E-409C-BE32-E72D297353CC}">
              <c16:uniqueId val="{00000010-1A3B-4E6F-A8D1-F252A2BB7A85}"/>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data'!$G$438</c:f>
          <c:strCache>
            <c:ptCount val="1"/>
            <c:pt idx="0">
              <c:v>Cumulative revenue in real terms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'Chart data'!$J$433</c:f>
              <c:strCache>
                <c:ptCount val="1"/>
                <c:pt idx="0">
                  <c:v>Benchmark</c:v>
                </c:pt>
              </c:strCache>
            </c:strRef>
          </c:tx>
          <c:spPr>
            <a:ln w="28575" cap="rnd">
              <a:solidFill>
                <a:schemeClr val="accent3"/>
              </a:solidFill>
              <a:round/>
            </a:ln>
            <a:effectLst/>
          </c:spPr>
          <c:marker>
            <c:symbol val="circle"/>
            <c:size val="5"/>
            <c:spPr>
              <a:solidFill>
                <a:schemeClr val="accent3"/>
              </a:solidFill>
              <a:ln w="19050">
                <a:solidFill>
                  <a:schemeClr val="accent3">
                    <a:lumMod val="50000"/>
                  </a:schemeClr>
                </a:solidFill>
              </a:ln>
              <a:effectLst/>
            </c:spPr>
          </c:marker>
          <c:val>
            <c:numRef>
              <c:f>'Chart data'!$K$433:$AI$433</c:f>
              <c:numCache>
                <c:formatCode>#,##0</c:formatCode>
                <c:ptCount val="25"/>
                <c:pt idx="0">
                  <c:v>11.84825</c:v>
                </c:pt>
                <c:pt idx="1">
                  <c:v>18.6965</c:v>
                </c:pt>
                <c:pt idx="2">
                  <c:v>28.084020465435572</c:v>
                </c:pt>
                <c:pt idx="3">
                  <c:v>39.126212062039919</c:v>
                </c:pt>
                <c:pt idx="4">
                  <c:v>50.015082230072835</c:v>
                </c:pt>
                <c:pt idx="5">
                  <c:v>60.750630969534328</c:v>
                </c:pt>
                <c:pt idx="6">
                  <c:v>74.258616761695961</c:v>
                </c:pt>
                <c:pt idx="7">
                  <c:v>88.66130463874731</c:v>
                </c:pt>
                <c:pt idx="8">
                  <c:v>103.32267092951572</c:v>
                </c:pt>
                <c:pt idx="9">
                  <c:v>118.24064981076305</c:v>
                </c:pt>
                <c:pt idx="10">
                  <c:v>134.56785354083121</c:v>
                </c:pt>
                <c:pt idx="11">
                  <c:v>152.50684363030953</c:v>
                </c:pt>
                <c:pt idx="12">
                  <c:v>174.91344452893517</c:v>
                </c:pt>
                <c:pt idx="13">
                  <c:v>197.32004542756081</c:v>
                </c:pt>
                <c:pt idx="14">
                  <c:v>219.72664632618645</c:v>
                </c:pt>
                <c:pt idx="15">
                  <c:v>242.1332472248121</c:v>
                </c:pt>
                <c:pt idx="16">
                  <c:v>264.53984812343771</c:v>
                </c:pt>
                <c:pt idx="17">
                  <c:v>286.94644902206335</c:v>
                </c:pt>
                <c:pt idx="18">
                  <c:v>309.35304992068899</c:v>
                </c:pt>
                <c:pt idx="19">
                  <c:v>332.21492770220016</c:v>
                </c:pt>
                <c:pt idx="20">
                  <c:v>341.56601015246144</c:v>
                </c:pt>
                <c:pt idx="21">
                  <c:v>341.56601015246144</c:v>
                </c:pt>
                <c:pt idx="22">
                  <c:v>341.56601015246144</c:v>
                </c:pt>
                <c:pt idx="23">
                  <c:v>341.56601015246144</c:v>
                </c:pt>
                <c:pt idx="24">
                  <c:v>341.56601015246144</c:v>
                </c:pt>
              </c:numCache>
            </c:numRef>
          </c:val>
          <c:smooth val="0"/>
          <c:extLst>
            <c:ext xmlns:c16="http://schemas.microsoft.com/office/drawing/2014/chart" uri="{C3380CC4-5D6E-409C-BE32-E72D297353CC}">
              <c16:uniqueId val="{00000000-4DD9-4DBD-A709-E2632365CF8E}"/>
            </c:ext>
          </c:extLst>
        </c:ser>
        <c:ser>
          <c:idx val="1"/>
          <c:order val="1"/>
          <c:tx>
            <c:strRef>
              <c:f>'Chart data'!$J$434</c:f>
              <c:strCache>
                <c:ptCount val="1"/>
                <c:pt idx="0">
                  <c:v>Incentive</c:v>
                </c:pt>
              </c:strCache>
            </c:strRef>
          </c:tx>
          <c:spPr>
            <a:ln w="19050" cap="rnd">
              <a:solidFill>
                <a:schemeClr val="accent4"/>
              </a:solidFill>
              <a:prstDash val="sysDash"/>
              <a:round/>
            </a:ln>
            <a:effectLst/>
          </c:spPr>
          <c:marker>
            <c:symbol val="circle"/>
            <c:size val="5"/>
            <c:spPr>
              <a:solidFill>
                <a:schemeClr val="accent4">
                  <a:lumMod val="60000"/>
                  <a:lumOff val="40000"/>
                </a:schemeClr>
              </a:solidFill>
              <a:ln w="19050">
                <a:solidFill>
                  <a:schemeClr val="accent4"/>
                </a:solidFill>
              </a:ln>
              <a:effectLst/>
            </c:spPr>
          </c:marker>
          <c:val>
            <c:numRef>
              <c:f>'Chart data'!$K$434:$AI$434</c:f>
              <c:numCache>
                <c:formatCode>#,##0</c:formatCode>
                <c:ptCount val="25"/>
                <c:pt idx="0">
                  <c:v>11.84825</c:v>
                </c:pt>
                <c:pt idx="1">
                  <c:v>18.6965</c:v>
                </c:pt>
                <c:pt idx="2">
                  <c:v>28.084020465435572</c:v>
                </c:pt>
                <c:pt idx="3">
                  <c:v>39.126212062039919</c:v>
                </c:pt>
                <c:pt idx="4">
                  <c:v>50.015082230072835</c:v>
                </c:pt>
                <c:pt idx="5">
                  <c:v>60.750630969534328</c:v>
                </c:pt>
                <c:pt idx="6">
                  <c:v>74.258616761695961</c:v>
                </c:pt>
                <c:pt idx="7">
                  <c:v>88.66130463874731</c:v>
                </c:pt>
                <c:pt idx="8">
                  <c:v>103.32267092951572</c:v>
                </c:pt>
                <c:pt idx="9">
                  <c:v>118.24064981076305</c:v>
                </c:pt>
                <c:pt idx="10">
                  <c:v>134.56785354083121</c:v>
                </c:pt>
                <c:pt idx="11">
                  <c:v>152.50684363030953</c:v>
                </c:pt>
                <c:pt idx="12">
                  <c:v>174.91344452893517</c:v>
                </c:pt>
                <c:pt idx="13">
                  <c:v>197.32004542756081</c:v>
                </c:pt>
                <c:pt idx="14">
                  <c:v>219.72664632618645</c:v>
                </c:pt>
                <c:pt idx="15">
                  <c:v>242.1332472248121</c:v>
                </c:pt>
                <c:pt idx="16">
                  <c:v>264.53984812343771</c:v>
                </c:pt>
                <c:pt idx="17">
                  <c:v>286.94644902206335</c:v>
                </c:pt>
                <c:pt idx="18">
                  <c:v>309.35304992068899</c:v>
                </c:pt>
                <c:pt idx="19">
                  <c:v>332.21492770220016</c:v>
                </c:pt>
                <c:pt idx="20">
                  <c:v>341.56601015246144</c:v>
                </c:pt>
                <c:pt idx="21">
                  <c:v>341.56601015246144</c:v>
                </c:pt>
                <c:pt idx="22">
                  <c:v>341.56601015246144</c:v>
                </c:pt>
                <c:pt idx="23">
                  <c:v>341.56601015246144</c:v>
                </c:pt>
                <c:pt idx="24">
                  <c:v>341.56601015246144</c:v>
                </c:pt>
              </c:numCache>
            </c:numRef>
          </c:val>
          <c:smooth val="0"/>
          <c:extLst>
            <c:ext xmlns:c16="http://schemas.microsoft.com/office/drawing/2014/chart" uri="{C3380CC4-5D6E-409C-BE32-E72D297353CC}">
              <c16:uniqueId val="{00000001-4DD9-4DBD-A709-E2632365CF8E}"/>
            </c:ext>
          </c:extLst>
        </c:ser>
        <c:ser>
          <c:idx val="2"/>
          <c:order val="2"/>
          <c:tx>
            <c:strRef>
              <c:f>'Chart data'!$J$435</c:f>
              <c:strCache>
                <c:ptCount val="1"/>
                <c:pt idx="0">
                  <c:v>Incentive + behaviour</c:v>
                </c:pt>
              </c:strCache>
            </c:strRef>
          </c:tx>
          <c:spPr>
            <a:ln w="28575" cap="rnd">
              <a:solidFill>
                <a:schemeClr val="accent1"/>
              </a:solidFill>
              <a:round/>
            </a:ln>
            <a:effectLst/>
          </c:spPr>
          <c:marker>
            <c:symbol val="circle"/>
            <c:size val="5"/>
            <c:spPr>
              <a:solidFill>
                <a:schemeClr val="accent1"/>
              </a:solidFill>
              <a:ln w="19050">
                <a:solidFill>
                  <a:schemeClr val="accent1">
                    <a:lumMod val="50000"/>
                  </a:schemeClr>
                </a:solidFill>
              </a:ln>
              <a:effectLst/>
            </c:spPr>
          </c:marker>
          <c:val>
            <c:numRef>
              <c:f>'Chart data'!$K$435:$AI$435</c:f>
              <c:numCache>
                <c:formatCode>#,##0</c:formatCode>
                <c:ptCount val="25"/>
                <c:pt idx="0">
                  <c:v>11.84825</c:v>
                </c:pt>
                <c:pt idx="1">
                  <c:v>18.6965</c:v>
                </c:pt>
                <c:pt idx="2">
                  <c:v>28.084020465435572</c:v>
                </c:pt>
                <c:pt idx="3">
                  <c:v>39.126212062039919</c:v>
                </c:pt>
                <c:pt idx="4">
                  <c:v>50.015082230072835</c:v>
                </c:pt>
                <c:pt idx="5">
                  <c:v>60.750630969534328</c:v>
                </c:pt>
                <c:pt idx="6">
                  <c:v>74.258616761695961</c:v>
                </c:pt>
                <c:pt idx="7">
                  <c:v>88.66130463874731</c:v>
                </c:pt>
                <c:pt idx="8">
                  <c:v>103.32267092951572</c:v>
                </c:pt>
                <c:pt idx="9">
                  <c:v>118.24064981076305</c:v>
                </c:pt>
                <c:pt idx="10">
                  <c:v>134.56785354083121</c:v>
                </c:pt>
                <c:pt idx="11">
                  <c:v>152.50684363030953</c:v>
                </c:pt>
                <c:pt idx="12">
                  <c:v>174.91344452893517</c:v>
                </c:pt>
                <c:pt idx="13">
                  <c:v>197.32004542756081</c:v>
                </c:pt>
                <c:pt idx="14">
                  <c:v>219.72664632618645</c:v>
                </c:pt>
                <c:pt idx="15">
                  <c:v>242.1332472248121</c:v>
                </c:pt>
                <c:pt idx="16">
                  <c:v>264.53984812343771</c:v>
                </c:pt>
                <c:pt idx="17">
                  <c:v>286.94644902206335</c:v>
                </c:pt>
                <c:pt idx="18">
                  <c:v>309.35304992068899</c:v>
                </c:pt>
                <c:pt idx="19">
                  <c:v>332.21492770220016</c:v>
                </c:pt>
                <c:pt idx="20">
                  <c:v>341.56601015246144</c:v>
                </c:pt>
                <c:pt idx="21">
                  <c:v>341.56601015246144</c:v>
                </c:pt>
                <c:pt idx="22">
                  <c:v>341.56601015246144</c:v>
                </c:pt>
                <c:pt idx="23">
                  <c:v>341.56601015246144</c:v>
                </c:pt>
                <c:pt idx="24">
                  <c:v>341.56601015246144</c:v>
                </c:pt>
              </c:numCache>
            </c:numRef>
          </c:val>
          <c:smooth val="0"/>
          <c:extLst>
            <c:ext xmlns:c16="http://schemas.microsoft.com/office/drawing/2014/chart" uri="{C3380CC4-5D6E-409C-BE32-E72D297353CC}">
              <c16:uniqueId val="{00000002-4DD9-4DBD-A709-E2632365CF8E}"/>
            </c:ext>
          </c:extLst>
        </c:ser>
        <c:dLbls>
          <c:showLegendKey val="0"/>
          <c:showVal val="0"/>
          <c:showCatName val="0"/>
          <c:showSerName val="0"/>
          <c:showPercent val="0"/>
          <c:showBubbleSize val="0"/>
        </c:dLbls>
        <c:marker val="1"/>
        <c:smooth val="0"/>
        <c:axId val="759626096"/>
        <c:axId val="759619536"/>
      </c:lineChart>
      <c:catAx>
        <c:axId val="7596260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619536"/>
        <c:crosses val="autoZero"/>
        <c:auto val="1"/>
        <c:lblAlgn val="ctr"/>
        <c:lblOffset val="100"/>
        <c:noMultiLvlLbl val="0"/>
      </c:catAx>
      <c:valAx>
        <c:axId val="759619536"/>
        <c:scaling>
          <c:orientation val="minMax"/>
        </c:scaling>
        <c:delete val="0"/>
        <c:axPos val="l"/>
        <c:majorGridlines>
          <c:spPr>
            <a:ln w="9525" cap="flat" cmpd="sng" algn="ctr">
              <a:solidFill>
                <a:schemeClr val="tx1">
                  <a:lumMod val="15000"/>
                  <a:lumOff val="85000"/>
                </a:schemeClr>
              </a:solidFill>
              <a:round/>
            </a:ln>
            <a:effectLst/>
          </c:spPr>
        </c:majorGridlines>
        <c:title>
          <c:tx>
            <c:strRef>
              <c:f>'Chart data'!$G$439</c:f>
              <c:strCache>
                <c:ptCount val="1"/>
                <c:pt idx="0">
                  <c:v>Cumulative revenue (M$, real)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626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data'!$G$468</c:f>
          <c:strCache>
            <c:ptCount val="1"/>
            <c:pt idx="0">
              <c:v>Cumulative revenue discounted</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'Chart data'!$J$463</c:f>
              <c:strCache>
                <c:ptCount val="1"/>
                <c:pt idx="0">
                  <c:v>Benchmark</c:v>
                </c:pt>
              </c:strCache>
            </c:strRef>
          </c:tx>
          <c:spPr>
            <a:ln w="28575" cap="rnd">
              <a:solidFill>
                <a:schemeClr val="accent3"/>
              </a:solidFill>
              <a:round/>
            </a:ln>
            <a:effectLst/>
          </c:spPr>
          <c:marker>
            <c:symbol val="circle"/>
            <c:size val="5"/>
            <c:spPr>
              <a:solidFill>
                <a:schemeClr val="accent3"/>
              </a:solidFill>
              <a:ln w="19050">
                <a:solidFill>
                  <a:schemeClr val="accent3">
                    <a:lumMod val="50000"/>
                  </a:schemeClr>
                </a:solidFill>
              </a:ln>
              <a:effectLst/>
            </c:spPr>
          </c:marker>
          <c:val>
            <c:numRef>
              <c:f>'Chart data'!$K$463:$AI$463</c:f>
              <c:numCache>
                <c:formatCode>#,##0</c:formatCode>
                <c:ptCount val="25"/>
                <c:pt idx="0">
                  <c:v>11.84825</c:v>
                </c:pt>
                <c:pt idx="1">
                  <c:v>18.073931818181819</c:v>
                </c:pt>
                <c:pt idx="2">
                  <c:v>25.832213194574848</c:v>
                </c:pt>
                <c:pt idx="3">
                  <c:v>34.128375175494718</c:v>
                </c:pt>
                <c:pt idx="4">
                  <c:v>41.565620013984514</c:v>
                </c:pt>
                <c:pt idx="5">
                  <c:v>48.231551141056983</c:v>
                </c:pt>
                <c:pt idx="6">
                  <c:v>55.856456968269043</c:v>
                </c:pt>
                <c:pt idx="7">
                  <c:v>63.247313176720922</c:v>
                </c:pt>
                <c:pt idx="8">
                  <c:v>70.086948755322581</c:v>
                </c:pt>
                <c:pt idx="9">
                  <c:v>76.41362806979059</c:v>
                </c:pt>
                <c:pt idx="10">
                  <c:v>82.708471903067192</c:v>
                </c:pt>
                <c:pt idx="11">
                  <c:v>88.995978492286497</c:v>
                </c:pt>
                <c:pt idx="12">
                  <c:v>96.135412058725194</c:v>
                </c:pt>
                <c:pt idx="13">
                  <c:v>102.6258062100331</c:v>
                </c:pt>
                <c:pt idx="14">
                  <c:v>108.52616452940393</c:v>
                </c:pt>
                <c:pt idx="15">
                  <c:v>113.89012663792286</c:v>
                </c:pt>
                <c:pt idx="16">
                  <c:v>118.76645582748553</c:v>
                </c:pt>
                <c:pt idx="17">
                  <c:v>123.19948236345158</c:v>
                </c:pt>
                <c:pt idx="18">
                  <c:v>127.22950648705708</c:v>
                </c:pt>
                <c:pt idx="19">
                  <c:v>130.9676061896343</c:v>
                </c:pt>
                <c:pt idx="20">
                  <c:v>132.35758501099403</c:v>
                </c:pt>
                <c:pt idx="21">
                  <c:v>132.35758501099403</c:v>
                </c:pt>
                <c:pt idx="22">
                  <c:v>132.35758501099403</c:v>
                </c:pt>
                <c:pt idx="23">
                  <c:v>132.35758501099403</c:v>
                </c:pt>
                <c:pt idx="24">
                  <c:v>132.35758501099403</c:v>
                </c:pt>
              </c:numCache>
            </c:numRef>
          </c:val>
          <c:smooth val="0"/>
          <c:extLst>
            <c:ext xmlns:c16="http://schemas.microsoft.com/office/drawing/2014/chart" uri="{C3380CC4-5D6E-409C-BE32-E72D297353CC}">
              <c16:uniqueId val="{00000000-4134-4F79-A7F0-F3974BF5A966}"/>
            </c:ext>
          </c:extLst>
        </c:ser>
        <c:ser>
          <c:idx val="1"/>
          <c:order val="1"/>
          <c:tx>
            <c:strRef>
              <c:f>'Chart data'!$J$464</c:f>
              <c:strCache>
                <c:ptCount val="1"/>
                <c:pt idx="0">
                  <c:v>Incentive</c:v>
                </c:pt>
              </c:strCache>
            </c:strRef>
          </c:tx>
          <c:spPr>
            <a:ln w="19050" cap="rnd">
              <a:solidFill>
                <a:schemeClr val="accent4"/>
              </a:solidFill>
              <a:prstDash val="sysDash"/>
              <a:round/>
            </a:ln>
            <a:effectLst/>
          </c:spPr>
          <c:marker>
            <c:symbol val="circle"/>
            <c:size val="5"/>
            <c:spPr>
              <a:solidFill>
                <a:schemeClr val="accent4">
                  <a:lumMod val="60000"/>
                  <a:lumOff val="40000"/>
                </a:schemeClr>
              </a:solidFill>
              <a:ln w="19050">
                <a:solidFill>
                  <a:schemeClr val="accent4"/>
                </a:solidFill>
              </a:ln>
              <a:effectLst/>
            </c:spPr>
          </c:marker>
          <c:val>
            <c:numRef>
              <c:f>'Chart data'!$K$464:$AI$464</c:f>
              <c:numCache>
                <c:formatCode>#,##0</c:formatCode>
                <c:ptCount val="25"/>
                <c:pt idx="0">
                  <c:v>11.84825</c:v>
                </c:pt>
                <c:pt idx="1">
                  <c:v>18.073931818181819</c:v>
                </c:pt>
                <c:pt idx="2">
                  <c:v>25.832213194574848</c:v>
                </c:pt>
                <c:pt idx="3">
                  <c:v>34.128375175494718</c:v>
                </c:pt>
                <c:pt idx="4">
                  <c:v>41.565620013984514</c:v>
                </c:pt>
                <c:pt idx="5">
                  <c:v>48.231551141056983</c:v>
                </c:pt>
                <c:pt idx="6">
                  <c:v>55.856456968269043</c:v>
                </c:pt>
                <c:pt idx="7">
                  <c:v>63.247313176720922</c:v>
                </c:pt>
                <c:pt idx="8">
                  <c:v>70.086948755322581</c:v>
                </c:pt>
                <c:pt idx="9">
                  <c:v>76.41362806979059</c:v>
                </c:pt>
                <c:pt idx="10">
                  <c:v>82.708471903067192</c:v>
                </c:pt>
                <c:pt idx="11">
                  <c:v>88.995978492286497</c:v>
                </c:pt>
                <c:pt idx="12">
                  <c:v>96.135412058725194</c:v>
                </c:pt>
                <c:pt idx="13">
                  <c:v>102.6258062100331</c:v>
                </c:pt>
                <c:pt idx="14">
                  <c:v>108.52616452940393</c:v>
                </c:pt>
                <c:pt idx="15">
                  <c:v>113.89012663792286</c:v>
                </c:pt>
                <c:pt idx="16">
                  <c:v>118.76645582748553</c:v>
                </c:pt>
                <c:pt idx="17">
                  <c:v>123.19948236345158</c:v>
                </c:pt>
                <c:pt idx="18">
                  <c:v>127.22950648705708</c:v>
                </c:pt>
                <c:pt idx="19">
                  <c:v>130.9676061896343</c:v>
                </c:pt>
                <c:pt idx="20">
                  <c:v>132.35758501099403</c:v>
                </c:pt>
                <c:pt idx="21">
                  <c:v>132.35758501099403</c:v>
                </c:pt>
                <c:pt idx="22">
                  <c:v>132.35758501099403</c:v>
                </c:pt>
                <c:pt idx="23">
                  <c:v>132.35758501099403</c:v>
                </c:pt>
                <c:pt idx="24">
                  <c:v>132.35758501099403</c:v>
                </c:pt>
              </c:numCache>
            </c:numRef>
          </c:val>
          <c:smooth val="0"/>
          <c:extLst>
            <c:ext xmlns:c16="http://schemas.microsoft.com/office/drawing/2014/chart" uri="{C3380CC4-5D6E-409C-BE32-E72D297353CC}">
              <c16:uniqueId val="{00000001-4134-4F79-A7F0-F3974BF5A966}"/>
            </c:ext>
          </c:extLst>
        </c:ser>
        <c:ser>
          <c:idx val="2"/>
          <c:order val="2"/>
          <c:tx>
            <c:strRef>
              <c:f>'Chart data'!$J$465</c:f>
              <c:strCache>
                <c:ptCount val="1"/>
                <c:pt idx="0">
                  <c:v>Incentive + behaviour</c:v>
                </c:pt>
              </c:strCache>
            </c:strRef>
          </c:tx>
          <c:spPr>
            <a:ln w="28575" cap="rnd">
              <a:solidFill>
                <a:schemeClr val="accent1"/>
              </a:solidFill>
              <a:round/>
            </a:ln>
            <a:effectLst/>
          </c:spPr>
          <c:marker>
            <c:symbol val="circle"/>
            <c:size val="5"/>
            <c:spPr>
              <a:solidFill>
                <a:schemeClr val="accent1"/>
              </a:solidFill>
              <a:ln w="19050">
                <a:solidFill>
                  <a:schemeClr val="accent1">
                    <a:lumMod val="50000"/>
                  </a:schemeClr>
                </a:solidFill>
              </a:ln>
              <a:effectLst/>
            </c:spPr>
          </c:marker>
          <c:val>
            <c:numRef>
              <c:f>'Chart data'!$K$465:$AI$465</c:f>
              <c:numCache>
                <c:formatCode>#,##0</c:formatCode>
                <c:ptCount val="25"/>
                <c:pt idx="0">
                  <c:v>11.84825</c:v>
                </c:pt>
                <c:pt idx="1">
                  <c:v>18.073931818181819</c:v>
                </c:pt>
                <c:pt idx="2">
                  <c:v>25.832213194574848</c:v>
                </c:pt>
                <c:pt idx="3">
                  <c:v>34.128375175494718</c:v>
                </c:pt>
                <c:pt idx="4">
                  <c:v>41.565620013984514</c:v>
                </c:pt>
                <c:pt idx="5">
                  <c:v>48.231551141056983</c:v>
                </c:pt>
                <c:pt idx="6">
                  <c:v>55.856456968269043</c:v>
                </c:pt>
                <c:pt idx="7">
                  <c:v>63.247313176720922</c:v>
                </c:pt>
                <c:pt idx="8">
                  <c:v>70.086948755322581</c:v>
                </c:pt>
                <c:pt idx="9">
                  <c:v>76.41362806979059</c:v>
                </c:pt>
                <c:pt idx="10">
                  <c:v>82.708471903067192</c:v>
                </c:pt>
                <c:pt idx="11">
                  <c:v>88.995978492286497</c:v>
                </c:pt>
                <c:pt idx="12">
                  <c:v>96.135412058725194</c:v>
                </c:pt>
                <c:pt idx="13">
                  <c:v>102.6258062100331</c:v>
                </c:pt>
                <c:pt idx="14">
                  <c:v>108.52616452940393</c:v>
                </c:pt>
                <c:pt idx="15">
                  <c:v>113.89012663792286</c:v>
                </c:pt>
                <c:pt idx="16">
                  <c:v>118.76645582748553</c:v>
                </c:pt>
                <c:pt idx="17">
                  <c:v>123.19948236345158</c:v>
                </c:pt>
                <c:pt idx="18">
                  <c:v>127.22950648705708</c:v>
                </c:pt>
                <c:pt idx="19">
                  <c:v>130.9676061896343</c:v>
                </c:pt>
                <c:pt idx="20">
                  <c:v>132.35758501099403</c:v>
                </c:pt>
                <c:pt idx="21">
                  <c:v>132.35758501099403</c:v>
                </c:pt>
                <c:pt idx="22">
                  <c:v>132.35758501099403</c:v>
                </c:pt>
                <c:pt idx="23">
                  <c:v>132.35758501099403</c:v>
                </c:pt>
                <c:pt idx="24">
                  <c:v>132.35758501099403</c:v>
                </c:pt>
              </c:numCache>
            </c:numRef>
          </c:val>
          <c:smooth val="0"/>
          <c:extLst>
            <c:ext xmlns:c16="http://schemas.microsoft.com/office/drawing/2014/chart" uri="{C3380CC4-5D6E-409C-BE32-E72D297353CC}">
              <c16:uniqueId val="{00000002-4134-4F79-A7F0-F3974BF5A966}"/>
            </c:ext>
          </c:extLst>
        </c:ser>
        <c:dLbls>
          <c:showLegendKey val="0"/>
          <c:showVal val="0"/>
          <c:showCatName val="0"/>
          <c:showSerName val="0"/>
          <c:showPercent val="0"/>
          <c:showBubbleSize val="0"/>
        </c:dLbls>
        <c:marker val="1"/>
        <c:smooth val="0"/>
        <c:axId val="759626096"/>
        <c:axId val="759619536"/>
      </c:lineChart>
      <c:catAx>
        <c:axId val="7596260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619536"/>
        <c:crosses val="autoZero"/>
        <c:auto val="1"/>
        <c:lblAlgn val="ctr"/>
        <c:lblOffset val="100"/>
        <c:noMultiLvlLbl val="0"/>
      </c:catAx>
      <c:valAx>
        <c:axId val="759619536"/>
        <c:scaling>
          <c:orientation val="minMax"/>
        </c:scaling>
        <c:delete val="0"/>
        <c:axPos val="l"/>
        <c:majorGridlines>
          <c:spPr>
            <a:ln w="9525" cap="flat" cmpd="sng" algn="ctr">
              <a:solidFill>
                <a:schemeClr val="tx1">
                  <a:lumMod val="15000"/>
                  <a:lumOff val="85000"/>
                </a:schemeClr>
              </a:solidFill>
              <a:round/>
            </a:ln>
            <a:effectLst/>
          </c:spPr>
        </c:majorGridlines>
        <c:title>
          <c:tx>
            <c:strRef>
              <c:f>'Chart data'!$G$439</c:f>
              <c:strCache>
                <c:ptCount val="1"/>
                <c:pt idx="0">
                  <c:v>Cumulative revenue (M$, real)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626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data'!$G$111</c:f>
          <c:strCache>
            <c:ptCount val="1"/>
            <c:pt idx="0">
              <c:v>Benchmark government take in real terms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66D-435A-9CB8-1AF8B156082E}"/>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3-266D-435A-9CB8-1AF8B156082E}"/>
              </c:ext>
            </c:extLst>
          </c:dPt>
          <c:dLbls>
            <c:spPr>
              <a:solidFill>
                <a:schemeClr val="bg1">
                  <a:lumMod val="95000"/>
                </a:schemeClr>
              </a:solidFill>
              <a:ln>
                <a:solidFill>
                  <a:schemeClr val="bg1">
                    <a:lumMod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oundRect">
                    <a:avLst/>
                  </a:prstGeom>
                  <a:noFill/>
                  <a:ln>
                    <a:noFill/>
                  </a:ln>
                </c15:spPr>
              </c:ext>
            </c:extLst>
          </c:dLbls>
          <c:cat>
            <c:strRef>
              <c:f>'Chart data'!$G$112:$G$113</c:f>
              <c:strCache>
                <c:ptCount val="2"/>
                <c:pt idx="0">
                  <c:v>Government take</c:v>
                </c:pt>
                <c:pt idx="1">
                  <c:v>Project share</c:v>
                </c:pt>
              </c:strCache>
            </c:strRef>
          </c:cat>
          <c:val>
            <c:numRef>
              <c:f>'Chart data'!$G$107:$G$108</c:f>
              <c:numCache>
                <c:formatCode>0.0%</c:formatCode>
                <c:ptCount val="2"/>
                <c:pt idx="0">
                  <c:v>0.48865278875352075</c:v>
                </c:pt>
                <c:pt idx="1">
                  <c:v>0.51134721124647919</c:v>
                </c:pt>
              </c:numCache>
            </c:numRef>
          </c:val>
          <c:extLst>
            <c:ext xmlns:c16="http://schemas.microsoft.com/office/drawing/2014/chart" uri="{C3380CC4-5D6E-409C-BE32-E72D297353CC}">
              <c16:uniqueId val="{00000004-266D-435A-9CB8-1AF8B156082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data'!$G$170</c:f>
          <c:strCache>
            <c:ptCount val="1"/>
            <c:pt idx="0">
              <c:v>Incentive government take in real terms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845-4252-A227-B3F1450A3636}"/>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3-9845-4252-A227-B3F1450A3636}"/>
              </c:ext>
            </c:extLst>
          </c:dPt>
          <c:dLbls>
            <c:spPr>
              <a:solidFill>
                <a:schemeClr val="bg1">
                  <a:lumMod val="95000"/>
                </a:schemeClr>
              </a:solidFill>
              <a:ln>
                <a:solidFill>
                  <a:schemeClr val="bg1">
                    <a:lumMod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oundRect">
                    <a:avLst/>
                  </a:prstGeom>
                  <a:noFill/>
                  <a:ln>
                    <a:noFill/>
                  </a:ln>
                </c15:spPr>
              </c:ext>
            </c:extLst>
          </c:dLbls>
          <c:cat>
            <c:strRef>
              <c:f>'Chart data'!$G$171:$G$172</c:f>
              <c:strCache>
                <c:ptCount val="2"/>
                <c:pt idx="0">
                  <c:v>Government take</c:v>
                </c:pt>
                <c:pt idx="1">
                  <c:v>Project share</c:v>
                </c:pt>
              </c:strCache>
            </c:strRef>
          </c:cat>
          <c:val>
            <c:numRef>
              <c:f>'Chart data'!$G$166:$G$167</c:f>
              <c:numCache>
                <c:formatCode>0.0%</c:formatCode>
                <c:ptCount val="2"/>
                <c:pt idx="0">
                  <c:v>0.48865278875352075</c:v>
                </c:pt>
                <c:pt idx="1">
                  <c:v>0.51134721124647919</c:v>
                </c:pt>
              </c:numCache>
            </c:numRef>
          </c:val>
          <c:extLst>
            <c:ext xmlns:c16="http://schemas.microsoft.com/office/drawing/2014/chart" uri="{C3380CC4-5D6E-409C-BE32-E72D297353CC}">
              <c16:uniqueId val="{00000004-9845-4252-A227-B3F1450A363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data'!$G$229</c:f>
          <c:strCache>
            <c:ptCount val="1"/>
            <c:pt idx="0">
              <c:v>Incentive + behaviour government take in real terms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95F-4BF6-BD5C-27F41AEF351A}"/>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3-A95F-4BF6-BD5C-27F41AEF351A}"/>
              </c:ext>
            </c:extLst>
          </c:dPt>
          <c:dLbls>
            <c:spPr>
              <a:solidFill>
                <a:schemeClr val="bg1">
                  <a:lumMod val="95000"/>
                </a:schemeClr>
              </a:solidFill>
              <a:ln>
                <a:solidFill>
                  <a:schemeClr val="bg1">
                    <a:lumMod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oundRect">
                    <a:avLst/>
                  </a:prstGeom>
                  <a:noFill/>
                  <a:ln>
                    <a:noFill/>
                  </a:ln>
                </c15:spPr>
              </c:ext>
            </c:extLst>
          </c:dLbls>
          <c:cat>
            <c:strRef>
              <c:f>'Chart data'!$G$230:$G$231</c:f>
              <c:strCache>
                <c:ptCount val="2"/>
                <c:pt idx="0">
                  <c:v>Government take</c:v>
                </c:pt>
                <c:pt idx="1">
                  <c:v>Project share</c:v>
                </c:pt>
              </c:strCache>
            </c:strRef>
          </c:cat>
          <c:val>
            <c:numRef>
              <c:f>'Chart data'!$G$225:$G$226</c:f>
              <c:numCache>
                <c:formatCode>0.0%</c:formatCode>
                <c:ptCount val="2"/>
                <c:pt idx="0">
                  <c:v>0.48865278875352075</c:v>
                </c:pt>
                <c:pt idx="1">
                  <c:v>0.51134721124647919</c:v>
                </c:pt>
              </c:numCache>
            </c:numRef>
          </c:val>
          <c:extLst>
            <c:ext xmlns:c16="http://schemas.microsoft.com/office/drawing/2014/chart" uri="{C3380CC4-5D6E-409C-BE32-E72D297353CC}">
              <c16:uniqueId val="{00000004-A95F-4BF6-BD5C-27F41AEF351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data'!$G$290</c:f>
          <c:strCache>
            <c:ptCount val="1"/>
            <c:pt idx="0">
              <c:v>Benchmark NPV government take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12B-4FD3-8A19-9EC20A3BF58D}"/>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3-312B-4FD3-8A19-9EC20A3BF58D}"/>
              </c:ext>
            </c:extLst>
          </c:dPt>
          <c:dLbls>
            <c:spPr>
              <a:solidFill>
                <a:schemeClr val="bg1">
                  <a:lumMod val="95000"/>
                </a:schemeClr>
              </a:solidFill>
              <a:ln>
                <a:solidFill>
                  <a:schemeClr val="bg1">
                    <a:lumMod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oundRect">
                    <a:avLst/>
                  </a:prstGeom>
                  <a:noFill/>
                  <a:ln>
                    <a:noFill/>
                  </a:ln>
                </c15:spPr>
              </c:ext>
            </c:extLst>
          </c:dLbls>
          <c:cat>
            <c:strRef>
              <c:f>'Chart data'!$G$291:$G$292</c:f>
              <c:strCache>
                <c:ptCount val="2"/>
                <c:pt idx="0">
                  <c:v>Government take</c:v>
                </c:pt>
                <c:pt idx="1">
                  <c:v>Project share</c:v>
                </c:pt>
              </c:strCache>
            </c:strRef>
          </c:cat>
          <c:val>
            <c:numRef>
              <c:f>'Chart data'!$G$286:$G$287</c:f>
              <c:numCache>
                <c:formatCode>0.0%</c:formatCode>
                <c:ptCount val="2"/>
                <c:pt idx="0">
                  <c:v>0.70954085641679376</c:v>
                </c:pt>
                <c:pt idx="1">
                  <c:v>0.29045914358320624</c:v>
                </c:pt>
              </c:numCache>
            </c:numRef>
          </c:val>
          <c:extLst>
            <c:ext xmlns:c16="http://schemas.microsoft.com/office/drawing/2014/chart" uri="{C3380CC4-5D6E-409C-BE32-E72D297353CC}">
              <c16:uniqueId val="{00000004-312B-4FD3-8A19-9EC20A3BF58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data'!$G$349</c:f>
          <c:strCache>
            <c:ptCount val="1"/>
            <c:pt idx="0">
              <c:v>Incentive NPV government take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05D-4B6B-9A82-AAA9271F7B1C}"/>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3-605D-4B6B-9A82-AAA9271F7B1C}"/>
              </c:ext>
            </c:extLst>
          </c:dPt>
          <c:dLbls>
            <c:spPr>
              <a:solidFill>
                <a:schemeClr val="bg1">
                  <a:lumMod val="95000"/>
                </a:schemeClr>
              </a:solidFill>
              <a:ln>
                <a:solidFill>
                  <a:schemeClr val="bg1">
                    <a:lumMod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oundRect">
                    <a:avLst/>
                  </a:prstGeom>
                  <a:noFill/>
                  <a:ln>
                    <a:noFill/>
                  </a:ln>
                </c15:spPr>
              </c:ext>
            </c:extLst>
          </c:dLbls>
          <c:cat>
            <c:strRef>
              <c:f>'Chart data'!$G$350:$G$351</c:f>
              <c:strCache>
                <c:ptCount val="2"/>
                <c:pt idx="0">
                  <c:v>Government take</c:v>
                </c:pt>
                <c:pt idx="1">
                  <c:v>Project share</c:v>
                </c:pt>
              </c:strCache>
            </c:strRef>
          </c:cat>
          <c:val>
            <c:numRef>
              <c:f>'Chart data'!$G$345:$G$346</c:f>
              <c:numCache>
                <c:formatCode>0.0%</c:formatCode>
                <c:ptCount val="2"/>
                <c:pt idx="0">
                  <c:v>0.70954085641679376</c:v>
                </c:pt>
                <c:pt idx="1">
                  <c:v>0.29045914358320624</c:v>
                </c:pt>
              </c:numCache>
            </c:numRef>
          </c:val>
          <c:extLst>
            <c:ext xmlns:c16="http://schemas.microsoft.com/office/drawing/2014/chart" uri="{C3380CC4-5D6E-409C-BE32-E72D297353CC}">
              <c16:uniqueId val="{00000004-605D-4B6B-9A82-AAA9271F7B1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data'!$G$408</c:f>
          <c:strCache>
            <c:ptCount val="1"/>
            <c:pt idx="0">
              <c:v>Incentive + behaviour NPV government take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FA4-4C7A-99ED-0749C6FC4D17}"/>
              </c:ext>
            </c:extLst>
          </c:dPt>
          <c:dPt>
            <c:idx val="1"/>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3-BFA4-4C7A-99ED-0749C6FC4D17}"/>
              </c:ext>
            </c:extLst>
          </c:dPt>
          <c:dLbls>
            <c:spPr>
              <a:solidFill>
                <a:schemeClr val="bg1">
                  <a:lumMod val="95000"/>
                </a:schemeClr>
              </a:solidFill>
              <a:ln>
                <a:solidFill>
                  <a:schemeClr val="bg1">
                    <a:lumMod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oundRect">
                    <a:avLst/>
                  </a:prstGeom>
                  <a:noFill/>
                  <a:ln>
                    <a:noFill/>
                  </a:ln>
                </c15:spPr>
              </c:ext>
            </c:extLst>
          </c:dLbls>
          <c:cat>
            <c:strRef>
              <c:f>'Chart data'!$G$409:$G$410</c:f>
              <c:strCache>
                <c:ptCount val="2"/>
                <c:pt idx="0">
                  <c:v>Government take</c:v>
                </c:pt>
                <c:pt idx="1">
                  <c:v>Project share</c:v>
                </c:pt>
              </c:strCache>
            </c:strRef>
          </c:cat>
          <c:val>
            <c:numRef>
              <c:f>'Chart data'!$G$404:$G$405</c:f>
              <c:numCache>
                <c:formatCode>0.0%</c:formatCode>
                <c:ptCount val="2"/>
                <c:pt idx="0">
                  <c:v>0.70954085641679376</c:v>
                </c:pt>
                <c:pt idx="1">
                  <c:v>0.29045914358320624</c:v>
                </c:pt>
              </c:numCache>
            </c:numRef>
          </c:val>
          <c:extLst>
            <c:ext xmlns:c16="http://schemas.microsoft.com/office/drawing/2014/chart" uri="{C3380CC4-5D6E-409C-BE32-E72D297353CC}">
              <c16:uniqueId val="{00000004-BFA4-4C7A-99ED-0749C6FC4D1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data'!$G$484</c:f>
          <c:strCache>
            <c:ptCount val="1"/>
            <c:pt idx="0">
              <c:v>Comparison of government take in real terms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alpha val="75000"/>
              </a:schemeClr>
            </a:solidFill>
            <a:ln>
              <a:solidFill>
                <a:schemeClr val="accent1">
                  <a:lumMod val="50000"/>
                </a:schemeClr>
              </a:solidFill>
            </a:ln>
            <a:effectLst/>
          </c:spPr>
          <c:invertIfNegative val="0"/>
          <c:cat>
            <c:strRef>
              <c:f>'Chart data'!$G$486:$G$488</c:f>
              <c:strCache>
                <c:ptCount val="3"/>
                <c:pt idx="0">
                  <c:v>Benchmark</c:v>
                </c:pt>
                <c:pt idx="1">
                  <c:v>Incentive</c:v>
                </c:pt>
                <c:pt idx="2">
                  <c:v>Incentive + behaviour</c:v>
                </c:pt>
              </c:strCache>
            </c:strRef>
          </c:cat>
          <c:val>
            <c:numRef>
              <c:f>'Chart data'!$G$479:$G$481</c:f>
              <c:numCache>
                <c:formatCode>0%</c:formatCode>
                <c:ptCount val="3"/>
                <c:pt idx="0">
                  <c:v>0.48865278875352075</c:v>
                </c:pt>
                <c:pt idx="1">
                  <c:v>0.48865278875352075</c:v>
                </c:pt>
                <c:pt idx="2">
                  <c:v>0.48865278875352075</c:v>
                </c:pt>
              </c:numCache>
            </c:numRef>
          </c:val>
          <c:extLst>
            <c:ext xmlns:c16="http://schemas.microsoft.com/office/drawing/2014/chart" uri="{C3380CC4-5D6E-409C-BE32-E72D297353CC}">
              <c16:uniqueId val="{00000000-F2D4-444F-A71C-0A26131CBBC0}"/>
            </c:ext>
          </c:extLst>
        </c:ser>
        <c:dLbls>
          <c:showLegendKey val="0"/>
          <c:showVal val="0"/>
          <c:showCatName val="0"/>
          <c:showSerName val="0"/>
          <c:showPercent val="0"/>
          <c:showBubbleSize val="0"/>
        </c:dLbls>
        <c:gapWidth val="219"/>
        <c:overlap val="-27"/>
        <c:axId val="783074608"/>
        <c:axId val="893854280"/>
      </c:barChart>
      <c:catAx>
        <c:axId val="78307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54280"/>
        <c:crosses val="autoZero"/>
        <c:auto val="1"/>
        <c:lblAlgn val="ctr"/>
        <c:lblOffset val="100"/>
        <c:noMultiLvlLbl val="0"/>
      </c:catAx>
      <c:valAx>
        <c:axId val="893854280"/>
        <c:scaling>
          <c:orientation val="minMax"/>
          <c:min val="0"/>
        </c:scaling>
        <c:delete val="0"/>
        <c:axPos val="l"/>
        <c:majorGridlines>
          <c:spPr>
            <a:ln w="9525" cap="flat" cmpd="sng" algn="ctr">
              <a:solidFill>
                <a:schemeClr val="tx1">
                  <a:lumMod val="15000"/>
                  <a:lumOff val="85000"/>
                </a:schemeClr>
              </a:solidFill>
              <a:round/>
            </a:ln>
            <a:effectLst/>
          </c:spPr>
        </c:majorGridlines>
        <c:title>
          <c:tx>
            <c:strRef>
              <c:f>'Chart data'!$G$485</c:f>
              <c:strCache>
                <c:ptCount val="1"/>
                <c:pt idx="0">
                  <c:v>Government take (% of pre-tax NCF in real terms)</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3074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'Chart data'!$J$27</c:f>
              <c:strCache>
                <c:ptCount val="1"/>
                <c:pt idx="0">
                  <c:v>Benchmark</c:v>
                </c:pt>
              </c:strCache>
            </c:strRef>
          </c:tx>
          <c:spPr>
            <a:ln w="28575" cap="rnd">
              <a:solidFill>
                <a:schemeClr val="accent3"/>
              </a:solidFill>
              <a:round/>
            </a:ln>
            <a:effectLst/>
          </c:spPr>
          <c:marker>
            <c:symbol val="circle"/>
            <c:size val="5"/>
            <c:spPr>
              <a:solidFill>
                <a:schemeClr val="accent3"/>
              </a:solidFill>
              <a:ln w="19050">
                <a:solidFill>
                  <a:schemeClr val="accent3">
                    <a:lumMod val="75000"/>
                  </a:schemeClr>
                </a:solidFill>
              </a:ln>
              <a:effectLst/>
            </c:spPr>
          </c:marker>
          <c:val>
            <c:numRef>
              <c:f>'Chart data'!$K$27:$AI$27</c:f>
              <c:numCache>
                <c:formatCode>#,##0</c:formatCode>
                <c:ptCount val="25"/>
                <c:pt idx="0">
                  <c:v>-91.848250000000007</c:v>
                </c:pt>
                <c:pt idx="1">
                  <c:v>-170.80120454545454</c:v>
                </c:pt>
                <c:pt idx="2">
                  <c:v>-159.62801897816345</c:v>
                </c:pt>
                <c:pt idx="3">
                  <c:v>-132.02209516144106</c:v>
                </c:pt>
                <c:pt idx="4">
                  <c:v>-106.82108018389243</c:v>
                </c:pt>
                <c:pt idx="5">
                  <c:v>-83.81586602365725</c:v>
                </c:pt>
                <c:pt idx="6">
                  <c:v>-64.46700340786235</c:v>
                </c:pt>
                <c:pt idx="7">
                  <c:v>-47.336251940853359</c:v>
                </c:pt>
                <c:pt idx="8">
                  <c:v>-31.883516905399691</c:v>
                </c:pt>
                <c:pt idx="9">
                  <c:v>-17.944404752544674</c:v>
                </c:pt>
                <c:pt idx="10">
                  <c:v>-5.8158017973457952</c:v>
                </c:pt>
                <c:pt idx="11">
                  <c:v>4.6452796029580572</c:v>
                </c:pt>
                <c:pt idx="12">
                  <c:v>12.731835117904051</c:v>
                </c:pt>
                <c:pt idx="13">
                  <c:v>20.083249222400411</c:v>
                </c:pt>
                <c:pt idx="14">
                  <c:v>26.766352953760737</c:v>
                </c:pt>
                <c:pt idx="15">
                  <c:v>32.841901800451943</c:v>
                </c:pt>
                <c:pt idx="16">
                  <c:v>38.365128024716675</c:v>
                </c:pt>
                <c:pt idx="17">
                  <c:v>43.386242774048249</c:v>
                </c:pt>
                <c:pt idx="18">
                  <c:v>47.950892546167857</c:v>
                </c:pt>
                <c:pt idx="19">
                  <c:v>52.229126200280405</c:v>
                </c:pt>
                <c:pt idx="20">
                  <c:v>54.182180548673031</c:v>
                </c:pt>
                <c:pt idx="21">
                  <c:v>54.182180548673031</c:v>
                </c:pt>
                <c:pt idx="22">
                  <c:v>54.182180548673031</c:v>
                </c:pt>
                <c:pt idx="23">
                  <c:v>54.182180548673031</c:v>
                </c:pt>
                <c:pt idx="24">
                  <c:v>54.182180548673031</c:v>
                </c:pt>
              </c:numCache>
            </c:numRef>
          </c:val>
          <c:smooth val="0"/>
          <c:extLst>
            <c:ext xmlns:c16="http://schemas.microsoft.com/office/drawing/2014/chart" uri="{C3380CC4-5D6E-409C-BE32-E72D297353CC}">
              <c16:uniqueId val="{00000000-D121-48E7-90CD-9EDED2B105F9}"/>
            </c:ext>
          </c:extLst>
        </c:ser>
        <c:ser>
          <c:idx val="1"/>
          <c:order val="1"/>
          <c:tx>
            <c:strRef>
              <c:f>'Chart data'!$J$28</c:f>
              <c:strCache>
                <c:ptCount val="1"/>
                <c:pt idx="0">
                  <c:v>Incentive + behaviour</c:v>
                </c:pt>
              </c:strCache>
            </c:strRef>
          </c:tx>
          <c:spPr>
            <a:ln w="28575" cap="rnd">
              <a:solidFill>
                <a:schemeClr val="accent1"/>
              </a:solidFill>
              <a:round/>
            </a:ln>
            <a:effectLst/>
          </c:spPr>
          <c:marker>
            <c:symbol val="circle"/>
            <c:size val="5"/>
            <c:spPr>
              <a:solidFill>
                <a:schemeClr val="accent1"/>
              </a:solidFill>
              <a:ln w="19050">
                <a:solidFill>
                  <a:schemeClr val="accent1">
                    <a:lumMod val="50000"/>
                  </a:schemeClr>
                </a:solidFill>
              </a:ln>
              <a:effectLst/>
            </c:spPr>
          </c:marker>
          <c:val>
            <c:numRef>
              <c:f>'Chart data'!$K$28:$AI$28</c:f>
              <c:numCache>
                <c:formatCode>#,##0</c:formatCode>
                <c:ptCount val="25"/>
                <c:pt idx="0">
                  <c:v>-91.848250000000007</c:v>
                </c:pt>
                <c:pt idx="1">
                  <c:v>-170.80120454545454</c:v>
                </c:pt>
                <c:pt idx="2">
                  <c:v>-159.62801897816345</c:v>
                </c:pt>
                <c:pt idx="3">
                  <c:v>-132.02209516144106</c:v>
                </c:pt>
                <c:pt idx="4">
                  <c:v>-106.82108018389243</c:v>
                </c:pt>
                <c:pt idx="5">
                  <c:v>-83.81586602365725</c:v>
                </c:pt>
                <c:pt idx="6">
                  <c:v>-64.46700340786235</c:v>
                </c:pt>
                <c:pt idx="7">
                  <c:v>-47.336251940853359</c:v>
                </c:pt>
                <c:pt idx="8">
                  <c:v>-31.883516905399691</c:v>
                </c:pt>
                <c:pt idx="9">
                  <c:v>-17.944404752544674</c:v>
                </c:pt>
                <c:pt idx="10">
                  <c:v>-5.8158017973457952</c:v>
                </c:pt>
                <c:pt idx="11">
                  <c:v>4.6452796029580572</c:v>
                </c:pt>
                <c:pt idx="12">
                  <c:v>12.731835117904051</c:v>
                </c:pt>
                <c:pt idx="13">
                  <c:v>20.083249222400411</c:v>
                </c:pt>
                <c:pt idx="14">
                  <c:v>26.766352953760737</c:v>
                </c:pt>
                <c:pt idx="15">
                  <c:v>32.841901800451943</c:v>
                </c:pt>
                <c:pt idx="16">
                  <c:v>38.365128024716675</c:v>
                </c:pt>
                <c:pt idx="17">
                  <c:v>43.386242774048249</c:v>
                </c:pt>
                <c:pt idx="18">
                  <c:v>47.950892546167857</c:v>
                </c:pt>
                <c:pt idx="19">
                  <c:v>52.229126200280405</c:v>
                </c:pt>
                <c:pt idx="20">
                  <c:v>54.182180548673031</c:v>
                </c:pt>
                <c:pt idx="21">
                  <c:v>54.182180548673031</c:v>
                </c:pt>
                <c:pt idx="22">
                  <c:v>54.182180548673031</c:v>
                </c:pt>
                <c:pt idx="23">
                  <c:v>54.182180548673031</c:v>
                </c:pt>
                <c:pt idx="24">
                  <c:v>54.182180548673031</c:v>
                </c:pt>
              </c:numCache>
            </c:numRef>
          </c:val>
          <c:smooth val="0"/>
          <c:extLst>
            <c:ext xmlns:c16="http://schemas.microsoft.com/office/drawing/2014/chart" uri="{C3380CC4-5D6E-409C-BE32-E72D297353CC}">
              <c16:uniqueId val="{00000001-D121-48E7-90CD-9EDED2B105F9}"/>
            </c:ext>
          </c:extLst>
        </c:ser>
        <c:dLbls>
          <c:showLegendKey val="0"/>
          <c:showVal val="0"/>
          <c:showCatName val="0"/>
          <c:showSerName val="0"/>
          <c:showPercent val="0"/>
          <c:showBubbleSize val="0"/>
        </c:dLbls>
        <c:marker val="1"/>
        <c:smooth val="0"/>
        <c:axId val="1384894888"/>
        <c:axId val="1384899480"/>
      </c:lineChart>
      <c:catAx>
        <c:axId val="13848948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crossAx val="1384899480"/>
        <c:crosses val="autoZero"/>
        <c:auto val="1"/>
        <c:lblAlgn val="ctr"/>
        <c:lblOffset val="100"/>
        <c:noMultiLvlLbl val="0"/>
      </c:catAx>
      <c:valAx>
        <c:axId val="1384899480"/>
        <c:scaling>
          <c:orientation val="minMax"/>
        </c:scaling>
        <c:delete val="0"/>
        <c:axPos val="l"/>
        <c:majorGridlines>
          <c:spPr>
            <a:ln w="9525" cap="flat" cmpd="sng" algn="ctr">
              <a:solidFill>
                <a:schemeClr val="tx1">
                  <a:lumMod val="15000"/>
                  <a:lumOff val="85000"/>
                </a:schemeClr>
              </a:solidFill>
              <a:round/>
            </a:ln>
            <a:effectLst/>
          </c:spPr>
        </c:majorGridlines>
        <c:title>
          <c:tx>
            <c:strRef>
              <c:f>'Chart data'!$G$32</c:f>
              <c:strCache>
                <c:ptCount val="1"/>
                <c:pt idx="0">
                  <c:v>Cumulative NCF (M$, discounted)</c:v>
                </c:pt>
              </c:strCache>
            </c:strRef>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crossAx val="1384894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data'!$G$498</c:f>
          <c:strCache>
            <c:ptCount val="1"/>
            <c:pt idx="0">
              <c:v>Comparison of NPV government take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alpha val="75000"/>
              </a:schemeClr>
            </a:solidFill>
            <a:ln>
              <a:solidFill>
                <a:schemeClr val="accent1">
                  <a:lumMod val="50000"/>
                </a:schemeClr>
              </a:solidFill>
            </a:ln>
            <a:effectLst/>
          </c:spPr>
          <c:invertIfNegative val="0"/>
          <c:cat>
            <c:strRef>
              <c:f>'Chart data'!$G$500:$G$502</c:f>
              <c:strCache>
                <c:ptCount val="3"/>
                <c:pt idx="0">
                  <c:v>Benchmark</c:v>
                </c:pt>
                <c:pt idx="1">
                  <c:v>Incentive</c:v>
                </c:pt>
                <c:pt idx="2">
                  <c:v>Incentive + behaviour</c:v>
                </c:pt>
              </c:strCache>
            </c:strRef>
          </c:cat>
          <c:val>
            <c:numRef>
              <c:f>'Chart data'!$G$493:$G$495</c:f>
              <c:numCache>
                <c:formatCode>0%</c:formatCode>
                <c:ptCount val="3"/>
                <c:pt idx="0">
                  <c:v>0.70954085641679376</c:v>
                </c:pt>
                <c:pt idx="1">
                  <c:v>0.70954085641679376</c:v>
                </c:pt>
                <c:pt idx="2">
                  <c:v>0.70954085641679376</c:v>
                </c:pt>
              </c:numCache>
            </c:numRef>
          </c:val>
          <c:extLst>
            <c:ext xmlns:c16="http://schemas.microsoft.com/office/drawing/2014/chart" uri="{C3380CC4-5D6E-409C-BE32-E72D297353CC}">
              <c16:uniqueId val="{00000000-3324-4718-B1D4-39FCC2E0EA60}"/>
            </c:ext>
          </c:extLst>
        </c:ser>
        <c:dLbls>
          <c:showLegendKey val="0"/>
          <c:showVal val="0"/>
          <c:showCatName val="0"/>
          <c:showSerName val="0"/>
          <c:showPercent val="0"/>
          <c:showBubbleSize val="0"/>
        </c:dLbls>
        <c:gapWidth val="219"/>
        <c:overlap val="-27"/>
        <c:axId val="783074608"/>
        <c:axId val="893854280"/>
      </c:barChart>
      <c:catAx>
        <c:axId val="78307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54280"/>
        <c:crosses val="autoZero"/>
        <c:auto val="1"/>
        <c:lblAlgn val="ctr"/>
        <c:lblOffset val="100"/>
        <c:noMultiLvlLbl val="0"/>
      </c:catAx>
      <c:valAx>
        <c:axId val="893854280"/>
        <c:scaling>
          <c:orientation val="minMax"/>
          <c:min val="0"/>
        </c:scaling>
        <c:delete val="0"/>
        <c:axPos val="l"/>
        <c:majorGridlines>
          <c:spPr>
            <a:ln w="9525" cap="flat" cmpd="sng" algn="ctr">
              <a:solidFill>
                <a:schemeClr val="tx1">
                  <a:lumMod val="15000"/>
                  <a:lumOff val="85000"/>
                </a:schemeClr>
              </a:solidFill>
              <a:round/>
            </a:ln>
            <a:effectLst/>
          </c:spPr>
        </c:majorGridlines>
        <c:title>
          <c:tx>
            <c:strRef>
              <c:f>'Chart data'!$G$499</c:f>
              <c:strCache>
                <c:ptCount val="1"/>
                <c:pt idx="0">
                  <c:v>Government take (% of NPV pre-tax NCF)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3074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data'!$G$553</c:f>
          <c:strCache>
            <c:ptCount val="1"/>
            <c:pt idx="0">
              <c:v>Benchmark project NCF in real terms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'Chart data'!$J$546</c:f>
              <c:strCache>
                <c:ptCount val="1"/>
                <c:pt idx="0">
                  <c:v>Revenue</c:v>
                </c:pt>
              </c:strCache>
            </c:strRef>
          </c:tx>
          <c:spPr>
            <a:solidFill>
              <a:schemeClr val="accent4">
                <a:lumMod val="60000"/>
                <a:lumOff val="40000"/>
                <a:alpha val="75000"/>
              </a:schemeClr>
            </a:solidFill>
            <a:ln>
              <a:noFill/>
            </a:ln>
            <a:effectLst/>
          </c:spPr>
          <c:invertIfNegative val="0"/>
          <c:val>
            <c:numRef>
              <c:f>'Chart data'!$K$546:$AI$546</c:f>
              <c:numCache>
                <c:formatCode>#,##0</c:formatCode>
                <c:ptCount val="25"/>
                <c:pt idx="0">
                  <c:v>0</c:v>
                </c:pt>
                <c:pt idx="1">
                  <c:v>0</c:v>
                </c:pt>
                <c:pt idx="2">
                  <c:v>92.448303584412301</c:v>
                </c:pt>
                <c:pt idx="3">
                  <c:v>123.26440477921639</c:v>
                </c:pt>
                <c:pt idx="4">
                  <c:v>123.26440477921639</c:v>
                </c:pt>
                <c:pt idx="5">
                  <c:v>123.26440477921639</c:v>
                </c:pt>
                <c:pt idx="6">
                  <c:v>123.26440477921639</c:v>
                </c:pt>
                <c:pt idx="7">
                  <c:v>123.26440477921639</c:v>
                </c:pt>
                <c:pt idx="8">
                  <c:v>123.26440477921639</c:v>
                </c:pt>
                <c:pt idx="9">
                  <c:v>123.26440477921639</c:v>
                </c:pt>
                <c:pt idx="10">
                  <c:v>123.26440477921639</c:v>
                </c:pt>
                <c:pt idx="11">
                  <c:v>123.26440477921639</c:v>
                </c:pt>
                <c:pt idx="12">
                  <c:v>123.26440477921639</c:v>
                </c:pt>
                <c:pt idx="13">
                  <c:v>123.26440477921639</c:v>
                </c:pt>
                <c:pt idx="14">
                  <c:v>123.26440477921639</c:v>
                </c:pt>
                <c:pt idx="15">
                  <c:v>123.26440477921639</c:v>
                </c:pt>
                <c:pt idx="16">
                  <c:v>123.26440477921639</c:v>
                </c:pt>
                <c:pt idx="17">
                  <c:v>123.26440477921639</c:v>
                </c:pt>
                <c:pt idx="18">
                  <c:v>123.26440477921639</c:v>
                </c:pt>
                <c:pt idx="19">
                  <c:v>123.26440477921639</c:v>
                </c:pt>
                <c:pt idx="20">
                  <c:v>27.857755480102799</c:v>
                </c:pt>
                <c:pt idx="21">
                  <c:v>0</c:v>
                </c:pt>
                <c:pt idx="22">
                  <c:v>0</c:v>
                </c:pt>
                <c:pt idx="23">
                  <c:v>0</c:v>
                </c:pt>
                <c:pt idx="24">
                  <c:v>0</c:v>
                </c:pt>
              </c:numCache>
            </c:numRef>
          </c:val>
          <c:extLst>
            <c:ext xmlns:c16="http://schemas.microsoft.com/office/drawing/2014/chart" uri="{C3380CC4-5D6E-409C-BE32-E72D297353CC}">
              <c16:uniqueId val="{00000000-B6B4-497D-BAA1-3AB64D349217}"/>
            </c:ext>
          </c:extLst>
        </c:ser>
        <c:ser>
          <c:idx val="1"/>
          <c:order val="1"/>
          <c:tx>
            <c:strRef>
              <c:f>'Chart data'!$J$547</c:f>
              <c:strCache>
                <c:ptCount val="1"/>
                <c:pt idx="0">
                  <c:v>Investment</c:v>
                </c:pt>
              </c:strCache>
            </c:strRef>
          </c:tx>
          <c:spPr>
            <a:solidFill>
              <a:schemeClr val="accent1">
                <a:lumMod val="50000"/>
                <a:alpha val="75000"/>
              </a:schemeClr>
            </a:solidFill>
            <a:ln>
              <a:noFill/>
            </a:ln>
            <a:effectLst/>
          </c:spPr>
          <c:invertIfNegative val="0"/>
          <c:val>
            <c:numRef>
              <c:f>'Chart data'!$K$547:$AI$547</c:f>
              <c:numCache>
                <c:formatCode>#,##0</c:formatCode>
                <c:ptCount val="25"/>
                <c:pt idx="0">
                  <c:v>-80</c:v>
                </c:pt>
                <c:pt idx="1">
                  <c:v>-80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1-B6B4-497D-BAA1-3AB64D349217}"/>
            </c:ext>
          </c:extLst>
        </c:ser>
        <c:ser>
          <c:idx val="2"/>
          <c:order val="2"/>
          <c:tx>
            <c:strRef>
              <c:f>'Chart data'!$J$548</c:f>
              <c:strCache>
                <c:ptCount val="1"/>
                <c:pt idx="0">
                  <c:v>Operating costs</c:v>
                </c:pt>
              </c:strCache>
            </c:strRef>
          </c:tx>
          <c:spPr>
            <a:solidFill>
              <a:schemeClr val="accent1">
                <a:alpha val="75000"/>
              </a:schemeClr>
            </a:solidFill>
            <a:ln>
              <a:noFill/>
            </a:ln>
            <a:effectLst/>
          </c:spPr>
          <c:invertIfNegative val="0"/>
          <c:val>
            <c:numRef>
              <c:f>'Chart data'!$K$548:$AI$548</c:f>
              <c:numCache>
                <c:formatCode>#,##0</c:formatCode>
                <c:ptCount val="25"/>
                <c:pt idx="0">
                  <c:v>0</c:v>
                </c:pt>
                <c:pt idx="1">
                  <c:v>0</c:v>
                </c:pt>
                <c:pt idx="2">
                  <c:v>-69.541228582554524</c:v>
                </c:pt>
                <c:pt idx="3">
                  <c:v>-75.478728582554524</c:v>
                </c:pt>
                <c:pt idx="4">
                  <c:v>-75.478728582554524</c:v>
                </c:pt>
                <c:pt idx="5">
                  <c:v>-75.478728582554524</c:v>
                </c:pt>
                <c:pt idx="6">
                  <c:v>-75.478728582554524</c:v>
                </c:pt>
                <c:pt idx="7">
                  <c:v>-75.478728582554524</c:v>
                </c:pt>
                <c:pt idx="8">
                  <c:v>-75.478728582554524</c:v>
                </c:pt>
                <c:pt idx="9">
                  <c:v>-75.478728582554524</c:v>
                </c:pt>
                <c:pt idx="10">
                  <c:v>-75.478728582554524</c:v>
                </c:pt>
                <c:pt idx="11">
                  <c:v>-75.478728582554524</c:v>
                </c:pt>
                <c:pt idx="12">
                  <c:v>-75.478728582554524</c:v>
                </c:pt>
                <c:pt idx="13">
                  <c:v>-75.478728582554524</c:v>
                </c:pt>
                <c:pt idx="14">
                  <c:v>-75.478728582554524</c:v>
                </c:pt>
                <c:pt idx="15">
                  <c:v>-75.478728582554524</c:v>
                </c:pt>
                <c:pt idx="16">
                  <c:v>-75.478728582554524</c:v>
                </c:pt>
                <c:pt idx="17">
                  <c:v>-75.478728582554524</c:v>
                </c:pt>
                <c:pt idx="18">
                  <c:v>-75.478728582554524</c:v>
                </c:pt>
                <c:pt idx="19">
                  <c:v>-74.237239096573177</c:v>
                </c:pt>
                <c:pt idx="20">
                  <c:v>-5.3674999999999784</c:v>
                </c:pt>
                <c:pt idx="21">
                  <c:v>0</c:v>
                </c:pt>
                <c:pt idx="22">
                  <c:v>0</c:v>
                </c:pt>
                <c:pt idx="23">
                  <c:v>0</c:v>
                </c:pt>
                <c:pt idx="24">
                  <c:v>0</c:v>
                </c:pt>
              </c:numCache>
            </c:numRef>
          </c:val>
          <c:extLst>
            <c:ext xmlns:c16="http://schemas.microsoft.com/office/drawing/2014/chart" uri="{C3380CC4-5D6E-409C-BE32-E72D297353CC}">
              <c16:uniqueId val="{00000002-B6B4-497D-BAA1-3AB64D349217}"/>
            </c:ext>
          </c:extLst>
        </c:ser>
        <c:ser>
          <c:idx val="3"/>
          <c:order val="3"/>
          <c:tx>
            <c:strRef>
              <c:f>'Chart data'!$J$549</c:f>
              <c:strCache>
                <c:ptCount val="1"/>
                <c:pt idx="0">
                  <c:v>Taxes and royalty</c:v>
                </c:pt>
              </c:strCache>
            </c:strRef>
          </c:tx>
          <c:spPr>
            <a:solidFill>
              <a:schemeClr val="accent3">
                <a:alpha val="75000"/>
              </a:schemeClr>
            </a:solidFill>
            <a:ln>
              <a:noFill/>
            </a:ln>
            <a:effectLst/>
          </c:spPr>
          <c:invertIfNegative val="0"/>
          <c:val>
            <c:numRef>
              <c:f>'Chart data'!$K$549:$AI$549</c:f>
              <c:numCache>
                <c:formatCode>#,##0</c:formatCode>
                <c:ptCount val="25"/>
                <c:pt idx="0">
                  <c:v>-11.84825</c:v>
                </c:pt>
                <c:pt idx="1">
                  <c:v>-6.8482500000000002</c:v>
                </c:pt>
                <c:pt idx="2">
                  <c:v>-9.3875204654355695</c:v>
                </c:pt>
                <c:pt idx="3">
                  <c:v>-11.042191596604345</c:v>
                </c:pt>
                <c:pt idx="4">
                  <c:v>-10.888870168032918</c:v>
                </c:pt>
                <c:pt idx="5">
                  <c:v>-10.735548739461489</c:v>
                </c:pt>
                <c:pt idx="6">
                  <c:v>-13.507985792161634</c:v>
                </c:pt>
                <c:pt idx="7">
                  <c:v>-14.402687877051344</c:v>
                </c:pt>
                <c:pt idx="8">
                  <c:v>-14.661366290768411</c:v>
                </c:pt>
                <c:pt idx="9">
                  <c:v>-14.917978881247324</c:v>
                </c:pt>
                <c:pt idx="10">
                  <c:v>-16.327203730068177</c:v>
                </c:pt>
                <c:pt idx="11">
                  <c:v>-17.938990089478331</c:v>
                </c:pt>
                <c:pt idx="12">
                  <c:v>-22.406600898625641</c:v>
                </c:pt>
                <c:pt idx="13">
                  <c:v>-22.406600898625641</c:v>
                </c:pt>
                <c:pt idx="14">
                  <c:v>-22.406600898625637</c:v>
                </c:pt>
                <c:pt idx="15">
                  <c:v>-22.406600898625634</c:v>
                </c:pt>
                <c:pt idx="16">
                  <c:v>-22.406600898625634</c:v>
                </c:pt>
                <c:pt idx="17">
                  <c:v>-22.406600898625634</c:v>
                </c:pt>
                <c:pt idx="18">
                  <c:v>-22.406600898625641</c:v>
                </c:pt>
                <c:pt idx="19">
                  <c:v>-22.861877781511161</c:v>
                </c:pt>
                <c:pt idx="20">
                  <c:v>-9.3510824502612824</c:v>
                </c:pt>
                <c:pt idx="21">
                  <c:v>-2.5579538487363605E-16</c:v>
                </c:pt>
                <c:pt idx="22">
                  <c:v>-2.5579538487363605E-16</c:v>
                </c:pt>
                <c:pt idx="23">
                  <c:v>-2.5579538487363605E-16</c:v>
                </c:pt>
                <c:pt idx="24">
                  <c:v>-2.5579538487363605E-16</c:v>
                </c:pt>
              </c:numCache>
            </c:numRef>
          </c:val>
          <c:extLst>
            <c:ext xmlns:c16="http://schemas.microsoft.com/office/drawing/2014/chart" uri="{C3380CC4-5D6E-409C-BE32-E72D297353CC}">
              <c16:uniqueId val="{00000003-B6B4-497D-BAA1-3AB64D349217}"/>
            </c:ext>
          </c:extLst>
        </c:ser>
        <c:dLbls>
          <c:showLegendKey val="0"/>
          <c:showVal val="0"/>
          <c:showCatName val="0"/>
          <c:showSerName val="0"/>
          <c:showPercent val="0"/>
          <c:showBubbleSize val="0"/>
        </c:dLbls>
        <c:gapWidth val="50"/>
        <c:overlap val="100"/>
        <c:axId val="761777864"/>
        <c:axId val="761780160"/>
      </c:barChart>
      <c:lineChart>
        <c:grouping val="standard"/>
        <c:varyColors val="0"/>
        <c:ser>
          <c:idx val="4"/>
          <c:order val="4"/>
          <c:tx>
            <c:strRef>
              <c:f>'Chart data'!$J$550</c:f>
              <c:strCache>
                <c:ptCount val="1"/>
                <c:pt idx="0">
                  <c:v>Project NCF</c:v>
                </c:pt>
              </c:strCache>
            </c:strRef>
          </c:tx>
          <c:spPr>
            <a:ln w="28575" cap="rnd">
              <a:solidFill>
                <a:schemeClr val="accent1"/>
              </a:solidFill>
              <a:round/>
            </a:ln>
            <a:effectLst/>
          </c:spPr>
          <c:marker>
            <c:symbol val="circle"/>
            <c:size val="5"/>
            <c:spPr>
              <a:solidFill>
                <a:schemeClr val="accent1">
                  <a:alpha val="75000"/>
                </a:schemeClr>
              </a:solidFill>
              <a:ln w="19050">
                <a:solidFill>
                  <a:schemeClr val="accent1">
                    <a:lumMod val="50000"/>
                  </a:schemeClr>
                </a:solidFill>
              </a:ln>
              <a:effectLst/>
            </c:spPr>
          </c:marker>
          <c:val>
            <c:numRef>
              <c:f>'Chart data'!$K$550:$AI$550</c:f>
              <c:numCache>
                <c:formatCode>#,##0</c:formatCode>
                <c:ptCount val="25"/>
                <c:pt idx="0">
                  <c:v>-91.848250000000007</c:v>
                </c:pt>
                <c:pt idx="1">
                  <c:v>-86.848250000000007</c:v>
                </c:pt>
                <c:pt idx="2">
                  <c:v>13.519554536422207</c:v>
                </c:pt>
                <c:pt idx="3">
                  <c:v>36.743484600057521</c:v>
                </c:pt>
                <c:pt idx="4">
                  <c:v>36.896806028628951</c:v>
                </c:pt>
                <c:pt idx="5">
                  <c:v>37.050127457200375</c:v>
                </c:pt>
                <c:pt idx="6">
                  <c:v>34.277690404500234</c:v>
                </c:pt>
                <c:pt idx="7">
                  <c:v>33.382988319610526</c:v>
                </c:pt>
                <c:pt idx="8">
                  <c:v>33.124309905893455</c:v>
                </c:pt>
                <c:pt idx="9">
                  <c:v>32.867697315414546</c:v>
                </c:pt>
                <c:pt idx="10">
                  <c:v>31.45847246659369</c:v>
                </c:pt>
                <c:pt idx="11">
                  <c:v>29.846686107183537</c:v>
                </c:pt>
                <c:pt idx="12">
                  <c:v>25.379075298036227</c:v>
                </c:pt>
                <c:pt idx="13">
                  <c:v>25.379075298036227</c:v>
                </c:pt>
                <c:pt idx="14">
                  <c:v>25.379075298036231</c:v>
                </c:pt>
                <c:pt idx="15">
                  <c:v>25.379075298036234</c:v>
                </c:pt>
                <c:pt idx="16">
                  <c:v>25.379075298036234</c:v>
                </c:pt>
                <c:pt idx="17">
                  <c:v>25.379075298036234</c:v>
                </c:pt>
                <c:pt idx="18">
                  <c:v>25.379075298036227</c:v>
                </c:pt>
                <c:pt idx="19">
                  <c:v>26.165287901132054</c:v>
                </c:pt>
                <c:pt idx="20">
                  <c:v>13.139173029841539</c:v>
                </c:pt>
                <c:pt idx="21">
                  <c:v>-2.5579538487363605E-16</c:v>
                </c:pt>
                <c:pt idx="22">
                  <c:v>-2.5579538487363605E-16</c:v>
                </c:pt>
                <c:pt idx="23">
                  <c:v>-2.5579538487363605E-16</c:v>
                </c:pt>
                <c:pt idx="24">
                  <c:v>-2.5579538487363605E-16</c:v>
                </c:pt>
              </c:numCache>
            </c:numRef>
          </c:val>
          <c:smooth val="0"/>
          <c:extLst>
            <c:ext xmlns:c16="http://schemas.microsoft.com/office/drawing/2014/chart" uri="{C3380CC4-5D6E-409C-BE32-E72D297353CC}">
              <c16:uniqueId val="{00000004-B6B4-497D-BAA1-3AB64D349217}"/>
            </c:ext>
          </c:extLst>
        </c:ser>
        <c:dLbls>
          <c:showLegendKey val="0"/>
          <c:showVal val="0"/>
          <c:showCatName val="0"/>
          <c:showSerName val="0"/>
          <c:showPercent val="0"/>
          <c:showBubbleSize val="0"/>
        </c:dLbls>
        <c:marker val="1"/>
        <c:smooth val="0"/>
        <c:axId val="761777864"/>
        <c:axId val="761780160"/>
      </c:lineChart>
      <c:catAx>
        <c:axId val="7617778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780160"/>
        <c:crosses val="autoZero"/>
        <c:auto val="1"/>
        <c:lblAlgn val="ctr"/>
        <c:lblOffset val="100"/>
        <c:noMultiLvlLbl val="0"/>
      </c:catAx>
      <c:valAx>
        <c:axId val="761780160"/>
        <c:scaling>
          <c:orientation val="minMax"/>
        </c:scaling>
        <c:delete val="0"/>
        <c:axPos val="l"/>
        <c:majorGridlines>
          <c:spPr>
            <a:ln w="9525" cap="flat" cmpd="sng" algn="ctr">
              <a:solidFill>
                <a:schemeClr val="tx1">
                  <a:lumMod val="15000"/>
                  <a:lumOff val="85000"/>
                </a:schemeClr>
              </a:solidFill>
              <a:round/>
            </a:ln>
            <a:effectLst/>
          </c:spPr>
        </c:majorGridlines>
        <c:title>
          <c:tx>
            <c:strRef>
              <c:f>'Chart data'!$G$554</c:f>
              <c:strCache>
                <c:ptCount val="1"/>
                <c:pt idx="0">
                  <c:v>Net cash flow (M$, real)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777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data'!$G$574</c:f>
          <c:strCache>
            <c:ptCount val="1"/>
            <c:pt idx="0">
              <c:v>Incentive project NCF in real terms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'Chart data'!$J$567</c:f>
              <c:strCache>
                <c:ptCount val="1"/>
                <c:pt idx="0">
                  <c:v>Revenue</c:v>
                </c:pt>
              </c:strCache>
            </c:strRef>
          </c:tx>
          <c:spPr>
            <a:solidFill>
              <a:schemeClr val="accent4">
                <a:lumMod val="60000"/>
                <a:lumOff val="40000"/>
                <a:alpha val="75000"/>
              </a:schemeClr>
            </a:solidFill>
            <a:ln>
              <a:noFill/>
            </a:ln>
            <a:effectLst/>
          </c:spPr>
          <c:invertIfNegative val="0"/>
          <c:val>
            <c:numRef>
              <c:f>'Chart data'!$K$567:$AI$567</c:f>
              <c:numCache>
                <c:formatCode>#,##0</c:formatCode>
                <c:ptCount val="25"/>
                <c:pt idx="0">
                  <c:v>0</c:v>
                </c:pt>
                <c:pt idx="1">
                  <c:v>0</c:v>
                </c:pt>
                <c:pt idx="2">
                  <c:v>92.448303584412301</c:v>
                </c:pt>
                <c:pt idx="3">
                  <c:v>123.26440477921639</c:v>
                </c:pt>
                <c:pt idx="4">
                  <c:v>123.26440477921639</c:v>
                </c:pt>
                <c:pt idx="5">
                  <c:v>123.26440477921639</c:v>
                </c:pt>
                <c:pt idx="6">
                  <c:v>123.26440477921639</c:v>
                </c:pt>
                <c:pt idx="7">
                  <c:v>123.26440477921639</c:v>
                </c:pt>
                <c:pt idx="8">
                  <c:v>123.26440477921639</c:v>
                </c:pt>
                <c:pt idx="9">
                  <c:v>123.26440477921639</c:v>
                </c:pt>
                <c:pt idx="10">
                  <c:v>123.26440477921639</c:v>
                </c:pt>
                <c:pt idx="11">
                  <c:v>123.26440477921639</c:v>
                </c:pt>
                <c:pt idx="12">
                  <c:v>123.26440477921639</c:v>
                </c:pt>
                <c:pt idx="13">
                  <c:v>123.26440477921639</c:v>
                </c:pt>
                <c:pt idx="14">
                  <c:v>123.26440477921639</c:v>
                </c:pt>
                <c:pt idx="15">
                  <c:v>123.26440477921639</c:v>
                </c:pt>
                <c:pt idx="16">
                  <c:v>123.26440477921639</c:v>
                </c:pt>
                <c:pt idx="17">
                  <c:v>123.26440477921639</c:v>
                </c:pt>
                <c:pt idx="18">
                  <c:v>123.26440477921639</c:v>
                </c:pt>
                <c:pt idx="19">
                  <c:v>123.26440477921639</c:v>
                </c:pt>
                <c:pt idx="20">
                  <c:v>27.857755480102799</c:v>
                </c:pt>
                <c:pt idx="21">
                  <c:v>0</c:v>
                </c:pt>
                <c:pt idx="22">
                  <c:v>0</c:v>
                </c:pt>
                <c:pt idx="23">
                  <c:v>0</c:v>
                </c:pt>
                <c:pt idx="24">
                  <c:v>0</c:v>
                </c:pt>
              </c:numCache>
            </c:numRef>
          </c:val>
          <c:extLst>
            <c:ext xmlns:c16="http://schemas.microsoft.com/office/drawing/2014/chart" uri="{C3380CC4-5D6E-409C-BE32-E72D297353CC}">
              <c16:uniqueId val="{00000000-8DDC-4E8A-93F6-D84878168EFF}"/>
            </c:ext>
          </c:extLst>
        </c:ser>
        <c:ser>
          <c:idx val="1"/>
          <c:order val="1"/>
          <c:tx>
            <c:strRef>
              <c:f>'Chart data'!$J$568</c:f>
              <c:strCache>
                <c:ptCount val="1"/>
                <c:pt idx="0">
                  <c:v>Investment</c:v>
                </c:pt>
              </c:strCache>
            </c:strRef>
          </c:tx>
          <c:spPr>
            <a:solidFill>
              <a:schemeClr val="accent1">
                <a:lumMod val="50000"/>
                <a:alpha val="75000"/>
              </a:schemeClr>
            </a:solidFill>
            <a:ln>
              <a:noFill/>
            </a:ln>
            <a:effectLst/>
          </c:spPr>
          <c:invertIfNegative val="0"/>
          <c:val>
            <c:numRef>
              <c:f>'Chart data'!$K$568:$AI$568</c:f>
              <c:numCache>
                <c:formatCode>#,##0</c:formatCode>
                <c:ptCount val="25"/>
                <c:pt idx="0">
                  <c:v>-80</c:v>
                </c:pt>
                <c:pt idx="1">
                  <c:v>-80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1-8DDC-4E8A-93F6-D84878168EFF}"/>
            </c:ext>
          </c:extLst>
        </c:ser>
        <c:ser>
          <c:idx val="2"/>
          <c:order val="2"/>
          <c:tx>
            <c:strRef>
              <c:f>'Chart data'!$J$569</c:f>
              <c:strCache>
                <c:ptCount val="1"/>
                <c:pt idx="0">
                  <c:v>Operating costs</c:v>
                </c:pt>
              </c:strCache>
            </c:strRef>
          </c:tx>
          <c:spPr>
            <a:solidFill>
              <a:schemeClr val="accent1">
                <a:alpha val="75000"/>
              </a:schemeClr>
            </a:solidFill>
            <a:ln>
              <a:noFill/>
            </a:ln>
            <a:effectLst/>
          </c:spPr>
          <c:invertIfNegative val="0"/>
          <c:val>
            <c:numRef>
              <c:f>'Chart data'!$K$569:$AI$569</c:f>
              <c:numCache>
                <c:formatCode>#,##0</c:formatCode>
                <c:ptCount val="25"/>
                <c:pt idx="0">
                  <c:v>0</c:v>
                </c:pt>
                <c:pt idx="1">
                  <c:v>0</c:v>
                </c:pt>
                <c:pt idx="2">
                  <c:v>-69.541228582554524</c:v>
                </c:pt>
                <c:pt idx="3">
                  <c:v>-75.478728582554524</c:v>
                </c:pt>
                <c:pt idx="4">
                  <c:v>-75.478728582554524</c:v>
                </c:pt>
                <c:pt idx="5">
                  <c:v>-75.478728582554524</c:v>
                </c:pt>
                <c:pt idx="6">
                  <c:v>-75.478728582554524</c:v>
                </c:pt>
                <c:pt idx="7">
                  <c:v>-75.478728582554524</c:v>
                </c:pt>
                <c:pt idx="8">
                  <c:v>-75.478728582554524</c:v>
                </c:pt>
                <c:pt idx="9">
                  <c:v>-75.478728582554524</c:v>
                </c:pt>
                <c:pt idx="10">
                  <c:v>-75.478728582554524</c:v>
                </c:pt>
                <c:pt idx="11">
                  <c:v>-75.478728582554524</c:v>
                </c:pt>
                <c:pt idx="12">
                  <c:v>-75.478728582554524</c:v>
                </c:pt>
                <c:pt idx="13">
                  <c:v>-75.478728582554524</c:v>
                </c:pt>
                <c:pt idx="14">
                  <c:v>-75.478728582554524</c:v>
                </c:pt>
                <c:pt idx="15">
                  <c:v>-75.478728582554524</c:v>
                </c:pt>
                <c:pt idx="16">
                  <c:v>-75.478728582554524</c:v>
                </c:pt>
                <c:pt idx="17">
                  <c:v>-75.478728582554524</c:v>
                </c:pt>
                <c:pt idx="18">
                  <c:v>-75.478728582554524</c:v>
                </c:pt>
                <c:pt idx="19">
                  <c:v>-74.237239096573177</c:v>
                </c:pt>
                <c:pt idx="20">
                  <c:v>-5.3674999999999784</c:v>
                </c:pt>
                <c:pt idx="21">
                  <c:v>0</c:v>
                </c:pt>
                <c:pt idx="22">
                  <c:v>0</c:v>
                </c:pt>
                <c:pt idx="23">
                  <c:v>0</c:v>
                </c:pt>
                <c:pt idx="24">
                  <c:v>0</c:v>
                </c:pt>
              </c:numCache>
            </c:numRef>
          </c:val>
          <c:extLst>
            <c:ext xmlns:c16="http://schemas.microsoft.com/office/drawing/2014/chart" uri="{C3380CC4-5D6E-409C-BE32-E72D297353CC}">
              <c16:uniqueId val="{00000002-8DDC-4E8A-93F6-D84878168EFF}"/>
            </c:ext>
          </c:extLst>
        </c:ser>
        <c:ser>
          <c:idx val="3"/>
          <c:order val="3"/>
          <c:tx>
            <c:strRef>
              <c:f>'Chart data'!$J$570</c:f>
              <c:strCache>
                <c:ptCount val="1"/>
                <c:pt idx="0">
                  <c:v>Taxes and royalty</c:v>
                </c:pt>
              </c:strCache>
            </c:strRef>
          </c:tx>
          <c:spPr>
            <a:solidFill>
              <a:schemeClr val="accent3">
                <a:alpha val="75000"/>
              </a:schemeClr>
            </a:solidFill>
            <a:ln>
              <a:noFill/>
            </a:ln>
            <a:effectLst/>
          </c:spPr>
          <c:invertIfNegative val="0"/>
          <c:val>
            <c:numRef>
              <c:f>'Chart data'!$K$570:$AI$570</c:f>
              <c:numCache>
                <c:formatCode>#,##0</c:formatCode>
                <c:ptCount val="25"/>
                <c:pt idx="0">
                  <c:v>-11.84825</c:v>
                </c:pt>
                <c:pt idx="1">
                  <c:v>-6.8482500000000002</c:v>
                </c:pt>
                <c:pt idx="2">
                  <c:v>-9.3875204654355695</c:v>
                </c:pt>
                <c:pt idx="3">
                  <c:v>-11.042191596604345</c:v>
                </c:pt>
                <c:pt idx="4">
                  <c:v>-10.888870168032918</c:v>
                </c:pt>
                <c:pt idx="5">
                  <c:v>-10.735548739461489</c:v>
                </c:pt>
                <c:pt idx="6">
                  <c:v>-13.507985792161634</c:v>
                </c:pt>
                <c:pt idx="7">
                  <c:v>-14.402687877051344</c:v>
                </c:pt>
                <c:pt idx="8">
                  <c:v>-14.661366290768411</c:v>
                </c:pt>
                <c:pt idx="9">
                  <c:v>-14.917978881247324</c:v>
                </c:pt>
                <c:pt idx="10">
                  <c:v>-16.327203730068177</c:v>
                </c:pt>
                <c:pt idx="11">
                  <c:v>-17.938990089478331</c:v>
                </c:pt>
                <c:pt idx="12">
                  <c:v>-22.406600898625641</c:v>
                </c:pt>
                <c:pt idx="13">
                  <c:v>-22.406600898625641</c:v>
                </c:pt>
                <c:pt idx="14">
                  <c:v>-22.406600898625637</c:v>
                </c:pt>
                <c:pt idx="15">
                  <c:v>-22.406600898625634</c:v>
                </c:pt>
                <c:pt idx="16">
                  <c:v>-22.406600898625634</c:v>
                </c:pt>
                <c:pt idx="17">
                  <c:v>-22.406600898625634</c:v>
                </c:pt>
                <c:pt idx="18">
                  <c:v>-22.406600898625641</c:v>
                </c:pt>
                <c:pt idx="19">
                  <c:v>-22.861877781511161</c:v>
                </c:pt>
                <c:pt idx="20">
                  <c:v>-9.3510824502612824</c:v>
                </c:pt>
                <c:pt idx="21">
                  <c:v>-2.5579538487363605E-16</c:v>
                </c:pt>
                <c:pt idx="22">
                  <c:v>-2.5579538487363605E-16</c:v>
                </c:pt>
                <c:pt idx="23">
                  <c:v>-2.5579538487363605E-16</c:v>
                </c:pt>
                <c:pt idx="24">
                  <c:v>-2.5579538487363605E-16</c:v>
                </c:pt>
              </c:numCache>
            </c:numRef>
          </c:val>
          <c:extLst>
            <c:ext xmlns:c16="http://schemas.microsoft.com/office/drawing/2014/chart" uri="{C3380CC4-5D6E-409C-BE32-E72D297353CC}">
              <c16:uniqueId val="{00000003-8DDC-4E8A-93F6-D84878168EFF}"/>
            </c:ext>
          </c:extLst>
        </c:ser>
        <c:dLbls>
          <c:showLegendKey val="0"/>
          <c:showVal val="0"/>
          <c:showCatName val="0"/>
          <c:showSerName val="0"/>
          <c:showPercent val="0"/>
          <c:showBubbleSize val="0"/>
        </c:dLbls>
        <c:gapWidth val="50"/>
        <c:overlap val="100"/>
        <c:axId val="761777864"/>
        <c:axId val="761780160"/>
      </c:barChart>
      <c:lineChart>
        <c:grouping val="standard"/>
        <c:varyColors val="0"/>
        <c:ser>
          <c:idx val="4"/>
          <c:order val="4"/>
          <c:tx>
            <c:strRef>
              <c:f>'Chart data'!$J$571</c:f>
              <c:strCache>
                <c:ptCount val="1"/>
                <c:pt idx="0">
                  <c:v>Project NCF</c:v>
                </c:pt>
              </c:strCache>
            </c:strRef>
          </c:tx>
          <c:spPr>
            <a:ln w="28575" cap="rnd">
              <a:solidFill>
                <a:schemeClr val="accent1"/>
              </a:solidFill>
              <a:round/>
            </a:ln>
            <a:effectLst/>
          </c:spPr>
          <c:marker>
            <c:symbol val="circle"/>
            <c:size val="5"/>
            <c:spPr>
              <a:solidFill>
                <a:schemeClr val="accent1">
                  <a:alpha val="75000"/>
                </a:schemeClr>
              </a:solidFill>
              <a:ln w="19050">
                <a:solidFill>
                  <a:schemeClr val="accent1">
                    <a:lumMod val="50000"/>
                  </a:schemeClr>
                </a:solidFill>
              </a:ln>
              <a:effectLst/>
            </c:spPr>
          </c:marker>
          <c:val>
            <c:numRef>
              <c:f>'Chart data'!$K$571:$AI$571</c:f>
              <c:numCache>
                <c:formatCode>#,##0</c:formatCode>
                <c:ptCount val="25"/>
                <c:pt idx="0">
                  <c:v>-91.848250000000007</c:v>
                </c:pt>
                <c:pt idx="1">
                  <c:v>-86.848250000000007</c:v>
                </c:pt>
                <c:pt idx="2">
                  <c:v>13.519554536422207</c:v>
                </c:pt>
                <c:pt idx="3">
                  <c:v>36.743484600057521</c:v>
                </c:pt>
                <c:pt idx="4">
                  <c:v>36.896806028628951</c:v>
                </c:pt>
                <c:pt idx="5">
                  <c:v>37.050127457200375</c:v>
                </c:pt>
                <c:pt idx="6">
                  <c:v>34.277690404500234</c:v>
                </c:pt>
                <c:pt idx="7">
                  <c:v>33.382988319610526</c:v>
                </c:pt>
                <c:pt idx="8">
                  <c:v>33.124309905893455</c:v>
                </c:pt>
                <c:pt idx="9">
                  <c:v>32.867697315414546</c:v>
                </c:pt>
                <c:pt idx="10">
                  <c:v>31.45847246659369</c:v>
                </c:pt>
                <c:pt idx="11">
                  <c:v>29.846686107183537</c:v>
                </c:pt>
                <c:pt idx="12">
                  <c:v>25.379075298036227</c:v>
                </c:pt>
                <c:pt idx="13">
                  <c:v>25.379075298036227</c:v>
                </c:pt>
                <c:pt idx="14">
                  <c:v>25.379075298036231</c:v>
                </c:pt>
                <c:pt idx="15">
                  <c:v>25.379075298036234</c:v>
                </c:pt>
                <c:pt idx="16">
                  <c:v>25.379075298036234</c:v>
                </c:pt>
                <c:pt idx="17">
                  <c:v>25.379075298036234</c:v>
                </c:pt>
                <c:pt idx="18">
                  <c:v>25.379075298036227</c:v>
                </c:pt>
                <c:pt idx="19">
                  <c:v>26.165287901132054</c:v>
                </c:pt>
                <c:pt idx="20">
                  <c:v>13.139173029841539</c:v>
                </c:pt>
                <c:pt idx="21">
                  <c:v>-2.5579538487363605E-16</c:v>
                </c:pt>
                <c:pt idx="22">
                  <c:v>-2.5579538487363605E-16</c:v>
                </c:pt>
                <c:pt idx="23">
                  <c:v>-2.5579538487363605E-16</c:v>
                </c:pt>
                <c:pt idx="24">
                  <c:v>-2.5579538487363605E-16</c:v>
                </c:pt>
              </c:numCache>
            </c:numRef>
          </c:val>
          <c:smooth val="0"/>
          <c:extLst>
            <c:ext xmlns:c16="http://schemas.microsoft.com/office/drawing/2014/chart" uri="{C3380CC4-5D6E-409C-BE32-E72D297353CC}">
              <c16:uniqueId val="{00000004-8DDC-4E8A-93F6-D84878168EFF}"/>
            </c:ext>
          </c:extLst>
        </c:ser>
        <c:dLbls>
          <c:showLegendKey val="0"/>
          <c:showVal val="0"/>
          <c:showCatName val="0"/>
          <c:showSerName val="0"/>
          <c:showPercent val="0"/>
          <c:showBubbleSize val="0"/>
        </c:dLbls>
        <c:marker val="1"/>
        <c:smooth val="0"/>
        <c:axId val="761777864"/>
        <c:axId val="761780160"/>
      </c:lineChart>
      <c:catAx>
        <c:axId val="7617778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780160"/>
        <c:crosses val="autoZero"/>
        <c:auto val="1"/>
        <c:lblAlgn val="ctr"/>
        <c:lblOffset val="100"/>
        <c:noMultiLvlLbl val="0"/>
      </c:catAx>
      <c:valAx>
        <c:axId val="761780160"/>
        <c:scaling>
          <c:orientation val="minMax"/>
        </c:scaling>
        <c:delete val="0"/>
        <c:axPos val="l"/>
        <c:majorGridlines>
          <c:spPr>
            <a:ln w="9525" cap="flat" cmpd="sng" algn="ctr">
              <a:solidFill>
                <a:schemeClr val="tx1">
                  <a:lumMod val="15000"/>
                  <a:lumOff val="85000"/>
                </a:schemeClr>
              </a:solidFill>
              <a:round/>
            </a:ln>
            <a:effectLst/>
          </c:spPr>
        </c:majorGridlines>
        <c:title>
          <c:tx>
            <c:strRef>
              <c:f>'Chart data'!$G$575</c:f>
              <c:strCache>
                <c:ptCount val="1"/>
                <c:pt idx="0">
                  <c:v>Net cash flow (M$, real)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777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data'!$G$595</c:f>
          <c:strCache>
            <c:ptCount val="1"/>
            <c:pt idx="0">
              <c:v>Incentive + behaviour project NCF in real terms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'Chart data'!$J$588</c:f>
              <c:strCache>
                <c:ptCount val="1"/>
                <c:pt idx="0">
                  <c:v>Revenue</c:v>
                </c:pt>
              </c:strCache>
            </c:strRef>
          </c:tx>
          <c:spPr>
            <a:solidFill>
              <a:schemeClr val="accent4">
                <a:lumMod val="60000"/>
                <a:lumOff val="40000"/>
                <a:alpha val="75000"/>
              </a:schemeClr>
            </a:solidFill>
            <a:ln>
              <a:noFill/>
            </a:ln>
            <a:effectLst/>
          </c:spPr>
          <c:invertIfNegative val="0"/>
          <c:val>
            <c:numRef>
              <c:f>'Chart data'!$K$588:$AI$588</c:f>
              <c:numCache>
                <c:formatCode>#,##0</c:formatCode>
                <c:ptCount val="25"/>
                <c:pt idx="0">
                  <c:v>0</c:v>
                </c:pt>
                <c:pt idx="1">
                  <c:v>0</c:v>
                </c:pt>
                <c:pt idx="2">
                  <c:v>92.448303584412301</c:v>
                </c:pt>
                <c:pt idx="3">
                  <c:v>123.26440477921639</c:v>
                </c:pt>
                <c:pt idx="4">
                  <c:v>123.26440477921639</c:v>
                </c:pt>
                <c:pt idx="5">
                  <c:v>123.26440477921639</c:v>
                </c:pt>
                <c:pt idx="6">
                  <c:v>123.26440477921639</c:v>
                </c:pt>
                <c:pt idx="7">
                  <c:v>123.26440477921639</c:v>
                </c:pt>
                <c:pt idx="8">
                  <c:v>123.26440477921639</c:v>
                </c:pt>
                <c:pt idx="9">
                  <c:v>123.26440477921639</c:v>
                </c:pt>
                <c:pt idx="10">
                  <c:v>123.26440477921639</c:v>
                </c:pt>
                <c:pt idx="11">
                  <c:v>123.26440477921639</c:v>
                </c:pt>
                <c:pt idx="12">
                  <c:v>123.26440477921639</c:v>
                </c:pt>
                <c:pt idx="13">
                  <c:v>123.26440477921639</c:v>
                </c:pt>
                <c:pt idx="14">
                  <c:v>123.26440477921639</c:v>
                </c:pt>
                <c:pt idx="15">
                  <c:v>123.26440477921639</c:v>
                </c:pt>
                <c:pt idx="16">
                  <c:v>123.26440477921639</c:v>
                </c:pt>
                <c:pt idx="17">
                  <c:v>123.26440477921639</c:v>
                </c:pt>
                <c:pt idx="18">
                  <c:v>123.26440477921639</c:v>
                </c:pt>
                <c:pt idx="19">
                  <c:v>123.26440477921639</c:v>
                </c:pt>
                <c:pt idx="20">
                  <c:v>27.857755480102799</c:v>
                </c:pt>
                <c:pt idx="21">
                  <c:v>0</c:v>
                </c:pt>
                <c:pt idx="22">
                  <c:v>0</c:v>
                </c:pt>
                <c:pt idx="23">
                  <c:v>0</c:v>
                </c:pt>
                <c:pt idx="24">
                  <c:v>0</c:v>
                </c:pt>
              </c:numCache>
            </c:numRef>
          </c:val>
          <c:extLst>
            <c:ext xmlns:c16="http://schemas.microsoft.com/office/drawing/2014/chart" uri="{C3380CC4-5D6E-409C-BE32-E72D297353CC}">
              <c16:uniqueId val="{00000000-A06B-47D2-8302-0CCFC9D6A2F8}"/>
            </c:ext>
          </c:extLst>
        </c:ser>
        <c:ser>
          <c:idx val="1"/>
          <c:order val="1"/>
          <c:tx>
            <c:strRef>
              <c:f>'Chart data'!$J$589</c:f>
              <c:strCache>
                <c:ptCount val="1"/>
                <c:pt idx="0">
                  <c:v>Investment</c:v>
                </c:pt>
              </c:strCache>
            </c:strRef>
          </c:tx>
          <c:spPr>
            <a:solidFill>
              <a:schemeClr val="accent1">
                <a:lumMod val="50000"/>
                <a:alpha val="75000"/>
              </a:schemeClr>
            </a:solidFill>
            <a:ln>
              <a:noFill/>
            </a:ln>
            <a:effectLst/>
          </c:spPr>
          <c:invertIfNegative val="0"/>
          <c:val>
            <c:numRef>
              <c:f>'Chart data'!$K$589:$AI$589</c:f>
              <c:numCache>
                <c:formatCode>#,##0</c:formatCode>
                <c:ptCount val="25"/>
                <c:pt idx="0">
                  <c:v>-80</c:v>
                </c:pt>
                <c:pt idx="1">
                  <c:v>-80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1-A06B-47D2-8302-0CCFC9D6A2F8}"/>
            </c:ext>
          </c:extLst>
        </c:ser>
        <c:ser>
          <c:idx val="2"/>
          <c:order val="2"/>
          <c:tx>
            <c:strRef>
              <c:f>'Chart data'!$J$590</c:f>
              <c:strCache>
                <c:ptCount val="1"/>
                <c:pt idx="0">
                  <c:v>Operating costs</c:v>
                </c:pt>
              </c:strCache>
            </c:strRef>
          </c:tx>
          <c:spPr>
            <a:solidFill>
              <a:schemeClr val="accent1">
                <a:alpha val="75000"/>
              </a:schemeClr>
            </a:solidFill>
            <a:ln>
              <a:noFill/>
            </a:ln>
            <a:effectLst/>
          </c:spPr>
          <c:invertIfNegative val="0"/>
          <c:val>
            <c:numRef>
              <c:f>'Chart data'!$K$590:$AI$590</c:f>
              <c:numCache>
                <c:formatCode>#,##0</c:formatCode>
                <c:ptCount val="25"/>
                <c:pt idx="0">
                  <c:v>0</c:v>
                </c:pt>
                <c:pt idx="1">
                  <c:v>0</c:v>
                </c:pt>
                <c:pt idx="2">
                  <c:v>-69.541228582554524</c:v>
                </c:pt>
                <c:pt idx="3">
                  <c:v>-75.478728582554524</c:v>
                </c:pt>
                <c:pt idx="4">
                  <c:v>-75.478728582554524</c:v>
                </c:pt>
                <c:pt idx="5">
                  <c:v>-75.478728582554524</c:v>
                </c:pt>
                <c:pt idx="6">
                  <c:v>-75.478728582554524</c:v>
                </c:pt>
                <c:pt idx="7">
                  <c:v>-75.478728582554524</c:v>
                </c:pt>
                <c:pt idx="8">
                  <c:v>-75.478728582554524</c:v>
                </c:pt>
                <c:pt idx="9">
                  <c:v>-75.478728582554524</c:v>
                </c:pt>
                <c:pt idx="10">
                  <c:v>-75.478728582554524</c:v>
                </c:pt>
                <c:pt idx="11">
                  <c:v>-75.478728582554524</c:v>
                </c:pt>
                <c:pt idx="12">
                  <c:v>-75.478728582554524</c:v>
                </c:pt>
                <c:pt idx="13">
                  <c:v>-75.478728582554524</c:v>
                </c:pt>
                <c:pt idx="14">
                  <c:v>-75.478728582554524</c:v>
                </c:pt>
                <c:pt idx="15">
                  <c:v>-75.478728582554524</c:v>
                </c:pt>
                <c:pt idx="16">
                  <c:v>-75.478728582554524</c:v>
                </c:pt>
                <c:pt idx="17">
                  <c:v>-75.478728582554524</c:v>
                </c:pt>
                <c:pt idx="18">
                  <c:v>-75.478728582554524</c:v>
                </c:pt>
                <c:pt idx="19">
                  <c:v>-74.237239096573177</c:v>
                </c:pt>
                <c:pt idx="20">
                  <c:v>-5.3674999999999784</c:v>
                </c:pt>
                <c:pt idx="21">
                  <c:v>0</c:v>
                </c:pt>
                <c:pt idx="22">
                  <c:v>0</c:v>
                </c:pt>
                <c:pt idx="23">
                  <c:v>0</c:v>
                </c:pt>
                <c:pt idx="24">
                  <c:v>0</c:v>
                </c:pt>
              </c:numCache>
            </c:numRef>
          </c:val>
          <c:extLst>
            <c:ext xmlns:c16="http://schemas.microsoft.com/office/drawing/2014/chart" uri="{C3380CC4-5D6E-409C-BE32-E72D297353CC}">
              <c16:uniqueId val="{00000002-A06B-47D2-8302-0CCFC9D6A2F8}"/>
            </c:ext>
          </c:extLst>
        </c:ser>
        <c:ser>
          <c:idx val="3"/>
          <c:order val="3"/>
          <c:tx>
            <c:strRef>
              <c:f>'Chart data'!$J$591</c:f>
              <c:strCache>
                <c:ptCount val="1"/>
                <c:pt idx="0">
                  <c:v>Taxes and royalty</c:v>
                </c:pt>
              </c:strCache>
            </c:strRef>
          </c:tx>
          <c:spPr>
            <a:solidFill>
              <a:schemeClr val="accent3">
                <a:alpha val="75000"/>
              </a:schemeClr>
            </a:solidFill>
            <a:ln>
              <a:noFill/>
            </a:ln>
            <a:effectLst/>
          </c:spPr>
          <c:invertIfNegative val="0"/>
          <c:val>
            <c:numRef>
              <c:f>'Chart data'!$K$591:$AI$591</c:f>
              <c:numCache>
                <c:formatCode>#,##0</c:formatCode>
                <c:ptCount val="25"/>
                <c:pt idx="0">
                  <c:v>-11.84825</c:v>
                </c:pt>
                <c:pt idx="1">
                  <c:v>-6.8482500000000002</c:v>
                </c:pt>
                <c:pt idx="2">
                  <c:v>-9.3875204654355695</c:v>
                </c:pt>
                <c:pt idx="3">
                  <c:v>-11.042191596604345</c:v>
                </c:pt>
                <c:pt idx="4">
                  <c:v>-10.888870168032918</c:v>
                </c:pt>
                <c:pt idx="5">
                  <c:v>-10.735548739461489</c:v>
                </c:pt>
                <c:pt idx="6">
                  <c:v>-13.507985792161634</c:v>
                </c:pt>
                <c:pt idx="7">
                  <c:v>-14.402687877051344</c:v>
                </c:pt>
                <c:pt idx="8">
                  <c:v>-14.661366290768411</c:v>
                </c:pt>
                <c:pt idx="9">
                  <c:v>-14.917978881247324</c:v>
                </c:pt>
                <c:pt idx="10">
                  <c:v>-16.327203730068177</c:v>
                </c:pt>
                <c:pt idx="11">
                  <c:v>-17.938990089478331</c:v>
                </c:pt>
                <c:pt idx="12">
                  <c:v>-22.406600898625641</c:v>
                </c:pt>
                <c:pt idx="13">
                  <c:v>-22.406600898625641</c:v>
                </c:pt>
                <c:pt idx="14">
                  <c:v>-22.406600898625637</c:v>
                </c:pt>
                <c:pt idx="15">
                  <c:v>-22.406600898625634</c:v>
                </c:pt>
                <c:pt idx="16">
                  <c:v>-22.406600898625634</c:v>
                </c:pt>
                <c:pt idx="17">
                  <c:v>-22.406600898625634</c:v>
                </c:pt>
                <c:pt idx="18">
                  <c:v>-22.406600898625641</c:v>
                </c:pt>
                <c:pt idx="19">
                  <c:v>-22.861877781511161</c:v>
                </c:pt>
                <c:pt idx="20">
                  <c:v>-9.3510824502612824</c:v>
                </c:pt>
                <c:pt idx="21">
                  <c:v>-2.5579538487363605E-16</c:v>
                </c:pt>
                <c:pt idx="22">
                  <c:v>-2.5579538487363605E-16</c:v>
                </c:pt>
                <c:pt idx="23">
                  <c:v>-2.5579538487363605E-16</c:v>
                </c:pt>
                <c:pt idx="24">
                  <c:v>-2.5579538487363605E-16</c:v>
                </c:pt>
              </c:numCache>
            </c:numRef>
          </c:val>
          <c:extLst>
            <c:ext xmlns:c16="http://schemas.microsoft.com/office/drawing/2014/chart" uri="{C3380CC4-5D6E-409C-BE32-E72D297353CC}">
              <c16:uniqueId val="{00000003-A06B-47D2-8302-0CCFC9D6A2F8}"/>
            </c:ext>
          </c:extLst>
        </c:ser>
        <c:dLbls>
          <c:showLegendKey val="0"/>
          <c:showVal val="0"/>
          <c:showCatName val="0"/>
          <c:showSerName val="0"/>
          <c:showPercent val="0"/>
          <c:showBubbleSize val="0"/>
        </c:dLbls>
        <c:gapWidth val="50"/>
        <c:overlap val="100"/>
        <c:axId val="761777864"/>
        <c:axId val="761780160"/>
      </c:barChart>
      <c:lineChart>
        <c:grouping val="standard"/>
        <c:varyColors val="0"/>
        <c:ser>
          <c:idx val="4"/>
          <c:order val="4"/>
          <c:tx>
            <c:strRef>
              <c:f>'Chart data'!$J$592</c:f>
              <c:strCache>
                <c:ptCount val="1"/>
                <c:pt idx="0">
                  <c:v>Project NCF</c:v>
                </c:pt>
              </c:strCache>
            </c:strRef>
          </c:tx>
          <c:spPr>
            <a:ln w="28575" cap="rnd">
              <a:solidFill>
                <a:schemeClr val="accent1"/>
              </a:solidFill>
              <a:round/>
            </a:ln>
            <a:effectLst/>
          </c:spPr>
          <c:marker>
            <c:symbol val="circle"/>
            <c:size val="5"/>
            <c:spPr>
              <a:solidFill>
                <a:schemeClr val="accent1">
                  <a:alpha val="75000"/>
                </a:schemeClr>
              </a:solidFill>
              <a:ln w="19050">
                <a:solidFill>
                  <a:schemeClr val="accent1">
                    <a:lumMod val="50000"/>
                  </a:schemeClr>
                </a:solidFill>
              </a:ln>
              <a:effectLst/>
            </c:spPr>
          </c:marker>
          <c:val>
            <c:numRef>
              <c:f>'Chart data'!$K$592:$AI$592</c:f>
              <c:numCache>
                <c:formatCode>#,##0</c:formatCode>
                <c:ptCount val="25"/>
                <c:pt idx="0">
                  <c:v>-91.848250000000007</c:v>
                </c:pt>
                <c:pt idx="1">
                  <c:v>-86.848250000000007</c:v>
                </c:pt>
                <c:pt idx="2">
                  <c:v>13.519554536422207</c:v>
                </c:pt>
                <c:pt idx="3">
                  <c:v>36.743484600057521</c:v>
                </c:pt>
                <c:pt idx="4">
                  <c:v>36.896806028628951</c:v>
                </c:pt>
                <c:pt idx="5">
                  <c:v>37.050127457200375</c:v>
                </c:pt>
                <c:pt idx="6">
                  <c:v>34.277690404500234</c:v>
                </c:pt>
                <c:pt idx="7">
                  <c:v>33.382988319610526</c:v>
                </c:pt>
                <c:pt idx="8">
                  <c:v>33.124309905893455</c:v>
                </c:pt>
                <c:pt idx="9">
                  <c:v>32.867697315414546</c:v>
                </c:pt>
                <c:pt idx="10">
                  <c:v>31.45847246659369</c:v>
                </c:pt>
                <c:pt idx="11">
                  <c:v>29.846686107183537</c:v>
                </c:pt>
                <c:pt idx="12">
                  <c:v>25.379075298036227</c:v>
                </c:pt>
                <c:pt idx="13">
                  <c:v>25.379075298036227</c:v>
                </c:pt>
                <c:pt idx="14">
                  <c:v>25.379075298036231</c:v>
                </c:pt>
                <c:pt idx="15">
                  <c:v>25.379075298036234</c:v>
                </c:pt>
                <c:pt idx="16">
                  <c:v>25.379075298036234</c:v>
                </c:pt>
                <c:pt idx="17">
                  <c:v>25.379075298036234</c:v>
                </c:pt>
                <c:pt idx="18">
                  <c:v>25.379075298036227</c:v>
                </c:pt>
                <c:pt idx="19">
                  <c:v>26.165287901132054</c:v>
                </c:pt>
                <c:pt idx="20">
                  <c:v>13.139173029841539</c:v>
                </c:pt>
                <c:pt idx="21">
                  <c:v>-2.5579538487363605E-16</c:v>
                </c:pt>
                <c:pt idx="22">
                  <c:v>-2.5579538487363605E-16</c:v>
                </c:pt>
                <c:pt idx="23">
                  <c:v>-2.5579538487363605E-16</c:v>
                </c:pt>
                <c:pt idx="24">
                  <c:v>-2.5579538487363605E-16</c:v>
                </c:pt>
              </c:numCache>
            </c:numRef>
          </c:val>
          <c:smooth val="0"/>
          <c:extLst>
            <c:ext xmlns:c16="http://schemas.microsoft.com/office/drawing/2014/chart" uri="{C3380CC4-5D6E-409C-BE32-E72D297353CC}">
              <c16:uniqueId val="{00000004-A06B-47D2-8302-0CCFC9D6A2F8}"/>
            </c:ext>
          </c:extLst>
        </c:ser>
        <c:dLbls>
          <c:showLegendKey val="0"/>
          <c:showVal val="0"/>
          <c:showCatName val="0"/>
          <c:showSerName val="0"/>
          <c:showPercent val="0"/>
          <c:showBubbleSize val="0"/>
        </c:dLbls>
        <c:marker val="1"/>
        <c:smooth val="0"/>
        <c:axId val="761777864"/>
        <c:axId val="761780160"/>
      </c:lineChart>
      <c:catAx>
        <c:axId val="7617778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780160"/>
        <c:crosses val="autoZero"/>
        <c:auto val="1"/>
        <c:lblAlgn val="ctr"/>
        <c:lblOffset val="100"/>
        <c:noMultiLvlLbl val="0"/>
      </c:catAx>
      <c:valAx>
        <c:axId val="761780160"/>
        <c:scaling>
          <c:orientation val="minMax"/>
        </c:scaling>
        <c:delete val="0"/>
        <c:axPos val="l"/>
        <c:majorGridlines>
          <c:spPr>
            <a:ln w="9525" cap="flat" cmpd="sng" algn="ctr">
              <a:solidFill>
                <a:schemeClr val="tx1">
                  <a:lumMod val="15000"/>
                  <a:lumOff val="85000"/>
                </a:schemeClr>
              </a:solidFill>
              <a:round/>
            </a:ln>
            <a:effectLst/>
          </c:spPr>
        </c:majorGridlines>
        <c:title>
          <c:tx>
            <c:strRef>
              <c:f>'Chart data'!$G$596</c:f>
              <c:strCache>
                <c:ptCount val="1"/>
                <c:pt idx="0">
                  <c:v>Net cash flow (M$, real)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777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data'!$G$618</c:f>
          <c:strCache>
            <c:ptCount val="1"/>
            <c:pt idx="0">
              <c:v>Benchmark discounted project NCF</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'Chart data'!$J$611</c:f>
              <c:strCache>
                <c:ptCount val="1"/>
                <c:pt idx="0">
                  <c:v>Revenue</c:v>
                </c:pt>
              </c:strCache>
            </c:strRef>
          </c:tx>
          <c:spPr>
            <a:solidFill>
              <a:schemeClr val="accent4">
                <a:lumMod val="60000"/>
                <a:lumOff val="40000"/>
                <a:alpha val="75000"/>
              </a:schemeClr>
            </a:solidFill>
            <a:ln>
              <a:noFill/>
            </a:ln>
            <a:effectLst/>
          </c:spPr>
          <c:invertIfNegative val="0"/>
          <c:val>
            <c:numRef>
              <c:f>'Chart data'!$K$611:$AI$611</c:f>
              <c:numCache>
                <c:formatCode>#,##0</c:formatCode>
                <c:ptCount val="25"/>
                <c:pt idx="0">
                  <c:v>0</c:v>
                </c:pt>
                <c:pt idx="1">
                  <c:v>0</c:v>
                </c:pt>
                <c:pt idx="2">
                  <c:v>76.403556681332475</c:v>
                </c:pt>
                <c:pt idx="3">
                  <c:v>92.61037173494843</c:v>
                </c:pt>
                <c:pt idx="4">
                  <c:v>84.191247031771297</c:v>
                </c:pt>
                <c:pt idx="5">
                  <c:v>76.537497301610259</c:v>
                </c:pt>
                <c:pt idx="6">
                  <c:v>69.579543001463875</c:v>
                </c:pt>
                <c:pt idx="7">
                  <c:v>63.254130001330779</c:v>
                </c:pt>
                <c:pt idx="8">
                  <c:v>57.503754546664346</c:v>
                </c:pt>
                <c:pt idx="9">
                  <c:v>52.276140496967585</c:v>
                </c:pt>
                <c:pt idx="10">
                  <c:v>47.523764088152348</c:v>
                </c:pt>
                <c:pt idx="11">
                  <c:v>43.203421898320308</c:v>
                </c:pt>
                <c:pt idx="12">
                  <c:v>39.275838089382106</c:v>
                </c:pt>
                <c:pt idx="13">
                  <c:v>35.705307353983727</c:v>
                </c:pt>
                <c:pt idx="14">
                  <c:v>32.459370321803384</c:v>
                </c:pt>
                <c:pt idx="15">
                  <c:v>29.50851847436671</c:v>
                </c:pt>
                <c:pt idx="16">
                  <c:v>26.825925885787917</c:v>
                </c:pt>
                <c:pt idx="17">
                  <c:v>24.38720535071629</c:v>
                </c:pt>
                <c:pt idx="18">
                  <c:v>22.17018668246935</c:v>
                </c:pt>
                <c:pt idx="19">
                  <c:v>20.154715165881225</c:v>
                </c:pt>
                <c:pt idx="20">
                  <c:v>4.1408778431719453</c:v>
                </c:pt>
                <c:pt idx="21">
                  <c:v>0</c:v>
                </c:pt>
                <c:pt idx="22">
                  <c:v>0</c:v>
                </c:pt>
                <c:pt idx="23">
                  <c:v>0</c:v>
                </c:pt>
                <c:pt idx="24">
                  <c:v>0</c:v>
                </c:pt>
              </c:numCache>
            </c:numRef>
          </c:val>
          <c:extLst>
            <c:ext xmlns:c16="http://schemas.microsoft.com/office/drawing/2014/chart" uri="{C3380CC4-5D6E-409C-BE32-E72D297353CC}">
              <c16:uniqueId val="{00000000-F57A-47BB-AA4B-28E06BBE1D1F}"/>
            </c:ext>
          </c:extLst>
        </c:ser>
        <c:ser>
          <c:idx val="1"/>
          <c:order val="1"/>
          <c:tx>
            <c:strRef>
              <c:f>'Chart data'!$J$612</c:f>
              <c:strCache>
                <c:ptCount val="1"/>
                <c:pt idx="0">
                  <c:v>Investment</c:v>
                </c:pt>
              </c:strCache>
            </c:strRef>
          </c:tx>
          <c:spPr>
            <a:solidFill>
              <a:schemeClr val="accent1">
                <a:lumMod val="50000"/>
                <a:alpha val="75000"/>
              </a:schemeClr>
            </a:solidFill>
            <a:ln>
              <a:noFill/>
            </a:ln>
            <a:effectLst/>
          </c:spPr>
          <c:invertIfNegative val="0"/>
          <c:val>
            <c:numRef>
              <c:f>'Chart data'!$K$612:$AI$612</c:f>
              <c:numCache>
                <c:formatCode>#,##0</c:formatCode>
                <c:ptCount val="25"/>
                <c:pt idx="0">
                  <c:v>-80</c:v>
                </c:pt>
                <c:pt idx="1">
                  <c:v>-72.72727272727272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1-F57A-47BB-AA4B-28E06BBE1D1F}"/>
            </c:ext>
          </c:extLst>
        </c:ser>
        <c:ser>
          <c:idx val="2"/>
          <c:order val="2"/>
          <c:tx>
            <c:strRef>
              <c:f>'Chart data'!$J$613</c:f>
              <c:strCache>
                <c:ptCount val="1"/>
                <c:pt idx="0">
                  <c:v>Operating costs</c:v>
                </c:pt>
              </c:strCache>
            </c:strRef>
          </c:tx>
          <c:spPr>
            <a:solidFill>
              <a:schemeClr val="accent1">
                <a:alpha val="75000"/>
              </a:schemeClr>
            </a:solidFill>
            <a:ln>
              <a:noFill/>
            </a:ln>
            <a:effectLst/>
          </c:spPr>
          <c:invertIfNegative val="0"/>
          <c:val>
            <c:numRef>
              <c:f>'Chart data'!$K$613:$AI$613</c:f>
              <c:numCache>
                <c:formatCode>#,##0</c:formatCode>
                <c:ptCount val="25"/>
                <c:pt idx="0">
                  <c:v>0</c:v>
                </c:pt>
                <c:pt idx="1">
                  <c:v>0</c:v>
                </c:pt>
                <c:pt idx="2">
                  <c:v>-57.472089737648361</c:v>
                </c:pt>
                <c:pt idx="3">
                  <c:v>-56.708285937306165</c:v>
                </c:pt>
                <c:pt idx="4">
                  <c:v>-51.552987215732877</c:v>
                </c:pt>
                <c:pt idx="5">
                  <c:v>-46.866352014302606</c:v>
                </c:pt>
                <c:pt idx="6">
                  <c:v>-42.605774558456915</c:v>
                </c:pt>
                <c:pt idx="7">
                  <c:v>-38.732522325869915</c:v>
                </c:pt>
                <c:pt idx="8">
                  <c:v>-35.211383932609017</c:v>
                </c:pt>
                <c:pt idx="9">
                  <c:v>-32.010349029644559</c:v>
                </c:pt>
                <c:pt idx="10">
                  <c:v>-29.10031729967687</c:v>
                </c:pt>
                <c:pt idx="11">
                  <c:v>-26.454833908797148</c:v>
                </c:pt>
                <c:pt idx="12">
                  <c:v>-24.049849007997409</c:v>
                </c:pt>
                <c:pt idx="13">
                  <c:v>-21.863499098179464</c:v>
                </c:pt>
                <c:pt idx="14">
                  <c:v>-19.875908271072234</c:v>
                </c:pt>
                <c:pt idx="15">
                  <c:v>-18.069007519156578</c:v>
                </c:pt>
                <c:pt idx="16">
                  <c:v>-16.426370471960524</c:v>
                </c:pt>
                <c:pt idx="17">
                  <c:v>-14.933064065418657</c:v>
                </c:pt>
                <c:pt idx="18">
                  <c:v>-13.575512786744232</c:v>
                </c:pt>
                <c:pt idx="19">
                  <c:v>-12.138381809191467</c:v>
                </c:pt>
                <c:pt idx="20">
                  <c:v>-0.79784467341958698</c:v>
                </c:pt>
                <c:pt idx="21">
                  <c:v>0</c:v>
                </c:pt>
                <c:pt idx="22">
                  <c:v>0</c:v>
                </c:pt>
                <c:pt idx="23">
                  <c:v>0</c:v>
                </c:pt>
                <c:pt idx="24">
                  <c:v>0</c:v>
                </c:pt>
              </c:numCache>
            </c:numRef>
          </c:val>
          <c:extLst>
            <c:ext xmlns:c16="http://schemas.microsoft.com/office/drawing/2014/chart" uri="{C3380CC4-5D6E-409C-BE32-E72D297353CC}">
              <c16:uniqueId val="{00000002-F57A-47BB-AA4B-28E06BBE1D1F}"/>
            </c:ext>
          </c:extLst>
        </c:ser>
        <c:ser>
          <c:idx val="3"/>
          <c:order val="3"/>
          <c:tx>
            <c:strRef>
              <c:f>'Chart data'!$J$614</c:f>
              <c:strCache>
                <c:ptCount val="1"/>
                <c:pt idx="0">
                  <c:v>Taxes and royalty</c:v>
                </c:pt>
              </c:strCache>
            </c:strRef>
          </c:tx>
          <c:spPr>
            <a:solidFill>
              <a:schemeClr val="accent3">
                <a:alpha val="75000"/>
              </a:schemeClr>
            </a:solidFill>
            <a:ln>
              <a:noFill/>
            </a:ln>
            <a:effectLst/>
          </c:spPr>
          <c:invertIfNegative val="0"/>
          <c:val>
            <c:numRef>
              <c:f>'Chart data'!$K$614:$AI$614</c:f>
              <c:numCache>
                <c:formatCode>#,##0</c:formatCode>
                <c:ptCount val="25"/>
                <c:pt idx="0">
                  <c:v>-11.84825</c:v>
                </c:pt>
                <c:pt idx="1">
                  <c:v>-6.2256818181818181</c:v>
                </c:pt>
                <c:pt idx="2">
                  <c:v>-7.7582813763930307</c:v>
                </c:pt>
                <c:pt idx="3">
                  <c:v>-8.2961619809198677</c:v>
                </c:pt>
                <c:pt idx="4">
                  <c:v>-7.4372448384898</c:v>
                </c:pt>
                <c:pt idx="5">
                  <c:v>-6.6659311270724704</c:v>
                </c:pt>
                <c:pt idx="6">
                  <c:v>-7.6249058272120616</c:v>
                </c:pt>
                <c:pt idx="7">
                  <c:v>-7.3908562084518756</c:v>
                </c:pt>
                <c:pt idx="8">
                  <c:v>-6.8396355786016638</c:v>
                </c:pt>
                <c:pt idx="9">
                  <c:v>-6.326679314468012</c:v>
                </c:pt>
                <c:pt idx="10">
                  <c:v>-6.2948438332766008</c:v>
                </c:pt>
                <c:pt idx="11">
                  <c:v>-6.2875065892193076</c:v>
                </c:pt>
                <c:pt idx="12">
                  <c:v>-7.1394335664386963</c:v>
                </c:pt>
                <c:pt idx="13">
                  <c:v>-6.4903941513079069</c:v>
                </c:pt>
                <c:pt idx="14">
                  <c:v>-5.9003583193708211</c:v>
                </c:pt>
                <c:pt idx="15">
                  <c:v>-5.3639621085189289</c:v>
                </c:pt>
                <c:pt idx="16">
                  <c:v>-4.8763291895626626</c:v>
                </c:pt>
                <c:pt idx="17">
                  <c:v>-4.4330265359660563</c:v>
                </c:pt>
                <c:pt idx="18">
                  <c:v>-4.0300241236055054</c:v>
                </c:pt>
                <c:pt idx="19">
                  <c:v>-3.7380997025772134</c:v>
                </c:pt>
                <c:pt idx="20">
                  <c:v>-1.3899788213597342</c:v>
                </c:pt>
                <c:pt idx="21">
                  <c:v>-3.456577639949943E-17</c:v>
                </c:pt>
                <c:pt idx="22">
                  <c:v>-3.1423433090454023E-17</c:v>
                </c:pt>
                <c:pt idx="23">
                  <c:v>-2.8566757354958203E-17</c:v>
                </c:pt>
                <c:pt idx="24">
                  <c:v>-2.5969779413598369E-17</c:v>
                </c:pt>
              </c:numCache>
            </c:numRef>
          </c:val>
          <c:extLst>
            <c:ext xmlns:c16="http://schemas.microsoft.com/office/drawing/2014/chart" uri="{C3380CC4-5D6E-409C-BE32-E72D297353CC}">
              <c16:uniqueId val="{00000003-F57A-47BB-AA4B-28E06BBE1D1F}"/>
            </c:ext>
          </c:extLst>
        </c:ser>
        <c:dLbls>
          <c:showLegendKey val="0"/>
          <c:showVal val="0"/>
          <c:showCatName val="0"/>
          <c:showSerName val="0"/>
          <c:showPercent val="0"/>
          <c:showBubbleSize val="0"/>
        </c:dLbls>
        <c:gapWidth val="50"/>
        <c:overlap val="100"/>
        <c:axId val="761777864"/>
        <c:axId val="761780160"/>
      </c:barChart>
      <c:lineChart>
        <c:grouping val="standard"/>
        <c:varyColors val="0"/>
        <c:ser>
          <c:idx val="4"/>
          <c:order val="4"/>
          <c:tx>
            <c:strRef>
              <c:f>'Chart data'!$J$615</c:f>
              <c:strCache>
                <c:ptCount val="1"/>
                <c:pt idx="0">
                  <c:v>Project NCF</c:v>
                </c:pt>
              </c:strCache>
            </c:strRef>
          </c:tx>
          <c:spPr>
            <a:ln w="28575" cap="rnd">
              <a:solidFill>
                <a:schemeClr val="accent1"/>
              </a:solidFill>
              <a:round/>
            </a:ln>
            <a:effectLst/>
          </c:spPr>
          <c:marker>
            <c:symbol val="circle"/>
            <c:size val="5"/>
            <c:spPr>
              <a:solidFill>
                <a:schemeClr val="accent1">
                  <a:alpha val="75000"/>
                </a:schemeClr>
              </a:solidFill>
              <a:ln w="19050">
                <a:solidFill>
                  <a:schemeClr val="accent1">
                    <a:lumMod val="50000"/>
                  </a:schemeClr>
                </a:solidFill>
              </a:ln>
              <a:effectLst/>
            </c:spPr>
          </c:marker>
          <c:val>
            <c:numRef>
              <c:f>'Chart data'!$K$615:$AI$615</c:f>
              <c:numCache>
                <c:formatCode>#,##0</c:formatCode>
                <c:ptCount val="25"/>
                <c:pt idx="0">
                  <c:v>-91.848250000000007</c:v>
                </c:pt>
                <c:pt idx="1">
                  <c:v>-78.952954545454546</c:v>
                </c:pt>
                <c:pt idx="2">
                  <c:v>11.17318556729108</c:v>
                </c:pt>
                <c:pt idx="3">
                  <c:v>27.605923816722395</c:v>
                </c:pt>
                <c:pt idx="4">
                  <c:v>25.201014977548624</c:v>
                </c:pt>
                <c:pt idx="5">
                  <c:v>23.00521416023518</c:v>
                </c:pt>
                <c:pt idx="6">
                  <c:v>19.348862615794896</c:v>
                </c:pt>
                <c:pt idx="7">
                  <c:v>17.130751467008992</c:v>
                </c:pt>
                <c:pt idx="8">
                  <c:v>15.452735035453667</c:v>
                </c:pt>
                <c:pt idx="9">
                  <c:v>13.939112152855017</c:v>
                </c:pt>
                <c:pt idx="10">
                  <c:v>12.128602955198879</c:v>
                </c:pt>
                <c:pt idx="11">
                  <c:v>10.461081400303852</c:v>
                </c:pt>
                <c:pt idx="12">
                  <c:v>8.086555514945994</c:v>
                </c:pt>
                <c:pt idx="13">
                  <c:v>7.3514141044963583</c:v>
                </c:pt>
                <c:pt idx="14">
                  <c:v>6.6831037313603252</c:v>
                </c:pt>
                <c:pt idx="15">
                  <c:v>6.0755488466912055</c:v>
                </c:pt>
                <c:pt idx="16">
                  <c:v>5.5232262242647323</c:v>
                </c:pt>
                <c:pt idx="17">
                  <c:v>5.0211147493315744</c:v>
                </c:pt>
                <c:pt idx="18">
                  <c:v>4.5646497721196111</c:v>
                </c:pt>
                <c:pt idx="19">
                  <c:v>4.2782336541125439</c:v>
                </c:pt>
                <c:pt idx="20">
                  <c:v>1.9530543483926242</c:v>
                </c:pt>
                <c:pt idx="21">
                  <c:v>-3.456577639949943E-17</c:v>
                </c:pt>
                <c:pt idx="22">
                  <c:v>-3.1423433090454023E-17</c:v>
                </c:pt>
                <c:pt idx="23">
                  <c:v>-2.8566757354958203E-17</c:v>
                </c:pt>
                <c:pt idx="24">
                  <c:v>-2.5969779413598369E-17</c:v>
                </c:pt>
              </c:numCache>
            </c:numRef>
          </c:val>
          <c:smooth val="0"/>
          <c:extLst>
            <c:ext xmlns:c16="http://schemas.microsoft.com/office/drawing/2014/chart" uri="{C3380CC4-5D6E-409C-BE32-E72D297353CC}">
              <c16:uniqueId val="{00000004-F57A-47BB-AA4B-28E06BBE1D1F}"/>
            </c:ext>
          </c:extLst>
        </c:ser>
        <c:dLbls>
          <c:showLegendKey val="0"/>
          <c:showVal val="0"/>
          <c:showCatName val="0"/>
          <c:showSerName val="0"/>
          <c:showPercent val="0"/>
          <c:showBubbleSize val="0"/>
        </c:dLbls>
        <c:marker val="1"/>
        <c:smooth val="0"/>
        <c:axId val="761777864"/>
        <c:axId val="761780160"/>
      </c:lineChart>
      <c:catAx>
        <c:axId val="7617778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780160"/>
        <c:crosses val="autoZero"/>
        <c:auto val="1"/>
        <c:lblAlgn val="ctr"/>
        <c:lblOffset val="100"/>
        <c:noMultiLvlLbl val="0"/>
      </c:catAx>
      <c:valAx>
        <c:axId val="761780160"/>
        <c:scaling>
          <c:orientation val="minMax"/>
        </c:scaling>
        <c:delete val="0"/>
        <c:axPos val="l"/>
        <c:majorGridlines>
          <c:spPr>
            <a:ln w="9525" cap="flat" cmpd="sng" algn="ctr">
              <a:solidFill>
                <a:schemeClr val="tx1">
                  <a:lumMod val="15000"/>
                  <a:lumOff val="85000"/>
                </a:schemeClr>
              </a:solidFill>
              <a:round/>
            </a:ln>
            <a:effectLst/>
          </c:spPr>
        </c:majorGridlines>
        <c:title>
          <c:tx>
            <c:strRef>
              <c:f>'Chart data'!$G$619</c:f>
              <c:strCache>
                <c:ptCount val="1"/>
                <c:pt idx="0">
                  <c:v>Net cash flow (M$, discounted)</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777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data'!$G$639</c:f>
          <c:strCache>
            <c:ptCount val="1"/>
            <c:pt idx="0">
              <c:v>Incentive discounted project NCF</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'Chart data'!$J$632</c:f>
              <c:strCache>
                <c:ptCount val="1"/>
                <c:pt idx="0">
                  <c:v>Revenue</c:v>
                </c:pt>
              </c:strCache>
            </c:strRef>
          </c:tx>
          <c:spPr>
            <a:solidFill>
              <a:schemeClr val="accent4">
                <a:lumMod val="60000"/>
                <a:lumOff val="40000"/>
                <a:alpha val="75000"/>
              </a:schemeClr>
            </a:solidFill>
            <a:ln>
              <a:noFill/>
            </a:ln>
            <a:effectLst/>
          </c:spPr>
          <c:invertIfNegative val="0"/>
          <c:val>
            <c:numRef>
              <c:f>'Chart data'!$K$632:$AI$632</c:f>
              <c:numCache>
                <c:formatCode>#,##0</c:formatCode>
                <c:ptCount val="25"/>
                <c:pt idx="0">
                  <c:v>0</c:v>
                </c:pt>
                <c:pt idx="1">
                  <c:v>0</c:v>
                </c:pt>
                <c:pt idx="2">
                  <c:v>76.403556681332475</c:v>
                </c:pt>
                <c:pt idx="3">
                  <c:v>92.61037173494843</c:v>
                </c:pt>
                <c:pt idx="4">
                  <c:v>84.191247031771297</c:v>
                </c:pt>
                <c:pt idx="5">
                  <c:v>76.537497301610259</c:v>
                </c:pt>
                <c:pt idx="6">
                  <c:v>69.579543001463875</c:v>
                </c:pt>
                <c:pt idx="7">
                  <c:v>63.254130001330779</c:v>
                </c:pt>
                <c:pt idx="8">
                  <c:v>57.503754546664346</c:v>
                </c:pt>
                <c:pt idx="9">
                  <c:v>52.276140496967585</c:v>
                </c:pt>
                <c:pt idx="10">
                  <c:v>47.523764088152348</c:v>
                </c:pt>
                <c:pt idx="11">
                  <c:v>43.203421898320308</c:v>
                </c:pt>
                <c:pt idx="12">
                  <c:v>39.275838089382106</c:v>
                </c:pt>
                <c:pt idx="13">
                  <c:v>35.705307353983727</c:v>
                </c:pt>
                <c:pt idx="14">
                  <c:v>32.459370321803384</c:v>
                </c:pt>
                <c:pt idx="15">
                  <c:v>29.50851847436671</c:v>
                </c:pt>
                <c:pt idx="16">
                  <c:v>26.825925885787917</c:v>
                </c:pt>
                <c:pt idx="17">
                  <c:v>24.38720535071629</c:v>
                </c:pt>
                <c:pt idx="18">
                  <c:v>22.17018668246935</c:v>
                </c:pt>
                <c:pt idx="19">
                  <c:v>20.154715165881225</c:v>
                </c:pt>
                <c:pt idx="20">
                  <c:v>4.1408778431719453</c:v>
                </c:pt>
                <c:pt idx="21">
                  <c:v>0</c:v>
                </c:pt>
                <c:pt idx="22">
                  <c:v>0</c:v>
                </c:pt>
                <c:pt idx="23">
                  <c:v>0</c:v>
                </c:pt>
                <c:pt idx="24">
                  <c:v>0</c:v>
                </c:pt>
              </c:numCache>
            </c:numRef>
          </c:val>
          <c:extLst>
            <c:ext xmlns:c16="http://schemas.microsoft.com/office/drawing/2014/chart" uri="{C3380CC4-5D6E-409C-BE32-E72D297353CC}">
              <c16:uniqueId val="{00000000-7E85-43CA-8412-1350824A634E}"/>
            </c:ext>
          </c:extLst>
        </c:ser>
        <c:ser>
          <c:idx val="1"/>
          <c:order val="1"/>
          <c:tx>
            <c:strRef>
              <c:f>'Chart data'!$J$633</c:f>
              <c:strCache>
                <c:ptCount val="1"/>
                <c:pt idx="0">
                  <c:v>Investment</c:v>
                </c:pt>
              </c:strCache>
            </c:strRef>
          </c:tx>
          <c:spPr>
            <a:solidFill>
              <a:schemeClr val="accent1">
                <a:lumMod val="50000"/>
                <a:alpha val="75000"/>
              </a:schemeClr>
            </a:solidFill>
            <a:ln>
              <a:noFill/>
            </a:ln>
            <a:effectLst/>
          </c:spPr>
          <c:invertIfNegative val="0"/>
          <c:val>
            <c:numRef>
              <c:f>'Chart data'!$K$633:$AI$633</c:f>
              <c:numCache>
                <c:formatCode>#,##0</c:formatCode>
                <c:ptCount val="25"/>
                <c:pt idx="0">
                  <c:v>-80</c:v>
                </c:pt>
                <c:pt idx="1">
                  <c:v>-72.72727272727272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1-7E85-43CA-8412-1350824A634E}"/>
            </c:ext>
          </c:extLst>
        </c:ser>
        <c:ser>
          <c:idx val="2"/>
          <c:order val="2"/>
          <c:tx>
            <c:strRef>
              <c:f>'Chart data'!$J$634</c:f>
              <c:strCache>
                <c:ptCount val="1"/>
                <c:pt idx="0">
                  <c:v>Operating costs</c:v>
                </c:pt>
              </c:strCache>
            </c:strRef>
          </c:tx>
          <c:spPr>
            <a:solidFill>
              <a:schemeClr val="accent1">
                <a:alpha val="75000"/>
              </a:schemeClr>
            </a:solidFill>
            <a:ln>
              <a:noFill/>
            </a:ln>
            <a:effectLst/>
          </c:spPr>
          <c:invertIfNegative val="0"/>
          <c:val>
            <c:numRef>
              <c:f>'Chart data'!$K$634:$AI$634</c:f>
              <c:numCache>
                <c:formatCode>#,##0</c:formatCode>
                <c:ptCount val="25"/>
                <c:pt idx="0">
                  <c:v>0</c:v>
                </c:pt>
                <c:pt idx="1">
                  <c:v>0</c:v>
                </c:pt>
                <c:pt idx="2">
                  <c:v>-57.472089737648361</c:v>
                </c:pt>
                <c:pt idx="3">
                  <c:v>-56.708285937306165</c:v>
                </c:pt>
                <c:pt idx="4">
                  <c:v>-51.552987215732877</c:v>
                </c:pt>
                <c:pt idx="5">
                  <c:v>-46.866352014302606</c:v>
                </c:pt>
                <c:pt idx="6">
                  <c:v>-42.605774558456915</c:v>
                </c:pt>
                <c:pt idx="7">
                  <c:v>-38.732522325869915</c:v>
                </c:pt>
                <c:pt idx="8">
                  <c:v>-35.211383932609017</c:v>
                </c:pt>
                <c:pt idx="9">
                  <c:v>-32.010349029644559</c:v>
                </c:pt>
                <c:pt idx="10">
                  <c:v>-29.10031729967687</c:v>
                </c:pt>
                <c:pt idx="11">
                  <c:v>-26.454833908797148</c:v>
                </c:pt>
                <c:pt idx="12">
                  <c:v>-24.049849007997409</c:v>
                </c:pt>
                <c:pt idx="13">
                  <c:v>-21.863499098179464</c:v>
                </c:pt>
                <c:pt idx="14">
                  <c:v>-19.875908271072234</c:v>
                </c:pt>
                <c:pt idx="15">
                  <c:v>-18.069007519156578</c:v>
                </c:pt>
                <c:pt idx="16">
                  <c:v>-16.426370471960524</c:v>
                </c:pt>
                <c:pt idx="17">
                  <c:v>-14.933064065418657</c:v>
                </c:pt>
                <c:pt idx="18">
                  <c:v>-13.575512786744232</c:v>
                </c:pt>
                <c:pt idx="19">
                  <c:v>-12.138381809191467</c:v>
                </c:pt>
                <c:pt idx="20">
                  <c:v>-0.79784467341958698</c:v>
                </c:pt>
                <c:pt idx="21">
                  <c:v>0</c:v>
                </c:pt>
                <c:pt idx="22">
                  <c:v>0</c:v>
                </c:pt>
                <c:pt idx="23">
                  <c:v>0</c:v>
                </c:pt>
                <c:pt idx="24">
                  <c:v>0</c:v>
                </c:pt>
              </c:numCache>
            </c:numRef>
          </c:val>
          <c:extLst>
            <c:ext xmlns:c16="http://schemas.microsoft.com/office/drawing/2014/chart" uri="{C3380CC4-5D6E-409C-BE32-E72D297353CC}">
              <c16:uniqueId val="{00000002-7E85-43CA-8412-1350824A634E}"/>
            </c:ext>
          </c:extLst>
        </c:ser>
        <c:ser>
          <c:idx val="3"/>
          <c:order val="3"/>
          <c:tx>
            <c:strRef>
              <c:f>'Chart data'!$J$635</c:f>
              <c:strCache>
                <c:ptCount val="1"/>
                <c:pt idx="0">
                  <c:v>Taxes and royalty</c:v>
                </c:pt>
              </c:strCache>
            </c:strRef>
          </c:tx>
          <c:spPr>
            <a:solidFill>
              <a:schemeClr val="accent3">
                <a:alpha val="75000"/>
              </a:schemeClr>
            </a:solidFill>
            <a:ln>
              <a:noFill/>
            </a:ln>
            <a:effectLst/>
          </c:spPr>
          <c:invertIfNegative val="0"/>
          <c:val>
            <c:numRef>
              <c:f>'Chart data'!$K$635:$AI$635</c:f>
              <c:numCache>
                <c:formatCode>#,##0</c:formatCode>
                <c:ptCount val="25"/>
                <c:pt idx="0">
                  <c:v>-11.84825</c:v>
                </c:pt>
                <c:pt idx="1">
                  <c:v>-6.2256818181818181</c:v>
                </c:pt>
                <c:pt idx="2">
                  <c:v>-7.7582813763930307</c:v>
                </c:pt>
                <c:pt idx="3">
                  <c:v>-8.2961619809198677</c:v>
                </c:pt>
                <c:pt idx="4">
                  <c:v>-7.4372448384898</c:v>
                </c:pt>
                <c:pt idx="5">
                  <c:v>-6.6659311270724704</c:v>
                </c:pt>
                <c:pt idx="6">
                  <c:v>-7.6249058272120616</c:v>
                </c:pt>
                <c:pt idx="7">
                  <c:v>-7.3908562084518756</c:v>
                </c:pt>
                <c:pt idx="8">
                  <c:v>-6.8396355786016638</c:v>
                </c:pt>
                <c:pt idx="9">
                  <c:v>-6.326679314468012</c:v>
                </c:pt>
                <c:pt idx="10">
                  <c:v>-6.2948438332766008</c:v>
                </c:pt>
                <c:pt idx="11">
                  <c:v>-6.2875065892193076</c:v>
                </c:pt>
                <c:pt idx="12">
                  <c:v>-7.1394335664386963</c:v>
                </c:pt>
                <c:pt idx="13">
                  <c:v>-6.4903941513079069</c:v>
                </c:pt>
                <c:pt idx="14">
                  <c:v>-5.9003583193708211</c:v>
                </c:pt>
                <c:pt idx="15">
                  <c:v>-5.3639621085189289</c:v>
                </c:pt>
                <c:pt idx="16">
                  <c:v>-4.8763291895626626</c:v>
                </c:pt>
                <c:pt idx="17">
                  <c:v>-4.4330265359660563</c:v>
                </c:pt>
                <c:pt idx="18">
                  <c:v>-4.0300241236055054</c:v>
                </c:pt>
                <c:pt idx="19">
                  <c:v>-3.7380997025772134</c:v>
                </c:pt>
                <c:pt idx="20">
                  <c:v>-1.3899788213597342</c:v>
                </c:pt>
                <c:pt idx="21">
                  <c:v>-3.456577639949943E-17</c:v>
                </c:pt>
                <c:pt idx="22">
                  <c:v>-3.1423433090454023E-17</c:v>
                </c:pt>
                <c:pt idx="23">
                  <c:v>-2.8566757354958203E-17</c:v>
                </c:pt>
                <c:pt idx="24">
                  <c:v>-2.5969779413598369E-17</c:v>
                </c:pt>
              </c:numCache>
            </c:numRef>
          </c:val>
          <c:extLst>
            <c:ext xmlns:c16="http://schemas.microsoft.com/office/drawing/2014/chart" uri="{C3380CC4-5D6E-409C-BE32-E72D297353CC}">
              <c16:uniqueId val="{00000003-7E85-43CA-8412-1350824A634E}"/>
            </c:ext>
          </c:extLst>
        </c:ser>
        <c:dLbls>
          <c:showLegendKey val="0"/>
          <c:showVal val="0"/>
          <c:showCatName val="0"/>
          <c:showSerName val="0"/>
          <c:showPercent val="0"/>
          <c:showBubbleSize val="0"/>
        </c:dLbls>
        <c:gapWidth val="50"/>
        <c:overlap val="100"/>
        <c:axId val="761777864"/>
        <c:axId val="761780160"/>
      </c:barChart>
      <c:lineChart>
        <c:grouping val="standard"/>
        <c:varyColors val="0"/>
        <c:ser>
          <c:idx val="4"/>
          <c:order val="4"/>
          <c:tx>
            <c:strRef>
              <c:f>'Chart data'!$J$636</c:f>
              <c:strCache>
                <c:ptCount val="1"/>
                <c:pt idx="0">
                  <c:v>Project NCF</c:v>
                </c:pt>
              </c:strCache>
            </c:strRef>
          </c:tx>
          <c:spPr>
            <a:ln w="28575" cap="rnd">
              <a:solidFill>
                <a:schemeClr val="accent1"/>
              </a:solidFill>
              <a:round/>
            </a:ln>
            <a:effectLst/>
          </c:spPr>
          <c:marker>
            <c:symbol val="circle"/>
            <c:size val="5"/>
            <c:spPr>
              <a:solidFill>
                <a:schemeClr val="accent1">
                  <a:alpha val="75000"/>
                </a:schemeClr>
              </a:solidFill>
              <a:ln w="19050">
                <a:solidFill>
                  <a:schemeClr val="accent1">
                    <a:lumMod val="50000"/>
                  </a:schemeClr>
                </a:solidFill>
              </a:ln>
              <a:effectLst/>
            </c:spPr>
          </c:marker>
          <c:val>
            <c:numRef>
              <c:f>'Chart data'!$K$636:$AI$636</c:f>
              <c:numCache>
                <c:formatCode>#,##0</c:formatCode>
                <c:ptCount val="25"/>
                <c:pt idx="0">
                  <c:v>-91.848250000000007</c:v>
                </c:pt>
                <c:pt idx="1">
                  <c:v>-78.952954545454546</c:v>
                </c:pt>
                <c:pt idx="2">
                  <c:v>11.17318556729108</c:v>
                </c:pt>
                <c:pt idx="3">
                  <c:v>27.605923816722395</c:v>
                </c:pt>
                <c:pt idx="4">
                  <c:v>25.201014977548624</c:v>
                </c:pt>
                <c:pt idx="5">
                  <c:v>23.00521416023518</c:v>
                </c:pt>
                <c:pt idx="6">
                  <c:v>19.348862615794896</c:v>
                </c:pt>
                <c:pt idx="7">
                  <c:v>17.130751467008992</c:v>
                </c:pt>
                <c:pt idx="8">
                  <c:v>15.452735035453667</c:v>
                </c:pt>
                <c:pt idx="9">
                  <c:v>13.939112152855017</c:v>
                </c:pt>
                <c:pt idx="10">
                  <c:v>12.128602955198879</c:v>
                </c:pt>
                <c:pt idx="11">
                  <c:v>10.461081400303852</c:v>
                </c:pt>
                <c:pt idx="12">
                  <c:v>8.086555514945994</c:v>
                </c:pt>
                <c:pt idx="13">
                  <c:v>7.3514141044963583</c:v>
                </c:pt>
                <c:pt idx="14">
                  <c:v>6.6831037313603252</c:v>
                </c:pt>
                <c:pt idx="15">
                  <c:v>6.0755488466912055</c:v>
                </c:pt>
                <c:pt idx="16">
                  <c:v>5.5232262242647323</c:v>
                </c:pt>
                <c:pt idx="17">
                  <c:v>5.0211147493315744</c:v>
                </c:pt>
                <c:pt idx="18">
                  <c:v>4.5646497721196111</c:v>
                </c:pt>
                <c:pt idx="19">
                  <c:v>4.2782336541125439</c:v>
                </c:pt>
                <c:pt idx="20">
                  <c:v>1.9530543483926242</c:v>
                </c:pt>
                <c:pt idx="21">
                  <c:v>-3.456577639949943E-17</c:v>
                </c:pt>
                <c:pt idx="22">
                  <c:v>-3.1423433090454023E-17</c:v>
                </c:pt>
                <c:pt idx="23">
                  <c:v>-2.8566757354958203E-17</c:v>
                </c:pt>
                <c:pt idx="24">
                  <c:v>-2.5969779413598369E-17</c:v>
                </c:pt>
              </c:numCache>
            </c:numRef>
          </c:val>
          <c:smooth val="0"/>
          <c:extLst>
            <c:ext xmlns:c16="http://schemas.microsoft.com/office/drawing/2014/chart" uri="{C3380CC4-5D6E-409C-BE32-E72D297353CC}">
              <c16:uniqueId val="{00000004-7E85-43CA-8412-1350824A634E}"/>
            </c:ext>
          </c:extLst>
        </c:ser>
        <c:dLbls>
          <c:showLegendKey val="0"/>
          <c:showVal val="0"/>
          <c:showCatName val="0"/>
          <c:showSerName val="0"/>
          <c:showPercent val="0"/>
          <c:showBubbleSize val="0"/>
        </c:dLbls>
        <c:marker val="1"/>
        <c:smooth val="0"/>
        <c:axId val="761777864"/>
        <c:axId val="761780160"/>
      </c:lineChart>
      <c:catAx>
        <c:axId val="7617778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780160"/>
        <c:crosses val="autoZero"/>
        <c:auto val="1"/>
        <c:lblAlgn val="ctr"/>
        <c:lblOffset val="100"/>
        <c:noMultiLvlLbl val="0"/>
      </c:catAx>
      <c:valAx>
        <c:axId val="761780160"/>
        <c:scaling>
          <c:orientation val="minMax"/>
        </c:scaling>
        <c:delete val="0"/>
        <c:axPos val="l"/>
        <c:majorGridlines>
          <c:spPr>
            <a:ln w="9525" cap="flat" cmpd="sng" algn="ctr">
              <a:solidFill>
                <a:schemeClr val="tx1">
                  <a:lumMod val="15000"/>
                  <a:lumOff val="85000"/>
                </a:schemeClr>
              </a:solidFill>
              <a:round/>
            </a:ln>
            <a:effectLst/>
          </c:spPr>
        </c:majorGridlines>
        <c:title>
          <c:tx>
            <c:strRef>
              <c:f>'Chart data'!$G$640</c:f>
              <c:strCache>
                <c:ptCount val="1"/>
                <c:pt idx="0">
                  <c:v>Net cash flow (M$, discounted)</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777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data'!$G$660</c:f>
          <c:strCache>
            <c:ptCount val="1"/>
            <c:pt idx="0">
              <c:v>Incentive + behaviour discounted project NCF</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'Chart data'!$J$653</c:f>
              <c:strCache>
                <c:ptCount val="1"/>
                <c:pt idx="0">
                  <c:v>Revenue</c:v>
                </c:pt>
              </c:strCache>
            </c:strRef>
          </c:tx>
          <c:spPr>
            <a:solidFill>
              <a:schemeClr val="accent4">
                <a:lumMod val="60000"/>
                <a:lumOff val="40000"/>
                <a:alpha val="75000"/>
              </a:schemeClr>
            </a:solidFill>
            <a:ln>
              <a:noFill/>
            </a:ln>
            <a:effectLst/>
          </c:spPr>
          <c:invertIfNegative val="0"/>
          <c:val>
            <c:numRef>
              <c:f>'Chart data'!$K$653:$AI$653</c:f>
              <c:numCache>
                <c:formatCode>#,##0</c:formatCode>
                <c:ptCount val="25"/>
                <c:pt idx="0">
                  <c:v>0</c:v>
                </c:pt>
                <c:pt idx="1">
                  <c:v>0</c:v>
                </c:pt>
                <c:pt idx="2">
                  <c:v>76.403556681332475</c:v>
                </c:pt>
                <c:pt idx="3">
                  <c:v>92.61037173494843</c:v>
                </c:pt>
                <c:pt idx="4">
                  <c:v>84.191247031771297</c:v>
                </c:pt>
                <c:pt idx="5">
                  <c:v>76.537497301610259</c:v>
                </c:pt>
                <c:pt idx="6">
                  <c:v>69.579543001463875</c:v>
                </c:pt>
                <c:pt idx="7">
                  <c:v>63.254130001330779</c:v>
                </c:pt>
                <c:pt idx="8">
                  <c:v>57.503754546664346</c:v>
                </c:pt>
                <c:pt idx="9">
                  <c:v>52.276140496967585</c:v>
                </c:pt>
                <c:pt idx="10">
                  <c:v>47.523764088152348</c:v>
                </c:pt>
                <c:pt idx="11">
                  <c:v>43.203421898320308</c:v>
                </c:pt>
                <c:pt idx="12">
                  <c:v>39.275838089382106</c:v>
                </c:pt>
                <c:pt idx="13">
                  <c:v>35.705307353983727</c:v>
                </c:pt>
                <c:pt idx="14">
                  <c:v>32.459370321803384</c:v>
                </c:pt>
                <c:pt idx="15">
                  <c:v>29.50851847436671</c:v>
                </c:pt>
                <c:pt idx="16">
                  <c:v>26.825925885787917</c:v>
                </c:pt>
                <c:pt idx="17">
                  <c:v>24.38720535071629</c:v>
                </c:pt>
                <c:pt idx="18">
                  <c:v>22.17018668246935</c:v>
                </c:pt>
                <c:pt idx="19">
                  <c:v>20.154715165881225</c:v>
                </c:pt>
                <c:pt idx="20">
                  <c:v>4.1408778431719453</c:v>
                </c:pt>
                <c:pt idx="21">
                  <c:v>0</c:v>
                </c:pt>
                <c:pt idx="22">
                  <c:v>0</c:v>
                </c:pt>
                <c:pt idx="23">
                  <c:v>0</c:v>
                </c:pt>
                <c:pt idx="24">
                  <c:v>0</c:v>
                </c:pt>
              </c:numCache>
            </c:numRef>
          </c:val>
          <c:extLst>
            <c:ext xmlns:c16="http://schemas.microsoft.com/office/drawing/2014/chart" uri="{C3380CC4-5D6E-409C-BE32-E72D297353CC}">
              <c16:uniqueId val="{00000000-D6AB-4400-8281-1EF7A93E7F34}"/>
            </c:ext>
          </c:extLst>
        </c:ser>
        <c:ser>
          <c:idx val="1"/>
          <c:order val="1"/>
          <c:tx>
            <c:strRef>
              <c:f>'Chart data'!$J$654</c:f>
              <c:strCache>
                <c:ptCount val="1"/>
                <c:pt idx="0">
                  <c:v>Investment</c:v>
                </c:pt>
              </c:strCache>
            </c:strRef>
          </c:tx>
          <c:spPr>
            <a:solidFill>
              <a:schemeClr val="accent1">
                <a:lumMod val="50000"/>
                <a:alpha val="75000"/>
              </a:schemeClr>
            </a:solidFill>
            <a:ln>
              <a:noFill/>
            </a:ln>
            <a:effectLst/>
          </c:spPr>
          <c:invertIfNegative val="0"/>
          <c:val>
            <c:numRef>
              <c:f>'Chart data'!$K$654:$AI$654</c:f>
              <c:numCache>
                <c:formatCode>#,##0</c:formatCode>
                <c:ptCount val="25"/>
                <c:pt idx="0">
                  <c:v>-80</c:v>
                </c:pt>
                <c:pt idx="1">
                  <c:v>-72.72727272727272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1-D6AB-4400-8281-1EF7A93E7F34}"/>
            </c:ext>
          </c:extLst>
        </c:ser>
        <c:ser>
          <c:idx val="2"/>
          <c:order val="2"/>
          <c:tx>
            <c:strRef>
              <c:f>'Chart data'!$J$655</c:f>
              <c:strCache>
                <c:ptCount val="1"/>
                <c:pt idx="0">
                  <c:v>Operating costs</c:v>
                </c:pt>
              </c:strCache>
            </c:strRef>
          </c:tx>
          <c:spPr>
            <a:solidFill>
              <a:schemeClr val="accent1">
                <a:alpha val="75000"/>
              </a:schemeClr>
            </a:solidFill>
            <a:ln>
              <a:noFill/>
            </a:ln>
            <a:effectLst/>
          </c:spPr>
          <c:invertIfNegative val="0"/>
          <c:val>
            <c:numRef>
              <c:f>'Chart data'!$K$655:$AI$655</c:f>
              <c:numCache>
                <c:formatCode>#,##0</c:formatCode>
                <c:ptCount val="25"/>
                <c:pt idx="0">
                  <c:v>0</c:v>
                </c:pt>
                <c:pt idx="1">
                  <c:v>0</c:v>
                </c:pt>
                <c:pt idx="2">
                  <c:v>-57.472089737648361</c:v>
                </c:pt>
                <c:pt idx="3">
                  <c:v>-56.708285937306165</c:v>
                </c:pt>
                <c:pt idx="4">
                  <c:v>-51.552987215732877</c:v>
                </c:pt>
                <c:pt idx="5">
                  <c:v>-46.866352014302606</c:v>
                </c:pt>
                <c:pt idx="6">
                  <c:v>-42.605774558456915</c:v>
                </c:pt>
                <c:pt idx="7">
                  <c:v>-38.732522325869915</c:v>
                </c:pt>
                <c:pt idx="8">
                  <c:v>-35.211383932609017</c:v>
                </c:pt>
                <c:pt idx="9">
                  <c:v>-32.010349029644559</c:v>
                </c:pt>
                <c:pt idx="10">
                  <c:v>-29.10031729967687</c:v>
                </c:pt>
                <c:pt idx="11">
                  <c:v>-26.454833908797148</c:v>
                </c:pt>
                <c:pt idx="12">
                  <c:v>-24.049849007997409</c:v>
                </c:pt>
                <c:pt idx="13">
                  <c:v>-21.863499098179464</c:v>
                </c:pt>
                <c:pt idx="14">
                  <c:v>-19.875908271072234</c:v>
                </c:pt>
                <c:pt idx="15">
                  <c:v>-18.069007519156578</c:v>
                </c:pt>
                <c:pt idx="16">
                  <c:v>-16.426370471960524</c:v>
                </c:pt>
                <c:pt idx="17">
                  <c:v>-14.933064065418657</c:v>
                </c:pt>
                <c:pt idx="18">
                  <c:v>-13.575512786744232</c:v>
                </c:pt>
                <c:pt idx="19">
                  <c:v>-12.138381809191467</c:v>
                </c:pt>
                <c:pt idx="20">
                  <c:v>-0.79784467341958698</c:v>
                </c:pt>
                <c:pt idx="21">
                  <c:v>0</c:v>
                </c:pt>
                <c:pt idx="22">
                  <c:v>0</c:v>
                </c:pt>
                <c:pt idx="23">
                  <c:v>0</c:v>
                </c:pt>
                <c:pt idx="24">
                  <c:v>0</c:v>
                </c:pt>
              </c:numCache>
            </c:numRef>
          </c:val>
          <c:extLst>
            <c:ext xmlns:c16="http://schemas.microsoft.com/office/drawing/2014/chart" uri="{C3380CC4-5D6E-409C-BE32-E72D297353CC}">
              <c16:uniqueId val="{00000002-D6AB-4400-8281-1EF7A93E7F34}"/>
            </c:ext>
          </c:extLst>
        </c:ser>
        <c:ser>
          <c:idx val="3"/>
          <c:order val="3"/>
          <c:tx>
            <c:strRef>
              <c:f>'Chart data'!$J$656</c:f>
              <c:strCache>
                <c:ptCount val="1"/>
                <c:pt idx="0">
                  <c:v>Taxes and royalty</c:v>
                </c:pt>
              </c:strCache>
            </c:strRef>
          </c:tx>
          <c:spPr>
            <a:solidFill>
              <a:schemeClr val="accent3">
                <a:alpha val="75000"/>
              </a:schemeClr>
            </a:solidFill>
            <a:ln>
              <a:noFill/>
            </a:ln>
            <a:effectLst/>
          </c:spPr>
          <c:invertIfNegative val="0"/>
          <c:val>
            <c:numRef>
              <c:f>'Chart data'!$K$656:$AI$656</c:f>
              <c:numCache>
                <c:formatCode>#,##0</c:formatCode>
                <c:ptCount val="25"/>
                <c:pt idx="0">
                  <c:v>-11.84825</c:v>
                </c:pt>
                <c:pt idx="1">
                  <c:v>-6.2256818181818181</c:v>
                </c:pt>
                <c:pt idx="2">
                  <c:v>-7.7582813763930307</c:v>
                </c:pt>
                <c:pt idx="3">
                  <c:v>-8.2961619809198677</c:v>
                </c:pt>
                <c:pt idx="4">
                  <c:v>-7.4372448384898</c:v>
                </c:pt>
                <c:pt idx="5">
                  <c:v>-6.6659311270724704</c:v>
                </c:pt>
                <c:pt idx="6">
                  <c:v>-7.6249058272120616</c:v>
                </c:pt>
                <c:pt idx="7">
                  <c:v>-7.3908562084518756</c:v>
                </c:pt>
                <c:pt idx="8">
                  <c:v>-6.8396355786016638</c:v>
                </c:pt>
                <c:pt idx="9">
                  <c:v>-6.326679314468012</c:v>
                </c:pt>
                <c:pt idx="10">
                  <c:v>-6.2948438332766008</c:v>
                </c:pt>
                <c:pt idx="11">
                  <c:v>-6.2875065892193076</c:v>
                </c:pt>
                <c:pt idx="12">
                  <c:v>-7.1394335664386963</c:v>
                </c:pt>
                <c:pt idx="13">
                  <c:v>-6.4903941513079069</c:v>
                </c:pt>
                <c:pt idx="14">
                  <c:v>-5.9003583193708211</c:v>
                </c:pt>
                <c:pt idx="15">
                  <c:v>-5.3639621085189289</c:v>
                </c:pt>
                <c:pt idx="16">
                  <c:v>-4.8763291895626626</c:v>
                </c:pt>
                <c:pt idx="17">
                  <c:v>-4.4330265359660563</c:v>
                </c:pt>
                <c:pt idx="18">
                  <c:v>-4.0300241236055054</c:v>
                </c:pt>
                <c:pt idx="19">
                  <c:v>-3.7380997025772134</c:v>
                </c:pt>
                <c:pt idx="20">
                  <c:v>-1.3899788213597342</c:v>
                </c:pt>
                <c:pt idx="21">
                  <c:v>-3.456577639949943E-17</c:v>
                </c:pt>
                <c:pt idx="22">
                  <c:v>-3.1423433090454023E-17</c:v>
                </c:pt>
                <c:pt idx="23">
                  <c:v>-2.8566757354958203E-17</c:v>
                </c:pt>
                <c:pt idx="24">
                  <c:v>-2.5969779413598369E-17</c:v>
                </c:pt>
              </c:numCache>
            </c:numRef>
          </c:val>
          <c:extLst>
            <c:ext xmlns:c16="http://schemas.microsoft.com/office/drawing/2014/chart" uri="{C3380CC4-5D6E-409C-BE32-E72D297353CC}">
              <c16:uniqueId val="{00000003-D6AB-4400-8281-1EF7A93E7F34}"/>
            </c:ext>
          </c:extLst>
        </c:ser>
        <c:dLbls>
          <c:showLegendKey val="0"/>
          <c:showVal val="0"/>
          <c:showCatName val="0"/>
          <c:showSerName val="0"/>
          <c:showPercent val="0"/>
          <c:showBubbleSize val="0"/>
        </c:dLbls>
        <c:gapWidth val="50"/>
        <c:overlap val="100"/>
        <c:axId val="761777864"/>
        <c:axId val="761780160"/>
      </c:barChart>
      <c:lineChart>
        <c:grouping val="standard"/>
        <c:varyColors val="0"/>
        <c:ser>
          <c:idx val="4"/>
          <c:order val="4"/>
          <c:tx>
            <c:strRef>
              <c:f>'Chart data'!$J$657</c:f>
              <c:strCache>
                <c:ptCount val="1"/>
                <c:pt idx="0">
                  <c:v>Project NCF</c:v>
                </c:pt>
              </c:strCache>
            </c:strRef>
          </c:tx>
          <c:spPr>
            <a:ln w="28575" cap="rnd">
              <a:solidFill>
                <a:schemeClr val="accent1"/>
              </a:solidFill>
              <a:round/>
            </a:ln>
            <a:effectLst/>
          </c:spPr>
          <c:marker>
            <c:symbol val="circle"/>
            <c:size val="5"/>
            <c:spPr>
              <a:solidFill>
                <a:schemeClr val="accent1">
                  <a:alpha val="75000"/>
                </a:schemeClr>
              </a:solidFill>
              <a:ln w="19050">
                <a:solidFill>
                  <a:schemeClr val="accent1">
                    <a:lumMod val="50000"/>
                  </a:schemeClr>
                </a:solidFill>
              </a:ln>
              <a:effectLst/>
            </c:spPr>
          </c:marker>
          <c:val>
            <c:numRef>
              <c:f>'Chart data'!$K$657:$AI$657</c:f>
              <c:numCache>
                <c:formatCode>#,##0</c:formatCode>
                <c:ptCount val="25"/>
                <c:pt idx="0">
                  <c:v>-91.848250000000007</c:v>
                </c:pt>
                <c:pt idx="1">
                  <c:v>-78.952954545454546</c:v>
                </c:pt>
                <c:pt idx="2">
                  <c:v>11.17318556729108</c:v>
                </c:pt>
                <c:pt idx="3">
                  <c:v>27.605923816722395</c:v>
                </c:pt>
                <c:pt idx="4">
                  <c:v>25.201014977548624</c:v>
                </c:pt>
                <c:pt idx="5">
                  <c:v>23.00521416023518</c:v>
                </c:pt>
                <c:pt idx="6">
                  <c:v>19.348862615794896</c:v>
                </c:pt>
                <c:pt idx="7">
                  <c:v>17.130751467008992</c:v>
                </c:pt>
                <c:pt idx="8">
                  <c:v>15.452735035453667</c:v>
                </c:pt>
                <c:pt idx="9">
                  <c:v>13.939112152855017</c:v>
                </c:pt>
                <c:pt idx="10">
                  <c:v>12.128602955198879</c:v>
                </c:pt>
                <c:pt idx="11">
                  <c:v>10.461081400303852</c:v>
                </c:pt>
                <c:pt idx="12">
                  <c:v>8.086555514945994</c:v>
                </c:pt>
                <c:pt idx="13">
                  <c:v>7.3514141044963583</c:v>
                </c:pt>
                <c:pt idx="14">
                  <c:v>6.6831037313603252</c:v>
                </c:pt>
                <c:pt idx="15">
                  <c:v>6.0755488466912055</c:v>
                </c:pt>
                <c:pt idx="16">
                  <c:v>5.5232262242647323</c:v>
                </c:pt>
                <c:pt idx="17">
                  <c:v>5.0211147493315744</c:v>
                </c:pt>
                <c:pt idx="18">
                  <c:v>4.5646497721196111</c:v>
                </c:pt>
                <c:pt idx="19">
                  <c:v>4.2782336541125439</c:v>
                </c:pt>
                <c:pt idx="20">
                  <c:v>1.9530543483926242</c:v>
                </c:pt>
                <c:pt idx="21">
                  <c:v>-3.456577639949943E-17</c:v>
                </c:pt>
                <c:pt idx="22">
                  <c:v>-3.1423433090454023E-17</c:v>
                </c:pt>
                <c:pt idx="23">
                  <c:v>-2.8566757354958203E-17</c:v>
                </c:pt>
                <c:pt idx="24">
                  <c:v>-2.5969779413598369E-17</c:v>
                </c:pt>
              </c:numCache>
            </c:numRef>
          </c:val>
          <c:smooth val="0"/>
          <c:extLst>
            <c:ext xmlns:c16="http://schemas.microsoft.com/office/drawing/2014/chart" uri="{C3380CC4-5D6E-409C-BE32-E72D297353CC}">
              <c16:uniqueId val="{00000004-D6AB-4400-8281-1EF7A93E7F34}"/>
            </c:ext>
          </c:extLst>
        </c:ser>
        <c:dLbls>
          <c:showLegendKey val="0"/>
          <c:showVal val="0"/>
          <c:showCatName val="0"/>
          <c:showSerName val="0"/>
          <c:showPercent val="0"/>
          <c:showBubbleSize val="0"/>
        </c:dLbls>
        <c:marker val="1"/>
        <c:smooth val="0"/>
        <c:axId val="761777864"/>
        <c:axId val="761780160"/>
      </c:lineChart>
      <c:catAx>
        <c:axId val="7617778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780160"/>
        <c:crosses val="autoZero"/>
        <c:auto val="1"/>
        <c:lblAlgn val="ctr"/>
        <c:lblOffset val="100"/>
        <c:noMultiLvlLbl val="0"/>
      </c:catAx>
      <c:valAx>
        <c:axId val="761780160"/>
        <c:scaling>
          <c:orientation val="minMax"/>
        </c:scaling>
        <c:delete val="0"/>
        <c:axPos val="l"/>
        <c:majorGridlines>
          <c:spPr>
            <a:ln w="9525" cap="flat" cmpd="sng" algn="ctr">
              <a:solidFill>
                <a:schemeClr val="tx1">
                  <a:lumMod val="15000"/>
                  <a:lumOff val="85000"/>
                </a:schemeClr>
              </a:solidFill>
              <a:round/>
            </a:ln>
            <a:effectLst/>
          </c:spPr>
        </c:majorGridlines>
        <c:title>
          <c:tx>
            <c:strRef>
              <c:f>'Chart data'!$G$661</c:f>
              <c:strCache>
                <c:ptCount val="1"/>
                <c:pt idx="0">
                  <c:v>Net cash flow (M$, discounted)</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1777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data'!$G$694</c:f>
          <c:strCache>
            <c:ptCount val="1"/>
            <c:pt idx="0">
              <c:v>Cumulative project NCF in real terms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'Chart data'!$J$689</c:f>
              <c:strCache>
                <c:ptCount val="1"/>
                <c:pt idx="0">
                  <c:v>Benchmark</c:v>
                </c:pt>
              </c:strCache>
            </c:strRef>
          </c:tx>
          <c:spPr>
            <a:ln w="28575" cap="rnd">
              <a:solidFill>
                <a:schemeClr val="accent3"/>
              </a:solidFill>
              <a:round/>
            </a:ln>
            <a:effectLst/>
          </c:spPr>
          <c:marker>
            <c:symbol val="circle"/>
            <c:size val="5"/>
            <c:spPr>
              <a:solidFill>
                <a:schemeClr val="accent3"/>
              </a:solidFill>
              <a:ln w="19050">
                <a:solidFill>
                  <a:schemeClr val="accent3">
                    <a:lumMod val="50000"/>
                  </a:schemeClr>
                </a:solidFill>
              </a:ln>
              <a:effectLst/>
            </c:spPr>
          </c:marker>
          <c:val>
            <c:numRef>
              <c:f>'Chart data'!$K$689:$AI$689</c:f>
              <c:numCache>
                <c:formatCode>#,##0</c:formatCode>
                <c:ptCount val="25"/>
                <c:pt idx="0">
                  <c:v>-91.848250000000007</c:v>
                </c:pt>
                <c:pt idx="1">
                  <c:v>-178.69650000000001</c:v>
                </c:pt>
                <c:pt idx="2">
                  <c:v>-165.17694546357779</c:v>
                </c:pt>
                <c:pt idx="3">
                  <c:v>-128.43346086352028</c:v>
                </c:pt>
                <c:pt idx="4">
                  <c:v>-91.536654834891323</c:v>
                </c:pt>
                <c:pt idx="5">
                  <c:v>-54.486527377690948</c:v>
                </c:pt>
                <c:pt idx="6">
                  <c:v>-20.208836973190714</c:v>
                </c:pt>
                <c:pt idx="7">
                  <c:v>13.174151346419812</c:v>
                </c:pt>
                <c:pt idx="8">
                  <c:v>46.298461252313267</c:v>
                </c:pt>
                <c:pt idx="9">
                  <c:v>79.16615856772782</c:v>
                </c:pt>
                <c:pt idx="10">
                  <c:v>110.62463103432151</c:v>
                </c:pt>
                <c:pt idx="11">
                  <c:v>140.47131714150504</c:v>
                </c:pt>
                <c:pt idx="12">
                  <c:v>165.85039243954128</c:v>
                </c:pt>
                <c:pt idx="13">
                  <c:v>191.22946773757752</c:v>
                </c:pt>
                <c:pt idx="14">
                  <c:v>216.60854303561376</c:v>
                </c:pt>
                <c:pt idx="15">
                  <c:v>241.98761833365</c:v>
                </c:pt>
                <c:pt idx="16">
                  <c:v>267.36669363168625</c:v>
                </c:pt>
                <c:pt idx="17">
                  <c:v>292.74576892972249</c:v>
                </c:pt>
                <c:pt idx="18">
                  <c:v>318.12484422775873</c:v>
                </c:pt>
                <c:pt idx="19">
                  <c:v>344.29013212889078</c:v>
                </c:pt>
                <c:pt idx="20">
                  <c:v>357.42930515873229</c:v>
                </c:pt>
                <c:pt idx="21">
                  <c:v>357.42930515873229</c:v>
                </c:pt>
                <c:pt idx="22">
                  <c:v>357.42930515873229</c:v>
                </c:pt>
                <c:pt idx="23">
                  <c:v>357.42930515873229</c:v>
                </c:pt>
                <c:pt idx="24">
                  <c:v>357.42930515873229</c:v>
                </c:pt>
              </c:numCache>
            </c:numRef>
          </c:val>
          <c:smooth val="0"/>
          <c:extLst>
            <c:ext xmlns:c16="http://schemas.microsoft.com/office/drawing/2014/chart" uri="{C3380CC4-5D6E-409C-BE32-E72D297353CC}">
              <c16:uniqueId val="{00000000-C63A-426F-B971-E4A4ABE02ECE}"/>
            </c:ext>
          </c:extLst>
        </c:ser>
        <c:ser>
          <c:idx val="1"/>
          <c:order val="1"/>
          <c:tx>
            <c:strRef>
              <c:f>'Chart data'!$J$690</c:f>
              <c:strCache>
                <c:ptCount val="1"/>
                <c:pt idx="0">
                  <c:v>Incentive</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19050">
                <a:solidFill>
                  <a:schemeClr val="accent4"/>
                </a:solidFill>
              </a:ln>
              <a:effectLst/>
            </c:spPr>
          </c:marker>
          <c:val>
            <c:numRef>
              <c:f>'Chart data'!$K$690:$AI$690</c:f>
              <c:numCache>
                <c:formatCode>#,##0</c:formatCode>
                <c:ptCount val="25"/>
                <c:pt idx="0">
                  <c:v>-91.848250000000007</c:v>
                </c:pt>
                <c:pt idx="1">
                  <c:v>-178.69650000000001</c:v>
                </c:pt>
                <c:pt idx="2">
                  <c:v>-165.17694546357779</c:v>
                </c:pt>
                <c:pt idx="3">
                  <c:v>-128.43346086352028</c:v>
                </c:pt>
                <c:pt idx="4">
                  <c:v>-91.536654834891323</c:v>
                </c:pt>
                <c:pt idx="5">
                  <c:v>-54.486527377690948</c:v>
                </c:pt>
                <c:pt idx="6">
                  <c:v>-20.208836973190714</c:v>
                </c:pt>
                <c:pt idx="7">
                  <c:v>13.174151346419812</c:v>
                </c:pt>
                <c:pt idx="8">
                  <c:v>46.298461252313267</c:v>
                </c:pt>
                <c:pt idx="9">
                  <c:v>79.16615856772782</c:v>
                </c:pt>
                <c:pt idx="10">
                  <c:v>110.62463103432151</c:v>
                </c:pt>
                <c:pt idx="11">
                  <c:v>140.47131714150504</c:v>
                </c:pt>
                <c:pt idx="12">
                  <c:v>165.85039243954128</c:v>
                </c:pt>
                <c:pt idx="13">
                  <c:v>191.22946773757752</c:v>
                </c:pt>
                <c:pt idx="14">
                  <c:v>216.60854303561376</c:v>
                </c:pt>
                <c:pt idx="15">
                  <c:v>241.98761833365</c:v>
                </c:pt>
                <c:pt idx="16">
                  <c:v>267.36669363168625</c:v>
                </c:pt>
                <c:pt idx="17">
                  <c:v>292.74576892972249</c:v>
                </c:pt>
                <c:pt idx="18">
                  <c:v>318.12484422775873</c:v>
                </c:pt>
                <c:pt idx="19">
                  <c:v>344.29013212889078</c:v>
                </c:pt>
                <c:pt idx="20">
                  <c:v>357.42930515873229</c:v>
                </c:pt>
                <c:pt idx="21">
                  <c:v>357.42930515873229</c:v>
                </c:pt>
                <c:pt idx="22">
                  <c:v>357.42930515873229</c:v>
                </c:pt>
                <c:pt idx="23">
                  <c:v>357.42930515873229</c:v>
                </c:pt>
                <c:pt idx="24">
                  <c:v>357.42930515873229</c:v>
                </c:pt>
              </c:numCache>
            </c:numRef>
          </c:val>
          <c:smooth val="0"/>
          <c:extLst>
            <c:ext xmlns:c16="http://schemas.microsoft.com/office/drawing/2014/chart" uri="{C3380CC4-5D6E-409C-BE32-E72D297353CC}">
              <c16:uniqueId val="{00000001-C63A-426F-B971-E4A4ABE02ECE}"/>
            </c:ext>
          </c:extLst>
        </c:ser>
        <c:ser>
          <c:idx val="2"/>
          <c:order val="2"/>
          <c:tx>
            <c:strRef>
              <c:f>'Chart data'!$J$691</c:f>
              <c:strCache>
                <c:ptCount val="1"/>
                <c:pt idx="0">
                  <c:v>Incentive + behaviour</c:v>
                </c:pt>
              </c:strCache>
            </c:strRef>
          </c:tx>
          <c:spPr>
            <a:ln w="28575" cap="rnd">
              <a:solidFill>
                <a:schemeClr val="accent1"/>
              </a:solidFill>
              <a:round/>
            </a:ln>
            <a:effectLst/>
          </c:spPr>
          <c:marker>
            <c:symbol val="circle"/>
            <c:size val="5"/>
            <c:spPr>
              <a:solidFill>
                <a:schemeClr val="accent1"/>
              </a:solidFill>
              <a:ln w="19050">
                <a:solidFill>
                  <a:schemeClr val="accent1">
                    <a:lumMod val="50000"/>
                  </a:schemeClr>
                </a:solidFill>
              </a:ln>
              <a:effectLst/>
            </c:spPr>
          </c:marker>
          <c:val>
            <c:numRef>
              <c:f>'Chart data'!$K$691:$AI$691</c:f>
              <c:numCache>
                <c:formatCode>#,##0</c:formatCode>
                <c:ptCount val="25"/>
                <c:pt idx="0">
                  <c:v>-91.848250000000007</c:v>
                </c:pt>
                <c:pt idx="1">
                  <c:v>-178.69650000000001</c:v>
                </c:pt>
                <c:pt idx="2">
                  <c:v>-165.17694546357779</c:v>
                </c:pt>
                <c:pt idx="3">
                  <c:v>-128.43346086352028</c:v>
                </c:pt>
                <c:pt idx="4">
                  <c:v>-91.536654834891323</c:v>
                </c:pt>
                <c:pt idx="5">
                  <c:v>-54.486527377690948</c:v>
                </c:pt>
                <c:pt idx="6">
                  <c:v>-20.208836973190714</c:v>
                </c:pt>
                <c:pt idx="7">
                  <c:v>13.174151346419812</c:v>
                </c:pt>
                <c:pt idx="8">
                  <c:v>46.298461252313267</c:v>
                </c:pt>
                <c:pt idx="9">
                  <c:v>79.16615856772782</c:v>
                </c:pt>
                <c:pt idx="10">
                  <c:v>110.62463103432151</c:v>
                </c:pt>
                <c:pt idx="11">
                  <c:v>140.47131714150504</c:v>
                </c:pt>
                <c:pt idx="12">
                  <c:v>165.85039243954128</c:v>
                </c:pt>
                <c:pt idx="13">
                  <c:v>191.22946773757752</c:v>
                </c:pt>
                <c:pt idx="14">
                  <c:v>216.60854303561376</c:v>
                </c:pt>
                <c:pt idx="15">
                  <c:v>241.98761833365</c:v>
                </c:pt>
                <c:pt idx="16">
                  <c:v>267.36669363168625</c:v>
                </c:pt>
                <c:pt idx="17">
                  <c:v>292.74576892972249</c:v>
                </c:pt>
                <c:pt idx="18">
                  <c:v>318.12484422775873</c:v>
                </c:pt>
                <c:pt idx="19">
                  <c:v>344.29013212889078</c:v>
                </c:pt>
                <c:pt idx="20">
                  <c:v>357.42930515873229</c:v>
                </c:pt>
                <c:pt idx="21">
                  <c:v>357.42930515873229</c:v>
                </c:pt>
                <c:pt idx="22">
                  <c:v>357.42930515873229</c:v>
                </c:pt>
                <c:pt idx="23">
                  <c:v>357.42930515873229</c:v>
                </c:pt>
                <c:pt idx="24">
                  <c:v>357.42930515873229</c:v>
                </c:pt>
              </c:numCache>
            </c:numRef>
          </c:val>
          <c:smooth val="0"/>
          <c:extLst>
            <c:ext xmlns:c16="http://schemas.microsoft.com/office/drawing/2014/chart" uri="{C3380CC4-5D6E-409C-BE32-E72D297353CC}">
              <c16:uniqueId val="{00000002-C63A-426F-B971-E4A4ABE02ECE}"/>
            </c:ext>
          </c:extLst>
        </c:ser>
        <c:dLbls>
          <c:showLegendKey val="0"/>
          <c:showVal val="0"/>
          <c:showCatName val="0"/>
          <c:showSerName val="0"/>
          <c:showPercent val="0"/>
          <c:showBubbleSize val="0"/>
        </c:dLbls>
        <c:marker val="1"/>
        <c:smooth val="0"/>
        <c:axId val="759626096"/>
        <c:axId val="759619536"/>
      </c:lineChart>
      <c:catAx>
        <c:axId val="7596260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619536"/>
        <c:crosses val="autoZero"/>
        <c:auto val="1"/>
        <c:lblAlgn val="ctr"/>
        <c:lblOffset val="100"/>
        <c:noMultiLvlLbl val="0"/>
      </c:catAx>
      <c:valAx>
        <c:axId val="759619536"/>
        <c:scaling>
          <c:orientation val="minMax"/>
        </c:scaling>
        <c:delete val="0"/>
        <c:axPos val="l"/>
        <c:majorGridlines>
          <c:spPr>
            <a:ln w="9525" cap="flat" cmpd="sng" algn="ctr">
              <a:solidFill>
                <a:schemeClr val="tx1">
                  <a:lumMod val="15000"/>
                  <a:lumOff val="85000"/>
                </a:schemeClr>
              </a:solidFill>
              <a:round/>
            </a:ln>
            <a:effectLst/>
          </c:spPr>
        </c:majorGridlines>
        <c:title>
          <c:tx>
            <c:strRef>
              <c:f>'Chart data'!$G$695</c:f>
              <c:strCache>
                <c:ptCount val="1"/>
                <c:pt idx="0">
                  <c:v>Cumulative project NCF (M$, real)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626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data'!$G$708</c:f>
          <c:strCache>
            <c:ptCount val="1"/>
            <c:pt idx="0">
              <c:v>Cumulative discounted project NCF</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'Chart data'!$J$703</c:f>
              <c:strCache>
                <c:ptCount val="1"/>
                <c:pt idx="0">
                  <c:v>Benchmark</c:v>
                </c:pt>
              </c:strCache>
            </c:strRef>
          </c:tx>
          <c:spPr>
            <a:ln w="28575" cap="rnd">
              <a:solidFill>
                <a:schemeClr val="accent3"/>
              </a:solidFill>
              <a:round/>
            </a:ln>
            <a:effectLst/>
          </c:spPr>
          <c:marker>
            <c:symbol val="circle"/>
            <c:size val="5"/>
            <c:spPr>
              <a:solidFill>
                <a:schemeClr val="accent3"/>
              </a:solidFill>
              <a:ln w="19050">
                <a:solidFill>
                  <a:schemeClr val="accent3">
                    <a:lumMod val="50000"/>
                  </a:schemeClr>
                </a:solidFill>
              </a:ln>
              <a:effectLst/>
            </c:spPr>
          </c:marker>
          <c:val>
            <c:numRef>
              <c:f>'Chart data'!$K$703:$AI$703</c:f>
              <c:numCache>
                <c:formatCode>#,##0</c:formatCode>
                <c:ptCount val="25"/>
                <c:pt idx="0">
                  <c:v>-91.848250000000007</c:v>
                </c:pt>
                <c:pt idx="1">
                  <c:v>-170.80120454545454</c:v>
                </c:pt>
                <c:pt idx="2">
                  <c:v>-159.62801897816345</c:v>
                </c:pt>
                <c:pt idx="3">
                  <c:v>-132.02209516144106</c:v>
                </c:pt>
                <c:pt idx="4">
                  <c:v>-106.82108018389243</c:v>
                </c:pt>
                <c:pt idx="5">
                  <c:v>-83.81586602365725</c:v>
                </c:pt>
                <c:pt idx="6">
                  <c:v>-64.46700340786235</c:v>
                </c:pt>
                <c:pt idx="7">
                  <c:v>-47.336251940853359</c:v>
                </c:pt>
                <c:pt idx="8">
                  <c:v>-31.883516905399691</c:v>
                </c:pt>
                <c:pt idx="9">
                  <c:v>-17.944404752544674</c:v>
                </c:pt>
                <c:pt idx="10">
                  <c:v>-5.8158017973457952</c:v>
                </c:pt>
                <c:pt idx="11">
                  <c:v>4.6452796029580572</c:v>
                </c:pt>
                <c:pt idx="12">
                  <c:v>12.731835117904051</c:v>
                </c:pt>
                <c:pt idx="13">
                  <c:v>20.083249222400411</c:v>
                </c:pt>
                <c:pt idx="14">
                  <c:v>26.766352953760737</c:v>
                </c:pt>
                <c:pt idx="15">
                  <c:v>32.841901800451943</c:v>
                </c:pt>
                <c:pt idx="16">
                  <c:v>38.365128024716675</c:v>
                </c:pt>
                <c:pt idx="17">
                  <c:v>43.386242774048249</c:v>
                </c:pt>
                <c:pt idx="18">
                  <c:v>47.950892546167857</c:v>
                </c:pt>
                <c:pt idx="19">
                  <c:v>52.229126200280405</c:v>
                </c:pt>
                <c:pt idx="20">
                  <c:v>54.182180548673031</c:v>
                </c:pt>
                <c:pt idx="21">
                  <c:v>54.182180548673031</c:v>
                </c:pt>
                <c:pt idx="22">
                  <c:v>54.182180548673031</c:v>
                </c:pt>
                <c:pt idx="23">
                  <c:v>54.182180548673031</c:v>
                </c:pt>
                <c:pt idx="24">
                  <c:v>54.182180548673031</c:v>
                </c:pt>
              </c:numCache>
            </c:numRef>
          </c:val>
          <c:smooth val="0"/>
          <c:extLst>
            <c:ext xmlns:c16="http://schemas.microsoft.com/office/drawing/2014/chart" uri="{C3380CC4-5D6E-409C-BE32-E72D297353CC}">
              <c16:uniqueId val="{00000000-284D-4EF0-AA16-D3EFA1EF1916}"/>
            </c:ext>
          </c:extLst>
        </c:ser>
        <c:ser>
          <c:idx val="1"/>
          <c:order val="1"/>
          <c:tx>
            <c:strRef>
              <c:f>'Chart data'!$J$704</c:f>
              <c:strCache>
                <c:ptCount val="1"/>
                <c:pt idx="0">
                  <c:v>Incentive</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19050">
                <a:solidFill>
                  <a:schemeClr val="accent4"/>
                </a:solidFill>
              </a:ln>
              <a:effectLst/>
            </c:spPr>
          </c:marker>
          <c:val>
            <c:numRef>
              <c:f>'Chart data'!$K$704:$AI$704</c:f>
              <c:numCache>
                <c:formatCode>#,##0</c:formatCode>
                <c:ptCount val="25"/>
                <c:pt idx="0">
                  <c:v>-91.848250000000007</c:v>
                </c:pt>
                <c:pt idx="1">
                  <c:v>-170.80120454545454</c:v>
                </c:pt>
                <c:pt idx="2">
                  <c:v>-159.62801897816345</c:v>
                </c:pt>
                <c:pt idx="3">
                  <c:v>-132.02209516144106</c:v>
                </c:pt>
                <c:pt idx="4">
                  <c:v>-106.82108018389243</c:v>
                </c:pt>
                <c:pt idx="5">
                  <c:v>-83.81586602365725</c:v>
                </c:pt>
                <c:pt idx="6">
                  <c:v>-64.46700340786235</c:v>
                </c:pt>
                <c:pt idx="7">
                  <c:v>-47.336251940853359</c:v>
                </c:pt>
                <c:pt idx="8">
                  <c:v>-31.883516905399691</c:v>
                </c:pt>
                <c:pt idx="9">
                  <c:v>-17.944404752544674</c:v>
                </c:pt>
                <c:pt idx="10">
                  <c:v>-5.8158017973457952</c:v>
                </c:pt>
                <c:pt idx="11">
                  <c:v>4.6452796029580572</c:v>
                </c:pt>
                <c:pt idx="12">
                  <c:v>12.731835117904051</c:v>
                </c:pt>
                <c:pt idx="13">
                  <c:v>20.083249222400411</c:v>
                </c:pt>
                <c:pt idx="14">
                  <c:v>26.766352953760737</c:v>
                </c:pt>
                <c:pt idx="15">
                  <c:v>32.841901800451943</c:v>
                </c:pt>
                <c:pt idx="16">
                  <c:v>38.365128024716675</c:v>
                </c:pt>
                <c:pt idx="17">
                  <c:v>43.386242774048249</c:v>
                </c:pt>
                <c:pt idx="18">
                  <c:v>47.950892546167857</c:v>
                </c:pt>
                <c:pt idx="19">
                  <c:v>52.229126200280405</c:v>
                </c:pt>
                <c:pt idx="20">
                  <c:v>54.182180548673031</c:v>
                </c:pt>
                <c:pt idx="21">
                  <c:v>54.182180548673031</c:v>
                </c:pt>
                <c:pt idx="22">
                  <c:v>54.182180548673031</c:v>
                </c:pt>
                <c:pt idx="23">
                  <c:v>54.182180548673031</c:v>
                </c:pt>
                <c:pt idx="24">
                  <c:v>54.182180548673031</c:v>
                </c:pt>
              </c:numCache>
            </c:numRef>
          </c:val>
          <c:smooth val="0"/>
          <c:extLst>
            <c:ext xmlns:c16="http://schemas.microsoft.com/office/drawing/2014/chart" uri="{C3380CC4-5D6E-409C-BE32-E72D297353CC}">
              <c16:uniqueId val="{00000001-284D-4EF0-AA16-D3EFA1EF1916}"/>
            </c:ext>
          </c:extLst>
        </c:ser>
        <c:ser>
          <c:idx val="2"/>
          <c:order val="2"/>
          <c:tx>
            <c:strRef>
              <c:f>'Chart data'!$J$705</c:f>
              <c:strCache>
                <c:ptCount val="1"/>
                <c:pt idx="0">
                  <c:v>Incentive + behaviour</c:v>
                </c:pt>
              </c:strCache>
            </c:strRef>
          </c:tx>
          <c:spPr>
            <a:ln w="28575" cap="rnd">
              <a:solidFill>
                <a:schemeClr val="accent1"/>
              </a:solidFill>
              <a:round/>
            </a:ln>
            <a:effectLst/>
          </c:spPr>
          <c:marker>
            <c:symbol val="circle"/>
            <c:size val="5"/>
            <c:spPr>
              <a:solidFill>
                <a:schemeClr val="accent1"/>
              </a:solidFill>
              <a:ln w="19050">
                <a:solidFill>
                  <a:schemeClr val="accent1">
                    <a:lumMod val="50000"/>
                  </a:schemeClr>
                </a:solidFill>
              </a:ln>
              <a:effectLst/>
            </c:spPr>
          </c:marker>
          <c:val>
            <c:numRef>
              <c:f>'Chart data'!$K$705:$AI$705</c:f>
              <c:numCache>
                <c:formatCode>#,##0</c:formatCode>
                <c:ptCount val="25"/>
                <c:pt idx="0">
                  <c:v>-91.848250000000007</c:v>
                </c:pt>
                <c:pt idx="1">
                  <c:v>-170.80120454545454</c:v>
                </c:pt>
                <c:pt idx="2">
                  <c:v>-159.62801897816345</c:v>
                </c:pt>
                <c:pt idx="3">
                  <c:v>-132.02209516144106</c:v>
                </c:pt>
                <c:pt idx="4">
                  <c:v>-106.82108018389243</c:v>
                </c:pt>
                <c:pt idx="5">
                  <c:v>-83.81586602365725</c:v>
                </c:pt>
                <c:pt idx="6">
                  <c:v>-64.46700340786235</c:v>
                </c:pt>
                <c:pt idx="7">
                  <c:v>-47.336251940853359</c:v>
                </c:pt>
                <c:pt idx="8">
                  <c:v>-31.883516905399691</c:v>
                </c:pt>
                <c:pt idx="9">
                  <c:v>-17.944404752544674</c:v>
                </c:pt>
                <c:pt idx="10">
                  <c:v>-5.8158017973457952</c:v>
                </c:pt>
                <c:pt idx="11">
                  <c:v>4.6452796029580572</c:v>
                </c:pt>
                <c:pt idx="12">
                  <c:v>12.731835117904051</c:v>
                </c:pt>
                <c:pt idx="13">
                  <c:v>20.083249222400411</c:v>
                </c:pt>
                <c:pt idx="14">
                  <c:v>26.766352953760737</c:v>
                </c:pt>
                <c:pt idx="15">
                  <c:v>32.841901800451943</c:v>
                </c:pt>
                <c:pt idx="16">
                  <c:v>38.365128024716675</c:v>
                </c:pt>
                <c:pt idx="17">
                  <c:v>43.386242774048249</c:v>
                </c:pt>
                <c:pt idx="18">
                  <c:v>47.950892546167857</c:v>
                </c:pt>
                <c:pt idx="19">
                  <c:v>52.229126200280405</c:v>
                </c:pt>
                <c:pt idx="20">
                  <c:v>54.182180548673031</c:v>
                </c:pt>
                <c:pt idx="21">
                  <c:v>54.182180548673031</c:v>
                </c:pt>
                <c:pt idx="22">
                  <c:v>54.182180548673031</c:v>
                </c:pt>
                <c:pt idx="23">
                  <c:v>54.182180548673031</c:v>
                </c:pt>
                <c:pt idx="24">
                  <c:v>54.182180548673031</c:v>
                </c:pt>
              </c:numCache>
            </c:numRef>
          </c:val>
          <c:smooth val="0"/>
          <c:extLst>
            <c:ext xmlns:c16="http://schemas.microsoft.com/office/drawing/2014/chart" uri="{C3380CC4-5D6E-409C-BE32-E72D297353CC}">
              <c16:uniqueId val="{00000002-284D-4EF0-AA16-D3EFA1EF1916}"/>
            </c:ext>
          </c:extLst>
        </c:ser>
        <c:dLbls>
          <c:showLegendKey val="0"/>
          <c:showVal val="0"/>
          <c:showCatName val="0"/>
          <c:showSerName val="0"/>
          <c:showPercent val="0"/>
          <c:showBubbleSize val="0"/>
        </c:dLbls>
        <c:marker val="1"/>
        <c:smooth val="0"/>
        <c:axId val="759626096"/>
        <c:axId val="759619536"/>
      </c:lineChart>
      <c:catAx>
        <c:axId val="7596260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619536"/>
        <c:crosses val="autoZero"/>
        <c:auto val="1"/>
        <c:lblAlgn val="ctr"/>
        <c:lblOffset val="100"/>
        <c:noMultiLvlLbl val="0"/>
      </c:catAx>
      <c:valAx>
        <c:axId val="759619536"/>
        <c:scaling>
          <c:orientation val="minMax"/>
        </c:scaling>
        <c:delete val="0"/>
        <c:axPos val="l"/>
        <c:majorGridlines>
          <c:spPr>
            <a:ln w="9525" cap="flat" cmpd="sng" algn="ctr">
              <a:solidFill>
                <a:schemeClr val="tx1">
                  <a:lumMod val="15000"/>
                  <a:lumOff val="85000"/>
                </a:schemeClr>
              </a:solidFill>
              <a:round/>
            </a:ln>
            <a:effectLst/>
          </c:spPr>
        </c:majorGridlines>
        <c:title>
          <c:tx>
            <c:strRef>
              <c:f>'Chart data'!$G$709</c:f>
              <c:strCache>
                <c:ptCount val="1"/>
                <c:pt idx="0">
                  <c:v>Cumulative project NCF (M$, discounted)</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626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data'!$G$738</c:f>
          <c:strCache>
            <c:ptCount val="1"/>
            <c:pt idx="0">
              <c:v>Comparison of project IRR</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alpha val="75000"/>
              </a:schemeClr>
            </a:solidFill>
            <a:ln>
              <a:noFill/>
            </a:ln>
            <a:effectLst/>
          </c:spPr>
          <c:invertIfNegative val="0"/>
          <c:cat>
            <c:strRef>
              <c:f>'Chart data'!$G$740:$G$742</c:f>
              <c:strCache>
                <c:ptCount val="3"/>
                <c:pt idx="0">
                  <c:v>Benchmark</c:v>
                </c:pt>
                <c:pt idx="1">
                  <c:v>Incentive</c:v>
                </c:pt>
                <c:pt idx="2">
                  <c:v>Incentive + behaviour</c:v>
                </c:pt>
              </c:strCache>
            </c:strRef>
          </c:cat>
          <c:val>
            <c:numRef>
              <c:f>'Chart data'!$G$733:$G$735</c:f>
              <c:numCache>
                <c:formatCode>0%</c:formatCode>
                <c:ptCount val="3"/>
                <c:pt idx="0">
                  <c:v>0.14333429868076619</c:v>
                </c:pt>
                <c:pt idx="1">
                  <c:v>0.14333429868076619</c:v>
                </c:pt>
                <c:pt idx="2">
                  <c:v>0.14333429868076619</c:v>
                </c:pt>
              </c:numCache>
            </c:numRef>
          </c:val>
          <c:extLst>
            <c:ext xmlns:c16="http://schemas.microsoft.com/office/drawing/2014/chart" uri="{C3380CC4-5D6E-409C-BE32-E72D297353CC}">
              <c16:uniqueId val="{00000000-6980-4A35-88DF-8BCFE093EF27}"/>
            </c:ext>
          </c:extLst>
        </c:ser>
        <c:dLbls>
          <c:showLegendKey val="0"/>
          <c:showVal val="0"/>
          <c:showCatName val="0"/>
          <c:showSerName val="0"/>
          <c:showPercent val="0"/>
          <c:showBubbleSize val="0"/>
        </c:dLbls>
        <c:gapWidth val="219"/>
        <c:overlap val="-27"/>
        <c:axId val="783074608"/>
        <c:axId val="893854280"/>
      </c:barChart>
      <c:catAx>
        <c:axId val="78307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54280"/>
        <c:crosses val="autoZero"/>
        <c:auto val="1"/>
        <c:lblAlgn val="ctr"/>
        <c:lblOffset val="100"/>
        <c:noMultiLvlLbl val="0"/>
      </c:catAx>
      <c:valAx>
        <c:axId val="893854280"/>
        <c:scaling>
          <c:orientation val="minMax"/>
          <c:min val="0"/>
        </c:scaling>
        <c:delete val="0"/>
        <c:axPos val="l"/>
        <c:majorGridlines>
          <c:spPr>
            <a:ln w="9525" cap="flat" cmpd="sng" algn="ctr">
              <a:solidFill>
                <a:schemeClr val="tx1">
                  <a:lumMod val="15000"/>
                  <a:lumOff val="85000"/>
                </a:schemeClr>
              </a:solidFill>
              <a:round/>
            </a:ln>
            <a:effectLst/>
          </c:spPr>
        </c:majorGridlines>
        <c:title>
          <c:tx>
            <c:strRef>
              <c:f>'Chart data'!$G$739</c:f>
              <c:strCache>
                <c:ptCount val="1"/>
                <c:pt idx="0">
                  <c:v>IRR (%)</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3074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48149724527678"/>
          <c:y val="4.4044044044044044E-2"/>
          <c:w val="0.85409207632829676"/>
          <c:h val="0.71860490411671518"/>
        </c:manualLayout>
      </c:layout>
      <c:lineChart>
        <c:grouping val="standard"/>
        <c:varyColors val="0"/>
        <c:ser>
          <c:idx val="0"/>
          <c:order val="0"/>
          <c:tx>
            <c:strRef>
              <c:f>Sensitivity!$L$5</c:f>
              <c:strCache>
                <c:ptCount val="1"/>
                <c:pt idx="0">
                  <c:v>Benchmark</c:v>
                </c:pt>
              </c:strCache>
            </c:strRef>
          </c:tx>
          <c:spPr>
            <a:ln w="28575" cap="rnd">
              <a:solidFill>
                <a:schemeClr val="accent3"/>
              </a:solidFill>
              <a:round/>
            </a:ln>
            <a:effectLst/>
          </c:spPr>
          <c:marker>
            <c:symbol val="circle"/>
            <c:size val="5"/>
            <c:spPr>
              <a:solidFill>
                <a:schemeClr val="accent3"/>
              </a:solidFill>
              <a:ln w="19050">
                <a:solidFill>
                  <a:schemeClr val="accent3">
                    <a:lumMod val="50000"/>
                  </a:schemeClr>
                </a:solidFill>
              </a:ln>
              <a:effectLst/>
            </c:spPr>
          </c:marker>
          <c:cat>
            <c:numRef>
              <c:f>Sensitivity!$K$7:$K$17</c:f>
              <c:numCache>
                <c:formatCode>#,##0</c:formatCode>
                <c:ptCount val="11"/>
                <c:pt idx="0">
                  <c:v>500</c:v>
                </c:pt>
                <c:pt idx="1">
                  <c:v>650</c:v>
                </c:pt>
                <c:pt idx="2">
                  <c:v>800</c:v>
                </c:pt>
                <c:pt idx="3">
                  <c:v>950</c:v>
                </c:pt>
                <c:pt idx="4">
                  <c:v>1100</c:v>
                </c:pt>
                <c:pt idx="5">
                  <c:v>1250</c:v>
                </c:pt>
                <c:pt idx="6">
                  <c:v>1400</c:v>
                </c:pt>
                <c:pt idx="7">
                  <c:v>1550</c:v>
                </c:pt>
                <c:pt idx="8">
                  <c:v>1700</c:v>
                </c:pt>
                <c:pt idx="9">
                  <c:v>1850</c:v>
                </c:pt>
                <c:pt idx="10">
                  <c:v>2000</c:v>
                </c:pt>
              </c:numCache>
            </c:numRef>
          </c:cat>
          <c:val>
            <c:numRef>
              <c:f>Sensitivity!$L$7:$L$17</c:f>
              <c:numCache>
                <c:formatCode>0</c:formatCode>
                <c:ptCount val="11"/>
                <c:pt idx="0">
                  <c:v>66.60189334410731</c:v>
                </c:pt>
                <c:pt idx="1">
                  <c:v>72.331965931022992</c:v>
                </c:pt>
                <c:pt idx="2">
                  <c:v>78.062038517938689</c:v>
                </c:pt>
                <c:pt idx="3">
                  <c:v>85.242251791469684</c:v>
                </c:pt>
                <c:pt idx="4">
                  <c:v>101.19749992515561</c:v>
                </c:pt>
                <c:pt idx="5">
                  <c:v>132.35758501099406</c:v>
                </c:pt>
                <c:pt idx="6">
                  <c:v>175.86579749743763</c:v>
                </c:pt>
                <c:pt idx="7">
                  <c:v>220.94776795874606</c:v>
                </c:pt>
                <c:pt idx="8">
                  <c:v>285.47804434623538</c:v>
                </c:pt>
                <c:pt idx="9">
                  <c:v>346.60580827208253</c:v>
                </c:pt>
                <c:pt idx="10">
                  <c:v>406.63666806467802</c:v>
                </c:pt>
              </c:numCache>
            </c:numRef>
          </c:val>
          <c:smooth val="0"/>
          <c:extLst>
            <c:ext xmlns:c16="http://schemas.microsoft.com/office/drawing/2014/chart" uri="{C3380CC4-5D6E-409C-BE32-E72D297353CC}">
              <c16:uniqueId val="{00000000-077C-4514-B4DA-F869C701540A}"/>
            </c:ext>
          </c:extLst>
        </c:ser>
        <c:ser>
          <c:idx val="1"/>
          <c:order val="1"/>
          <c:tx>
            <c:strRef>
              <c:f>Sensitivity!$M$5</c:f>
              <c:strCache>
                <c:ptCount val="1"/>
                <c:pt idx="0">
                  <c:v>Incentive + behaviour</c:v>
                </c:pt>
              </c:strCache>
            </c:strRef>
          </c:tx>
          <c:spPr>
            <a:ln w="28575" cap="rnd">
              <a:solidFill>
                <a:schemeClr val="accent1"/>
              </a:solidFill>
              <a:round/>
            </a:ln>
            <a:effectLst/>
          </c:spPr>
          <c:marker>
            <c:symbol val="circle"/>
            <c:size val="5"/>
            <c:spPr>
              <a:solidFill>
                <a:schemeClr val="accent1"/>
              </a:solidFill>
              <a:ln w="19050">
                <a:solidFill>
                  <a:schemeClr val="accent1">
                    <a:lumMod val="50000"/>
                  </a:schemeClr>
                </a:solidFill>
              </a:ln>
              <a:effectLst/>
            </c:spPr>
          </c:marker>
          <c:cat>
            <c:numRef>
              <c:f>Sensitivity!$K$7:$K$17</c:f>
              <c:numCache>
                <c:formatCode>#,##0</c:formatCode>
                <c:ptCount val="11"/>
                <c:pt idx="0">
                  <c:v>500</c:v>
                </c:pt>
                <c:pt idx="1">
                  <c:v>650</c:v>
                </c:pt>
                <c:pt idx="2">
                  <c:v>800</c:v>
                </c:pt>
                <c:pt idx="3">
                  <c:v>950</c:v>
                </c:pt>
                <c:pt idx="4">
                  <c:v>1100</c:v>
                </c:pt>
                <c:pt idx="5">
                  <c:v>1250</c:v>
                </c:pt>
                <c:pt idx="6">
                  <c:v>1400</c:v>
                </c:pt>
                <c:pt idx="7">
                  <c:v>1550</c:v>
                </c:pt>
                <c:pt idx="8">
                  <c:v>1700</c:v>
                </c:pt>
                <c:pt idx="9">
                  <c:v>1850</c:v>
                </c:pt>
                <c:pt idx="10">
                  <c:v>2000</c:v>
                </c:pt>
              </c:numCache>
            </c:numRef>
          </c:cat>
          <c:val>
            <c:numRef>
              <c:f>Sensitivity!$M$7:$M$17</c:f>
              <c:numCache>
                <c:formatCode>0</c:formatCode>
                <c:ptCount val="11"/>
                <c:pt idx="0">
                  <c:v>66.60189334410731</c:v>
                </c:pt>
                <c:pt idx="1">
                  <c:v>72.331965931022992</c:v>
                </c:pt>
                <c:pt idx="2">
                  <c:v>78.062038517938689</c:v>
                </c:pt>
                <c:pt idx="3">
                  <c:v>85.242251791469684</c:v>
                </c:pt>
                <c:pt idx="4">
                  <c:v>101.19749992515561</c:v>
                </c:pt>
                <c:pt idx="5">
                  <c:v>132.35758501099406</c:v>
                </c:pt>
                <c:pt idx="6">
                  <c:v>175.86579749743763</c:v>
                </c:pt>
                <c:pt idx="7">
                  <c:v>220.94776795874606</c:v>
                </c:pt>
                <c:pt idx="8">
                  <c:v>285.47804434623538</c:v>
                </c:pt>
                <c:pt idx="9">
                  <c:v>346.60580827208253</c:v>
                </c:pt>
                <c:pt idx="10">
                  <c:v>406.63666806467802</c:v>
                </c:pt>
              </c:numCache>
            </c:numRef>
          </c:val>
          <c:smooth val="0"/>
          <c:extLst>
            <c:ext xmlns:c16="http://schemas.microsoft.com/office/drawing/2014/chart" uri="{C3380CC4-5D6E-409C-BE32-E72D297353CC}">
              <c16:uniqueId val="{00000001-077C-4514-B4DA-F869C701540A}"/>
            </c:ext>
          </c:extLst>
        </c:ser>
        <c:dLbls>
          <c:showLegendKey val="0"/>
          <c:showVal val="0"/>
          <c:showCatName val="0"/>
          <c:showSerName val="0"/>
          <c:showPercent val="0"/>
          <c:showBubbleSize val="0"/>
        </c:dLbls>
        <c:marker val="1"/>
        <c:smooth val="0"/>
        <c:axId val="842224048"/>
        <c:axId val="842231264"/>
      </c:lineChart>
      <c:catAx>
        <c:axId val="842224048"/>
        <c:scaling>
          <c:orientation val="minMax"/>
        </c:scaling>
        <c:delete val="0"/>
        <c:axPos val="b"/>
        <c:title>
          <c:tx>
            <c:strRef>
              <c:f>Sensitivity!$K$5</c:f>
              <c:strCache>
                <c:ptCount val="1"/>
                <c:pt idx="0">
                  <c:v>Gold price ($/oz)</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crossAx val="842231264"/>
        <c:crosses val="autoZero"/>
        <c:auto val="1"/>
        <c:lblAlgn val="ctr"/>
        <c:lblOffset val="100"/>
        <c:noMultiLvlLbl val="0"/>
      </c:catAx>
      <c:valAx>
        <c:axId val="842231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r>
                  <a:rPr lang="en-US" sz="1050">
                    <a:latin typeface="+mj-lt"/>
                  </a:rPr>
                  <a:t>Revenue</a:t>
                </a:r>
                <a:r>
                  <a:rPr lang="en-US" sz="1050" baseline="0">
                    <a:latin typeface="+mj-lt"/>
                  </a:rPr>
                  <a:t> (M$, discounted)</a:t>
                </a:r>
                <a:endParaRPr lang="en-US" sz="1050">
                  <a:latin typeface="+mj-lt"/>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crossAx val="842224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data'!$G$724</c:f>
          <c:strCache>
            <c:ptCount val="1"/>
            <c:pt idx="0">
              <c:v>Comparison of project NPV</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alpha val="75000"/>
              </a:schemeClr>
            </a:solidFill>
            <a:ln>
              <a:noFill/>
            </a:ln>
            <a:effectLst/>
          </c:spPr>
          <c:invertIfNegative val="0"/>
          <c:cat>
            <c:strRef>
              <c:f>'Chart data'!$G$726:$G$728</c:f>
              <c:strCache>
                <c:ptCount val="3"/>
                <c:pt idx="0">
                  <c:v>Benchmark</c:v>
                </c:pt>
                <c:pt idx="1">
                  <c:v>Incentive</c:v>
                </c:pt>
                <c:pt idx="2">
                  <c:v>Incentive + behaviour</c:v>
                </c:pt>
              </c:strCache>
            </c:strRef>
          </c:cat>
          <c:val>
            <c:numRef>
              <c:f>'Chart data'!$G$719:$G$721</c:f>
              <c:numCache>
                <c:formatCode>#,##0</c:formatCode>
                <c:ptCount val="3"/>
                <c:pt idx="0">
                  <c:v>54.182180548673031</c:v>
                </c:pt>
                <c:pt idx="1">
                  <c:v>54.182180548673031</c:v>
                </c:pt>
                <c:pt idx="2">
                  <c:v>54.182180548673031</c:v>
                </c:pt>
              </c:numCache>
            </c:numRef>
          </c:val>
          <c:extLst>
            <c:ext xmlns:c16="http://schemas.microsoft.com/office/drawing/2014/chart" uri="{C3380CC4-5D6E-409C-BE32-E72D297353CC}">
              <c16:uniqueId val="{00000000-FC8D-4C46-A997-FA586F16136A}"/>
            </c:ext>
          </c:extLst>
        </c:ser>
        <c:dLbls>
          <c:showLegendKey val="0"/>
          <c:showVal val="0"/>
          <c:showCatName val="0"/>
          <c:showSerName val="0"/>
          <c:showPercent val="0"/>
          <c:showBubbleSize val="0"/>
        </c:dLbls>
        <c:gapWidth val="219"/>
        <c:overlap val="-27"/>
        <c:axId val="783074608"/>
        <c:axId val="893854280"/>
      </c:barChart>
      <c:catAx>
        <c:axId val="78307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54280"/>
        <c:crosses val="autoZero"/>
        <c:auto val="1"/>
        <c:lblAlgn val="ctr"/>
        <c:lblOffset val="100"/>
        <c:noMultiLvlLbl val="0"/>
      </c:catAx>
      <c:valAx>
        <c:axId val="893854280"/>
        <c:scaling>
          <c:orientation val="minMax"/>
        </c:scaling>
        <c:delete val="0"/>
        <c:axPos val="l"/>
        <c:majorGridlines>
          <c:spPr>
            <a:ln w="9525" cap="flat" cmpd="sng" algn="ctr">
              <a:solidFill>
                <a:schemeClr val="tx1">
                  <a:lumMod val="15000"/>
                  <a:lumOff val="85000"/>
                </a:schemeClr>
              </a:solidFill>
              <a:round/>
            </a:ln>
            <a:effectLst/>
          </c:spPr>
        </c:majorGridlines>
        <c:title>
          <c:tx>
            <c:strRef>
              <c:f>'Chart data'!$G$725</c:f>
              <c:strCache>
                <c:ptCount val="1"/>
                <c:pt idx="0">
                  <c:v>Project NPV (M$, discounted)</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30746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49572792762601E-2"/>
          <c:y val="4.4044044044044044E-2"/>
          <c:w val="0.87962405763109386"/>
          <c:h val="0.71860490411671518"/>
        </c:manualLayout>
      </c:layout>
      <c:lineChart>
        <c:grouping val="standard"/>
        <c:varyColors val="0"/>
        <c:ser>
          <c:idx val="0"/>
          <c:order val="0"/>
          <c:tx>
            <c:strRef>
              <c:f>Sensitivity!$L$21</c:f>
              <c:strCache>
                <c:ptCount val="1"/>
                <c:pt idx="0">
                  <c:v>Revenue foregone</c:v>
                </c:pt>
              </c:strCache>
            </c:strRef>
          </c:tx>
          <c:spPr>
            <a:ln w="28575" cap="rnd">
              <a:solidFill>
                <a:schemeClr val="accent1"/>
              </a:solidFill>
              <a:round/>
            </a:ln>
            <a:effectLst/>
          </c:spPr>
          <c:marker>
            <c:symbol val="circle"/>
            <c:size val="5"/>
            <c:spPr>
              <a:solidFill>
                <a:schemeClr val="accent1"/>
              </a:solidFill>
              <a:ln w="19050">
                <a:solidFill>
                  <a:schemeClr val="accent1">
                    <a:lumMod val="50000"/>
                  </a:schemeClr>
                </a:solidFill>
              </a:ln>
              <a:effectLst/>
            </c:spPr>
          </c:marker>
          <c:cat>
            <c:numRef>
              <c:f>Sensitivity!$K$23:$K$33</c:f>
              <c:numCache>
                <c:formatCode>#,##0</c:formatCode>
                <c:ptCount val="11"/>
                <c:pt idx="0">
                  <c:v>500</c:v>
                </c:pt>
                <c:pt idx="1">
                  <c:v>650</c:v>
                </c:pt>
                <c:pt idx="2">
                  <c:v>800</c:v>
                </c:pt>
                <c:pt idx="3">
                  <c:v>950</c:v>
                </c:pt>
                <c:pt idx="4">
                  <c:v>1100</c:v>
                </c:pt>
                <c:pt idx="5">
                  <c:v>1250</c:v>
                </c:pt>
                <c:pt idx="6">
                  <c:v>1400</c:v>
                </c:pt>
                <c:pt idx="7">
                  <c:v>1550</c:v>
                </c:pt>
                <c:pt idx="8">
                  <c:v>1700</c:v>
                </c:pt>
                <c:pt idx="9">
                  <c:v>1850</c:v>
                </c:pt>
                <c:pt idx="10">
                  <c:v>2000</c:v>
                </c:pt>
              </c:numCache>
            </c:numRef>
          </c:cat>
          <c:val>
            <c:numRef>
              <c:f>Sensitivity!$L$23:$L$33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FBD9-48D0-86D3-A91E3693E0F3}"/>
            </c:ext>
          </c:extLst>
        </c:ser>
        <c:dLbls>
          <c:showLegendKey val="0"/>
          <c:showVal val="0"/>
          <c:showCatName val="0"/>
          <c:showSerName val="0"/>
          <c:showPercent val="0"/>
          <c:showBubbleSize val="0"/>
        </c:dLbls>
        <c:marker val="1"/>
        <c:smooth val="0"/>
        <c:axId val="842224048"/>
        <c:axId val="842231264"/>
      </c:lineChart>
      <c:catAx>
        <c:axId val="842224048"/>
        <c:scaling>
          <c:orientation val="minMax"/>
        </c:scaling>
        <c:delete val="0"/>
        <c:axPos val="t"/>
        <c:title>
          <c:tx>
            <c:strRef>
              <c:f>Sensitivity!$K$21</c:f>
              <c:strCache>
                <c:ptCount val="1"/>
                <c:pt idx="0">
                  <c:v>Gold price ($/oz)</c:v>
                </c:pt>
              </c:strCache>
            </c:strRef>
          </c:tx>
          <c:layout>
            <c:manualLayout>
              <c:xMode val="edge"/>
              <c:yMode val="edge"/>
              <c:x val="0.43626828574139087"/>
              <c:y val="0.8394806568329125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crossAx val="842231264"/>
        <c:crosses val="autoZero"/>
        <c:auto val="1"/>
        <c:lblAlgn val="ctr"/>
        <c:lblOffset val="100"/>
        <c:noMultiLvlLbl val="0"/>
      </c:catAx>
      <c:valAx>
        <c:axId val="84223126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r>
                  <a:rPr lang="en-US" sz="1100">
                    <a:latin typeface="+mj-lt"/>
                  </a:rPr>
                  <a:t>Revenue foregone (M$, discounted)</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crossAx val="842224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48149724527678"/>
          <c:y val="4.4044044044044044E-2"/>
          <c:w val="0.85409207632829676"/>
          <c:h val="0.71860490411671518"/>
        </c:manualLayout>
      </c:layout>
      <c:lineChart>
        <c:grouping val="standard"/>
        <c:varyColors val="0"/>
        <c:ser>
          <c:idx val="0"/>
          <c:order val="0"/>
          <c:tx>
            <c:strRef>
              <c:f>Sensitivity!$L$37</c:f>
              <c:strCache>
                <c:ptCount val="1"/>
                <c:pt idx="0">
                  <c:v>Benchmark</c:v>
                </c:pt>
              </c:strCache>
            </c:strRef>
          </c:tx>
          <c:spPr>
            <a:ln w="28575" cap="rnd">
              <a:solidFill>
                <a:schemeClr val="accent3"/>
              </a:solidFill>
              <a:round/>
            </a:ln>
            <a:effectLst/>
          </c:spPr>
          <c:marker>
            <c:symbol val="circle"/>
            <c:size val="5"/>
            <c:spPr>
              <a:solidFill>
                <a:schemeClr val="accent3"/>
              </a:solidFill>
              <a:ln w="19050">
                <a:solidFill>
                  <a:schemeClr val="accent3">
                    <a:lumMod val="50000"/>
                  </a:schemeClr>
                </a:solidFill>
              </a:ln>
              <a:effectLst/>
            </c:spPr>
          </c:marker>
          <c:cat>
            <c:numRef>
              <c:f>Sensitivity!$K$39:$K$49</c:f>
              <c:numCache>
                <c:formatCode>#,##0</c:formatCode>
                <c:ptCount val="11"/>
                <c:pt idx="0">
                  <c:v>500</c:v>
                </c:pt>
                <c:pt idx="1">
                  <c:v>650</c:v>
                </c:pt>
                <c:pt idx="2">
                  <c:v>800</c:v>
                </c:pt>
                <c:pt idx="3">
                  <c:v>950</c:v>
                </c:pt>
                <c:pt idx="4">
                  <c:v>1100</c:v>
                </c:pt>
                <c:pt idx="5">
                  <c:v>1250</c:v>
                </c:pt>
                <c:pt idx="6">
                  <c:v>1400</c:v>
                </c:pt>
                <c:pt idx="7">
                  <c:v>1550</c:v>
                </c:pt>
                <c:pt idx="8">
                  <c:v>1700</c:v>
                </c:pt>
                <c:pt idx="9">
                  <c:v>1850</c:v>
                </c:pt>
                <c:pt idx="10">
                  <c:v>2000</c:v>
                </c:pt>
              </c:numCache>
            </c:numRef>
          </c:cat>
          <c:val>
            <c:numRef>
              <c:f>Sensitivity!$L$39:$L$49</c:f>
              <c:numCache>
                <c:formatCode>0</c:formatCode>
                <c:ptCount val="11"/>
                <c:pt idx="0">
                  <c:v>-453.06938647600896</c:v>
                </c:pt>
                <c:pt idx="1">
                  <c:v>-344.19800732461096</c:v>
                </c:pt>
                <c:pt idx="2">
                  <c:v>-235.32662817321284</c:v>
                </c:pt>
                <c:pt idx="3">
                  <c:v>-127.90538970843002</c:v>
                </c:pt>
                <c:pt idx="4">
                  <c:v>-29.259186103802229</c:v>
                </c:pt>
                <c:pt idx="5">
                  <c:v>54.182180548673031</c:v>
                </c:pt>
                <c:pt idx="6">
                  <c:v>125.27541980054329</c:v>
                </c:pt>
                <c:pt idx="7">
                  <c:v>194.79490107754862</c:v>
                </c:pt>
                <c:pt idx="8">
                  <c:v>244.86607642837302</c:v>
                </c:pt>
                <c:pt idx="9">
                  <c:v>298.33976424083977</c:v>
                </c:pt>
                <c:pt idx="10">
                  <c:v>352.91035618655798</c:v>
                </c:pt>
              </c:numCache>
            </c:numRef>
          </c:val>
          <c:smooth val="0"/>
          <c:extLst>
            <c:ext xmlns:c16="http://schemas.microsoft.com/office/drawing/2014/chart" uri="{C3380CC4-5D6E-409C-BE32-E72D297353CC}">
              <c16:uniqueId val="{00000000-4BCB-491C-8D3D-8A6FEE165D93}"/>
            </c:ext>
          </c:extLst>
        </c:ser>
        <c:ser>
          <c:idx val="1"/>
          <c:order val="1"/>
          <c:tx>
            <c:strRef>
              <c:f>Sensitivity!$M$37</c:f>
              <c:strCache>
                <c:ptCount val="1"/>
                <c:pt idx="0">
                  <c:v>Incentive + behaviour</c:v>
                </c:pt>
              </c:strCache>
            </c:strRef>
          </c:tx>
          <c:spPr>
            <a:ln w="28575" cap="rnd">
              <a:solidFill>
                <a:schemeClr val="accent1"/>
              </a:solidFill>
              <a:round/>
            </a:ln>
            <a:effectLst/>
          </c:spPr>
          <c:marker>
            <c:symbol val="circle"/>
            <c:size val="5"/>
            <c:spPr>
              <a:solidFill>
                <a:schemeClr val="accent1"/>
              </a:solidFill>
              <a:ln w="19050">
                <a:solidFill>
                  <a:schemeClr val="accent1">
                    <a:lumMod val="50000"/>
                  </a:schemeClr>
                </a:solidFill>
              </a:ln>
              <a:effectLst/>
            </c:spPr>
          </c:marker>
          <c:cat>
            <c:numRef>
              <c:f>Sensitivity!$K$39:$K$49</c:f>
              <c:numCache>
                <c:formatCode>#,##0</c:formatCode>
                <c:ptCount val="11"/>
                <c:pt idx="0">
                  <c:v>500</c:v>
                </c:pt>
                <c:pt idx="1">
                  <c:v>650</c:v>
                </c:pt>
                <c:pt idx="2">
                  <c:v>800</c:v>
                </c:pt>
                <c:pt idx="3">
                  <c:v>950</c:v>
                </c:pt>
                <c:pt idx="4">
                  <c:v>1100</c:v>
                </c:pt>
                <c:pt idx="5">
                  <c:v>1250</c:v>
                </c:pt>
                <c:pt idx="6">
                  <c:v>1400</c:v>
                </c:pt>
                <c:pt idx="7">
                  <c:v>1550</c:v>
                </c:pt>
                <c:pt idx="8">
                  <c:v>1700</c:v>
                </c:pt>
                <c:pt idx="9">
                  <c:v>1850</c:v>
                </c:pt>
                <c:pt idx="10">
                  <c:v>2000</c:v>
                </c:pt>
              </c:numCache>
            </c:numRef>
          </c:cat>
          <c:val>
            <c:numRef>
              <c:f>Sensitivity!$M$39:$M$49</c:f>
              <c:numCache>
                <c:formatCode>0</c:formatCode>
                <c:ptCount val="11"/>
                <c:pt idx="0">
                  <c:v>-453.06938647600896</c:v>
                </c:pt>
                <c:pt idx="1">
                  <c:v>-344.19800732461096</c:v>
                </c:pt>
                <c:pt idx="2">
                  <c:v>-235.32662817321284</c:v>
                </c:pt>
                <c:pt idx="3">
                  <c:v>-127.90538970843002</c:v>
                </c:pt>
                <c:pt idx="4">
                  <c:v>-29.259186103802229</c:v>
                </c:pt>
                <c:pt idx="5">
                  <c:v>54.182180548673031</c:v>
                </c:pt>
                <c:pt idx="6">
                  <c:v>125.27541980054329</c:v>
                </c:pt>
                <c:pt idx="7">
                  <c:v>194.79490107754862</c:v>
                </c:pt>
                <c:pt idx="8">
                  <c:v>244.86607642837302</c:v>
                </c:pt>
                <c:pt idx="9">
                  <c:v>298.33976424083977</c:v>
                </c:pt>
                <c:pt idx="10">
                  <c:v>352.91035618655798</c:v>
                </c:pt>
              </c:numCache>
            </c:numRef>
          </c:val>
          <c:smooth val="0"/>
          <c:extLst>
            <c:ext xmlns:c16="http://schemas.microsoft.com/office/drawing/2014/chart" uri="{C3380CC4-5D6E-409C-BE32-E72D297353CC}">
              <c16:uniqueId val="{00000001-4BCB-491C-8D3D-8A6FEE165D93}"/>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842224048"/>
        <c:axId val="842231264"/>
      </c:lineChart>
      <c:catAx>
        <c:axId val="842224048"/>
        <c:scaling>
          <c:orientation val="minMax"/>
        </c:scaling>
        <c:delete val="0"/>
        <c:axPos val="b"/>
        <c:title>
          <c:tx>
            <c:strRef>
              <c:f>Sensitivity!$K$37</c:f>
              <c:strCache>
                <c:ptCount val="1"/>
                <c:pt idx="0">
                  <c:v>Gold price ($/oz)</c:v>
                </c:pt>
              </c:strCache>
            </c:strRef>
          </c:tx>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crossAx val="842231264"/>
        <c:crosses val="autoZero"/>
        <c:auto val="1"/>
        <c:lblAlgn val="ctr"/>
        <c:lblOffset val="100"/>
        <c:noMultiLvlLbl val="0"/>
      </c:catAx>
      <c:valAx>
        <c:axId val="842231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r>
                  <a:rPr lang="en-US" sz="1100">
                    <a:latin typeface="+mj-lt"/>
                  </a:rPr>
                  <a:t>Project NPV (M$, discounted)</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crossAx val="842224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48149724527678"/>
          <c:y val="4.4044044044044044E-2"/>
          <c:w val="0.85409207632829676"/>
          <c:h val="0.71860490411671518"/>
        </c:manualLayout>
      </c:layout>
      <c:lineChart>
        <c:grouping val="standard"/>
        <c:varyColors val="0"/>
        <c:ser>
          <c:idx val="0"/>
          <c:order val="0"/>
          <c:tx>
            <c:strRef>
              <c:f>Sensitivity!$L$53</c:f>
              <c:strCache>
                <c:ptCount val="1"/>
                <c:pt idx="0">
                  <c:v>Benchmark</c:v>
                </c:pt>
              </c:strCache>
            </c:strRef>
          </c:tx>
          <c:spPr>
            <a:ln w="28575" cap="rnd">
              <a:solidFill>
                <a:schemeClr val="accent3"/>
              </a:solidFill>
              <a:round/>
            </a:ln>
            <a:effectLst/>
          </c:spPr>
          <c:marker>
            <c:symbol val="circle"/>
            <c:size val="5"/>
            <c:spPr>
              <a:solidFill>
                <a:schemeClr val="accent3"/>
              </a:solidFill>
              <a:ln w="19050">
                <a:solidFill>
                  <a:schemeClr val="accent3">
                    <a:lumMod val="50000"/>
                  </a:schemeClr>
                </a:solidFill>
              </a:ln>
              <a:effectLst/>
            </c:spPr>
          </c:marker>
          <c:cat>
            <c:numRef>
              <c:f>Sensitivity!$K$55:$K$65</c:f>
              <c:numCache>
                <c:formatCode>0.0%</c:formatCode>
                <c:ptCount val="11"/>
                <c:pt idx="0">
                  <c:v>0.05</c:v>
                </c:pt>
                <c:pt idx="1">
                  <c:v>7.5000000000000011E-2</c:v>
                </c:pt>
                <c:pt idx="2">
                  <c:v>0.1</c:v>
                </c:pt>
                <c:pt idx="3">
                  <c:v>0.125</c:v>
                </c:pt>
                <c:pt idx="4">
                  <c:v>0.15</c:v>
                </c:pt>
                <c:pt idx="5">
                  <c:v>0.17499999999999999</c:v>
                </c:pt>
                <c:pt idx="6">
                  <c:v>0.19999999999999998</c:v>
                </c:pt>
                <c:pt idx="7">
                  <c:v>0.22499999999999998</c:v>
                </c:pt>
                <c:pt idx="8">
                  <c:v>0.24999999999999997</c:v>
                </c:pt>
                <c:pt idx="9">
                  <c:v>0.27499999999999997</c:v>
                </c:pt>
                <c:pt idx="10">
                  <c:v>0.3</c:v>
                </c:pt>
              </c:numCache>
            </c:numRef>
          </c:cat>
          <c:val>
            <c:numRef>
              <c:f>Sensitivity!$L$55:$L$65</c:f>
              <c:numCache>
                <c:formatCode>0</c:formatCode>
                <c:ptCount val="11"/>
                <c:pt idx="0">
                  <c:v>159.66867707702627</c:v>
                </c:pt>
                <c:pt idx="1">
                  <c:v>99.243242532298993</c:v>
                </c:pt>
                <c:pt idx="2">
                  <c:v>54.182180548673031</c:v>
                </c:pt>
                <c:pt idx="3">
                  <c:v>19.981203380640174</c:v>
                </c:pt>
                <c:pt idx="4">
                  <c:v>-6.4013784884346947</c:v>
                </c:pt>
                <c:pt idx="5">
                  <c:v>-27.05619711450781</c:v>
                </c:pt>
                <c:pt idx="6">
                  <c:v>-43.444948848781621</c:v>
                </c:pt>
                <c:pt idx="7">
                  <c:v>-56.606546160090147</c:v>
                </c:pt>
                <c:pt idx="8">
                  <c:v>-67.291144608867967</c:v>
                </c:pt>
                <c:pt idx="9">
                  <c:v>-76.048623542266114</c:v>
                </c:pt>
                <c:pt idx="10">
                  <c:v>-83.287874493845251</c:v>
                </c:pt>
              </c:numCache>
            </c:numRef>
          </c:val>
          <c:smooth val="0"/>
          <c:extLst>
            <c:ext xmlns:c16="http://schemas.microsoft.com/office/drawing/2014/chart" uri="{C3380CC4-5D6E-409C-BE32-E72D297353CC}">
              <c16:uniqueId val="{00000000-3EF4-4A26-BDF0-90A4ECD0B1CD}"/>
            </c:ext>
          </c:extLst>
        </c:ser>
        <c:ser>
          <c:idx val="1"/>
          <c:order val="1"/>
          <c:tx>
            <c:strRef>
              <c:f>Sensitivity!$M$53</c:f>
              <c:strCache>
                <c:ptCount val="1"/>
                <c:pt idx="0">
                  <c:v>Incentive + behaviour</c:v>
                </c:pt>
              </c:strCache>
            </c:strRef>
          </c:tx>
          <c:spPr>
            <a:ln w="28575" cap="rnd">
              <a:solidFill>
                <a:schemeClr val="accent1"/>
              </a:solidFill>
              <a:round/>
            </a:ln>
            <a:effectLst/>
          </c:spPr>
          <c:marker>
            <c:symbol val="circle"/>
            <c:size val="5"/>
            <c:spPr>
              <a:solidFill>
                <a:schemeClr val="accent1"/>
              </a:solidFill>
              <a:ln w="19050">
                <a:solidFill>
                  <a:schemeClr val="accent1">
                    <a:lumMod val="50000"/>
                  </a:schemeClr>
                </a:solidFill>
              </a:ln>
              <a:effectLst/>
            </c:spPr>
          </c:marker>
          <c:cat>
            <c:numRef>
              <c:f>Sensitivity!$K$55:$K$65</c:f>
              <c:numCache>
                <c:formatCode>0.0%</c:formatCode>
                <c:ptCount val="11"/>
                <c:pt idx="0">
                  <c:v>0.05</c:v>
                </c:pt>
                <c:pt idx="1">
                  <c:v>7.5000000000000011E-2</c:v>
                </c:pt>
                <c:pt idx="2">
                  <c:v>0.1</c:v>
                </c:pt>
                <c:pt idx="3">
                  <c:v>0.125</c:v>
                </c:pt>
                <c:pt idx="4">
                  <c:v>0.15</c:v>
                </c:pt>
                <c:pt idx="5">
                  <c:v>0.17499999999999999</c:v>
                </c:pt>
                <c:pt idx="6">
                  <c:v>0.19999999999999998</c:v>
                </c:pt>
                <c:pt idx="7">
                  <c:v>0.22499999999999998</c:v>
                </c:pt>
                <c:pt idx="8">
                  <c:v>0.24999999999999997</c:v>
                </c:pt>
                <c:pt idx="9">
                  <c:v>0.27499999999999997</c:v>
                </c:pt>
                <c:pt idx="10">
                  <c:v>0.3</c:v>
                </c:pt>
              </c:numCache>
            </c:numRef>
          </c:cat>
          <c:val>
            <c:numRef>
              <c:f>Sensitivity!$M$55:$M$65</c:f>
              <c:numCache>
                <c:formatCode>0</c:formatCode>
                <c:ptCount val="11"/>
                <c:pt idx="0">
                  <c:v>159.66867707702627</c:v>
                </c:pt>
                <c:pt idx="1">
                  <c:v>99.243242532298993</c:v>
                </c:pt>
                <c:pt idx="2">
                  <c:v>54.182180548673031</c:v>
                </c:pt>
                <c:pt idx="3">
                  <c:v>19.981203380640174</c:v>
                </c:pt>
                <c:pt idx="4">
                  <c:v>-6.4013784884346947</c:v>
                </c:pt>
                <c:pt idx="5">
                  <c:v>-27.05619711450781</c:v>
                </c:pt>
                <c:pt idx="6">
                  <c:v>-43.444948848781621</c:v>
                </c:pt>
                <c:pt idx="7">
                  <c:v>-56.606546160090147</c:v>
                </c:pt>
                <c:pt idx="8">
                  <c:v>-67.291144608867967</c:v>
                </c:pt>
                <c:pt idx="9">
                  <c:v>-76.048623542266114</c:v>
                </c:pt>
                <c:pt idx="10">
                  <c:v>-83.287874493845251</c:v>
                </c:pt>
              </c:numCache>
            </c:numRef>
          </c:val>
          <c:smooth val="0"/>
          <c:extLst>
            <c:ext xmlns:c16="http://schemas.microsoft.com/office/drawing/2014/chart" uri="{C3380CC4-5D6E-409C-BE32-E72D297353CC}">
              <c16:uniqueId val="{00000001-3EF4-4A26-BDF0-90A4ECD0B1CD}"/>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842224048"/>
        <c:axId val="842231264"/>
      </c:lineChart>
      <c:catAx>
        <c:axId val="842224048"/>
        <c:scaling>
          <c:orientation val="minMax"/>
        </c:scaling>
        <c:delete val="0"/>
        <c:axPos val="b"/>
        <c:title>
          <c:tx>
            <c:strRef>
              <c:f>Sensitivity!$K$53</c:f>
              <c:strCache>
                <c:ptCount val="1"/>
                <c:pt idx="0">
                  <c:v>Investor discount rate</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title>
        <c:numFmt formatCode="0.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crossAx val="842231264"/>
        <c:crosses val="autoZero"/>
        <c:auto val="1"/>
        <c:lblAlgn val="ctr"/>
        <c:lblOffset val="100"/>
        <c:noMultiLvlLbl val="0"/>
      </c:catAx>
      <c:valAx>
        <c:axId val="842231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r>
                  <a:rPr lang="en-US" sz="1050">
                    <a:latin typeface="+mj-lt"/>
                  </a:rPr>
                  <a:t>Project NPV (M$, discounted)</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crossAx val="842224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48149724527678"/>
          <c:y val="4.4044044044044044E-2"/>
          <c:w val="0.85409207632829676"/>
          <c:h val="0.71860490411671518"/>
        </c:manualLayout>
      </c:layout>
      <c:lineChart>
        <c:grouping val="standard"/>
        <c:varyColors val="0"/>
        <c:ser>
          <c:idx val="0"/>
          <c:order val="0"/>
          <c:tx>
            <c:strRef>
              <c:f>Sensitivity!$L$69</c:f>
              <c:strCache>
                <c:ptCount val="1"/>
                <c:pt idx="0">
                  <c:v>Benchmark</c:v>
                </c:pt>
              </c:strCache>
            </c:strRef>
          </c:tx>
          <c:spPr>
            <a:ln w="28575" cap="rnd">
              <a:solidFill>
                <a:schemeClr val="accent3"/>
              </a:solidFill>
              <a:round/>
            </a:ln>
            <a:effectLst/>
          </c:spPr>
          <c:marker>
            <c:symbol val="circle"/>
            <c:size val="5"/>
            <c:spPr>
              <a:solidFill>
                <a:schemeClr val="accent3"/>
              </a:solidFill>
              <a:ln w="19050">
                <a:solidFill>
                  <a:schemeClr val="accent3">
                    <a:lumMod val="50000"/>
                  </a:schemeClr>
                </a:solidFill>
              </a:ln>
              <a:effectLst/>
            </c:spPr>
          </c:marker>
          <c:cat>
            <c:numRef>
              <c:f>Sensitivity!$K$71:$K$80</c:f>
              <c:numCache>
                <c:formatCode>0.0</c:formatCode>
                <c:ptCount val="10"/>
                <c:pt idx="0">
                  <c:v>0.1</c:v>
                </c:pt>
                <c:pt idx="1">
                  <c:v>0.2</c:v>
                </c:pt>
                <c:pt idx="2">
                  <c:v>0.3</c:v>
                </c:pt>
                <c:pt idx="3">
                  <c:v>0.4</c:v>
                </c:pt>
                <c:pt idx="4">
                  <c:v>0.5</c:v>
                </c:pt>
                <c:pt idx="5">
                  <c:v>0.6</c:v>
                </c:pt>
                <c:pt idx="6">
                  <c:v>0.7</c:v>
                </c:pt>
                <c:pt idx="7">
                  <c:v>0.8</c:v>
                </c:pt>
                <c:pt idx="8">
                  <c:v>0.9</c:v>
                </c:pt>
                <c:pt idx="9">
                  <c:v>1</c:v>
                </c:pt>
              </c:numCache>
            </c:numRef>
          </c:cat>
          <c:val>
            <c:numRef>
              <c:f>Sensitivity!$L$71:$L$80</c:f>
              <c:numCache>
                <c:formatCode>0</c:formatCode>
                <c:ptCount val="10"/>
                <c:pt idx="0">
                  <c:v>30.388827264322916</c:v>
                </c:pt>
                <c:pt idx="1">
                  <c:v>28.957290059083295</c:v>
                </c:pt>
                <c:pt idx="2">
                  <c:v>33.032386457218912</c:v>
                </c:pt>
                <c:pt idx="3">
                  <c:v>37.780227089195122</c:v>
                </c:pt>
                <c:pt idx="4">
                  <c:v>45.605711404588568</c:v>
                </c:pt>
                <c:pt idx="5">
                  <c:v>50.697649437128256</c:v>
                </c:pt>
                <c:pt idx="6">
                  <c:v>54.182180548673031</c:v>
                </c:pt>
                <c:pt idx="7">
                  <c:v>53.509808149127551</c:v>
                </c:pt>
                <c:pt idx="8">
                  <c:v>50.486092183531326</c:v>
                </c:pt>
                <c:pt idx="9">
                  <c:v>44.989407049547559</c:v>
                </c:pt>
              </c:numCache>
            </c:numRef>
          </c:val>
          <c:smooth val="0"/>
          <c:extLst>
            <c:ext xmlns:c16="http://schemas.microsoft.com/office/drawing/2014/chart" uri="{C3380CC4-5D6E-409C-BE32-E72D297353CC}">
              <c16:uniqueId val="{00000000-086E-4E90-A8EB-2C81BA3B0323}"/>
            </c:ext>
          </c:extLst>
        </c:ser>
        <c:ser>
          <c:idx val="1"/>
          <c:order val="1"/>
          <c:tx>
            <c:strRef>
              <c:f>Sensitivity!$M$69</c:f>
              <c:strCache>
                <c:ptCount val="1"/>
                <c:pt idx="0">
                  <c:v>Incentive</c:v>
                </c:pt>
              </c:strCache>
            </c:strRef>
          </c:tx>
          <c:spPr>
            <a:ln w="28575" cap="rnd">
              <a:solidFill>
                <a:schemeClr val="accent1"/>
              </a:solidFill>
              <a:round/>
            </a:ln>
            <a:effectLst/>
          </c:spPr>
          <c:marker>
            <c:symbol val="circle"/>
            <c:size val="5"/>
            <c:spPr>
              <a:solidFill>
                <a:schemeClr val="accent1"/>
              </a:solidFill>
              <a:ln w="19050">
                <a:solidFill>
                  <a:schemeClr val="accent1">
                    <a:lumMod val="50000"/>
                  </a:schemeClr>
                </a:solidFill>
              </a:ln>
              <a:effectLst/>
            </c:spPr>
          </c:marker>
          <c:cat>
            <c:numRef>
              <c:f>Sensitivity!$K$71:$K$80</c:f>
              <c:numCache>
                <c:formatCode>0.0</c:formatCode>
                <c:ptCount val="10"/>
                <c:pt idx="0">
                  <c:v>0.1</c:v>
                </c:pt>
                <c:pt idx="1">
                  <c:v>0.2</c:v>
                </c:pt>
                <c:pt idx="2">
                  <c:v>0.3</c:v>
                </c:pt>
                <c:pt idx="3">
                  <c:v>0.4</c:v>
                </c:pt>
                <c:pt idx="4">
                  <c:v>0.5</c:v>
                </c:pt>
                <c:pt idx="5">
                  <c:v>0.6</c:v>
                </c:pt>
                <c:pt idx="6">
                  <c:v>0.7</c:v>
                </c:pt>
                <c:pt idx="7">
                  <c:v>0.8</c:v>
                </c:pt>
                <c:pt idx="8">
                  <c:v>0.9</c:v>
                </c:pt>
                <c:pt idx="9">
                  <c:v>1</c:v>
                </c:pt>
              </c:numCache>
            </c:numRef>
          </c:cat>
          <c:val>
            <c:numRef>
              <c:f>Sensitivity!$M$71:$M$80</c:f>
              <c:numCache>
                <c:formatCode>0</c:formatCode>
                <c:ptCount val="10"/>
                <c:pt idx="0">
                  <c:v>30.388827264322916</c:v>
                </c:pt>
                <c:pt idx="1">
                  <c:v>28.957290059083295</c:v>
                </c:pt>
                <c:pt idx="2">
                  <c:v>33.032386457218912</c:v>
                </c:pt>
                <c:pt idx="3">
                  <c:v>37.780227089195122</c:v>
                </c:pt>
                <c:pt idx="4">
                  <c:v>45.605711404588568</c:v>
                </c:pt>
                <c:pt idx="5">
                  <c:v>50.697649437128256</c:v>
                </c:pt>
                <c:pt idx="6">
                  <c:v>54.182180548673031</c:v>
                </c:pt>
                <c:pt idx="7">
                  <c:v>53.509808149127551</c:v>
                </c:pt>
                <c:pt idx="8">
                  <c:v>50.486092183531326</c:v>
                </c:pt>
                <c:pt idx="9">
                  <c:v>44.989407049547559</c:v>
                </c:pt>
              </c:numCache>
            </c:numRef>
          </c:val>
          <c:smooth val="0"/>
          <c:extLst>
            <c:ext xmlns:c16="http://schemas.microsoft.com/office/drawing/2014/chart" uri="{C3380CC4-5D6E-409C-BE32-E72D297353CC}">
              <c16:uniqueId val="{00000001-086E-4E90-A8EB-2C81BA3B0323}"/>
            </c:ext>
          </c:extLst>
        </c:ser>
        <c:dLbls>
          <c:showLegendKey val="0"/>
          <c:showVal val="0"/>
          <c:showCatName val="0"/>
          <c:showSerName val="0"/>
          <c:showPercent val="0"/>
          <c:showBubbleSize val="0"/>
        </c:dLbls>
        <c:dropLines>
          <c:spPr>
            <a:ln w="9525" cap="flat" cmpd="sng" algn="ctr">
              <a:solidFill>
                <a:schemeClr val="tx1">
                  <a:lumMod val="35000"/>
                  <a:lumOff val="65000"/>
                </a:schemeClr>
              </a:solidFill>
              <a:round/>
            </a:ln>
            <a:effectLst/>
          </c:spPr>
        </c:dropLines>
        <c:marker val="1"/>
        <c:smooth val="0"/>
        <c:axId val="842224048"/>
        <c:axId val="842231264"/>
      </c:lineChart>
      <c:catAx>
        <c:axId val="842224048"/>
        <c:scaling>
          <c:orientation val="minMax"/>
        </c:scaling>
        <c:delete val="0"/>
        <c:axPos val="b"/>
        <c:title>
          <c:tx>
            <c:strRef>
              <c:f>Sensitivity!$K$69</c:f>
              <c:strCache>
                <c:ptCount val="1"/>
                <c:pt idx="0">
                  <c:v>Cut-off grade (Au g/t)</c:v>
                </c:pt>
              </c:strCache>
            </c:strRef>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title>
        <c:numFmt formatCode="0.0"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crossAx val="842231264"/>
        <c:crosses val="autoZero"/>
        <c:auto val="1"/>
        <c:lblAlgn val="ctr"/>
        <c:lblOffset val="100"/>
        <c:noMultiLvlLbl val="0"/>
      </c:catAx>
      <c:valAx>
        <c:axId val="842231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r>
                  <a:rPr lang="en-US" sz="1100">
                    <a:latin typeface="+mj-lt"/>
                  </a:rPr>
                  <a:t>Project NPV (M$, discounted)</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crossAx val="842224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 data'!$G$69</c:f>
          <c:strCache>
            <c:ptCount val="1"/>
            <c:pt idx="0">
              <c:v>Benchmark revenue in real terms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'Chart data'!$J$59</c:f>
              <c:strCache>
                <c:ptCount val="1"/>
                <c:pt idx="0">
                  <c:v>Signature bonus</c:v>
                </c:pt>
              </c:strCache>
            </c:strRef>
          </c:tx>
          <c:spPr>
            <a:solidFill>
              <a:schemeClr val="accent3">
                <a:lumMod val="75000"/>
              </a:schemeClr>
            </a:solidFill>
            <a:ln>
              <a:noFill/>
            </a:ln>
            <a:effectLst/>
          </c:spPr>
          <c:invertIfNegative val="0"/>
          <c:val>
            <c:numRef>
              <c:f>'Chart data'!$K$59:$AI$59</c:f>
              <c:numCache>
                <c:formatCode>#,##0_);\(#,##0\)</c:formatCode>
                <c:ptCount val="25"/>
                <c:pt idx="0">
                  <c:v>5</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0-AFE8-4018-9951-862AF5270DB5}"/>
            </c:ext>
          </c:extLst>
        </c:ser>
        <c:ser>
          <c:idx val="1"/>
          <c:order val="1"/>
          <c:tx>
            <c:strRef>
              <c:f>'Chart data'!$J$60</c:f>
              <c:strCache>
                <c:ptCount val="1"/>
                <c:pt idx="0">
                  <c:v>Import duties</c:v>
                </c:pt>
              </c:strCache>
            </c:strRef>
          </c:tx>
          <c:spPr>
            <a:solidFill>
              <a:schemeClr val="accent3"/>
            </a:solidFill>
            <a:ln>
              <a:noFill/>
            </a:ln>
            <a:effectLst/>
          </c:spPr>
          <c:invertIfNegative val="0"/>
          <c:val>
            <c:numRef>
              <c:f>'Chart data'!$K$60:$AI$60</c:f>
              <c:numCache>
                <c:formatCode>#,##0_);\(#,##0\)</c:formatCode>
                <c:ptCount val="25"/>
                <c:pt idx="0">
                  <c:v>3.375</c:v>
                </c:pt>
                <c:pt idx="1">
                  <c:v>3.375</c:v>
                </c:pt>
                <c:pt idx="2">
                  <c:v>2.9043552862149538</c:v>
                </c:pt>
                <c:pt idx="3">
                  <c:v>3.1715427862149541</c:v>
                </c:pt>
                <c:pt idx="4">
                  <c:v>3.1715427862149537</c:v>
                </c:pt>
                <c:pt idx="5">
                  <c:v>3.1715427862149537</c:v>
                </c:pt>
                <c:pt idx="6">
                  <c:v>3.1715427862149537</c:v>
                </c:pt>
                <c:pt idx="7">
                  <c:v>3.1715427862149537</c:v>
                </c:pt>
                <c:pt idx="8">
                  <c:v>3.1715427862149537</c:v>
                </c:pt>
                <c:pt idx="9">
                  <c:v>3.1715427862149537</c:v>
                </c:pt>
                <c:pt idx="10">
                  <c:v>3.1715427862149541</c:v>
                </c:pt>
                <c:pt idx="11">
                  <c:v>3.1715427862149541</c:v>
                </c:pt>
                <c:pt idx="12">
                  <c:v>3.1715427862149532</c:v>
                </c:pt>
                <c:pt idx="13">
                  <c:v>3.1715427862149532</c:v>
                </c:pt>
                <c:pt idx="14">
                  <c:v>3.1715427862149532</c:v>
                </c:pt>
                <c:pt idx="15">
                  <c:v>3.1715427862149537</c:v>
                </c:pt>
                <c:pt idx="16">
                  <c:v>3.1715427862149537</c:v>
                </c:pt>
                <c:pt idx="17">
                  <c:v>3.1715427862149537</c:v>
                </c:pt>
                <c:pt idx="18">
                  <c:v>3.1715427862149537</c:v>
                </c:pt>
                <c:pt idx="19">
                  <c:v>3.1210757593457932</c:v>
                </c:pt>
                <c:pt idx="20">
                  <c:v>0.24153749999999904</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1-AFE8-4018-9951-862AF5270DB5}"/>
            </c:ext>
          </c:extLst>
        </c:ser>
        <c:ser>
          <c:idx val="2"/>
          <c:order val="2"/>
          <c:tx>
            <c:strRef>
              <c:f>'Chart data'!$J$61</c:f>
              <c:strCache>
                <c:ptCount val="1"/>
                <c:pt idx="0">
                  <c:v>Royalty</c:v>
                </c:pt>
              </c:strCache>
            </c:strRef>
          </c:tx>
          <c:spPr>
            <a:solidFill>
              <a:schemeClr val="accent1">
                <a:lumMod val="50000"/>
              </a:schemeClr>
            </a:solidFill>
            <a:ln>
              <a:noFill/>
            </a:ln>
            <a:effectLst/>
          </c:spPr>
          <c:invertIfNegative val="0"/>
          <c:val>
            <c:numRef>
              <c:f>'Chart data'!$K$61:$AI$61</c:f>
              <c:numCache>
                <c:formatCode>#,##0_);\(#,##0\)</c:formatCode>
                <c:ptCount val="25"/>
                <c:pt idx="0">
                  <c:v>0</c:v>
                </c:pt>
                <c:pt idx="1">
                  <c:v>0</c:v>
                </c:pt>
                <c:pt idx="2">
                  <c:v>4.6224151792206154</c:v>
                </c:pt>
                <c:pt idx="3">
                  <c:v>6.1632202389608208</c:v>
                </c:pt>
                <c:pt idx="4">
                  <c:v>6.1632202389608217</c:v>
                </c:pt>
                <c:pt idx="5">
                  <c:v>6.1632202389608208</c:v>
                </c:pt>
                <c:pt idx="6">
                  <c:v>6.1632202389608208</c:v>
                </c:pt>
                <c:pt idx="7">
                  <c:v>6.1632202389608199</c:v>
                </c:pt>
                <c:pt idx="8">
                  <c:v>6.1632202389608208</c:v>
                </c:pt>
                <c:pt idx="9">
                  <c:v>6.1632202389608208</c:v>
                </c:pt>
                <c:pt idx="10">
                  <c:v>6.1632202389608208</c:v>
                </c:pt>
                <c:pt idx="11">
                  <c:v>6.1632202389608199</c:v>
                </c:pt>
                <c:pt idx="12">
                  <c:v>6.1632202389608208</c:v>
                </c:pt>
                <c:pt idx="13">
                  <c:v>6.1632202389608208</c:v>
                </c:pt>
                <c:pt idx="14">
                  <c:v>6.1632202389608208</c:v>
                </c:pt>
                <c:pt idx="15">
                  <c:v>6.1632202389608208</c:v>
                </c:pt>
                <c:pt idx="16">
                  <c:v>6.1632202389608199</c:v>
                </c:pt>
                <c:pt idx="17">
                  <c:v>6.1632202389608208</c:v>
                </c:pt>
                <c:pt idx="18">
                  <c:v>6.1632202389608208</c:v>
                </c:pt>
                <c:pt idx="19">
                  <c:v>6.1632202389608199</c:v>
                </c:pt>
                <c:pt idx="20">
                  <c:v>1.3928877740051402</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2-AFE8-4018-9951-862AF5270DB5}"/>
            </c:ext>
          </c:extLst>
        </c:ser>
        <c:ser>
          <c:idx val="3"/>
          <c:order val="3"/>
          <c:tx>
            <c:strRef>
              <c:f>'Chart data'!$J$62</c:f>
              <c:strCache>
                <c:ptCount val="1"/>
                <c:pt idx="0">
                  <c:v>Income tax</c:v>
                </c:pt>
              </c:strCache>
            </c:strRef>
          </c:tx>
          <c:spPr>
            <a:solidFill>
              <a:schemeClr val="accent1"/>
            </a:solidFill>
            <a:ln>
              <a:noFill/>
            </a:ln>
            <a:effectLst/>
          </c:spPr>
          <c:invertIfNegative val="0"/>
          <c:val>
            <c:numRef>
              <c:f>'Chart data'!$K$62:$AI$62</c:f>
              <c:numCache>
                <c:formatCode>#,##0_);\(#,##0\)</c:formatCode>
                <c:ptCount val="25"/>
                <c:pt idx="0">
                  <c:v>0</c:v>
                </c:pt>
                <c:pt idx="1">
                  <c:v>0</c:v>
                </c:pt>
                <c:pt idx="2">
                  <c:v>0</c:v>
                </c:pt>
                <c:pt idx="3">
                  <c:v>0</c:v>
                </c:pt>
                <c:pt idx="4">
                  <c:v>0</c:v>
                </c:pt>
                <c:pt idx="5">
                  <c:v>0</c:v>
                </c:pt>
                <c:pt idx="6">
                  <c:v>2.9257584812715738</c:v>
                </c:pt>
                <c:pt idx="7">
                  <c:v>3.9737819947327133</c:v>
                </c:pt>
                <c:pt idx="8">
                  <c:v>4.3857818370212076</c:v>
                </c:pt>
                <c:pt idx="9">
                  <c:v>4.7957158560715492</c:v>
                </c:pt>
                <c:pt idx="10">
                  <c:v>4.8969817010788885</c:v>
                </c:pt>
                <c:pt idx="11">
                  <c:v>4.9962619412821603</c:v>
                </c:pt>
                <c:pt idx="12">
                  <c:v>9.9602739514458332</c:v>
                </c:pt>
                <c:pt idx="13">
                  <c:v>9.9602739514458332</c:v>
                </c:pt>
                <c:pt idx="14">
                  <c:v>9.9602739514458314</c:v>
                </c:pt>
                <c:pt idx="15">
                  <c:v>9.9602739514458314</c:v>
                </c:pt>
                <c:pt idx="16">
                  <c:v>9.9602739514458332</c:v>
                </c:pt>
                <c:pt idx="17">
                  <c:v>9.9602739514458314</c:v>
                </c:pt>
                <c:pt idx="18">
                  <c:v>9.9602739514458332</c:v>
                </c:pt>
                <c:pt idx="19">
                  <c:v>10.385660905300988</c:v>
                </c:pt>
                <c:pt idx="20">
                  <c:v>6.2567490618293045</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3-AFE8-4018-9951-862AF5270DB5}"/>
            </c:ext>
          </c:extLst>
        </c:ser>
        <c:ser>
          <c:idx val="4"/>
          <c:order val="4"/>
          <c:tx>
            <c:strRef>
              <c:f>'Chart data'!$J$63</c:f>
              <c:strCache>
                <c:ptCount val="1"/>
                <c:pt idx="0">
                  <c:v>Resource rent tax</c:v>
                </c:pt>
              </c:strCache>
            </c:strRef>
          </c:tx>
          <c:spPr>
            <a:solidFill>
              <a:schemeClr val="accent1">
                <a:lumMod val="60000"/>
                <a:lumOff val="40000"/>
              </a:schemeClr>
            </a:solidFill>
            <a:ln>
              <a:noFill/>
            </a:ln>
            <a:effectLst/>
          </c:spPr>
          <c:invertIfNegative val="0"/>
          <c:val>
            <c:numRef>
              <c:f>'Chart data'!$K$63:$AI$63</c:f>
              <c:numCache>
                <c:formatCode>#,##0_);\(#,##0\)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4-AFE8-4018-9951-862AF5270DB5}"/>
            </c:ext>
          </c:extLst>
        </c:ser>
        <c:ser>
          <c:idx val="5"/>
          <c:order val="5"/>
          <c:tx>
            <c:strRef>
              <c:f>'Chart data'!$J$64</c:f>
              <c:strCache>
                <c:ptCount val="1"/>
                <c:pt idx="0">
                  <c:v>WHT on services</c:v>
                </c:pt>
              </c:strCache>
            </c:strRef>
          </c:tx>
          <c:spPr>
            <a:solidFill>
              <a:schemeClr val="accent4">
                <a:lumMod val="75000"/>
              </a:schemeClr>
            </a:solidFill>
            <a:ln>
              <a:noFill/>
            </a:ln>
            <a:effectLst/>
          </c:spPr>
          <c:invertIfNegative val="0"/>
          <c:val>
            <c:numRef>
              <c:f>'Chart data'!$K$64:$AI$64</c:f>
              <c:numCache>
                <c:formatCode>#,##0_);\(#,##0\)</c:formatCode>
                <c:ptCount val="25"/>
                <c:pt idx="0">
                  <c:v>2.4</c:v>
                </c:pt>
                <c:pt idx="1">
                  <c:v>2.4</c:v>
                </c:pt>
                <c:pt idx="2">
                  <c:v>0.78749999999999987</c:v>
                </c:pt>
                <c:pt idx="3">
                  <c:v>0.78749999999999998</c:v>
                </c:pt>
                <c:pt idx="4">
                  <c:v>0.78749999999999998</c:v>
                </c:pt>
                <c:pt idx="5">
                  <c:v>0.78749999999999998</c:v>
                </c:pt>
                <c:pt idx="6">
                  <c:v>0.78749999999999998</c:v>
                </c:pt>
                <c:pt idx="7">
                  <c:v>0.78749999999999998</c:v>
                </c:pt>
                <c:pt idx="8">
                  <c:v>0.78749999999999998</c:v>
                </c:pt>
                <c:pt idx="9">
                  <c:v>0.78749999999999998</c:v>
                </c:pt>
                <c:pt idx="10">
                  <c:v>0.78749999999999998</c:v>
                </c:pt>
                <c:pt idx="11">
                  <c:v>0.78749999999999998</c:v>
                </c:pt>
                <c:pt idx="12">
                  <c:v>0.78749999999999998</c:v>
                </c:pt>
                <c:pt idx="13">
                  <c:v>0.78749999999999987</c:v>
                </c:pt>
                <c:pt idx="14">
                  <c:v>0.78750000000000009</c:v>
                </c:pt>
                <c:pt idx="15">
                  <c:v>0.78749999999999998</c:v>
                </c:pt>
                <c:pt idx="16">
                  <c:v>0.78749999999999998</c:v>
                </c:pt>
                <c:pt idx="17">
                  <c:v>0.78749999999999998</c:v>
                </c:pt>
                <c:pt idx="18">
                  <c:v>0.78749999999999998</c:v>
                </c:pt>
                <c:pt idx="19">
                  <c:v>0.76859999999999917</c:v>
                </c:pt>
                <c:pt idx="20">
                  <c:v>0</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5-AFE8-4018-9951-862AF5270DB5}"/>
            </c:ext>
          </c:extLst>
        </c:ser>
        <c:ser>
          <c:idx val="6"/>
          <c:order val="6"/>
          <c:tx>
            <c:strRef>
              <c:f>'Chart data'!$J$65</c:f>
              <c:strCache>
                <c:ptCount val="1"/>
                <c:pt idx="0">
                  <c:v>WHT on interest</c:v>
                </c:pt>
              </c:strCache>
            </c:strRef>
          </c:tx>
          <c:spPr>
            <a:solidFill>
              <a:schemeClr val="accent4"/>
            </a:solidFill>
            <a:ln>
              <a:noFill/>
            </a:ln>
            <a:effectLst/>
          </c:spPr>
          <c:invertIfNegative val="0"/>
          <c:val>
            <c:numRef>
              <c:f>'Chart data'!$K$65:$AI$65</c:f>
              <c:numCache>
                <c:formatCode>#,##0_);\(#,##0\)</c:formatCode>
                <c:ptCount val="25"/>
                <c:pt idx="0">
                  <c:v>1.0732499999999998</c:v>
                </c:pt>
                <c:pt idx="1">
                  <c:v>1.0732499999999998</c:v>
                </c:pt>
                <c:pt idx="2">
                  <c:v>1.0732499999999998</c:v>
                </c:pt>
                <c:pt idx="3">
                  <c:v>0.91992857142857154</c:v>
                </c:pt>
                <c:pt idx="4">
                  <c:v>0.76660714285714293</c:v>
                </c:pt>
                <c:pt idx="5">
                  <c:v>0.61328571428571443</c:v>
                </c:pt>
                <c:pt idx="6">
                  <c:v>0.45996428571428599</c:v>
                </c:pt>
                <c:pt idx="7">
                  <c:v>0.30664285714285733</c:v>
                </c:pt>
                <c:pt idx="8">
                  <c:v>0.1533214285714288</c:v>
                </c:pt>
                <c:pt idx="9">
                  <c:v>2.5579538487363605E-16</c:v>
                </c:pt>
                <c:pt idx="10">
                  <c:v>2.5579538487363605E-16</c:v>
                </c:pt>
                <c:pt idx="11">
                  <c:v>2.557953848736361E-16</c:v>
                </c:pt>
                <c:pt idx="12">
                  <c:v>2.5579538487363605E-16</c:v>
                </c:pt>
                <c:pt idx="13">
                  <c:v>2.5579538487363605E-16</c:v>
                </c:pt>
                <c:pt idx="14">
                  <c:v>2.5579538487363605E-16</c:v>
                </c:pt>
                <c:pt idx="15">
                  <c:v>2.5579538487363605E-16</c:v>
                </c:pt>
                <c:pt idx="16">
                  <c:v>2.557953848736361E-16</c:v>
                </c:pt>
                <c:pt idx="17">
                  <c:v>2.5579538487363605E-16</c:v>
                </c:pt>
                <c:pt idx="18">
                  <c:v>2.5579538487363605E-16</c:v>
                </c:pt>
                <c:pt idx="19">
                  <c:v>2.5579538487363605E-16</c:v>
                </c:pt>
                <c:pt idx="20">
                  <c:v>2.557953848736361E-16</c:v>
                </c:pt>
                <c:pt idx="21">
                  <c:v>2.5579538487363605E-16</c:v>
                </c:pt>
                <c:pt idx="22" formatCode="General">
                  <c:v>2.5579538487363605E-16</c:v>
                </c:pt>
                <c:pt idx="23" formatCode="General">
                  <c:v>2.5579538487363605E-16</c:v>
                </c:pt>
                <c:pt idx="24" formatCode="General">
                  <c:v>2.5579538487363605E-16</c:v>
                </c:pt>
              </c:numCache>
            </c:numRef>
          </c:val>
          <c:extLst>
            <c:ext xmlns:c16="http://schemas.microsoft.com/office/drawing/2014/chart" uri="{C3380CC4-5D6E-409C-BE32-E72D297353CC}">
              <c16:uniqueId val="{00000006-AFE8-4018-9951-862AF5270DB5}"/>
            </c:ext>
          </c:extLst>
        </c:ser>
        <c:ser>
          <c:idx val="7"/>
          <c:order val="7"/>
          <c:tx>
            <c:strRef>
              <c:f>'Chart data'!$J$66</c:f>
              <c:strCache>
                <c:ptCount val="1"/>
                <c:pt idx="0">
                  <c:v>WHT on dividends</c:v>
                </c:pt>
              </c:strCache>
            </c:strRef>
          </c:tx>
          <c:spPr>
            <a:solidFill>
              <a:schemeClr val="accent4">
                <a:lumMod val="40000"/>
                <a:lumOff val="60000"/>
              </a:schemeClr>
            </a:solidFill>
            <a:ln>
              <a:noFill/>
            </a:ln>
            <a:effectLst/>
          </c:spPr>
          <c:invertIfNegative val="0"/>
          <c:val>
            <c:numRef>
              <c:f>'Chart data'!$K$66:$AI$66</c:f>
              <c:numCache>
                <c:formatCode>#,##0_);\(#,##0\)</c:formatCode>
                <c:ptCount val="25"/>
                <c:pt idx="0">
                  <c:v>0</c:v>
                </c:pt>
                <c:pt idx="1">
                  <c:v>0</c:v>
                </c:pt>
                <c:pt idx="2">
                  <c:v>0</c:v>
                </c:pt>
                <c:pt idx="3">
                  <c:v>0</c:v>
                </c:pt>
                <c:pt idx="4">
                  <c:v>0</c:v>
                </c:pt>
                <c:pt idx="5">
                  <c:v>0</c:v>
                </c:pt>
                <c:pt idx="6">
                  <c:v>0</c:v>
                </c:pt>
                <c:pt idx="7">
                  <c:v>0</c:v>
                </c:pt>
                <c:pt idx="8">
                  <c:v>0</c:v>
                </c:pt>
                <c:pt idx="9">
                  <c:v>0</c:v>
                </c:pt>
                <c:pt idx="10">
                  <c:v>1.3079590038135138</c:v>
                </c:pt>
                <c:pt idx="11">
                  <c:v>2.8204651230203948</c:v>
                </c:pt>
                <c:pt idx="12">
                  <c:v>2.3240639220040276</c:v>
                </c:pt>
                <c:pt idx="13">
                  <c:v>2.3240639220040276</c:v>
                </c:pt>
                <c:pt idx="14">
                  <c:v>2.324063922004028</c:v>
                </c:pt>
                <c:pt idx="15">
                  <c:v>2.3240639220040276</c:v>
                </c:pt>
                <c:pt idx="16">
                  <c:v>2.3240639220040276</c:v>
                </c:pt>
                <c:pt idx="17">
                  <c:v>2.3240639220040276</c:v>
                </c:pt>
                <c:pt idx="18">
                  <c:v>2.3240639220040276</c:v>
                </c:pt>
                <c:pt idx="19">
                  <c:v>2.423320877903564</c:v>
                </c:pt>
                <c:pt idx="20">
                  <c:v>1.4599081144268375</c:v>
                </c:pt>
                <c:pt idx="21">
                  <c:v>0</c:v>
                </c:pt>
                <c:pt idx="22" formatCode="General">
                  <c:v>0</c:v>
                </c:pt>
                <c:pt idx="23" formatCode="General">
                  <c:v>0</c:v>
                </c:pt>
                <c:pt idx="24" formatCode="General">
                  <c:v>0</c:v>
                </c:pt>
              </c:numCache>
            </c:numRef>
          </c:val>
          <c:extLst>
            <c:ext xmlns:c16="http://schemas.microsoft.com/office/drawing/2014/chart" uri="{C3380CC4-5D6E-409C-BE32-E72D297353CC}">
              <c16:uniqueId val="{00000007-AFE8-4018-9951-862AF5270DB5}"/>
            </c:ext>
          </c:extLst>
        </c:ser>
        <c:dLbls>
          <c:showLegendKey val="0"/>
          <c:showVal val="0"/>
          <c:showCatName val="0"/>
          <c:showSerName val="0"/>
          <c:showPercent val="0"/>
          <c:showBubbleSize val="0"/>
        </c:dLbls>
        <c:gapWidth val="50"/>
        <c:overlap val="100"/>
        <c:axId val="784492584"/>
        <c:axId val="784491272"/>
      </c:barChart>
      <c:catAx>
        <c:axId val="7844925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491272"/>
        <c:crosses val="autoZero"/>
        <c:auto val="1"/>
        <c:lblAlgn val="ctr"/>
        <c:lblOffset val="100"/>
        <c:noMultiLvlLbl val="0"/>
      </c:catAx>
      <c:valAx>
        <c:axId val="784491272"/>
        <c:scaling>
          <c:orientation val="minMax"/>
        </c:scaling>
        <c:delete val="0"/>
        <c:axPos val="l"/>
        <c:majorGridlines>
          <c:spPr>
            <a:ln w="9525" cap="flat" cmpd="sng" algn="ctr">
              <a:solidFill>
                <a:schemeClr val="tx1">
                  <a:lumMod val="15000"/>
                  <a:lumOff val="85000"/>
                </a:schemeClr>
              </a:solidFill>
              <a:round/>
            </a:ln>
            <a:effectLst/>
          </c:spPr>
        </c:majorGridlines>
        <c:title>
          <c:tx>
            <c:strRef>
              <c:f>'Chart data'!$G$70</c:f>
              <c:strCache>
                <c:ptCount val="1"/>
                <c:pt idx="0">
                  <c:v>Annual revenues (M$, real)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492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_xlchart.v1.1</cx:f>
      </cx:strDim>
      <cx:numDim type="val">
        <cx:f>_xlchart.v1.0</cx:f>
      </cx:numDim>
    </cx:data>
  </cx:chartData>
  <cx:chart>
    <cx:title pos="t" align="ctr" overlay="0">
      <cx:tx>
        <cx:txData>
          <cx:v>Total cost in real terms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Total cost in real terms</a:t>
          </a:r>
        </a:p>
      </cx:txPr>
    </cx:title>
    <cx:plotArea>
      <cx:plotAreaRegion>
        <cx:series layoutId="waterfall" uniqueId="{0A19E4A1-E767-4E87-94B6-29C580ED9C30}">
          <cx:spPr>
            <a:ln w="15875">
              <a:solidFill>
                <a:schemeClr val="bg2">
                  <a:lumMod val="25000"/>
                </a:schemeClr>
              </a:solidFill>
            </a:ln>
          </cx:spPr>
          <cx:dataPt idx="0">
            <cx:spPr>
              <a:solidFill>
                <a:srgbClr val="A5A5A5">
                  <a:alpha val="85000"/>
                </a:srgbClr>
              </a:solidFill>
            </cx:spPr>
          </cx:dataPt>
          <cx:dataPt idx="1">
            <cx:spPr>
              <a:solidFill>
                <a:srgbClr val="4472C4">
                  <a:lumMod val="50000"/>
                  <a:alpha val="75000"/>
                </a:srgbClr>
              </a:solidFill>
            </cx:spPr>
          </cx:dataPt>
          <cx:dataPt idx="2">
            <cx:spPr>
              <a:solidFill>
                <a:srgbClr val="FFC000">
                  <a:alpha val="75000"/>
                </a:srgbClr>
              </a:solidFill>
            </cx:spPr>
          </cx:dataPt>
          <cx:dataPt idx="3">
            <cx:spPr>
              <a:solidFill>
                <a:srgbClr val="4472C4">
                  <a:alpha val="75000"/>
                </a:srgbClr>
              </a:solidFill>
            </cx:spPr>
          </cx:dataPt>
          <cx:dataLabels pos="outEnd">
            <cx:numFmt formatCode="#,##0" sourceLinked="0"/>
            <cx:visibility seriesName="0" categoryName="0" value="1"/>
            <cx:separator>, </cx:separator>
          </cx:dataLabels>
          <cx:dataId val="0"/>
          <cx:layoutPr>
            <cx:subtotals>
              <cx:idx val="3"/>
            </cx:subtotals>
          </cx:layoutPr>
        </cx:series>
      </cx:plotAreaRegion>
      <cx:axis id="0">
        <cx:catScaling gapWidth="0.5"/>
        <cx:tickLabels/>
        <cx:txPr>
          <a:bodyPr spcFirstLastPara="1" vertOverflow="ellipsis" horzOverflow="overflow" wrap="square" lIns="0" tIns="0" rIns="0" bIns="0" anchor="ctr" anchorCtr="1"/>
          <a:lstStyle/>
          <a:p>
            <a:pPr algn="ctr" rtl="0">
              <a:defRPr>
                <a:ln>
                  <a:noFill/>
                </a:ln>
              </a:defRPr>
            </a:pPr>
            <a:endParaRPr lang="en-US" sz="900" b="0" i="0" u="none" strike="noStrike" baseline="0">
              <a:ln>
                <a:noFill/>
              </a:ln>
              <a:solidFill>
                <a:sysClr val="windowText" lastClr="000000">
                  <a:lumMod val="65000"/>
                  <a:lumOff val="35000"/>
                </a:sysClr>
              </a:solidFill>
              <a:latin typeface="Calibri" panose="020F0502020204030204"/>
            </a:endParaRPr>
          </a:p>
        </cx:txPr>
      </cx:axis>
      <cx:axis id="1">
        <cx:valScaling/>
        <cx:title>
          <cx:tx>
            <cx:txData>
              <cx:v>Total revenue (M$, real)</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Total revenue (M$, real)</a:t>
              </a:r>
            </a:p>
          </cx:txPr>
        </cx:title>
        <cx:majorGridlines/>
        <cx:tickLabels/>
      </cx:axis>
    </cx:plotArea>
  </cx:chart>
  <cx:spPr>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val">
        <cx:f>_xlchart.v1.2</cx:f>
      </cx:numDim>
    </cx:data>
  </cx:chartData>
  <cx:chart>
    <cx:title pos="t" align="ctr" overlay="0">
      <cx:tx>
        <cx:txData>
          <cx:v>NPV total cost in real terms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NPV total cost in real terms</a:t>
          </a:r>
        </a:p>
      </cx:txPr>
    </cx:title>
    <cx:plotArea>
      <cx:plotAreaRegion>
        <cx:series layoutId="waterfall" uniqueId="{0A19E4A1-E767-4E87-94B6-29C580ED9C30}">
          <cx:tx>
            <cx:txData>
              <cx:f/>
              <cx:v/>
            </cx:txData>
          </cx:tx>
          <cx:spPr>
            <a:ln w="15875">
              <a:solidFill>
                <a:schemeClr val="bg2">
                  <a:lumMod val="25000"/>
                </a:schemeClr>
              </a:solidFill>
            </a:ln>
          </cx:spPr>
          <cx:dataPt idx="0">
            <cx:spPr>
              <a:solidFill>
                <a:srgbClr val="A5A5A5">
                  <a:alpha val="75000"/>
                </a:srgbClr>
              </a:solidFill>
            </cx:spPr>
          </cx:dataPt>
          <cx:dataPt idx="1">
            <cx:spPr>
              <a:solidFill>
                <a:srgbClr val="4472C4">
                  <a:lumMod val="50000"/>
                  <a:alpha val="75000"/>
                </a:srgbClr>
              </a:solidFill>
            </cx:spPr>
          </cx:dataPt>
          <cx:dataPt idx="2">
            <cx:spPr>
              <a:solidFill>
                <a:srgbClr val="FFC000">
                  <a:alpha val="75000"/>
                </a:srgbClr>
              </a:solidFill>
            </cx:spPr>
          </cx:dataPt>
          <cx:dataPt idx="3">
            <cx:spPr>
              <a:solidFill>
                <a:srgbClr val="4472C4">
                  <a:alpha val="75000"/>
                </a:srgbClr>
              </a:solidFill>
            </cx:spPr>
          </cx:dataPt>
          <cx:dataLabels pos="outEnd">
            <cx:numFmt formatCode="#,##0" sourceLinked="0"/>
            <cx:visibility seriesName="0" categoryName="0" value="1"/>
            <cx:separator>, </cx:separator>
          </cx:dataLabels>
          <cx:dataId val="0"/>
          <cx:layoutPr>
            <cx:subtotals>
              <cx:idx val="3"/>
            </cx:subtotals>
          </cx:layoutPr>
        </cx:series>
      </cx:plotAreaRegion>
      <cx:axis id="0">
        <cx:catScaling gapWidth="0.5"/>
        <cx:tickLabels/>
        <cx:txPr>
          <a:bodyPr spcFirstLastPara="1" vertOverflow="ellipsis" horzOverflow="overflow" wrap="square" lIns="0" tIns="0" rIns="0" bIns="0" anchor="ctr" anchorCtr="1"/>
          <a:lstStyle/>
          <a:p>
            <a:pPr algn="ctr" rtl="0">
              <a:defRPr>
                <a:ln>
                  <a:noFill/>
                </a:ln>
              </a:defRPr>
            </a:pPr>
            <a:endParaRPr lang="en-US" sz="900" b="0" i="0" u="none" strike="noStrike" baseline="0">
              <a:ln>
                <a:noFill/>
              </a:ln>
              <a:solidFill>
                <a:sysClr val="windowText" lastClr="000000">
                  <a:lumMod val="65000"/>
                  <a:lumOff val="35000"/>
                </a:sysClr>
              </a:solidFill>
              <a:latin typeface="Calibri" panose="020F0502020204030204"/>
            </a:endParaRPr>
          </a:p>
        </cx:txPr>
      </cx:axis>
      <cx:axis id="1">
        <cx:valScaling/>
        <cx:title>
          <cx:tx>
            <cx:txData>
              <cx:v>NPV revenue (M$, discounted)</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NPV revenue (M$, discounted)</a:t>
              </a:r>
            </a:p>
          </cx:txPr>
        </cx:title>
        <cx:majorGridlines/>
        <cx:tickLabels/>
      </cx:axis>
    </cx:plotArea>
  </cx:chart>
  <cx:spPr>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_xlchart.v1.7</cx:f>
      </cx:strDim>
      <cx:numDim type="val">
        <cx:f>_xlchart.v1.6</cx:f>
      </cx:numDim>
    </cx:data>
  </cx:chartData>
  <cx:chart>
    <cx:title pos="t" align="ctr" overlay="0">
      <cx:tx>
        <cx:txData>
          <cx:v>Impact on government take in real terms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Impact on government take in real terms</a:t>
          </a:r>
        </a:p>
      </cx:txPr>
    </cx:title>
    <cx:plotArea>
      <cx:plotAreaRegion>
        <cx:series layoutId="waterfall" uniqueId="{0A19E4A1-E767-4E87-94B6-29C580ED9C30}">
          <cx:spPr>
            <a:ln w="15875">
              <a:solidFill>
                <a:schemeClr val="bg2">
                  <a:lumMod val="25000"/>
                </a:schemeClr>
              </a:solidFill>
            </a:ln>
          </cx:spPr>
          <cx:dataPt idx="0">
            <cx:spPr>
              <a:solidFill>
                <a:srgbClr val="A5A5A5">
                  <a:alpha val="75000"/>
                </a:srgbClr>
              </a:solidFill>
            </cx:spPr>
          </cx:dataPt>
          <cx:dataPt idx="1">
            <cx:spPr>
              <a:solidFill>
                <a:srgbClr val="4472C4">
                  <a:lumMod val="50000"/>
                  <a:alpha val="75000"/>
                </a:srgbClr>
              </a:solidFill>
            </cx:spPr>
          </cx:dataPt>
          <cx:dataPt idx="2">
            <cx:spPr>
              <a:solidFill>
                <a:srgbClr val="FFC000">
                  <a:alpha val="75000"/>
                </a:srgbClr>
              </a:solidFill>
            </cx:spPr>
          </cx:dataPt>
          <cx:dataPt idx="3">
            <cx:spPr>
              <a:solidFill>
                <a:srgbClr val="4472C4">
                  <a:alpha val="75000"/>
                </a:srgbClr>
              </a:solidFill>
            </cx:spPr>
          </cx:dataPt>
          <cx:dataLabels pos="outEnd">
            <cx:numFmt formatCode="0.0%" sourceLinked="0"/>
            <cx:visibility seriesName="0" categoryName="0" value="1"/>
            <cx:separator>, </cx:separator>
          </cx:dataLabels>
          <cx:dataId val="0"/>
          <cx:layoutPr>
            <cx:subtotals>
              <cx:idx val="3"/>
            </cx:subtotals>
          </cx:layoutPr>
        </cx:series>
      </cx:plotAreaRegion>
      <cx:axis id="0">
        <cx:catScaling gapWidth="0.5"/>
        <cx:tickLabels/>
        <cx:txPr>
          <a:bodyPr spcFirstLastPara="1" vertOverflow="ellipsis" horzOverflow="overflow" wrap="square" lIns="0" tIns="0" rIns="0" bIns="0" anchor="ctr" anchorCtr="1"/>
          <a:lstStyle/>
          <a:p>
            <a:pPr algn="ctr" rtl="0">
              <a:defRPr>
                <a:ln>
                  <a:noFill/>
                </a:ln>
              </a:defRPr>
            </a:pPr>
            <a:endParaRPr lang="en-US" sz="900" b="0" i="0" u="none" strike="noStrike" baseline="0">
              <a:ln>
                <a:noFill/>
              </a:ln>
              <a:solidFill>
                <a:sysClr val="windowText" lastClr="000000">
                  <a:lumMod val="65000"/>
                  <a:lumOff val="35000"/>
                </a:sysClr>
              </a:solidFill>
              <a:latin typeface="Calibri" panose="020F0502020204030204"/>
            </a:endParaRPr>
          </a:p>
        </cx:txPr>
      </cx:axis>
      <cx:axis id="1">
        <cx:valScaling/>
        <cx:title>
          <cx:tx>
            <cx:txData>
              <cx:v>Government take (% of pre-tax NCF in real terms)</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Government take (% of pre-tax NCF in real terms)</a:t>
              </a:r>
            </a:p>
          </cx:txPr>
        </cx:title>
        <cx:majorGridlines/>
        <cx:tickLabels/>
      </cx:axis>
    </cx:plotArea>
  </cx:chart>
  <cx:spPr>
    <a:ln>
      <a:no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val">
        <cx:f>_xlchart.v1.4</cx:f>
      </cx:numDim>
    </cx:data>
  </cx:chartData>
  <cx:chart>
    <cx:title pos="t" align="ctr" overlay="0">
      <cx:tx>
        <cx:txData>
          <cx:v>Impact on NPV government take</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Impact on NPV government take</a:t>
          </a:r>
        </a:p>
      </cx:txPr>
    </cx:title>
    <cx:plotArea>
      <cx:plotAreaRegion>
        <cx:series layoutId="waterfall" uniqueId="{0A19E4A1-E767-4E87-94B6-29C580ED9C30}">
          <cx:spPr>
            <a:ln w="15875">
              <a:solidFill>
                <a:schemeClr val="bg2">
                  <a:lumMod val="25000"/>
                </a:schemeClr>
              </a:solidFill>
            </a:ln>
          </cx:spPr>
          <cx:dataPt idx="0">
            <cx:spPr>
              <a:solidFill>
                <a:srgbClr val="A5A5A5">
                  <a:alpha val="75000"/>
                </a:srgbClr>
              </a:solidFill>
            </cx:spPr>
          </cx:dataPt>
          <cx:dataPt idx="1">
            <cx:spPr>
              <a:solidFill>
                <a:srgbClr val="4472C4">
                  <a:lumMod val="50000"/>
                  <a:alpha val="75000"/>
                </a:srgbClr>
              </a:solidFill>
            </cx:spPr>
          </cx:dataPt>
          <cx:dataPt idx="2">
            <cx:spPr>
              <a:solidFill>
                <a:srgbClr val="FFC000">
                  <a:alpha val="75000"/>
                </a:srgbClr>
              </a:solidFill>
            </cx:spPr>
          </cx:dataPt>
          <cx:dataPt idx="3">
            <cx:spPr>
              <a:solidFill>
                <a:srgbClr val="4472C4">
                  <a:alpha val="75000"/>
                </a:srgbClr>
              </a:solidFill>
            </cx:spPr>
          </cx:dataPt>
          <cx:dataLabels pos="outEnd">
            <cx:numFmt formatCode="0.0%" sourceLinked="0"/>
            <cx:visibility seriesName="0" categoryName="0" value="1"/>
            <cx:separator>, </cx:separator>
          </cx:dataLabels>
          <cx:dataId val="0"/>
          <cx:layoutPr>
            <cx:subtotals>
              <cx:idx val="3"/>
            </cx:subtotals>
          </cx:layoutPr>
        </cx:series>
      </cx:plotAreaRegion>
      <cx:axis id="0">
        <cx:catScaling gapWidth="0.5"/>
        <cx:tickLabels/>
        <cx:txPr>
          <a:bodyPr spcFirstLastPara="1" vertOverflow="ellipsis" horzOverflow="overflow" wrap="square" lIns="0" tIns="0" rIns="0" bIns="0" anchor="ctr" anchorCtr="1"/>
          <a:lstStyle/>
          <a:p>
            <a:pPr algn="ctr" rtl="0">
              <a:defRPr>
                <a:ln>
                  <a:noFill/>
                </a:ln>
              </a:defRPr>
            </a:pPr>
            <a:endParaRPr lang="en-US" sz="900" b="0" i="0" u="none" strike="noStrike" baseline="0">
              <a:ln>
                <a:noFill/>
              </a:ln>
              <a:solidFill>
                <a:sysClr val="windowText" lastClr="000000">
                  <a:lumMod val="65000"/>
                  <a:lumOff val="35000"/>
                </a:sysClr>
              </a:solidFill>
              <a:latin typeface="Calibri" panose="020F0502020204030204"/>
            </a:endParaRPr>
          </a:p>
        </cx:txPr>
      </cx:axis>
      <cx:axis id="1">
        <cx:valScaling/>
        <cx:title>
          <cx:tx>
            <cx:txData>
              <cx:v>Government take (% of NPV pre-tax NCF )</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Government take (% of NPV pre-tax NCF )</a:t>
              </a:r>
            </a:p>
          </cx:txPr>
        </cx:title>
        <cx:majorGridlines/>
        <cx:tickLabels/>
      </cx:axis>
    </cx:plotArea>
  </cx:chart>
  <cx:spPr>
    <a:ln>
      <a:noFill/>
    </a:ln>
  </cx:spPr>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_xlchart.v1.11</cx:f>
      </cx:strDim>
      <cx:numDim type="val">
        <cx:f>_xlchart.v1.10</cx:f>
      </cx:numDim>
    </cx:data>
  </cx:chartData>
  <cx:chart>
    <cx:title pos="t" align="ctr" overlay="0">
      <cx:tx>
        <cx:txData>
          <cx:v>Impact on project NCF in real terms</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Impact on project NCF in real terms</a:t>
          </a:r>
        </a:p>
      </cx:txPr>
    </cx:title>
    <cx:plotArea>
      <cx:plotAreaRegion>
        <cx:series layoutId="waterfall" uniqueId="{0A19E4A1-E767-4E87-94B6-29C580ED9C30}">
          <cx:spPr>
            <a:ln w="15875">
              <a:solidFill>
                <a:schemeClr val="bg2">
                  <a:lumMod val="25000"/>
                </a:schemeClr>
              </a:solidFill>
            </a:ln>
          </cx:spPr>
          <cx:dataPt idx="0">
            <cx:spPr>
              <a:solidFill>
                <a:srgbClr val="A5A5A5">
                  <a:alpha val="75000"/>
                </a:srgbClr>
              </a:solidFill>
            </cx:spPr>
          </cx:dataPt>
          <cx:dataPt idx="1">
            <cx:spPr>
              <a:solidFill>
                <a:srgbClr val="4472C4">
                  <a:lumMod val="50000"/>
                  <a:alpha val="75000"/>
                </a:srgbClr>
              </a:solidFill>
            </cx:spPr>
          </cx:dataPt>
          <cx:dataPt idx="2">
            <cx:spPr>
              <a:solidFill>
                <a:srgbClr val="FFC000">
                  <a:alpha val="75000"/>
                </a:srgbClr>
              </a:solidFill>
            </cx:spPr>
          </cx:dataPt>
          <cx:dataPt idx="3">
            <cx:spPr>
              <a:solidFill>
                <a:srgbClr val="4472C4">
                  <a:alpha val="75000"/>
                </a:srgbClr>
              </a:solidFill>
            </cx:spPr>
          </cx:dataPt>
          <cx:dataLabels pos="outEnd">
            <cx:visibility seriesName="0" categoryName="0" value="1"/>
            <cx:separator>, </cx:separator>
          </cx:dataLabels>
          <cx:dataId val="0"/>
          <cx:layoutPr>
            <cx:subtotals>
              <cx:idx val="3"/>
            </cx:subtotals>
          </cx:layoutPr>
        </cx:series>
      </cx:plotAreaRegion>
      <cx:axis id="0">
        <cx:catScaling gapWidth="0.5"/>
        <cx:tickLabels/>
        <cx:txPr>
          <a:bodyPr spcFirstLastPara="1" vertOverflow="ellipsis" horzOverflow="overflow" wrap="square" lIns="0" tIns="0" rIns="0" bIns="0" anchor="ctr" anchorCtr="1"/>
          <a:lstStyle/>
          <a:p>
            <a:pPr algn="ctr" rtl="0">
              <a:defRPr>
                <a:ln>
                  <a:noFill/>
                </a:ln>
              </a:defRPr>
            </a:pPr>
            <a:endParaRPr lang="en-US" sz="900" b="0" i="0" u="none" strike="noStrike" baseline="0">
              <a:ln>
                <a:noFill/>
              </a:ln>
              <a:solidFill>
                <a:sysClr val="windowText" lastClr="000000">
                  <a:lumMod val="65000"/>
                  <a:lumOff val="35000"/>
                </a:sysClr>
              </a:solidFill>
              <a:latin typeface="Calibri" panose="020F0502020204030204"/>
            </a:endParaRPr>
          </a:p>
        </cx:txPr>
      </cx:axis>
      <cx:axis id="1">
        <cx:valScaling/>
        <cx:title>
          <cx:tx>
            <cx:txData>
              <cx:v>Project NCF (M$, real)</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Project NCF (M$, real)</a:t>
              </a:r>
            </a:p>
          </cx:txPr>
        </cx:title>
        <cx:majorGridlines/>
        <cx:tickLabels/>
      </cx:axis>
    </cx:plotArea>
  </cx:chart>
  <cx:spPr>
    <a:ln>
      <a:noFill/>
    </a:ln>
  </cx:spPr>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_xlchart.v1.13</cx:f>
      </cx:strDim>
      <cx:numDim type="val">
        <cx:f>_xlchart.v1.12</cx:f>
      </cx:numDim>
    </cx:data>
  </cx:chartData>
  <cx:chart>
    <cx:title pos="t" align="ctr" overlay="0">
      <cx:tx>
        <cx:txData>
          <cx:v>Impact on project NPV</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Impact on project NPV</a:t>
          </a:r>
        </a:p>
      </cx:txPr>
    </cx:title>
    <cx:plotArea>
      <cx:plotAreaRegion>
        <cx:series layoutId="waterfall" uniqueId="{0A19E4A1-E767-4E87-94B6-29C580ED9C30}">
          <cx:spPr>
            <a:ln w="15875">
              <a:solidFill>
                <a:schemeClr val="bg2">
                  <a:lumMod val="25000"/>
                </a:schemeClr>
              </a:solidFill>
            </a:ln>
          </cx:spPr>
          <cx:dataPt idx="0">
            <cx:spPr>
              <a:solidFill>
                <a:srgbClr val="A5A5A5">
                  <a:alpha val="75000"/>
                </a:srgbClr>
              </a:solidFill>
            </cx:spPr>
          </cx:dataPt>
          <cx:dataPt idx="1">
            <cx:spPr>
              <a:solidFill>
                <a:srgbClr val="4472C4">
                  <a:lumMod val="50000"/>
                  <a:alpha val="75000"/>
                </a:srgbClr>
              </a:solidFill>
            </cx:spPr>
          </cx:dataPt>
          <cx:dataPt idx="2">
            <cx:spPr>
              <a:solidFill>
                <a:srgbClr val="FFC000">
                  <a:alpha val="75000"/>
                </a:srgbClr>
              </a:solidFill>
            </cx:spPr>
          </cx:dataPt>
          <cx:dataPt idx="3">
            <cx:spPr>
              <a:solidFill>
                <a:srgbClr val="4472C4">
                  <a:alpha val="75000"/>
                </a:srgbClr>
              </a:solidFill>
            </cx:spPr>
          </cx:dataPt>
          <cx:dataLabels pos="outEnd">
            <cx:visibility seriesName="0" categoryName="0" value="1"/>
            <cx:separator>, </cx:separator>
          </cx:dataLabels>
          <cx:dataId val="0"/>
          <cx:layoutPr>
            <cx:subtotals>
              <cx:idx val="3"/>
            </cx:subtotals>
          </cx:layoutPr>
        </cx:series>
      </cx:plotAreaRegion>
      <cx:axis id="0">
        <cx:catScaling gapWidth="0.5"/>
        <cx:tickLabels/>
        <cx:txPr>
          <a:bodyPr spcFirstLastPara="1" vertOverflow="ellipsis" horzOverflow="overflow" wrap="square" lIns="0" tIns="0" rIns="0" bIns="0" anchor="ctr" anchorCtr="1"/>
          <a:lstStyle/>
          <a:p>
            <a:pPr algn="ctr" rtl="0">
              <a:defRPr>
                <a:ln>
                  <a:noFill/>
                </a:ln>
              </a:defRPr>
            </a:pPr>
            <a:endParaRPr lang="en-US" sz="900" b="0" i="0" u="none" strike="noStrike" baseline="0">
              <a:ln>
                <a:noFill/>
              </a:ln>
              <a:solidFill>
                <a:sysClr val="windowText" lastClr="000000">
                  <a:lumMod val="65000"/>
                  <a:lumOff val="35000"/>
                </a:sysClr>
              </a:solidFill>
              <a:latin typeface="Calibri" panose="020F0502020204030204"/>
            </a:endParaRPr>
          </a:p>
        </cx:txPr>
      </cx:axis>
      <cx:axis id="1">
        <cx:valScaling/>
        <cx:title>
          <cx:tx>
            <cx:txData>
              <cx:v>Project NPV (M$, discounted)</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Project NPV (M$, discounted)</a:t>
              </a:r>
            </a:p>
          </cx:txPr>
        </cx:title>
        <cx:majorGridlines/>
        <cx:tickLabels/>
      </cx:axis>
    </cx:plotArea>
  </cx:chart>
  <cx:spPr>
    <a:ln>
      <a:noFill/>
    </a:ln>
  </cx:spPr>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strDim type="cat">
        <cx:f>_xlchart.v1.9</cx:f>
      </cx:strDim>
      <cx:numDim type="val">
        <cx:f>_xlchart.v1.8</cx:f>
      </cx:numDim>
    </cx:data>
  </cx:chartData>
  <cx:chart>
    <cx:title pos="t" align="ctr" overlay="0">
      <cx:tx>
        <cx:txData>
          <cx:v>Impact on project IRR</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Impact on project IRR</a:t>
          </a:r>
        </a:p>
      </cx:txPr>
    </cx:title>
    <cx:plotArea>
      <cx:plotAreaRegion>
        <cx:series layoutId="waterfall" uniqueId="{0A19E4A1-E767-4E87-94B6-29C580ED9C30}">
          <cx:spPr>
            <a:ln w="15875">
              <a:solidFill>
                <a:schemeClr val="bg2">
                  <a:lumMod val="25000"/>
                </a:schemeClr>
              </a:solidFill>
            </a:ln>
          </cx:spPr>
          <cx:dataPt idx="0">
            <cx:spPr>
              <a:solidFill>
                <a:srgbClr val="A5A5A5">
                  <a:alpha val="75000"/>
                </a:srgbClr>
              </a:solidFill>
            </cx:spPr>
          </cx:dataPt>
          <cx:dataPt idx="1">
            <cx:spPr>
              <a:solidFill>
                <a:srgbClr val="4472C4">
                  <a:lumMod val="50000"/>
                  <a:alpha val="75000"/>
                </a:srgbClr>
              </a:solidFill>
            </cx:spPr>
          </cx:dataPt>
          <cx:dataPt idx="2">
            <cx:spPr>
              <a:solidFill>
                <a:srgbClr val="FFC000">
                  <a:alpha val="75000"/>
                </a:srgbClr>
              </a:solidFill>
            </cx:spPr>
          </cx:dataPt>
          <cx:dataPt idx="3">
            <cx:spPr>
              <a:solidFill>
                <a:srgbClr val="4472C4">
                  <a:alpha val="75000"/>
                </a:srgbClr>
              </a:solidFill>
            </cx:spPr>
          </cx:dataPt>
          <cx:dataLabels pos="outEnd">
            <cx:visibility seriesName="0" categoryName="0" value="1"/>
            <cx:separator>, </cx:separator>
          </cx:dataLabels>
          <cx:dataId val="0"/>
          <cx:layoutPr>
            <cx:subtotals>
              <cx:idx val="3"/>
            </cx:subtotals>
          </cx:layoutPr>
        </cx:series>
      </cx:plotAreaRegion>
      <cx:axis id="0">
        <cx:catScaling gapWidth="0.5"/>
        <cx:tickLabels/>
        <cx:txPr>
          <a:bodyPr spcFirstLastPara="1" vertOverflow="ellipsis" horzOverflow="overflow" wrap="square" lIns="0" tIns="0" rIns="0" bIns="0" anchor="ctr" anchorCtr="1"/>
          <a:lstStyle/>
          <a:p>
            <a:pPr algn="ctr" rtl="0">
              <a:defRPr>
                <a:ln>
                  <a:noFill/>
                </a:ln>
              </a:defRPr>
            </a:pPr>
            <a:endParaRPr lang="en-US" sz="900" b="0" i="0" u="none" strike="noStrike" baseline="0">
              <a:ln>
                <a:noFill/>
              </a:ln>
              <a:solidFill>
                <a:sysClr val="windowText" lastClr="000000">
                  <a:lumMod val="65000"/>
                  <a:lumOff val="35000"/>
                </a:sysClr>
              </a:solidFill>
              <a:latin typeface="Calibri" panose="020F0502020204030204"/>
            </a:endParaRPr>
          </a:p>
        </cx:txPr>
      </cx:axis>
      <cx:axis id="1">
        <cx:valScaling/>
        <cx:title>
          <cx:tx>
            <cx:txData>
              <cx:v>Project IRR (%)</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Project IRR (%)</a:t>
              </a:r>
            </a:p>
          </cx:txPr>
        </cx:title>
        <cx:majorGridlines/>
        <cx:tickLabels/>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8.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6.xml"/><Relationship Id="rId13" Type="http://schemas.microsoft.com/office/2014/relationships/chartEx" Target="../charts/chartEx1.xml"/><Relationship Id="rId18" Type="http://schemas.openxmlformats.org/officeDocument/2006/relationships/chart" Target="../charts/chart24.xml"/><Relationship Id="rId26" Type="http://schemas.microsoft.com/office/2014/relationships/chartEx" Target="../charts/chartEx4.xml"/><Relationship Id="rId39" Type="http://schemas.microsoft.com/office/2014/relationships/chartEx" Target="../charts/chartEx7.xml"/><Relationship Id="rId3" Type="http://schemas.openxmlformats.org/officeDocument/2006/relationships/chart" Target="../charts/chart11.xml"/><Relationship Id="rId21" Type="http://schemas.openxmlformats.org/officeDocument/2006/relationships/chart" Target="../charts/chart27.xml"/><Relationship Id="rId34" Type="http://schemas.openxmlformats.org/officeDocument/2006/relationships/chart" Target="../charts/chart37.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3.xml"/><Relationship Id="rId25" Type="http://schemas.microsoft.com/office/2014/relationships/chartEx" Target="../charts/chartEx3.xml"/><Relationship Id="rId33" Type="http://schemas.microsoft.com/office/2014/relationships/chartEx" Target="../charts/chartEx5.xml"/><Relationship Id="rId38" Type="http://schemas.microsoft.com/office/2014/relationships/chartEx" Target="../charts/chartEx6.xml"/><Relationship Id="rId2" Type="http://schemas.openxmlformats.org/officeDocument/2006/relationships/chart" Target="../charts/chart10.xml"/><Relationship Id="rId16" Type="http://schemas.openxmlformats.org/officeDocument/2006/relationships/chart" Target="../charts/chart22.xml"/><Relationship Id="rId20" Type="http://schemas.openxmlformats.org/officeDocument/2006/relationships/chart" Target="../charts/chart26.xml"/><Relationship Id="rId29" Type="http://schemas.openxmlformats.org/officeDocument/2006/relationships/chart" Target="../charts/chart33.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24" Type="http://schemas.openxmlformats.org/officeDocument/2006/relationships/chart" Target="../charts/chart30.xml"/><Relationship Id="rId32" Type="http://schemas.openxmlformats.org/officeDocument/2006/relationships/chart" Target="../charts/chart36.xml"/><Relationship Id="rId37" Type="http://schemas.openxmlformats.org/officeDocument/2006/relationships/chart" Target="../charts/chart40.xml"/><Relationship Id="rId5" Type="http://schemas.openxmlformats.org/officeDocument/2006/relationships/chart" Target="../charts/chart13.xml"/><Relationship Id="rId15" Type="http://schemas.microsoft.com/office/2014/relationships/chartEx" Target="../charts/chartEx2.xml"/><Relationship Id="rId23" Type="http://schemas.openxmlformats.org/officeDocument/2006/relationships/chart" Target="../charts/chart29.xml"/><Relationship Id="rId28" Type="http://schemas.openxmlformats.org/officeDocument/2006/relationships/chart" Target="../charts/chart32.xml"/><Relationship Id="rId36" Type="http://schemas.openxmlformats.org/officeDocument/2006/relationships/chart" Target="../charts/chart39.xml"/><Relationship Id="rId10" Type="http://schemas.openxmlformats.org/officeDocument/2006/relationships/chart" Target="../charts/chart18.xml"/><Relationship Id="rId19" Type="http://schemas.openxmlformats.org/officeDocument/2006/relationships/chart" Target="../charts/chart25.xml"/><Relationship Id="rId31" Type="http://schemas.openxmlformats.org/officeDocument/2006/relationships/chart" Target="../charts/chart35.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1.xml"/><Relationship Id="rId22" Type="http://schemas.openxmlformats.org/officeDocument/2006/relationships/chart" Target="../charts/chart28.xml"/><Relationship Id="rId27" Type="http://schemas.openxmlformats.org/officeDocument/2006/relationships/chart" Target="../charts/chart31.xml"/><Relationship Id="rId30" Type="http://schemas.openxmlformats.org/officeDocument/2006/relationships/chart" Target="../charts/chart34.xml"/><Relationship Id="rId35" Type="http://schemas.openxmlformats.org/officeDocument/2006/relationships/chart" Target="../charts/chart38.xml"/></Relationships>
</file>

<file path=xl/drawings/drawing1.xml><?xml version="1.0" encoding="utf-8"?>
<xdr:wsDr xmlns:xdr="http://schemas.openxmlformats.org/drawingml/2006/spreadsheetDrawing" xmlns:a="http://schemas.openxmlformats.org/drawingml/2006/main">
  <xdr:twoCellAnchor editAs="oneCell">
    <xdr:from>
      <xdr:col>6</xdr:col>
      <xdr:colOff>817617</xdr:colOff>
      <xdr:row>1</xdr:row>
      <xdr:rowOff>0</xdr:rowOff>
    </xdr:from>
    <xdr:to>
      <xdr:col>7</xdr:col>
      <xdr:colOff>123861</xdr:colOff>
      <xdr:row>5</xdr:row>
      <xdr:rowOff>113862</xdr:rowOff>
    </xdr:to>
    <xdr:pic>
      <xdr:nvPicPr>
        <xdr:cNvPr id="4" name="Picture 3">
          <a:extLst>
            <a:ext uri="{FF2B5EF4-FFF2-40B4-BE49-F238E27FC236}">
              <a16:creationId xmlns:a16="http://schemas.microsoft.com/office/drawing/2014/main" id="{4586A060-A9DC-4A2B-A18B-7989A318DD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65567" y="0"/>
          <a:ext cx="3998894" cy="850462"/>
        </a:xfrm>
        <a:prstGeom prst="rect">
          <a:avLst/>
        </a:prstGeom>
      </xdr:spPr>
    </xdr:pic>
    <xdr:clientData/>
  </xdr:twoCellAnchor>
  <xdr:twoCellAnchor>
    <xdr:from>
      <xdr:col>2</xdr:col>
      <xdr:colOff>0</xdr:colOff>
      <xdr:row>20</xdr:row>
      <xdr:rowOff>1589</xdr:rowOff>
    </xdr:from>
    <xdr:to>
      <xdr:col>7</xdr:col>
      <xdr:colOff>0</xdr:colOff>
      <xdr:row>38</xdr:row>
      <xdr:rowOff>136071</xdr:rowOff>
    </xdr:to>
    <xdr:sp macro="" textlink="">
      <xdr:nvSpPr>
        <xdr:cNvPr id="6" name="TextBox 5">
          <a:extLst>
            <a:ext uri="{FF2B5EF4-FFF2-40B4-BE49-F238E27FC236}">
              <a16:creationId xmlns:a16="http://schemas.microsoft.com/office/drawing/2014/main" id="{D7F42822-90D3-4C8D-BCDD-6AB270504DE1}"/>
            </a:ext>
          </a:extLst>
        </xdr:cNvPr>
        <xdr:cNvSpPr txBox="1"/>
      </xdr:nvSpPr>
      <xdr:spPr>
        <a:xfrm>
          <a:off x="254000" y="1942875"/>
          <a:ext cx="7093857" cy="34001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About</a:t>
          </a:r>
          <a:r>
            <a:rPr lang="en-US" sz="1100" b="1" baseline="0"/>
            <a:t> the IGF Financial Model</a:t>
          </a:r>
        </a:p>
        <a:p>
          <a:endParaRPr lang="en-US" sz="1100" baseline="0"/>
        </a:p>
        <a:p>
          <a:r>
            <a:rPr lang="en-US" sz="1100">
              <a:latin typeface="+mj-lt"/>
            </a:rPr>
            <a:t>This is a beta-stage</a:t>
          </a:r>
          <a:r>
            <a:rPr lang="en-US" sz="1100" baseline="0">
              <a:latin typeface="+mj-lt"/>
            </a:rPr>
            <a:t> financial model for estimating the cost of tax incentives in mining, including behavioural responses as set out in </a:t>
          </a:r>
          <a:r>
            <a:rPr lang="en-US" sz="1100" i="1" baseline="0">
              <a:latin typeface="+mj-lt"/>
            </a:rPr>
            <a:t>Tax Incentives in Mining: Minimising Risks to Revenue</a:t>
          </a:r>
          <a:r>
            <a:rPr lang="en-US" sz="1100" i="0" baseline="0">
              <a:latin typeface="+mj-lt"/>
            </a:rPr>
            <a:t>. Users are advised to read the guidance note and the </a:t>
          </a:r>
          <a:r>
            <a:rPr lang="en-US" sz="1100" i="1" baseline="0">
              <a:latin typeface="+mj-lt"/>
            </a:rPr>
            <a:t>Supplementary Guidance: How to Use Financial Modelling to Estimate the Cost of Tax Incentives</a:t>
          </a:r>
          <a:r>
            <a:rPr lang="en-US" sz="1100" i="0" baseline="0">
              <a:latin typeface="+mj-lt"/>
            </a:rPr>
            <a:t> before using this model.</a:t>
          </a:r>
        </a:p>
        <a:p>
          <a:endParaRPr lang="en-US" sz="1100" i="0" baseline="0">
            <a:latin typeface="+mj-lt"/>
          </a:endParaRPr>
        </a:p>
        <a:p>
          <a:r>
            <a:rPr lang="en-US" sz="1100" i="0" baseline="0">
              <a:latin typeface="+mj-lt"/>
            </a:rPr>
            <a:t>The model is pre-configured for a representative medium-sized surface gold mine in sub-Saharan Africa and typical tax and royalty fiscal regime. The project assumptions are based on data from the World Bank Sourcebook and various technical reports filed with securities administrations. It can be used to examine the cost of tax incentives on the representative gold mine, but users should note that the insights gained may not apply more broadly to other projects with different commodity types, cost bases, and fiscal regimes. Every mining project is unique, and financial modelling needs to reflect the specifics of the project and fiscal regime that applies to it.</a:t>
          </a:r>
        </a:p>
        <a:p>
          <a:r>
            <a:rPr lang="en-US" sz="1100" i="0" baseline="0">
              <a:latin typeface="+mj-lt"/>
            </a:rPr>
            <a:t> </a:t>
          </a:r>
        </a:p>
        <a:p>
          <a:r>
            <a:rPr lang="en-US" sz="1100" i="0" baseline="0">
              <a:latin typeface="+mj-lt"/>
            </a:rPr>
            <a:t>The IGF has therefore released the model under Creative Commons Attribution-ShareAlike 4.0 International License (CC-BY-SA 4.0) so that users can make changes to the model to adapt it to local circumstances. The model follows the FAST Standard of financial modelling to help with transferability and to make it as easy as possible for users to make structural changes, for example to change the mine type, commodity or fiscal regime. Users who intend to adapt the model should first read </a:t>
          </a:r>
          <a:r>
            <a:rPr lang="en-US" sz="1100" i="1" baseline="0">
              <a:latin typeface="+mj-lt"/>
            </a:rPr>
            <a:t>Supplementary Guidance: How to Use Financial Modelling to Estimate the Cost of Tax Incentives </a:t>
          </a:r>
          <a:r>
            <a:rPr lang="en-US" sz="1100" i="0" baseline="0">
              <a:latin typeface="+mj-lt"/>
            </a:rPr>
            <a:t>to get a better understanding of the model’s architecture.</a:t>
          </a:r>
        </a:p>
      </xdr:txBody>
    </xdr:sp>
    <xdr:clientData/>
  </xdr:twoCellAnchor>
  <xdr:twoCellAnchor>
    <xdr:from>
      <xdr:col>2</xdr:col>
      <xdr:colOff>0</xdr:colOff>
      <xdr:row>56</xdr:row>
      <xdr:rowOff>42335</xdr:rowOff>
    </xdr:from>
    <xdr:to>
      <xdr:col>7</xdr:col>
      <xdr:colOff>0</xdr:colOff>
      <xdr:row>81</xdr:row>
      <xdr:rowOff>38101</xdr:rowOff>
    </xdr:to>
    <xdr:sp macro="" textlink="">
      <xdr:nvSpPr>
        <xdr:cNvPr id="7" name="TextBox 6">
          <a:extLst>
            <a:ext uri="{FF2B5EF4-FFF2-40B4-BE49-F238E27FC236}">
              <a16:creationId xmlns:a16="http://schemas.microsoft.com/office/drawing/2014/main" id="{B4C9341A-9D84-4741-8949-1B042CFDAD64}"/>
            </a:ext>
          </a:extLst>
        </xdr:cNvPr>
        <xdr:cNvSpPr txBox="1"/>
      </xdr:nvSpPr>
      <xdr:spPr>
        <a:xfrm>
          <a:off x="254000" y="12875685"/>
          <a:ext cx="7099300" cy="45995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Using the model</a:t>
          </a:r>
          <a:endParaRPr lang="en-US" sz="1100" b="1" baseline="0"/>
        </a:p>
        <a:p>
          <a:endParaRPr lang="en-US" sz="1100" baseline="0"/>
        </a:p>
        <a:p>
          <a:r>
            <a:rPr lang="en-US" sz="1100" baseline="0">
              <a:latin typeface="+mj-lt"/>
            </a:rPr>
            <a:t>The </a:t>
          </a:r>
          <a:r>
            <a:rPr lang="en-US" sz="1100" b="1" baseline="0">
              <a:latin typeface="+mj-lt"/>
            </a:rPr>
            <a:t>Dashboard</a:t>
          </a:r>
          <a:r>
            <a:rPr lang="en-US" sz="1100" baseline="0">
              <a:latin typeface="+mj-lt"/>
            </a:rPr>
            <a:t> worksheet is in two parts and is a simple way to control the model and read key results in real time:</a:t>
          </a:r>
        </a:p>
        <a:p>
          <a:pPr marL="628650" lvl="1" indent="-171450">
            <a:buFont typeface="Arial" panose="020B0604020202020204" pitchFamily="34" charset="0"/>
            <a:buChar char="•"/>
          </a:pPr>
          <a:r>
            <a:rPr lang="en-US" sz="1100" i="0" baseline="0">
              <a:latin typeface="+mj-lt"/>
            </a:rPr>
            <a:t>The left-hand side, in yellow, is the control section and is used to enter tax incentives and associated behavioural responses into the model.</a:t>
          </a:r>
        </a:p>
        <a:p>
          <a:pPr marL="628650" lvl="1" indent="-171450">
            <a:buFont typeface="Arial" panose="020B0604020202020204" pitchFamily="34" charset="0"/>
            <a:buChar char="•"/>
          </a:pPr>
          <a:r>
            <a:rPr lang="en-US" sz="1100" i="0" baseline="0">
              <a:latin typeface="+mj-lt"/>
            </a:rPr>
            <a:t>The right-hand side, in blue, shows the impact of tax incentives and behavioural responses on key government and project indicators.</a:t>
          </a:r>
        </a:p>
        <a:p>
          <a:endParaRPr lang="en-US" sz="1100" i="0" baseline="0">
            <a:latin typeface="+mj-lt"/>
          </a:endParaRPr>
        </a:p>
        <a:p>
          <a:r>
            <a:rPr lang="en-US" sz="1100" i="0" baseline="0">
              <a:latin typeface="+mj-lt"/>
            </a:rPr>
            <a:t>The </a:t>
          </a:r>
          <a:r>
            <a:rPr lang="en-US" sz="1100" b="1" i="0" baseline="0">
              <a:latin typeface="+mj-lt"/>
            </a:rPr>
            <a:t>Sensitivity</a:t>
          </a:r>
          <a:r>
            <a:rPr lang="en-US" sz="1100" b="0" i="0" baseline="0">
              <a:latin typeface="+mj-lt"/>
            </a:rPr>
            <a:t> worksheet complements the </a:t>
          </a:r>
          <a:r>
            <a:rPr lang="en-US" sz="1100" b="0" i="1" baseline="0">
              <a:latin typeface="+mj-lt"/>
            </a:rPr>
            <a:t>Dashboard</a:t>
          </a:r>
          <a:r>
            <a:rPr lang="en-US" sz="1100" b="0" i="0" baseline="0">
              <a:latin typeface="+mj-lt"/>
            </a:rPr>
            <a:t> by showing how key modelling results - government and project indicators - change according to variation in key input parameters. It is intended to account for uncertainty in key assumptions, such as commodity prices, which are volatile and difficult to estimate in advance. It is also split into two parts:</a:t>
          </a:r>
        </a:p>
        <a:p>
          <a:pPr marL="628650" lvl="1" indent="-171450">
            <a:buFont typeface="Arial" panose="020B0604020202020204" pitchFamily="34" charset="0"/>
            <a:buChar char="•"/>
          </a:pPr>
          <a:r>
            <a:rPr lang="en-US" sz="1100" b="0" i="0" baseline="0">
              <a:latin typeface="+mj-lt"/>
            </a:rPr>
            <a:t>The left-hand side, in yellow, is used to control key sensitivity parameters (commodity prices, investor discount rates, and the cut-off grade)</a:t>
          </a:r>
        </a:p>
        <a:p>
          <a:pPr marL="628650" lvl="1" indent="-171450">
            <a:buFont typeface="Arial" panose="020B0604020202020204" pitchFamily="34" charset="0"/>
            <a:buChar char="•"/>
          </a:pPr>
          <a:r>
            <a:rPr lang="en-US" sz="1100" b="0" i="0" baseline="0">
              <a:latin typeface="+mj-lt"/>
            </a:rPr>
            <a:t>The right-hand side, in blue, shows how government revenue and government take respond to different commodity prices, and how project returns vary by commodity price, discount rate, and cut-off grade.</a:t>
          </a:r>
        </a:p>
        <a:p>
          <a:endParaRPr lang="en-US" sz="1100" b="0" i="0" baseline="0">
            <a:latin typeface="+mj-lt"/>
          </a:endParaRPr>
        </a:p>
        <a:p>
          <a:r>
            <a:rPr lang="en-US" sz="1100" b="0" i="0" baseline="0">
              <a:latin typeface="+mj-lt"/>
            </a:rPr>
            <a:t>Most applications of the model can be done in the </a:t>
          </a:r>
          <a:r>
            <a:rPr lang="en-US" sz="1100" b="0" i="1" baseline="0">
              <a:latin typeface="+mj-lt"/>
            </a:rPr>
            <a:t>Dashboard</a:t>
          </a:r>
          <a:r>
            <a:rPr lang="en-US" sz="1100" b="0" i="0" baseline="0">
              <a:latin typeface="+mj-lt"/>
            </a:rPr>
            <a:t> and</a:t>
          </a:r>
          <a:r>
            <a:rPr lang="en-US" sz="1100" b="0" i="1" baseline="0">
              <a:latin typeface="+mj-lt"/>
            </a:rPr>
            <a:t> Sensitivity</a:t>
          </a:r>
          <a:r>
            <a:rPr lang="en-US" sz="1100" b="0" i="0" baseline="0">
              <a:latin typeface="+mj-lt"/>
            </a:rPr>
            <a:t> worksheets without having to view or modify other worksheets. More detailed modelling outputs are shown in the </a:t>
          </a:r>
          <a:r>
            <a:rPr lang="en-US" sz="1100" b="1" i="0" baseline="0">
              <a:latin typeface="+mj-lt"/>
            </a:rPr>
            <a:t>Results</a:t>
          </a:r>
          <a:r>
            <a:rPr lang="en-US" sz="1100" b="0" i="0" baseline="0">
              <a:latin typeface="+mj-lt"/>
            </a:rPr>
            <a:t> worksheet, which includes pre-formatted tables and charts of government revenues, revenue foregone, and project indicators. These can used directly in documents and slide decks to present modelling results. The </a:t>
          </a:r>
          <a:r>
            <a:rPr lang="en-US" sz="1100" b="1" i="0" baseline="0">
              <a:latin typeface="+mj-lt"/>
            </a:rPr>
            <a:t>Costing</a:t>
          </a:r>
          <a:r>
            <a:rPr lang="en-US" sz="1100" b="0" i="0" baseline="0">
              <a:latin typeface="+mj-lt"/>
            </a:rPr>
            <a:t> worksheet shows the detailed breakdown of total cost by direct effects and behavioural effects for each tax instrument, and the </a:t>
          </a:r>
          <a:r>
            <a:rPr lang="en-US" sz="1100" b="1" i="0" baseline="0">
              <a:latin typeface="+mj-lt"/>
            </a:rPr>
            <a:t>Scorecard</a:t>
          </a:r>
          <a:r>
            <a:rPr lang="en-US" sz="1100" b="0" i="0" baseline="0">
              <a:latin typeface="+mj-lt"/>
            </a:rPr>
            <a:t> tab can be used to generate tables of multiple tax incentives.</a:t>
          </a:r>
        </a:p>
        <a:p>
          <a:endParaRPr lang="en-US" sz="1100" b="0" i="0" baseline="0">
            <a:latin typeface="+mj-lt"/>
          </a:endParaRPr>
        </a:p>
        <a:p>
          <a:r>
            <a:rPr lang="en-US" sz="1100" b="0" i="0" baseline="0">
              <a:latin typeface="+mj-lt"/>
            </a:rPr>
            <a:t>The model can be adapted to different surface gold mines by changing the operational and cost assumptions on the </a:t>
          </a:r>
          <a:r>
            <a:rPr lang="en-US" sz="1100" b="1" i="0" baseline="0">
              <a:latin typeface="+mj-lt"/>
            </a:rPr>
            <a:t>Inputs</a:t>
          </a:r>
          <a:r>
            <a:rPr lang="en-US" sz="1100" b="0" i="0" baseline="0">
              <a:latin typeface="+mj-lt"/>
            </a:rPr>
            <a:t> worksheet. All costs and financial data are entered to the model in real terms. Consistent with the FAST Standard, input cells are highlighted in yellow and are the only cells that need to be changed to set new assumptions.</a:t>
          </a:r>
        </a:p>
      </xdr:txBody>
    </xdr:sp>
    <xdr:clientData/>
  </xdr:twoCellAnchor>
  <xdr:twoCellAnchor>
    <xdr:from>
      <xdr:col>2</xdr:col>
      <xdr:colOff>0</xdr:colOff>
      <xdr:row>113</xdr:row>
      <xdr:rowOff>137583</xdr:rowOff>
    </xdr:from>
    <xdr:to>
      <xdr:col>7</xdr:col>
      <xdr:colOff>0</xdr:colOff>
      <xdr:row>127</xdr:row>
      <xdr:rowOff>137583</xdr:rowOff>
    </xdr:to>
    <xdr:sp macro="" textlink="">
      <xdr:nvSpPr>
        <xdr:cNvPr id="8" name="TextBox 7">
          <a:extLst>
            <a:ext uri="{FF2B5EF4-FFF2-40B4-BE49-F238E27FC236}">
              <a16:creationId xmlns:a16="http://schemas.microsoft.com/office/drawing/2014/main" id="{F2385B50-A27A-4A87-A470-28DC69BA63F9}"/>
            </a:ext>
          </a:extLst>
        </xdr:cNvPr>
        <xdr:cNvSpPr txBox="1"/>
      </xdr:nvSpPr>
      <xdr:spPr>
        <a:xfrm>
          <a:off x="254000" y="23050500"/>
          <a:ext cx="7090833" cy="25188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Adapting the model</a:t>
          </a:r>
          <a:endParaRPr lang="en-US" sz="1100" b="1" baseline="0"/>
        </a:p>
        <a:p>
          <a:endParaRPr lang="en-US" sz="1100" baseline="0"/>
        </a:p>
        <a:p>
          <a:r>
            <a:rPr lang="en-US" sz="1100" b="0" baseline="0">
              <a:latin typeface="+mj-lt"/>
            </a:rPr>
            <a:t>The IGF model can be used for surface gold mines with a typical tax and royalty regime without needing to make any structural changes to the model. To adapt the model to different mine types and commodities, or to make structural changes to the fiscal regime, users must make changes to the working sheets in the model. The IGF has released the model under a Creative Commons Attribution-ShareAlike 4.0 International License (CC BY-SA 4.0) and used the FAST Standard to make this as easy as possible, but users make structural changes to the model at their own risk.</a:t>
          </a:r>
        </a:p>
        <a:p>
          <a:endParaRPr lang="en-US" sz="1100" b="0" baseline="0">
            <a:latin typeface="+mj-lt"/>
          </a:endParaRPr>
        </a:p>
        <a:p>
          <a:r>
            <a:rPr lang="en-US" sz="1100" b="0" baseline="0">
              <a:latin typeface="+mj-lt"/>
            </a:rPr>
            <a:t>Users show note that, as the model produces three distinct sets of outputs based on different combinations of fiscal regime and behavioural assumptions, structural changes need to be made in triplicate to each of the three main working sheets (</a:t>
          </a:r>
          <a:r>
            <a:rPr lang="en-US" sz="1100" b="1" baseline="0">
              <a:latin typeface="+mj-lt"/>
            </a:rPr>
            <a:t>Benchmark</a:t>
          </a:r>
          <a:r>
            <a:rPr lang="en-US" sz="1100" b="0" baseline="0">
              <a:latin typeface="+mj-lt"/>
            </a:rPr>
            <a:t>, </a:t>
          </a:r>
          <a:r>
            <a:rPr lang="en-US" sz="1100" b="1" baseline="0">
              <a:latin typeface="+mj-lt"/>
            </a:rPr>
            <a:t>Incentive</a:t>
          </a:r>
          <a:r>
            <a:rPr lang="en-US" sz="1100" b="0" baseline="0">
              <a:latin typeface="+mj-lt"/>
            </a:rPr>
            <a:t> and </a:t>
          </a:r>
          <a:r>
            <a:rPr lang="en-US" sz="1100" b="1" baseline="0">
              <a:latin typeface="+mj-lt"/>
            </a:rPr>
            <a:t>Behavioural</a:t>
          </a:r>
          <a:r>
            <a:rPr lang="en-US" sz="1100" b="0" baseline="0">
              <a:latin typeface="+mj-lt"/>
            </a:rPr>
            <a:t>.</a:t>
          </a:r>
        </a:p>
        <a:p>
          <a:endParaRPr lang="en-US" sz="1100" b="0" baseline="0">
            <a:latin typeface="+mj-lt"/>
          </a:endParaRPr>
        </a:p>
        <a:p>
          <a:r>
            <a:rPr lang="en-US" sz="1100" b="0" baseline="0">
              <a:latin typeface="+mj-lt"/>
            </a:rPr>
            <a:t>Users should refer to </a:t>
          </a:r>
          <a:r>
            <a:rPr lang="en-US" sz="1100" b="0" i="1" baseline="0">
              <a:latin typeface="+mj-lt"/>
            </a:rPr>
            <a:t>Supplementary Guidance: How to Use Financial Modelling to Estimate the Cost of Tax Incentives </a:t>
          </a:r>
          <a:r>
            <a:rPr lang="en-US" sz="1100" b="0" i="0" baseline="0">
              <a:latin typeface="+mj-lt"/>
            </a:rPr>
            <a:t>for more information on the foundation and workings sheets. The main data flows through the model are shown below.</a:t>
          </a:r>
          <a:endParaRPr lang="en-US" sz="1100" b="0" baseline="0">
            <a:latin typeface="+mj-lt"/>
          </a:endParaRPr>
        </a:p>
      </xdr:txBody>
    </xdr:sp>
    <xdr:clientData/>
  </xdr:twoCellAnchor>
  <xdr:twoCellAnchor>
    <xdr:from>
      <xdr:col>2</xdr:col>
      <xdr:colOff>23813</xdr:colOff>
      <xdr:row>11</xdr:row>
      <xdr:rowOff>119063</xdr:rowOff>
    </xdr:from>
    <xdr:to>
      <xdr:col>6</xdr:col>
      <xdr:colOff>4532312</xdr:colOff>
      <xdr:row>19</xdr:row>
      <xdr:rowOff>158751</xdr:rowOff>
    </xdr:to>
    <xdr:sp macro="" textlink="">
      <xdr:nvSpPr>
        <xdr:cNvPr id="11" name="TextBox 10">
          <a:extLst>
            <a:ext uri="{FF2B5EF4-FFF2-40B4-BE49-F238E27FC236}">
              <a16:creationId xmlns:a16="http://schemas.microsoft.com/office/drawing/2014/main" id="{46289D65-178A-4961-BA9B-F4F3C8A37845}"/>
            </a:ext>
          </a:extLst>
        </xdr:cNvPr>
        <xdr:cNvSpPr txBox="1"/>
      </xdr:nvSpPr>
      <xdr:spPr>
        <a:xfrm>
          <a:off x="277813" y="2071688"/>
          <a:ext cx="6913562" cy="15001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1"/>
            <a:t>The</a:t>
          </a:r>
          <a:r>
            <a:rPr lang="en-US" sz="1100" i="1" baseline="0"/>
            <a:t> IGF Financial Model is licensed under a Creative Commons Attribution-ShareAlike 4.0 International Licence (CC BY-SA 4.0). The model may be freely used, quoted, shared and adapted provided that i) the source is fully acknowledged and ii) any adaptations of this material are distributed under the same licence.</a:t>
          </a:r>
        </a:p>
        <a:p>
          <a:endParaRPr lang="en-US" sz="1100" i="1" baseline="0"/>
        </a:p>
        <a:p>
          <a:r>
            <a:rPr lang="en-US" sz="1100" i="1" baseline="0"/>
            <a:t>IGF is very interested in how this model is being used, so we request that you reach out to us via email notifying us of use of these resources. Note this is not a requirement of the licence or permission request, and you do not have to wait for a response from IGF in order to use these resources - we are seeking to keep a dioloague with users in order to provide updates, track progress and gather usage statistics. Our contact email is kclark@iisd.ca.</a:t>
          </a:r>
          <a:endParaRPr lang="en-US" sz="1100" i="1"/>
        </a:p>
      </xdr:txBody>
    </xdr:sp>
    <xdr:clientData/>
  </xdr:twoCellAnchor>
  <xdr:twoCellAnchor editAs="oneCell">
    <xdr:from>
      <xdr:col>3</xdr:col>
      <xdr:colOff>6350</xdr:colOff>
      <xdr:row>83</xdr:row>
      <xdr:rowOff>42334</xdr:rowOff>
    </xdr:from>
    <xdr:to>
      <xdr:col>6</xdr:col>
      <xdr:colOff>4584700</xdr:colOff>
      <xdr:row>113</xdr:row>
      <xdr:rowOff>136526</xdr:rowOff>
    </xdr:to>
    <xdr:pic>
      <xdr:nvPicPr>
        <xdr:cNvPr id="5" name="Picture 4">
          <a:extLst>
            <a:ext uri="{FF2B5EF4-FFF2-40B4-BE49-F238E27FC236}">
              <a16:creationId xmlns:a16="http://schemas.microsoft.com/office/drawing/2014/main" id="{B30C5B22-364C-4A8E-A2A2-5E2F32BF71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7350" y="18025534"/>
          <a:ext cx="6864350" cy="5682192"/>
        </a:xfrm>
        <a:prstGeom prst="rect">
          <a:avLst/>
        </a:prstGeom>
      </xdr:spPr>
    </xdr:pic>
    <xdr:clientData/>
  </xdr:twoCellAnchor>
  <xdr:twoCellAnchor editAs="oneCell">
    <xdr:from>
      <xdr:col>4</xdr:col>
      <xdr:colOff>292100</xdr:colOff>
      <xdr:row>130</xdr:row>
      <xdr:rowOff>33865</xdr:rowOff>
    </xdr:from>
    <xdr:to>
      <xdr:col>6</xdr:col>
      <xdr:colOff>3953933</xdr:colOff>
      <xdr:row>171</xdr:row>
      <xdr:rowOff>158041</xdr:rowOff>
    </xdr:to>
    <xdr:pic>
      <xdr:nvPicPr>
        <xdr:cNvPr id="10" name="Picture 9">
          <a:extLst>
            <a:ext uri="{FF2B5EF4-FFF2-40B4-BE49-F238E27FC236}">
              <a16:creationId xmlns:a16="http://schemas.microsoft.com/office/drawing/2014/main" id="{7B2F1748-3559-460E-AAE2-60C1AFA273A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0100" y="26771598"/>
          <a:ext cx="5820833" cy="77611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28222</xdr:colOff>
      <xdr:row>4</xdr:row>
      <xdr:rowOff>23812</xdr:rowOff>
    </xdr:from>
    <xdr:to>
      <xdr:col>17</xdr:col>
      <xdr:colOff>910167</xdr:colOff>
      <xdr:row>19</xdr:row>
      <xdr:rowOff>134056</xdr:rowOff>
    </xdr:to>
    <xdr:graphicFrame macro="">
      <xdr:nvGraphicFramePr>
        <xdr:cNvPr id="22" name="Chart 21">
          <a:extLst>
            <a:ext uri="{FF2B5EF4-FFF2-40B4-BE49-F238E27FC236}">
              <a16:creationId xmlns:a16="http://schemas.microsoft.com/office/drawing/2014/main" id="{FE7C69D6-D93B-464B-9677-9FB4C3FFB7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63501</xdr:colOff>
      <xdr:row>34</xdr:row>
      <xdr:rowOff>35278</xdr:rowOff>
    </xdr:from>
    <xdr:to>
      <xdr:col>12</xdr:col>
      <xdr:colOff>910168</xdr:colOff>
      <xdr:row>51</xdr:row>
      <xdr:rowOff>155222</xdr:rowOff>
    </xdr:to>
    <xdr:graphicFrame macro="">
      <xdr:nvGraphicFramePr>
        <xdr:cNvPr id="28" name="Chart 27">
          <a:extLst>
            <a:ext uri="{FF2B5EF4-FFF2-40B4-BE49-F238E27FC236}">
              <a16:creationId xmlns:a16="http://schemas.microsoft.com/office/drawing/2014/main" id="{774F5E08-EE9C-41B9-B3A2-8C2036160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35278</xdr:colOff>
      <xdr:row>34</xdr:row>
      <xdr:rowOff>42332</xdr:rowOff>
    </xdr:from>
    <xdr:to>
      <xdr:col>17</xdr:col>
      <xdr:colOff>896056</xdr:colOff>
      <xdr:row>51</xdr:row>
      <xdr:rowOff>112888</xdr:rowOff>
    </xdr:to>
    <xdr:graphicFrame macro="">
      <xdr:nvGraphicFramePr>
        <xdr:cNvPr id="29" name="Chart 28">
          <a:extLst>
            <a:ext uri="{FF2B5EF4-FFF2-40B4-BE49-F238E27FC236}">
              <a16:creationId xmlns:a16="http://schemas.microsoft.com/office/drawing/2014/main" id="{BD496D37-075C-40EC-96A3-F9145CC0E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63505</xdr:colOff>
      <xdr:row>4</xdr:row>
      <xdr:rowOff>63499</xdr:rowOff>
    </xdr:from>
    <xdr:to>
      <xdr:col>9</xdr:col>
      <xdr:colOff>5</xdr:colOff>
      <xdr:row>17</xdr:row>
      <xdr:rowOff>182562</xdr:rowOff>
    </xdr:to>
    <xdr:graphicFrame macro="">
      <xdr:nvGraphicFramePr>
        <xdr:cNvPr id="11" name="Chart 10">
          <a:extLst>
            <a:ext uri="{FF2B5EF4-FFF2-40B4-BE49-F238E27FC236}">
              <a16:creationId xmlns:a16="http://schemas.microsoft.com/office/drawing/2014/main" id="{2EF39883-30EF-47DE-889D-5C5CA26EFB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77611</xdr:colOff>
      <xdr:row>20</xdr:row>
      <xdr:rowOff>63499</xdr:rowOff>
    </xdr:from>
    <xdr:to>
      <xdr:col>9</xdr:col>
      <xdr:colOff>5</xdr:colOff>
      <xdr:row>33</xdr:row>
      <xdr:rowOff>119061</xdr:rowOff>
    </xdr:to>
    <xdr:graphicFrame macro="">
      <xdr:nvGraphicFramePr>
        <xdr:cNvPr id="13" name="Chart 12">
          <a:extLst>
            <a:ext uri="{FF2B5EF4-FFF2-40B4-BE49-F238E27FC236}">
              <a16:creationId xmlns:a16="http://schemas.microsoft.com/office/drawing/2014/main" id="{AA1AA5DF-FEF4-4022-9F02-387D2683C0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63505</xdr:colOff>
      <xdr:row>36</xdr:row>
      <xdr:rowOff>63499</xdr:rowOff>
    </xdr:from>
    <xdr:to>
      <xdr:col>9</xdr:col>
      <xdr:colOff>5</xdr:colOff>
      <xdr:row>49</xdr:row>
      <xdr:rowOff>182562</xdr:rowOff>
    </xdr:to>
    <xdr:graphicFrame macro="">
      <xdr:nvGraphicFramePr>
        <xdr:cNvPr id="14" name="Chart 13">
          <a:extLst>
            <a:ext uri="{FF2B5EF4-FFF2-40B4-BE49-F238E27FC236}">
              <a16:creationId xmlns:a16="http://schemas.microsoft.com/office/drawing/2014/main" id="{5557A4FC-CE90-405C-9F56-8DC1322AAE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63505</xdr:colOff>
      <xdr:row>52</xdr:row>
      <xdr:rowOff>63499</xdr:rowOff>
    </xdr:from>
    <xdr:to>
      <xdr:col>9</xdr:col>
      <xdr:colOff>5</xdr:colOff>
      <xdr:row>65</xdr:row>
      <xdr:rowOff>182562</xdr:rowOff>
    </xdr:to>
    <xdr:graphicFrame macro="">
      <xdr:nvGraphicFramePr>
        <xdr:cNvPr id="15" name="Chart 14">
          <a:extLst>
            <a:ext uri="{FF2B5EF4-FFF2-40B4-BE49-F238E27FC236}">
              <a16:creationId xmlns:a16="http://schemas.microsoft.com/office/drawing/2014/main" id="{477C702F-40C7-4801-A0E5-C406F0CEE9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63505</xdr:colOff>
      <xdr:row>68</xdr:row>
      <xdr:rowOff>63499</xdr:rowOff>
    </xdr:from>
    <xdr:to>
      <xdr:col>9</xdr:col>
      <xdr:colOff>5</xdr:colOff>
      <xdr:row>81</xdr:row>
      <xdr:rowOff>182562</xdr:rowOff>
    </xdr:to>
    <xdr:graphicFrame macro="">
      <xdr:nvGraphicFramePr>
        <xdr:cNvPr id="16" name="Chart 15">
          <a:extLst>
            <a:ext uri="{FF2B5EF4-FFF2-40B4-BE49-F238E27FC236}">
              <a16:creationId xmlns:a16="http://schemas.microsoft.com/office/drawing/2014/main" id="{4A173D18-063E-4072-A81B-A7845E5507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19</xdr:row>
      <xdr:rowOff>0</xdr:rowOff>
    </xdr:from>
    <xdr:to>
      <xdr:col>11</xdr:col>
      <xdr:colOff>285750</xdr:colOff>
      <xdr:row>34</xdr:row>
      <xdr:rowOff>4761</xdr:rowOff>
    </xdr:to>
    <xdr:graphicFrame macro="">
      <xdr:nvGraphicFramePr>
        <xdr:cNvPr id="2" name="Chart 1">
          <a:extLst>
            <a:ext uri="{FF2B5EF4-FFF2-40B4-BE49-F238E27FC236}">
              <a16:creationId xmlns:a16="http://schemas.microsoft.com/office/drawing/2014/main" id="{EC14E789-DFE5-4826-BBB4-9778AD49A4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81</xdr:row>
      <xdr:rowOff>0</xdr:rowOff>
    </xdr:from>
    <xdr:to>
      <xdr:col>11</xdr:col>
      <xdr:colOff>285750</xdr:colOff>
      <xdr:row>96</xdr:row>
      <xdr:rowOff>4761</xdr:rowOff>
    </xdr:to>
    <xdr:graphicFrame macro="">
      <xdr:nvGraphicFramePr>
        <xdr:cNvPr id="4" name="Chart 3">
          <a:extLst>
            <a:ext uri="{FF2B5EF4-FFF2-40B4-BE49-F238E27FC236}">
              <a16:creationId xmlns:a16="http://schemas.microsoft.com/office/drawing/2014/main" id="{95CFCA87-2635-4A77-8E0A-566A59B27D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112</xdr:row>
      <xdr:rowOff>0</xdr:rowOff>
    </xdr:from>
    <xdr:to>
      <xdr:col>11</xdr:col>
      <xdr:colOff>285750</xdr:colOff>
      <xdr:row>127</xdr:row>
      <xdr:rowOff>4762</xdr:rowOff>
    </xdr:to>
    <xdr:graphicFrame macro="">
      <xdr:nvGraphicFramePr>
        <xdr:cNvPr id="5" name="Chart 4">
          <a:extLst>
            <a:ext uri="{FF2B5EF4-FFF2-40B4-BE49-F238E27FC236}">
              <a16:creationId xmlns:a16="http://schemas.microsoft.com/office/drawing/2014/main" id="{B52E96F6-C2F1-454E-9369-10ABAD6DC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172</xdr:row>
      <xdr:rowOff>0</xdr:rowOff>
    </xdr:from>
    <xdr:to>
      <xdr:col>11</xdr:col>
      <xdr:colOff>285750</xdr:colOff>
      <xdr:row>187</xdr:row>
      <xdr:rowOff>4762</xdr:rowOff>
    </xdr:to>
    <xdr:graphicFrame macro="">
      <xdr:nvGraphicFramePr>
        <xdr:cNvPr id="6" name="Chart 5">
          <a:extLst>
            <a:ext uri="{FF2B5EF4-FFF2-40B4-BE49-F238E27FC236}">
              <a16:creationId xmlns:a16="http://schemas.microsoft.com/office/drawing/2014/main" id="{868AAD76-63C8-4FC3-9BAC-2DE4073E87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50</xdr:row>
      <xdr:rowOff>0</xdr:rowOff>
    </xdr:from>
    <xdr:to>
      <xdr:col>11</xdr:col>
      <xdr:colOff>285750</xdr:colOff>
      <xdr:row>65</xdr:row>
      <xdr:rowOff>4762</xdr:rowOff>
    </xdr:to>
    <xdr:graphicFrame macro="">
      <xdr:nvGraphicFramePr>
        <xdr:cNvPr id="9" name="Chart 8">
          <a:extLst>
            <a:ext uri="{FF2B5EF4-FFF2-40B4-BE49-F238E27FC236}">
              <a16:creationId xmlns:a16="http://schemas.microsoft.com/office/drawing/2014/main" id="{6A62A9EC-E210-4DC7-940D-96F537EA2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19</xdr:row>
      <xdr:rowOff>0</xdr:rowOff>
    </xdr:from>
    <xdr:to>
      <xdr:col>22</xdr:col>
      <xdr:colOff>127000</xdr:colOff>
      <xdr:row>34</xdr:row>
      <xdr:rowOff>4762</xdr:rowOff>
    </xdr:to>
    <xdr:graphicFrame macro="">
      <xdr:nvGraphicFramePr>
        <xdr:cNvPr id="10" name="Chart 9">
          <a:extLst>
            <a:ext uri="{FF2B5EF4-FFF2-40B4-BE49-F238E27FC236}">
              <a16:creationId xmlns:a16="http://schemas.microsoft.com/office/drawing/2014/main" id="{3C8DC02C-8C7A-4383-A1EB-DA5CF353EE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50</xdr:row>
      <xdr:rowOff>0</xdr:rowOff>
    </xdr:from>
    <xdr:to>
      <xdr:col>22</xdr:col>
      <xdr:colOff>127000</xdr:colOff>
      <xdr:row>65</xdr:row>
      <xdr:rowOff>4763</xdr:rowOff>
    </xdr:to>
    <xdr:graphicFrame macro="">
      <xdr:nvGraphicFramePr>
        <xdr:cNvPr id="13" name="Chart 12">
          <a:extLst>
            <a:ext uri="{FF2B5EF4-FFF2-40B4-BE49-F238E27FC236}">
              <a16:creationId xmlns:a16="http://schemas.microsoft.com/office/drawing/2014/main" id="{79805370-3EA8-4ED1-9985-F6B2A6BFF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81</xdr:row>
      <xdr:rowOff>0</xdr:rowOff>
    </xdr:from>
    <xdr:to>
      <xdr:col>22</xdr:col>
      <xdr:colOff>127000</xdr:colOff>
      <xdr:row>96</xdr:row>
      <xdr:rowOff>4762</xdr:rowOff>
    </xdr:to>
    <xdr:graphicFrame macro="">
      <xdr:nvGraphicFramePr>
        <xdr:cNvPr id="14" name="Chart 13">
          <a:extLst>
            <a:ext uri="{FF2B5EF4-FFF2-40B4-BE49-F238E27FC236}">
              <a16:creationId xmlns:a16="http://schemas.microsoft.com/office/drawing/2014/main" id="{B7401A2E-59CA-4226-9F16-0F0B846AB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112</xdr:row>
      <xdr:rowOff>0</xdr:rowOff>
    </xdr:from>
    <xdr:to>
      <xdr:col>22</xdr:col>
      <xdr:colOff>127000</xdr:colOff>
      <xdr:row>127</xdr:row>
      <xdr:rowOff>4762</xdr:rowOff>
    </xdr:to>
    <xdr:graphicFrame macro="">
      <xdr:nvGraphicFramePr>
        <xdr:cNvPr id="15" name="Chart 14">
          <a:extLst>
            <a:ext uri="{FF2B5EF4-FFF2-40B4-BE49-F238E27FC236}">
              <a16:creationId xmlns:a16="http://schemas.microsoft.com/office/drawing/2014/main" id="{D8BCEC6C-89B3-444C-90C5-066AEB27D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0</xdr:colOff>
      <xdr:row>142</xdr:row>
      <xdr:rowOff>0</xdr:rowOff>
    </xdr:from>
    <xdr:to>
      <xdr:col>11</xdr:col>
      <xdr:colOff>285750</xdr:colOff>
      <xdr:row>157</xdr:row>
      <xdr:rowOff>4762</xdr:rowOff>
    </xdr:to>
    <xdr:graphicFrame macro="">
      <xdr:nvGraphicFramePr>
        <xdr:cNvPr id="16" name="Chart 15">
          <a:extLst>
            <a:ext uri="{FF2B5EF4-FFF2-40B4-BE49-F238E27FC236}">
              <a16:creationId xmlns:a16="http://schemas.microsoft.com/office/drawing/2014/main" id="{18B7C8CE-1C11-4746-A5FE-707E7F3C03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142</xdr:row>
      <xdr:rowOff>0</xdr:rowOff>
    </xdr:from>
    <xdr:to>
      <xdr:col>22</xdr:col>
      <xdr:colOff>127000</xdr:colOff>
      <xdr:row>157</xdr:row>
      <xdr:rowOff>4762</xdr:rowOff>
    </xdr:to>
    <xdr:graphicFrame macro="">
      <xdr:nvGraphicFramePr>
        <xdr:cNvPr id="17" name="Chart 16">
          <a:extLst>
            <a:ext uri="{FF2B5EF4-FFF2-40B4-BE49-F238E27FC236}">
              <a16:creationId xmlns:a16="http://schemas.microsoft.com/office/drawing/2014/main" id="{330EE24B-7591-47C2-8CF1-4E0ADCCABF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0</xdr:colOff>
      <xdr:row>172</xdr:row>
      <xdr:rowOff>0</xdr:rowOff>
    </xdr:from>
    <xdr:to>
      <xdr:col>22</xdr:col>
      <xdr:colOff>127000</xdr:colOff>
      <xdr:row>187</xdr:row>
      <xdr:rowOff>4762</xdr:rowOff>
    </xdr:to>
    <xdr:graphicFrame macro="">
      <xdr:nvGraphicFramePr>
        <xdr:cNvPr id="18" name="Chart 17">
          <a:extLst>
            <a:ext uri="{FF2B5EF4-FFF2-40B4-BE49-F238E27FC236}">
              <a16:creationId xmlns:a16="http://schemas.microsoft.com/office/drawing/2014/main" id="{37D989D3-6E1B-49AE-917F-9414B0F3C4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200</xdr:row>
      <xdr:rowOff>0</xdr:rowOff>
    </xdr:from>
    <xdr:to>
      <xdr:col>11</xdr:col>
      <xdr:colOff>285750</xdr:colOff>
      <xdr:row>215</xdr:row>
      <xdr:rowOff>4763</xdr:rowOff>
    </xdr:to>
    <mc:AlternateContent xmlns:mc="http://schemas.openxmlformats.org/markup-compatibility/2006">
      <mc:Choice xmlns:cx1="http://schemas.microsoft.com/office/drawing/2015/9/8/chartex" Requires="cx1">
        <xdr:graphicFrame macro="">
          <xdr:nvGraphicFramePr>
            <xdr:cNvPr id="21" name="Chart 20">
              <a:extLst>
                <a:ext uri="{FF2B5EF4-FFF2-40B4-BE49-F238E27FC236}">
                  <a16:creationId xmlns:a16="http://schemas.microsoft.com/office/drawing/2014/main" id="{0F94232F-5792-472C-A956-01C90F11030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0" name=""/>
            <xdr:cNvSpPr>
              <a:spLocks noTextEdit="1"/>
            </xdr:cNvSpPr>
          </xdr:nvSpPr>
          <xdr:spPr>
            <a:xfrm>
              <a:off x="508000" y="36912550"/>
              <a:ext cx="4572000" cy="276701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0</xdr:colOff>
      <xdr:row>200</xdr:row>
      <xdr:rowOff>0</xdr:rowOff>
    </xdr:from>
    <xdr:to>
      <xdr:col>22</xdr:col>
      <xdr:colOff>127000</xdr:colOff>
      <xdr:row>215</xdr:row>
      <xdr:rowOff>4763</xdr:rowOff>
    </xdr:to>
    <xdr:graphicFrame macro="">
      <xdr:nvGraphicFramePr>
        <xdr:cNvPr id="22" name="Chart 21">
          <a:extLst>
            <a:ext uri="{FF2B5EF4-FFF2-40B4-BE49-F238E27FC236}">
              <a16:creationId xmlns:a16="http://schemas.microsoft.com/office/drawing/2014/main" id="{8AA276A2-7D71-41D9-8CF3-F384430C8A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0</xdr:colOff>
      <xdr:row>227</xdr:row>
      <xdr:rowOff>0</xdr:rowOff>
    </xdr:from>
    <xdr:to>
      <xdr:col>11</xdr:col>
      <xdr:colOff>285750</xdr:colOff>
      <xdr:row>242</xdr:row>
      <xdr:rowOff>4763</xdr:rowOff>
    </xdr:to>
    <mc:AlternateContent xmlns:mc="http://schemas.openxmlformats.org/markup-compatibility/2006">
      <mc:Choice xmlns:cx1="http://schemas.microsoft.com/office/drawing/2015/9/8/chartex" Requires="cx1">
        <xdr:graphicFrame macro="">
          <xdr:nvGraphicFramePr>
            <xdr:cNvPr id="23" name="Chart 22">
              <a:extLst>
                <a:ext uri="{FF2B5EF4-FFF2-40B4-BE49-F238E27FC236}">
                  <a16:creationId xmlns:a16="http://schemas.microsoft.com/office/drawing/2014/main" id="{A814220B-A332-4ACF-B3A7-561A161A9FD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5"/>
            </a:graphicData>
          </a:graphic>
        </xdr:graphicFrame>
      </mc:Choice>
      <mc:Fallback>
        <xdr:sp macro="" textlink="">
          <xdr:nvSpPr>
            <xdr:cNvPr id="0" name=""/>
            <xdr:cNvSpPr>
              <a:spLocks noTextEdit="1"/>
            </xdr:cNvSpPr>
          </xdr:nvSpPr>
          <xdr:spPr>
            <a:xfrm>
              <a:off x="508000" y="41884600"/>
              <a:ext cx="4572000" cy="276701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0</xdr:colOff>
      <xdr:row>227</xdr:row>
      <xdr:rowOff>0</xdr:rowOff>
    </xdr:from>
    <xdr:to>
      <xdr:col>22</xdr:col>
      <xdr:colOff>127000</xdr:colOff>
      <xdr:row>242</xdr:row>
      <xdr:rowOff>4763</xdr:rowOff>
    </xdr:to>
    <xdr:graphicFrame macro="">
      <xdr:nvGraphicFramePr>
        <xdr:cNvPr id="24" name="Chart 23">
          <a:extLst>
            <a:ext uri="{FF2B5EF4-FFF2-40B4-BE49-F238E27FC236}">
              <a16:creationId xmlns:a16="http://schemas.microsoft.com/office/drawing/2014/main" id="{889D8A2A-3446-4056-8938-4637A55C68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23</xdr:col>
      <xdr:colOff>0</xdr:colOff>
      <xdr:row>19</xdr:row>
      <xdr:rowOff>0</xdr:rowOff>
    </xdr:from>
    <xdr:to>
      <xdr:col>33</xdr:col>
      <xdr:colOff>127000</xdr:colOff>
      <xdr:row>34</xdr:row>
      <xdr:rowOff>4762</xdr:rowOff>
    </xdr:to>
    <xdr:graphicFrame macro="">
      <xdr:nvGraphicFramePr>
        <xdr:cNvPr id="26" name="Chart 25">
          <a:extLst>
            <a:ext uri="{FF2B5EF4-FFF2-40B4-BE49-F238E27FC236}">
              <a16:creationId xmlns:a16="http://schemas.microsoft.com/office/drawing/2014/main" id="{2D9DC94F-C41D-4EA5-B68B-DF8D33ABE0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0</xdr:colOff>
      <xdr:row>50</xdr:row>
      <xdr:rowOff>0</xdr:rowOff>
    </xdr:from>
    <xdr:to>
      <xdr:col>33</xdr:col>
      <xdr:colOff>127000</xdr:colOff>
      <xdr:row>65</xdr:row>
      <xdr:rowOff>4763</xdr:rowOff>
    </xdr:to>
    <xdr:graphicFrame macro="">
      <xdr:nvGraphicFramePr>
        <xdr:cNvPr id="27" name="Chart 26">
          <a:extLst>
            <a:ext uri="{FF2B5EF4-FFF2-40B4-BE49-F238E27FC236}">
              <a16:creationId xmlns:a16="http://schemas.microsoft.com/office/drawing/2014/main" id="{DE322999-C3E2-4E14-99A2-D8A636EEC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23</xdr:col>
      <xdr:colOff>0</xdr:colOff>
      <xdr:row>81</xdr:row>
      <xdr:rowOff>0</xdr:rowOff>
    </xdr:from>
    <xdr:to>
      <xdr:col>33</xdr:col>
      <xdr:colOff>127000</xdr:colOff>
      <xdr:row>96</xdr:row>
      <xdr:rowOff>4762</xdr:rowOff>
    </xdr:to>
    <xdr:graphicFrame macro="">
      <xdr:nvGraphicFramePr>
        <xdr:cNvPr id="28" name="Chart 27">
          <a:extLst>
            <a:ext uri="{FF2B5EF4-FFF2-40B4-BE49-F238E27FC236}">
              <a16:creationId xmlns:a16="http://schemas.microsoft.com/office/drawing/2014/main" id="{75EB5A3C-1D10-4E63-AA45-B0F9B396B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23</xdr:col>
      <xdr:colOff>0</xdr:colOff>
      <xdr:row>112</xdr:row>
      <xdr:rowOff>0</xdr:rowOff>
    </xdr:from>
    <xdr:to>
      <xdr:col>33</xdr:col>
      <xdr:colOff>127000</xdr:colOff>
      <xdr:row>127</xdr:row>
      <xdr:rowOff>4763</xdr:rowOff>
    </xdr:to>
    <xdr:graphicFrame macro="">
      <xdr:nvGraphicFramePr>
        <xdr:cNvPr id="29" name="Chart 28">
          <a:extLst>
            <a:ext uri="{FF2B5EF4-FFF2-40B4-BE49-F238E27FC236}">
              <a16:creationId xmlns:a16="http://schemas.microsoft.com/office/drawing/2014/main" id="{0D33DD43-79AD-4CFB-98D5-3C096340C3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23</xdr:col>
      <xdr:colOff>0</xdr:colOff>
      <xdr:row>142</xdr:row>
      <xdr:rowOff>0</xdr:rowOff>
    </xdr:from>
    <xdr:to>
      <xdr:col>33</xdr:col>
      <xdr:colOff>127000</xdr:colOff>
      <xdr:row>157</xdr:row>
      <xdr:rowOff>4763</xdr:rowOff>
    </xdr:to>
    <xdr:graphicFrame macro="">
      <xdr:nvGraphicFramePr>
        <xdr:cNvPr id="30" name="Chart 29">
          <a:extLst>
            <a:ext uri="{FF2B5EF4-FFF2-40B4-BE49-F238E27FC236}">
              <a16:creationId xmlns:a16="http://schemas.microsoft.com/office/drawing/2014/main" id="{BB6BAC6A-3C4B-4EBE-A23A-0A6ED061E4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23</xdr:col>
      <xdr:colOff>0</xdr:colOff>
      <xdr:row>172</xdr:row>
      <xdr:rowOff>0</xdr:rowOff>
    </xdr:from>
    <xdr:to>
      <xdr:col>33</xdr:col>
      <xdr:colOff>127000</xdr:colOff>
      <xdr:row>187</xdr:row>
      <xdr:rowOff>4763</xdr:rowOff>
    </xdr:to>
    <xdr:graphicFrame macro="">
      <xdr:nvGraphicFramePr>
        <xdr:cNvPr id="31" name="Chart 30">
          <a:extLst>
            <a:ext uri="{FF2B5EF4-FFF2-40B4-BE49-F238E27FC236}">
              <a16:creationId xmlns:a16="http://schemas.microsoft.com/office/drawing/2014/main" id="{33A5A946-06D2-4836-89C5-67CEE941EB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0</xdr:colOff>
      <xdr:row>245</xdr:row>
      <xdr:rowOff>0</xdr:rowOff>
    </xdr:from>
    <xdr:to>
      <xdr:col>19</xdr:col>
      <xdr:colOff>127000</xdr:colOff>
      <xdr:row>260</xdr:row>
      <xdr:rowOff>4762</xdr:rowOff>
    </xdr:to>
    <xdr:graphicFrame macro="">
      <xdr:nvGraphicFramePr>
        <xdr:cNvPr id="33" name="Chart 32">
          <a:extLst>
            <a:ext uri="{FF2B5EF4-FFF2-40B4-BE49-F238E27FC236}">
              <a16:creationId xmlns:a16="http://schemas.microsoft.com/office/drawing/2014/main" id="{94E636B4-771F-4D5A-974B-17C8052FD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20</xdr:col>
      <xdr:colOff>0</xdr:colOff>
      <xdr:row>245</xdr:row>
      <xdr:rowOff>0</xdr:rowOff>
    </xdr:from>
    <xdr:to>
      <xdr:col>30</xdr:col>
      <xdr:colOff>127000</xdr:colOff>
      <xdr:row>260</xdr:row>
      <xdr:rowOff>4762</xdr:rowOff>
    </xdr:to>
    <xdr:graphicFrame macro="">
      <xdr:nvGraphicFramePr>
        <xdr:cNvPr id="35" name="Chart 34">
          <a:extLst>
            <a:ext uri="{FF2B5EF4-FFF2-40B4-BE49-F238E27FC236}">
              <a16:creationId xmlns:a16="http://schemas.microsoft.com/office/drawing/2014/main" id="{AD33DC87-E37E-4755-8B7C-31E266D663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0</xdr:colOff>
      <xdr:row>265</xdr:row>
      <xdr:rowOff>0</xdr:rowOff>
    </xdr:from>
    <xdr:to>
      <xdr:col>19</xdr:col>
      <xdr:colOff>127000</xdr:colOff>
      <xdr:row>280</xdr:row>
      <xdr:rowOff>4764</xdr:rowOff>
    </xdr:to>
    <mc:AlternateContent xmlns:mc="http://schemas.openxmlformats.org/markup-compatibility/2006">
      <mc:Choice xmlns:cx1="http://schemas.microsoft.com/office/drawing/2015/9/8/chartex" Requires="cx1">
        <xdr:graphicFrame macro="">
          <xdr:nvGraphicFramePr>
            <xdr:cNvPr id="37" name="Chart 36">
              <a:extLst>
                <a:ext uri="{FF2B5EF4-FFF2-40B4-BE49-F238E27FC236}">
                  <a16:creationId xmlns:a16="http://schemas.microsoft.com/office/drawing/2014/main" id="{50D58DF4-2B56-4976-9637-457E40C08FA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5"/>
            </a:graphicData>
          </a:graphic>
        </xdr:graphicFrame>
      </mc:Choice>
      <mc:Fallback>
        <xdr:sp macro="" textlink="">
          <xdr:nvSpPr>
            <xdr:cNvPr id="0" name=""/>
            <xdr:cNvSpPr>
              <a:spLocks noTextEdit="1"/>
            </xdr:cNvSpPr>
          </xdr:nvSpPr>
          <xdr:spPr>
            <a:xfrm>
              <a:off x="3905250" y="48882300"/>
              <a:ext cx="4572000" cy="2767014"/>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0</xdr:colOff>
      <xdr:row>265</xdr:row>
      <xdr:rowOff>0</xdr:rowOff>
    </xdr:from>
    <xdr:to>
      <xdr:col>30</xdr:col>
      <xdr:colOff>127000</xdr:colOff>
      <xdr:row>280</xdr:row>
      <xdr:rowOff>4764</xdr:rowOff>
    </xdr:to>
    <mc:AlternateContent xmlns:mc="http://schemas.openxmlformats.org/markup-compatibility/2006">
      <mc:Choice xmlns:cx1="http://schemas.microsoft.com/office/drawing/2015/9/8/chartex" Requires="cx1">
        <xdr:graphicFrame macro="">
          <xdr:nvGraphicFramePr>
            <xdr:cNvPr id="38" name="Chart 37">
              <a:extLst>
                <a:ext uri="{FF2B5EF4-FFF2-40B4-BE49-F238E27FC236}">
                  <a16:creationId xmlns:a16="http://schemas.microsoft.com/office/drawing/2014/main" id="{9DF0941D-19D5-4F1B-81A7-6D7391632F3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6"/>
            </a:graphicData>
          </a:graphic>
        </xdr:graphicFrame>
      </mc:Choice>
      <mc:Fallback>
        <xdr:sp macro="" textlink="">
          <xdr:nvSpPr>
            <xdr:cNvPr id="0" name=""/>
            <xdr:cNvSpPr>
              <a:spLocks noTextEdit="1"/>
            </xdr:cNvSpPr>
          </xdr:nvSpPr>
          <xdr:spPr>
            <a:xfrm>
              <a:off x="8794750" y="48882300"/>
              <a:ext cx="4572000" cy="2767014"/>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xdr:col>
      <xdr:colOff>0</xdr:colOff>
      <xdr:row>314</xdr:row>
      <xdr:rowOff>0</xdr:rowOff>
    </xdr:from>
    <xdr:to>
      <xdr:col>11</xdr:col>
      <xdr:colOff>285750</xdr:colOff>
      <xdr:row>329</xdr:row>
      <xdr:rowOff>4762</xdr:rowOff>
    </xdr:to>
    <xdr:graphicFrame macro="">
      <xdr:nvGraphicFramePr>
        <xdr:cNvPr id="39" name="Chart 38">
          <a:extLst>
            <a:ext uri="{FF2B5EF4-FFF2-40B4-BE49-F238E27FC236}">
              <a16:creationId xmlns:a16="http://schemas.microsoft.com/office/drawing/2014/main" id="{8C3F401F-B377-4632-ABC0-ABA05BB64A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0</xdr:colOff>
      <xdr:row>314</xdr:row>
      <xdr:rowOff>0</xdr:rowOff>
    </xdr:from>
    <xdr:to>
      <xdr:col>22</xdr:col>
      <xdr:colOff>127000</xdr:colOff>
      <xdr:row>329</xdr:row>
      <xdr:rowOff>4762</xdr:rowOff>
    </xdr:to>
    <xdr:graphicFrame macro="">
      <xdr:nvGraphicFramePr>
        <xdr:cNvPr id="40" name="Chart 39">
          <a:extLst>
            <a:ext uri="{FF2B5EF4-FFF2-40B4-BE49-F238E27FC236}">
              <a16:creationId xmlns:a16="http://schemas.microsoft.com/office/drawing/2014/main" id="{067D815A-ECCF-4AFF-9443-2055D2553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23</xdr:col>
      <xdr:colOff>0</xdr:colOff>
      <xdr:row>314</xdr:row>
      <xdr:rowOff>0</xdr:rowOff>
    </xdr:from>
    <xdr:to>
      <xdr:col>33</xdr:col>
      <xdr:colOff>127000</xdr:colOff>
      <xdr:row>329</xdr:row>
      <xdr:rowOff>4762</xdr:rowOff>
    </xdr:to>
    <xdr:graphicFrame macro="">
      <xdr:nvGraphicFramePr>
        <xdr:cNvPr id="41" name="Chart 40">
          <a:extLst>
            <a:ext uri="{FF2B5EF4-FFF2-40B4-BE49-F238E27FC236}">
              <a16:creationId xmlns:a16="http://schemas.microsoft.com/office/drawing/2014/main" id="{5F68B792-B9ED-4552-85B6-AFFF74739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xdr:col>
      <xdr:colOff>0</xdr:colOff>
      <xdr:row>360</xdr:row>
      <xdr:rowOff>0</xdr:rowOff>
    </xdr:from>
    <xdr:to>
      <xdr:col>11</xdr:col>
      <xdr:colOff>285750</xdr:colOff>
      <xdr:row>375</xdr:row>
      <xdr:rowOff>4763</xdr:rowOff>
    </xdr:to>
    <xdr:graphicFrame macro="">
      <xdr:nvGraphicFramePr>
        <xdr:cNvPr id="42" name="Chart 41">
          <a:extLst>
            <a:ext uri="{FF2B5EF4-FFF2-40B4-BE49-F238E27FC236}">
              <a16:creationId xmlns:a16="http://schemas.microsoft.com/office/drawing/2014/main" id="{3209DA68-0779-4EAE-9A86-CE9EC63643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12</xdr:col>
      <xdr:colOff>0</xdr:colOff>
      <xdr:row>360</xdr:row>
      <xdr:rowOff>0</xdr:rowOff>
    </xdr:from>
    <xdr:to>
      <xdr:col>22</xdr:col>
      <xdr:colOff>127000</xdr:colOff>
      <xdr:row>375</xdr:row>
      <xdr:rowOff>4763</xdr:rowOff>
    </xdr:to>
    <xdr:graphicFrame macro="">
      <xdr:nvGraphicFramePr>
        <xdr:cNvPr id="43" name="Chart 42">
          <a:extLst>
            <a:ext uri="{FF2B5EF4-FFF2-40B4-BE49-F238E27FC236}">
              <a16:creationId xmlns:a16="http://schemas.microsoft.com/office/drawing/2014/main" id="{D9819DA9-8EF6-4590-88F4-9930A7865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23</xdr:col>
      <xdr:colOff>0</xdr:colOff>
      <xdr:row>360</xdr:row>
      <xdr:rowOff>0</xdr:rowOff>
    </xdr:from>
    <xdr:to>
      <xdr:col>33</xdr:col>
      <xdr:colOff>127000</xdr:colOff>
      <xdr:row>375</xdr:row>
      <xdr:rowOff>4763</xdr:rowOff>
    </xdr:to>
    <xdr:graphicFrame macro="">
      <xdr:nvGraphicFramePr>
        <xdr:cNvPr id="44" name="Chart 43">
          <a:extLst>
            <a:ext uri="{FF2B5EF4-FFF2-40B4-BE49-F238E27FC236}">
              <a16:creationId xmlns:a16="http://schemas.microsoft.com/office/drawing/2014/main" id="{04550DCF-9E63-4CAC-89B9-5A687FD82B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4</xdr:col>
      <xdr:colOff>0</xdr:colOff>
      <xdr:row>400</xdr:row>
      <xdr:rowOff>0</xdr:rowOff>
    </xdr:from>
    <xdr:to>
      <xdr:col>11</xdr:col>
      <xdr:colOff>285750</xdr:colOff>
      <xdr:row>415</xdr:row>
      <xdr:rowOff>4764</xdr:rowOff>
    </xdr:to>
    <mc:AlternateContent xmlns:mc="http://schemas.openxmlformats.org/markup-compatibility/2006">
      <mc:Choice xmlns:cx1="http://schemas.microsoft.com/office/drawing/2015/9/8/chartex" Requires="cx1">
        <xdr:graphicFrame macro="">
          <xdr:nvGraphicFramePr>
            <xdr:cNvPr id="46" name="Chart 45">
              <a:extLst>
                <a:ext uri="{FF2B5EF4-FFF2-40B4-BE49-F238E27FC236}">
                  <a16:creationId xmlns:a16="http://schemas.microsoft.com/office/drawing/2014/main" id="{40A84828-805E-4C10-9689-97450524DF7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3"/>
            </a:graphicData>
          </a:graphic>
        </xdr:graphicFrame>
      </mc:Choice>
      <mc:Fallback>
        <xdr:sp macro="" textlink="">
          <xdr:nvSpPr>
            <xdr:cNvPr id="0" name=""/>
            <xdr:cNvSpPr>
              <a:spLocks noTextEdit="1"/>
            </xdr:cNvSpPr>
          </xdr:nvSpPr>
          <xdr:spPr>
            <a:xfrm>
              <a:off x="508000" y="73742550"/>
              <a:ext cx="4572000" cy="2767014"/>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0</xdr:colOff>
      <xdr:row>400</xdr:row>
      <xdr:rowOff>0</xdr:rowOff>
    </xdr:from>
    <xdr:to>
      <xdr:col>22</xdr:col>
      <xdr:colOff>127000</xdr:colOff>
      <xdr:row>415</xdr:row>
      <xdr:rowOff>4764</xdr:rowOff>
    </xdr:to>
    <xdr:graphicFrame macro="">
      <xdr:nvGraphicFramePr>
        <xdr:cNvPr id="47" name="Chart 46">
          <a:extLst>
            <a:ext uri="{FF2B5EF4-FFF2-40B4-BE49-F238E27FC236}">
              <a16:creationId xmlns:a16="http://schemas.microsoft.com/office/drawing/2014/main" id="{3CFC4729-5B0F-433C-84C7-6BC615668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23</xdr:col>
      <xdr:colOff>0</xdr:colOff>
      <xdr:row>400</xdr:row>
      <xdr:rowOff>0</xdr:rowOff>
    </xdr:from>
    <xdr:to>
      <xdr:col>33</xdr:col>
      <xdr:colOff>127000</xdr:colOff>
      <xdr:row>415</xdr:row>
      <xdr:rowOff>4764</xdr:rowOff>
    </xdr:to>
    <xdr:graphicFrame macro="">
      <xdr:nvGraphicFramePr>
        <xdr:cNvPr id="48" name="Chart 47">
          <a:extLst>
            <a:ext uri="{FF2B5EF4-FFF2-40B4-BE49-F238E27FC236}">
              <a16:creationId xmlns:a16="http://schemas.microsoft.com/office/drawing/2014/main" id="{3A9B5148-EC71-49FC-B1C7-ED4E8EDF3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20</xdr:col>
      <xdr:colOff>0</xdr:colOff>
      <xdr:row>420</xdr:row>
      <xdr:rowOff>0</xdr:rowOff>
    </xdr:from>
    <xdr:to>
      <xdr:col>30</xdr:col>
      <xdr:colOff>127000</xdr:colOff>
      <xdr:row>435</xdr:row>
      <xdr:rowOff>4763</xdr:rowOff>
    </xdr:to>
    <xdr:graphicFrame macro="">
      <xdr:nvGraphicFramePr>
        <xdr:cNvPr id="54" name="Chart 53">
          <a:extLst>
            <a:ext uri="{FF2B5EF4-FFF2-40B4-BE49-F238E27FC236}">
              <a16:creationId xmlns:a16="http://schemas.microsoft.com/office/drawing/2014/main" id="{1F7131E0-B7B8-4DE1-86DA-6A0F8B8966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0</xdr:colOff>
      <xdr:row>420</xdr:row>
      <xdr:rowOff>0</xdr:rowOff>
    </xdr:from>
    <xdr:to>
      <xdr:col>19</xdr:col>
      <xdr:colOff>127000</xdr:colOff>
      <xdr:row>435</xdr:row>
      <xdr:rowOff>4763</xdr:rowOff>
    </xdr:to>
    <xdr:graphicFrame macro="">
      <xdr:nvGraphicFramePr>
        <xdr:cNvPr id="55" name="Chart 54">
          <a:extLst>
            <a:ext uri="{FF2B5EF4-FFF2-40B4-BE49-F238E27FC236}">
              <a16:creationId xmlns:a16="http://schemas.microsoft.com/office/drawing/2014/main" id="{0530DC4D-383B-488B-B841-820F2B08EB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9</xdr:col>
      <xdr:colOff>0</xdr:colOff>
      <xdr:row>450</xdr:row>
      <xdr:rowOff>0</xdr:rowOff>
    </xdr:from>
    <xdr:to>
      <xdr:col>19</xdr:col>
      <xdr:colOff>127000</xdr:colOff>
      <xdr:row>465</xdr:row>
      <xdr:rowOff>4764</xdr:rowOff>
    </xdr:to>
    <mc:AlternateContent xmlns:mc="http://schemas.openxmlformats.org/markup-compatibility/2006">
      <mc:Choice xmlns:cx1="http://schemas.microsoft.com/office/drawing/2015/9/8/chartex" Requires="cx1">
        <xdr:graphicFrame macro="">
          <xdr:nvGraphicFramePr>
            <xdr:cNvPr id="56" name="Chart 55">
              <a:extLst>
                <a:ext uri="{FF2B5EF4-FFF2-40B4-BE49-F238E27FC236}">
                  <a16:creationId xmlns:a16="http://schemas.microsoft.com/office/drawing/2014/main" id="{D9E26720-321B-45D6-82DF-918449DA309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8"/>
            </a:graphicData>
          </a:graphic>
        </xdr:graphicFrame>
      </mc:Choice>
      <mc:Fallback>
        <xdr:sp macro="" textlink="">
          <xdr:nvSpPr>
            <xdr:cNvPr id="0" name=""/>
            <xdr:cNvSpPr>
              <a:spLocks noTextEdit="1"/>
            </xdr:cNvSpPr>
          </xdr:nvSpPr>
          <xdr:spPr>
            <a:xfrm>
              <a:off x="3905250" y="82950050"/>
              <a:ext cx="4572000" cy="2767014"/>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20</xdr:col>
      <xdr:colOff>0</xdr:colOff>
      <xdr:row>450</xdr:row>
      <xdr:rowOff>0</xdr:rowOff>
    </xdr:from>
    <xdr:to>
      <xdr:col>30</xdr:col>
      <xdr:colOff>127000</xdr:colOff>
      <xdr:row>465</xdr:row>
      <xdr:rowOff>4764</xdr:rowOff>
    </xdr:to>
    <mc:AlternateContent xmlns:mc="http://schemas.openxmlformats.org/markup-compatibility/2006">
      <mc:Choice xmlns:cx1="http://schemas.microsoft.com/office/drawing/2015/9/8/chartex" Requires="cx1">
        <xdr:graphicFrame macro="">
          <xdr:nvGraphicFramePr>
            <xdr:cNvPr id="58" name="Chart 57">
              <a:extLst>
                <a:ext uri="{FF2B5EF4-FFF2-40B4-BE49-F238E27FC236}">
                  <a16:creationId xmlns:a16="http://schemas.microsoft.com/office/drawing/2014/main" id="{4A13A2F7-737E-4158-AF36-6832A9568C5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9"/>
            </a:graphicData>
          </a:graphic>
        </xdr:graphicFrame>
      </mc:Choice>
      <mc:Fallback>
        <xdr:sp macro="" textlink="">
          <xdr:nvSpPr>
            <xdr:cNvPr id="0" name=""/>
            <xdr:cNvSpPr>
              <a:spLocks noTextEdit="1"/>
            </xdr:cNvSpPr>
          </xdr:nvSpPr>
          <xdr:spPr>
            <a:xfrm>
              <a:off x="8794750" y="82950050"/>
              <a:ext cx="4572000" cy="2767014"/>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12700</xdr:colOff>
      <xdr:row>1</xdr:row>
      <xdr:rowOff>44450</xdr:rowOff>
    </xdr:from>
    <xdr:to>
      <xdr:col>6</xdr:col>
      <xdr:colOff>6350</xdr:colOff>
      <xdr:row>10</xdr:row>
      <xdr:rowOff>82550</xdr:rowOff>
    </xdr:to>
    <xdr:sp macro="" textlink="">
      <xdr:nvSpPr>
        <xdr:cNvPr id="2" name="TextBox 1">
          <a:extLst>
            <a:ext uri="{FF2B5EF4-FFF2-40B4-BE49-F238E27FC236}">
              <a16:creationId xmlns:a16="http://schemas.microsoft.com/office/drawing/2014/main" id="{F279845C-51ED-451E-8FEB-4F465A8DD6B1}"/>
            </a:ext>
          </a:extLst>
        </xdr:cNvPr>
        <xdr:cNvSpPr txBox="1"/>
      </xdr:nvSpPr>
      <xdr:spPr>
        <a:xfrm>
          <a:off x="139700" y="171450"/>
          <a:ext cx="5041900" cy="1327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mn-lt"/>
            </a:rPr>
            <a:t>How</a:t>
          </a:r>
          <a:r>
            <a:rPr lang="en-US" sz="1100" b="1" baseline="0">
              <a:latin typeface="+mn-lt"/>
            </a:rPr>
            <a:t> to generate a scorecard:</a:t>
          </a:r>
        </a:p>
        <a:p>
          <a:r>
            <a:rPr lang="en-US" sz="1100" baseline="0">
              <a:latin typeface="+mj-lt"/>
            </a:rPr>
            <a:t>a. Set the benchmark fiscal regime on the dashboard tab</a:t>
          </a:r>
        </a:p>
        <a:p>
          <a:r>
            <a:rPr lang="en-US" sz="1100" baseline="0">
              <a:latin typeface="+mj-lt"/>
            </a:rPr>
            <a:t>b. Add the first incentive on the dashboard</a:t>
          </a:r>
        </a:p>
        <a:p>
          <a:r>
            <a:rPr lang="en-US" sz="1100" baseline="0">
              <a:latin typeface="+mj-lt"/>
            </a:rPr>
            <a:t>c. Copy the </a:t>
          </a:r>
          <a:r>
            <a:rPr lang="en-US" sz="1100" i="1" baseline="0">
              <a:latin typeface="+mj-lt"/>
            </a:rPr>
            <a:t>cost of current incentive </a:t>
          </a:r>
          <a:r>
            <a:rPr lang="en-US" sz="1100" i="0" baseline="0">
              <a:latin typeface="+mj-lt"/>
            </a:rPr>
            <a:t>data </a:t>
          </a:r>
          <a:r>
            <a:rPr lang="en-US" sz="1100" baseline="0">
              <a:latin typeface="+mj-lt"/>
            </a:rPr>
            <a:t>at row 18 in the table below and paste the values into the first line of the scorecard at row 25</a:t>
          </a:r>
        </a:p>
        <a:p>
          <a:r>
            <a:rPr lang="en-US" sz="1100" baseline="0">
              <a:latin typeface="+mj-lt"/>
            </a:rPr>
            <a:t>d. Give the incentive a description at row 25</a:t>
          </a:r>
        </a:p>
        <a:p>
          <a:r>
            <a:rPr lang="en-US" sz="1100" baseline="0">
              <a:latin typeface="+mj-lt"/>
            </a:rPr>
            <a:t>e. Incorporate the incentive into the benchmark regime on the dashboard tab</a:t>
          </a:r>
        </a:p>
        <a:p>
          <a:r>
            <a:rPr lang="en-US" sz="1100" baseline="0">
              <a:latin typeface="+mj-lt"/>
            </a:rPr>
            <a:t>f. Repeat the process for the second, third, and any subsequent incentives</a:t>
          </a:r>
        </a:p>
        <a:p>
          <a:endParaRPr lang="en-US" sz="1100">
            <a:latin typeface="+mj-l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kclark@iisd.ca"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1DC50-2268-4247-9C5C-DD1FAB170DB4}">
  <dimension ref="A1:I226"/>
  <sheetViews>
    <sheetView tabSelected="1" zoomScaleNormal="100" workbookViewId="0"/>
  </sheetViews>
  <sheetFormatPr defaultColWidth="8.6328125" defaultRowHeight="14.5" x14ac:dyDescent="0.35"/>
  <cols>
    <col min="1" max="1" width="1.81640625" style="29" customWidth="1"/>
    <col min="2" max="4" width="1.81640625" style="461" customWidth="1"/>
    <col min="5" max="5" width="15.453125" style="461" customWidth="1"/>
    <col min="6" max="6" width="15.36328125" style="461" customWidth="1"/>
    <col min="7" max="7" width="67.1796875" style="461" customWidth="1"/>
    <col min="8" max="8" width="1.81640625" style="461" customWidth="1"/>
    <col min="9" max="9" width="1.81640625" style="29" customWidth="1"/>
    <col min="10" max="16384" width="8.6328125" style="29"/>
  </cols>
  <sheetData>
    <row r="1" spans="1:9" ht="10" customHeight="1" x14ac:dyDescent="0.35">
      <c r="A1" s="460"/>
      <c r="B1" s="460"/>
      <c r="C1" s="460"/>
      <c r="D1" s="460"/>
      <c r="E1" s="460"/>
      <c r="F1" s="460"/>
      <c r="G1" s="460"/>
      <c r="H1" s="460"/>
      <c r="I1" s="460"/>
    </row>
    <row r="2" spans="1:9" s="46" customFormat="1" x14ac:dyDescent="0.35">
      <c r="A2" s="294"/>
      <c r="B2" s="44"/>
      <c r="C2" s="36" t="s">
        <v>62</v>
      </c>
      <c r="D2" s="45"/>
      <c r="E2" s="44"/>
      <c r="F2" s="44"/>
      <c r="G2" s="44"/>
      <c r="H2" s="44"/>
      <c r="I2" s="294"/>
    </row>
    <row r="3" spans="1:9" s="46" customFormat="1" x14ac:dyDescent="0.35">
      <c r="A3" s="294"/>
      <c r="B3" s="44"/>
      <c r="C3" s="45"/>
      <c r="D3" s="45"/>
      <c r="E3" s="44"/>
      <c r="F3" s="44"/>
      <c r="G3" s="44"/>
      <c r="H3" s="44"/>
      <c r="I3" s="294"/>
    </row>
    <row r="4" spans="1:9" s="46" customFormat="1" x14ac:dyDescent="0.35">
      <c r="A4" s="294"/>
      <c r="B4" s="44"/>
      <c r="C4" s="45"/>
      <c r="D4" s="45"/>
      <c r="E4" s="44" t="str">
        <f>Inputs!E7</f>
        <v>Project</v>
      </c>
      <c r="F4" s="47" t="str">
        <f>Inputs!G7</f>
        <v>Medium-size surface gold mine</v>
      </c>
      <c r="G4" s="44"/>
      <c r="H4" s="44"/>
      <c r="I4" s="294"/>
    </row>
    <row r="5" spans="1:9" s="46" customFormat="1" x14ac:dyDescent="0.35">
      <c r="A5" s="294"/>
      <c r="B5" s="44"/>
      <c r="C5" s="45"/>
      <c r="D5" s="45"/>
      <c r="E5" s="44" t="str">
        <f>Inputs!E8</f>
        <v>Country</v>
      </c>
      <c r="F5" s="47" t="str">
        <f>Inputs!G8</f>
        <v>Sub-Saharan Africa</v>
      </c>
      <c r="G5" s="44"/>
      <c r="H5" s="44"/>
      <c r="I5" s="294"/>
    </row>
    <row r="6" spans="1:9" s="46" customFormat="1" x14ac:dyDescent="0.35">
      <c r="A6" s="294"/>
      <c r="B6" s="44"/>
      <c r="C6" s="45"/>
      <c r="D6" s="45"/>
      <c r="E6" s="44" t="str">
        <f>Inputs!E9</f>
        <v>Mineral</v>
      </c>
      <c r="F6" s="47" t="str">
        <f>Inputs!G9</f>
        <v>Gold</v>
      </c>
      <c r="G6" s="44"/>
      <c r="H6" s="44"/>
      <c r="I6" s="294"/>
    </row>
    <row r="7" spans="1:9" s="46" customFormat="1" x14ac:dyDescent="0.35">
      <c r="A7" s="294"/>
      <c r="B7" s="44"/>
      <c r="C7" s="45"/>
      <c r="D7" s="45"/>
      <c r="E7" s="44" t="str">
        <f>Inputs!E10</f>
        <v>Preparer</v>
      </c>
      <c r="F7" s="47" t="str">
        <f>Inputs!G10</f>
        <v>Iain Steel</v>
      </c>
      <c r="G7" s="44"/>
      <c r="H7" s="44"/>
      <c r="I7" s="294"/>
    </row>
    <row r="8" spans="1:9" s="46" customFormat="1" x14ac:dyDescent="0.35">
      <c r="A8" s="294"/>
      <c r="B8" s="44"/>
      <c r="C8" s="45"/>
      <c r="D8" s="45"/>
      <c r="E8" s="44" t="str">
        <f>Inputs!E11</f>
        <v>Contact</v>
      </c>
      <c r="F8" s="47" t="str">
        <f>Inputs!G11</f>
        <v>kclark@iisd.ca</v>
      </c>
      <c r="G8" s="44"/>
      <c r="H8" s="44"/>
      <c r="I8" s="294"/>
    </row>
    <row r="9" spans="1:9" s="46" customFormat="1" x14ac:dyDescent="0.35">
      <c r="A9" s="294"/>
      <c r="B9" s="44"/>
      <c r="C9" s="45"/>
      <c r="D9" s="45"/>
      <c r="E9" s="44" t="str">
        <f>Inputs!E12</f>
        <v>Last updated</v>
      </c>
      <c r="F9" s="234">
        <f>Inputs!G12</f>
        <v>43447</v>
      </c>
      <c r="G9" s="44"/>
      <c r="H9" s="44"/>
      <c r="I9" s="294"/>
    </row>
    <row r="10" spans="1:9" s="46" customFormat="1" x14ac:dyDescent="0.35">
      <c r="A10" s="294"/>
      <c r="B10" s="44"/>
      <c r="C10" s="45"/>
      <c r="D10" s="45"/>
      <c r="E10" s="44" t="str">
        <f>Inputs!E13</f>
        <v>Licence</v>
      </c>
      <c r="F10" s="234" t="str">
        <f>Inputs!G13</f>
        <v>CC BY-SA 4.0</v>
      </c>
      <c r="G10" s="44"/>
      <c r="H10" s="44"/>
      <c r="I10" s="294"/>
    </row>
    <row r="11" spans="1:9" s="46" customFormat="1" x14ac:dyDescent="0.35">
      <c r="A11" s="294"/>
      <c r="B11" s="44"/>
      <c r="C11" s="45"/>
      <c r="D11" s="45"/>
      <c r="E11" s="44" t="str">
        <f>Inputs!E14</f>
        <v>Version number</v>
      </c>
      <c r="F11" s="48" t="str">
        <f>Inputs!G14</f>
        <v>Beta v1.0</v>
      </c>
      <c r="G11" s="44"/>
      <c r="H11" s="44"/>
      <c r="I11" s="294"/>
    </row>
    <row r="12" spans="1:9" s="46" customFormat="1" x14ac:dyDescent="0.35">
      <c r="A12" s="294"/>
      <c r="B12" s="44"/>
      <c r="C12" s="45"/>
      <c r="D12" s="45"/>
      <c r="E12" s="44"/>
      <c r="F12" s="48"/>
      <c r="G12" s="44"/>
      <c r="H12" s="44"/>
      <c r="I12" s="294"/>
    </row>
    <row r="13" spans="1:9" s="46" customFormat="1" x14ac:dyDescent="0.35">
      <c r="A13" s="294"/>
      <c r="B13" s="44"/>
      <c r="C13" s="45"/>
      <c r="D13" s="45"/>
      <c r="E13" s="44"/>
      <c r="F13" s="48"/>
      <c r="G13" s="44"/>
      <c r="H13" s="44"/>
      <c r="I13" s="294"/>
    </row>
    <row r="14" spans="1:9" s="46" customFormat="1" x14ac:dyDescent="0.35">
      <c r="A14" s="294"/>
      <c r="B14" s="44"/>
      <c r="C14" s="45"/>
      <c r="D14" s="45"/>
      <c r="E14" s="44"/>
      <c r="F14" s="48"/>
      <c r="G14" s="44"/>
      <c r="H14" s="44"/>
      <c r="I14" s="294"/>
    </row>
    <row r="15" spans="1:9" s="46" customFormat="1" x14ac:dyDescent="0.35">
      <c r="A15" s="294"/>
      <c r="B15" s="44"/>
      <c r="C15" s="45"/>
      <c r="D15" s="45"/>
      <c r="E15" s="44"/>
      <c r="F15" s="48"/>
      <c r="G15" s="44"/>
      <c r="H15" s="44"/>
      <c r="I15" s="294"/>
    </row>
    <row r="16" spans="1:9" s="46" customFormat="1" x14ac:dyDescent="0.35">
      <c r="A16" s="294"/>
      <c r="B16" s="44"/>
      <c r="C16" s="45"/>
      <c r="D16" s="45"/>
      <c r="E16" s="44"/>
      <c r="F16" s="48"/>
      <c r="G16" s="44"/>
      <c r="H16" s="44"/>
      <c r="I16" s="294"/>
    </row>
    <row r="17" spans="1:9" s="46" customFormat="1" x14ac:dyDescent="0.35">
      <c r="A17" s="294"/>
      <c r="B17" s="44"/>
      <c r="C17" s="45"/>
      <c r="D17" s="45"/>
      <c r="E17" s="44"/>
      <c r="F17" s="48"/>
      <c r="G17" s="44"/>
      <c r="H17" s="44"/>
      <c r="I17" s="294"/>
    </row>
    <row r="18" spans="1:9" s="46" customFormat="1" x14ac:dyDescent="0.35">
      <c r="A18" s="294"/>
      <c r="B18" s="44"/>
      <c r="C18" s="45"/>
      <c r="D18" s="45"/>
      <c r="E18" s="44"/>
      <c r="F18" s="48"/>
      <c r="G18" s="44"/>
      <c r="H18" s="44"/>
      <c r="I18" s="294"/>
    </row>
    <row r="19" spans="1:9" s="46" customFormat="1" x14ac:dyDescent="0.35">
      <c r="A19" s="294"/>
      <c r="B19" s="44"/>
      <c r="C19" s="45"/>
      <c r="D19" s="45"/>
      <c r="E19" s="44"/>
      <c r="F19" s="48"/>
      <c r="G19" s="44"/>
      <c r="H19" s="44"/>
      <c r="I19" s="294"/>
    </row>
    <row r="20" spans="1:9" s="46" customFormat="1" x14ac:dyDescent="0.35">
      <c r="A20" s="294"/>
      <c r="B20" s="44"/>
      <c r="C20" s="45"/>
      <c r="D20" s="45"/>
      <c r="E20" s="44"/>
      <c r="F20" s="48"/>
      <c r="G20" s="44"/>
      <c r="H20" s="44"/>
      <c r="I20" s="294"/>
    </row>
    <row r="21" spans="1:9" x14ac:dyDescent="0.35">
      <c r="A21" s="460"/>
      <c r="B21" s="28"/>
      <c r="C21" s="36"/>
      <c r="D21" s="36"/>
      <c r="E21" s="28"/>
      <c r="F21" s="28"/>
      <c r="G21" s="28"/>
      <c r="H21" s="28"/>
      <c r="I21" s="460"/>
    </row>
    <row r="22" spans="1:9" x14ac:dyDescent="0.35">
      <c r="A22" s="460"/>
      <c r="B22" s="28"/>
      <c r="C22" s="28"/>
      <c r="D22" s="28"/>
      <c r="E22" s="28"/>
      <c r="F22" s="28"/>
      <c r="G22" s="28"/>
      <c r="H22" s="28"/>
      <c r="I22" s="460"/>
    </row>
    <row r="23" spans="1:9" x14ac:dyDescent="0.35">
      <c r="A23" s="460"/>
      <c r="B23" s="28"/>
      <c r="C23" s="28"/>
      <c r="D23" s="36"/>
      <c r="E23" s="28"/>
      <c r="F23" s="28"/>
      <c r="G23" s="28"/>
      <c r="H23" s="28"/>
      <c r="I23" s="460"/>
    </row>
    <row r="24" spans="1:9" x14ac:dyDescent="0.35">
      <c r="A24" s="460"/>
      <c r="B24" s="28"/>
      <c r="C24" s="28"/>
      <c r="D24" s="36"/>
      <c r="E24" s="28"/>
      <c r="F24" s="28"/>
      <c r="G24" s="28"/>
      <c r="H24" s="28"/>
      <c r="I24" s="460"/>
    </row>
    <row r="25" spans="1:9" x14ac:dyDescent="0.35">
      <c r="A25" s="460"/>
      <c r="B25" s="28"/>
      <c r="C25" s="28"/>
      <c r="D25" s="33"/>
      <c r="E25" s="28"/>
      <c r="F25" s="28"/>
      <c r="G25" s="28"/>
      <c r="H25" s="28"/>
      <c r="I25" s="460"/>
    </row>
    <row r="26" spans="1:9" x14ac:dyDescent="0.35">
      <c r="A26" s="460"/>
      <c r="B26" s="28"/>
      <c r="C26" s="28"/>
      <c r="D26" s="33"/>
      <c r="E26" s="28"/>
      <c r="F26" s="28"/>
      <c r="G26" s="28"/>
      <c r="H26" s="28"/>
      <c r="I26" s="460"/>
    </row>
    <row r="27" spans="1:9" x14ac:dyDescent="0.35">
      <c r="A27" s="460"/>
      <c r="B27" s="28"/>
      <c r="C27" s="28"/>
      <c r="D27" s="28"/>
      <c r="E27" s="33"/>
      <c r="F27" s="28"/>
      <c r="G27" s="28"/>
      <c r="H27" s="28"/>
      <c r="I27" s="460"/>
    </row>
    <row r="28" spans="1:9" x14ac:dyDescent="0.35">
      <c r="A28" s="460"/>
      <c r="B28" s="28"/>
      <c r="C28" s="28"/>
      <c r="D28" s="33"/>
      <c r="E28" s="28"/>
      <c r="F28" s="28"/>
      <c r="G28" s="28"/>
      <c r="H28" s="28"/>
      <c r="I28" s="460"/>
    </row>
    <row r="29" spans="1:9" x14ac:dyDescent="0.35">
      <c r="A29" s="460"/>
      <c r="B29" s="28"/>
      <c r="C29" s="28"/>
      <c r="D29" s="33"/>
      <c r="E29" s="28"/>
      <c r="F29" s="28"/>
      <c r="G29" s="28"/>
      <c r="H29" s="28"/>
      <c r="I29" s="460"/>
    </row>
    <row r="30" spans="1:9" x14ac:dyDescent="0.35">
      <c r="A30" s="460"/>
      <c r="B30" s="28"/>
      <c r="C30" s="28"/>
      <c r="D30" s="33"/>
      <c r="E30" s="28"/>
      <c r="F30" s="28"/>
      <c r="G30" s="28"/>
      <c r="H30" s="28"/>
      <c r="I30" s="460"/>
    </row>
    <row r="31" spans="1:9" x14ac:dyDescent="0.35">
      <c r="A31" s="460"/>
      <c r="B31" s="28"/>
      <c r="C31" s="28"/>
      <c r="D31" s="33"/>
      <c r="E31" s="28"/>
      <c r="F31" s="28"/>
      <c r="G31" s="28"/>
      <c r="H31" s="28"/>
      <c r="I31" s="460"/>
    </row>
    <row r="32" spans="1:9" x14ac:dyDescent="0.35">
      <c r="A32" s="460"/>
      <c r="B32" s="28"/>
      <c r="C32" s="28"/>
      <c r="D32" s="33"/>
      <c r="E32" s="28"/>
      <c r="F32" s="28"/>
      <c r="G32" s="28"/>
      <c r="H32" s="28"/>
      <c r="I32" s="460"/>
    </row>
    <row r="33" spans="1:9" x14ac:dyDescent="0.35">
      <c r="A33" s="460"/>
      <c r="B33" s="28"/>
      <c r="C33" s="28"/>
      <c r="D33" s="33"/>
      <c r="E33" s="28"/>
      <c r="F33" s="28"/>
      <c r="G33" s="28"/>
      <c r="H33" s="28"/>
      <c r="I33" s="460"/>
    </row>
    <row r="34" spans="1:9" x14ac:dyDescent="0.35">
      <c r="A34" s="460"/>
      <c r="B34" s="28"/>
      <c r="C34" s="28"/>
      <c r="D34" s="37"/>
      <c r="E34" s="28"/>
      <c r="F34" s="28"/>
      <c r="G34" s="28"/>
      <c r="H34" s="28"/>
      <c r="I34" s="460"/>
    </row>
    <row r="35" spans="1:9" x14ac:dyDescent="0.35">
      <c r="A35" s="460"/>
      <c r="B35" s="28"/>
      <c r="C35" s="28"/>
      <c r="D35" s="28"/>
      <c r="E35" s="30"/>
      <c r="F35" s="28"/>
      <c r="G35" s="28"/>
      <c r="H35" s="28"/>
      <c r="I35" s="460"/>
    </row>
    <row r="36" spans="1:9" x14ac:dyDescent="0.35">
      <c r="A36" s="460"/>
      <c r="B36" s="28"/>
      <c r="C36" s="28"/>
      <c r="D36" s="38"/>
      <c r="E36" s="28"/>
      <c r="F36" s="28"/>
      <c r="G36" s="28"/>
      <c r="H36" s="28"/>
      <c r="I36" s="460"/>
    </row>
    <row r="37" spans="1:9" x14ac:dyDescent="0.35">
      <c r="A37" s="460"/>
      <c r="B37" s="28"/>
      <c r="C37" s="28"/>
      <c r="D37" s="38"/>
      <c r="E37" s="28"/>
      <c r="F37" s="28"/>
      <c r="G37" s="28"/>
      <c r="H37" s="28"/>
      <c r="I37" s="460"/>
    </row>
    <row r="38" spans="1:9" x14ac:dyDescent="0.35">
      <c r="A38" s="460"/>
      <c r="B38" s="28"/>
      <c r="C38" s="28"/>
      <c r="D38" s="38"/>
      <c r="E38" s="28"/>
      <c r="F38" s="28"/>
      <c r="G38" s="28"/>
      <c r="H38" s="28"/>
      <c r="I38" s="460"/>
    </row>
    <row r="39" spans="1:9" x14ac:dyDescent="0.35">
      <c r="A39" s="460"/>
      <c r="B39" s="28"/>
      <c r="C39" s="28"/>
      <c r="D39" s="38"/>
      <c r="E39" s="28"/>
      <c r="F39" s="28"/>
      <c r="G39" s="28"/>
      <c r="H39" s="28"/>
      <c r="I39" s="460"/>
    </row>
    <row r="40" spans="1:9" x14ac:dyDescent="0.35">
      <c r="A40" s="460"/>
      <c r="B40" s="28"/>
      <c r="C40" s="36" t="s">
        <v>20</v>
      </c>
      <c r="D40" s="36"/>
      <c r="E40" s="33"/>
      <c r="F40" s="28"/>
      <c r="G40" s="28"/>
      <c r="H40" s="28"/>
      <c r="I40" s="460"/>
    </row>
    <row r="41" spans="1:9" x14ac:dyDescent="0.35">
      <c r="A41" s="460"/>
      <c r="B41" s="28"/>
      <c r="C41" s="28"/>
      <c r="D41" s="28"/>
      <c r="E41" s="37"/>
      <c r="F41" s="28"/>
      <c r="G41" s="28"/>
      <c r="H41" s="28"/>
      <c r="I41" s="460"/>
    </row>
    <row r="42" spans="1:9" x14ac:dyDescent="0.35">
      <c r="A42" s="460"/>
      <c r="B42" s="28"/>
      <c r="C42" s="28"/>
      <c r="D42" s="33"/>
      <c r="E42" s="567" t="s">
        <v>1002</v>
      </c>
      <c r="F42" s="567" t="s">
        <v>1003</v>
      </c>
      <c r="G42" s="567" t="s">
        <v>1004</v>
      </c>
      <c r="H42" s="28"/>
      <c r="I42" s="460"/>
    </row>
    <row r="43" spans="1:9" x14ac:dyDescent="0.35">
      <c r="A43" s="460"/>
      <c r="B43" s="28"/>
      <c r="C43" s="28"/>
      <c r="D43" s="37"/>
      <c r="E43" s="568" t="s">
        <v>1005</v>
      </c>
      <c r="F43" s="565" t="s">
        <v>1006</v>
      </c>
      <c r="G43" s="566" t="s">
        <v>1626</v>
      </c>
      <c r="H43" s="28"/>
      <c r="I43" s="460"/>
    </row>
    <row r="44" spans="1:9" ht="43.5" x14ac:dyDescent="0.35">
      <c r="A44" s="460"/>
      <c r="B44" s="28"/>
      <c r="C44" s="28"/>
      <c r="D44" s="37"/>
      <c r="E44" s="568" t="s">
        <v>214</v>
      </c>
      <c r="F44" s="565" t="s">
        <v>1007</v>
      </c>
      <c r="G44" s="566" t="s">
        <v>1627</v>
      </c>
      <c r="H44" s="28"/>
      <c r="I44" s="460"/>
    </row>
    <row r="45" spans="1:9" ht="43.5" x14ac:dyDescent="0.35">
      <c r="A45" s="460"/>
      <c r="B45" s="28"/>
      <c r="C45" s="28"/>
      <c r="D45" s="37"/>
      <c r="E45" s="568" t="s">
        <v>1396</v>
      </c>
      <c r="F45" s="565" t="s">
        <v>1007</v>
      </c>
      <c r="G45" s="566" t="s">
        <v>1628</v>
      </c>
      <c r="H45" s="28"/>
      <c r="I45" s="460"/>
    </row>
    <row r="46" spans="1:9" ht="29" x14ac:dyDescent="0.35">
      <c r="A46" s="460"/>
      <c r="B46" s="28"/>
      <c r="C46" s="28"/>
      <c r="D46" s="39"/>
      <c r="E46" s="568" t="s">
        <v>215</v>
      </c>
      <c r="F46" s="565" t="s">
        <v>1008</v>
      </c>
      <c r="G46" s="566" t="s">
        <v>1629</v>
      </c>
      <c r="H46" s="28"/>
      <c r="I46" s="460"/>
    </row>
    <row r="47" spans="1:9" ht="29" x14ac:dyDescent="0.35">
      <c r="A47" s="460"/>
      <c r="B47" s="28"/>
      <c r="C47" s="28"/>
      <c r="D47" s="28"/>
      <c r="E47" s="569" t="s">
        <v>217</v>
      </c>
      <c r="F47" s="565" t="s">
        <v>1009</v>
      </c>
      <c r="G47" s="566" t="s">
        <v>1630</v>
      </c>
      <c r="H47" s="28"/>
      <c r="I47" s="460"/>
    </row>
    <row r="48" spans="1:9" ht="29" x14ac:dyDescent="0.35">
      <c r="A48" s="460"/>
      <c r="B48" s="28"/>
      <c r="C48" s="28"/>
      <c r="D48" s="38"/>
      <c r="E48" s="568" t="s">
        <v>231</v>
      </c>
      <c r="F48" s="565" t="s">
        <v>1009</v>
      </c>
      <c r="G48" s="566" t="s">
        <v>1632</v>
      </c>
      <c r="H48" s="28"/>
      <c r="I48" s="460"/>
    </row>
    <row r="49" spans="1:9" ht="29" x14ac:dyDescent="0.35">
      <c r="A49" s="460"/>
      <c r="B49" s="28"/>
      <c r="C49" s="28"/>
      <c r="D49" s="37"/>
      <c r="E49" s="569" t="s">
        <v>171</v>
      </c>
      <c r="F49" s="565" t="s">
        <v>1009</v>
      </c>
      <c r="G49" s="566" t="s">
        <v>1631</v>
      </c>
      <c r="H49" s="28"/>
      <c r="I49" s="460"/>
    </row>
    <row r="50" spans="1:9" ht="29" x14ac:dyDescent="0.35">
      <c r="A50" s="460"/>
      <c r="B50" s="28"/>
      <c r="C50" s="28"/>
      <c r="D50" s="37"/>
      <c r="E50" s="569" t="s">
        <v>1048</v>
      </c>
      <c r="F50" s="565" t="s">
        <v>1009</v>
      </c>
      <c r="G50" s="566" t="s">
        <v>1633</v>
      </c>
      <c r="H50" s="28"/>
      <c r="I50" s="460"/>
    </row>
    <row r="51" spans="1:9" ht="29" x14ac:dyDescent="0.35">
      <c r="A51" s="460"/>
      <c r="B51" s="28"/>
      <c r="C51" s="28"/>
      <c r="D51" s="37"/>
      <c r="E51" s="569" t="s">
        <v>216</v>
      </c>
      <c r="F51" s="565" t="s">
        <v>1009</v>
      </c>
      <c r="G51" s="566" t="s">
        <v>1634</v>
      </c>
      <c r="H51" s="28"/>
      <c r="I51" s="460"/>
    </row>
    <row r="52" spans="1:9" x14ac:dyDescent="0.35">
      <c r="A52" s="460"/>
      <c r="B52" s="28"/>
      <c r="C52" s="28"/>
      <c r="D52" s="37"/>
      <c r="E52" s="569" t="s">
        <v>75</v>
      </c>
      <c r="F52" s="565" t="s">
        <v>1009</v>
      </c>
      <c r="G52" s="566" t="s">
        <v>1635</v>
      </c>
      <c r="H52" s="28"/>
      <c r="I52" s="460"/>
    </row>
    <row r="53" spans="1:9" ht="58" x14ac:dyDescent="0.35">
      <c r="A53" s="460"/>
      <c r="B53" s="28"/>
      <c r="C53" s="28"/>
      <c r="D53" s="37"/>
      <c r="E53" s="569" t="s">
        <v>1636</v>
      </c>
      <c r="F53" s="565" t="s">
        <v>1006</v>
      </c>
      <c r="G53" s="566" t="s">
        <v>1639</v>
      </c>
      <c r="H53" s="28"/>
      <c r="I53" s="460"/>
    </row>
    <row r="54" spans="1:9" ht="29" x14ac:dyDescent="0.35">
      <c r="A54" s="460"/>
      <c r="B54" s="28"/>
      <c r="C54" s="28"/>
      <c r="D54" s="37"/>
      <c r="E54" s="569" t="s">
        <v>1637</v>
      </c>
      <c r="F54" s="565" t="s">
        <v>1006</v>
      </c>
      <c r="G54" s="566" t="s">
        <v>1640</v>
      </c>
      <c r="H54" s="28"/>
      <c r="I54" s="460"/>
    </row>
    <row r="55" spans="1:9" x14ac:dyDescent="0.35">
      <c r="A55" s="460"/>
      <c r="B55" s="28"/>
      <c r="C55" s="28"/>
      <c r="D55" s="37"/>
      <c r="E55" s="569" t="s">
        <v>1638</v>
      </c>
      <c r="F55" s="565" t="s">
        <v>1006</v>
      </c>
      <c r="G55" s="566" t="s">
        <v>1641</v>
      </c>
      <c r="H55" s="28"/>
      <c r="I55" s="460"/>
    </row>
    <row r="56" spans="1:9" x14ac:dyDescent="0.35">
      <c r="A56" s="460"/>
      <c r="B56" s="28"/>
      <c r="C56" s="28"/>
      <c r="D56" s="37"/>
      <c r="E56" s="235"/>
      <c r="F56" s="44"/>
      <c r="G56" s="44"/>
      <c r="H56" s="28"/>
      <c r="I56" s="460"/>
    </row>
    <row r="57" spans="1:9" x14ac:dyDescent="0.35">
      <c r="A57" s="460"/>
      <c r="B57" s="28"/>
      <c r="C57" s="28"/>
      <c r="D57" s="28"/>
      <c r="E57" s="235"/>
      <c r="F57" s="44"/>
      <c r="G57" s="44"/>
      <c r="H57" s="28"/>
      <c r="I57" s="460"/>
    </row>
    <row r="58" spans="1:9" x14ac:dyDescent="0.35">
      <c r="A58" s="460"/>
      <c r="B58" s="28"/>
      <c r="C58" s="28"/>
      <c r="D58" s="28"/>
      <c r="E58" s="38"/>
      <c r="F58" s="28"/>
      <c r="G58" s="28"/>
      <c r="H58" s="28"/>
      <c r="I58" s="460"/>
    </row>
    <row r="59" spans="1:9" x14ac:dyDescent="0.35">
      <c r="A59" s="460"/>
      <c r="B59" s="28"/>
      <c r="C59" s="28"/>
      <c r="D59" s="37"/>
      <c r="E59" s="37"/>
      <c r="F59" s="28"/>
      <c r="G59" s="28"/>
      <c r="H59" s="28"/>
      <c r="I59" s="460"/>
    </row>
    <row r="60" spans="1:9" x14ac:dyDescent="0.35">
      <c r="A60" s="460"/>
      <c r="B60" s="28"/>
      <c r="C60" s="28"/>
      <c r="D60" s="37"/>
      <c r="E60" s="37"/>
      <c r="F60" s="28"/>
      <c r="G60" s="28"/>
      <c r="H60" s="28"/>
      <c r="I60" s="460"/>
    </row>
    <row r="61" spans="1:9" x14ac:dyDescent="0.35">
      <c r="A61" s="460"/>
      <c r="B61" s="28"/>
      <c r="C61" s="28"/>
      <c r="D61" s="37"/>
      <c r="E61" s="37"/>
      <c r="F61" s="28"/>
      <c r="G61" s="28"/>
      <c r="H61" s="28"/>
      <c r="I61" s="460"/>
    </row>
    <row r="62" spans="1:9" x14ac:dyDescent="0.35">
      <c r="A62" s="460"/>
      <c r="B62" s="28"/>
      <c r="C62" s="28"/>
      <c r="D62" s="28"/>
      <c r="E62" s="37"/>
      <c r="F62" s="28"/>
      <c r="G62" s="28"/>
      <c r="H62" s="28"/>
      <c r="I62" s="460"/>
    </row>
    <row r="63" spans="1:9" x14ac:dyDescent="0.35">
      <c r="A63" s="460"/>
      <c r="B63" s="28"/>
      <c r="C63" s="28"/>
      <c r="D63" s="28"/>
      <c r="E63" s="38"/>
      <c r="F63" s="28"/>
      <c r="G63" s="28"/>
      <c r="H63" s="28"/>
      <c r="I63" s="460"/>
    </row>
    <row r="64" spans="1:9" x14ac:dyDescent="0.35">
      <c r="A64" s="460"/>
      <c r="B64" s="28"/>
      <c r="C64" s="28"/>
      <c r="D64" s="37"/>
      <c r="E64" s="37"/>
      <c r="F64" s="28"/>
      <c r="G64" s="28"/>
      <c r="H64" s="28"/>
      <c r="I64" s="460"/>
    </row>
    <row r="65" spans="1:9" x14ac:dyDescent="0.35">
      <c r="A65" s="460"/>
      <c r="B65" s="28"/>
      <c r="C65" s="28"/>
      <c r="D65" s="37"/>
      <c r="E65" s="37"/>
      <c r="F65" s="28"/>
      <c r="G65" s="28"/>
      <c r="H65" s="28"/>
      <c r="I65" s="460"/>
    </row>
    <row r="66" spans="1:9" x14ac:dyDescent="0.35">
      <c r="A66" s="460"/>
      <c r="B66" s="28"/>
      <c r="C66" s="28"/>
      <c r="D66" s="37"/>
      <c r="E66" s="37"/>
      <c r="F66" s="28"/>
      <c r="G66" s="28"/>
      <c r="H66" s="28"/>
      <c r="I66" s="460"/>
    </row>
    <row r="67" spans="1:9" x14ac:dyDescent="0.35">
      <c r="A67" s="460"/>
      <c r="B67" s="28"/>
      <c r="C67" s="28"/>
      <c r="D67" s="28"/>
      <c r="E67" s="37"/>
      <c r="F67" s="28"/>
      <c r="G67" s="28"/>
      <c r="H67" s="28"/>
      <c r="I67" s="460"/>
    </row>
    <row r="68" spans="1:9" x14ac:dyDescent="0.35">
      <c r="A68" s="460"/>
      <c r="B68" s="28"/>
      <c r="C68" s="28"/>
      <c r="D68" s="28"/>
      <c r="E68" s="38"/>
      <c r="F68" s="28"/>
      <c r="G68" s="28"/>
      <c r="H68" s="28"/>
      <c r="I68" s="460"/>
    </row>
    <row r="69" spans="1:9" x14ac:dyDescent="0.35">
      <c r="A69" s="460"/>
      <c r="B69" s="28"/>
      <c r="C69" s="28"/>
      <c r="D69" s="37"/>
      <c r="E69" s="37"/>
      <c r="F69" s="28"/>
      <c r="G69" s="28"/>
      <c r="H69" s="28"/>
      <c r="I69" s="460"/>
    </row>
    <row r="70" spans="1:9" x14ac:dyDescent="0.35">
      <c r="A70" s="460"/>
      <c r="B70" s="28"/>
      <c r="C70" s="28"/>
      <c r="D70" s="28"/>
      <c r="E70" s="37"/>
      <c r="F70" s="28"/>
      <c r="G70" s="28"/>
      <c r="H70" s="28"/>
      <c r="I70" s="460"/>
    </row>
    <row r="71" spans="1:9" x14ac:dyDescent="0.35">
      <c r="A71" s="460"/>
      <c r="B71" s="28"/>
      <c r="C71" s="28"/>
      <c r="D71" s="37"/>
      <c r="E71" s="37"/>
      <c r="F71" s="28"/>
      <c r="G71" s="28"/>
      <c r="H71" s="28"/>
      <c r="I71" s="460"/>
    </row>
    <row r="72" spans="1:9" x14ac:dyDescent="0.35">
      <c r="A72" s="460"/>
      <c r="B72" s="28"/>
      <c r="C72" s="28"/>
      <c r="D72" s="28"/>
      <c r="E72" s="37"/>
      <c r="F72" s="28"/>
      <c r="G72" s="28"/>
      <c r="H72" s="28"/>
      <c r="I72" s="460"/>
    </row>
    <row r="73" spans="1:9" x14ac:dyDescent="0.35">
      <c r="A73" s="460"/>
      <c r="B73" s="28"/>
      <c r="C73" s="28"/>
      <c r="D73" s="37"/>
      <c r="E73" s="37"/>
      <c r="F73" s="28"/>
      <c r="G73" s="28"/>
      <c r="H73" s="28"/>
      <c r="I73" s="460"/>
    </row>
    <row r="74" spans="1:9" x14ac:dyDescent="0.35">
      <c r="A74" s="460"/>
      <c r="B74" s="28"/>
      <c r="C74" s="28"/>
      <c r="D74" s="28"/>
      <c r="E74" s="37"/>
      <c r="F74" s="28"/>
      <c r="G74" s="28"/>
      <c r="H74" s="28"/>
      <c r="I74" s="460"/>
    </row>
    <row r="75" spans="1:9" x14ac:dyDescent="0.35">
      <c r="A75" s="460"/>
      <c r="B75" s="28"/>
      <c r="C75" s="28"/>
      <c r="D75" s="37"/>
      <c r="E75" s="37"/>
      <c r="F75" s="28"/>
      <c r="G75" s="28"/>
      <c r="H75" s="28"/>
      <c r="I75" s="460"/>
    </row>
    <row r="76" spans="1:9" x14ac:dyDescent="0.35">
      <c r="A76" s="460"/>
      <c r="B76" s="28"/>
      <c r="C76" s="28"/>
      <c r="D76" s="37"/>
      <c r="E76" s="37"/>
      <c r="F76" s="28"/>
      <c r="G76" s="28"/>
      <c r="H76" s="28"/>
      <c r="I76" s="460"/>
    </row>
    <row r="77" spans="1:9" x14ac:dyDescent="0.35">
      <c r="A77" s="460"/>
      <c r="B77" s="28"/>
      <c r="C77" s="28"/>
      <c r="D77" s="28"/>
      <c r="E77" s="37"/>
      <c r="F77" s="28"/>
      <c r="G77" s="28"/>
      <c r="H77" s="28"/>
      <c r="I77" s="460"/>
    </row>
    <row r="78" spans="1:9" x14ac:dyDescent="0.35">
      <c r="A78" s="460"/>
      <c r="B78" s="28"/>
      <c r="C78" s="28"/>
      <c r="D78" s="28"/>
      <c r="E78" s="37"/>
      <c r="F78" s="28"/>
      <c r="G78" s="28"/>
      <c r="H78" s="28"/>
      <c r="I78" s="460"/>
    </row>
    <row r="79" spans="1:9" x14ac:dyDescent="0.35">
      <c r="A79" s="460"/>
      <c r="B79" s="28"/>
      <c r="C79" s="28"/>
      <c r="D79" s="28"/>
      <c r="E79" s="37"/>
      <c r="F79" s="28"/>
      <c r="G79" s="28"/>
      <c r="H79" s="28"/>
      <c r="I79" s="460"/>
    </row>
    <row r="80" spans="1:9" x14ac:dyDescent="0.35">
      <c r="A80" s="460"/>
      <c r="B80" s="28"/>
      <c r="C80" s="28"/>
      <c r="D80" s="28"/>
      <c r="E80" s="37"/>
      <c r="F80" s="28"/>
      <c r="G80" s="28"/>
      <c r="H80" s="28"/>
      <c r="I80" s="460"/>
    </row>
    <row r="81" spans="1:9" x14ac:dyDescent="0.35">
      <c r="A81" s="460"/>
      <c r="B81" s="28"/>
      <c r="C81" s="28"/>
      <c r="D81" s="28"/>
      <c r="E81" s="37"/>
      <c r="F81" s="28"/>
      <c r="G81" s="28"/>
      <c r="H81" s="28"/>
      <c r="I81" s="460"/>
    </row>
    <row r="82" spans="1:9" x14ac:dyDescent="0.35">
      <c r="A82" s="460"/>
      <c r="B82" s="28"/>
      <c r="C82" s="28"/>
      <c r="D82" s="28"/>
      <c r="E82" s="37"/>
      <c r="F82" s="28"/>
      <c r="G82" s="28"/>
      <c r="H82" s="28"/>
      <c r="I82" s="460"/>
    </row>
    <row r="83" spans="1:9" x14ac:dyDescent="0.35">
      <c r="A83" s="460"/>
      <c r="B83" s="28"/>
      <c r="C83" s="36" t="s">
        <v>1010</v>
      </c>
      <c r="D83" s="28"/>
      <c r="E83" s="37"/>
      <c r="F83" s="28"/>
      <c r="G83" s="28"/>
      <c r="H83" s="28"/>
      <c r="I83" s="460"/>
    </row>
    <row r="84" spans="1:9" x14ac:dyDescent="0.35">
      <c r="A84" s="460"/>
      <c r="B84" s="28"/>
      <c r="C84" s="28"/>
      <c r="D84" s="28"/>
      <c r="E84" s="37"/>
      <c r="F84" s="28"/>
      <c r="G84" s="28"/>
      <c r="H84" s="28"/>
      <c r="I84" s="460"/>
    </row>
    <row r="85" spans="1:9" x14ac:dyDescent="0.35">
      <c r="A85" s="460"/>
      <c r="B85" s="28"/>
      <c r="C85" s="27"/>
      <c r="D85" s="27"/>
      <c r="E85" s="28"/>
      <c r="F85" s="28"/>
      <c r="G85" s="28"/>
      <c r="H85" s="28"/>
      <c r="I85" s="460"/>
    </row>
    <row r="86" spans="1:9" x14ac:dyDescent="0.35">
      <c r="A86" s="460"/>
      <c r="B86" s="28"/>
      <c r="C86" s="28"/>
      <c r="D86" s="28"/>
      <c r="E86" s="28"/>
      <c r="F86" s="28"/>
      <c r="G86" s="28"/>
      <c r="H86" s="28"/>
      <c r="I86" s="460"/>
    </row>
    <row r="87" spans="1:9" x14ac:dyDescent="0.35">
      <c r="A87" s="460"/>
      <c r="B87" s="28"/>
      <c r="C87" s="28"/>
      <c r="D87" s="28"/>
      <c r="E87" s="28"/>
      <c r="F87" s="28"/>
      <c r="G87" s="28"/>
      <c r="H87" s="28"/>
      <c r="I87" s="460"/>
    </row>
    <row r="88" spans="1:9" x14ac:dyDescent="0.35">
      <c r="A88" s="460"/>
      <c r="B88" s="28"/>
      <c r="C88" s="28"/>
      <c r="D88" s="28"/>
      <c r="E88" s="28"/>
      <c r="F88" s="28"/>
      <c r="G88" s="28"/>
      <c r="H88" s="28"/>
      <c r="I88" s="460"/>
    </row>
    <row r="89" spans="1:9" x14ac:dyDescent="0.35">
      <c r="A89" s="460"/>
      <c r="B89" s="28"/>
      <c r="C89" s="28"/>
      <c r="D89" s="28"/>
      <c r="E89" s="28"/>
      <c r="F89" s="28"/>
      <c r="G89" s="28"/>
      <c r="H89" s="28"/>
      <c r="I89" s="460"/>
    </row>
    <row r="90" spans="1:9" x14ac:dyDescent="0.35">
      <c r="A90" s="460"/>
      <c r="B90" s="28"/>
      <c r="C90" s="28"/>
      <c r="D90" s="28"/>
      <c r="E90" s="28"/>
      <c r="F90" s="28"/>
      <c r="G90" s="28"/>
      <c r="H90" s="28"/>
      <c r="I90" s="460"/>
    </row>
    <row r="91" spans="1:9" x14ac:dyDescent="0.35">
      <c r="A91" s="460"/>
      <c r="B91" s="28"/>
      <c r="C91" s="28"/>
      <c r="D91" s="28"/>
      <c r="E91" s="28"/>
      <c r="F91" s="28"/>
      <c r="G91" s="28"/>
      <c r="H91" s="28"/>
      <c r="I91" s="460"/>
    </row>
    <row r="92" spans="1:9" x14ac:dyDescent="0.35">
      <c r="A92" s="460"/>
      <c r="B92" s="28"/>
      <c r="C92" s="28"/>
      <c r="D92" s="28"/>
      <c r="E92" s="28"/>
      <c r="F92" s="28"/>
      <c r="G92" s="28"/>
      <c r="H92" s="28"/>
      <c r="I92" s="460"/>
    </row>
    <row r="93" spans="1:9" x14ac:dyDescent="0.35">
      <c r="A93" s="460"/>
      <c r="B93" s="28"/>
      <c r="C93" s="28"/>
      <c r="D93" s="28"/>
      <c r="E93" s="28"/>
      <c r="F93" s="28"/>
      <c r="G93" s="28"/>
      <c r="H93" s="28"/>
      <c r="I93" s="460"/>
    </row>
    <row r="94" spans="1:9" x14ac:dyDescent="0.35">
      <c r="A94" s="460"/>
      <c r="B94" s="28"/>
      <c r="C94" s="28"/>
      <c r="D94" s="28"/>
      <c r="E94" s="28"/>
      <c r="F94" s="28"/>
      <c r="G94" s="28"/>
      <c r="H94" s="28"/>
      <c r="I94" s="460"/>
    </row>
    <row r="95" spans="1:9" x14ac:dyDescent="0.35">
      <c r="A95" s="460"/>
      <c r="B95" s="28"/>
      <c r="C95" s="28"/>
      <c r="D95" s="28"/>
      <c r="E95" s="28"/>
      <c r="F95" s="28"/>
      <c r="G95" s="28"/>
      <c r="H95" s="28"/>
      <c r="I95" s="460"/>
    </row>
    <row r="96" spans="1:9" x14ac:dyDescent="0.35">
      <c r="A96" s="460"/>
      <c r="B96" s="28"/>
      <c r="C96" s="28"/>
      <c r="D96" s="28"/>
      <c r="E96" s="28"/>
      <c r="F96" s="28"/>
      <c r="G96" s="28"/>
      <c r="H96" s="28"/>
      <c r="I96" s="460"/>
    </row>
    <row r="97" spans="1:9" x14ac:dyDescent="0.35">
      <c r="A97" s="460"/>
      <c r="B97" s="28"/>
      <c r="C97" s="28"/>
      <c r="D97" s="28"/>
      <c r="E97" s="28"/>
      <c r="F97" s="28"/>
      <c r="G97" s="28"/>
      <c r="H97" s="28"/>
      <c r="I97" s="460"/>
    </row>
    <row r="98" spans="1:9" x14ac:dyDescent="0.35">
      <c r="A98" s="460"/>
      <c r="B98" s="28"/>
      <c r="C98" s="28"/>
      <c r="D98" s="28"/>
      <c r="E98" s="28"/>
      <c r="F98" s="28"/>
      <c r="G98" s="28"/>
      <c r="H98" s="28"/>
      <c r="I98" s="460"/>
    </row>
    <row r="99" spans="1:9" x14ac:dyDescent="0.35">
      <c r="A99" s="460"/>
      <c r="B99" s="28"/>
      <c r="C99" s="28"/>
      <c r="D99" s="28"/>
      <c r="E99" s="28"/>
      <c r="F99" s="28"/>
      <c r="G99" s="28"/>
      <c r="H99" s="28"/>
      <c r="I99" s="460"/>
    </row>
    <row r="100" spans="1:9" x14ac:dyDescent="0.35">
      <c r="A100" s="460"/>
      <c r="B100" s="28"/>
      <c r="C100" s="28"/>
      <c r="D100" s="28"/>
      <c r="E100" s="28"/>
      <c r="F100" s="28"/>
      <c r="G100" s="28"/>
      <c r="H100" s="28"/>
      <c r="I100" s="460"/>
    </row>
    <row r="101" spans="1:9" x14ac:dyDescent="0.35">
      <c r="A101" s="460"/>
      <c r="B101" s="28"/>
      <c r="C101" s="28"/>
      <c r="D101" s="28"/>
      <c r="E101" s="28"/>
      <c r="F101" s="28"/>
      <c r="G101" s="28"/>
      <c r="H101" s="28"/>
      <c r="I101" s="460"/>
    </row>
    <row r="102" spans="1:9" x14ac:dyDescent="0.35">
      <c r="A102" s="460"/>
      <c r="B102" s="28"/>
      <c r="C102" s="28"/>
      <c r="D102" s="28"/>
      <c r="E102" s="28"/>
      <c r="F102" s="28"/>
      <c r="G102" s="28"/>
      <c r="H102" s="28"/>
      <c r="I102" s="460"/>
    </row>
    <row r="103" spans="1:9" x14ac:dyDescent="0.35">
      <c r="A103" s="460"/>
      <c r="B103" s="28"/>
      <c r="C103" s="28"/>
      <c r="D103" s="28"/>
      <c r="E103" s="28"/>
      <c r="F103" s="28"/>
      <c r="G103" s="28"/>
      <c r="H103" s="28"/>
      <c r="I103" s="460"/>
    </row>
    <row r="104" spans="1:9" x14ac:dyDescent="0.35">
      <c r="A104" s="460"/>
      <c r="B104" s="28"/>
      <c r="C104" s="28"/>
      <c r="D104" s="28"/>
      <c r="E104" s="28"/>
      <c r="F104" s="28"/>
      <c r="G104" s="28"/>
      <c r="H104" s="28"/>
      <c r="I104" s="460"/>
    </row>
    <row r="105" spans="1:9" x14ac:dyDescent="0.35">
      <c r="A105" s="460"/>
      <c r="B105" s="28"/>
      <c r="C105" s="28"/>
      <c r="D105" s="28"/>
      <c r="E105" s="28"/>
      <c r="F105" s="28"/>
      <c r="G105" s="28"/>
      <c r="H105" s="28"/>
      <c r="I105" s="460"/>
    </row>
    <row r="106" spans="1:9" x14ac:dyDescent="0.35">
      <c r="A106" s="460"/>
      <c r="B106" s="28"/>
      <c r="C106" s="28"/>
      <c r="D106" s="28"/>
      <c r="E106" s="28"/>
      <c r="F106" s="28"/>
      <c r="G106" s="28"/>
      <c r="H106" s="28"/>
      <c r="I106" s="460"/>
    </row>
    <row r="107" spans="1:9" x14ac:dyDescent="0.35">
      <c r="A107" s="460"/>
      <c r="B107" s="28"/>
      <c r="C107" s="28"/>
      <c r="D107" s="28"/>
      <c r="E107" s="28"/>
      <c r="F107" s="28"/>
      <c r="G107" s="28"/>
      <c r="H107" s="28"/>
      <c r="I107" s="460"/>
    </row>
    <row r="108" spans="1:9" x14ac:dyDescent="0.35">
      <c r="A108" s="460"/>
      <c r="B108" s="28"/>
      <c r="C108" s="28"/>
      <c r="D108" s="28"/>
      <c r="E108" s="28"/>
      <c r="F108" s="28"/>
      <c r="G108" s="28"/>
      <c r="H108" s="28"/>
      <c r="I108" s="460"/>
    </row>
    <row r="109" spans="1:9" x14ac:dyDescent="0.35">
      <c r="A109" s="460"/>
      <c r="B109" s="28"/>
      <c r="C109" s="28"/>
      <c r="D109" s="28"/>
      <c r="E109" s="28"/>
      <c r="F109" s="28"/>
      <c r="G109" s="28"/>
      <c r="H109" s="28"/>
      <c r="I109" s="460"/>
    </row>
    <row r="110" spans="1:9" x14ac:dyDescent="0.35">
      <c r="A110" s="460"/>
      <c r="B110" s="28"/>
      <c r="C110" s="28"/>
      <c r="D110" s="28"/>
      <c r="E110" s="28"/>
      <c r="F110" s="28"/>
      <c r="G110" s="28"/>
      <c r="H110" s="28"/>
      <c r="I110" s="460"/>
    </row>
    <row r="111" spans="1:9" x14ac:dyDescent="0.35">
      <c r="A111" s="460"/>
      <c r="B111" s="28"/>
      <c r="C111" s="28"/>
      <c r="D111" s="28"/>
      <c r="E111" s="28"/>
      <c r="F111" s="28"/>
      <c r="G111" s="28"/>
      <c r="H111" s="28"/>
      <c r="I111" s="460"/>
    </row>
    <row r="112" spans="1:9" x14ac:dyDescent="0.35">
      <c r="A112" s="460"/>
      <c r="B112" s="28"/>
      <c r="C112" s="28"/>
      <c r="D112" s="28"/>
      <c r="E112" s="28"/>
      <c r="F112" s="28"/>
      <c r="G112" s="28"/>
      <c r="H112" s="28"/>
      <c r="I112" s="460"/>
    </row>
    <row r="113" spans="1:9" x14ac:dyDescent="0.35">
      <c r="A113" s="460"/>
      <c r="B113" s="28"/>
      <c r="C113" s="28"/>
      <c r="D113" s="28"/>
      <c r="E113" s="28"/>
      <c r="F113" s="28"/>
      <c r="G113" s="28"/>
      <c r="H113" s="28"/>
      <c r="I113" s="460"/>
    </row>
    <row r="114" spans="1:9" x14ac:dyDescent="0.35">
      <c r="A114" s="460"/>
      <c r="B114" s="28"/>
      <c r="C114" s="28"/>
      <c r="D114" s="28"/>
      <c r="E114" s="28"/>
      <c r="F114" s="28"/>
      <c r="G114" s="28"/>
      <c r="H114" s="28"/>
      <c r="I114" s="460"/>
    </row>
    <row r="115" spans="1:9" x14ac:dyDescent="0.35">
      <c r="A115" s="460"/>
      <c r="B115" s="28"/>
      <c r="C115" s="28"/>
      <c r="D115" s="28"/>
      <c r="E115" s="28"/>
      <c r="F115" s="28"/>
      <c r="G115" s="28"/>
      <c r="H115" s="28"/>
      <c r="I115" s="460"/>
    </row>
    <row r="116" spans="1:9" x14ac:dyDescent="0.35">
      <c r="A116" s="460"/>
      <c r="B116" s="28"/>
      <c r="C116" s="28"/>
      <c r="D116" s="28"/>
      <c r="E116" s="28"/>
      <c r="F116" s="28"/>
      <c r="G116" s="28"/>
      <c r="H116" s="28"/>
      <c r="I116" s="460"/>
    </row>
    <row r="117" spans="1:9" x14ac:dyDescent="0.35">
      <c r="A117" s="460"/>
      <c r="B117" s="28"/>
      <c r="C117" s="28"/>
      <c r="D117" s="28"/>
      <c r="E117" s="28"/>
      <c r="F117" s="28"/>
      <c r="G117" s="28"/>
      <c r="H117" s="28"/>
      <c r="I117" s="460"/>
    </row>
    <row r="118" spans="1:9" x14ac:dyDescent="0.35">
      <c r="A118" s="460"/>
      <c r="B118" s="28"/>
      <c r="C118" s="28"/>
      <c r="D118" s="28"/>
      <c r="E118" s="28"/>
      <c r="F118" s="28"/>
      <c r="G118" s="28"/>
      <c r="H118" s="28"/>
      <c r="I118" s="460"/>
    </row>
    <row r="119" spans="1:9" x14ac:dyDescent="0.35">
      <c r="A119" s="460"/>
      <c r="B119" s="28"/>
      <c r="C119" s="28"/>
      <c r="D119" s="28"/>
      <c r="E119" s="28"/>
      <c r="F119" s="28"/>
      <c r="G119" s="28"/>
      <c r="H119" s="28"/>
      <c r="I119" s="460"/>
    </row>
    <row r="120" spans="1:9" x14ac:dyDescent="0.35">
      <c r="A120" s="460"/>
      <c r="B120" s="28"/>
      <c r="C120" s="28"/>
      <c r="D120" s="28"/>
      <c r="E120" s="28"/>
      <c r="F120" s="28"/>
      <c r="G120" s="28"/>
      <c r="H120" s="28"/>
      <c r="I120" s="460"/>
    </row>
    <row r="121" spans="1:9" x14ac:dyDescent="0.35">
      <c r="A121" s="460"/>
      <c r="B121" s="28"/>
      <c r="C121" s="28"/>
      <c r="D121" s="28"/>
      <c r="E121" s="28"/>
      <c r="F121" s="28"/>
      <c r="G121" s="28"/>
      <c r="H121" s="28"/>
      <c r="I121" s="460"/>
    </row>
    <row r="122" spans="1:9" x14ac:dyDescent="0.35">
      <c r="A122" s="460"/>
      <c r="B122" s="28"/>
      <c r="C122" s="28"/>
      <c r="D122" s="28"/>
      <c r="E122" s="28"/>
      <c r="F122" s="28"/>
      <c r="G122" s="28"/>
      <c r="H122" s="28"/>
      <c r="I122" s="460"/>
    </row>
    <row r="123" spans="1:9" x14ac:dyDescent="0.35">
      <c r="A123" s="460"/>
      <c r="B123" s="28"/>
      <c r="C123" s="28"/>
      <c r="D123" s="28"/>
      <c r="E123" s="28"/>
      <c r="F123" s="28"/>
      <c r="G123" s="28"/>
      <c r="H123" s="28"/>
      <c r="I123" s="460"/>
    </row>
    <row r="124" spans="1:9" x14ac:dyDescent="0.35">
      <c r="A124" s="460"/>
      <c r="B124" s="28"/>
      <c r="C124" s="28"/>
      <c r="D124" s="28"/>
      <c r="E124" s="28"/>
      <c r="F124" s="28"/>
      <c r="G124" s="28"/>
      <c r="H124" s="28"/>
      <c r="I124" s="460"/>
    </row>
    <row r="125" spans="1:9" x14ac:dyDescent="0.35">
      <c r="A125" s="460"/>
      <c r="B125" s="28"/>
      <c r="C125" s="28"/>
      <c r="D125" s="28"/>
      <c r="E125" s="28"/>
      <c r="F125" s="28"/>
      <c r="G125" s="28"/>
      <c r="H125" s="28"/>
      <c r="I125" s="460"/>
    </row>
    <row r="126" spans="1:9" x14ac:dyDescent="0.35">
      <c r="A126" s="460"/>
      <c r="B126" s="28"/>
      <c r="C126" s="28"/>
      <c r="D126" s="28"/>
      <c r="E126" s="28"/>
      <c r="F126" s="28"/>
      <c r="G126" s="28"/>
      <c r="H126" s="28"/>
      <c r="I126" s="460"/>
    </row>
    <row r="127" spans="1:9" x14ac:dyDescent="0.35">
      <c r="A127" s="460"/>
      <c r="B127" s="28"/>
      <c r="C127" s="28"/>
      <c r="D127" s="28"/>
      <c r="E127" s="28"/>
      <c r="F127" s="28"/>
      <c r="G127" s="28"/>
      <c r="H127" s="28"/>
      <c r="I127" s="460"/>
    </row>
    <row r="128" spans="1:9" x14ac:dyDescent="0.35">
      <c r="A128" s="460"/>
      <c r="B128" s="28"/>
      <c r="C128" s="28"/>
      <c r="D128" s="28"/>
      <c r="E128" s="28"/>
      <c r="F128" s="28"/>
      <c r="G128" s="28"/>
      <c r="H128" s="28"/>
      <c r="I128" s="460"/>
    </row>
    <row r="129" spans="1:9" x14ac:dyDescent="0.35">
      <c r="A129" s="460"/>
      <c r="B129" s="28"/>
      <c r="C129" s="36" t="s">
        <v>1585</v>
      </c>
      <c r="D129" s="28"/>
      <c r="E129" s="28"/>
      <c r="F129" s="28"/>
      <c r="G129" s="28"/>
      <c r="H129" s="28"/>
      <c r="I129" s="460"/>
    </row>
    <row r="130" spans="1:9" x14ac:dyDescent="0.35">
      <c r="A130" s="460"/>
      <c r="B130" s="28"/>
      <c r="C130" s="28"/>
      <c r="D130" s="28"/>
      <c r="E130" s="28"/>
      <c r="F130" s="28"/>
      <c r="G130" s="28"/>
      <c r="H130" s="28"/>
      <c r="I130" s="460"/>
    </row>
    <row r="131" spans="1:9" x14ac:dyDescent="0.35">
      <c r="A131" s="460"/>
      <c r="B131" s="28"/>
      <c r="C131" s="28"/>
      <c r="D131" s="28"/>
      <c r="E131" s="28"/>
      <c r="F131" s="28"/>
      <c r="G131" s="28"/>
      <c r="H131" s="28"/>
      <c r="I131" s="460"/>
    </row>
    <row r="132" spans="1:9" x14ac:dyDescent="0.35">
      <c r="A132" s="460"/>
      <c r="B132" s="28"/>
      <c r="C132" s="28"/>
      <c r="D132" s="28"/>
      <c r="E132" s="28"/>
      <c r="F132" s="28"/>
      <c r="G132" s="28"/>
      <c r="H132" s="28"/>
      <c r="I132" s="460"/>
    </row>
    <row r="133" spans="1:9" x14ac:dyDescent="0.35">
      <c r="A133" s="460"/>
      <c r="B133" s="28"/>
      <c r="C133" s="28"/>
      <c r="D133" s="28"/>
      <c r="E133" s="28"/>
      <c r="F133" s="28"/>
      <c r="G133" s="28"/>
      <c r="H133" s="28"/>
      <c r="I133" s="460"/>
    </row>
    <row r="134" spans="1:9" x14ac:dyDescent="0.35">
      <c r="A134" s="460"/>
      <c r="B134" s="28"/>
      <c r="C134" s="28"/>
      <c r="D134" s="28"/>
      <c r="E134" s="28"/>
      <c r="F134" s="28"/>
      <c r="G134" s="28"/>
      <c r="H134" s="28"/>
      <c r="I134" s="460"/>
    </row>
    <row r="135" spans="1:9" x14ac:dyDescent="0.35">
      <c r="A135" s="460"/>
      <c r="B135" s="28"/>
      <c r="C135" s="28"/>
      <c r="D135" s="28"/>
      <c r="E135" s="28"/>
      <c r="F135" s="28"/>
      <c r="G135" s="28"/>
      <c r="H135" s="28"/>
      <c r="I135" s="460"/>
    </row>
    <row r="136" spans="1:9" x14ac:dyDescent="0.35">
      <c r="A136" s="460"/>
      <c r="B136" s="28"/>
      <c r="C136" s="28"/>
      <c r="D136" s="28"/>
      <c r="E136" s="28"/>
      <c r="F136" s="28"/>
      <c r="G136" s="28"/>
      <c r="H136" s="28"/>
      <c r="I136" s="460"/>
    </row>
    <row r="137" spans="1:9" x14ac:dyDescent="0.35">
      <c r="A137" s="460"/>
      <c r="B137" s="28"/>
      <c r="C137" s="28"/>
      <c r="D137" s="28"/>
      <c r="E137" s="28"/>
      <c r="F137" s="28"/>
      <c r="G137" s="28"/>
      <c r="H137" s="28"/>
      <c r="I137" s="460"/>
    </row>
    <row r="138" spans="1:9" x14ac:dyDescent="0.35">
      <c r="A138" s="460"/>
      <c r="B138" s="28"/>
      <c r="C138" s="28"/>
      <c r="D138" s="28"/>
      <c r="E138" s="28"/>
      <c r="F138" s="28"/>
      <c r="G138" s="28"/>
      <c r="H138" s="28"/>
      <c r="I138" s="460"/>
    </row>
    <row r="139" spans="1:9" x14ac:dyDescent="0.35">
      <c r="A139" s="460"/>
      <c r="B139" s="28"/>
      <c r="C139" s="28"/>
      <c r="D139" s="28"/>
      <c r="E139" s="28"/>
      <c r="F139" s="28"/>
      <c r="G139" s="28"/>
      <c r="H139" s="28"/>
      <c r="I139" s="460"/>
    </row>
    <row r="140" spans="1:9" x14ac:dyDescent="0.35">
      <c r="A140" s="460"/>
      <c r="B140" s="28"/>
      <c r="C140" s="28"/>
      <c r="D140" s="28"/>
      <c r="E140" s="28"/>
      <c r="F140" s="28"/>
      <c r="G140" s="28"/>
      <c r="H140" s="28"/>
      <c r="I140" s="460"/>
    </row>
    <row r="141" spans="1:9" x14ac:dyDescent="0.35">
      <c r="A141" s="460"/>
      <c r="B141" s="28"/>
      <c r="C141" s="28"/>
      <c r="D141" s="28"/>
      <c r="E141" s="28"/>
      <c r="F141" s="28"/>
      <c r="G141" s="28"/>
      <c r="H141" s="28"/>
      <c r="I141" s="460"/>
    </row>
    <row r="142" spans="1:9" x14ac:dyDescent="0.35">
      <c r="A142" s="460"/>
      <c r="B142" s="28"/>
      <c r="C142" s="28"/>
      <c r="D142" s="28"/>
      <c r="E142" s="28"/>
      <c r="F142" s="28"/>
      <c r="G142" s="28"/>
      <c r="H142" s="28"/>
      <c r="I142" s="460"/>
    </row>
    <row r="143" spans="1:9" x14ac:dyDescent="0.35">
      <c r="A143" s="460"/>
      <c r="B143" s="28"/>
      <c r="C143" s="28"/>
      <c r="D143" s="28"/>
      <c r="E143" s="28"/>
      <c r="F143" s="28"/>
      <c r="G143" s="28"/>
      <c r="H143" s="28"/>
      <c r="I143" s="460"/>
    </row>
    <row r="144" spans="1:9" x14ac:dyDescent="0.35">
      <c r="A144" s="460"/>
      <c r="B144" s="28"/>
      <c r="C144" s="28"/>
      <c r="D144" s="28"/>
      <c r="E144" s="28"/>
      <c r="F144" s="28"/>
      <c r="G144" s="28"/>
      <c r="H144" s="28"/>
      <c r="I144" s="460"/>
    </row>
    <row r="145" spans="1:9" x14ac:dyDescent="0.35">
      <c r="A145" s="460"/>
      <c r="B145" s="28"/>
      <c r="C145" s="28"/>
      <c r="D145" s="28"/>
      <c r="E145" s="28"/>
      <c r="F145" s="28"/>
      <c r="G145" s="28"/>
      <c r="H145" s="28"/>
      <c r="I145" s="460"/>
    </row>
    <row r="146" spans="1:9" x14ac:dyDescent="0.35">
      <c r="A146" s="460"/>
      <c r="B146" s="28"/>
      <c r="C146" s="28"/>
      <c r="D146" s="28"/>
      <c r="E146" s="28"/>
      <c r="F146" s="28"/>
      <c r="G146" s="28"/>
      <c r="H146" s="28"/>
      <c r="I146" s="460"/>
    </row>
    <row r="147" spans="1:9" x14ac:dyDescent="0.35">
      <c r="A147" s="460"/>
      <c r="B147" s="28"/>
      <c r="C147" s="28"/>
      <c r="D147" s="28"/>
      <c r="E147" s="28"/>
      <c r="F147" s="28"/>
      <c r="G147" s="28"/>
      <c r="H147" s="28"/>
      <c r="I147" s="460"/>
    </row>
    <row r="148" spans="1:9" x14ac:dyDescent="0.35">
      <c r="A148" s="460"/>
      <c r="B148" s="28"/>
      <c r="C148" s="28"/>
      <c r="D148" s="28"/>
      <c r="E148" s="28"/>
      <c r="F148" s="28"/>
      <c r="G148" s="28"/>
      <c r="H148" s="28"/>
      <c r="I148" s="460"/>
    </row>
    <row r="149" spans="1:9" x14ac:dyDescent="0.35">
      <c r="A149" s="460"/>
      <c r="B149" s="28"/>
      <c r="C149" s="28"/>
      <c r="D149" s="28"/>
      <c r="E149" s="28"/>
      <c r="F149" s="28"/>
      <c r="G149" s="28"/>
      <c r="H149" s="28"/>
      <c r="I149" s="460"/>
    </row>
    <row r="150" spans="1:9" x14ac:dyDescent="0.35">
      <c r="A150" s="460"/>
      <c r="B150" s="28"/>
      <c r="C150" s="28"/>
      <c r="D150" s="28"/>
      <c r="E150" s="28"/>
      <c r="F150" s="28"/>
      <c r="G150" s="28"/>
      <c r="H150" s="28"/>
      <c r="I150" s="460"/>
    </row>
    <row r="151" spans="1:9" x14ac:dyDescent="0.35">
      <c r="A151" s="460"/>
      <c r="B151" s="28"/>
      <c r="C151" s="28"/>
      <c r="D151" s="28"/>
      <c r="E151" s="28"/>
      <c r="F151" s="28"/>
      <c r="G151" s="28"/>
      <c r="H151" s="28"/>
      <c r="I151" s="460"/>
    </row>
    <row r="152" spans="1:9" x14ac:dyDescent="0.35">
      <c r="A152" s="460"/>
      <c r="B152" s="28"/>
      <c r="C152" s="28"/>
      <c r="D152" s="28"/>
      <c r="E152" s="28"/>
      <c r="F152" s="28"/>
      <c r="G152" s="28"/>
      <c r="H152" s="28"/>
      <c r="I152" s="460"/>
    </row>
    <row r="153" spans="1:9" x14ac:dyDescent="0.35">
      <c r="A153" s="460"/>
      <c r="B153" s="28"/>
      <c r="C153" s="28"/>
      <c r="D153" s="28"/>
      <c r="E153" s="28"/>
      <c r="F153" s="28"/>
      <c r="G153" s="28"/>
      <c r="H153" s="28"/>
      <c r="I153" s="460"/>
    </row>
    <row r="154" spans="1:9" x14ac:dyDescent="0.35">
      <c r="A154" s="460"/>
      <c r="B154" s="28"/>
      <c r="C154" s="28"/>
      <c r="D154" s="28"/>
      <c r="E154" s="28"/>
      <c r="F154" s="28"/>
      <c r="G154" s="28"/>
      <c r="H154" s="28"/>
      <c r="I154" s="460"/>
    </row>
    <row r="155" spans="1:9" x14ac:dyDescent="0.35">
      <c r="A155" s="460"/>
      <c r="B155" s="28"/>
      <c r="C155" s="28"/>
      <c r="D155" s="28"/>
      <c r="E155" s="28"/>
      <c r="F155" s="28"/>
      <c r="G155" s="28"/>
      <c r="H155" s="28"/>
      <c r="I155" s="460"/>
    </row>
    <row r="156" spans="1:9" x14ac:dyDescent="0.35">
      <c r="A156" s="460"/>
      <c r="B156" s="28"/>
      <c r="C156" s="28"/>
      <c r="D156" s="28"/>
      <c r="E156" s="28"/>
      <c r="F156" s="28"/>
      <c r="G156" s="28"/>
      <c r="H156" s="28"/>
      <c r="I156" s="460"/>
    </row>
    <row r="157" spans="1:9" x14ac:dyDescent="0.35">
      <c r="A157" s="460"/>
      <c r="B157" s="28"/>
      <c r="C157" s="28"/>
      <c r="D157" s="28"/>
      <c r="E157" s="28"/>
      <c r="F157" s="28"/>
      <c r="G157" s="28"/>
      <c r="H157" s="28"/>
      <c r="I157" s="460"/>
    </row>
    <row r="158" spans="1:9" x14ac:dyDescent="0.35">
      <c r="A158" s="460"/>
      <c r="B158" s="28"/>
      <c r="C158" s="28"/>
      <c r="D158" s="28"/>
      <c r="E158" s="28"/>
      <c r="F158" s="28"/>
      <c r="G158" s="28"/>
      <c r="H158" s="28"/>
      <c r="I158" s="460"/>
    </row>
    <row r="159" spans="1:9" x14ac:dyDescent="0.35">
      <c r="A159" s="460"/>
      <c r="B159" s="28"/>
      <c r="C159" s="28"/>
      <c r="D159" s="28"/>
      <c r="E159" s="28"/>
      <c r="F159" s="28"/>
      <c r="G159" s="28"/>
      <c r="H159" s="28"/>
      <c r="I159" s="460"/>
    </row>
    <row r="160" spans="1:9" x14ac:dyDescent="0.35">
      <c r="A160" s="460"/>
      <c r="B160" s="28"/>
      <c r="C160" s="28"/>
      <c r="D160" s="28"/>
      <c r="E160" s="28"/>
      <c r="F160" s="28"/>
      <c r="G160" s="28"/>
      <c r="H160" s="28"/>
      <c r="I160" s="460"/>
    </row>
    <row r="161" spans="1:9" x14ac:dyDescent="0.35">
      <c r="A161" s="460"/>
      <c r="B161" s="28"/>
      <c r="C161" s="28"/>
      <c r="D161" s="28"/>
      <c r="E161" s="28"/>
      <c r="F161" s="28"/>
      <c r="G161" s="28"/>
      <c r="H161" s="28"/>
      <c r="I161" s="460"/>
    </row>
    <row r="162" spans="1:9" x14ac:dyDescent="0.35">
      <c r="A162" s="460"/>
      <c r="B162" s="28"/>
      <c r="C162" s="28"/>
      <c r="D162" s="28"/>
      <c r="E162" s="28"/>
      <c r="F162" s="28"/>
      <c r="G162" s="28"/>
      <c r="H162" s="28"/>
      <c r="I162" s="460"/>
    </row>
    <row r="163" spans="1:9" x14ac:dyDescent="0.35">
      <c r="A163" s="460"/>
      <c r="B163" s="28"/>
      <c r="C163" s="28"/>
      <c r="D163" s="28"/>
      <c r="E163" s="28"/>
      <c r="F163" s="28"/>
      <c r="G163" s="28"/>
      <c r="H163" s="28"/>
      <c r="I163" s="460"/>
    </row>
    <row r="164" spans="1:9" x14ac:dyDescent="0.35">
      <c r="A164" s="460"/>
      <c r="B164" s="28"/>
      <c r="C164" s="28"/>
      <c r="D164" s="28"/>
      <c r="E164" s="28"/>
      <c r="F164" s="28"/>
      <c r="G164" s="28"/>
      <c r="H164" s="28"/>
      <c r="I164" s="460"/>
    </row>
    <row r="165" spans="1:9" x14ac:dyDescent="0.35">
      <c r="A165" s="460"/>
      <c r="B165" s="28"/>
      <c r="C165" s="28"/>
      <c r="D165" s="28"/>
      <c r="E165" s="28"/>
      <c r="F165" s="28"/>
      <c r="G165" s="28"/>
      <c r="H165" s="28"/>
      <c r="I165" s="460"/>
    </row>
    <row r="166" spans="1:9" x14ac:dyDescent="0.35">
      <c r="A166" s="460"/>
      <c r="B166" s="28"/>
      <c r="C166" s="28"/>
      <c r="D166" s="28"/>
      <c r="E166" s="28"/>
      <c r="F166" s="28"/>
      <c r="G166" s="28"/>
      <c r="H166" s="28"/>
      <c r="I166" s="460"/>
    </row>
    <row r="167" spans="1:9" x14ac:dyDescent="0.35">
      <c r="A167" s="460"/>
      <c r="B167" s="28"/>
      <c r="C167" s="28"/>
      <c r="D167" s="28"/>
      <c r="E167" s="28"/>
      <c r="F167" s="28"/>
      <c r="G167" s="28"/>
      <c r="H167" s="28"/>
      <c r="I167" s="460"/>
    </row>
    <row r="168" spans="1:9" x14ac:dyDescent="0.35">
      <c r="A168" s="460"/>
      <c r="B168" s="28"/>
      <c r="C168" s="28"/>
      <c r="D168" s="28"/>
      <c r="E168" s="28"/>
      <c r="F168" s="28"/>
      <c r="G168" s="28"/>
      <c r="H168" s="28"/>
      <c r="I168" s="460"/>
    </row>
    <row r="169" spans="1:9" x14ac:dyDescent="0.35">
      <c r="A169" s="460"/>
      <c r="B169" s="28"/>
      <c r="C169" s="28"/>
      <c r="D169" s="28"/>
      <c r="E169" s="28"/>
      <c r="F169" s="28"/>
      <c r="G169" s="28"/>
      <c r="H169" s="28"/>
      <c r="I169" s="460"/>
    </row>
    <row r="170" spans="1:9" x14ac:dyDescent="0.35">
      <c r="A170" s="460"/>
      <c r="B170" s="28"/>
      <c r="C170" s="28"/>
      <c r="D170" s="28"/>
      <c r="E170" s="28"/>
      <c r="F170" s="28"/>
      <c r="G170" s="28"/>
      <c r="H170" s="28"/>
      <c r="I170" s="460"/>
    </row>
    <row r="171" spans="1:9" x14ac:dyDescent="0.35">
      <c r="A171" s="460"/>
      <c r="B171" s="28"/>
      <c r="C171" s="28"/>
      <c r="D171" s="28"/>
      <c r="E171" s="28"/>
      <c r="F171" s="28"/>
      <c r="G171" s="28"/>
      <c r="H171" s="28"/>
      <c r="I171" s="460"/>
    </row>
    <row r="172" spans="1:9" x14ac:dyDescent="0.35">
      <c r="A172" s="460"/>
      <c r="B172" s="28"/>
      <c r="C172" s="28"/>
      <c r="D172" s="28"/>
      <c r="E172" s="28"/>
      <c r="F172" s="28"/>
      <c r="G172" s="28"/>
      <c r="H172" s="28"/>
      <c r="I172" s="460"/>
    </row>
    <row r="173" spans="1:9" x14ac:dyDescent="0.35">
      <c r="A173" s="460"/>
      <c r="B173" s="28"/>
      <c r="C173" s="28"/>
      <c r="D173" s="28"/>
      <c r="E173" s="28"/>
      <c r="F173" s="28"/>
      <c r="G173" s="28"/>
      <c r="H173" s="28"/>
      <c r="I173" s="460"/>
    </row>
    <row r="174" spans="1:9" x14ac:dyDescent="0.35">
      <c r="A174" s="460"/>
      <c r="B174" s="28"/>
      <c r="C174" s="27" t="s">
        <v>21</v>
      </c>
      <c r="D174" s="27"/>
      <c r="E174" s="28"/>
      <c r="F174" s="28"/>
      <c r="G174" s="28"/>
      <c r="H174" s="28"/>
      <c r="I174" s="460"/>
    </row>
    <row r="175" spans="1:9" s="46" customFormat="1" x14ac:dyDescent="0.35">
      <c r="A175" s="294"/>
      <c r="B175" s="28"/>
      <c r="C175" s="28"/>
      <c r="D175" s="28"/>
      <c r="E175" s="28"/>
      <c r="F175" s="28"/>
      <c r="G175" s="28"/>
      <c r="H175" s="28"/>
      <c r="I175" s="460"/>
    </row>
    <row r="176" spans="1:9" s="46" customFormat="1" x14ac:dyDescent="0.35">
      <c r="A176" s="294"/>
      <c r="B176" s="44"/>
      <c r="C176" s="44"/>
      <c r="D176" s="44"/>
      <c r="E176" s="231" t="s">
        <v>22</v>
      </c>
      <c r="F176" s="44" t="s">
        <v>23</v>
      </c>
      <c r="G176" s="44"/>
      <c r="H176" s="44"/>
      <c r="I176" s="294"/>
    </row>
    <row r="177" spans="1:9" s="46" customFormat="1" x14ac:dyDescent="0.35">
      <c r="A177" s="294"/>
      <c r="B177" s="44"/>
      <c r="C177" s="44"/>
      <c r="D177" s="44"/>
      <c r="E177" s="464" t="s">
        <v>63</v>
      </c>
      <c r="F177" s="44" t="s">
        <v>1395</v>
      </c>
      <c r="G177" s="44"/>
      <c r="H177" s="44"/>
      <c r="I177" s="294"/>
    </row>
    <row r="178" spans="1:9" s="46" customFormat="1" x14ac:dyDescent="0.35">
      <c r="A178" s="294"/>
      <c r="B178" s="44"/>
      <c r="C178" s="44"/>
      <c r="D178" s="44"/>
      <c r="E178" s="236" t="s">
        <v>24</v>
      </c>
      <c r="F178" s="44" t="s">
        <v>26</v>
      </c>
      <c r="G178" s="44"/>
      <c r="H178" s="44"/>
      <c r="I178" s="294"/>
    </row>
    <row r="179" spans="1:9" s="46" customFormat="1" x14ac:dyDescent="0.35">
      <c r="A179" s="294"/>
      <c r="B179" s="44"/>
      <c r="C179" s="44"/>
      <c r="D179" s="44"/>
      <c r="E179" s="463" t="s">
        <v>25</v>
      </c>
      <c r="F179" s="44" t="s">
        <v>27</v>
      </c>
      <c r="G179" s="44"/>
      <c r="H179" s="44"/>
      <c r="I179" s="294"/>
    </row>
    <row r="180" spans="1:9" s="46" customFormat="1" x14ac:dyDescent="0.35">
      <c r="A180" s="294"/>
      <c r="B180" s="44"/>
      <c r="C180" s="44"/>
      <c r="D180" s="44"/>
      <c r="E180" s="237" t="s">
        <v>477</v>
      </c>
      <c r="F180" s="44" t="s">
        <v>478</v>
      </c>
      <c r="G180" s="44"/>
      <c r="H180" s="44"/>
      <c r="I180" s="294"/>
    </row>
    <row r="181" spans="1:9" x14ac:dyDescent="0.35">
      <c r="A181" s="460"/>
      <c r="B181" s="44"/>
      <c r="C181" s="44"/>
      <c r="D181" s="44"/>
      <c r="E181" s="44" t="s">
        <v>28</v>
      </c>
      <c r="F181" s="44" t="s">
        <v>29</v>
      </c>
      <c r="G181" s="44"/>
      <c r="H181" s="44"/>
      <c r="I181" s="294"/>
    </row>
    <row r="182" spans="1:9" x14ac:dyDescent="0.35">
      <c r="A182" s="460"/>
      <c r="B182" s="28"/>
      <c r="C182" s="28"/>
      <c r="D182" s="28"/>
      <c r="E182" s="28"/>
      <c r="F182" s="28"/>
      <c r="G182" s="28"/>
      <c r="H182" s="28"/>
      <c r="I182" s="460"/>
    </row>
    <row r="183" spans="1:9" x14ac:dyDescent="0.35">
      <c r="A183" s="460"/>
      <c r="B183" s="28"/>
      <c r="C183" s="36" t="s">
        <v>218</v>
      </c>
      <c r="D183" s="28"/>
      <c r="E183" s="28"/>
      <c r="F183" s="28"/>
      <c r="G183" s="28"/>
      <c r="H183" s="28"/>
      <c r="I183" s="460"/>
    </row>
    <row r="184" spans="1:9" x14ac:dyDescent="0.35">
      <c r="A184" s="460"/>
      <c r="B184" s="28"/>
      <c r="C184" s="28"/>
      <c r="D184" s="28"/>
      <c r="E184" s="28"/>
      <c r="F184" s="28"/>
      <c r="G184" s="28"/>
      <c r="H184" s="28"/>
      <c r="I184" s="460"/>
    </row>
    <row r="185" spans="1:9" x14ac:dyDescent="0.35">
      <c r="A185" s="460"/>
      <c r="B185" s="28"/>
      <c r="C185" s="28"/>
      <c r="D185" s="28"/>
      <c r="E185" s="567" t="s">
        <v>5</v>
      </c>
      <c r="F185" s="567" t="s">
        <v>1003</v>
      </c>
      <c r="G185" s="567" t="s">
        <v>1004</v>
      </c>
      <c r="H185" s="28"/>
      <c r="I185" s="460"/>
    </row>
    <row r="186" spans="1:9" x14ac:dyDescent="0.35">
      <c r="A186" s="460"/>
      <c r="B186" s="28"/>
      <c r="C186" s="28"/>
      <c r="D186" s="28"/>
      <c r="E186" s="568" t="s">
        <v>1011</v>
      </c>
      <c r="F186" s="565" t="s">
        <v>219</v>
      </c>
      <c r="G186" s="566" t="s">
        <v>1032</v>
      </c>
      <c r="H186" s="28"/>
      <c r="I186" s="460"/>
    </row>
    <row r="187" spans="1:9" x14ac:dyDescent="0.35">
      <c r="A187" s="460"/>
      <c r="B187" s="28"/>
      <c r="C187" s="28"/>
      <c r="D187" s="28"/>
      <c r="E187" s="568" t="s">
        <v>88</v>
      </c>
      <c r="F187" s="565" t="s">
        <v>219</v>
      </c>
      <c r="G187" s="566" t="s">
        <v>1033</v>
      </c>
      <c r="H187" s="28"/>
      <c r="I187" s="460"/>
    </row>
    <row r="188" spans="1:9" x14ac:dyDescent="0.35">
      <c r="A188" s="460"/>
      <c r="B188" s="28"/>
      <c r="C188" s="28"/>
      <c r="D188" s="28"/>
      <c r="E188" s="568" t="s">
        <v>641</v>
      </c>
      <c r="F188" s="565" t="s">
        <v>219</v>
      </c>
      <c r="G188" s="566" t="s">
        <v>1034</v>
      </c>
      <c r="H188" s="28"/>
      <c r="I188" s="460"/>
    </row>
    <row r="189" spans="1:9" x14ac:dyDescent="0.35">
      <c r="A189" s="460"/>
      <c r="B189" s="28"/>
      <c r="C189" s="28"/>
      <c r="D189" s="28"/>
      <c r="E189" s="568" t="s">
        <v>230</v>
      </c>
      <c r="F189" s="565" t="s">
        <v>219</v>
      </c>
      <c r="G189" s="566" t="s">
        <v>1035</v>
      </c>
      <c r="H189" s="28"/>
      <c r="I189" s="460"/>
    </row>
    <row r="190" spans="1:9" x14ac:dyDescent="0.35">
      <c r="A190" s="460"/>
      <c r="B190" s="28"/>
      <c r="C190" s="28"/>
      <c r="D190" s="28"/>
      <c r="E190" s="568" t="s">
        <v>1012</v>
      </c>
      <c r="F190" s="565" t="s">
        <v>219</v>
      </c>
      <c r="G190" s="566" t="s">
        <v>1013</v>
      </c>
      <c r="H190" s="28"/>
      <c r="I190" s="460"/>
    </row>
    <row r="191" spans="1:9" x14ac:dyDescent="0.35">
      <c r="A191" s="460"/>
      <c r="B191" s="28"/>
      <c r="C191" s="28"/>
      <c r="D191" s="28"/>
      <c r="E191" s="568" t="s">
        <v>133</v>
      </c>
      <c r="F191" s="565" t="s">
        <v>219</v>
      </c>
      <c r="G191" s="566" t="s">
        <v>1014</v>
      </c>
      <c r="H191" s="28"/>
      <c r="I191" s="460"/>
    </row>
    <row r="192" spans="1:9" x14ac:dyDescent="0.35">
      <c r="A192" s="460"/>
      <c r="B192" s="28"/>
      <c r="C192" s="28"/>
      <c r="D192" s="28"/>
      <c r="E192" s="568" t="s">
        <v>1016</v>
      </c>
      <c r="F192" s="565" t="s">
        <v>1015</v>
      </c>
      <c r="G192" s="566" t="s">
        <v>1020</v>
      </c>
      <c r="H192" s="28"/>
      <c r="I192" s="460"/>
    </row>
    <row r="193" spans="1:9" x14ac:dyDescent="0.35">
      <c r="A193" s="460"/>
      <c r="B193" s="28"/>
      <c r="C193" s="28"/>
      <c r="D193" s="28"/>
      <c r="E193" s="568" t="s">
        <v>78</v>
      </c>
      <c r="F193" s="565" t="s">
        <v>1015</v>
      </c>
      <c r="G193" s="566" t="s">
        <v>1017</v>
      </c>
      <c r="H193" s="28"/>
      <c r="I193" s="460"/>
    </row>
    <row r="194" spans="1:9" x14ac:dyDescent="0.35">
      <c r="A194" s="460"/>
      <c r="B194" s="28"/>
      <c r="C194" s="28"/>
      <c r="D194" s="28"/>
      <c r="E194" s="568" t="s">
        <v>1018</v>
      </c>
      <c r="F194" s="565" t="s">
        <v>1015</v>
      </c>
      <c r="G194" s="566" t="s">
        <v>1019</v>
      </c>
      <c r="H194" s="28"/>
      <c r="I194" s="460"/>
    </row>
    <row r="195" spans="1:9" x14ac:dyDescent="0.35">
      <c r="A195" s="460"/>
      <c r="B195" s="28"/>
      <c r="C195" s="28"/>
      <c r="D195" s="28"/>
      <c r="E195" s="568" t="s">
        <v>125</v>
      </c>
      <c r="F195" s="565" t="s">
        <v>1015</v>
      </c>
      <c r="G195" s="566" t="s">
        <v>1021</v>
      </c>
      <c r="H195" s="28"/>
      <c r="I195" s="460"/>
    </row>
    <row r="196" spans="1:9" x14ac:dyDescent="0.35">
      <c r="A196" s="460"/>
      <c r="B196" s="28"/>
      <c r="C196" s="28"/>
      <c r="D196" s="28"/>
      <c r="E196" s="568" t="s">
        <v>134</v>
      </c>
      <c r="F196" s="565" t="s">
        <v>1015</v>
      </c>
      <c r="G196" s="566" t="s">
        <v>1022</v>
      </c>
      <c r="H196" s="28"/>
      <c r="I196" s="460"/>
    </row>
    <row r="197" spans="1:9" x14ac:dyDescent="0.35">
      <c r="A197" s="460"/>
      <c r="B197" s="28"/>
      <c r="C197" s="28"/>
      <c r="D197" s="28"/>
      <c r="E197" s="568" t="s">
        <v>81</v>
      </c>
      <c r="F197" s="565" t="s">
        <v>1015</v>
      </c>
      <c r="G197" s="566" t="s">
        <v>1023</v>
      </c>
      <c r="H197" s="28"/>
      <c r="I197" s="460"/>
    </row>
    <row r="198" spans="1:9" x14ac:dyDescent="0.35">
      <c r="A198" s="460"/>
      <c r="B198" s="28"/>
      <c r="C198" s="28"/>
      <c r="D198" s="28"/>
      <c r="E198" s="568" t="s">
        <v>1027</v>
      </c>
      <c r="F198" s="565" t="s">
        <v>1015</v>
      </c>
      <c r="G198" s="566" t="s">
        <v>1026</v>
      </c>
      <c r="H198" s="28"/>
      <c r="I198" s="460"/>
    </row>
    <row r="199" spans="1:9" x14ac:dyDescent="0.35">
      <c r="A199" s="460"/>
      <c r="B199" s="28"/>
      <c r="C199" s="28"/>
      <c r="D199" s="28"/>
      <c r="E199" s="568" t="s">
        <v>1028</v>
      </c>
      <c r="F199" s="565" t="s">
        <v>1015</v>
      </c>
      <c r="G199" s="566" t="s">
        <v>1029</v>
      </c>
      <c r="H199" s="28"/>
      <c r="I199" s="460"/>
    </row>
    <row r="200" spans="1:9" x14ac:dyDescent="0.35">
      <c r="A200" s="460"/>
      <c r="B200" s="28"/>
      <c r="C200" s="28"/>
      <c r="D200" s="28"/>
      <c r="E200" s="568" t="s">
        <v>947</v>
      </c>
      <c r="F200" s="565" t="s">
        <v>220</v>
      </c>
      <c r="G200" s="566" t="s">
        <v>1024</v>
      </c>
      <c r="H200" s="28"/>
      <c r="I200" s="460"/>
    </row>
    <row r="201" spans="1:9" x14ac:dyDescent="0.35">
      <c r="A201" s="460"/>
      <c r="B201" s="28"/>
      <c r="C201" s="28"/>
      <c r="D201" s="28"/>
      <c r="E201" s="568" t="s">
        <v>32</v>
      </c>
      <c r="F201" s="565" t="s">
        <v>220</v>
      </c>
      <c r="G201" s="566" t="s">
        <v>1025</v>
      </c>
      <c r="H201" s="28"/>
      <c r="I201" s="460"/>
    </row>
    <row r="202" spans="1:9" x14ac:dyDescent="0.35">
      <c r="A202" s="460"/>
      <c r="B202" s="28"/>
      <c r="C202" s="28"/>
      <c r="D202" s="28"/>
      <c r="E202" s="568" t="s">
        <v>10</v>
      </c>
      <c r="F202" s="565" t="s">
        <v>1030</v>
      </c>
      <c r="G202" s="566" t="s">
        <v>1031</v>
      </c>
      <c r="H202" s="28"/>
      <c r="I202" s="460"/>
    </row>
    <row r="203" spans="1:9" x14ac:dyDescent="0.35">
      <c r="A203" s="460"/>
      <c r="B203" s="28"/>
      <c r="C203" s="28"/>
      <c r="D203" s="28"/>
      <c r="E203" s="568" t="s">
        <v>159</v>
      </c>
      <c r="F203" s="565" t="s">
        <v>1030</v>
      </c>
      <c r="G203" s="566" t="s">
        <v>1040</v>
      </c>
      <c r="H203" s="28"/>
      <c r="I203" s="460"/>
    </row>
    <row r="204" spans="1:9" x14ac:dyDescent="0.35">
      <c r="A204" s="460"/>
      <c r="B204" s="28"/>
      <c r="C204" s="28"/>
      <c r="D204" s="28"/>
      <c r="E204" s="568" t="s">
        <v>43</v>
      </c>
      <c r="F204" s="565" t="s">
        <v>1037</v>
      </c>
      <c r="G204" s="566" t="s">
        <v>1038</v>
      </c>
      <c r="H204" s="28"/>
      <c r="I204" s="460"/>
    </row>
    <row r="205" spans="1:9" x14ac:dyDescent="0.35">
      <c r="A205" s="460"/>
      <c r="B205" s="28"/>
      <c r="C205" s="28"/>
      <c r="D205" s="28"/>
      <c r="E205" s="568" t="s">
        <v>1039</v>
      </c>
      <c r="F205" s="565" t="s">
        <v>1037</v>
      </c>
      <c r="G205" s="566" t="s">
        <v>1036</v>
      </c>
      <c r="H205" s="28"/>
      <c r="I205" s="460"/>
    </row>
    <row r="206" spans="1:9" ht="10" customHeight="1" x14ac:dyDescent="0.35">
      <c r="A206" s="460"/>
      <c r="B206" s="28"/>
      <c r="C206" s="28"/>
      <c r="D206" s="28"/>
      <c r="E206" s="28"/>
      <c r="F206" s="28"/>
      <c r="G206" s="28"/>
      <c r="H206" s="28"/>
      <c r="I206" s="460"/>
    </row>
    <row r="207" spans="1:9" ht="10" customHeight="1" x14ac:dyDescent="0.35">
      <c r="A207" s="460"/>
      <c r="B207" s="460"/>
      <c r="C207" s="460"/>
      <c r="D207" s="460"/>
      <c r="E207" s="460"/>
      <c r="F207" s="460"/>
      <c r="G207" s="460"/>
      <c r="H207" s="460"/>
      <c r="I207" s="460"/>
    </row>
    <row r="209" spans="4:5" x14ac:dyDescent="0.35">
      <c r="D209" s="6"/>
      <c r="E209" s="14"/>
    </row>
    <row r="210" spans="4:5" x14ac:dyDescent="0.35">
      <c r="D210" s="6"/>
      <c r="E210" s="14"/>
    </row>
    <row r="211" spans="4:5" x14ac:dyDescent="0.35">
      <c r="E211" s="462"/>
    </row>
    <row r="212" spans="4:5" x14ac:dyDescent="0.35">
      <c r="E212" s="462"/>
    </row>
    <row r="213" spans="4:5" x14ac:dyDescent="0.35">
      <c r="E213" s="462"/>
    </row>
    <row r="214" spans="4:5" x14ac:dyDescent="0.35">
      <c r="D214" s="6"/>
    </row>
    <row r="215" spans="4:5" x14ac:dyDescent="0.35">
      <c r="D215" s="6"/>
      <c r="E215" s="14"/>
    </row>
    <row r="216" spans="4:5" x14ac:dyDescent="0.35">
      <c r="E216" s="462"/>
    </row>
    <row r="217" spans="4:5" x14ac:dyDescent="0.35">
      <c r="E217" s="462"/>
    </row>
    <row r="218" spans="4:5" x14ac:dyDescent="0.35">
      <c r="E218" s="14"/>
    </row>
    <row r="219" spans="4:5" x14ac:dyDescent="0.35">
      <c r="E219" s="14"/>
    </row>
    <row r="220" spans="4:5" x14ac:dyDescent="0.35">
      <c r="E220" s="14"/>
    </row>
    <row r="221" spans="4:5" x14ac:dyDescent="0.35">
      <c r="D221" s="6"/>
    </row>
    <row r="222" spans="4:5" x14ac:dyDescent="0.35">
      <c r="E222" s="14"/>
    </row>
    <row r="223" spans="4:5" x14ac:dyDescent="0.35">
      <c r="E223" s="14"/>
    </row>
    <row r="224" spans="4:5" x14ac:dyDescent="0.35">
      <c r="E224" s="14"/>
    </row>
    <row r="225" spans="4:5" x14ac:dyDescent="0.35">
      <c r="D225" s="6"/>
    </row>
    <row r="226" spans="4:5" x14ac:dyDescent="0.35">
      <c r="E226" s="14"/>
    </row>
  </sheetData>
  <pageMargins left="0.7" right="0.7" top="0.75" bottom="0.75" header="0.3" footer="0.3"/>
  <pageSetup scale="78" fitToHeight="99" orientation="portrait" r:id="rId1"/>
  <rowBreaks count="4" manualBreakCount="4">
    <brk id="39" min="1" max="7" man="1"/>
    <brk id="56" min="1" max="7" man="1"/>
    <brk id="114" min="1" max="7" man="1"/>
    <brk id="173" min="1" max="7"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A9804-C728-49E2-9CC8-4D4456400A34}">
  <sheetPr>
    <tabColor theme="4"/>
  </sheetPr>
  <dimension ref="A1:AI491"/>
  <sheetViews>
    <sheetView zoomScale="80" zoomScaleNormal="80" workbookViewId="0">
      <pane ySplit="1" topLeftCell="A2" activePane="bottomLeft" state="frozen"/>
      <selection pane="bottomLeft"/>
    </sheetView>
  </sheetViews>
  <sheetFormatPr defaultColWidth="0" defaultRowHeight="14.5" x14ac:dyDescent="0.35"/>
  <cols>
    <col min="1" max="2" width="1.81640625" style="1" customWidth="1"/>
    <col min="3" max="3" width="1.81640625" style="86" customWidth="1"/>
    <col min="4" max="4" width="1.81640625" style="87" customWidth="1"/>
    <col min="5" max="5" width="31" style="46" customWidth="1"/>
    <col min="6" max="6" width="1.81640625" style="46" customWidth="1"/>
    <col min="7" max="7" width="7.6328125" style="233" customWidth="1"/>
    <col min="8" max="8" width="1.81640625" style="46" customWidth="1"/>
    <col min="9" max="33" width="6.36328125" style="46" customWidth="1"/>
    <col min="34" max="34" width="8.7265625" style="46" customWidth="1"/>
    <col min="35" max="35" width="8.7265625" style="46" hidden="1" customWidth="1"/>
    <col min="36" max="16384" width="8.7265625" style="46" hidden="1"/>
  </cols>
  <sheetData>
    <row r="1" spans="1:35" ht="21" x14ac:dyDescent="0.5">
      <c r="A1" s="7" t="s">
        <v>1397</v>
      </c>
    </row>
    <row r="3" spans="1:35" x14ac:dyDescent="0.35">
      <c r="A3" s="292" t="s">
        <v>1306</v>
      </c>
      <c r="B3" s="465"/>
      <c r="C3" s="466"/>
      <c r="D3" s="467"/>
      <c r="E3" s="291"/>
      <c r="F3" s="291"/>
      <c r="G3" s="468"/>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row>
    <row r="5" spans="1:35" x14ac:dyDescent="0.35">
      <c r="B5" s="1" t="s">
        <v>1324</v>
      </c>
    </row>
    <row r="7" spans="1:35" x14ac:dyDescent="0.35">
      <c r="C7" s="86" t="s">
        <v>1476</v>
      </c>
    </row>
    <row r="8" spans="1:35" x14ac:dyDescent="0.35">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75" t="s">
        <v>1586</v>
      </c>
    </row>
    <row r="9" spans="1:35" x14ac:dyDescent="0.35">
      <c r="E9" s="472" t="s">
        <v>1403</v>
      </c>
      <c r="F9" s="470"/>
      <c r="G9" s="471" t="s">
        <v>3</v>
      </c>
      <c r="H9" s="470"/>
      <c r="I9" s="472">
        <v>1</v>
      </c>
      <c r="J9" s="472">
        <v>2</v>
      </c>
      <c r="K9" s="472">
        <v>3</v>
      </c>
      <c r="L9" s="472">
        <v>4</v>
      </c>
      <c r="M9" s="472">
        <v>5</v>
      </c>
      <c r="N9" s="472">
        <v>6</v>
      </c>
      <c r="O9" s="472">
        <v>7</v>
      </c>
      <c r="P9" s="472">
        <v>8</v>
      </c>
      <c r="Q9" s="472">
        <v>9</v>
      </c>
      <c r="R9" s="472">
        <v>10</v>
      </c>
      <c r="S9" s="472">
        <v>11</v>
      </c>
      <c r="T9" s="472">
        <v>12</v>
      </c>
      <c r="U9" s="472">
        <v>13</v>
      </c>
      <c r="V9" s="472">
        <v>14</v>
      </c>
      <c r="W9" s="472">
        <v>15</v>
      </c>
      <c r="X9" s="472">
        <v>16</v>
      </c>
      <c r="Y9" s="472">
        <v>17</v>
      </c>
      <c r="Z9" s="472">
        <v>18</v>
      </c>
      <c r="AA9" s="472">
        <v>19</v>
      </c>
      <c r="AB9" s="472">
        <v>20</v>
      </c>
      <c r="AC9" s="472">
        <v>21</v>
      </c>
      <c r="AD9" s="472">
        <v>22</v>
      </c>
      <c r="AE9" s="472">
        <v>23</v>
      </c>
      <c r="AF9" s="472">
        <v>24</v>
      </c>
      <c r="AG9" s="472">
        <v>25</v>
      </c>
    </row>
    <row r="10" spans="1:35" x14ac:dyDescent="0.35">
      <c r="E10" s="293" t="s">
        <v>807</v>
      </c>
      <c r="F10" s="293"/>
      <c r="G10" s="476">
        <f>Benchmark!G$372</f>
        <v>5</v>
      </c>
      <c r="H10" s="477"/>
      <c r="I10" s="476">
        <f>Benchmark!K$363</f>
        <v>5</v>
      </c>
      <c r="J10" s="476">
        <f>Benchmark!L$363</f>
        <v>0</v>
      </c>
      <c r="K10" s="476">
        <f>Benchmark!M$363</f>
        <v>0</v>
      </c>
      <c r="L10" s="476">
        <f>Benchmark!N$363</f>
        <v>0</v>
      </c>
      <c r="M10" s="476">
        <f>Benchmark!O$363</f>
        <v>0</v>
      </c>
      <c r="N10" s="476">
        <f>Benchmark!P$363</f>
        <v>0</v>
      </c>
      <c r="O10" s="476">
        <f>Benchmark!Q$363</f>
        <v>0</v>
      </c>
      <c r="P10" s="476">
        <f>Benchmark!R$363</f>
        <v>0</v>
      </c>
      <c r="Q10" s="476">
        <f>Benchmark!S$363</f>
        <v>0</v>
      </c>
      <c r="R10" s="476">
        <f>Benchmark!T$363</f>
        <v>0</v>
      </c>
      <c r="S10" s="476">
        <f>Benchmark!U$363</f>
        <v>0</v>
      </c>
      <c r="T10" s="476">
        <f>Benchmark!V$363</f>
        <v>0</v>
      </c>
      <c r="U10" s="476">
        <f>Benchmark!W$363</f>
        <v>0</v>
      </c>
      <c r="V10" s="476">
        <f>Benchmark!X$363</f>
        <v>0</v>
      </c>
      <c r="W10" s="476">
        <f>Benchmark!Y$363</f>
        <v>0</v>
      </c>
      <c r="X10" s="476">
        <f>Benchmark!Z$363</f>
        <v>0</v>
      </c>
      <c r="Y10" s="476">
        <f>Benchmark!AA$363</f>
        <v>0</v>
      </c>
      <c r="Z10" s="476">
        <f>Benchmark!AB$363</f>
        <v>0</v>
      </c>
      <c r="AA10" s="476">
        <f>Benchmark!AC$363</f>
        <v>0</v>
      </c>
      <c r="AB10" s="476">
        <f>Benchmark!AD$363</f>
        <v>0</v>
      </c>
      <c r="AC10" s="476">
        <f>Benchmark!AE$363</f>
        <v>0</v>
      </c>
      <c r="AD10" s="476">
        <f>Benchmark!AF$363</f>
        <v>0</v>
      </c>
      <c r="AE10" s="476">
        <f>Benchmark!AG$363</f>
        <v>0</v>
      </c>
      <c r="AF10" s="476">
        <f>Benchmark!AH$363</f>
        <v>0</v>
      </c>
      <c r="AG10" s="476">
        <f>Benchmark!AI$363</f>
        <v>0</v>
      </c>
    </row>
    <row r="11" spans="1:35" x14ac:dyDescent="0.35">
      <c r="E11" s="293" t="s">
        <v>37</v>
      </c>
      <c r="F11" s="293"/>
      <c r="G11" s="476">
        <f>Benchmark!G$467</f>
        <v>63.761653125000024</v>
      </c>
      <c r="H11" s="477"/>
      <c r="I11" s="476">
        <f>Benchmark!K$463</f>
        <v>3.375</v>
      </c>
      <c r="J11" s="476">
        <f>Benchmark!L$463</f>
        <v>3.375</v>
      </c>
      <c r="K11" s="476">
        <f>Benchmark!M$463</f>
        <v>2.9043552862149538</v>
      </c>
      <c r="L11" s="476">
        <f>Benchmark!N$463</f>
        <v>3.1715427862149541</v>
      </c>
      <c r="M11" s="476">
        <f>Benchmark!O$463</f>
        <v>3.1715427862149537</v>
      </c>
      <c r="N11" s="476">
        <f>Benchmark!P$463</f>
        <v>3.1715427862149537</v>
      </c>
      <c r="O11" s="476">
        <f>Benchmark!Q$463</f>
        <v>3.1715427862149537</v>
      </c>
      <c r="P11" s="476">
        <f>Benchmark!R$463</f>
        <v>3.1715427862149537</v>
      </c>
      <c r="Q11" s="476">
        <f>Benchmark!S$463</f>
        <v>3.1715427862149537</v>
      </c>
      <c r="R11" s="476">
        <f>Benchmark!T$463</f>
        <v>3.1715427862149537</v>
      </c>
      <c r="S11" s="476">
        <f>Benchmark!U$463</f>
        <v>3.1715427862149541</v>
      </c>
      <c r="T11" s="476">
        <f>Benchmark!V$463</f>
        <v>3.1715427862149541</v>
      </c>
      <c r="U11" s="476">
        <f>Benchmark!W$463</f>
        <v>3.1715427862149532</v>
      </c>
      <c r="V11" s="476">
        <f>Benchmark!X$463</f>
        <v>3.1715427862149532</v>
      </c>
      <c r="W11" s="476">
        <f>Benchmark!Y$463</f>
        <v>3.1715427862149532</v>
      </c>
      <c r="X11" s="476">
        <f>Benchmark!Z$463</f>
        <v>3.1715427862149537</v>
      </c>
      <c r="Y11" s="476">
        <f>Benchmark!AA$463</f>
        <v>3.1715427862149537</v>
      </c>
      <c r="Z11" s="476">
        <f>Benchmark!AB$463</f>
        <v>3.1715427862149537</v>
      </c>
      <c r="AA11" s="476">
        <f>Benchmark!AC$463</f>
        <v>3.1715427862149537</v>
      </c>
      <c r="AB11" s="476">
        <f>Benchmark!AD$463</f>
        <v>3.1210757593457932</v>
      </c>
      <c r="AC11" s="476">
        <f>Benchmark!AE$463</f>
        <v>0.24153749999999904</v>
      </c>
      <c r="AD11" s="476">
        <f>Benchmark!AF$463</f>
        <v>0</v>
      </c>
      <c r="AE11" s="476">
        <f>Benchmark!AG$463</f>
        <v>0</v>
      </c>
      <c r="AF11" s="476">
        <f>Benchmark!AH$463</f>
        <v>0</v>
      </c>
      <c r="AG11" s="476">
        <f>Benchmark!AI$463</f>
        <v>0</v>
      </c>
    </row>
    <row r="12" spans="1:35" x14ac:dyDescent="0.35">
      <c r="E12" s="293" t="s">
        <v>33</v>
      </c>
      <c r="F12" s="293"/>
      <c r="G12" s="476">
        <f>Benchmark!G$706</f>
        <v>110.79004701555969</v>
      </c>
      <c r="H12" s="477"/>
      <c r="I12" s="476">
        <f>Benchmark!K$702</f>
        <v>0</v>
      </c>
      <c r="J12" s="476">
        <f>Benchmark!L$702</f>
        <v>0</v>
      </c>
      <c r="K12" s="476">
        <f>Benchmark!M$702</f>
        <v>4.6224151792206154</v>
      </c>
      <c r="L12" s="476">
        <f>Benchmark!N$702</f>
        <v>6.1632202389608208</v>
      </c>
      <c r="M12" s="476">
        <f>Benchmark!O$702</f>
        <v>6.1632202389608217</v>
      </c>
      <c r="N12" s="476">
        <f>Benchmark!P$702</f>
        <v>6.1632202389608208</v>
      </c>
      <c r="O12" s="476">
        <f>Benchmark!Q$702</f>
        <v>6.1632202389608208</v>
      </c>
      <c r="P12" s="476">
        <f>Benchmark!R$702</f>
        <v>6.1632202389608199</v>
      </c>
      <c r="Q12" s="476">
        <f>Benchmark!S$702</f>
        <v>6.1632202389608208</v>
      </c>
      <c r="R12" s="476">
        <f>Benchmark!T$702</f>
        <v>6.1632202389608208</v>
      </c>
      <c r="S12" s="476">
        <f>Benchmark!U$702</f>
        <v>6.1632202389608208</v>
      </c>
      <c r="T12" s="476">
        <f>Benchmark!V$702</f>
        <v>6.1632202389608199</v>
      </c>
      <c r="U12" s="476">
        <f>Benchmark!W$702</f>
        <v>6.1632202389608208</v>
      </c>
      <c r="V12" s="476">
        <f>Benchmark!X$702</f>
        <v>6.1632202389608208</v>
      </c>
      <c r="W12" s="476">
        <f>Benchmark!Y$702</f>
        <v>6.1632202389608208</v>
      </c>
      <c r="X12" s="476">
        <f>Benchmark!Z$702</f>
        <v>6.1632202389608208</v>
      </c>
      <c r="Y12" s="476">
        <f>Benchmark!AA$702</f>
        <v>6.1632202389608199</v>
      </c>
      <c r="Z12" s="476">
        <f>Benchmark!AB$702</f>
        <v>6.1632202389608208</v>
      </c>
      <c r="AA12" s="476">
        <f>Benchmark!AC$702</f>
        <v>6.1632202389608208</v>
      </c>
      <c r="AB12" s="476">
        <f>Benchmark!AD$702</f>
        <v>6.1632202389608199</v>
      </c>
      <c r="AC12" s="476">
        <f>Benchmark!AE$702</f>
        <v>1.3928877740051402</v>
      </c>
      <c r="AD12" s="476">
        <f>Benchmark!AF$702</f>
        <v>0</v>
      </c>
      <c r="AE12" s="476">
        <f>Benchmark!AG$702</f>
        <v>0</v>
      </c>
      <c r="AF12" s="476">
        <f>Benchmark!AH$702</f>
        <v>0</v>
      </c>
      <c r="AG12" s="476">
        <f>Benchmark!AI$702</f>
        <v>0</v>
      </c>
    </row>
    <row r="13" spans="1:35" x14ac:dyDescent="0.35">
      <c r="E13" s="293" t="s">
        <v>44</v>
      </c>
      <c r="F13" s="293"/>
      <c r="G13" s="476">
        <f>Benchmark!G$946</f>
        <v>112.3386094387092</v>
      </c>
      <c r="H13" s="477"/>
      <c r="I13" s="476">
        <f>Benchmark!K$942</f>
        <v>0</v>
      </c>
      <c r="J13" s="476">
        <f>Benchmark!L$942</f>
        <v>0</v>
      </c>
      <c r="K13" s="476">
        <f>Benchmark!M$942</f>
        <v>0</v>
      </c>
      <c r="L13" s="476">
        <f>Benchmark!N$942</f>
        <v>0</v>
      </c>
      <c r="M13" s="476">
        <f>Benchmark!O$942</f>
        <v>0</v>
      </c>
      <c r="N13" s="476">
        <f>Benchmark!P$942</f>
        <v>0</v>
      </c>
      <c r="O13" s="476">
        <f>Benchmark!Q$942</f>
        <v>2.9257584812715738</v>
      </c>
      <c r="P13" s="476">
        <f>Benchmark!R$942</f>
        <v>3.9737819947327133</v>
      </c>
      <c r="Q13" s="476">
        <f>Benchmark!S$942</f>
        <v>4.3857818370212076</v>
      </c>
      <c r="R13" s="476">
        <f>Benchmark!T$942</f>
        <v>4.7957158560715492</v>
      </c>
      <c r="S13" s="476">
        <f>Benchmark!U$942</f>
        <v>4.8969817010788885</v>
      </c>
      <c r="T13" s="476">
        <f>Benchmark!V$942</f>
        <v>4.9962619412821603</v>
      </c>
      <c r="U13" s="476">
        <f>Benchmark!W$942</f>
        <v>9.9602739514458332</v>
      </c>
      <c r="V13" s="476">
        <f>Benchmark!X$942</f>
        <v>9.9602739514458332</v>
      </c>
      <c r="W13" s="476">
        <f>Benchmark!Y$942</f>
        <v>9.9602739514458314</v>
      </c>
      <c r="X13" s="476">
        <f>Benchmark!Z$942</f>
        <v>9.9602739514458314</v>
      </c>
      <c r="Y13" s="476">
        <f>Benchmark!AA$942</f>
        <v>9.9602739514458332</v>
      </c>
      <c r="Z13" s="476">
        <f>Benchmark!AB$942</f>
        <v>9.9602739514458314</v>
      </c>
      <c r="AA13" s="476">
        <f>Benchmark!AC$942</f>
        <v>9.9602739514458332</v>
      </c>
      <c r="AB13" s="476">
        <f>Benchmark!AD$942</f>
        <v>10.385660905300988</v>
      </c>
      <c r="AC13" s="476">
        <f>Benchmark!AE$942</f>
        <v>6.2567490618293045</v>
      </c>
      <c r="AD13" s="476">
        <f>Benchmark!AF$942</f>
        <v>0</v>
      </c>
      <c r="AE13" s="476">
        <f>Benchmark!AG$942</f>
        <v>0</v>
      </c>
      <c r="AF13" s="476">
        <f>Benchmark!AH$942</f>
        <v>0</v>
      </c>
      <c r="AG13" s="476">
        <f>Benchmark!AI$942</f>
        <v>0</v>
      </c>
    </row>
    <row r="14" spans="1:35" x14ac:dyDescent="0.35">
      <c r="E14" s="293" t="s">
        <v>801</v>
      </c>
      <c r="F14" s="293"/>
      <c r="G14" s="476">
        <f>Benchmark!G$1011</f>
        <v>0</v>
      </c>
      <c r="H14" s="477"/>
      <c r="I14" s="476">
        <f>Benchmark!K$1010</f>
        <v>0</v>
      </c>
      <c r="J14" s="476">
        <f>Benchmark!L$1010</f>
        <v>0</v>
      </c>
      <c r="K14" s="476">
        <f>Benchmark!M$1010</f>
        <v>0</v>
      </c>
      <c r="L14" s="476">
        <f>Benchmark!N$1010</f>
        <v>0</v>
      </c>
      <c r="M14" s="476">
        <f>Benchmark!O$1010</f>
        <v>0</v>
      </c>
      <c r="N14" s="476">
        <f>Benchmark!P$1010</f>
        <v>0</v>
      </c>
      <c r="O14" s="476">
        <f>Benchmark!Q$1010</f>
        <v>0</v>
      </c>
      <c r="P14" s="476">
        <f>Benchmark!R$1010</f>
        <v>0</v>
      </c>
      <c r="Q14" s="476">
        <f>Benchmark!S$1010</f>
        <v>0</v>
      </c>
      <c r="R14" s="476">
        <f>Benchmark!T$1010</f>
        <v>0</v>
      </c>
      <c r="S14" s="476">
        <f>Benchmark!U$1010</f>
        <v>0</v>
      </c>
      <c r="T14" s="476">
        <f>Benchmark!V$1010</f>
        <v>0</v>
      </c>
      <c r="U14" s="476">
        <f>Benchmark!W$1010</f>
        <v>0</v>
      </c>
      <c r="V14" s="476">
        <f>Benchmark!X$1010</f>
        <v>0</v>
      </c>
      <c r="W14" s="476">
        <f>Benchmark!Y$1010</f>
        <v>0</v>
      </c>
      <c r="X14" s="476">
        <f>Benchmark!Z$1010</f>
        <v>0</v>
      </c>
      <c r="Y14" s="476">
        <f>Benchmark!AA$1010</f>
        <v>0</v>
      </c>
      <c r="Z14" s="476">
        <f>Benchmark!AB$1010</f>
        <v>0</v>
      </c>
      <c r="AA14" s="476">
        <f>Benchmark!AC$1010</f>
        <v>0</v>
      </c>
      <c r="AB14" s="476">
        <f>Benchmark!AD$1010</f>
        <v>0</v>
      </c>
      <c r="AC14" s="476">
        <f>Benchmark!AE$1010</f>
        <v>0</v>
      </c>
      <c r="AD14" s="476">
        <f>Benchmark!AF$1010</f>
        <v>0</v>
      </c>
      <c r="AE14" s="476">
        <f>Benchmark!AG$1010</f>
        <v>0</v>
      </c>
      <c r="AF14" s="476">
        <f>Benchmark!AH$1010</f>
        <v>0</v>
      </c>
      <c r="AG14" s="476">
        <f>Benchmark!AI$1010</f>
        <v>0</v>
      </c>
    </row>
    <row r="15" spans="1:35" x14ac:dyDescent="0.35">
      <c r="E15" s="293" t="s">
        <v>1333</v>
      </c>
      <c r="F15" s="293"/>
      <c r="G15" s="476">
        <f>Benchmark!G$1060</f>
        <v>18.956099999999999</v>
      </c>
      <c r="H15" s="477"/>
      <c r="I15" s="476">
        <f>Benchmark!K$1059</f>
        <v>2.4</v>
      </c>
      <c r="J15" s="476">
        <f>Benchmark!L$1059</f>
        <v>2.4</v>
      </c>
      <c r="K15" s="476">
        <f>Benchmark!M$1059</f>
        <v>0.78749999999999987</v>
      </c>
      <c r="L15" s="476">
        <f>Benchmark!N$1059</f>
        <v>0.78749999999999998</v>
      </c>
      <c r="M15" s="476">
        <f>Benchmark!O$1059</f>
        <v>0.78749999999999998</v>
      </c>
      <c r="N15" s="476">
        <f>Benchmark!P$1059</f>
        <v>0.78749999999999998</v>
      </c>
      <c r="O15" s="476">
        <f>Benchmark!Q$1059</f>
        <v>0.78749999999999998</v>
      </c>
      <c r="P15" s="476">
        <f>Benchmark!R$1059</f>
        <v>0.78749999999999998</v>
      </c>
      <c r="Q15" s="476">
        <f>Benchmark!S$1059</f>
        <v>0.78749999999999998</v>
      </c>
      <c r="R15" s="476">
        <f>Benchmark!T$1059</f>
        <v>0.78749999999999998</v>
      </c>
      <c r="S15" s="476">
        <f>Benchmark!U$1059</f>
        <v>0.78749999999999998</v>
      </c>
      <c r="T15" s="476">
        <f>Benchmark!V$1059</f>
        <v>0.78749999999999998</v>
      </c>
      <c r="U15" s="476">
        <f>Benchmark!W$1059</f>
        <v>0.78749999999999998</v>
      </c>
      <c r="V15" s="476">
        <f>Benchmark!X$1059</f>
        <v>0.78749999999999987</v>
      </c>
      <c r="W15" s="476">
        <f>Benchmark!Y$1059</f>
        <v>0.78750000000000009</v>
      </c>
      <c r="X15" s="476">
        <f>Benchmark!Z$1059</f>
        <v>0.78749999999999998</v>
      </c>
      <c r="Y15" s="476">
        <f>Benchmark!AA$1059</f>
        <v>0.78749999999999998</v>
      </c>
      <c r="Z15" s="476">
        <f>Benchmark!AB$1059</f>
        <v>0.78749999999999998</v>
      </c>
      <c r="AA15" s="476">
        <f>Benchmark!AC$1059</f>
        <v>0.78749999999999998</v>
      </c>
      <c r="AB15" s="476">
        <f>Benchmark!AD$1059</f>
        <v>0.76859999999999917</v>
      </c>
      <c r="AC15" s="476">
        <f>Benchmark!AE$1059</f>
        <v>0</v>
      </c>
      <c r="AD15" s="476">
        <f>Benchmark!AF$1059</f>
        <v>0</v>
      </c>
      <c r="AE15" s="476">
        <f>Benchmark!AG$1059</f>
        <v>0</v>
      </c>
      <c r="AF15" s="476">
        <f>Benchmark!AH$1059</f>
        <v>0</v>
      </c>
      <c r="AG15" s="476">
        <f>Benchmark!AI$1059</f>
        <v>0</v>
      </c>
    </row>
    <row r="16" spans="1:35" x14ac:dyDescent="0.35">
      <c r="E16" s="293" t="s">
        <v>1398</v>
      </c>
      <c r="F16" s="293"/>
      <c r="G16" s="476">
        <f>Benchmark!G$1097</f>
        <v>6.4395000000000007</v>
      </c>
      <c r="H16" s="477"/>
      <c r="I16" s="476">
        <f>Benchmark!K$1093</f>
        <v>1.0732499999999998</v>
      </c>
      <c r="J16" s="476">
        <f>Benchmark!L$1093</f>
        <v>1.0732499999999998</v>
      </c>
      <c r="K16" s="476">
        <f>Benchmark!M$1093</f>
        <v>1.0732499999999998</v>
      </c>
      <c r="L16" s="476">
        <f>Benchmark!N$1093</f>
        <v>0.91992857142857154</v>
      </c>
      <c r="M16" s="476">
        <f>Benchmark!O$1093</f>
        <v>0.76660714285714293</v>
      </c>
      <c r="N16" s="476">
        <f>Benchmark!P$1093</f>
        <v>0.61328571428571443</v>
      </c>
      <c r="O16" s="476">
        <f>Benchmark!Q$1093</f>
        <v>0.45996428571428599</v>
      </c>
      <c r="P16" s="476">
        <f>Benchmark!R$1093</f>
        <v>0.30664285714285733</v>
      </c>
      <c r="Q16" s="476">
        <f>Benchmark!S$1093</f>
        <v>0.1533214285714288</v>
      </c>
      <c r="R16" s="476">
        <f>Benchmark!T$1093</f>
        <v>2.5579538487363605E-16</v>
      </c>
      <c r="S16" s="476">
        <f>Benchmark!U$1093</f>
        <v>2.5579538487363605E-16</v>
      </c>
      <c r="T16" s="476">
        <f>Benchmark!V$1093</f>
        <v>2.557953848736361E-16</v>
      </c>
      <c r="U16" s="476">
        <f>Benchmark!W$1093</f>
        <v>2.5579538487363605E-16</v>
      </c>
      <c r="V16" s="476">
        <f>Benchmark!X$1093</f>
        <v>2.5579538487363605E-16</v>
      </c>
      <c r="W16" s="476">
        <f>Benchmark!Y$1093</f>
        <v>2.5579538487363605E-16</v>
      </c>
      <c r="X16" s="476">
        <f>Benchmark!Z$1093</f>
        <v>2.5579538487363605E-16</v>
      </c>
      <c r="Y16" s="476">
        <f>Benchmark!AA$1093</f>
        <v>2.557953848736361E-16</v>
      </c>
      <c r="Z16" s="476">
        <f>Benchmark!AB$1093</f>
        <v>2.5579538487363605E-16</v>
      </c>
      <c r="AA16" s="476">
        <f>Benchmark!AC$1093</f>
        <v>2.5579538487363605E-16</v>
      </c>
      <c r="AB16" s="476">
        <f>Benchmark!AD$1093</f>
        <v>2.5579538487363605E-16</v>
      </c>
      <c r="AC16" s="476">
        <f>Benchmark!AE$1093</f>
        <v>2.557953848736361E-16</v>
      </c>
      <c r="AD16" s="476">
        <f>Benchmark!AF$1093</f>
        <v>2.5579538487363605E-16</v>
      </c>
      <c r="AE16" s="476">
        <f>Benchmark!AG$1093</f>
        <v>2.5579538487363605E-16</v>
      </c>
      <c r="AF16" s="476">
        <f>Benchmark!AH$1093</f>
        <v>2.5579538487363605E-16</v>
      </c>
      <c r="AG16" s="476">
        <f>Benchmark!AI$1093</f>
        <v>2.5579538487363605E-16</v>
      </c>
    </row>
    <row r="17" spans="5:33" x14ac:dyDescent="0.35">
      <c r="E17" s="293" t="s">
        <v>1399</v>
      </c>
      <c r="F17" s="293"/>
      <c r="G17" s="476">
        <f>Benchmark!G$1139</f>
        <v>24.280100573192506</v>
      </c>
      <c r="H17" s="477"/>
      <c r="I17" s="476">
        <f>Benchmark!K$1135</f>
        <v>0</v>
      </c>
      <c r="J17" s="476">
        <f>Benchmark!L$1135</f>
        <v>0</v>
      </c>
      <c r="K17" s="476">
        <f>Benchmark!M$1135</f>
        <v>0</v>
      </c>
      <c r="L17" s="476">
        <f>Benchmark!N$1135</f>
        <v>0</v>
      </c>
      <c r="M17" s="476">
        <f>Benchmark!O$1135</f>
        <v>0</v>
      </c>
      <c r="N17" s="476">
        <f>Benchmark!P$1135</f>
        <v>0</v>
      </c>
      <c r="O17" s="476">
        <f>Benchmark!Q$1135</f>
        <v>0</v>
      </c>
      <c r="P17" s="476">
        <f>Benchmark!R$1135</f>
        <v>0</v>
      </c>
      <c r="Q17" s="476">
        <f>Benchmark!S$1135</f>
        <v>0</v>
      </c>
      <c r="R17" s="476">
        <f>Benchmark!T$1135</f>
        <v>0</v>
      </c>
      <c r="S17" s="476">
        <f>Benchmark!U$1135</f>
        <v>1.3079590038135138</v>
      </c>
      <c r="T17" s="476">
        <f>Benchmark!V$1135</f>
        <v>2.8204651230203948</v>
      </c>
      <c r="U17" s="476">
        <f>Benchmark!W$1135</f>
        <v>2.3240639220040276</v>
      </c>
      <c r="V17" s="476">
        <f>Benchmark!X$1135</f>
        <v>2.3240639220040276</v>
      </c>
      <c r="W17" s="476">
        <f>Benchmark!Y$1135</f>
        <v>2.324063922004028</v>
      </c>
      <c r="X17" s="476">
        <f>Benchmark!Z$1135</f>
        <v>2.3240639220040276</v>
      </c>
      <c r="Y17" s="476">
        <f>Benchmark!AA$1135</f>
        <v>2.3240639220040276</v>
      </c>
      <c r="Z17" s="476">
        <f>Benchmark!AB$1135</f>
        <v>2.3240639220040276</v>
      </c>
      <c r="AA17" s="476">
        <f>Benchmark!AC$1135</f>
        <v>2.3240639220040276</v>
      </c>
      <c r="AB17" s="476">
        <f>Benchmark!AD$1135</f>
        <v>2.423320877903564</v>
      </c>
      <c r="AC17" s="476">
        <f>Benchmark!AE$1135</f>
        <v>1.4599081144268375</v>
      </c>
      <c r="AD17" s="476">
        <f>Benchmark!AF$1135</f>
        <v>0</v>
      </c>
      <c r="AE17" s="476">
        <f>Benchmark!AG$1135</f>
        <v>0</v>
      </c>
      <c r="AF17" s="476">
        <f>Benchmark!AH$1135</f>
        <v>0</v>
      </c>
      <c r="AG17" s="476">
        <f>Benchmark!AI$1135</f>
        <v>0</v>
      </c>
    </row>
    <row r="18" spans="5:33" x14ac:dyDescent="0.35">
      <c r="E18" s="474" t="s">
        <v>1403</v>
      </c>
      <c r="F18" s="474"/>
      <c r="G18" s="478">
        <f>Benchmark!G$1327</f>
        <v>341.56601015246139</v>
      </c>
      <c r="H18" s="479"/>
      <c r="I18" s="478">
        <f>Benchmark!K$1312</f>
        <v>11.84825</v>
      </c>
      <c r="J18" s="478">
        <f>Benchmark!L$1312</f>
        <v>6.8482500000000002</v>
      </c>
      <c r="K18" s="478">
        <f>Benchmark!M$1312</f>
        <v>9.3875204654355695</v>
      </c>
      <c r="L18" s="478">
        <f>Benchmark!N$1312</f>
        <v>11.042191596604345</v>
      </c>
      <c r="M18" s="478">
        <f>Benchmark!O$1312</f>
        <v>10.888870168032918</v>
      </c>
      <c r="N18" s="478">
        <f>Benchmark!P$1312</f>
        <v>10.735548739461489</v>
      </c>
      <c r="O18" s="478">
        <f>Benchmark!Q$1312</f>
        <v>13.507985792161634</v>
      </c>
      <c r="P18" s="478">
        <f>Benchmark!R$1312</f>
        <v>14.402687877051344</v>
      </c>
      <c r="Q18" s="478">
        <f>Benchmark!S$1312</f>
        <v>14.661366290768411</v>
      </c>
      <c r="R18" s="478">
        <f>Benchmark!T$1312</f>
        <v>14.917978881247324</v>
      </c>
      <c r="S18" s="478">
        <f>Benchmark!U$1312</f>
        <v>16.327203730068177</v>
      </c>
      <c r="T18" s="478">
        <f>Benchmark!V$1312</f>
        <v>17.938990089478331</v>
      </c>
      <c r="U18" s="478">
        <f>Benchmark!W$1312</f>
        <v>22.406600898625641</v>
      </c>
      <c r="V18" s="478">
        <f>Benchmark!X$1312</f>
        <v>22.406600898625641</v>
      </c>
      <c r="W18" s="478">
        <f>Benchmark!Y$1312</f>
        <v>22.406600898625637</v>
      </c>
      <c r="X18" s="478">
        <f>Benchmark!Z$1312</f>
        <v>22.406600898625634</v>
      </c>
      <c r="Y18" s="478">
        <f>Benchmark!AA$1312</f>
        <v>22.406600898625634</v>
      </c>
      <c r="Z18" s="478">
        <f>Benchmark!AB$1312</f>
        <v>22.406600898625634</v>
      </c>
      <c r="AA18" s="478">
        <f>Benchmark!AC$1312</f>
        <v>22.406600898625641</v>
      </c>
      <c r="AB18" s="478">
        <f>Benchmark!AD$1312</f>
        <v>22.861877781511161</v>
      </c>
      <c r="AC18" s="478">
        <f>Benchmark!AE$1312</f>
        <v>9.3510824502612824</v>
      </c>
      <c r="AD18" s="478">
        <f>Benchmark!AF$1312</f>
        <v>2.5579538487363605E-16</v>
      </c>
      <c r="AE18" s="478">
        <f>Benchmark!AG$1312</f>
        <v>2.5579538487363605E-16</v>
      </c>
      <c r="AF18" s="478">
        <f>Benchmark!AH$1312</f>
        <v>2.5579538487363605E-16</v>
      </c>
      <c r="AG18" s="478">
        <f>Benchmark!AI$1312</f>
        <v>2.5579538487363605E-16</v>
      </c>
    </row>
    <row r="37" spans="3:33" x14ac:dyDescent="0.35">
      <c r="C37" s="86" t="s">
        <v>1477</v>
      </c>
    </row>
    <row r="39" spans="3:33" x14ac:dyDescent="0.35">
      <c r="E39" s="44"/>
      <c r="F39" s="44"/>
      <c r="G39" s="475"/>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75" t="s">
        <v>1400</v>
      </c>
    </row>
    <row r="40" spans="3:33" x14ac:dyDescent="0.35">
      <c r="E40" s="472" t="s">
        <v>1402</v>
      </c>
      <c r="F40" s="470"/>
      <c r="G40" s="471" t="s">
        <v>3</v>
      </c>
      <c r="H40" s="470"/>
      <c r="I40" s="472">
        <v>1</v>
      </c>
      <c r="J40" s="472">
        <v>2</v>
      </c>
      <c r="K40" s="472">
        <v>3</v>
      </c>
      <c r="L40" s="472">
        <v>4</v>
      </c>
      <c r="M40" s="472">
        <v>5</v>
      </c>
      <c r="N40" s="472">
        <v>6</v>
      </c>
      <c r="O40" s="472">
        <v>7</v>
      </c>
      <c r="P40" s="472">
        <v>8</v>
      </c>
      <c r="Q40" s="472">
        <v>9</v>
      </c>
      <c r="R40" s="472">
        <v>10</v>
      </c>
      <c r="S40" s="472">
        <v>11</v>
      </c>
      <c r="T40" s="472">
        <v>12</v>
      </c>
      <c r="U40" s="472">
        <v>13</v>
      </c>
      <c r="V40" s="472">
        <v>14</v>
      </c>
      <c r="W40" s="472">
        <v>15</v>
      </c>
      <c r="X40" s="472">
        <v>16</v>
      </c>
      <c r="Y40" s="472">
        <v>17</v>
      </c>
      <c r="Z40" s="472">
        <v>18</v>
      </c>
      <c r="AA40" s="472">
        <v>19</v>
      </c>
      <c r="AB40" s="472">
        <v>20</v>
      </c>
      <c r="AC40" s="472">
        <v>21</v>
      </c>
      <c r="AD40" s="472">
        <v>22</v>
      </c>
      <c r="AE40" s="472">
        <v>23</v>
      </c>
      <c r="AF40" s="472">
        <v>24</v>
      </c>
      <c r="AG40" s="472">
        <v>25</v>
      </c>
    </row>
    <row r="41" spans="3:33" x14ac:dyDescent="0.35">
      <c r="E41" s="293" t="s">
        <v>807</v>
      </c>
      <c r="F41" s="293"/>
      <c r="G41" s="476">
        <f>Incentive!G$372</f>
        <v>5</v>
      </c>
      <c r="H41" s="477"/>
      <c r="I41" s="476">
        <f>Incentive!K$363</f>
        <v>5</v>
      </c>
      <c r="J41" s="476">
        <f>Incentive!L$363</f>
        <v>0</v>
      </c>
      <c r="K41" s="476">
        <f>Incentive!M$363</f>
        <v>0</v>
      </c>
      <c r="L41" s="476">
        <f>Incentive!N$363</f>
        <v>0</v>
      </c>
      <c r="M41" s="476">
        <f>Incentive!O$363</f>
        <v>0</v>
      </c>
      <c r="N41" s="476">
        <f>Incentive!P$363</f>
        <v>0</v>
      </c>
      <c r="O41" s="476">
        <f>Incentive!Q$363</f>
        <v>0</v>
      </c>
      <c r="P41" s="476">
        <f>Incentive!R$363</f>
        <v>0</v>
      </c>
      <c r="Q41" s="476">
        <f>Incentive!S$363</f>
        <v>0</v>
      </c>
      <c r="R41" s="476">
        <f>Incentive!T$363</f>
        <v>0</v>
      </c>
      <c r="S41" s="476">
        <f>Incentive!U$363</f>
        <v>0</v>
      </c>
      <c r="T41" s="476">
        <f>Incentive!V$363</f>
        <v>0</v>
      </c>
      <c r="U41" s="476">
        <f>Incentive!W$363</f>
        <v>0</v>
      </c>
      <c r="V41" s="476">
        <f>Incentive!X$363</f>
        <v>0</v>
      </c>
      <c r="W41" s="476">
        <f>Incentive!Y$363</f>
        <v>0</v>
      </c>
      <c r="X41" s="476">
        <f>Incentive!Z$363</f>
        <v>0</v>
      </c>
      <c r="Y41" s="476">
        <f>Incentive!AA$363</f>
        <v>0</v>
      </c>
      <c r="Z41" s="476">
        <f>Incentive!AB$363</f>
        <v>0</v>
      </c>
      <c r="AA41" s="476">
        <f>Incentive!AC$363</f>
        <v>0</v>
      </c>
      <c r="AB41" s="476">
        <f>Incentive!AD$363</f>
        <v>0</v>
      </c>
      <c r="AC41" s="476">
        <f>Incentive!AE$363</f>
        <v>0</v>
      </c>
      <c r="AD41" s="476">
        <f>Incentive!AF$363</f>
        <v>0</v>
      </c>
      <c r="AE41" s="476">
        <f>Incentive!AG$363</f>
        <v>0</v>
      </c>
      <c r="AF41" s="476">
        <f>Incentive!AH$363</f>
        <v>0</v>
      </c>
      <c r="AG41" s="476">
        <f>Incentive!AI$363</f>
        <v>0</v>
      </c>
    </row>
    <row r="42" spans="3:33" x14ac:dyDescent="0.35">
      <c r="E42" s="293" t="s">
        <v>37</v>
      </c>
      <c r="F42" s="293"/>
      <c r="G42" s="476">
        <f>Incentive!G$467</f>
        <v>63.761653125000024</v>
      </c>
      <c r="H42" s="477"/>
      <c r="I42" s="476">
        <f>Incentive!K$463</f>
        <v>3.375</v>
      </c>
      <c r="J42" s="476">
        <f>Incentive!L$463</f>
        <v>3.375</v>
      </c>
      <c r="K42" s="476">
        <f>Incentive!M$463</f>
        <v>2.9043552862149538</v>
      </c>
      <c r="L42" s="476">
        <f>Incentive!N$463</f>
        <v>3.1715427862149541</v>
      </c>
      <c r="M42" s="476">
        <f>Incentive!O$463</f>
        <v>3.1715427862149537</v>
      </c>
      <c r="N42" s="476">
        <f>Incentive!P$463</f>
        <v>3.1715427862149537</v>
      </c>
      <c r="O42" s="476">
        <f>Incentive!Q$463</f>
        <v>3.1715427862149537</v>
      </c>
      <c r="P42" s="476">
        <f>Incentive!R$463</f>
        <v>3.1715427862149537</v>
      </c>
      <c r="Q42" s="476">
        <f>Incentive!S$463</f>
        <v>3.1715427862149537</v>
      </c>
      <c r="R42" s="476">
        <f>Incentive!T$463</f>
        <v>3.1715427862149537</v>
      </c>
      <c r="S42" s="476">
        <f>Incentive!U$463</f>
        <v>3.1715427862149541</v>
      </c>
      <c r="T42" s="476">
        <f>Incentive!V$463</f>
        <v>3.1715427862149541</v>
      </c>
      <c r="U42" s="476">
        <f>Incentive!W$463</f>
        <v>3.1715427862149532</v>
      </c>
      <c r="V42" s="476">
        <f>Incentive!X$463</f>
        <v>3.1715427862149532</v>
      </c>
      <c r="W42" s="476">
        <f>Incentive!Y$463</f>
        <v>3.1715427862149532</v>
      </c>
      <c r="X42" s="476">
        <f>Incentive!Z$463</f>
        <v>3.1715427862149537</v>
      </c>
      <c r="Y42" s="476">
        <f>Incentive!AA$463</f>
        <v>3.1715427862149537</v>
      </c>
      <c r="Z42" s="476">
        <f>Incentive!AB$463</f>
        <v>3.1715427862149537</v>
      </c>
      <c r="AA42" s="476">
        <f>Incentive!AC$463</f>
        <v>3.1715427862149537</v>
      </c>
      <c r="AB42" s="476">
        <f>Incentive!AD$463</f>
        <v>3.1210757593457932</v>
      </c>
      <c r="AC42" s="476">
        <f>Incentive!AE$463</f>
        <v>0.24153749999999904</v>
      </c>
      <c r="AD42" s="476">
        <f>Incentive!AF$463</f>
        <v>0</v>
      </c>
      <c r="AE42" s="476">
        <f>Incentive!AG$463</f>
        <v>0</v>
      </c>
      <c r="AF42" s="476">
        <f>Incentive!AH$463</f>
        <v>0</v>
      </c>
      <c r="AG42" s="476">
        <f>Incentive!AI$463</f>
        <v>0</v>
      </c>
    </row>
    <row r="43" spans="3:33" x14ac:dyDescent="0.35">
      <c r="E43" s="293" t="s">
        <v>33</v>
      </c>
      <c r="F43" s="293"/>
      <c r="G43" s="476">
        <f>Incentive!G$706</f>
        <v>110.79004701555969</v>
      </c>
      <c r="H43" s="477"/>
      <c r="I43" s="476">
        <f>Incentive!K$702</f>
        <v>0</v>
      </c>
      <c r="J43" s="476">
        <f>Incentive!L$702</f>
        <v>0</v>
      </c>
      <c r="K43" s="476">
        <f>Incentive!M$702</f>
        <v>4.6224151792206154</v>
      </c>
      <c r="L43" s="476">
        <f>Incentive!N$702</f>
        <v>6.1632202389608208</v>
      </c>
      <c r="M43" s="476">
        <f>Incentive!O$702</f>
        <v>6.1632202389608217</v>
      </c>
      <c r="N43" s="476">
        <f>Incentive!P$702</f>
        <v>6.1632202389608208</v>
      </c>
      <c r="O43" s="476">
        <f>Incentive!Q$702</f>
        <v>6.1632202389608208</v>
      </c>
      <c r="P43" s="476">
        <f>Incentive!R$702</f>
        <v>6.1632202389608199</v>
      </c>
      <c r="Q43" s="476">
        <f>Incentive!S$702</f>
        <v>6.1632202389608208</v>
      </c>
      <c r="R43" s="476">
        <f>Incentive!T$702</f>
        <v>6.1632202389608208</v>
      </c>
      <c r="S43" s="476">
        <f>Incentive!U$702</f>
        <v>6.1632202389608208</v>
      </c>
      <c r="T43" s="476">
        <f>Incentive!V$702</f>
        <v>6.1632202389608199</v>
      </c>
      <c r="U43" s="476">
        <f>Incentive!W$702</f>
        <v>6.1632202389608208</v>
      </c>
      <c r="V43" s="476">
        <f>Incentive!X$702</f>
        <v>6.1632202389608208</v>
      </c>
      <c r="W43" s="476">
        <f>Incentive!Y$702</f>
        <v>6.1632202389608208</v>
      </c>
      <c r="X43" s="476">
        <f>Incentive!Z$702</f>
        <v>6.1632202389608208</v>
      </c>
      <c r="Y43" s="476">
        <f>Incentive!AA$702</f>
        <v>6.1632202389608199</v>
      </c>
      <c r="Z43" s="476">
        <f>Incentive!AB$702</f>
        <v>6.1632202389608208</v>
      </c>
      <c r="AA43" s="476">
        <f>Incentive!AC$702</f>
        <v>6.1632202389608208</v>
      </c>
      <c r="AB43" s="476">
        <f>Incentive!AD$702</f>
        <v>6.1632202389608199</v>
      </c>
      <c r="AC43" s="476">
        <f>Incentive!AE$702</f>
        <v>1.3928877740051402</v>
      </c>
      <c r="AD43" s="476">
        <f>Incentive!AF$702</f>
        <v>0</v>
      </c>
      <c r="AE43" s="476">
        <f>Incentive!AG$702</f>
        <v>0</v>
      </c>
      <c r="AF43" s="476">
        <f>Incentive!AH$702</f>
        <v>0</v>
      </c>
      <c r="AG43" s="476">
        <f>Incentive!AI$702</f>
        <v>0</v>
      </c>
    </row>
    <row r="44" spans="3:33" x14ac:dyDescent="0.35">
      <c r="E44" s="293" t="s">
        <v>44</v>
      </c>
      <c r="F44" s="293"/>
      <c r="G44" s="476">
        <f>Incentive!G$946</f>
        <v>112.3386094387092</v>
      </c>
      <c r="H44" s="477"/>
      <c r="I44" s="476">
        <f>Incentive!K$942</f>
        <v>0</v>
      </c>
      <c r="J44" s="476">
        <f>Incentive!L$942</f>
        <v>0</v>
      </c>
      <c r="K44" s="476">
        <f>Incentive!M$942</f>
        <v>0</v>
      </c>
      <c r="L44" s="476">
        <f>Incentive!N$942</f>
        <v>0</v>
      </c>
      <c r="M44" s="476">
        <f>Incentive!O$942</f>
        <v>0</v>
      </c>
      <c r="N44" s="476">
        <f>Incentive!P$942</f>
        <v>0</v>
      </c>
      <c r="O44" s="476">
        <f>Incentive!Q$942</f>
        <v>2.9257584812715738</v>
      </c>
      <c r="P44" s="476">
        <f>Incentive!R$942</f>
        <v>3.9737819947327133</v>
      </c>
      <c r="Q44" s="476">
        <f>Incentive!S$942</f>
        <v>4.3857818370212076</v>
      </c>
      <c r="R44" s="476">
        <f>Incentive!T$942</f>
        <v>4.7957158560715492</v>
      </c>
      <c r="S44" s="476">
        <f>Incentive!U$942</f>
        <v>4.8969817010788885</v>
      </c>
      <c r="T44" s="476">
        <f>Incentive!V$942</f>
        <v>4.9962619412821603</v>
      </c>
      <c r="U44" s="476">
        <f>Incentive!W$942</f>
        <v>9.9602739514458332</v>
      </c>
      <c r="V44" s="476">
        <f>Incentive!X$942</f>
        <v>9.9602739514458332</v>
      </c>
      <c r="W44" s="476">
        <f>Incentive!Y$942</f>
        <v>9.9602739514458314</v>
      </c>
      <c r="X44" s="476">
        <f>Incentive!Z$942</f>
        <v>9.9602739514458314</v>
      </c>
      <c r="Y44" s="476">
        <f>Incentive!AA$942</f>
        <v>9.9602739514458332</v>
      </c>
      <c r="Z44" s="476">
        <f>Incentive!AB$942</f>
        <v>9.9602739514458314</v>
      </c>
      <c r="AA44" s="476">
        <f>Incentive!AC$942</f>
        <v>9.9602739514458332</v>
      </c>
      <c r="AB44" s="476">
        <f>Incentive!AD$942</f>
        <v>10.385660905300988</v>
      </c>
      <c r="AC44" s="476">
        <f>Incentive!AE$942</f>
        <v>6.2567490618293045</v>
      </c>
      <c r="AD44" s="476">
        <f>Incentive!AF$942</f>
        <v>0</v>
      </c>
      <c r="AE44" s="476">
        <f>Incentive!AG$942</f>
        <v>0</v>
      </c>
      <c r="AF44" s="476">
        <f>Incentive!AH$942</f>
        <v>0</v>
      </c>
      <c r="AG44" s="476">
        <f>Incentive!AI$942</f>
        <v>0</v>
      </c>
    </row>
    <row r="45" spans="3:33" x14ac:dyDescent="0.35">
      <c r="E45" s="293" t="s">
        <v>801</v>
      </c>
      <c r="F45" s="293"/>
      <c r="G45" s="476">
        <f>Incentive!G$1011</f>
        <v>0</v>
      </c>
      <c r="H45" s="477"/>
      <c r="I45" s="476">
        <f>Incentive!K$1010</f>
        <v>0</v>
      </c>
      <c r="J45" s="476">
        <f>Incentive!L$1010</f>
        <v>0</v>
      </c>
      <c r="K45" s="476">
        <f>Incentive!M$1010</f>
        <v>0</v>
      </c>
      <c r="L45" s="476">
        <f>Incentive!N$1010</f>
        <v>0</v>
      </c>
      <c r="M45" s="476">
        <f>Incentive!O$1010</f>
        <v>0</v>
      </c>
      <c r="N45" s="476">
        <f>Incentive!P$1010</f>
        <v>0</v>
      </c>
      <c r="O45" s="476">
        <f>Incentive!Q$1010</f>
        <v>0</v>
      </c>
      <c r="P45" s="476">
        <f>Incentive!R$1010</f>
        <v>0</v>
      </c>
      <c r="Q45" s="476">
        <f>Incentive!S$1010</f>
        <v>0</v>
      </c>
      <c r="R45" s="476">
        <f>Incentive!T$1010</f>
        <v>0</v>
      </c>
      <c r="S45" s="476">
        <f>Incentive!U$1010</f>
        <v>0</v>
      </c>
      <c r="T45" s="476">
        <f>Incentive!V$1010</f>
        <v>0</v>
      </c>
      <c r="U45" s="476">
        <f>Incentive!W$1010</f>
        <v>0</v>
      </c>
      <c r="V45" s="476">
        <f>Incentive!X$1010</f>
        <v>0</v>
      </c>
      <c r="W45" s="476">
        <f>Incentive!Y$1010</f>
        <v>0</v>
      </c>
      <c r="X45" s="476">
        <f>Incentive!Z$1010</f>
        <v>0</v>
      </c>
      <c r="Y45" s="476">
        <f>Incentive!AA$1010</f>
        <v>0</v>
      </c>
      <c r="Z45" s="476">
        <f>Incentive!AB$1010</f>
        <v>0</v>
      </c>
      <c r="AA45" s="476">
        <f>Incentive!AC$1010</f>
        <v>0</v>
      </c>
      <c r="AB45" s="476">
        <f>Incentive!AD$1010</f>
        <v>0</v>
      </c>
      <c r="AC45" s="476">
        <f>Incentive!AE$1010</f>
        <v>0</v>
      </c>
      <c r="AD45" s="476">
        <f>Incentive!AF$1010</f>
        <v>0</v>
      </c>
      <c r="AE45" s="476">
        <f>Incentive!AG$1010</f>
        <v>0</v>
      </c>
      <c r="AF45" s="476">
        <f>Incentive!AH$1010</f>
        <v>0</v>
      </c>
      <c r="AG45" s="476">
        <f>Incentive!AI$1010</f>
        <v>0</v>
      </c>
    </row>
    <row r="46" spans="3:33" x14ac:dyDescent="0.35">
      <c r="E46" s="293" t="s">
        <v>1333</v>
      </c>
      <c r="F46" s="293"/>
      <c r="G46" s="476">
        <f>Incentive!G$1060</f>
        <v>18.956099999999999</v>
      </c>
      <c r="H46" s="477"/>
      <c r="I46" s="476">
        <f>Incentive!K$1059</f>
        <v>2.4</v>
      </c>
      <c r="J46" s="476">
        <f>Incentive!L$1059</f>
        <v>2.4</v>
      </c>
      <c r="K46" s="476">
        <f>Incentive!M$1059</f>
        <v>0.78749999999999987</v>
      </c>
      <c r="L46" s="476">
        <f>Incentive!N$1059</f>
        <v>0.78749999999999998</v>
      </c>
      <c r="M46" s="476">
        <f>Incentive!O$1059</f>
        <v>0.78749999999999998</v>
      </c>
      <c r="N46" s="476">
        <f>Incentive!P$1059</f>
        <v>0.78749999999999998</v>
      </c>
      <c r="O46" s="476">
        <f>Incentive!Q$1059</f>
        <v>0.78749999999999998</v>
      </c>
      <c r="P46" s="476">
        <f>Incentive!R$1059</f>
        <v>0.78749999999999998</v>
      </c>
      <c r="Q46" s="476">
        <f>Incentive!S$1059</f>
        <v>0.78749999999999998</v>
      </c>
      <c r="R46" s="476">
        <f>Incentive!T$1059</f>
        <v>0.78749999999999998</v>
      </c>
      <c r="S46" s="476">
        <f>Incentive!U$1059</f>
        <v>0.78749999999999998</v>
      </c>
      <c r="T46" s="476">
        <f>Incentive!V$1059</f>
        <v>0.78749999999999998</v>
      </c>
      <c r="U46" s="476">
        <f>Incentive!W$1059</f>
        <v>0.78749999999999998</v>
      </c>
      <c r="V46" s="476">
        <f>Incentive!X$1059</f>
        <v>0.78749999999999987</v>
      </c>
      <c r="W46" s="476">
        <f>Incentive!Y$1059</f>
        <v>0.78750000000000009</v>
      </c>
      <c r="X46" s="476">
        <f>Incentive!Z$1059</f>
        <v>0.78749999999999998</v>
      </c>
      <c r="Y46" s="476">
        <f>Incentive!AA$1059</f>
        <v>0.78749999999999998</v>
      </c>
      <c r="Z46" s="476">
        <f>Incentive!AB$1059</f>
        <v>0.78749999999999998</v>
      </c>
      <c r="AA46" s="476">
        <f>Incentive!AC$1059</f>
        <v>0.78749999999999998</v>
      </c>
      <c r="AB46" s="476">
        <f>Incentive!AD$1059</f>
        <v>0.76859999999999917</v>
      </c>
      <c r="AC46" s="476">
        <f>Incentive!AE$1059</f>
        <v>0</v>
      </c>
      <c r="AD46" s="476">
        <f>Incentive!AF$1059</f>
        <v>0</v>
      </c>
      <c r="AE46" s="476">
        <f>Incentive!AG$1059</f>
        <v>0</v>
      </c>
      <c r="AF46" s="476">
        <f>Incentive!AH$1059</f>
        <v>0</v>
      </c>
      <c r="AG46" s="476">
        <f>Incentive!AI$1059</f>
        <v>0</v>
      </c>
    </row>
    <row r="47" spans="3:33" x14ac:dyDescent="0.35">
      <c r="E47" s="293" t="s">
        <v>1398</v>
      </c>
      <c r="F47" s="293"/>
      <c r="G47" s="476">
        <f>Incentive!G$1097</f>
        <v>6.4395000000000007</v>
      </c>
      <c r="H47" s="477"/>
      <c r="I47" s="476">
        <f>Incentive!K$1093</f>
        <v>1.0732499999999998</v>
      </c>
      <c r="J47" s="476">
        <f>Incentive!L$1093</f>
        <v>1.0732499999999998</v>
      </c>
      <c r="K47" s="476">
        <f>Incentive!M$1093</f>
        <v>1.0732499999999998</v>
      </c>
      <c r="L47" s="476">
        <f>Incentive!N$1093</f>
        <v>0.91992857142857154</v>
      </c>
      <c r="M47" s="476">
        <f>Incentive!O$1093</f>
        <v>0.76660714285714293</v>
      </c>
      <c r="N47" s="476">
        <f>Incentive!P$1093</f>
        <v>0.61328571428571443</v>
      </c>
      <c r="O47" s="476">
        <f>Incentive!Q$1093</f>
        <v>0.45996428571428599</v>
      </c>
      <c r="P47" s="476">
        <f>Incentive!R$1093</f>
        <v>0.30664285714285733</v>
      </c>
      <c r="Q47" s="476">
        <f>Incentive!S$1093</f>
        <v>0.1533214285714288</v>
      </c>
      <c r="R47" s="476">
        <f>Incentive!T$1093</f>
        <v>2.5579538487363605E-16</v>
      </c>
      <c r="S47" s="476">
        <f>Incentive!U$1093</f>
        <v>2.5579538487363605E-16</v>
      </c>
      <c r="T47" s="476">
        <f>Incentive!V$1093</f>
        <v>2.557953848736361E-16</v>
      </c>
      <c r="U47" s="476">
        <f>Incentive!W$1093</f>
        <v>2.5579538487363605E-16</v>
      </c>
      <c r="V47" s="476">
        <f>Incentive!X$1093</f>
        <v>2.5579538487363605E-16</v>
      </c>
      <c r="W47" s="476">
        <f>Incentive!Y$1093</f>
        <v>2.5579538487363605E-16</v>
      </c>
      <c r="X47" s="476">
        <f>Incentive!Z$1093</f>
        <v>2.5579538487363605E-16</v>
      </c>
      <c r="Y47" s="476">
        <f>Incentive!AA$1093</f>
        <v>2.557953848736361E-16</v>
      </c>
      <c r="Z47" s="476">
        <f>Incentive!AB$1093</f>
        <v>2.5579538487363605E-16</v>
      </c>
      <c r="AA47" s="476">
        <f>Incentive!AC$1093</f>
        <v>2.5579538487363605E-16</v>
      </c>
      <c r="AB47" s="476">
        <f>Incentive!AD$1093</f>
        <v>2.5579538487363605E-16</v>
      </c>
      <c r="AC47" s="476">
        <f>Incentive!AE$1093</f>
        <v>2.557953848736361E-16</v>
      </c>
      <c r="AD47" s="476">
        <f>Incentive!AF$1093</f>
        <v>2.5579538487363605E-16</v>
      </c>
      <c r="AE47" s="476">
        <f>Incentive!AG$1093</f>
        <v>2.5579538487363605E-16</v>
      </c>
      <c r="AF47" s="476">
        <f>Incentive!AH$1093</f>
        <v>2.5579538487363605E-16</v>
      </c>
      <c r="AG47" s="476">
        <f>Incentive!AI$1093</f>
        <v>2.5579538487363605E-16</v>
      </c>
    </row>
    <row r="48" spans="3:33" x14ac:dyDescent="0.35">
      <c r="E48" s="293" t="s">
        <v>1399</v>
      </c>
      <c r="F48" s="293"/>
      <c r="G48" s="476">
        <f>Incentive!G$1139</f>
        <v>24.280100573192506</v>
      </c>
      <c r="H48" s="477"/>
      <c r="I48" s="476">
        <f>Incentive!K$1135</f>
        <v>0</v>
      </c>
      <c r="J48" s="476">
        <f>Incentive!L$1135</f>
        <v>0</v>
      </c>
      <c r="K48" s="476">
        <f>Incentive!M$1135</f>
        <v>0</v>
      </c>
      <c r="L48" s="476">
        <f>Incentive!N$1135</f>
        <v>0</v>
      </c>
      <c r="M48" s="476">
        <f>Incentive!O$1135</f>
        <v>0</v>
      </c>
      <c r="N48" s="476">
        <f>Incentive!P$1135</f>
        <v>0</v>
      </c>
      <c r="O48" s="476">
        <f>Incentive!Q$1135</f>
        <v>0</v>
      </c>
      <c r="P48" s="476">
        <f>Incentive!R$1135</f>
        <v>0</v>
      </c>
      <c r="Q48" s="476">
        <f>Incentive!S$1135</f>
        <v>0</v>
      </c>
      <c r="R48" s="476">
        <f>Incentive!T$1135</f>
        <v>0</v>
      </c>
      <c r="S48" s="476">
        <f>Incentive!U$1135</f>
        <v>1.3079590038135138</v>
      </c>
      <c r="T48" s="476">
        <f>Incentive!V$1135</f>
        <v>2.8204651230203948</v>
      </c>
      <c r="U48" s="476">
        <f>Incentive!W$1135</f>
        <v>2.3240639220040276</v>
      </c>
      <c r="V48" s="476">
        <f>Incentive!X$1135</f>
        <v>2.3240639220040276</v>
      </c>
      <c r="W48" s="476">
        <f>Incentive!Y$1135</f>
        <v>2.324063922004028</v>
      </c>
      <c r="X48" s="476">
        <f>Incentive!Z$1135</f>
        <v>2.3240639220040276</v>
      </c>
      <c r="Y48" s="476">
        <f>Incentive!AA$1135</f>
        <v>2.3240639220040276</v>
      </c>
      <c r="Z48" s="476">
        <f>Incentive!AB$1135</f>
        <v>2.3240639220040276</v>
      </c>
      <c r="AA48" s="476">
        <f>Incentive!AC$1135</f>
        <v>2.3240639220040276</v>
      </c>
      <c r="AB48" s="476">
        <f>Incentive!AD$1135</f>
        <v>2.423320877903564</v>
      </c>
      <c r="AC48" s="476">
        <f>Incentive!AE$1135</f>
        <v>1.4599081144268375</v>
      </c>
      <c r="AD48" s="476">
        <f>Incentive!AF$1135</f>
        <v>0</v>
      </c>
      <c r="AE48" s="476">
        <f>Incentive!AG$1135</f>
        <v>0</v>
      </c>
      <c r="AF48" s="476">
        <f>Incentive!AH$1135</f>
        <v>0</v>
      </c>
      <c r="AG48" s="476">
        <f>Incentive!AI$1135</f>
        <v>0</v>
      </c>
    </row>
    <row r="49" spans="5:33" x14ac:dyDescent="0.35">
      <c r="E49" s="474" t="s">
        <v>1402</v>
      </c>
      <c r="F49" s="474"/>
      <c r="G49" s="478">
        <f>Incentive!G$1327</f>
        <v>341.56601015246139</v>
      </c>
      <c r="H49" s="479"/>
      <c r="I49" s="478">
        <f>Incentive!K$1312</f>
        <v>11.84825</v>
      </c>
      <c r="J49" s="478">
        <f>Incentive!L$1312</f>
        <v>6.8482500000000002</v>
      </c>
      <c r="K49" s="478">
        <f>Incentive!M$1312</f>
        <v>9.3875204654355695</v>
      </c>
      <c r="L49" s="478">
        <f>Incentive!N$1312</f>
        <v>11.042191596604345</v>
      </c>
      <c r="M49" s="478">
        <f>Incentive!O$1312</f>
        <v>10.888870168032918</v>
      </c>
      <c r="N49" s="478">
        <f>Incentive!P$1312</f>
        <v>10.735548739461489</v>
      </c>
      <c r="O49" s="478">
        <f>Incentive!Q$1312</f>
        <v>13.507985792161634</v>
      </c>
      <c r="P49" s="478">
        <f>Incentive!R$1312</f>
        <v>14.402687877051344</v>
      </c>
      <c r="Q49" s="478">
        <f>Incentive!S$1312</f>
        <v>14.661366290768411</v>
      </c>
      <c r="R49" s="478">
        <f>Incentive!T$1312</f>
        <v>14.917978881247324</v>
      </c>
      <c r="S49" s="478">
        <f>Incentive!U$1312</f>
        <v>16.327203730068177</v>
      </c>
      <c r="T49" s="478">
        <f>Incentive!V$1312</f>
        <v>17.938990089478331</v>
      </c>
      <c r="U49" s="478">
        <f>Incentive!W$1312</f>
        <v>22.406600898625641</v>
      </c>
      <c r="V49" s="478">
        <f>Incentive!X$1312</f>
        <v>22.406600898625641</v>
      </c>
      <c r="W49" s="478">
        <f>Incentive!Y$1312</f>
        <v>22.406600898625637</v>
      </c>
      <c r="X49" s="478">
        <f>Incentive!Z$1312</f>
        <v>22.406600898625634</v>
      </c>
      <c r="Y49" s="478">
        <f>Incentive!AA$1312</f>
        <v>22.406600898625634</v>
      </c>
      <c r="Z49" s="478">
        <f>Incentive!AB$1312</f>
        <v>22.406600898625634</v>
      </c>
      <c r="AA49" s="478">
        <f>Incentive!AC$1312</f>
        <v>22.406600898625641</v>
      </c>
      <c r="AB49" s="478">
        <f>Incentive!AD$1312</f>
        <v>22.861877781511161</v>
      </c>
      <c r="AC49" s="478">
        <f>Incentive!AE$1312</f>
        <v>9.3510824502612824</v>
      </c>
      <c r="AD49" s="478">
        <f>Incentive!AF$1312</f>
        <v>2.5579538487363605E-16</v>
      </c>
      <c r="AE49" s="478">
        <f>Incentive!AG$1312</f>
        <v>2.5579538487363605E-16</v>
      </c>
      <c r="AF49" s="478">
        <f>Incentive!AH$1312</f>
        <v>2.5579538487363605E-16</v>
      </c>
      <c r="AG49" s="478">
        <f>Incentive!AI$1312</f>
        <v>2.5579538487363605E-16</v>
      </c>
    </row>
    <row r="69" spans="3:33" x14ac:dyDescent="0.35">
      <c r="C69" s="86" t="s">
        <v>1478</v>
      </c>
    </row>
    <row r="70" spans="3:33" x14ac:dyDescent="0.35">
      <c r="E70" s="44"/>
      <c r="F70" s="44"/>
      <c r="G70" s="475"/>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75" t="s">
        <v>1400</v>
      </c>
    </row>
    <row r="71" spans="3:33" x14ac:dyDescent="0.35">
      <c r="E71" s="472" t="s">
        <v>1401</v>
      </c>
      <c r="F71" s="470"/>
      <c r="G71" s="471" t="s">
        <v>3</v>
      </c>
      <c r="H71" s="470"/>
      <c r="I71" s="472">
        <v>1</v>
      </c>
      <c r="J71" s="472">
        <v>2</v>
      </c>
      <c r="K71" s="472">
        <v>3</v>
      </c>
      <c r="L71" s="472">
        <v>4</v>
      </c>
      <c r="M71" s="472">
        <v>5</v>
      </c>
      <c r="N71" s="472">
        <v>6</v>
      </c>
      <c r="O71" s="472">
        <v>7</v>
      </c>
      <c r="P71" s="472">
        <v>8</v>
      </c>
      <c r="Q71" s="472">
        <v>9</v>
      </c>
      <c r="R71" s="472">
        <v>10</v>
      </c>
      <c r="S71" s="472">
        <v>11</v>
      </c>
      <c r="T71" s="472">
        <v>12</v>
      </c>
      <c r="U71" s="472">
        <v>13</v>
      </c>
      <c r="V71" s="472">
        <v>14</v>
      </c>
      <c r="W71" s="472">
        <v>15</v>
      </c>
      <c r="X71" s="472">
        <v>16</v>
      </c>
      <c r="Y71" s="472">
        <v>17</v>
      </c>
      <c r="Z71" s="472">
        <v>18</v>
      </c>
      <c r="AA71" s="472">
        <v>19</v>
      </c>
      <c r="AB71" s="472">
        <v>20</v>
      </c>
      <c r="AC71" s="472">
        <v>21</v>
      </c>
      <c r="AD71" s="472">
        <v>22</v>
      </c>
      <c r="AE71" s="472">
        <v>23</v>
      </c>
      <c r="AF71" s="472">
        <v>24</v>
      </c>
      <c r="AG71" s="472">
        <v>25</v>
      </c>
    </row>
    <row r="72" spans="3:33" x14ac:dyDescent="0.35">
      <c r="E72" s="293" t="s">
        <v>807</v>
      </c>
      <c r="F72" s="293"/>
      <c r="G72" s="476">
        <f>Behavioural!G$372</f>
        <v>5</v>
      </c>
      <c r="H72" s="477"/>
      <c r="I72" s="476">
        <f>Behavioural!K$363</f>
        <v>5</v>
      </c>
      <c r="J72" s="476">
        <f>Behavioural!L$363</f>
        <v>0</v>
      </c>
      <c r="K72" s="476">
        <f>Behavioural!M$363</f>
        <v>0</v>
      </c>
      <c r="L72" s="476">
        <f>Behavioural!N$363</f>
        <v>0</v>
      </c>
      <c r="M72" s="476">
        <f>Behavioural!O$363</f>
        <v>0</v>
      </c>
      <c r="N72" s="476">
        <f>Behavioural!P$363</f>
        <v>0</v>
      </c>
      <c r="O72" s="476">
        <f>Behavioural!Q$363</f>
        <v>0</v>
      </c>
      <c r="P72" s="476">
        <f>Behavioural!R$363</f>
        <v>0</v>
      </c>
      <c r="Q72" s="476">
        <f>Behavioural!S$363</f>
        <v>0</v>
      </c>
      <c r="R72" s="476">
        <f>Behavioural!T$363</f>
        <v>0</v>
      </c>
      <c r="S72" s="476">
        <f>Behavioural!U$363</f>
        <v>0</v>
      </c>
      <c r="T72" s="476">
        <f>Behavioural!V$363</f>
        <v>0</v>
      </c>
      <c r="U72" s="476">
        <f>Behavioural!W$363</f>
        <v>0</v>
      </c>
      <c r="V72" s="476">
        <f>Behavioural!X$363</f>
        <v>0</v>
      </c>
      <c r="W72" s="476">
        <f>Behavioural!Y$363</f>
        <v>0</v>
      </c>
      <c r="X72" s="476">
        <f>Behavioural!Z$363</f>
        <v>0</v>
      </c>
      <c r="Y72" s="476">
        <f>Behavioural!AA$363</f>
        <v>0</v>
      </c>
      <c r="Z72" s="476">
        <f>Behavioural!AB$363</f>
        <v>0</v>
      </c>
      <c r="AA72" s="476">
        <f>Behavioural!AC$363</f>
        <v>0</v>
      </c>
      <c r="AB72" s="476">
        <f>Behavioural!AD$363</f>
        <v>0</v>
      </c>
      <c r="AC72" s="476">
        <f>Behavioural!AE$363</f>
        <v>0</v>
      </c>
      <c r="AD72" s="476">
        <f>Behavioural!AF$363</f>
        <v>0</v>
      </c>
      <c r="AE72" s="476">
        <f>Behavioural!AG$363</f>
        <v>0</v>
      </c>
      <c r="AF72" s="476">
        <f>Behavioural!AH$363</f>
        <v>0</v>
      </c>
      <c r="AG72" s="476">
        <f>Behavioural!AI$363</f>
        <v>0</v>
      </c>
    </row>
    <row r="73" spans="3:33" x14ac:dyDescent="0.35">
      <c r="E73" s="293" t="s">
        <v>37</v>
      </c>
      <c r="F73" s="293"/>
      <c r="G73" s="476">
        <f>Behavioural!G$467</f>
        <v>63.761653125000024</v>
      </c>
      <c r="H73" s="477"/>
      <c r="I73" s="476">
        <f>Behavioural!K$463</f>
        <v>3.375</v>
      </c>
      <c r="J73" s="476">
        <f>Behavioural!L$463</f>
        <v>3.375</v>
      </c>
      <c r="K73" s="476">
        <f>Behavioural!M$463</f>
        <v>2.9043552862149538</v>
      </c>
      <c r="L73" s="476">
        <f>Behavioural!N$463</f>
        <v>3.1715427862149541</v>
      </c>
      <c r="M73" s="476">
        <f>Behavioural!O$463</f>
        <v>3.1715427862149537</v>
      </c>
      <c r="N73" s="476">
        <f>Behavioural!P$463</f>
        <v>3.1715427862149537</v>
      </c>
      <c r="O73" s="476">
        <f>Behavioural!Q$463</f>
        <v>3.1715427862149537</v>
      </c>
      <c r="P73" s="476">
        <f>Behavioural!R$463</f>
        <v>3.1715427862149537</v>
      </c>
      <c r="Q73" s="476">
        <f>Behavioural!S$463</f>
        <v>3.1715427862149537</v>
      </c>
      <c r="R73" s="476">
        <f>Behavioural!T$463</f>
        <v>3.1715427862149537</v>
      </c>
      <c r="S73" s="476">
        <f>Behavioural!U$463</f>
        <v>3.1715427862149541</v>
      </c>
      <c r="T73" s="476">
        <f>Behavioural!V$463</f>
        <v>3.1715427862149541</v>
      </c>
      <c r="U73" s="476">
        <f>Behavioural!W$463</f>
        <v>3.1715427862149532</v>
      </c>
      <c r="V73" s="476">
        <f>Behavioural!X$463</f>
        <v>3.1715427862149532</v>
      </c>
      <c r="W73" s="476">
        <f>Behavioural!Y$463</f>
        <v>3.1715427862149532</v>
      </c>
      <c r="X73" s="476">
        <f>Behavioural!Z$463</f>
        <v>3.1715427862149537</v>
      </c>
      <c r="Y73" s="476">
        <f>Behavioural!AA$463</f>
        <v>3.1715427862149537</v>
      </c>
      <c r="Z73" s="476">
        <f>Behavioural!AB$463</f>
        <v>3.1715427862149537</v>
      </c>
      <c r="AA73" s="476">
        <f>Behavioural!AC$463</f>
        <v>3.1715427862149537</v>
      </c>
      <c r="AB73" s="476">
        <f>Behavioural!AD$463</f>
        <v>3.1210757593457932</v>
      </c>
      <c r="AC73" s="476">
        <f>Behavioural!AE$463</f>
        <v>0.24153749999999904</v>
      </c>
      <c r="AD73" s="476">
        <f>Behavioural!AF$463</f>
        <v>0</v>
      </c>
      <c r="AE73" s="476">
        <f>Behavioural!AG$463</f>
        <v>0</v>
      </c>
      <c r="AF73" s="476">
        <f>Behavioural!AH$463</f>
        <v>0</v>
      </c>
      <c r="AG73" s="476">
        <f>Behavioural!AI$463</f>
        <v>0</v>
      </c>
    </row>
    <row r="74" spans="3:33" x14ac:dyDescent="0.35">
      <c r="E74" s="293" t="s">
        <v>33</v>
      </c>
      <c r="F74" s="293"/>
      <c r="G74" s="476">
        <f>Behavioural!G$706</f>
        <v>110.79004701555969</v>
      </c>
      <c r="H74" s="477"/>
      <c r="I74" s="476">
        <f>Behavioural!K$702</f>
        <v>0</v>
      </c>
      <c r="J74" s="476">
        <f>Behavioural!L$702</f>
        <v>0</v>
      </c>
      <c r="K74" s="476">
        <f>Behavioural!M$702</f>
        <v>4.6224151792206154</v>
      </c>
      <c r="L74" s="476">
        <f>Behavioural!N$702</f>
        <v>6.1632202389608208</v>
      </c>
      <c r="M74" s="476">
        <f>Behavioural!O$702</f>
        <v>6.1632202389608217</v>
      </c>
      <c r="N74" s="476">
        <f>Behavioural!P$702</f>
        <v>6.1632202389608208</v>
      </c>
      <c r="O74" s="476">
        <f>Behavioural!Q$702</f>
        <v>6.1632202389608208</v>
      </c>
      <c r="P74" s="476">
        <f>Behavioural!R$702</f>
        <v>6.1632202389608199</v>
      </c>
      <c r="Q74" s="476">
        <f>Behavioural!S$702</f>
        <v>6.1632202389608208</v>
      </c>
      <c r="R74" s="476">
        <f>Behavioural!T$702</f>
        <v>6.1632202389608208</v>
      </c>
      <c r="S74" s="476">
        <f>Behavioural!U$702</f>
        <v>6.1632202389608208</v>
      </c>
      <c r="T74" s="476">
        <f>Behavioural!V$702</f>
        <v>6.1632202389608199</v>
      </c>
      <c r="U74" s="476">
        <f>Behavioural!W$702</f>
        <v>6.1632202389608208</v>
      </c>
      <c r="V74" s="476">
        <f>Behavioural!X$702</f>
        <v>6.1632202389608208</v>
      </c>
      <c r="W74" s="476">
        <f>Behavioural!Y$702</f>
        <v>6.1632202389608208</v>
      </c>
      <c r="X74" s="476">
        <f>Behavioural!Z$702</f>
        <v>6.1632202389608208</v>
      </c>
      <c r="Y74" s="476">
        <f>Behavioural!AA$702</f>
        <v>6.1632202389608199</v>
      </c>
      <c r="Z74" s="476">
        <f>Behavioural!AB$702</f>
        <v>6.1632202389608208</v>
      </c>
      <c r="AA74" s="476">
        <f>Behavioural!AC$702</f>
        <v>6.1632202389608208</v>
      </c>
      <c r="AB74" s="476">
        <f>Behavioural!AD$702</f>
        <v>6.1632202389608199</v>
      </c>
      <c r="AC74" s="476">
        <f>Behavioural!AE$702</f>
        <v>1.3928877740051402</v>
      </c>
      <c r="AD74" s="476">
        <f>Behavioural!AF$702</f>
        <v>0</v>
      </c>
      <c r="AE74" s="476">
        <f>Behavioural!AG$702</f>
        <v>0</v>
      </c>
      <c r="AF74" s="476">
        <f>Behavioural!AH$702</f>
        <v>0</v>
      </c>
      <c r="AG74" s="476">
        <f>Behavioural!AI$702</f>
        <v>0</v>
      </c>
    </row>
    <row r="75" spans="3:33" x14ac:dyDescent="0.35">
      <c r="E75" s="293" t="s">
        <v>44</v>
      </c>
      <c r="F75" s="293"/>
      <c r="G75" s="476">
        <f>Behavioural!G$946</f>
        <v>112.3386094387092</v>
      </c>
      <c r="H75" s="477"/>
      <c r="I75" s="476">
        <f>Behavioural!K$942</f>
        <v>0</v>
      </c>
      <c r="J75" s="476">
        <f>Behavioural!L$942</f>
        <v>0</v>
      </c>
      <c r="K75" s="476">
        <f>Behavioural!M$942</f>
        <v>0</v>
      </c>
      <c r="L75" s="476">
        <f>Behavioural!N$942</f>
        <v>0</v>
      </c>
      <c r="M75" s="476">
        <f>Behavioural!O$942</f>
        <v>0</v>
      </c>
      <c r="N75" s="476">
        <f>Behavioural!P$942</f>
        <v>0</v>
      </c>
      <c r="O75" s="476">
        <f>Behavioural!Q$942</f>
        <v>2.9257584812715738</v>
      </c>
      <c r="P75" s="476">
        <f>Behavioural!R$942</f>
        <v>3.9737819947327133</v>
      </c>
      <c r="Q75" s="476">
        <f>Behavioural!S$942</f>
        <v>4.3857818370212076</v>
      </c>
      <c r="R75" s="476">
        <f>Behavioural!T$942</f>
        <v>4.7957158560715492</v>
      </c>
      <c r="S75" s="476">
        <f>Behavioural!U$942</f>
        <v>4.8969817010788885</v>
      </c>
      <c r="T75" s="476">
        <f>Behavioural!V$942</f>
        <v>4.9962619412821603</v>
      </c>
      <c r="U75" s="476">
        <f>Behavioural!W$942</f>
        <v>9.9602739514458332</v>
      </c>
      <c r="V75" s="476">
        <f>Behavioural!X$942</f>
        <v>9.9602739514458332</v>
      </c>
      <c r="W75" s="476">
        <f>Behavioural!Y$942</f>
        <v>9.9602739514458314</v>
      </c>
      <c r="X75" s="476">
        <f>Behavioural!Z$942</f>
        <v>9.9602739514458314</v>
      </c>
      <c r="Y75" s="476">
        <f>Behavioural!AA$942</f>
        <v>9.9602739514458332</v>
      </c>
      <c r="Z75" s="476">
        <f>Behavioural!AB$942</f>
        <v>9.9602739514458314</v>
      </c>
      <c r="AA75" s="476">
        <f>Behavioural!AC$942</f>
        <v>9.9602739514458332</v>
      </c>
      <c r="AB75" s="476">
        <f>Behavioural!AD$942</f>
        <v>10.385660905300988</v>
      </c>
      <c r="AC75" s="476">
        <f>Behavioural!AE$942</f>
        <v>6.2567490618293045</v>
      </c>
      <c r="AD75" s="476">
        <f>Behavioural!AF$942</f>
        <v>0</v>
      </c>
      <c r="AE75" s="476">
        <f>Behavioural!AG$942</f>
        <v>0</v>
      </c>
      <c r="AF75" s="476">
        <f>Behavioural!AH$942</f>
        <v>0</v>
      </c>
      <c r="AG75" s="476">
        <f>Behavioural!AI$942</f>
        <v>0</v>
      </c>
    </row>
    <row r="76" spans="3:33" x14ac:dyDescent="0.35">
      <c r="E76" s="293" t="s">
        <v>801</v>
      </c>
      <c r="F76" s="293"/>
      <c r="G76" s="476">
        <f>Behavioural!G$1011</f>
        <v>0</v>
      </c>
      <c r="H76" s="477"/>
      <c r="I76" s="476">
        <f>Behavioural!K$1010</f>
        <v>0</v>
      </c>
      <c r="J76" s="476">
        <f>Behavioural!L$1010</f>
        <v>0</v>
      </c>
      <c r="K76" s="476">
        <f>Behavioural!M$1010</f>
        <v>0</v>
      </c>
      <c r="L76" s="476">
        <f>Behavioural!N$1010</f>
        <v>0</v>
      </c>
      <c r="M76" s="476">
        <f>Behavioural!O$1010</f>
        <v>0</v>
      </c>
      <c r="N76" s="476">
        <f>Behavioural!P$1010</f>
        <v>0</v>
      </c>
      <c r="O76" s="476">
        <f>Behavioural!Q$1010</f>
        <v>0</v>
      </c>
      <c r="P76" s="476">
        <f>Behavioural!R$1010</f>
        <v>0</v>
      </c>
      <c r="Q76" s="476">
        <f>Behavioural!S$1010</f>
        <v>0</v>
      </c>
      <c r="R76" s="476">
        <f>Behavioural!T$1010</f>
        <v>0</v>
      </c>
      <c r="S76" s="476">
        <f>Behavioural!U$1010</f>
        <v>0</v>
      </c>
      <c r="T76" s="476">
        <f>Behavioural!V$1010</f>
        <v>0</v>
      </c>
      <c r="U76" s="476">
        <f>Behavioural!W$1010</f>
        <v>0</v>
      </c>
      <c r="V76" s="476">
        <f>Behavioural!X$1010</f>
        <v>0</v>
      </c>
      <c r="W76" s="476">
        <f>Behavioural!Y$1010</f>
        <v>0</v>
      </c>
      <c r="X76" s="476">
        <f>Behavioural!Z$1010</f>
        <v>0</v>
      </c>
      <c r="Y76" s="476">
        <f>Behavioural!AA$1010</f>
        <v>0</v>
      </c>
      <c r="Z76" s="476">
        <f>Behavioural!AB$1010</f>
        <v>0</v>
      </c>
      <c r="AA76" s="476">
        <f>Behavioural!AC$1010</f>
        <v>0</v>
      </c>
      <c r="AB76" s="476">
        <f>Behavioural!AD$1010</f>
        <v>0</v>
      </c>
      <c r="AC76" s="476">
        <f>Behavioural!AE$1010</f>
        <v>0</v>
      </c>
      <c r="AD76" s="476">
        <f>Behavioural!AF$1010</f>
        <v>0</v>
      </c>
      <c r="AE76" s="476">
        <f>Behavioural!AG$1010</f>
        <v>0</v>
      </c>
      <c r="AF76" s="476">
        <f>Behavioural!AH$1010</f>
        <v>0</v>
      </c>
      <c r="AG76" s="476">
        <f>Behavioural!AI$1010</f>
        <v>0</v>
      </c>
    </row>
    <row r="77" spans="3:33" x14ac:dyDescent="0.35">
      <c r="E77" s="293" t="s">
        <v>1333</v>
      </c>
      <c r="F77" s="293"/>
      <c r="G77" s="476">
        <f>Behavioural!G$1060</f>
        <v>18.956099999999999</v>
      </c>
      <c r="H77" s="477"/>
      <c r="I77" s="476">
        <f>Behavioural!K$1059</f>
        <v>2.4</v>
      </c>
      <c r="J77" s="476">
        <f>Behavioural!L$1059</f>
        <v>2.4</v>
      </c>
      <c r="K77" s="476">
        <f>Behavioural!M$1059</f>
        <v>0.78749999999999987</v>
      </c>
      <c r="L77" s="476">
        <f>Behavioural!N$1059</f>
        <v>0.78749999999999998</v>
      </c>
      <c r="M77" s="476">
        <f>Behavioural!O$1059</f>
        <v>0.78749999999999998</v>
      </c>
      <c r="N77" s="476">
        <f>Behavioural!P$1059</f>
        <v>0.78749999999999998</v>
      </c>
      <c r="O77" s="476">
        <f>Behavioural!Q$1059</f>
        <v>0.78749999999999998</v>
      </c>
      <c r="P77" s="476">
        <f>Behavioural!R$1059</f>
        <v>0.78749999999999998</v>
      </c>
      <c r="Q77" s="476">
        <f>Behavioural!S$1059</f>
        <v>0.78749999999999998</v>
      </c>
      <c r="R77" s="476">
        <f>Behavioural!T$1059</f>
        <v>0.78749999999999998</v>
      </c>
      <c r="S77" s="476">
        <f>Behavioural!U$1059</f>
        <v>0.78749999999999998</v>
      </c>
      <c r="T77" s="476">
        <f>Behavioural!V$1059</f>
        <v>0.78749999999999998</v>
      </c>
      <c r="U77" s="476">
        <f>Behavioural!W$1059</f>
        <v>0.78749999999999998</v>
      </c>
      <c r="V77" s="476">
        <f>Behavioural!X$1059</f>
        <v>0.78749999999999987</v>
      </c>
      <c r="W77" s="476">
        <f>Behavioural!Y$1059</f>
        <v>0.78750000000000009</v>
      </c>
      <c r="X77" s="476">
        <f>Behavioural!Z$1059</f>
        <v>0.78749999999999998</v>
      </c>
      <c r="Y77" s="476">
        <f>Behavioural!AA$1059</f>
        <v>0.78749999999999998</v>
      </c>
      <c r="Z77" s="476">
        <f>Behavioural!AB$1059</f>
        <v>0.78749999999999998</v>
      </c>
      <c r="AA77" s="476">
        <f>Behavioural!AC$1059</f>
        <v>0.78749999999999998</v>
      </c>
      <c r="AB77" s="476">
        <f>Behavioural!AD$1059</f>
        <v>0.76859999999999917</v>
      </c>
      <c r="AC77" s="476">
        <f>Behavioural!AE$1059</f>
        <v>0</v>
      </c>
      <c r="AD77" s="476">
        <f>Behavioural!AF$1059</f>
        <v>0</v>
      </c>
      <c r="AE77" s="476">
        <f>Behavioural!AG$1059</f>
        <v>0</v>
      </c>
      <c r="AF77" s="476">
        <f>Behavioural!AH$1059</f>
        <v>0</v>
      </c>
      <c r="AG77" s="476">
        <f>Behavioural!AI$1059</f>
        <v>0</v>
      </c>
    </row>
    <row r="78" spans="3:33" x14ac:dyDescent="0.35">
      <c r="E78" s="293" t="s">
        <v>1398</v>
      </c>
      <c r="F78" s="293"/>
      <c r="G78" s="476">
        <f>Behavioural!G$1097</f>
        <v>6.4395000000000007</v>
      </c>
      <c r="H78" s="477"/>
      <c r="I78" s="476">
        <f>Behavioural!K$1093</f>
        <v>1.0732499999999998</v>
      </c>
      <c r="J78" s="476">
        <f>Behavioural!L$1093</f>
        <v>1.0732499999999998</v>
      </c>
      <c r="K78" s="476">
        <f>Behavioural!M$1093</f>
        <v>1.0732499999999998</v>
      </c>
      <c r="L78" s="476">
        <f>Behavioural!N$1093</f>
        <v>0.91992857142857154</v>
      </c>
      <c r="M78" s="476">
        <f>Behavioural!O$1093</f>
        <v>0.76660714285714293</v>
      </c>
      <c r="N78" s="476">
        <f>Behavioural!P$1093</f>
        <v>0.61328571428571443</v>
      </c>
      <c r="O78" s="476">
        <f>Behavioural!Q$1093</f>
        <v>0.45996428571428599</v>
      </c>
      <c r="P78" s="476">
        <f>Behavioural!R$1093</f>
        <v>0.30664285714285733</v>
      </c>
      <c r="Q78" s="476">
        <f>Behavioural!S$1093</f>
        <v>0.1533214285714288</v>
      </c>
      <c r="R78" s="476">
        <f>Behavioural!T$1093</f>
        <v>2.5579538487363605E-16</v>
      </c>
      <c r="S78" s="476">
        <f>Behavioural!U$1093</f>
        <v>2.5579538487363605E-16</v>
      </c>
      <c r="T78" s="476">
        <f>Behavioural!V$1093</f>
        <v>2.557953848736361E-16</v>
      </c>
      <c r="U78" s="476">
        <f>Behavioural!W$1093</f>
        <v>2.5579538487363605E-16</v>
      </c>
      <c r="V78" s="476">
        <f>Behavioural!X$1093</f>
        <v>2.5579538487363605E-16</v>
      </c>
      <c r="W78" s="476">
        <f>Behavioural!Y$1093</f>
        <v>2.5579538487363605E-16</v>
      </c>
      <c r="X78" s="476">
        <f>Behavioural!Z$1093</f>
        <v>2.5579538487363605E-16</v>
      </c>
      <c r="Y78" s="476">
        <f>Behavioural!AA$1093</f>
        <v>2.557953848736361E-16</v>
      </c>
      <c r="Z78" s="476">
        <f>Behavioural!AB$1093</f>
        <v>2.5579538487363605E-16</v>
      </c>
      <c r="AA78" s="476">
        <f>Behavioural!AC$1093</f>
        <v>2.5579538487363605E-16</v>
      </c>
      <c r="AB78" s="476">
        <f>Behavioural!AD$1093</f>
        <v>2.5579538487363605E-16</v>
      </c>
      <c r="AC78" s="476">
        <f>Behavioural!AE$1093</f>
        <v>2.557953848736361E-16</v>
      </c>
      <c r="AD78" s="476">
        <f>Behavioural!AF$1093</f>
        <v>2.5579538487363605E-16</v>
      </c>
      <c r="AE78" s="476">
        <f>Behavioural!AG$1093</f>
        <v>2.5579538487363605E-16</v>
      </c>
      <c r="AF78" s="476">
        <f>Behavioural!AH$1093</f>
        <v>2.5579538487363605E-16</v>
      </c>
      <c r="AG78" s="476">
        <f>Behavioural!AI$1093</f>
        <v>2.5579538487363605E-16</v>
      </c>
    </row>
    <row r="79" spans="3:33" x14ac:dyDescent="0.35">
      <c r="E79" s="293" t="s">
        <v>1399</v>
      </c>
      <c r="F79" s="293"/>
      <c r="G79" s="476">
        <f>Behavioural!G$1139</f>
        <v>24.280100573192506</v>
      </c>
      <c r="H79" s="477"/>
      <c r="I79" s="476">
        <f>Behavioural!K$1135</f>
        <v>0</v>
      </c>
      <c r="J79" s="476">
        <f>Behavioural!L$1135</f>
        <v>0</v>
      </c>
      <c r="K79" s="476">
        <f>Behavioural!M$1135</f>
        <v>0</v>
      </c>
      <c r="L79" s="476">
        <f>Behavioural!N$1135</f>
        <v>0</v>
      </c>
      <c r="M79" s="476">
        <f>Behavioural!O$1135</f>
        <v>0</v>
      </c>
      <c r="N79" s="476">
        <f>Behavioural!P$1135</f>
        <v>0</v>
      </c>
      <c r="O79" s="476">
        <f>Behavioural!Q$1135</f>
        <v>0</v>
      </c>
      <c r="P79" s="476">
        <f>Behavioural!R$1135</f>
        <v>0</v>
      </c>
      <c r="Q79" s="476">
        <f>Behavioural!S$1135</f>
        <v>0</v>
      </c>
      <c r="R79" s="476">
        <f>Behavioural!T$1135</f>
        <v>0</v>
      </c>
      <c r="S79" s="476">
        <f>Behavioural!U$1135</f>
        <v>1.3079590038135138</v>
      </c>
      <c r="T79" s="476">
        <f>Behavioural!V$1135</f>
        <v>2.8204651230203948</v>
      </c>
      <c r="U79" s="476">
        <f>Behavioural!W$1135</f>
        <v>2.3240639220040276</v>
      </c>
      <c r="V79" s="476">
        <f>Behavioural!X$1135</f>
        <v>2.3240639220040276</v>
      </c>
      <c r="W79" s="476">
        <f>Behavioural!Y$1135</f>
        <v>2.324063922004028</v>
      </c>
      <c r="X79" s="476">
        <f>Behavioural!Z$1135</f>
        <v>2.3240639220040276</v>
      </c>
      <c r="Y79" s="476">
        <f>Behavioural!AA$1135</f>
        <v>2.3240639220040276</v>
      </c>
      <c r="Z79" s="476">
        <f>Behavioural!AB$1135</f>
        <v>2.3240639220040276</v>
      </c>
      <c r="AA79" s="476">
        <f>Behavioural!AC$1135</f>
        <v>2.3240639220040276</v>
      </c>
      <c r="AB79" s="476">
        <f>Behavioural!AD$1135</f>
        <v>2.423320877903564</v>
      </c>
      <c r="AC79" s="476">
        <f>Behavioural!AE$1135</f>
        <v>1.4599081144268375</v>
      </c>
      <c r="AD79" s="476">
        <f>Behavioural!AF$1135</f>
        <v>0</v>
      </c>
      <c r="AE79" s="476">
        <f>Behavioural!AG$1135</f>
        <v>0</v>
      </c>
      <c r="AF79" s="476">
        <f>Behavioural!AH$1135</f>
        <v>0</v>
      </c>
      <c r="AG79" s="476">
        <f>Behavioural!AI$1135</f>
        <v>0</v>
      </c>
    </row>
    <row r="80" spans="3:33" x14ac:dyDescent="0.35">
      <c r="E80" s="474" t="s">
        <v>1401</v>
      </c>
      <c r="F80" s="474"/>
      <c r="G80" s="478">
        <f>Behavioural!G$1327</f>
        <v>341.56601015246139</v>
      </c>
      <c r="H80" s="479"/>
      <c r="I80" s="478">
        <f>Behavioural!K$1312</f>
        <v>11.84825</v>
      </c>
      <c r="J80" s="478">
        <f>Behavioural!L$1312</f>
        <v>6.8482500000000002</v>
      </c>
      <c r="K80" s="478">
        <f>Behavioural!M$1312</f>
        <v>9.3875204654355695</v>
      </c>
      <c r="L80" s="478">
        <f>Behavioural!N$1312</f>
        <v>11.042191596604345</v>
      </c>
      <c r="M80" s="478">
        <f>Behavioural!O$1312</f>
        <v>10.888870168032918</v>
      </c>
      <c r="N80" s="478">
        <f>Behavioural!P$1312</f>
        <v>10.735548739461489</v>
      </c>
      <c r="O80" s="478">
        <f>Behavioural!Q$1312</f>
        <v>13.507985792161634</v>
      </c>
      <c r="P80" s="478">
        <f>Behavioural!R$1312</f>
        <v>14.402687877051344</v>
      </c>
      <c r="Q80" s="478">
        <f>Behavioural!S$1312</f>
        <v>14.661366290768411</v>
      </c>
      <c r="R80" s="478">
        <f>Behavioural!T$1312</f>
        <v>14.917978881247324</v>
      </c>
      <c r="S80" s="478">
        <f>Behavioural!U$1312</f>
        <v>16.327203730068177</v>
      </c>
      <c r="T80" s="478">
        <f>Behavioural!V$1312</f>
        <v>17.938990089478331</v>
      </c>
      <c r="U80" s="478">
        <f>Behavioural!W$1312</f>
        <v>22.406600898625641</v>
      </c>
      <c r="V80" s="478">
        <f>Behavioural!X$1312</f>
        <v>22.406600898625641</v>
      </c>
      <c r="W80" s="478">
        <f>Behavioural!Y$1312</f>
        <v>22.406600898625637</v>
      </c>
      <c r="X80" s="478">
        <f>Behavioural!Z$1312</f>
        <v>22.406600898625634</v>
      </c>
      <c r="Y80" s="478">
        <f>Behavioural!AA$1312</f>
        <v>22.406600898625634</v>
      </c>
      <c r="Z80" s="478">
        <f>Behavioural!AB$1312</f>
        <v>22.406600898625634</v>
      </c>
      <c r="AA80" s="478">
        <f>Behavioural!AC$1312</f>
        <v>22.406600898625641</v>
      </c>
      <c r="AB80" s="478">
        <f>Behavioural!AD$1312</f>
        <v>22.861877781511161</v>
      </c>
      <c r="AC80" s="478">
        <f>Behavioural!AE$1312</f>
        <v>9.3510824502612824</v>
      </c>
      <c r="AD80" s="478">
        <f>Behavioural!AF$1312</f>
        <v>2.5579538487363605E-16</v>
      </c>
      <c r="AE80" s="478">
        <f>Behavioural!AG$1312</f>
        <v>2.5579538487363605E-16</v>
      </c>
      <c r="AF80" s="478">
        <f>Behavioural!AH$1312</f>
        <v>2.5579538487363605E-16</v>
      </c>
      <c r="AG80" s="478">
        <f>Behavioural!AI$1312</f>
        <v>2.5579538487363605E-16</v>
      </c>
    </row>
    <row r="98" spans="2:33" x14ac:dyDescent="0.35">
      <c r="B98" s="1" t="s">
        <v>1326</v>
      </c>
    </row>
    <row r="100" spans="2:33" x14ac:dyDescent="0.35">
      <c r="C100" s="86" t="s">
        <v>1480</v>
      </c>
    </row>
    <row r="101" spans="2:33" x14ac:dyDescent="0.35">
      <c r="E101" s="44"/>
      <c r="F101" s="44"/>
      <c r="G101" s="475"/>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75" t="s">
        <v>1404</v>
      </c>
    </row>
    <row r="102" spans="2:33" x14ac:dyDescent="0.35">
      <c r="E102" s="472" t="s">
        <v>1403</v>
      </c>
      <c r="F102" s="470"/>
      <c r="G102" s="471" t="s">
        <v>166</v>
      </c>
      <c r="H102" s="470"/>
      <c r="I102" s="472">
        <v>1</v>
      </c>
      <c r="J102" s="472">
        <v>2</v>
      </c>
      <c r="K102" s="472">
        <v>3</v>
      </c>
      <c r="L102" s="472">
        <v>4</v>
      </c>
      <c r="M102" s="472">
        <v>5</v>
      </c>
      <c r="N102" s="472">
        <v>6</v>
      </c>
      <c r="O102" s="472">
        <v>7</v>
      </c>
      <c r="P102" s="472">
        <v>8</v>
      </c>
      <c r="Q102" s="472">
        <v>9</v>
      </c>
      <c r="R102" s="472">
        <v>10</v>
      </c>
      <c r="S102" s="472">
        <v>11</v>
      </c>
      <c r="T102" s="472">
        <v>12</v>
      </c>
      <c r="U102" s="472">
        <v>13</v>
      </c>
      <c r="V102" s="472">
        <v>14</v>
      </c>
      <c r="W102" s="472">
        <v>15</v>
      </c>
      <c r="X102" s="472">
        <v>16</v>
      </c>
      <c r="Y102" s="472">
        <v>17</v>
      </c>
      <c r="Z102" s="472">
        <v>18</v>
      </c>
      <c r="AA102" s="472">
        <v>19</v>
      </c>
      <c r="AB102" s="472">
        <v>20</v>
      </c>
      <c r="AC102" s="472">
        <v>21</v>
      </c>
      <c r="AD102" s="472">
        <v>22</v>
      </c>
      <c r="AE102" s="472">
        <v>23</v>
      </c>
      <c r="AF102" s="472">
        <v>24</v>
      </c>
      <c r="AG102" s="472">
        <v>25</v>
      </c>
    </row>
    <row r="103" spans="2:33" x14ac:dyDescent="0.35">
      <c r="E103" s="293" t="s">
        <v>807</v>
      </c>
      <c r="F103" s="293"/>
      <c r="G103" s="476">
        <f>Benchmark!G$381</f>
        <v>5</v>
      </c>
      <c r="H103" s="477"/>
      <c r="I103" s="476">
        <f>Benchmark!K$377</f>
        <v>5</v>
      </c>
      <c r="J103" s="476">
        <f>Benchmark!L$377</f>
        <v>0</v>
      </c>
      <c r="K103" s="476">
        <f>Benchmark!M$377</f>
        <v>0</v>
      </c>
      <c r="L103" s="476">
        <f>Benchmark!N$377</f>
        <v>0</v>
      </c>
      <c r="M103" s="476">
        <f>Benchmark!O$377</f>
        <v>0</v>
      </c>
      <c r="N103" s="476">
        <f>Benchmark!P$377</f>
        <v>0</v>
      </c>
      <c r="O103" s="476">
        <f>Benchmark!Q$377</f>
        <v>0</v>
      </c>
      <c r="P103" s="476">
        <f>Benchmark!R$377</f>
        <v>0</v>
      </c>
      <c r="Q103" s="476">
        <f>Benchmark!S$377</f>
        <v>0</v>
      </c>
      <c r="R103" s="476">
        <f>Benchmark!T$377</f>
        <v>0</v>
      </c>
      <c r="S103" s="476">
        <f>Benchmark!U$377</f>
        <v>0</v>
      </c>
      <c r="T103" s="476">
        <f>Benchmark!V$377</f>
        <v>0</v>
      </c>
      <c r="U103" s="476">
        <f>Benchmark!W$377</f>
        <v>0</v>
      </c>
      <c r="V103" s="476">
        <f>Benchmark!X$377</f>
        <v>0</v>
      </c>
      <c r="W103" s="476">
        <f>Benchmark!Y$377</f>
        <v>0</v>
      </c>
      <c r="X103" s="476">
        <f>Benchmark!Z$377</f>
        <v>0</v>
      </c>
      <c r="Y103" s="476">
        <f>Benchmark!AA$377</f>
        <v>0</v>
      </c>
      <c r="Z103" s="476">
        <f>Benchmark!AB$377</f>
        <v>0</v>
      </c>
      <c r="AA103" s="476">
        <f>Benchmark!AC$377</f>
        <v>0</v>
      </c>
      <c r="AB103" s="476">
        <f>Benchmark!AD$377</f>
        <v>0</v>
      </c>
      <c r="AC103" s="476">
        <f>Benchmark!AE$377</f>
        <v>0</v>
      </c>
      <c r="AD103" s="476">
        <f>Benchmark!AF$377</f>
        <v>0</v>
      </c>
      <c r="AE103" s="476">
        <f>Benchmark!AG$377</f>
        <v>0</v>
      </c>
      <c r="AF103" s="476">
        <f>Benchmark!AH$377</f>
        <v>0</v>
      </c>
      <c r="AG103" s="476">
        <f>Benchmark!AI$377</f>
        <v>0</v>
      </c>
    </row>
    <row r="104" spans="2:33" x14ac:dyDescent="0.35">
      <c r="E104" s="293" t="s">
        <v>37</v>
      </c>
      <c r="F104" s="293"/>
      <c r="G104" s="476">
        <f>Benchmark!G$476</f>
        <v>29.896498210080804</v>
      </c>
      <c r="H104" s="477"/>
      <c r="I104" s="476">
        <f>Benchmark!K$472</f>
        <v>3.375</v>
      </c>
      <c r="J104" s="476">
        <f>Benchmark!L$472</f>
        <v>3.0681818181818179</v>
      </c>
      <c r="K104" s="476">
        <f>Benchmark!M$472</f>
        <v>2.4002936249710358</v>
      </c>
      <c r="L104" s="476">
        <f>Benchmark!N$472</f>
        <v>2.3828270369759226</v>
      </c>
      <c r="M104" s="476">
        <f>Benchmark!O$472</f>
        <v>2.1662063972508387</v>
      </c>
      <c r="N104" s="476">
        <f>Benchmark!P$472</f>
        <v>1.9692785429553077</v>
      </c>
      <c r="O104" s="476">
        <f>Benchmark!Q$472</f>
        <v>1.7902532208684614</v>
      </c>
      <c r="P104" s="476">
        <f>Benchmark!R$472</f>
        <v>1.6275029280622373</v>
      </c>
      <c r="Q104" s="476">
        <f>Benchmark!S$472</f>
        <v>1.4795481164202158</v>
      </c>
      <c r="R104" s="476">
        <f>Benchmark!T$472</f>
        <v>1.3450437422001962</v>
      </c>
      <c r="S104" s="476">
        <f>Benchmark!U$472</f>
        <v>1.2227670383638147</v>
      </c>
      <c r="T104" s="476">
        <f>Benchmark!V$472</f>
        <v>1.1116063985125586</v>
      </c>
      <c r="U104" s="476">
        <f>Benchmark!W$472</f>
        <v>1.0105512713750531</v>
      </c>
      <c r="V104" s="476">
        <f>Benchmark!X$472</f>
        <v>0.91868297397732102</v>
      </c>
      <c r="W104" s="476">
        <f>Benchmark!Y$472</f>
        <v>0.8351663399793825</v>
      </c>
      <c r="X104" s="476">
        <f>Benchmark!Z$472</f>
        <v>0.75924212725398421</v>
      </c>
      <c r="Y104" s="476">
        <f>Benchmark!AA$472</f>
        <v>0.69022011568544017</v>
      </c>
      <c r="Z104" s="476">
        <f>Benchmark!AB$472</f>
        <v>0.62747283244130925</v>
      </c>
      <c r="AA104" s="476">
        <f>Benchmark!AC$472</f>
        <v>0.57042984767391747</v>
      </c>
      <c r="AB104" s="476">
        <f>Benchmark!AD$472</f>
        <v>0.51032082662810396</v>
      </c>
      <c r="AC104" s="476">
        <f>Benchmark!AE$472</f>
        <v>3.5903010303881419E-2</v>
      </c>
      <c r="AD104" s="476">
        <f>Benchmark!AF$472</f>
        <v>0</v>
      </c>
      <c r="AE104" s="476">
        <f>Benchmark!AG$472</f>
        <v>0</v>
      </c>
      <c r="AF104" s="476">
        <f>Benchmark!AH$472</f>
        <v>0</v>
      </c>
      <c r="AG104" s="476">
        <f>Benchmark!AI$472</f>
        <v>0</v>
      </c>
    </row>
    <row r="105" spans="2:33" x14ac:dyDescent="0.35">
      <c r="E105" s="293" t="s">
        <v>33</v>
      </c>
      <c r="F105" s="293"/>
      <c r="G105" s="476">
        <f>Benchmark!G$715</f>
        <v>44.885568597506214</v>
      </c>
      <c r="H105" s="477"/>
      <c r="I105" s="476">
        <f>Benchmark!K$714</f>
        <v>0</v>
      </c>
      <c r="J105" s="476">
        <f>Benchmark!L$714</f>
        <v>0</v>
      </c>
      <c r="K105" s="476">
        <f>Benchmark!M$714</f>
        <v>3.8201778340666239</v>
      </c>
      <c r="L105" s="476">
        <f>Benchmark!N$714</f>
        <v>4.6305185867474226</v>
      </c>
      <c r="M105" s="476">
        <f>Benchmark!O$714</f>
        <v>4.2095623515885663</v>
      </c>
      <c r="N105" s="476">
        <f>Benchmark!P$714</f>
        <v>3.826874865080514</v>
      </c>
      <c r="O105" s="476">
        <f>Benchmark!Q$714</f>
        <v>3.4789771500731943</v>
      </c>
      <c r="P105" s="476">
        <f>Benchmark!R$714</f>
        <v>3.1627065000665393</v>
      </c>
      <c r="Q105" s="476">
        <f>Benchmark!S$714</f>
        <v>2.875187727333218</v>
      </c>
      <c r="R105" s="476">
        <f>Benchmark!T$714</f>
        <v>2.6138070248483798</v>
      </c>
      <c r="S105" s="476">
        <f>Benchmark!U$714</f>
        <v>2.3761882044076179</v>
      </c>
      <c r="T105" s="476">
        <f>Benchmark!V$714</f>
        <v>2.1601710949160156</v>
      </c>
      <c r="U105" s="476">
        <f>Benchmark!W$714</f>
        <v>1.9637919044691055</v>
      </c>
      <c r="V105" s="476">
        <f>Benchmark!X$714</f>
        <v>1.785265367699187</v>
      </c>
      <c r="W105" s="476">
        <f>Benchmark!Y$714</f>
        <v>1.6229685160901695</v>
      </c>
      <c r="X105" s="476">
        <f>Benchmark!Z$714</f>
        <v>1.4754259237183358</v>
      </c>
      <c r="Y105" s="476">
        <f>Benchmark!AA$714</f>
        <v>1.341296294289396</v>
      </c>
      <c r="Z105" s="476">
        <f>Benchmark!AB$714</f>
        <v>1.2193602675358146</v>
      </c>
      <c r="AA105" s="476">
        <f>Benchmark!AC$714</f>
        <v>1.1085093341234677</v>
      </c>
      <c r="AB105" s="476">
        <f>Benchmark!AD$714</f>
        <v>1.0077357582940611</v>
      </c>
      <c r="AC105" s="476">
        <f>Benchmark!AE$714</f>
        <v>0.20704389215859731</v>
      </c>
      <c r="AD105" s="476">
        <f>Benchmark!AF$714</f>
        <v>0</v>
      </c>
      <c r="AE105" s="476">
        <f>Benchmark!AG$714</f>
        <v>0</v>
      </c>
      <c r="AF105" s="476">
        <f>Benchmark!AH$714</f>
        <v>0</v>
      </c>
      <c r="AG105" s="476">
        <f>Benchmark!AI$714</f>
        <v>0</v>
      </c>
    </row>
    <row r="106" spans="2:33" x14ac:dyDescent="0.35">
      <c r="E106" s="293" t="s">
        <v>44</v>
      </c>
      <c r="F106" s="293"/>
      <c r="G106" s="476">
        <f>Benchmark!G$955</f>
        <v>31.033590709796975</v>
      </c>
      <c r="H106" s="477"/>
      <c r="I106" s="476">
        <f>Benchmark!K$951</f>
        <v>0</v>
      </c>
      <c r="J106" s="476">
        <f>Benchmark!L$951</f>
        <v>0</v>
      </c>
      <c r="K106" s="476">
        <f>Benchmark!M$951</f>
        <v>0</v>
      </c>
      <c r="L106" s="476">
        <f>Benchmark!N$951</f>
        <v>0</v>
      </c>
      <c r="M106" s="476">
        <f>Benchmark!O$951</f>
        <v>0</v>
      </c>
      <c r="N106" s="476">
        <f>Benchmark!P$951</f>
        <v>0</v>
      </c>
      <c r="O106" s="476">
        <f>Benchmark!Q$951</f>
        <v>1.6515143883115357</v>
      </c>
      <c r="P106" s="476">
        <f>Benchmark!R$951</f>
        <v>2.0391784906761021</v>
      </c>
      <c r="Q106" s="476">
        <f>Benchmark!S$951</f>
        <v>2.0459995949601946</v>
      </c>
      <c r="R106" s="476">
        <f>Benchmark!T$951</f>
        <v>2.0338516729511054</v>
      </c>
      <c r="S106" s="476">
        <f>Benchmark!U$951</f>
        <v>1.8879984333101774</v>
      </c>
      <c r="T106" s="476">
        <f>Benchmark!V$951</f>
        <v>1.7511593306304549</v>
      </c>
      <c r="U106" s="476">
        <f>Benchmark!W$951</f>
        <v>3.1736502337683503</v>
      </c>
      <c r="V106" s="476">
        <f>Benchmark!X$951</f>
        <v>2.8851365761530459</v>
      </c>
      <c r="W106" s="476">
        <f>Benchmark!Y$951</f>
        <v>2.6228514328664039</v>
      </c>
      <c r="X106" s="476">
        <f>Benchmark!Z$951</f>
        <v>2.3844103935149126</v>
      </c>
      <c r="Y106" s="476">
        <f>Benchmark!AA$951</f>
        <v>2.1676458122862847</v>
      </c>
      <c r="Z106" s="476">
        <f>Benchmark!AB$951</f>
        <v>1.97058710207844</v>
      </c>
      <c r="AA106" s="476">
        <f>Benchmark!AC$951</f>
        <v>1.7914428200713093</v>
      </c>
      <c r="AB106" s="476">
        <f>Benchmark!AD$951</f>
        <v>1.698138548031694</v>
      </c>
      <c r="AC106" s="476">
        <f>Benchmark!AE$951</f>
        <v>0.93002588018696386</v>
      </c>
      <c r="AD106" s="476">
        <f>Benchmark!AF$951</f>
        <v>0</v>
      </c>
      <c r="AE106" s="476">
        <f>Benchmark!AG$951</f>
        <v>0</v>
      </c>
      <c r="AF106" s="476">
        <f>Benchmark!AH$951</f>
        <v>0</v>
      </c>
      <c r="AG106" s="476">
        <f>Benchmark!AI$951</f>
        <v>0</v>
      </c>
    </row>
    <row r="107" spans="2:33" x14ac:dyDescent="0.35">
      <c r="E107" s="293" t="s">
        <v>801</v>
      </c>
      <c r="F107" s="293"/>
      <c r="G107" s="476">
        <f>Benchmark!G$1020</f>
        <v>0</v>
      </c>
      <c r="H107" s="477"/>
      <c r="I107" s="476">
        <f>Benchmark!K$1016</f>
        <v>0</v>
      </c>
      <c r="J107" s="476">
        <f>Benchmark!L$1016</f>
        <v>0</v>
      </c>
      <c r="K107" s="476">
        <f>Benchmark!M$1016</f>
        <v>0</v>
      </c>
      <c r="L107" s="476">
        <f>Benchmark!N$1016</f>
        <v>0</v>
      </c>
      <c r="M107" s="476">
        <f>Benchmark!O$1016</f>
        <v>0</v>
      </c>
      <c r="N107" s="476">
        <f>Benchmark!P$1016</f>
        <v>0</v>
      </c>
      <c r="O107" s="476">
        <f>Benchmark!Q$1016</f>
        <v>0</v>
      </c>
      <c r="P107" s="476">
        <f>Benchmark!R$1016</f>
        <v>0</v>
      </c>
      <c r="Q107" s="476">
        <f>Benchmark!S$1016</f>
        <v>0</v>
      </c>
      <c r="R107" s="476">
        <f>Benchmark!T$1016</f>
        <v>0</v>
      </c>
      <c r="S107" s="476">
        <f>Benchmark!U$1016</f>
        <v>0</v>
      </c>
      <c r="T107" s="476">
        <f>Benchmark!V$1016</f>
        <v>0</v>
      </c>
      <c r="U107" s="476">
        <f>Benchmark!W$1016</f>
        <v>0</v>
      </c>
      <c r="V107" s="476">
        <f>Benchmark!X$1016</f>
        <v>0</v>
      </c>
      <c r="W107" s="476">
        <f>Benchmark!Y$1016</f>
        <v>0</v>
      </c>
      <c r="X107" s="476">
        <f>Benchmark!Z$1016</f>
        <v>0</v>
      </c>
      <c r="Y107" s="476">
        <f>Benchmark!AA$1016</f>
        <v>0</v>
      </c>
      <c r="Z107" s="476">
        <f>Benchmark!AB$1016</f>
        <v>0</v>
      </c>
      <c r="AA107" s="476">
        <f>Benchmark!AC$1016</f>
        <v>0</v>
      </c>
      <c r="AB107" s="476">
        <f>Benchmark!AD$1016</f>
        <v>0</v>
      </c>
      <c r="AC107" s="476">
        <f>Benchmark!AE$1016</f>
        <v>0</v>
      </c>
      <c r="AD107" s="476">
        <f>Benchmark!AF$1016</f>
        <v>0</v>
      </c>
      <c r="AE107" s="476">
        <f>Benchmark!AG$1016</f>
        <v>0</v>
      </c>
      <c r="AF107" s="476">
        <f>Benchmark!AH$1016</f>
        <v>0</v>
      </c>
      <c r="AG107" s="476">
        <f>Benchmark!AI$1016</f>
        <v>0</v>
      </c>
    </row>
    <row r="108" spans="2:33" x14ac:dyDescent="0.35">
      <c r="E108" s="293" t="s">
        <v>1333</v>
      </c>
      <c r="F108" s="293"/>
      <c r="G108" s="476">
        <f>Benchmark!G$1069</f>
        <v>10.450193362123322</v>
      </c>
      <c r="H108" s="477"/>
      <c r="I108" s="476">
        <f>Benchmark!K$1065</f>
        <v>2.4</v>
      </c>
      <c r="J108" s="476">
        <f>Benchmark!L$1065</f>
        <v>2.1818181818181817</v>
      </c>
      <c r="K108" s="476">
        <f>Benchmark!M$1065</f>
        <v>0.65082644628099151</v>
      </c>
      <c r="L108" s="476">
        <f>Benchmark!N$1065</f>
        <v>0.59166040570999234</v>
      </c>
      <c r="M108" s="476">
        <f>Benchmark!O$1065</f>
        <v>0.53787309609999301</v>
      </c>
      <c r="N108" s="476">
        <f>Benchmark!P$1065</f>
        <v>0.48897554190908449</v>
      </c>
      <c r="O108" s="476">
        <f>Benchmark!Q$1065</f>
        <v>0.44452321991734955</v>
      </c>
      <c r="P108" s="476">
        <f>Benchmark!R$1065</f>
        <v>0.40411201810668129</v>
      </c>
      <c r="Q108" s="476">
        <f>Benchmark!S$1065</f>
        <v>0.36737456191516482</v>
      </c>
      <c r="R108" s="476">
        <f>Benchmark!T$1065</f>
        <v>0.33397687446833169</v>
      </c>
      <c r="S108" s="476">
        <f>Benchmark!U$1065</f>
        <v>0.30361534042575605</v>
      </c>
      <c r="T108" s="476">
        <f>Benchmark!V$1065</f>
        <v>0.27601394584159633</v>
      </c>
      <c r="U108" s="476">
        <f>Benchmark!W$1065</f>
        <v>0.25092176894690577</v>
      </c>
      <c r="V108" s="476">
        <f>Benchmark!X$1065</f>
        <v>0.22811069904264161</v>
      </c>
      <c r="W108" s="476">
        <f>Benchmark!Y$1065</f>
        <v>0.20737336276603782</v>
      </c>
      <c r="X108" s="476">
        <f>Benchmark!Z$1065</f>
        <v>0.18852123887821617</v>
      </c>
      <c r="Y108" s="476">
        <f>Benchmark!AA$1065</f>
        <v>0.17138294443474197</v>
      </c>
      <c r="Z108" s="476">
        <f>Benchmark!AB$1065</f>
        <v>0.15580267675885634</v>
      </c>
      <c r="AA108" s="476">
        <f>Benchmark!AC$1065</f>
        <v>0.14163879705350574</v>
      </c>
      <c r="AB108" s="476">
        <f>Benchmark!AD$1065</f>
        <v>0.1256722417492922</v>
      </c>
      <c r="AC108" s="476">
        <f>Benchmark!AE$1065</f>
        <v>0</v>
      </c>
      <c r="AD108" s="476">
        <f>Benchmark!AF$1065</f>
        <v>0</v>
      </c>
      <c r="AE108" s="476">
        <f>Benchmark!AG$1065</f>
        <v>0</v>
      </c>
      <c r="AF108" s="476">
        <f>Benchmark!AH$1065</f>
        <v>0</v>
      </c>
      <c r="AG108" s="476">
        <f>Benchmark!AI$1065</f>
        <v>0</v>
      </c>
    </row>
    <row r="109" spans="2:33" x14ac:dyDescent="0.35">
      <c r="E109" s="293" t="s">
        <v>1398</v>
      </c>
      <c r="F109" s="293"/>
      <c r="G109" s="476">
        <f>Benchmark!G$1106</f>
        <v>5.0199961089754019</v>
      </c>
      <c r="H109" s="477"/>
      <c r="I109" s="476">
        <f>Benchmark!K$1102</f>
        <v>1.0732499999999998</v>
      </c>
      <c r="J109" s="476">
        <f>Benchmark!L$1102</f>
        <v>0.97568181818181798</v>
      </c>
      <c r="K109" s="476">
        <f>Benchmark!M$1102</f>
        <v>0.88698347107437991</v>
      </c>
      <c r="L109" s="476">
        <f>Benchmark!N$1102</f>
        <v>0.69115595148652986</v>
      </c>
      <c r="M109" s="476">
        <f>Benchmark!O$1102</f>
        <v>0.52360299355040141</v>
      </c>
      <c r="N109" s="476">
        <f>Benchmark!P$1102</f>
        <v>0.3808021771275647</v>
      </c>
      <c r="O109" s="476">
        <f>Benchmark!Q$1102</f>
        <v>0.25963784804152146</v>
      </c>
      <c r="P109" s="476">
        <f>Benchmark!R$1102</f>
        <v>0.15735627154031601</v>
      </c>
      <c r="Q109" s="476">
        <f>Benchmark!S$1102</f>
        <v>7.1525577972870985E-2</v>
      </c>
      <c r="R109" s="476">
        <f>Benchmark!T$1102</f>
        <v>1.0848221351558214E-16</v>
      </c>
      <c r="S109" s="476">
        <f>Benchmark!U$1102</f>
        <v>9.8620194105074665E-17</v>
      </c>
      <c r="T109" s="476">
        <f>Benchmark!V$1102</f>
        <v>8.965472191370424E-17</v>
      </c>
      <c r="U109" s="476">
        <f>Benchmark!W$1102</f>
        <v>8.1504292648822021E-17</v>
      </c>
      <c r="V109" s="476">
        <f>Benchmark!X$1102</f>
        <v>7.4094811498929122E-17</v>
      </c>
      <c r="W109" s="476">
        <f>Benchmark!Y$1102</f>
        <v>6.7358919544480993E-17</v>
      </c>
      <c r="X109" s="476">
        <f>Benchmark!Z$1102</f>
        <v>6.1235381404073635E-17</v>
      </c>
      <c r="Y109" s="476">
        <f>Benchmark!AA$1102</f>
        <v>5.5668528549157857E-17</v>
      </c>
      <c r="Z109" s="476">
        <f>Benchmark!AB$1102</f>
        <v>5.0607753226507129E-17</v>
      </c>
      <c r="AA109" s="476">
        <f>Benchmark!AC$1102</f>
        <v>4.6007048387733751E-17</v>
      </c>
      <c r="AB109" s="476">
        <f>Benchmark!AD$1102</f>
        <v>4.1824589443394309E-17</v>
      </c>
      <c r="AC109" s="476">
        <f>Benchmark!AE$1102</f>
        <v>3.8022354039449387E-17</v>
      </c>
      <c r="AD109" s="476">
        <f>Benchmark!AF$1102</f>
        <v>3.456577639949943E-17</v>
      </c>
      <c r="AE109" s="476">
        <f>Benchmark!AG$1102</f>
        <v>3.1423433090454023E-17</v>
      </c>
      <c r="AF109" s="476">
        <f>Benchmark!AH$1102</f>
        <v>2.8566757354958203E-17</v>
      </c>
      <c r="AG109" s="476">
        <f>Benchmark!AI$1102</f>
        <v>2.5969779413598369E-17</v>
      </c>
    </row>
    <row r="110" spans="2:33" x14ac:dyDescent="0.35">
      <c r="E110" s="293" t="s">
        <v>1399</v>
      </c>
      <c r="F110" s="293"/>
      <c r="G110" s="476">
        <f>Benchmark!G$1148</f>
        <v>6.0717380225113118</v>
      </c>
      <c r="H110" s="477"/>
      <c r="I110" s="476">
        <f>Benchmark!K$1144</f>
        <v>0</v>
      </c>
      <c r="J110" s="476">
        <f>Benchmark!L$1144</f>
        <v>0</v>
      </c>
      <c r="K110" s="476">
        <f>Benchmark!M$1144</f>
        <v>0</v>
      </c>
      <c r="L110" s="476">
        <f>Benchmark!N$1144</f>
        <v>0</v>
      </c>
      <c r="M110" s="476">
        <f>Benchmark!O$1144</f>
        <v>0</v>
      </c>
      <c r="N110" s="476">
        <f>Benchmark!P$1144</f>
        <v>0</v>
      </c>
      <c r="O110" s="476">
        <f>Benchmark!Q$1144</f>
        <v>0</v>
      </c>
      <c r="P110" s="476">
        <f>Benchmark!R$1144</f>
        <v>0</v>
      </c>
      <c r="Q110" s="476">
        <f>Benchmark!S$1144</f>
        <v>0</v>
      </c>
      <c r="R110" s="476">
        <f>Benchmark!T$1144</f>
        <v>0</v>
      </c>
      <c r="S110" s="476">
        <f>Benchmark!U$1144</f>
        <v>0.50427481676923525</v>
      </c>
      <c r="T110" s="476">
        <f>Benchmark!V$1144</f>
        <v>0.98855581931868275</v>
      </c>
      <c r="U110" s="476">
        <f>Benchmark!W$1144</f>
        <v>0.74051838787928159</v>
      </c>
      <c r="V110" s="476">
        <f>Benchmark!X$1144</f>
        <v>0.67319853443571065</v>
      </c>
      <c r="W110" s="476">
        <f>Benchmark!Y$1144</f>
        <v>0.61199866766882771</v>
      </c>
      <c r="X110" s="476">
        <f>Benchmark!Z$1144</f>
        <v>0.55636242515347967</v>
      </c>
      <c r="Y110" s="476">
        <f>Benchmark!AA$1144</f>
        <v>0.50578402286679969</v>
      </c>
      <c r="Z110" s="476">
        <f>Benchmark!AB$1144</f>
        <v>0.45980365715163607</v>
      </c>
      <c r="AA110" s="476">
        <f>Benchmark!AC$1144</f>
        <v>0.41800332468330548</v>
      </c>
      <c r="AB110" s="476">
        <f>Benchmark!AD$1144</f>
        <v>0.39623232787406198</v>
      </c>
      <c r="AC110" s="476">
        <f>Benchmark!AE$1144</f>
        <v>0.21700603871029156</v>
      </c>
      <c r="AD110" s="476">
        <f>Benchmark!AF$1144</f>
        <v>0</v>
      </c>
      <c r="AE110" s="476">
        <f>Benchmark!AG$1144</f>
        <v>0</v>
      </c>
      <c r="AF110" s="476">
        <f>Benchmark!AH$1144</f>
        <v>0</v>
      </c>
      <c r="AG110" s="476">
        <f>Benchmark!AI$1144</f>
        <v>0</v>
      </c>
    </row>
    <row r="111" spans="2:33" x14ac:dyDescent="0.35">
      <c r="E111" s="474" t="s">
        <v>1403</v>
      </c>
      <c r="F111" s="474"/>
      <c r="G111" s="478">
        <f>Benchmark!G$1363</f>
        <v>132.35758501099406</v>
      </c>
      <c r="H111" s="479"/>
      <c r="I111" s="478">
        <f>Benchmark!K$1348</f>
        <v>11.84825</v>
      </c>
      <c r="J111" s="478">
        <f>Benchmark!L$1348</f>
        <v>6.2256818181818181</v>
      </c>
      <c r="K111" s="478">
        <f>Benchmark!M$1348</f>
        <v>7.7582813763930307</v>
      </c>
      <c r="L111" s="478">
        <f>Benchmark!N$1348</f>
        <v>8.2961619809198677</v>
      </c>
      <c r="M111" s="478">
        <f>Benchmark!O$1348</f>
        <v>7.4372448384898</v>
      </c>
      <c r="N111" s="478">
        <f>Benchmark!P$1348</f>
        <v>6.6659311270724704</v>
      </c>
      <c r="O111" s="478">
        <f>Benchmark!Q$1348</f>
        <v>7.6249058272120616</v>
      </c>
      <c r="P111" s="478">
        <f>Benchmark!R$1348</f>
        <v>7.3908562084518756</v>
      </c>
      <c r="Q111" s="478">
        <f>Benchmark!S$1348</f>
        <v>6.8396355786016638</v>
      </c>
      <c r="R111" s="478">
        <f>Benchmark!T$1348</f>
        <v>6.326679314468012</v>
      </c>
      <c r="S111" s="478">
        <f>Benchmark!U$1348</f>
        <v>6.2948438332766008</v>
      </c>
      <c r="T111" s="478">
        <f>Benchmark!V$1348</f>
        <v>6.2875065892193076</v>
      </c>
      <c r="U111" s="478">
        <f>Benchmark!W$1348</f>
        <v>7.1394335664386963</v>
      </c>
      <c r="V111" s="478">
        <f>Benchmark!X$1348</f>
        <v>6.4903941513079069</v>
      </c>
      <c r="W111" s="478">
        <f>Benchmark!Y$1348</f>
        <v>5.9003583193708211</v>
      </c>
      <c r="X111" s="478">
        <f>Benchmark!Z$1348</f>
        <v>5.3639621085189289</v>
      </c>
      <c r="Y111" s="478">
        <f>Benchmark!AA$1348</f>
        <v>4.8763291895626626</v>
      </c>
      <c r="Z111" s="478">
        <f>Benchmark!AB$1348</f>
        <v>4.4330265359660563</v>
      </c>
      <c r="AA111" s="478">
        <f>Benchmark!AC$1348</f>
        <v>4.0300241236055054</v>
      </c>
      <c r="AB111" s="478">
        <f>Benchmark!AD$1348</f>
        <v>3.7380997025772134</v>
      </c>
      <c r="AC111" s="478">
        <f>Benchmark!AE$1348</f>
        <v>1.3899788213597342</v>
      </c>
      <c r="AD111" s="478">
        <f>Benchmark!AF$1348</f>
        <v>3.456577639949943E-17</v>
      </c>
      <c r="AE111" s="478">
        <f>Benchmark!AG$1348</f>
        <v>3.1423433090454023E-17</v>
      </c>
      <c r="AF111" s="478">
        <f>Benchmark!AH$1348</f>
        <v>2.8566757354958203E-17</v>
      </c>
      <c r="AG111" s="478">
        <f>Benchmark!AI$1348</f>
        <v>2.5969779413598369E-17</v>
      </c>
    </row>
    <row r="130" spans="3:33" x14ac:dyDescent="0.35">
      <c r="C130" s="86" t="s">
        <v>1479</v>
      </c>
    </row>
    <row r="131" spans="3:33" x14ac:dyDescent="0.35">
      <c r="E131" s="44"/>
      <c r="F131" s="44"/>
      <c r="G131" s="475"/>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75" t="s">
        <v>1404</v>
      </c>
    </row>
    <row r="132" spans="3:33" x14ac:dyDescent="0.35">
      <c r="E132" s="472" t="s">
        <v>1402</v>
      </c>
      <c r="F132" s="470"/>
      <c r="G132" s="471" t="s">
        <v>166</v>
      </c>
      <c r="H132" s="470"/>
      <c r="I132" s="472">
        <v>1</v>
      </c>
      <c r="J132" s="472">
        <v>2</v>
      </c>
      <c r="K132" s="472">
        <v>3</v>
      </c>
      <c r="L132" s="472">
        <v>4</v>
      </c>
      <c r="M132" s="472">
        <v>5</v>
      </c>
      <c r="N132" s="472">
        <v>6</v>
      </c>
      <c r="O132" s="472">
        <v>7</v>
      </c>
      <c r="P132" s="472">
        <v>8</v>
      </c>
      <c r="Q132" s="472">
        <v>9</v>
      </c>
      <c r="R132" s="472">
        <v>10</v>
      </c>
      <c r="S132" s="472">
        <v>11</v>
      </c>
      <c r="T132" s="472">
        <v>12</v>
      </c>
      <c r="U132" s="472">
        <v>13</v>
      </c>
      <c r="V132" s="472">
        <v>14</v>
      </c>
      <c r="W132" s="472">
        <v>15</v>
      </c>
      <c r="X132" s="472">
        <v>16</v>
      </c>
      <c r="Y132" s="472">
        <v>17</v>
      </c>
      <c r="Z132" s="472">
        <v>18</v>
      </c>
      <c r="AA132" s="472">
        <v>19</v>
      </c>
      <c r="AB132" s="472">
        <v>20</v>
      </c>
      <c r="AC132" s="472">
        <v>21</v>
      </c>
      <c r="AD132" s="472">
        <v>22</v>
      </c>
      <c r="AE132" s="472">
        <v>23</v>
      </c>
      <c r="AF132" s="472">
        <v>24</v>
      </c>
      <c r="AG132" s="472">
        <v>25</v>
      </c>
    </row>
    <row r="133" spans="3:33" x14ac:dyDescent="0.35">
      <c r="E133" s="293" t="s">
        <v>807</v>
      </c>
      <c r="F133" s="293"/>
      <c r="G133" s="476">
        <f>Incentive!G$381</f>
        <v>5</v>
      </c>
      <c r="H133" s="477"/>
      <c r="I133" s="476">
        <f>Incentive!K$377</f>
        <v>5</v>
      </c>
      <c r="J133" s="476">
        <f>Incentive!L$377</f>
        <v>0</v>
      </c>
      <c r="K133" s="476">
        <f>Incentive!M$377</f>
        <v>0</v>
      </c>
      <c r="L133" s="476">
        <f>Incentive!N$377</f>
        <v>0</v>
      </c>
      <c r="M133" s="476">
        <f>Incentive!O$377</f>
        <v>0</v>
      </c>
      <c r="N133" s="476">
        <f>Incentive!P$377</f>
        <v>0</v>
      </c>
      <c r="O133" s="476">
        <f>Incentive!Q$377</f>
        <v>0</v>
      </c>
      <c r="P133" s="476">
        <f>Incentive!R$377</f>
        <v>0</v>
      </c>
      <c r="Q133" s="476">
        <f>Incentive!S$377</f>
        <v>0</v>
      </c>
      <c r="R133" s="476">
        <f>Incentive!T$377</f>
        <v>0</v>
      </c>
      <c r="S133" s="476">
        <f>Incentive!U$377</f>
        <v>0</v>
      </c>
      <c r="T133" s="476">
        <f>Incentive!V$377</f>
        <v>0</v>
      </c>
      <c r="U133" s="476">
        <f>Incentive!W$377</f>
        <v>0</v>
      </c>
      <c r="V133" s="476">
        <f>Incentive!X$377</f>
        <v>0</v>
      </c>
      <c r="W133" s="476">
        <f>Incentive!Y$377</f>
        <v>0</v>
      </c>
      <c r="X133" s="476">
        <f>Incentive!Z$377</f>
        <v>0</v>
      </c>
      <c r="Y133" s="476">
        <f>Incentive!AA$377</f>
        <v>0</v>
      </c>
      <c r="Z133" s="476">
        <f>Incentive!AB$377</f>
        <v>0</v>
      </c>
      <c r="AA133" s="476">
        <f>Incentive!AC$377</f>
        <v>0</v>
      </c>
      <c r="AB133" s="476">
        <f>Incentive!AD$377</f>
        <v>0</v>
      </c>
      <c r="AC133" s="476">
        <f>Incentive!AE$377</f>
        <v>0</v>
      </c>
      <c r="AD133" s="476">
        <f>Incentive!AF$377</f>
        <v>0</v>
      </c>
      <c r="AE133" s="476">
        <f>Incentive!AG$377</f>
        <v>0</v>
      </c>
      <c r="AF133" s="476">
        <f>Incentive!AH$377</f>
        <v>0</v>
      </c>
      <c r="AG133" s="476">
        <f>Incentive!AI$377</f>
        <v>0</v>
      </c>
    </row>
    <row r="134" spans="3:33" x14ac:dyDescent="0.35">
      <c r="E134" s="293" t="s">
        <v>37</v>
      </c>
      <c r="F134" s="293"/>
      <c r="G134" s="476">
        <f>Incentive!G$476</f>
        <v>29.896498210080804</v>
      </c>
      <c r="H134" s="477"/>
      <c r="I134" s="476">
        <f>Incentive!K$472</f>
        <v>3.375</v>
      </c>
      <c r="J134" s="476">
        <f>Incentive!L$472</f>
        <v>3.0681818181818179</v>
      </c>
      <c r="K134" s="476">
        <f>Incentive!M$472</f>
        <v>2.4002936249710358</v>
      </c>
      <c r="L134" s="476">
        <f>Incentive!N$472</f>
        <v>2.3828270369759226</v>
      </c>
      <c r="M134" s="476">
        <f>Incentive!O$472</f>
        <v>2.1662063972508387</v>
      </c>
      <c r="N134" s="476">
        <f>Incentive!P$472</f>
        <v>1.9692785429553077</v>
      </c>
      <c r="O134" s="476">
        <f>Incentive!Q$472</f>
        <v>1.7902532208684614</v>
      </c>
      <c r="P134" s="476">
        <f>Incentive!R$472</f>
        <v>1.6275029280622373</v>
      </c>
      <c r="Q134" s="476">
        <f>Incentive!S$472</f>
        <v>1.4795481164202158</v>
      </c>
      <c r="R134" s="476">
        <f>Incentive!T$472</f>
        <v>1.3450437422001962</v>
      </c>
      <c r="S134" s="476">
        <f>Incentive!U$472</f>
        <v>1.2227670383638147</v>
      </c>
      <c r="T134" s="476">
        <f>Incentive!V$472</f>
        <v>1.1116063985125586</v>
      </c>
      <c r="U134" s="476">
        <f>Incentive!W$472</f>
        <v>1.0105512713750531</v>
      </c>
      <c r="V134" s="476">
        <f>Incentive!X$472</f>
        <v>0.91868297397732102</v>
      </c>
      <c r="W134" s="476">
        <f>Incentive!Y$472</f>
        <v>0.8351663399793825</v>
      </c>
      <c r="X134" s="476">
        <f>Incentive!Z$472</f>
        <v>0.75924212725398421</v>
      </c>
      <c r="Y134" s="476">
        <f>Incentive!AA$472</f>
        <v>0.69022011568544017</v>
      </c>
      <c r="Z134" s="476">
        <f>Incentive!AB$472</f>
        <v>0.62747283244130925</v>
      </c>
      <c r="AA134" s="476">
        <f>Incentive!AC$472</f>
        <v>0.57042984767391747</v>
      </c>
      <c r="AB134" s="476">
        <f>Incentive!AD$472</f>
        <v>0.51032082662810396</v>
      </c>
      <c r="AC134" s="476">
        <f>Incentive!AE$472</f>
        <v>3.5903010303881419E-2</v>
      </c>
      <c r="AD134" s="476">
        <f>Incentive!AF$472</f>
        <v>0</v>
      </c>
      <c r="AE134" s="476">
        <f>Incentive!AG$472</f>
        <v>0</v>
      </c>
      <c r="AF134" s="476">
        <f>Incentive!AH$472</f>
        <v>0</v>
      </c>
      <c r="AG134" s="476">
        <f>Incentive!AI$472</f>
        <v>0</v>
      </c>
    </row>
    <row r="135" spans="3:33" x14ac:dyDescent="0.35">
      <c r="E135" s="293" t="s">
        <v>33</v>
      </c>
      <c r="F135" s="293"/>
      <c r="G135" s="476">
        <f>Incentive!G$715</f>
        <v>44.885568597506214</v>
      </c>
      <c r="H135" s="477"/>
      <c r="I135" s="476">
        <f>Incentive!K$714</f>
        <v>0</v>
      </c>
      <c r="J135" s="476">
        <f>Incentive!L$714</f>
        <v>0</v>
      </c>
      <c r="K135" s="476">
        <f>Incentive!M$714</f>
        <v>3.8201778340666239</v>
      </c>
      <c r="L135" s="476">
        <f>Incentive!N$714</f>
        <v>4.6305185867474226</v>
      </c>
      <c r="M135" s="476">
        <f>Incentive!O$714</f>
        <v>4.2095623515885663</v>
      </c>
      <c r="N135" s="476">
        <f>Incentive!P$714</f>
        <v>3.826874865080514</v>
      </c>
      <c r="O135" s="476">
        <f>Incentive!Q$714</f>
        <v>3.4789771500731943</v>
      </c>
      <c r="P135" s="476">
        <f>Incentive!R$714</f>
        <v>3.1627065000665393</v>
      </c>
      <c r="Q135" s="476">
        <f>Incentive!S$714</f>
        <v>2.875187727333218</v>
      </c>
      <c r="R135" s="476">
        <f>Incentive!T$714</f>
        <v>2.6138070248483798</v>
      </c>
      <c r="S135" s="476">
        <f>Incentive!U$714</f>
        <v>2.3761882044076179</v>
      </c>
      <c r="T135" s="476">
        <f>Incentive!V$714</f>
        <v>2.1601710949160156</v>
      </c>
      <c r="U135" s="476">
        <f>Incentive!W$714</f>
        <v>1.9637919044691055</v>
      </c>
      <c r="V135" s="476">
        <f>Incentive!X$714</f>
        <v>1.785265367699187</v>
      </c>
      <c r="W135" s="476">
        <f>Incentive!Y$714</f>
        <v>1.6229685160901695</v>
      </c>
      <c r="X135" s="476">
        <f>Incentive!Z$714</f>
        <v>1.4754259237183358</v>
      </c>
      <c r="Y135" s="476">
        <f>Incentive!AA$714</f>
        <v>1.341296294289396</v>
      </c>
      <c r="Z135" s="476">
        <f>Incentive!AB$714</f>
        <v>1.2193602675358146</v>
      </c>
      <c r="AA135" s="476">
        <f>Incentive!AC$714</f>
        <v>1.1085093341234677</v>
      </c>
      <c r="AB135" s="476">
        <f>Incentive!AD$714</f>
        <v>1.0077357582940611</v>
      </c>
      <c r="AC135" s="476">
        <f>Incentive!AE$714</f>
        <v>0.20704389215859731</v>
      </c>
      <c r="AD135" s="476">
        <f>Incentive!AF$714</f>
        <v>0</v>
      </c>
      <c r="AE135" s="476">
        <f>Incentive!AG$714</f>
        <v>0</v>
      </c>
      <c r="AF135" s="476">
        <f>Incentive!AH$714</f>
        <v>0</v>
      </c>
      <c r="AG135" s="476">
        <f>Incentive!AI$714</f>
        <v>0</v>
      </c>
    </row>
    <row r="136" spans="3:33" x14ac:dyDescent="0.35">
      <c r="E136" s="293" t="s">
        <v>44</v>
      </c>
      <c r="F136" s="293"/>
      <c r="G136" s="476">
        <f>Incentive!G$955</f>
        <v>31.033590709796975</v>
      </c>
      <c r="H136" s="477"/>
      <c r="I136" s="476">
        <f>Incentive!K$951</f>
        <v>0</v>
      </c>
      <c r="J136" s="476">
        <f>Incentive!L$951</f>
        <v>0</v>
      </c>
      <c r="K136" s="476">
        <f>Incentive!M$951</f>
        <v>0</v>
      </c>
      <c r="L136" s="476">
        <f>Incentive!N$951</f>
        <v>0</v>
      </c>
      <c r="M136" s="476">
        <f>Incentive!O$951</f>
        <v>0</v>
      </c>
      <c r="N136" s="476">
        <f>Incentive!P$951</f>
        <v>0</v>
      </c>
      <c r="O136" s="476">
        <f>Incentive!Q$951</f>
        <v>1.6515143883115357</v>
      </c>
      <c r="P136" s="476">
        <f>Incentive!R$951</f>
        <v>2.0391784906761021</v>
      </c>
      <c r="Q136" s="476">
        <f>Incentive!S$951</f>
        <v>2.0459995949601946</v>
      </c>
      <c r="R136" s="476">
        <f>Incentive!T$951</f>
        <v>2.0338516729511054</v>
      </c>
      <c r="S136" s="476">
        <f>Incentive!U$951</f>
        <v>1.8879984333101774</v>
      </c>
      <c r="T136" s="476">
        <f>Incentive!V$951</f>
        <v>1.7511593306304549</v>
      </c>
      <c r="U136" s="476">
        <f>Incentive!W$951</f>
        <v>3.1736502337683503</v>
      </c>
      <c r="V136" s="476">
        <f>Incentive!X$951</f>
        <v>2.8851365761530459</v>
      </c>
      <c r="W136" s="476">
        <f>Incentive!Y$951</f>
        <v>2.6228514328664039</v>
      </c>
      <c r="X136" s="476">
        <f>Incentive!Z$951</f>
        <v>2.3844103935149126</v>
      </c>
      <c r="Y136" s="476">
        <f>Incentive!AA$951</f>
        <v>2.1676458122862847</v>
      </c>
      <c r="Z136" s="476">
        <f>Incentive!AB$951</f>
        <v>1.97058710207844</v>
      </c>
      <c r="AA136" s="476">
        <f>Incentive!AC$951</f>
        <v>1.7914428200713093</v>
      </c>
      <c r="AB136" s="476">
        <f>Incentive!AD$951</f>
        <v>1.698138548031694</v>
      </c>
      <c r="AC136" s="476">
        <f>Incentive!AE$951</f>
        <v>0.93002588018696386</v>
      </c>
      <c r="AD136" s="476">
        <f>Incentive!AF$951</f>
        <v>0</v>
      </c>
      <c r="AE136" s="476">
        <f>Incentive!AG$951</f>
        <v>0</v>
      </c>
      <c r="AF136" s="476">
        <f>Incentive!AH$951</f>
        <v>0</v>
      </c>
      <c r="AG136" s="476">
        <f>Incentive!AI$951</f>
        <v>0</v>
      </c>
    </row>
    <row r="137" spans="3:33" x14ac:dyDescent="0.35">
      <c r="E137" s="293" t="s">
        <v>801</v>
      </c>
      <c r="F137" s="293"/>
      <c r="G137" s="476">
        <f>Incentive!G$1020</f>
        <v>0</v>
      </c>
      <c r="H137" s="477"/>
      <c r="I137" s="476">
        <f>Incentive!K$1016</f>
        <v>0</v>
      </c>
      <c r="J137" s="476">
        <f>Incentive!L$1016</f>
        <v>0</v>
      </c>
      <c r="K137" s="476">
        <f>Incentive!M$1016</f>
        <v>0</v>
      </c>
      <c r="L137" s="476">
        <f>Incentive!N$1016</f>
        <v>0</v>
      </c>
      <c r="M137" s="476">
        <f>Incentive!O$1016</f>
        <v>0</v>
      </c>
      <c r="N137" s="476">
        <f>Incentive!P$1016</f>
        <v>0</v>
      </c>
      <c r="O137" s="476">
        <f>Incentive!Q$1016</f>
        <v>0</v>
      </c>
      <c r="P137" s="476">
        <f>Incentive!R$1016</f>
        <v>0</v>
      </c>
      <c r="Q137" s="476">
        <f>Incentive!S$1016</f>
        <v>0</v>
      </c>
      <c r="R137" s="476">
        <f>Incentive!T$1016</f>
        <v>0</v>
      </c>
      <c r="S137" s="476">
        <f>Incentive!U$1016</f>
        <v>0</v>
      </c>
      <c r="T137" s="476">
        <f>Incentive!V$1016</f>
        <v>0</v>
      </c>
      <c r="U137" s="476">
        <f>Incentive!W$1016</f>
        <v>0</v>
      </c>
      <c r="V137" s="476">
        <f>Incentive!X$1016</f>
        <v>0</v>
      </c>
      <c r="W137" s="476">
        <f>Incentive!Y$1016</f>
        <v>0</v>
      </c>
      <c r="X137" s="476">
        <f>Incentive!Z$1016</f>
        <v>0</v>
      </c>
      <c r="Y137" s="476">
        <f>Incentive!AA$1016</f>
        <v>0</v>
      </c>
      <c r="Z137" s="476">
        <f>Incentive!AB$1016</f>
        <v>0</v>
      </c>
      <c r="AA137" s="476">
        <f>Incentive!AC$1016</f>
        <v>0</v>
      </c>
      <c r="AB137" s="476">
        <f>Incentive!AD$1016</f>
        <v>0</v>
      </c>
      <c r="AC137" s="476">
        <f>Incentive!AE$1016</f>
        <v>0</v>
      </c>
      <c r="AD137" s="476">
        <f>Incentive!AF$1016</f>
        <v>0</v>
      </c>
      <c r="AE137" s="476">
        <f>Incentive!AG$1016</f>
        <v>0</v>
      </c>
      <c r="AF137" s="476">
        <f>Incentive!AH$1016</f>
        <v>0</v>
      </c>
      <c r="AG137" s="476">
        <f>Incentive!AI$1016</f>
        <v>0</v>
      </c>
    </row>
    <row r="138" spans="3:33" x14ac:dyDescent="0.35">
      <c r="E138" s="293" t="s">
        <v>1333</v>
      </c>
      <c r="F138" s="293"/>
      <c r="G138" s="476">
        <f>Incentive!G$1069</f>
        <v>10.450193362123322</v>
      </c>
      <c r="H138" s="477"/>
      <c r="I138" s="476">
        <f>Incentive!K$1065</f>
        <v>2.4</v>
      </c>
      <c r="J138" s="476">
        <f>Incentive!L$1065</f>
        <v>2.1818181818181817</v>
      </c>
      <c r="K138" s="476">
        <f>Incentive!M$1065</f>
        <v>0.65082644628099151</v>
      </c>
      <c r="L138" s="476">
        <f>Incentive!N$1065</f>
        <v>0.59166040570999234</v>
      </c>
      <c r="M138" s="476">
        <f>Incentive!O$1065</f>
        <v>0.53787309609999301</v>
      </c>
      <c r="N138" s="476">
        <f>Incentive!P$1065</f>
        <v>0.48897554190908449</v>
      </c>
      <c r="O138" s="476">
        <f>Incentive!Q$1065</f>
        <v>0.44452321991734955</v>
      </c>
      <c r="P138" s="476">
        <f>Incentive!R$1065</f>
        <v>0.40411201810668129</v>
      </c>
      <c r="Q138" s="476">
        <f>Incentive!S$1065</f>
        <v>0.36737456191516482</v>
      </c>
      <c r="R138" s="476">
        <f>Incentive!T$1065</f>
        <v>0.33397687446833169</v>
      </c>
      <c r="S138" s="476">
        <f>Incentive!U$1065</f>
        <v>0.30361534042575605</v>
      </c>
      <c r="T138" s="476">
        <f>Incentive!V$1065</f>
        <v>0.27601394584159633</v>
      </c>
      <c r="U138" s="476">
        <f>Incentive!W$1065</f>
        <v>0.25092176894690577</v>
      </c>
      <c r="V138" s="476">
        <f>Incentive!X$1065</f>
        <v>0.22811069904264161</v>
      </c>
      <c r="W138" s="476">
        <f>Incentive!Y$1065</f>
        <v>0.20737336276603782</v>
      </c>
      <c r="X138" s="476">
        <f>Incentive!Z$1065</f>
        <v>0.18852123887821617</v>
      </c>
      <c r="Y138" s="476">
        <f>Incentive!AA$1065</f>
        <v>0.17138294443474197</v>
      </c>
      <c r="Z138" s="476">
        <f>Incentive!AB$1065</f>
        <v>0.15580267675885634</v>
      </c>
      <c r="AA138" s="476">
        <f>Incentive!AC$1065</f>
        <v>0.14163879705350574</v>
      </c>
      <c r="AB138" s="476">
        <f>Incentive!AD$1065</f>
        <v>0.1256722417492922</v>
      </c>
      <c r="AC138" s="476">
        <f>Incentive!AE$1065</f>
        <v>0</v>
      </c>
      <c r="AD138" s="476">
        <f>Incentive!AF$1065</f>
        <v>0</v>
      </c>
      <c r="AE138" s="476">
        <f>Incentive!AG$1065</f>
        <v>0</v>
      </c>
      <c r="AF138" s="476">
        <f>Incentive!AH$1065</f>
        <v>0</v>
      </c>
      <c r="AG138" s="476">
        <f>Incentive!AI$1065</f>
        <v>0</v>
      </c>
    </row>
    <row r="139" spans="3:33" x14ac:dyDescent="0.35">
      <c r="E139" s="293" t="s">
        <v>1398</v>
      </c>
      <c r="F139" s="293"/>
      <c r="G139" s="476">
        <f>Incentive!G$1106</f>
        <v>5.0199961089754019</v>
      </c>
      <c r="H139" s="477"/>
      <c r="I139" s="476">
        <f>Incentive!K$1102</f>
        <v>1.0732499999999998</v>
      </c>
      <c r="J139" s="476">
        <f>Incentive!L$1102</f>
        <v>0.97568181818181798</v>
      </c>
      <c r="K139" s="476">
        <f>Incentive!M$1102</f>
        <v>0.88698347107437991</v>
      </c>
      <c r="L139" s="476">
        <f>Incentive!N$1102</f>
        <v>0.69115595148652986</v>
      </c>
      <c r="M139" s="476">
        <f>Incentive!O$1102</f>
        <v>0.52360299355040141</v>
      </c>
      <c r="N139" s="476">
        <f>Incentive!P$1102</f>
        <v>0.3808021771275647</v>
      </c>
      <c r="O139" s="476">
        <f>Incentive!Q$1102</f>
        <v>0.25963784804152146</v>
      </c>
      <c r="P139" s="476">
        <f>Incentive!R$1102</f>
        <v>0.15735627154031601</v>
      </c>
      <c r="Q139" s="476">
        <f>Incentive!S$1102</f>
        <v>7.1525577972870985E-2</v>
      </c>
      <c r="R139" s="476">
        <f>Incentive!T$1102</f>
        <v>1.0848221351558214E-16</v>
      </c>
      <c r="S139" s="476">
        <f>Incentive!U$1102</f>
        <v>9.8620194105074665E-17</v>
      </c>
      <c r="T139" s="476">
        <f>Incentive!V$1102</f>
        <v>8.965472191370424E-17</v>
      </c>
      <c r="U139" s="476">
        <f>Incentive!W$1102</f>
        <v>8.1504292648822021E-17</v>
      </c>
      <c r="V139" s="476">
        <f>Incentive!X$1102</f>
        <v>7.4094811498929122E-17</v>
      </c>
      <c r="W139" s="476">
        <f>Incentive!Y$1102</f>
        <v>6.7358919544480993E-17</v>
      </c>
      <c r="X139" s="476">
        <f>Incentive!Z$1102</f>
        <v>6.1235381404073635E-17</v>
      </c>
      <c r="Y139" s="476">
        <f>Incentive!AA$1102</f>
        <v>5.5668528549157857E-17</v>
      </c>
      <c r="Z139" s="476">
        <f>Incentive!AB$1102</f>
        <v>5.0607753226507129E-17</v>
      </c>
      <c r="AA139" s="476">
        <f>Incentive!AC$1102</f>
        <v>4.6007048387733751E-17</v>
      </c>
      <c r="AB139" s="476">
        <f>Incentive!AD$1102</f>
        <v>4.1824589443394309E-17</v>
      </c>
      <c r="AC139" s="476">
        <f>Incentive!AE$1102</f>
        <v>3.8022354039449387E-17</v>
      </c>
      <c r="AD139" s="476">
        <f>Incentive!AF$1102</f>
        <v>3.456577639949943E-17</v>
      </c>
      <c r="AE139" s="476">
        <f>Incentive!AG$1102</f>
        <v>3.1423433090454023E-17</v>
      </c>
      <c r="AF139" s="476">
        <f>Incentive!AH$1102</f>
        <v>2.8566757354958203E-17</v>
      </c>
      <c r="AG139" s="476">
        <f>Incentive!AI$1102</f>
        <v>2.5969779413598369E-17</v>
      </c>
    </row>
    <row r="140" spans="3:33" x14ac:dyDescent="0.35">
      <c r="E140" s="293" t="s">
        <v>1399</v>
      </c>
      <c r="F140" s="293"/>
      <c r="G140" s="476">
        <f>Incentive!G$1148</f>
        <v>6.0717380225113118</v>
      </c>
      <c r="H140" s="477"/>
      <c r="I140" s="476">
        <f>Incentive!K$1144</f>
        <v>0</v>
      </c>
      <c r="J140" s="476">
        <f>Incentive!L$1144</f>
        <v>0</v>
      </c>
      <c r="K140" s="476">
        <f>Incentive!M$1144</f>
        <v>0</v>
      </c>
      <c r="L140" s="476">
        <f>Incentive!N$1144</f>
        <v>0</v>
      </c>
      <c r="M140" s="476">
        <f>Incentive!O$1144</f>
        <v>0</v>
      </c>
      <c r="N140" s="476">
        <f>Incentive!P$1144</f>
        <v>0</v>
      </c>
      <c r="O140" s="476">
        <f>Incentive!Q$1144</f>
        <v>0</v>
      </c>
      <c r="P140" s="476">
        <f>Incentive!R$1144</f>
        <v>0</v>
      </c>
      <c r="Q140" s="476">
        <f>Incentive!S$1144</f>
        <v>0</v>
      </c>
      <c r="R140" s="476">
        <f>Incentive!T$1144</f>
        <v>0</v>
      </c>
      <c r="S140" s="476">
        <f>Incentive!U$1144</f>
        <v>0.50427481676923525</v>
      </c>
      <c r="T140" s="476">
        <f>Incentive!V$1144</f>
        <v>0.98855581931868275</v>
      </c>
      <c r="U140" s="476">
        <f>Incentive!W$1144</f>
        <v>0.74051838787928159</v>
      </c>
      <c r="V140" s="476">
        <f>Incentive!X$1144</f>
        <v>0.67319853443571065</v>
      </c>
      <c r="W140" s="476">
        <f>Incentive!Y$1144</f>
        <v>0.61199866766882771</v>
      </c>
      <c r="X140" s="476">
        <f>Incentive!Z$1144</f>
        <v>0.55636242515347967</v>
      </c>
      <c r="Y140" s="476">
        <f>Incentive!AA$1144</f>
        <v>0.50578402286679969</v>
      </c>
      <c r="Z140" s="476">
        <f>Incentive!AB$1144</f>
        <v>0.45980365715163607</v>
      </c>
      <c r="AA140" s="476">
        <f>Incentive!AC$1144</f>
        <v>0.41800332468330548</v>
      </c>
      <c r="AB140" s="476">
        <f>Incentive!AD$1144</f>
        <v>0.39623232787406198</v>
      </c>
      <c r="AC140" s="476">
        <f>Incentive!AE$1144</f>
        <v>0.21700603871029156</v>
      </c>
      <c r="AD140" s="476">
        <f>Incentive!AF$1144</f>
        <v>0</v>
      </c>
      <c r="AE140" s="476">
        <f>Incentive!AG$1144</f>
        <v>0</v>
      </c>
      <c r="AF140" s="476">
        <f>Incentive!AH$1144</f>
        <v>0</v>
      </c>
      <c r="AG140" s="476">
        <f>Incentive!AI$1144</f>
        <v>0</v>
      </c>
    </row>
    <row r="141" spans="3:33" x14ac:dyDescent="0.35">
      <c r="E141" s="474" t="s">
        <v>1402</v>
      </c>
      <c r="F141" s="474"/>
      <c r="G141" s="478">
        <f>Incentive!G$1363</f>
        <v>132.35758501099406</v>
      </c>
      <c r="H141" s="479"/>
      <c r="I141" s="478">
        <f>Incentive!K$1348</f>
        <v>11.84825</v>
      </c>
      <c r="J141" s="478">
        <f>Incentive!L$1348</f>
        <v>6.2256818181818181</v>
      </c>
      <c r="K141" s="478">
        <f>Incentive!M$1348</f>
        <v>7.7582813763930307</v>
      </c>
      <c r="L141" s="478">
        <f>Incentive!N$1348</f>
        <v>8.2961619809198677</v>
      </c>
      <c r="M141" s="478">
        <f>Incentive!O$1348</f>
        <v>7.4372448384898</v>
      </c>
      <c r="N141" s="478">
        <f>Incentive!P$1348</f>
        <v>6.6659311270724704</v>
      </c>
      <c r="O141" s="478">
        <f>Incentive!Q$1348</f>
        <v>7.6249058272120616</v>
      </c>
      <c r="P141" s="478">
        <f>Incentive!R$1348</f>
        <v>7.3908562084518756</v>
      </c>
      <c r="Q141" s="478">
        <f>Incentive!S$1348</f>
        <v>6.8396355786016638</v>
      </c>
      <c r="R141" s="478">
        <f>Incentive!T$1348</f>
        <v>6.326679314468012</v>
      </c>
      <c r="S141" s="478">
        <f>Incentive!U$1348</f>
        <v>6.2948438332766008</v>
      </c>
      <c r="T141" s="478">
        <f>Incentive!V$1348</f>
        <v>6.2875065892193076</v>
      </c>
      <c r="U141" s="478">
        <f>Incentive!W$1348</f>
        <v>7.1394335664386963</v>
      </c>
      <c r="V141" s="478">
        <f>Incentive!X$1348</f>
        <v>6.4903941513079069</v>
      </c>
      <c r="W141" s="478">
        <f>Incentive!Y$1348</f>
        <v>5.9003583193708211</v>
      </c>
      <c r="X141" s="478">
        <f>Incentive!Z$1348</f>
        <v>5.3639621085189289</v>
      </c>
      <c r="Y141" s="478">
        <f>Incentive!AA$1348</f>
        <v>4.8763291895626626</v>
      </c>
      <c r="Z141" s="478">
        <f>Incentive!AB$1348</f>
        <v>4.4330265359660563</v>
      </c>
      <c r="AA141" s="478">
        <f>Incentive!AC$1348</f>
        <v>4.0300241236055054</v>
      </c>
      <c r="AB141" s="478">
        <f>Incentive!AD$1348</f>
        <v>3.7380997025772134</v>
      </c>
      <c r="AC141" s="478">
        <f>Incentive!AE$1348</f>
        <v>1.3899788213597342</v>
      </c>
      <c r="AD141" s="478">
        <f>Incentive!AF$1348</f>
        <v>3.456577639949943E-17</v>
      </c>
      <c r="AE141" s="478">
        <f>Incentive!AG$1348</f>
        <v>3.1423433090454023E-17</v>
      </c>
      <c r="AF141" s="478">
        <f>Incentive!AH$1348</f>
        <v>2.8566757354958203E-17</v>
      </c>
      <c r="AG141" s="478">
        <f>Incentive!AI$1348</f>
        <v>2.5969779413598369E-17</v>
      </c>
    </row>
    <row r="160" spans="3:3" x14ac:dyDescent="0.35">
      <c r="C160" s="86" t="s">
        <v>1481</v>
      </c>
    </row>
    <row r="161" spans="5:33" x14ac:dyDescent="0.35">
      <c r="E161" s="44"/>
      <c r="F161" s="44"/>
      <c r="G161" s="475"/>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75" t="s">
        <v>1404</v>
      </c>
    </row>
    <row r="162" spans="5:33" x14ac:dyDescent="0.35">
      <c r="E162" s="472" t="s">
        <v>1401</v>
      </c>
      <c r="F162" s="470"/>
      <c r="G162" s="471" t="s">
        <v>166</v>
      </c>
      <c r="H162" s="470"/>
      <c r="I162" s="472">
        <v>1</v>
      </c>
      <c r="J162" s="472">
        <v>2</v>
      </c>
      <c r="K162" s="472">
        <v>3</v>
      </c>
      <c r="L162" s="472">
        <v>4</v>
      </c>
      <c r="M162" s="472">
        <v>5</v>
      </c>
      <c r="N162" s="472">
        <v>6</v>
      </c>
      <c r="O162" s="472">
        <v>7</v>
      </c>
      <c r="P162" s="472">
        <v>8</v>
      </c>
      <c r="Q162" s="472">
        <v>9</v>
      </c>
      <c r="R162" s="472">
        <v>10</v>
      </c>
      <c r="S162" s="472">
        <v>11</v>
      </c>
      <c r="T162" s="472">
        <v>12</v>
      </c>
      <c r="U162" s="472">
        <v>13</v>
      </c>
      <c r="V162" s="472">
        <v>14</v>
      </c>
      <c r="W162" s="472">
        <v>15</v>
      </c>
      <c r="X162" s="472">
        <v>16</v>
      </c>
      <c r="Y162" s="472">
        <v>17</v>
      </c>
      <c r="Z162" s="472">
        <v>18</v>
      </c>
      <c r="AA162" s="472">
        <v>19</v>
      </c>
      <c r="AB162" s="472">
        <v>20</v>
      </c>
      <c r="AC162" s="472">
        <v>21</v>
      </c>
      <c r="AD162" s="472">
        <v>22</v>
      </c>
      <c r="AE162" s="472">
        <v>23</v>
      </c>
      <c r="AF162" s="472">
        <v>24</v>
      </c>
      <c r="AG162" s="472">
        <v>25</v>
      </c>
    </row>
    <row r="163" spans="5:33" x14ac:dyDescent="0.35">
      <c r="E163" s="293" t="s">
        <v>807</v>
      </c>
      <c r="F163" s="293"/>
      <c r="G163" s="476">
        <f>Behavioural!G$381</f>
        <v>5</v>
      </c>
      <c r="H163" s="477"/>
      <c r="I163" s="476">
        <f>Behavioural!K$377</f>
        <v>5</v>
      </c>
      <c r="J163" s="476">
        <f>Behavioural!L$377</f>
        <v>0</v>
      </c>
      <c r="K163" s="476">
        <f>Behavioural!M$377</f>
        <v>0</v>
      </c>
      <c r="L163" s="476">
        <f>Behavioural!N$377</f>
        <v>0</v>
      </c>
      <c r="M163" s="476">
        <f>Behavioural!O$377</f>
        <v>0</v>
      </c>
      <c r="N163" s="476">
        <f>Behavioural!P$377</f>
        <v>0</v>
      </c>
      <c r="O163" s="476">
        <f>Behavioural!Q$377</f>
        <v>0</v>
      </c>
      <c r="P163" s="476">
        <f>Behavioural!R$377</f>
        <v>0</v>
      </c>
      <c r="Q163" s="476">
        <f>Behavioural!S$377</f>
        <v>0</v>
      </c>
      <c r="R163" s="476">
        <f>Behavioural!T$377</f>
        <v>0</v>
      </c>
      <c r="S163" s="476">
        <f>Behavioural!U$377</f>
        <v>0</v>
      </c>
      <c r="T163" s="476">
        <f>Behavioural!V$377</f>
        <v>0</v>
      </c>
      <c r="U163" s="476">
        <f>Behavioural!W$377</f>
        <v>0</v>
      </c>
      <c r="V163" s="476">
        <f>Behavioural!X$377</f>
        <v>0</v>
      </c>
      <c r="W163" s="476">
        <f>Behavioural!Y$377</f>
        <v>0</v>
      </c>
      <c r="X163" s="476">
        <f>Behavioural!Z$377</f>
        <v>0</v>
      </c>
      <c r="Y163" s="476">
        <f>Behavioural!AA$377</f>
        <v>0</v>
      </c>
      <c r="Z163" s="476">
        <f>Behavioural!AB$377</f>
        <v>0</v>
      </c>
      <c r="AA163" s="476">
        <f>Behavioural!AC$377</f>
        <v>0</v>
      </c>
      <c r="AB163" s="476">
        <f>Behavioural!AD$377</f>
        <v>0</v>
      </c>
      <c r="AC163" s="476">
        <f>Behavioural!AE$377</f>
        <v>0</v>
      </c>
      <c r="AD163" s="476">
        <f>Behavioural!AF$377</f>
        <v>0</v>
      </c>
      <c r="AE163" s="476">
        <f>Behavioural!AG$377</f>
        <v>0</v>
      </c>
      <c r="AF163" s="476">
        <f>Behavioural!AH$377</f>
        <v>0</v>
      </c>
      <c r="AG163" s="476">
        <f>Behavioural!AI$377</f>
        <v>0</v>
      </c>
    </row>
    <row r="164" spans="5:33" x14ac:dyDescent="0.35">
      <c r="E164" s="293" t="s">
        <v>37</v>
      </c>
      <c r="F164" s="293"/>
      <c r="G164" s="476">
        <f>Behavioural!G$476</f>
        <v>29.896498210080804</v>
      </c>
      <c r="H164" s="477"/>
      <c r="I164" s="476">
        <f>Behavioural!K$472</f>
        <v>3.375</v>
      </c>
      <c r="J164" s="476">
        <f>Behavioural!L$472</f>
        <v>3.0681818181818179</v>
      </c>
      <c r="K164" s="476">
        <f>Behavioural!M$472</f>
        <v>2.4002936249710358</v>
      </c>
      <c r="L164" s="476">
        <f>Behavioural!N$472</f>
        <v>2.3828270369759226</v>
      </c>
      <c r="M164" s="476">
        <f>Behavioural!O$472</f>
        <v>2.1662063972508387</v>
      </c>
      <c r="N164" s="476">
        <f>Behavioural!P$472</f>
        <v>1.9692785429553077</v>
      </c>
      <c r="O164" s="476">
        <f>Behavioural!Q$472</f>
        <v>1.7902532208684614</v>
      </c>
      <c r="P164" s="476">
        <f>Behavioural!R$472</f>
        <v>1.6275029280622373</v>
      </c>
      <c r="Q164" s="476">
        <f>Behavioural!S$472</f>
        <v>1.4795481164202158</v>
      </c>
      <c r="R164" s="476">
        <f>Behavioural!T$472</f>
        <v>1.3450437422001962</v>
      </c>
      <c r="S164" s="476">
        <f>Behavioural!U$472</f>
        <v>1.2227670383638147</v>
      </c>
      <c r="T164" s="476">
        <f>Behavioural!V$472</f>
        <v>1.1116063985125586</v>
      </c>
      <c r="U164" s="476">
        <f>Behavioural!W$472</f>
        <v>1.0105512713750531</v>
      </c>
      <c r="V164" s="476">
        <f>Behavioural!X$472</f>
        <v>0.91868297397732102</v>
      </c>
      <c r="W164" s="476">
        <f>Behavioural!Y$472</f>
        <v>0.8351663399793825</v>
      </c>
      <c r="X164" s="476">
        <f>Behavioural!Z$472</f>
        <v>0.75924212725398421</v>
      </c>
      <c r="Y164" s="476">
        <f>Behavioural!AA$472</f>
        <v>0.69022011568544017</v>
      </c>
      <c r="Z164" s="476">
        <f>Behavioural!AB$472</f>
        <v>0.62747283244130925</v>
      </c>
      <c r="AA164" s="476">
        <f>Behavioural!AC$472</f>
        <v>0.57042984767391747</v>
      </c>
      <c r="AB164" s="476">
        <f>Behavioural!AD$472</f>
        <v>0.51032082662810396</v>
      </c>
      <c r="AC164" s="476">
        <f>Behavioural!AE$472</f>
        <v>3.5903010303881419E-2</v>
      </c>
      <c r="AD164" s="476">
        <f>Behavioural!AF$472</f>
        <v>0</v>
      </c>
      <c r="AE164" s="476">
        <f>Behavioural!AG$472</f>
        <v>0</v>
      </c>
      <c r="AF164" s="476">
        <f>Behavioural!AH$472</f>
        <v>0</v>
      </c>
      <c r="AG164" s="476">
        <f>Behavioural!AI$472</f>
        <v>0</v>
      </c>
    </row>
    <row r="165" spans="5:33" x14ac:dyDescent="0.35">
      <c r="E165" s="293" t="s">
        <v>33</v>
      </c>
      <c r="F165" s="293"/>
      <c r="G165" s="476">
        <f>Behavioural!G$715</f>
        <v>44.885568597506214</v>
      </c>
      <c r="H165" s="477"/>
      <c r="I165" s="476">
        <f>Behavioural!K$714</f>
        <v>0</v>
      </c>
      <c r="J165" s="476">
        <f>Behavioural!L$714</f>
        <v>0</v>
      </c>
      <c r="K165" s="476">
        <f>Behavioural!M$714</f>
        <v>3.8201778340666239</v>
      </c>
      <c r="L165" s="476">
        <f>Behavioural!N$714</f>
        <v>4.6305185867474226</v>
      </c>
      <c r="M165" s="476">
        <f>Behavioural!O$714</f>
        <v>4.2095623515885663</v>
      </c>
      <c r="N165" s="476">
        <f>Behavioural!P$714</f>
        <v>3.826874865080514</v>
      </c>
      <c r="O165" s="476">
        <f>Behavioural!Q$714</f>
        <v>3.4789771500731943</v>
      </c>
      <c r="P165" s="476">
        <f>Behavioural!R$714</f>
        <v>3.1627065000665393</v>
      </c>
      <c r="Q165" s="476">
        <f>Behavioural!S$714</f>
        <v>2.875187727333218</v>
      </c>
      <c r="R165" s="476">
        <f>Behavioural!T$714</f>
        <v>2.6138070248483798</v>
      </c>
      <c r="S165" s="476">
        <f>Behavioural!U$714</f>
        <v>2.3761882044076179</v>
      </c>
      <c r="T165" s="476">
        <f>Behavioural!V$714</f>
        <v>2.1601710949160156</v>
      </c>
      <c r="U165" s="476">
        <f>Behavioural!W$714</f>
        <v>1.9637919044691055</v>
      </c>
      <c r="V165" s="476">
        <f>Behavioural!X$714</f>
        <v>1.785265367699187</v>
      </c>
      <c r="W165" s="476">
        <f>Behavioural!Y$714</f>
        <v>1.6229685160901695</v>
      </c>
      <c r="X165" s="476">
        <f>Behavioural!Z$714</f>
        <v>1.4754259237183358</v>
      </c>
      <c r="Y165" s="476">
        <f>Behavioural!AA$714</f>
        <v>1.341296294289396</v>
      </c>
      <c r="Z165" s="476">
        <f>Behavioural!AB$714</f>
        <v>1.2193602675358146</v>
      </c>
      <c r="AA165" s="476">
        <f>Behavioural!AC$714</f>
        <v>1.1085093341234677</v>
      </c>
      <c r="AB165" s="476">
        <f>Behavioural!AD$714</f>
        <v>1.0077357582940611</v>
      </c>
      <c r="AC165" s="476">
        <f>Behavioural!AE$714</f>
        <v>0.20704389215859731</v>
      </c>
      <c r="AD165" s="476">
        <f>Behavioural!AF$714</f>
        <v>0</v>
      </c>
      <c r="AE165" s="476">
        <f>Behavioural!AG$714</f>
        <v>0</v>
      </c>
      <c r="AF165" s="476">
        <f>Behavioural!AH$714</f>
        <v>0</v>
      </c>
      <c r="AG165" s="476">
        <f>Behavioural!AI$714</f>
        <v>0</v>
      </c>
    </row>
    <row r="166" spans="5:33" x14ac:dyDescent="0.35">
      <c r="E166" s="293" t="s">
        <v>44</v>
      </c>
      <c r="F166" s="293"/>
      <c r="G166" s="476">
        <f>Behavioural!G$955</f>
        <v>31.033590709796975</v>
      </c>
      <c r="H166" s="477"/>
      <c r="I166" s="476">
        <f>Behavioural!K$951</f>
        <v>0</v>
      </c>
      <c r="J166" s="476">
        <f>Behavioural!L$951</f>
        <v>0</v>
      </c>
      <c r="K166" s="476">
        <f>Behavioural!M$951</f>
        <v>0</v>
      </c>
      <c r="L166" s="476">
        <f>Behavioural!N$951</f>
        <v>0</v>
      </c>
      <c r="M166" s="476">
        <f>Behavioural!O$951</f>
        <v>0</v>
      </c>
      <c r="N166" s="476">
        <f>Behavioural!P$951</f>
        <v>0</v>
      </c>
      <c r="O166" s="476">
        <f>Behavioural!Q$951</f>
        <v>1.6515143883115357</v>
      </c>
      <c r="P166" s="476">
        <f>Behavioural!R$951</f>
        <v>2.0391784906761021</v>
      </c>
      <c r="Q166" s="476">
        <f>Behavioural!S$951</f>
        <v>2.0459995949601946</v>
      </c>
      <c r="R166" s="476">
        <f>Behavioural!T$951</f>
        <v>2.0338516729511054</v>
      </c>
      <c r="S166" s="476">
        <f>Behavioural!U$951</f>
        <v>1.8879984333101774</v>
      </c>
      <c r="T166" s="476">
        <f>Behavioural!V$951</f>
        <v>1.7511593306304549</v>
      </c>
      <c r="U166" s="476">
        <f>Behavioural!W$951</f>
        <v>3.1736502337683503</v>
      </c>
      <c r="V166" s="476">
        <f>Behavioural!X$951</f>
        <v>2.8851365761530459</v>
      </c>
      <c r="W166" s="476">
        <f>Behavioural!Y$951</f>
        <v>2.6228514328664039</v>
      </c>
      <c r="X166" s="476">
        <f>Behavioural!Z$951</f>
        <v>2.3844103935149126</v>
      </c>
      <c r="Y166" s="476">
        <f>Behavioural!AA$951</f>
        <v>2.1676458122862847</v>
      </c>
      <c r="Z166" s="476">
        <f>Behavioural!AB$951</f>
        <v>1.97058710207844</v>
      </c>
      <c r="AA166" s="476">
        <f>Behavioural!AC$951</f>
        <v>1.7914428200713093</v>
      </c>
      <c r="AB166" s="476">
        <f>Behavioural!AD$951</f>
        <v>1.698138548031694</v>
      </c>
      <c r="AC166" s="476">
        <f>Behavioural!AE$951</f>
        <v>0.93002588018696386</v>
      </c>
      <c r="AD166" s="476">
        <f>Behavioural!AF$951</f>
        <v>0</v>
      </c>
      <c r="AE166" s="476">
        <f>Behavioural!AG$951</f>
        <v>0</v>
      </c>
      <c r="AF166" s="476">
        <f>Behavioural!AH$951</f>
        <v>0</v>
      </c>
      <c r="AG166" s="476">
        <f>Behavioural!AI$951</f>
        <v>0</v>
      </c>
    </row>
    <row r="167" spans="5:33" x14ac:dyDescent="0.35">
      <c r="E167" s="293" t="s">
        <v>801</v>
      </c>
      <c r="F167" s="293"/>
      <c r="G167" s="476">
        <f>Behavioural!G$1020</f>
        <v>0</v>
      </c>
      <c r="H167" s="477"/>
      <c r="I167" s="476">
        <f>Behavioural!K$1016</f>
        <v>0</v>
      </c>
      <c r="J167" s="476">
        <f>Behavioural!L$1016</f>
        <v>0</v>
      </c>
      <c r="K167" s="476">
        <f>Behavioural!M$1016</f>
        <v>0</v>
      </c>
      <c r="L167" s="476">
        <f>Behavioural!N$1016</f>
        <v>0</v>
      </c>
      <c r="M167" s="476">
        <f>Behavioural!O$1016</f>
        <v>0</v>
      </c>
      <c r="N167" s="476">
        <f>Behavioural!P$1016</f>
        <v>0</v>
      </c>
      <c r="O167" s="476">
        <f>Behavioural!Q$1016</f>
        <v>0</v>
      </c>
      <c r="P167" s="476">
        <f>Behavioural!R$1016</f>
        <v>0</v>
      </c>
      <c r="Q167" s="476">
        <f>Behavioural!S$1016</f>
        <v>0</v>
      </c>
      <c r="R167" s="476">
        <f>Behavioural!T$1016</f>
        <v>0</v>
      </c>
      <c r="S167" s="476">
        <f>Behavioural!U$1016</f>
        <v>0</v>
      </c>
      <c r="T167" s="476">
        <f>Behavioural!V$1016</f>
        <v>0</v>
      </c>
      <c r="U167" s="476">
        <f>Behavioural!W$1016</f>
        <v>0</v>
      </c>
      <c r="V167" s="476">
        <f>Behavioural!X$1016</f>
        <v>0</v>
      </c>
      <c r="W167" s="476">
        <f>Behavioural!Y$1016</f>
        <v>0</v>
      </c>
      <c r="X167" s="476">
        <f>Behavioural!Z$1016</f>
        <v>0</v>
      </c>
      <c r="Y167" s="476">
        <f>Behavioural!AA$1016</f>
        <v>0</v>
      </c>
      <c r="Z167" s="476">
        <f>Behavioural!AB$1016</f>
        <v>0</v>
      </c>
      <c r="AA167" s="476">
        <f>Behavioural!AC$1016</f>
        <v>0</v>
      </c>
      <c r="AB167" s="476">
        <f>Behavioural!AD$1016</f>
        <v>0</v>
      </c>
      <c r="AC167" s="476">
        <f>Behavioural!AE$1016</f>
        <v>0</v>
      </c>
      <c r="AD167" s="476">
        <f>Behavioural!AF$1016</f>
        <v>0</v>
      </c>
      <c r="AE167" s="476">
        <f>Behavioural!AG$1016</f>
        <v>0</v>
      </c>
      <c r="AF167" s="476">
        <f>Behavioural!AH$1016</f>
        <v>0</v>
      </c>
      <c r="AG167" s="476">
        <f>Behavioural!AI$1016</f>
        <v>0</v>
      </c>
    </row>
    <row r="168" spans="5:33" x14ac:dyDescent="0.35">
      <c r="E168" s="293" t="s">
        <v>1333</v>
      </c>
      <c r="F168" s="293"/>
      <c r="G168" s="476">
        <f>Behavioural!G$1069</f>
        <v>10.450193362123322</v>
      </c>
      <c r="H168" s="477"/>
      <c r="I168" s="476">
        <f>Behavioural!K$1065</f>
        <v>2.4</v>
      </c>
      <c r="J168" s="476">
        <f>Behavioural!L$1065</f>
        <v>2.1818181818181817</v>
      </c>
      <c r="K168" s="476">
        <f>Behavioural!M$1065</f>
        <v>0.65082644628099151</v>
      </c>
      <c r="L168" s="476">
        <f>Behavioural!N$1065</f>
        <v>0.59166040570999234</v>
      </c>
      <c r="M168" s="476">
        <f>Behavioural!O$1065</f>
        <v>0.53787309609999301</v>
      </c>
      <c r="N168" s="476">
        <f>Behavioural!P$1065</f>
        <v>0.48897554190908449</v>
      </c>
      <c r="O168" s="476">
        <f>Behavioural!Q$1065</f>
        <v>0.44452321991734955</v>
      </c>
      <c r="P168" s="476">
        <f>Behavioural!R$1065</f>
        <v>0.40411201810668129</v>
      </c>
      <c r="Q168" s="476">
        <f>Behavioural!S$1065</f>
        <v>0.36737456191516482</v>
      </c>
      <c r="R168" s="476">
        <f>Behavioural!T$1065</f>
        <v>0.33397687446833169</v>
      </c>
      <c r="S168" s="476">
        <f>Behavioural!U$1065</f>
        <v>0.30361534042575605</v>
      </c>
      <c r="T168" s="476">
        <f>Behavioural!V$1065</f>
        <v>0.27601394584159633</v>
      </c>
      <c r="U168" s="476">
        <f>Behavioural!W$1065</f>
        <v>0.25092176894690577</v>
      </c>
      <c r="V168" s="476">
        <f>Behavioural!X$1065</f>
        <v>0.22811069904264161</v>
      </c>
      <c r="W168" s="476">
        <f>Behavioural!Y$1065</f>
        <v>0.20737336276603782</v>
      </c>
      <c r="X168" s="476">
        <f>Behavioural!Z$1065</f>
        <v>0.18852123887821617</v>
      </c>
      <c r="Y168" s="476">
        <f>Behavioural!AA$1065</f>
        <v>0.17138294443474197</v>
      </c>
      <c r="Z168" s="476">
        <f>Behavioural!AB$1065</f>
        <v>0.15580267675885634</v>
      </c>
      <c r="AA168" s="476">
        <f>Behavioural!AC$1065</f>
        <v>0.14163879705350574</v>
      </c>
      <c r="AB168" s="476">
        <f>Behavioural!AD$1065</f>
        <v>0.1256722417492922</v>
      </c>
      <c r="AC168" s="476">
        <f>Behavioural!AE$1065</f>
        <v>0</v>
      </c>
      <c r="AD168" s="476">
        <f>Behavioural!AF$1065</f>
        <v>0</v>
      </c>
      <c r="AE168" s="476">
        <f>Behavioural!AG$1065</f>
        <v>0</v>
      </c>
      <c r="AF168" s="476">
        <f>Behavioural!AH$1065</f>
        <v>0</v>
      </c>
      <c r="AG168" s="476">
        <f>Behavioural!AI$1065</f>
        <v>0</v>
      </c>
    </row>
    <row r="169" spans="5:33" x14ac:dyDescent="0.35">
      <c r="E169" s="293" t="s">
        <v>1398</v>
      </c>
      <c r="F169" s="293"/>
      <c r="G169" s="476">
        <f>Behavioural!G$1106</f>
        <v>5.0199961089754019</v>
      </c>
      <c r="H169" s="477"/>
      <c r="I169" s="476">
        <f>Behavioural!K$1102</f>
        <v>1.0732499999999998</v>
      </c>
      <c r="J169" s="476">
        <f>Behavioural!L$1102</f>
        <v>0.97568181818181798</v>
      </c>
      <c r="K169" s="476">
        <f>Behavioural!M$1102</f>
        <v>0.88698347107437991</v>
      </c>
      <c r="L169" s="476">
        <f>Behavioural!N$1102</f>
        <v>0.69115595148652986</v>
      </c>
      <c r="M169" s="476">
        <f>Behavioural!O$1102</f>
        <v>0.52360299355040141</v>
      </c>
      <c r="N169" s="476">
        <f>Behavioural!P$1102</f>
        <v>0.3808021771275647</v>
      </c>
      <c r="O169" s="476">
        <f>Behavioural!Q$1102</f>
        <v>0.25963784804152146</v>
      </c>
      <c r="P169" s="476">
        <f>Behavioural!R$1102</f>
        <v>0.15735627154031601</v>
      </c>
      <c r="Q169" s="476">
        <f>Behavioural!S$1102</f>
        <v>7.1525577972870985E-2</v>
      </c>
      <c r="R169" s="476">
        <f>Behavioural!T$1102</f>
        <v>1.0848221351558214E-16</v>
      </c>
      <c r="S169" s="476">
        <f>Behavioural!U$1102</f>
        <v>9.8620194105074665E-17</v>
      </c>
      <c r="T169" s="476">
        <f>Behavioural!V$1102</f>
        <v>8.965472191370424E-17</v>
      </c>
      <c r="U169" s="476">
        <f>Behavioural!W$1102</f>
        <v>8.1504292648822021E-17</v>
      </c>
      <c r="V169" s="476">
        <f>Behavioural!X$1102</f>
        <v>7.4094811498929122E-17</v>
      </c>
      <c r="W169" s="476">
        <f>Behavioural!Y$1102</f>
        <v>6.7358919544480993E-17</v>
      </c>
      <c r="X169" s="476">
        <f>Behavioural!Z$1102</f>
        <v>6.1235381404073635E-17</v>
      </c>
      <c r="Y169" s="476">
        <f>Behavioural!AA$1102</f>
        <v>5.5668528549157857E-17</v>
      </c>
      <c r="Z169" s="476">
        <f>Behavioural!AB$1102</f>
        <v>5.0607753226507129E-17</v>
      </c>
      <c r="AA169" s="476">
        <f>Behavioural!AC$1102</f>
        <v>4.6007048387733751E-17</v>
      </c>
      <c r="AB169" s="476">
        <f>Behavioural!AD$1102</f>
        <v>4.1824589443394309E-17</v>
      </c>
      <c r="AC169" s="476">
        <f>Behavioural!AE$1102</f>
        <v>3.8022354039449387E-17</v>
      </c>
      <c r="AD169" s="476">
        <f>Behavioural!AF$1102</f>
        <v>3.456577639949943E-17</v>
      </c>
      <c r="AE169" s="476">
        <f>Behavioural!AG$1102</f>
        <v>3.1423433090454023E-17</v>
      </c>
      <c r="AF169" s="476">
        <f>Behavioural!AH$1102</f>
        <v>2.8566757354958203E-17</v>
      </c>
      <c r="AG169" s="476">
        <f>Behavioural!AI$1102</f>
        <v>2.5969779413598369E-17</v>
      </c>
    </row>
    <row r="170" spans="5:33" x14ac:dyDescent="0.35">
      <c r="E170" s="293" t="s">
        <v>1399</v>
      </c>
      <c r="F170" s="293"/>
      <c r="G170" s="476">
        <f>Behavioural!G$1148</f>
        <v>6.0717380225113118</v>
      </c>
      <c r="H170" s="477"/>
      <c r="I170" s="476">
        <f>Behavioural!K$1144</f>
        <v>0</v>
      </c>
      <c r="J170" s="476">
        <f>Behavioural!L$1144</f>
        <v>0</v>
      </c>
      <c r="K170" s="476">
        <f>Behavioural!M$1144</f>
        <v>0</v>
      </c>
      <c r="L170" s="476">
        <f>Behavioural!N$1144</f>
        <v>0</v>
      </c>
      <c r="M170" s="476">
        <f>Behavioural!O$1144</f>
        <v>0</v>
      </c>
      <c r="N170" s="476">
        <f>Behavioural!P$1144</f>
        <v>0</v>
      </c>
      <c r="O170" s="476">
        <f>Behavioural!Q$1144</f>
        <v>0</v>
      </c>
      <c r="P170" s="476">
        <f>Behavioural!R$1144</f>
        <v>0</v>
      </c>
      <c r="Q170" s="476">
        <f>Behavioural!S$1144</f>
        <v>0</v>
      </c>
      <c r="R170" s="476">
        <f>Behavioural!T$1144</f>
        <v>0</v>
      </c>
      <c r="S170" s="476">
        <f>Behavioural!U$1144</f>
        <v>0.50427481676923525</v>
      </c>
      <c r="T170" s="476">
        <f>Behavioural!V$1144</f>
        <v>0.98855581931868275</v>
      </c>
      <c r="U170" s="476">
        <f>Behavioural!W$1144</f>
        <v>0.74051838787928159</v>
      </c>
      <c r="V170" s="476">
        <f>Behavioural!X$1144</f>
        <v>0.67319853443571065</v>
      </c>
      <c r="W170" s="476">
        <f>Behavioural!Y$1144</f>
        <v>0.61199866766882771</v>
      </c>
      <c r="X170" s="476">
        <f>Behavioural!Z$1144</f>
        <v>0.55636242515347967</v>
      </c>
      <c r="Y170" s="476">
        <f>Behavioural!AA$1144</f>
        <v>0.50578402286679969</v>
      </c>
      <c r="Z170" s="476">
        <f>Behavioural!AB$1144</f>
        <v>0.45980365715163607</v>
      </c>
      <c r="AA170" s="476">
        <f>Behavioural!AC$1144</f>
        <v>0.41800332468330548</v>
      </c>
      <c r="AB170" s="476">
        <f>Behavioural!AD$1144</f>
        <v>0.39623232787406198</v>
      </c>
      <c r="AC170" s="476">
        <f>Behavioural!AE$1144</f>
        <v>0.21700603871029156</v>
      </c>
      <c r="AD170" s="476">
        <f>Behavioural!AF$1144</f>
        <v>0</v>
      </c>
      <c r="AE170" s="476">
        <f>Behavioural!AG$1144</f>
        <v>0</v>
      </c>
      <c r="AF170" s="476">
        <f>Behavioural!AH$1144</f>
        <v>0</v>
      </c>
      <c r="AG170" s="476">
        <f>Behavioural!AI$1144</f>
        <v>0</v>
      </c>
    </row>
    <row r="171" spans="5:33" x14ac:dyDescent="0.35">
      <c r="E171" s="474" t="s">
        <v>1401</v>
      </c>
      <c r="F171" s="474"/>
      <c r="G171" s="478">
        <f>Behavioural!G$1363</f>
        <v>132.35758501099406</v>
      </c>
      <c r="H171" s="479"/>
      <c r="I171" s="478">
        <f>Behavioural!K$1348</f>
        <v>11.84825</v>
      </c>
      <c r="J171" s="478">
        <f>Behavioural!L$1348</f>
        <v>6.2256818181818181</v>
      </c>
      <c r="K171" s="478">
        <f>Behavioural!M$1348</f>
        <v>7.7582813763930307</v>
      </c>
      <c r="L171" s="478">
        <f>Behavioural!N$1348</f>
        <v>8.2961619809198677</v>
      </c>
      <c r="M171" s="478">
        <f>Behavioural!O$1348</f>
        <v>7.4372448384898</v>
      </c>
      <c r="N171" s="478">
        <f>Behavioural!P$1348</f>
        <v>6.6659311270724704</v>
      </c>
      <c r="O171" s="478">
        <f>Behavioural!Q$1348</f>
        <v>7.6249058272120616</v>
      </c>
      <c r="P171" s="478">
        <f>Behavioural!R$1348</f>
        <v>7.3908562084518756</v>
      </c>
      <c r="Q171" s="478">
        <f>Behavioural!S$1348</f>
        <v>6.8396355786016638</v>
      </c>
      <c r="R171" s="478">
        <f>Behavioural!T$1348</f>
        <v>6.326679314468012</v>
      </c>
      <c r="S171" s="478">
        <f>Behavioural!U$1348</f>
        <v>6.2948438332766008</v>
      </c>
      <c r="T171" s="478">
        <f>Behavioural!V$1348</f>
        <v>6.2875065892193076</v>
      </c>
      <c r="U171" s="478">
        <f>Behavioural!W$1348</f>
        <v>7.1394335664386963</v>
      </c>
      <c r="V171" s="478">
        <f>Behavioural!X$1348</f>
        <v>6.4903941513079069</v>
      </c>
      <c r="W171" s="478">
        <f>Behavioural!Y$1348</f>
        <v>5.9003583193708211</v>
      </c>
      <c r="X171" s="478">
        <f>Behavioural!Z$1348</f>
        <v>5.3639621085189289</v>
      </c>
      <c r="Y171" s="478">
        <f>Behavioural!AA$1348</f>
        <v>4.8763291895626626</v>
      </c>
      <c r="Z171" s="478">
        <f>Behavioural!AB$1348</f>
        <v>4.4330265359660563</v>
      </c>
      <c r="AA171" s="478">
        <f>Behavioural!AC$1348</f>
        <v>4.0300241236055054</v>
      </c>
      <c r="AB171" s="478">
        <f>Behavioural!AD$1348</f>
        <v>3.7380997025772134</v>
      </c>
      <c r="AC171" s="478">
        <f>Behavioural!AE$1348</f>
        <v>1.3899788213597342</v>
      </c>
      <c r="AD171" s="478">
        <f>Behavioural!AF$1348</f>
        <v>3.456577639949943E-17</v>
      </c>
      <c r="AE171" s="478">
        <f>Behavioural!AG$1348</f>
        <v>3.1423433090454023E-17</v>
      </c>
      <c r="AF171" s="478">
        <f>Behavioural!AH$1348</f>
        <v>2.8566757354958203E-17</v>
      </c>
      <c r="AG171" s="478">
        <f>Behavioural!AI$1348</f>
        <v>2.5969779413598369E-17</v>
      </c>
    </row>
    <row r="189" spans="2:33" x14ac:dyDescent="0.35">
      <c r="B189" s="1" t="s">
        <v>1647</v>
      </c>
    </row>
    <row r="191" spans="2:33" x14ac:dyDescent="0.35">
      <c r="C191" s="86" t="s">
        <v>1648</v>
      </c>
    </row>
    <row r="192" spans="2:33" x14ac:dyDescent="0.35">
      <c r="E192" s="44"/>
      <c r="F192" s="44"/>
      <c r="G192" s="475"/>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75" t="s">
        <v>1400</v>
      </c>
    </row>
    <row r="193" spans="5:33" x14ac:dyDescent="0.35">
      <c r="E193" s="472" t="s">
        <v>1648</v>
      </c>
      <c r="F193" s="470"/>
      <c r="G193" s="471" t="s">
        <v>3</v>
      </c>
      <c r="H193" s="470"/>
      <c r="I193" s="472">
        <v>1</v>
      </c>
      <c r="J193" s="472">
        <v>2</v>
      </c>
      <c r="K193" s="472">
        <v>3</v>
      </c>
      <c r="L193" s="472">
        <v>4</v>
      </c>
      <c r="M193" s="472">
        <v>5</v>
      </c>
      <c r="N193" s="472">
        <v>6</v>
      </c>
      <c r="O193" s="472">
        <v>7</v>
      </c>
      <c r="P193" s="472">
        <v>8</v>
      </c>
      <c r="Q193" s="472">
        <v>9</v>
      </c>
      <c r="R193" s="472">
        <v>10</v>
      </c>
      <c r="S193" s="472">
        <v>11</v>
      </c>
      <c r="T193" s="472">
        <v>12</v>
      </c>
      <c r="U193" s="472">
        <v>13</v>
      </c>
      <c r="V193" s="472">
        <v>14</v>
      </c>
      <c r="W193" s="472">
        <v>15</v>
      </c>
      <c r="X193" s="472">
        <v>16</v>
      </c>
      <c r="Y193" s="472">
        <v>17</v>
      </c>
      <c r="Z193" s="472">
        <v>18</v>
      </c>
      <c r="AA193" s="472">
        <v>19</v>
      </c>
      <c r="AB193" s="472">
        <v>20</v>
      </c>
      <c r="AC193" s="472">
        <v>21</v>
      </c>
      <c r="AD193" s="472">
        <v>22</v>
      </c>
      <c r="AE193" s="472">
        <v>23</v>
      </c>
      <c r="AF193" s="472">
        <v>24</v>
      </c>
      <c r="AG193" s="472">
        <v>25</v>
      </c>
    </row>
    <row r="194" spans="5:33" x14ac:dyDescent="0.35">
      <c r="E194" s="293" t="s">
        <v>1403</v>
      </c>
      <c r="F194" s="293"/>
      <c r="G194" s="476">
        <f>Benchmark!G$1327</f>
        <v>341.56601015246139</v>
      </c>
      <c r="H194" s="477"/>
      <c r="I194" s="476">
        <f>Benchmark!K$1312</f>
        <v>11.84825</v>
      </c>
      <c r="J194" s="476">
        <f>Benchmark!L$1312</f>
        <v>6.8482500000000002</v>
      </c>
      <c r="K194" s="476">
        <f>Benchmark!M$1312</f>
        <v>9.3875204654355695</v>
      </c>
      <c r="L194" s="476">
        <f>Benchmark!N$1312</f>
        <v>11.042191596604345</v>
      </c>
      <c r="M194" s="476">
        <f>Benchmark!O$1312</f>
        <v>10.888870168032918</v>
      </c>
      <c r="N194" s="476">
        <f>Benchmark!P$1312</f>
        <v>10.735548739461489</v>
      </c>
      <c r="O194" s="476">
        <f>Benchmark!Q$1312</f>
        <v>13.507985792161634</v>
      </c>
      <c r="P194" s="476">
        <f>Benchmark!R$1312</f>
        <v>14.402687877051344</v>
      </c>
      <c r="Q194" s="476">
        <f>Benchmark!S$1312</f>
        <v>14.661366290768411</v>
      </c>
      <c r="R194" s="476">
        <f>Benchmark!T$1312</f>
        <v>14.917978881247324</v>
      </c>
      <c r="S194" s="476">
        <f>Benchmark!U$1312</f>
        <v>16.327203730068177</v>
      </c>
      <c r="T194" s="476">
        <f>Benchmark!V$1312</f>
        <v>17.938990089478331</v>
      </c>
      <c r="U194" s="476">
        <f>Benchmark!W$1312</f>
        <v>22.406600898625641</v>
      </c>
      <c r="V194" s="476">
        <f>Benchmark!X$1312</f>
        <v>22.406600898625641</v>
      </c>
      <c r="W194" s="476">
        <f>Benchmark!Y$1312</f>
        <v>22.406600898625637</v>
      </c>
      <c r="X194" s="476">
        <f>Benchmark!Z$1312</f>
        <v>22.406600898625634</v>
      </c>
      <c r="Y194" s="476">
        <f>Benchmark!AA$1312</f>
        <v>22.406600898625634</v>
      </c>
      <c r="Z194" s="476">
        <f>Benchmark!AB$1312</f>
        <v>22.406600898625634</v>
      </c>
      <c r="AA194" s="476">
        <f>Benchmark!AC$1312</f>
        <v>22.406600898625641</v>
      </c>
      <c r="AB194" s="476">
        <f>Benchmark!AD$1312</f>
        <v>22.861877781511161</v>
      </c>
      <c r="AC194" s="476">
        <f>Benchmark!AE$1312</f>
        <v>9.3510824502612824</v>
      </c>
      <c r="AD194" s="476">
        <f>Benchmark!AF$1312</f>
        <v>2.5579538487363605E-16</v>
      </c>
      <c r="AE194" s="476">
        <f>Benchmark!AG$1312</f>
        <v>2.5579538487363605E-16</v>
      </c>
      <c r="AF194" s="476">
        <f>Benchmark!AH$1312</f>
        <v>2.5579538487363605E-16</v>
      </c>
      <c r="AG194" s="476">
        <f>Benchmark!AI$1312</f>
        <v>2.5579538487363605E-16</v>
      </c>
    </row>
    <row r="195" spans="5:33" x14ac:dyDescent="0.35">
      <c r="E195" s="293" t="s">
        <v>1401</v>
      </c>
      <c r="F195" s="293"/>
      <c r="G195" s="476">
        <f>Behavioural!G$1327</f>
        <v>341.56601015246139</v>
      </c>
      <c r="H195" s="477"/>
      <c r="I195" s="476">
        <f>Behavioural!K$1312</f>
        <v>11.84825</v>
      </c>
      <c r="J195" s="476">
        <f>Behavioural!L$1312</f>
        <v>6.8482500000000002</v>
      </c>
      <c r="K195" s="476">
        <f>Behavioural!M$1312</f>
        <v>9.3875204654355695</v>
      </c>
      <c r="L195" s="476">
        <f>Behavioural!N$1312</f>
        <v>11.042191596604345</v>
      </c>
      <c r="M195" s="476">
        <f>Behavioural!O$1312</f>
        <v>10.888870168032918</v>
      </c>
      <c r="N195" s="476">
        <f>Behavioural!P$1312</f>
        <v>10.735548739461489</v>
      </c>
      <c r="O195" s="476">
        <f>Behavioural!Q$1312</f>
        <v>13.507985792161634</v>
      </c>
      <c r="P195" s="476">
        <f>Behavioural!R$1312</f>
        <v>14.402687877051344</v>
      </c>
      <c r="Q195" s="476">
        <f>Behavioural!S$1312</f>
        <v>14.661366290768411</v>
      </c>
      <c r="R195" s="476">
        <f>Behavioural!T$1312</f>
        <v>14.917978881247324</v>
      </c>
      <c r="S195" s="476">
        <f>Behavioural!U$1312</f>
        <v>16.327203730068177</v>
      </c>
      <c r="T195" s="476">
        <f>Behavioural!V$1312</f>
        <v>17.938990089478331</v>
      </c>
      <c r="U195" s="476">
        <f>Behavioural!W$1312</f>
        <v>22.406600898625641</v>
      </c>
      <c r="V195" s="476">
        <f>Behavioural!X$1312</f>
        <v>22.406600898625641</v>
      </c>
      <c r="W195" s="476">
        <f>Behavioural!Y$1312</f>
        <v>22.406600898625637</v>
      </c>
      <c r="X195" s="476">
        <f>Behavioural!Z$1312</f>
        <v>22.406600898625634</v>
      </c>
      <c r="Y195" s="476">
        <f>Behavioural!AA$1312</f>
        <v>22.406600898625634</v>
      </c>
      <c r="Z195" s="476">
        <f>Behavioural!AB$1312</f>
        <v>22.406600898625634</v>
      </c>
      <c r="AA195" s="476">
        <f>Behavioural!AC$1312</f>
        <v>22.406600898625641</v>
      </c>
      <c r="AB195" s="476">
        <f>Behavioural!AD$1312</f>
        <v>22.861877781511161</v>
      </c>
      <c r="AC195" s="476">
        <f>Behavioural!AE$1312</f>
        <v>9.3510824502612824</v>
      </c>
      <c r="AD195" s="476">
        <f>Behavioural!AF$1312</f>
        <v>2.5579538487363605E-16</v>
      </c>
      <c r="AE195" s="476">
        <f>Behavioural!AG$1312</f>
        <v>2.5579538487363605E-16</v>
      </c>
      <c r="AF195" s="476">
        <f>Behavioural!AH$1312</f>
        <v>2.5579538487363605E-16</v>
      </c>
      <c r="AG195" s="476">
        <f>Behavioural!AI$1312</f>
        <v>2.5579538487363605E-16</v>
      </c>
    </row>
    <row r="196" spans="5:33" x14ac:dyDescent="0.35">
      <c r="E196" s="474" t="s">
        <v>1646</v>
      </c>
      <c r="F196" s="474"/>
      <c r="G196" s="478">
        <f>Impacts!G$512</f>
        <v>0</v>
      </c>
      <c r="H196" s="479"/>
      <c r="I196" s="479">
        <f>Impacts!K$522</f>
        <v>0</v>
      </c>
      <c r="J196" s="479">
        <f>Impacts!L$522</f>
        <v>0</v>
      </c>
      <c r="K196" s="479">
        <f>Impacts!M$522</f>
        <v>0</v>
      </c>
      <c r="L196" s="479">
        <f>Impacts!N$522</f>
        <v>0</v>
      </c>
      <c r="M196" s="479">
        <f>Impacts!O$522</f>
        <v>0</v>
      </c>
      <c r="N196" s="479">
        <f>Impacts!P$522</f>
        <v>0</v>
      </c>
      <c r="O196" s="479">
        <f>Impacts!Q$522</f>
        <v>0</v>
      </c>
      <c r="P196" s="479">
        <f>Impacts!R$522</f>
        <v>0</v>
      </c>
      <c r="Q196" s="479">
        <f>Impacts!S$522</f>
        <v>0</v>
      </c>
      <c r="R196" s="479">
        <f>Impacts!T$522</f>
        <v>0</v>
      </c>
      <c r="S196" s="479">
        <f>Impacts!U$522</f>
        <v>0</v>
      </c>
      <c r="T196" s="479">
        <f>Impacts!V$522</f>
        <v>0</v>
      </c>
      <c r="U196" s="479">
        <f>Impacts!W$522</f>
        <v>0</v>
      </c>
      <c r="V196" s="479">
        <f>Impacts!X$522</f>
        <v>0</v>
      </c>
      <c r="W196" s="479">
        <f>Impacts!Y$522</f>
        <v>0</v>
      </c>
      <c r="X196" s="479">
        <f>Impacts!Z$522</f>
        <v>0</v>
      </c>
      <c r="Y196" s="479">
        <f>Impacts!AA$522</f>
        <v>0</v>
      </c>
      <c r="Z196" s="479">
        <f>Impacts!AB$522</f>
        <v>0</v>
      </c>
      <c r="AA196" s="479">
        <f>Impacts!AC$522</f>
        <v>0</v>
      </c>
      <c r="AB196" s="479">
        <f>Impacts!AD$522</f>
        <v>0</v>
      </c>
      <c r="AC196" s="479">
        <f>Impacts!AE$522</f>
        <v>0</v>
      </c>
      <c r="AD196" s="479">
        <f>Impacts!AF$522</f>
        <v>0</v>
      </c>
      <c r="AE196" s="479">
        <f>Impacts!AG$522</f>
        <v>0</v>
      </c>
      <c r="AF196" s="479">
        <f>Impacts!AH$522</f>
        <v>0</v>
      </c>
      <c r="AG196" s="479">
        <f>Impacts!AI$522</f>
        <v>0</v>
      </c>
    </row>
    <row r="197" spans="5:33" x14ac:dyDescent="0.35">
      <c r="E197" s="296" t="s">
        <v>1382</v>
      </c>
      <c r="F197" s="296"/>
      <c r="G197" s="480"/>
      <c r="H197" s="481"/>
      <c r="I197" s="481"/>
      <c r="J197" s="481"/>
      <c r="K197" s="481"/>
      <c r="L197" s="481"/>
      <c r="M197" s="481"/>
      <c r="N197" s="481"/>
      <c r="O197" s="481"/>
      <c r="P197" s="481"/>
      <c r="Q197" s="481"/>
      <c r="R197" s="481"/>
      <c r="S197" s="481"/>
      <c r="T197" s="481"/>
      <c r="U197" s="481"/>
      <c r="V197" s="481"/>
      <c r="W197" s="481"/>
      <c r="X197" s="481"/>
      <c r="Y197" s="481"/>
      <c r="Z197" s="481"/>
      <c r="AA197" s="481"/>
      <c r="AB197" s="481"/>
      <c r="AC197" s="481"/>
      <c r="AD197" s="481"/>
      <c r="AE197" s="481"/>
      <c r="AF197" s="481"/>
      <c r="AG197" s="481"/>
    </row>
    <row r="198" spans="5:33" x14ac:dyDescent="0.35">
      <c r="E198" s="296" t="s">
        <v>992</v>
      </c>
      <c r="F198" s="296"/>
      <c r="G198" s="480">
        <f>Impacts!G$128</f>
        <v>0</v>
      </c>
      <c r="H198" s="481"/>
      <c r="I198" s="481">
        <f>Impacts!K$138</f>
        <v>0</v>
      </c>
      <c r="J198" s="481">
        <f>Impacts!L$138</f>
        <v>0</v>
      </c>
      <c r="K198" s="481">
        <f>Impacts!M$138</f>
        <v>0</v>
      </c>
      <c r="L198" s="481">
        <f>Impacts!N$138</f>
        <v>0</v>
      </c>
      <c r="M198" s="481">
        <f>Impacts!O$138</f>
        <v>0</v>
      </c>
      <c r="N198" s="481">
        <f>Impacts!P$138</f>
        <v>0</v>
      </c>
      <c r="O198" s="481">
        <f>Impacts!Q$138</f>
        <v>0</v>
      </c>
      <c r="P198" s="481">
        <f>Impacts!R$138</f>
        <v>0</v>
      </c>
      <c r="Q198" s="481">
        <f>Impacts!S$138</f>
        <v>0</v>
      </c>
      <c r="R198" s="481">
        <f>Impacts!T$138</f>
        <v>0</v>
      </c>
      <c r="S198" s="481">
        <f>Impacts!U$138</f>
        <v>0</v>
      </c>
      <c r="T198" s="481">
        <f>Impacts!V$138</f>
        <v>0</v>
      </c>
      <c r="U198" s="481">
        <f>Impacts!W$138</f>
        <v>0</v>
      </c>
      <c r="V198" s="481">
        <f>Impacts!X$138</f>
        <v>0</v>
      </c>
      <c r="W198" s="481">
        <f>Impacts!Y$138</f>
        <v>0</v>
      </c>
      <c r="X198" s="481">
        <f>Impacts!Z$138</f>
        <v>0</v>
      </c>
      <c r="Y198" s="481">
        <f>Impacts!AA$138</f>
        <v>0</v>
      </c>
      <c r="Z198" s="481">
        <f>Impacts!AB$138</f>
        <v>0</v>
      </c>
      <c r="AA198" s="481">
        <f>Impacts!AC$138</f>
        <v>0</v>
      </c>
      <c r="AB198" s="481">
        <f>Impacts!AD$138</f>
        <v>0</v>
      </c>
      <c r="AC198" s="481">
        <f>Impacts!AE$138</f>
        <v>0</v>
      </c>
      <c r="AD198" s="481">
        <f>Impacts!AF$138</f>
        <v>0</v>
      </c>
      <c r="AE198" s="481">
        <f>Impacts!AG$138</f>
        <v>0</v>
      </c>
      <c r="AF198" s="481">
        <f>Impacts!AH$138</f>
        <v>0</v>
      </c>
      <c r="AG198" s="481">
        <f>Impacts!AI$138</f>
        <v>0</v>
      </c>
    </row>
    <row r="199" spans="5:33" x14ac:dyDescent="0.35">
      <c r="E199" s="484" t="s">
        <v>1062</v>
      </c>
      <c r="F199" s="484"/>
      <c r="G199" s="485">
        <f>Impacts!G$320</f>
        <v>0</v>
      </c>
      <c r="H199" s="486"/>
      <c r="I199" s="486">
        <f>Impacts!K$330</f>
        <v>0</v>
      </c>
      <c r="J199" s="486">
        <f>Impacts!L$330</f>
        <v>0</v>
      </c>
      <c r="K199" s="486">
        <f>Impacts!M$330</f>
        <v>0</v>
      </c>
      <c r="L199" s="486">
        <f>Impacts!N$330</f>
        <v>0</v>
      </c>
      <c r="M199" s="486">
        <f>Impacts!O$330</f>
        <v>0</v>
      </c>
      <c r="N199" s="486">
        <f>Impacts!P$330</f>
        <v>0</v>
      </c>
      <c r="O199" s="486">
        <f>Impacts!Q$330</f>
        <v>0</v>
      </c>
      <c r="P199" s="486">
        <f>Impacts!R$330</f>
        <v>0</v>
      </c>
      <c r="Q199" s="486">
        <f>Impacts!S$330</f>
        <v>0</v>
      </c>
      <c r="R199" s="486">
        <f>Impacts!T$330</f>
        <v>0</v>
      </c>
      <c r="S199" s="486">
        <f>Impacts!U$330</f>
        <v>0</v>
      </c>
      <c r="T199" s="486">
        <f>Impacts!V$330</f>
        <v>0</v>
      </c>
      <c r="U199" s="486">
        <f>Impacts!W$330</f>
        <v>0</v>
      </c>
      <c r="V199" s="486">
        <f>Impacts!X$330</f>
        <v>0</v>
      </c>
      <c r="W199" s="486">
        <f>Impacts!Y$330</f>
        <v>0</v>
      </c>
      <c r="X199" s="486">
        <f>Impacts!Z$330</f>
        <v>0</v>
      </c>
      <c r="Y199" s="486">
        <f>Impacts!AA$330</f>
        <v>0</v>
      </c>
      <c r="Z199" s="486">
        <f>Impacts!AB$330</f>
        <v>0</v>
      </c>
      <c r="AA199" s="486">
        <f>Impacts!AC$330</f>
        <v>0</v>
      </c>
      <c r="AB199" s="486">
        <f>Impacts!AD$330</f>
        <v>0</v>
      </c>
      <c r="AC199" s="486">
        <f>Impacts!AE$330</f>
        <v>0</v>
      </c>
      <c r="AD199" s="486">
        <f>Impacts!AF$330</f>
        <v>0</v>
      </c>
      <c r="AE199" s="486">
        <f>Impacts!AG$330</f>
        <v>0</v>
      </c>
      <c r="AF199" s="486">
        <f>Impacts!AH$330</f>
        <v>0</v>
      </c>
      <c r="AG199" s="486">
        <f>Impacts!AI$330</f>
        <v>0</v>
      </c>
    </row>
    <row r="218" spans="3:33" x14ac:dyDescent="0.35">
      <c r="C218" s="86" t="s">
        <v>1649</v>
      </c>
    </row>
    <row r="219" spans="3:33" x14ac:dyDescent="0.35">
      <c r="E219" s="44"/>
      <c r="F219" s="44"/>
      <c r="G219" s="475"/>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c r="AG219" s="475" t="s">
        <v>1404</v>
      </c>
    </row>
    <row r="220" spans="3:33" x14ac:dyDescent="0.35">
      <c r="E220" s="472" t="s">
        <v>1650</v>
      </c>
      <c r="F220" s="470"/>
      <c r="G220" s="471" t="s">
        <v>166</v>
      </c>
      <c r="H220" s="470"/>
      <c r="I220" s="472">
        <v>1</v>
      </c>
      <c r="J220" s="472">
        <v>2</v>
      </c>
      <c r="K220" s="472">
        <v>3</v>
      </c>
      <c r="L220" s="472">
        <v>4</v>
      </c>
      <c r="M220" s="472">
        <v>5</v>
      </c>
      <c r="N220" s="472">
        <v>6</v>
      </c>
      <c r="O220" s="472">
        <v>7</v>
      </c>
      <c r="P220" s="472">
        <v>8</v>
      </c>
      <c r="Q220" s="472">
        <v>9</v>
      </c>
      <c r="R220" s="472">
        <v>10</v>
      </c>
      <c r="S220" s="472">
        <v>11</v>
      </c>
      <c r="T220" s="472">
        <v>12</v>
      </c>
      <c r="U220" s="472">
        <v>13</v>
      </c>
      <c r="V220" s="472">
        <v>14</v>
      </c>
      <c r="W220" s="472">
        <v>15</v>
      </c>
      <c r="X220" s="472">
        <v>16</v>
      </c>
      <c r="Y220" s="472">
        <v>17</v>
      </c>
      <c r="Z220" s="472">
        <v>18</v>
      </c>
      <c r="AA220" s="472">
        <v>19</v>
      </c>
      <c r="AB220" s="472">
        <v>20</v>
      </c>
      <c r="AC220" s="472">
        <v>21</v>
      </c>
      <c r="AD220" s="472">
        <v>22</v>
      </c>
      <c r="AE220" s="472">
        <v>23</v>
      </c>
      <c r="AF220" s="472">
        <v>24</v>
      </c>
      <c r="AG220" s="472">
        <v>25</v>
      </c>
    </row>
    <row r="221" spans="3:33" x14ac:dyDescent="0.35">
      <c r="E221" s="293" t="s">
        <v>1403</v>
      </c>
      <c r="F221" s="293"/>
      <c r="G221" s="476">
        <f>Benchmark!G$1363</f>
        <v>132.35758501099406</v>
      </c>
      <c r="H221" s="477"/>
      <c r="I221" s="476">
        <f>Benchmark!K$1348</f>
        <v>11.84825</v>
      </c>
      <c r="J221" s="476">
        <f>Benchmark!L$1348</f>
        <v>6.2256818181818181</v>
      </c>
      <c r="K221" s="476">
        <f>Benchmark!M$1348</f>
        <v>7.7582813763930307</v>
      </c>
      <c r="L221" s="476">
        <f>Benchmark!N$1348</f>
        <v>8.2961619809198677</v>
      </c>
      <c r="M221" s="476">
        <f>Benchmark!O$1348</f>
        <v>7.4372448384898</v>
      </c>
      <c r="N221" s="476">
        <f>Benchmark!P$1348</f>
        <v>6.6659311270724704</v>
      </c>
      <c r="O221" s="476">
        <f>Benchmark!Q$1348</f>
        <v>7.6249058272120616</v>
      </c>
      <c r="P221" s="476">
        <f>Benchmark!R$1348</f>
        <v>7.3908562084518756</v>
      </c>
      <c r="Q221" s="476">
        <f>Benchmark!S$1348</f>
        <v>6.8396355786016638</v>
      </c>
      <c r="R221" s="476">
        <f>Benchmark!T$1348</f>
        <v>6.326679314468012</v>
      </c>
      <c r="S221" s="476">
        <f>Benchmark!U$1348</f>
        <v>6.2948438332766008</v>
      </c>
      <c r="T221" s="476">
        <f>Benchmark!V$1348</f>
        <v>6.2875065892193076</v>
      </c>
      <c r="U221" s="476">
        <f>Benchmark!W$1348</f>
        <v>7.1394335664386963</v>
      </c>
      <c r="V221" s="476">
        <f>Benchmark!X$1348</f>
        <v>6.4903941513079069</v>
      </c>
      <c r="W221" s="476">
        <f>Benchmark!Y$1348</f>
        <v>5.9003583193708211</v>
      </c>
      <c r="X221" s="476">
        <f>Benchmark!Z$1348</f>
        <v>5.3639621085189289</v>
      </c>
      <c r="Y221" s="476">
        <f>Benchmark!AA$1348</f>
        <v>4.8763291895626626</v>
      </c>
      <c r="Z221" s="476">
        <f>Benchmark!AB$1348</f>
        <v>4.4330265359660563</v>
      </c>
      <c r="AA221" s="476">
        <f>Benchmark!AC$1348</f>
        <v>4.0300241236055054</v>
      </c>
      <c r="AB221" s="476">
        <f>Benchmark!AD$1348</f>
        <v>3.7380997025772134</v>
      </c>
      <c r="AC221" s="476">
        <f>Benchmark!AE$1348</f>
        <v>1.3899788213597342</v>
      </c>
      <c r="AD221" s="476">
        <f>Benchmark!AF$1348</f>
        <v>3.456577639949943E-17</v>
      </c>
      <c r="AE221" s="476">
        <f>Benchmark!AG$1348</f>
        <v>3.1423433090454023E-17</v>
      </c>
      <c r="AF221" s="476">
        <f>Benchmark!AH$1348</f>
        <v>2.8566757354958203E-17</v>
      </c>
      <c r="AG221" s="476">
        <f>Benchmark!AI$1348</f>
        <v>2.5969779413598369E-17</v>
      </c>
    </row>
    <row r="222" spans="3:33" x14ac:dyDescent="0.35">
      <c r="E222" s="293" t="s">
        <v>1401</v>
      </c>
      <c r="F222" s="293"/>
      <c r="G222" s="476">
        <f>Behavioural!G$1363</f>
        <v>132.35758501099406</v>
      </c>
      <c r="H222" s="477"/>
      <c r="I222" s="476">
        <f>Behavioural!K$1348</f>
        <v>11.84825</v>
      </c>
      <c r="J222" s="476">
        <f>Behavioural!L$1348</f>
        <v>6.2256818181818181</v>
      </c>
      <c r="K222" s="476">
        <f>Behavioural!M$1348</f>
        <v>7.7582813763930307</v>
      </c>
      <c r="L222" s="476">
        <f>Behavioural!N$1348</f>
        <v>8.2961619809198677</v>
      </c>
      <c r="M222" s="476">
        <f>Behavioural!O$1348</f>
        <v>7.4372448384898</v>
      </c>
      <c r="N222" s="476">
        <f>Behavioural!P$1348</f>
        <v>6.6659311270724704</v>
      </c>
      <c r="O222" s="476">
        <f>Behavioural!Q$1348</f>
        <v>7.6249058272120616</v>
      </c>
      <c r="P222" s="476">
        <f>Behavioural!R$1348</f>
        <v>7.3908562084518756</v>
      </c>
      <c r="Q222" s="476">
        <f>Behavioural!S$1348</f>
        <v>6.8396355786016638</v>
      </c>
      <c r="R222" s="476">
        <f>Behavioural!T$1348</f>
        <v>6.326679314468012</v>
      </c>
      <c r="S222" s="476">
        <f>Behavioural!U$1348</f>
        <v>6.2948438332766008</v>
      </c>
      <c r="T222" s="476">
        <f>Behavioural!V$1348</f>
        <v>6.2875065892193076</v>
      </c>
      <c r="U222" s="476">
        <f>Behavioural!W$1348</f>
        <v>7.1394335664386963</v>
      </c>
      <c r="V222" s="476">
        <f>Behavioural!X$1348</f>
        <v>6.4903941513079069</v>
      </c>
      <c r="W222" s="476">
        <f>Behavioural!Y$1348</f>
        <v>5.9003583193708211</v>
      </c>
      <c r="X222" s="476">
        <f>Behavioural!Z$1348</f>
        <v>5.3639621085189289</v>
      </c>
      <c r="Y222" s="476">
        <f>Behavioural!AA$1348</f>
        <v>4.8763291895626626</v>
      </c>
      <c r="Z222" s="476">
        <f>Behavioural!AB$1348</f>
        <v>4.4330265359660563</v>
      </c>
      <c r="AA222" s="476">
        <f>Behavioural!AC$1348</f>
        <v>4.0300241236055054</v>
      </c>
      <c r="AB222" s="476">
        <f>Behavioural!AD$1348</f>
        <v>3.7380997025772134</v>
      </c>
      <c r="AC222" s="476">
        <f>Behavioural!AE$1348</f>
        <v>1.3899788213597342</v>
      </c>
      <c r="AD222" s="476">
        <f>Behavioural!AF$1348</f>
        <v>3.456577639949943E-17</v>
      </c>
      <c r="AE222" s="476">
        <f>Behavioural!AG$1348</f>
        <v>3.1423433090454023E-17</v>
      </c>
      <c r="AF222" s="476">
        <f>Behavioural!AH$1348</f>
        <v>2.8566757354958203E-17</v>
      </c>
      <c r="AG222" s="476">
        <f>Behavioural!AI$1348</f>
        <v>2.5969779413598369E-17</v>
      </c>
    </row>
    <row r="223" spans="3:33" x14ac:dyDescent="0.35">
      <c r="E223" s="474" t="s">
        <v>1646</v>
      </c>
      <c r="F223" s="474"/>
      <c r="G223" s="478">
        <f>Impacts!G$569</f>
        <v>0</v>
      </c>
      <c r="H223" s="479"/>
      <c r="I223" s="479">
        <f>Impacts!K$579</f>
        <v>0</v>
      </c>
      <c r="J223" s="479">
        <f>Impacts!L$579</f>
        <v>0</v>
      </c>
      <c r="K223" s="479">
        <f>Impacts!M$579</f>
        <v>0</v>
      </c>
      <c r="L223" s="479">
        <f>Impacts!N$579</f>
        <v>0</v>
      </c>
      <c r="M223" s="479">
        <f>Impacts!O$579</f>
        <v>0</v>
      </c>
      <c r="N223" s="479">
        <f>Impacts!P$579</f>
        <v>0</v>
      </c>
      <c r="O223" s="479">
        <f>Impacts!Q$579</f>
        <v>0</v>
      </c>
      <c r="P223" s="479">
        <f>Impacts!R$579</f>
        <v>0</v>
      </c>
      <c r="Q223" s="479">
        <f>Impacts!S$579</f>
        <v>0</v>
      </c>
      <c r="R223" s="479">
        <f>Impacts!T$579</f>
        <v>0</v>
      </c>
      <c r="S223" s="479">
        <f>Impacts!U$579</f>
        <v>0</v>
      </c>
      <c r="T223" s="479">
        <f>Impacts!V$579</f>
        <v>0</v>
      </c>
      <c r="U223" s="479">
        <f>Impacts!W$579</f>
        <v>0</v>
      </c>
      <c r="V223" s="479">
        <f>Impacts!X$579</f>
        <v>0</v>
      </c>
      <c r="W223" s="479">
        <f>Impacts!Y$579</f>
        <v>0</v>
      </c>
      <c r="X223" s="479">
        <f>Impacts!Z$579</f>
        <v>0</v>
      </c>
      <c r="Y223" s="479">
        <f>Impacts!AA$579</f>
        <v>0</v>
      </c>
      <c r="Z223" s="479">
        <f>Impacts!AB$579</f>
        <v>0</v>
      </c>
      <c r="AA223" s="479">
        <f>Impacts!AC$579</f>
        <v>0</v>
      </c>
      <c r="AB223" s="479">
        <f>Impacts!AD$579</f>
        <v>0</v>
      </c>
      <c r="AC223" s="479">
        <f>Impacts!AE$579</f>
        <v>0</v>
      </c>
      <c r="AD223" s="479">
        <f>Impacts!AF$579</f>
        <v>0</v>
      </c>
      <c r="AE223" s="479">
        <f>Impacts!AG$579</f>
        <v>0</v>
      </c>
      <c r="AF223" s="479">
        <f>Impacts!AH$579</f>
        <v>0</v>
      </c>
      <c r="AG223" s="479">
        <f>Impacts!AI$579</f>
        <v>0</v>
      </c>
    </row>
    <row r="224" spans="3:33" x14ac:dyDescent="0.35">
      <c r="E224" s="296" t="s">
        <v>1382</v>
      </c>
      <c r="F224" s="296"/>
      <c r="G224" s="480"/>
      <c r="H224" s="481"/>
      <c r="I224" s="481"/>
      <c r="J224" s="481"/>
      <c r="K224" s="481"/>
      <c r="L224" s="481"/>
      <c r="M224" s="481"/>
      <c r="N224" s="481"/>
      <c r="O224" s="481"/>
      <c r="P224" s="481"/>
      <c r="Q224" s="481"/>
      <c r="R224" s="481"/>
      <c r="S224" s="481"/>
      <c r="T224" s="481"/>
      <c r="U224" s="481"/>
      <c r="V224" s="481"/>
      <c r="W224" s="481"/>
      <c r="X224" s="481"/>
      <c r="Y224" s="481"/>
      <c r="Z224" s="481"/>
      <c r="AA224" s="481"/>
      <c r="AB224" s="481"/>
      <c r="AC224" s="481"/>
      <c r="AD224" s="481"/>
      <c r="AE224" s="481"/>
      <c r="AF224" s="481"/>
      <c r="AG224" s="481"/>
    </row>
    <row r="225" spans="5:33" x14ac:dyDescent="0.35">
      <c r="E225" s="296" t="s">
        <v>992</v>
      </c>
      <c r="F225" s="296"/>
      <c r="G225" s="480">
        <f>Impacts!G$185</f>
        <v>0</v>
      </c>
      <c r="H225" s="481"/>
      <c r="I225" s="481">
        <f>Impacts!K$195</f>
        <v>0</v>
      </c>
      <c r="J225" s="481">
        <f>Impacts!L$195</f>
        <v>0</v>
      </c>
      <c r="K225" s="481">
        <f>Impacts!M$195</f>
        <v>0</v>
      </c>
      <c r="L225" s="481">
        <f>Impacts!N$195</f>
        <v>0</v>
      </c>
      <c r="M225" s="481">
        <f>Impacts!O$195</f>
        <v>0</v>
      </c>
      <c r="N225" s="481">
        <f>Impacts!P$195</f>
        <v>0</v>
      </c>
      <c r="O225" s="481">
        <f>Impacts!Q$195</f>
        <v>0</v>
      </c>
      <c r="P225" s="481">
        <f>Impacts!R$195</f>
        <v>0</v>
      </c>
      <c r="Q225" s="481">
        <f>Impacts!S$195</f>
        <v>0</v>
      </c>
      <c r="R225" s="481">
        <f>Impacts!T$195</f>
        <v>0</v>
      </c>
      <c r="S225" s="481">
        <f>Impacts!U$195</f>
        <v>0</v>
      </c>
      <c r="T225" s="481">
        <f>Impacts!V$195</f>
        <v>0</v>
      </c>
      <c r="U225" s="481">
        <f>Impacts!W$195</f>
        <v>0</v>
      </c>
      <c r="V225" s="481">
        <f>Impacts!X$195</f>
        <v>0</v>
      </c>
      <c r="W225" s="481">
        <f>Impacts!Y$195</f>
        <v>0</v>
      </c>
      <c r="X225" s="481">
        <f>Impacts!Z$195</f>
        <v>0</v>
      </c>
      <c r="Y225" s="481">
        <f>Impacts!AA$195</f>
        <v>0</v>
      </c>
      <c r="Z225" s="481">
        <f>Impacts!AB$195</f>
        <v>0</v>
      </c>
      <c r="AA225" s="481">
        <f>Impacts!AC$195</f>
        <v>0</v>
      </c>
      <c r="AB225" s="481">
        <f>Impacts!AD$195</f>
        <v>0</v>
      </c>
      <c r="AC225" s="481">
        <f>Impacts!AE$195</f>
        <v>0</v>
      </c>
      <c r="AD225" s="481">
        <f>Impacts!AF$195</f>
        <v>0</v>
      </c>
      <c r="AE225" s="481">
        <f>Impacts!AG$195</f>
        <v>0</v>
      </c>
      <c r="AF225" s="481">
        <f>Impacts!AH$195</f>
        <v>0</v>
      </c>
      <c r="AG225" s="481">
        <f>Impacts!AI$195</f>
        <v>0</v>
      </c>
    </row>
    <row r="226" spans="5:33" x14ac:dyDescent="0.35">
      <c r="E226" s="484" t="s">
        <v>1062</v>
      </c>
      <c r="F226" s="484"/>
      <c r="G226" s="485">
        <f>Impacts!G$377</f>
        <v>0</v>
      </c>
      <c r="H226" s="486"/>
      <c r="I226" s="486">
        <f>Impacts!K$387</f>
        <v>0</v>
      </c>
      <c r="J226" s="486">
        <f>Impacts!L$387</f>
        <v>0</v>
      </c>
      <c r="K226" s="486">
        <f>Impacts!M$387</f>
        <v>0</v>
      </c>
      <c r="L226" s="486">
        <f>Impacts!N$387</f>
        <v>0</v>
      </c>
      <c r="M226" s="486">
        <f>Impacts!O$387</f>
        <v>0</v>
      </c>
      <c r="N226" s="486">
        <f>Impacts!P$387</f>
        <v>0</v>
      </c>
      <c r="O226" s="486">
        <f>Impacts!Q$387</f>
        <v>0</v>
      </c>
      <c r="P226" s="486">
        <f>Impacts!R$387</f>
        <v>0</v>
      </c>
      <c r="Q226" s="486">
        <f>Impacts!S$387</f>
        <v>0</v>
      </c>
      <c r="R226" s="486">
        <f>Impacts!T$387</f>
        <v>0</v>
      </c>
      <c r="S226" s="486">
        <f>Impacts!U$387</f>
        <v>0</v>
      </c>
      <c r="T226" s="486">
        <f>Impacts!V$387</f>
        <v>0</v>
      </c>
      <c r="U226" s="486">
        <f>Impacts!W$387</f>
        <v>0</v>
      </c>
      <c r="V226" s="486">
        <f>Impacts!X$387</f>
        <v>0</v>
      </c>
      <c r="W226" s="486">
        <f>Impacts!Y$387</f>
        <v>0</v>
      </c>
      <c r="X226" s="486">
        <f>Impacts!Z$387</f>
        <v>0</v>
      </c>
      <c r="Y226" s="486">
        <f>Impacts!AA$387</f>
        <v>0</v>
      </c>
      <c r="Z226" s="486">
        <f>Impacts!AB$387</f>
        <v>0</v>
      </c>
      <c r="AA226" s="486">
        <f>Impacts!AC$387</f>
        <v>0</v>
      </c>
      <c r="AB226" s="486">
        <f>Impacts!AD$387</f>
        <v>0</v>
      </c>
      <c r="AC226" s="486">
        <f>Impacts!AE$387</f>
        <v>0</v>
      </c>
      <c r="AD226" s="486">
        <f>Impacts!AF$387</f>
        <v>0</v>
      </c>
      <c r="AE226" s="486">
        <f>Impacts!AG$387</f>
        <v>0</v>
      </c>
      <c r="AF226" s="486">
        <f>Impacts!AH$387</f>
        <v>0</v>
      </c>
      <c r="AG226" s="486">
        <f>Impacts!AI$387</f>
        <v>0</v>
      </c>
    </row>
    <row r="244" spans="2:7" x14ac:dyDescent="0.35">
      <c r="B244" s="1" t="s">
        <v>1381</v>
      </c>
    </row>
    <row r="246" spans="2:7" x14ac:dyDescent="0.35">
      <c r="C246" s="86" t="s">
        <v>1383</v>
      </c>
      <c r="G246" s="46"/>
    </row>
    <row r="247" spans="2:7" x14ac:dyDescent="0.35">
      <c r="E247" s="44"/>
      <c r="F247" s="44"/>
      <c r="G247" s="475" t="s">
        <v>1405</v>
      </c>
    </row>
    <row r="248" spans="2:7" x14ac:dyDescent="0.35">
      <c r="E248" s="469" t="s">
        <v>1383</v>
      </c>
      <c r="F248" s="470"/>
      <c r="G248" s="487"/>
    </row>
    <row r="249" spans="2:7" x14ac:dyDescent="0.35">
      <c r="E249" s="473" t="s">
        <v>231</v>
      </c>
      <c r="F249" s="293"/>
      <c r="G249" s="488">
        <f>Benchmark!G$1332</f>
        <v>0.48865278875352075</v>
      </c>
    </row>
    <row r="250" spans="2:7" x14ac:dyDescent="0.35">
      <c r="E250" s="473" t="s">
        <v>171</v>
      </c>
      <c r="F250" s="293"/>
      <c r="G250" s="488">
        <f>Incentive!G$1332</f>
        <v>0.48865278875352075</v>
      </c>
    </row>
    <row r="251" spans="2:7" x14ac:dyDescent="0.35">
      <c r="E251" s="489" t="s">
        <v>1337</v>
      </c>
      <c r="F251" s="490"/>
      <c r="G251" s="491">
        <f>Behavioural!G$1332</f>
        <v>0.48865278875352075</v>
      </c>
    </row>
    <row r="252" spans="2:7" x14ac:dyDescent="0.35">
      <c r="G252" s="46"/>
    </row>
    <row r="253" spans="2:7" x14ac:dyDescent="0.35">
      <c r="C253" s="86" t="s">
        <v>1319</v>
      </c>
      <c r="G253" s="46"/>
    </row>
    <row r="254" spans="2:7" x14ac:dyDescent="0.35">
      <c r="E254" s="44"/>
      <c r="F254" s="44"/>
      <c r="G254" s="475" t="s">
        <v>1406</v>
      </c>
    </row>
    <row r="255" spans="2:7" x14ac:dyDescent="0.35">
      <c r="E255" s="469" t="s">
        <v>1407</v>
      </c>
      <c r="F255" s="470"/>
      <c r="G255" s="487"/>
    </row>
    <row r="256" spans="2:7" x14ac:dyDescent="0.35">
      <c r="E256" s="473" t="s">
        <v>231</v>
      </c>
      <c r="F256" s="293"/>
      <c r="G256" s="488">
        <f>Benchmark!G$1377</f>
        <v>0.70954085641679376</v>
      </c>
    </row>
    <row r="257" spans="2:7" x14ac:dyDescent="0.35">
      <c r="E257" s="473" t="s">
        <v>171</v>
      </c>
      <c r="F257" s="293"/>
      <c r="G257" s="488">
        <f>Incentive!G$1377</f>
        <v>0.70954085641679376</v>
      </c>
    </row>
    <row r="258" spans="2:7" x14ac:dyDescent="0.35">
      <c r="E258" s="489" t="s">
        <v>1337</v>
      </c>
      <c r="F258" s="490"/>
      <c r="G258" s="491">
        <f>Behavioural!G$1377</f>
        <v>0.70954085641679376</v>
      </c>
    </row>
    <row r="262" spans="2:7" x14ac:dyDescent="0.35">
      <c r="B262" s="1" t="s">
        <v>1408</v>
      </c>
    </row>
    <row r="264" spans="2:7" x14ac:dyDescent="0.35">
      <c r="C264" s="86" t="s">
        <v>1587</v>
      </c>
    </row>
    <row r="265" spans="2:7" x14ac:dyDescent="0.35">
      <c r="E265" s="44"/>
      <c r="F265" s="44"/>
      <c r="G265" s="475" t="s">
        <v>1405</v>
      </c>
    </row>
    <row r="266" spans="2:7" x14ac:dyDescent="0.35">
      <c r="E266" s="469" t="s">
        <v>1383</v>
      </c>
      <c r="F266" s="470"/>
      <c r="G266" s="487"/>
    </row>
    <row r="267" spans="2:7" x14ac:dyDescent="0.35">
      <c r="E267" s="473" t="s">
        <v>231</v>
      </c>
      <c r="F267" s="293"/>
      <c r="G267" s="488">
        <f>Benchmark!G$1332</f>
        <v>0.48865278875352075</v>
      </c>
    </row>
    <row r="268" spans="2:7" x14ac:dyDescent="0.35">
      <c r="E268" s="489" t="s">
        <v>1337</v>
      </c>
      <c r="F268" s="490"/>
      <c r="G268" s="491">
        <f>Behavioural!G$1332</f>
        <v>0.48865278875352075</v>
      </c>
    </row>
    <row r="269" spans="2:7" x14ac:dyDescent="0.35">
      <c r="E269" s="495" t="s">
        <v>969</v>
      </c>
      <c r="F269" s="496"/>
      <c r="G269" s="500">
        <f>Impacts!G$458</f>
        <v>0</v>
      </c>
    </row>
    <row r="270" spans="2:7" x14ac:dyDescent="0.35">
      <c r="E270" s="482" t="s">
        <v>1382</v>
      </c>
      <c r="F270" s="296"/>
      <c r="G270" s="492"/>
    </row>
    <row r="271" spans="2:7" x14ac:dyDescent="0.35">
      <c r="E271" s="482" t="s">
        <v>164</v>
      </c>
      <c r="F271" s="296"/>
      <c r="G271" s="493">
        <f>Impacts!G$74</f>
        <v>0</v>
      </c>
    </row>
    <row r="272" spans="2:7" x14ac:dyDescent="0.35">
      <c r="E272" s="483" t="s">
        <v>1063</v>
      </c>
      <c r="F272" s="484"/>
      <c r="G272" s="494">
        <f>Impacts!G$266</f>
        <v>0</v>
      </c>
    </row>
    <row r="274" spans="1:35" x14ac:dyDescent="0.35">
      <c r="C274" s="86" t="s">
        <v>1409</v>
      </c>
      <c r="G274" s="46"/>
    </row>
    <row r="275" spans="1:35" x14ac:dyDescent="0.35">
      <c r="E275" s="44"/>
      <c r="F275" s="44"/>
      <c r="G275" s="475" t="s">
        <v>1406</v>
      </c>
    </row>
    <row r="276" spans="1:35" x14ac:dyDescent="0.35">
      <c r="E276" s="469" t="s">
        <v>1319</v>
      </c>
      <c r="F276" s="470"/>
      <c r="G276" s="487"/>
    </row>
    <row r="277" spans="1:35" x14ac:dyDescent="0.35">
      <c r="E277" s="473" t="s">
        <v>231</v>
      </c>
      <c r="F277" s="293"/>
      <c r="G277" s="488">
        <f>Benchmark!G$1377</f>
        <v>0.70954085641679376</v>
      </c>
    </row>
    <row r="278" spans="1:35" x14ac:dyDescent="0.35">
      <c r="E278" s="489" t="s">
        <v>1337</v>
      </c>
      <c r="F278" s="490"/>
      <c r="G278" s="491">
        <f>Behavioural!G$1377</f>
        <v>0.70954085641679376</v>
      </c>
    </row>
    <row r="279" spans="1:35" x14ac:dyDescent="0.35">
      <c r="E279" s="495" t="s">
        <v>969</v>
      </c>
      <c r="F279" s="496"/>
      <c r="G279" s="500">
        <f>Impacts!G$463</f>
        <v>0</v>
      </c>
    </row>
    <row r="280" spans="1:35" x14ac:dyDescent="0.35">
      <c r="E280" s="482" t="s">
        <v>1382</v>
      </c>
      <c r="F280" s="296"/>
      <c r="G280" s="492"/>
    </row>
    <row r="281" spans="1:35" x14ac:dyDescent="0.35">
      <c r="E281" s="482" t="s">
        <v>164</v>
      </c>
      <c r="F281" s="296"/>
      <c r="G281" s="493">
        <f>Impacts!G$79</f>
        <v>0</v>
      </c>
    </row>
    <row r="282" spans="1:35" x14ac:dyDescent="0.35">
      <c r="E282" s="483" t="s">
        <v>1063</v>
      </c>
      <c r="F282" s="484"/>
      <c r="G282" s="494">
        <f>Impacts!G$271</f>
        <v>0</v>
      </c>
    </row>
    <row r="284" spans="1:35" x14ac:dyDescent="0.35">
      <c r="A284" s="292" t="s">
        <v>970</v>
      </c>
      <c r="B284" s="465"/>
      <c r="C284" s="466"/>
      <c r="D284" s="467"/>
      <c r="E284" s="291"/>
      <c r="F284" s="291"/>
      <c r="G284" s="468"/>
      <c r="H284" s="291"/>
      <c r="I284" s="291"/>
      <c r="J284" s="291"/>
      <c r="K284" s="291"/>
      <c r="L284" s="291"/>
      <c r="M284" s="291"/>
      <c r="N284" s="291"/>
      <c r="O284" s="291"/>
      <c r="P284" s="291"/>
      <c r="Q284" s="291"/>
      <c r="R284" s="291"/>
      <c r="S284" s="291"/>
      <c r="T284" s="291"/>
      <c r="U284" s="291"/>
      <c r="V284" s="291"/>
      <c r="W284" s="291"/>
      <c r="X284" s="291"/>
      <c r="Y284" s="291"/>
      <c r="Z284" s="291"/>
      <c r="AA284" s="291"/>
      <c r="AB284" s="291"/>
      <c r="AC284" s="291"/>
      <c r="AD284" s="291"/>
      <c r="AE284" s="291"/>
      <c r="AF284" s="291"/>
      <c r="AG284" s="291"/>
      <c r="AH284" s="291"/>
      <c r="AI284" s="291"/>
    </row>
    <row r="286" spans="1:35" x14ac:dyDescent="0.35">
      <c r="B286" s="1" t="s">
        <v>1410</v>
      </c>
    </row>
    <row r="288" spans="1:35" x14ac:dyDescent="0.35">
      <c r="C288" s="86" t="s">
        <v>1588</v>
      </c>
    </row>
    <row r="289" spans="3:33" x14ac:dyDescent="0.35">
      <c r="E289" s="44"/>
      <c r="F289" s="44"/>
      <c r="G289" s="475"/>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c r="AG289" s="475" t="s">
        <v>1400</v>
      </c>
    </row>
    <row r="290" spans="3:33" x14ac:dyDescent="0.35">
      <c r="E290" s="472" t="s">
        <v>1416</v>
      </c>
      <c r="F290" s="470"/>
      <c r="G290" s="471" t="s">
        <v>3</v>
      </c>
      <c r="H290" s="470"/>
      <c r="I290" s="472">
        <v>1</v>
      </c>
      <c r="J290" s="472">
        <v>2</v>
      </c>
      <c r="K290" s="472">
        <v>3</v>
      </c>
      <c r="L290" s="472">
        <v>4</v>
      </c>
      <c r="M290" s="472">
        <v>5</v>
      </c>
      <c r="N290" s="472">
        <v>6</v>
      </c>
      <c r="O290" s="472">
        <v>7</v>
      </c>
      <c r="P290" s="472">
        <v>8</v>
      </c>
      <c r="Q290" s="472">
        <v>9</v>
      </c>
      <c r="R290" s="472">
        <v>10</v>
      </c>
      <c r="S290" s="472">
        <v>11</v>
      </c>
      <c r="T290" s="472">
        <v>12</v>
      </c>
      <c r="U290" s="472">
        <v>13</v>
      </c>
      <c r="V290" s="472">
        <v>14</v>
      </c>
      <c r="W290" s="472">
        <v>15</v>
      </c>
      <c r="X290" s="472">
        <v>16</v>
      </c>
      <c r="Y290" s="472">
        <v>17</v>
      </c>
      <c r="Z290" s="472">
        <v>18</v>
      </c>
      <c r="AA290" s="472">
        <v>19</v>
      </c>
      <c r="AB290" s="472">
        <v>20</v>
      </c>
      <c r="AC290" s="472">
        <v>21</v>
      </c>
      <c r="AD290" s="472">
        <v>22</v>
      </c>
      <c r="AE290" s="472">
        <v>23</v>
      </c>
      <c r="AF290" s="472">
        <v>24</v>
      </c>
      <c r="AG290" s="472">
        <v>25</v>
      </c>
    </row>
    <row r="291" spans="3:33" x14ac:dyDescent="0.35">
      <c r="E291" s="293" t="s">
        <v>1417</v>
      </c>
      <c r="F291" s="293"/>
      <c r="G291" s="476">
        <f>Benchmark!I$94</f>
        <v>2215.8009403111937</v>
      </c>
      <c r="H291" s="477"/>
      <c r="I291" s="476">
        <f>Benchmark!K$94</f>
        <v>0</v>
      </c>
      <c r="J291" s="476">
        <f>Benchmark!L$94</f>
        <v>0</v>
      </c>
      <c r="K291" s="476">
        <f>Benchmark!M$94</f>
        <v>92.448303584412301</v>
      </c>
      <c r="L291" s="476">
        <f>Benchmark!N$94</f>
        <v>123.26440477921639</v>
      </c>
      <c r="M291" s="476">
        <f>Benchmark!O$94</f>
        <v>123.26440477921639</v>
      </c>
      <c r="N291" s="476">
        <f>Benchmark!P$94</f>
        <v>123.26440477921639</v>
      </c>
      <c r="O291" s="476">
        <f>Benchmark!Q$94</f>
        <v>123.26440477921639</v>
      </c>
      <c r="P291" s="476">
        <f>Benchmark!R$94</f>
        <v>123.26440477921639</v>
      </c>
      <c r="Q291" s="476">
        <f>Benchmark!S$94</f>
        <v>123.26440477921639</v>
      </c>
      <c r="R291" s="476">
        <f>Benchmark!T$94</f>
        <v>123.26440477921639</v>
      </c>
      <c r="S291" s="476">
        <f>Benchmark!U$94</f>
        <v>123.26440477921639</v>
      </c>
      <c r="T291" s="476">
        <f>Benchmark!V$94</f>
        <v>123.26440477921639</v>
      </c>
      <c r="U291" s="476">
        <f>Benchmark!W$94</f>
        <v>123.26440477921639</v>
      </c>
      <c r="V291" s="476">
        <f>Benchmark!X$94</f>
        <v>123.26440477921639</v>
      </c>
      <c r="W291" s="476">
        <f>Benchmark!Y$94</f>
        <v>123.26440477921639</v>
      </c>
      <c r="X291" s="476">
        <f>Benchmark!Z$94</f>
        <v>123.26440477921639</v>
      </c>
      <c r="Y291" s="476">
        <f>Benchmark!AA$94</f>
        <v>123.26440477921639</v>
      </c>
      <c r="Z291" s="476">
        <f>Benchmark!AB$94</f>
        <v>123.26440477921639</v>
      </c>
      <c r="AA291" s="476">
        <f>Benchmark!AC$94</f>
        <v>123.26440477921639</v>
      </c>
      <c r="AB291" s="476">
        <f>Benchmark!AD$94</f>
        <v>123.26440477921639</v>
      </c>
      <c r="AC291" s="476">
        <f>Benchmark!AE$94</f>
        <v>27.857755480102799</v>
      </c>
      <c r="AD291" s="476">
        <f>Benchmark!AF$94</f>
        <v>0</v>
      </c>
      <c r="AE291" s="476">
        <f>Benchmark!AG$94</f>
        <v>0</v>
      </c>
      <c r="AF291" s="476">
        <f>Benchmark!AH$94</f>
        <v>0</v>
      </c>
      <c r="AG291" s="476">
        <f>Benchmark!AI$94</f>
        <v>0</v>
      </c>
    </row>
    <row r="292" spans="3:33" x14ac:dyDescent="0.35">
      <c r="E292" s="293" t="s">
        <v>83</v>
      </c>
      <c r="F292" s="293"/>
      <c r="G292" s="476">
        <f>Benchmark!G$146</f>
        <v>1356.8056250000002</v>
      </c>
      <c r="H292" s="477"/>
      <c r="I292" s="476">
        <f>Benchmark!K$142</f>
        <v>0</v>
      </c>
      <c r="J292" s="476">
        <f>Benchmark!L$142</f>
        <v>0</v>
      </c>
      <c r="K292" s="476">
        <f>Benchmark!M$142</f>
        <v>69.541228582554524</v>
      </c>
      <c r="L292" s="476">
        <f>Benchmark!N$142</f>
        <v>75.478728582554524</v>
      </c>
      <c r="M292" s="476">
        <f>Benchmark!O$142</f>
        <v>75.478728582554524</v>
      </c>
      <c r="N292" s="476">
        <f>Benchmark!P$142</f>
        <v>75.478728582554524</v>
      </c>
      <c r="O292" s="476">
        <f>Benchmark!Q$142</f>
        <v>75.478728582554524</v>
      </c>
      <c r="P292" s="476">
        <f>Benchmark!R$142</f>
        <v>75.478728582554524</v>
      </c>
      <c r="Q292" s="476">
        <f>Benchmark!S$142</f>
        <v>75.478728582554524</v>
      </c>
      <c r="R292" s="476">
        <f>Benchmark!T$142</f>
        <v>75.478728582554524</v>
      </c>
      <c r="S292" s="476">
        <f>Benchmark!U$142</f>
        <v>75.478728582554524</v>
      </c>
      <c r="T292" s="476">
        <f>Benchmark!V$142</f>
        <v>75.478728582554524</v>
      </c>
      <c r="U292" s="476">
        <f>Benchmark!W$142</f>
        <v>75.478728582554524</v>
      </c>
      <c r="V292" s="476">
        <f>Benchmark!X$142</f>
        <v>75.478728582554524</v>
      </c>
      <c r="W292" s="476">
        <f>Benchmark!Y$142</f>
        <v>75.478728582554524</v>
      </c>
      <c r="X292" s="476">
        <f>Benchmark!Z$142</f>
        <v>75.478728582554524</v>
      </c>
      <c r="Y292" s="476">
        <f>Benchmark!AA$142</f>
        <v>75.478728582554524</v>
      </c>
      <c r="Z292" s="476">
        <f>Benchmark!AB$142</f>
        <v>75.478728582554524</v>
      </c>
      <c r="AA292" s="476">
        <f>Benchmark!AC$142</f>
        <v>75.478728582554524</v>
      </c>
      <c r="AB292" s="476">
        <f>Benchmark!AD$142</f>
        <v>74.237239096573177</v>
      </c>
      <c r="AC292" s="476">
        <f>Benchmark!AE$142</f>
        <v>5.3674999999999784</v>
      </c>
      <c r="AD292" s="476">
        <f>Benchmark!AF$142</f>
        <v>0</v>
      </c>
      <c r="AE292" s="476">
        <f>Benchmark!AG$142</f>
        <v>0</v>
      </c>
      <c r="AF292" s="476">
        <f>Benchmark!AH$142</f>
        <v>0</v>
      </c>
      <c r="AG292" s="476">
        <f>Benchmark!AI$142</f>
        <v>0</v>
      </c>
    </row>
    <row r="293" spans="3:33" x14ac:dyDescent="0.35">
      <c r="E293" s="293" t="s">
        <v>38</v>
      </c>
      <c r="F293" s="293"/>
      <c r="G293" s="476">
        <f>Benchmark!G$199</f>
        <v>160</v>
      </c>
      <c r="H293" s="477"/>
      <c r="I293" s="476">
        <f>Benchmark!K$195</f>
        <v>80</v>
      </c>
      <c r="J293" s="476">
        <f>Benchmark!L$195</f>
        <v>80</v>
      </c>
      <c r="K293" s="476">
        <f>Benchmark!M$195</f>
        <v>0</v>
      </c>
      <c r="L293" s="476">
        <f>Benchmark!N$195</f>
        <v>0</v>
      </c>
      <c r="M293" s="476">
        <f>Benchmark!O$195</f>
        <v>0</v>
      </c>
      <c r="N293" s="476">
        <f>Benchmark!P$195</f>
        <v>0</v>
      </c>
      <c r="O293" s="476">
        <f>Benchmark!Q$195</f>
        <v>0</v>
      </c>
      <c r="P293" s="476">
        <f>Benchmark!R$195</f>
        <v>0</v>
      </c>
      <c r="Q293" s="476">
        <f>Benchmark!S$195</f>
        <v>0</v>
      </c>
      <c r="R293" s="476">
        <f>Benchmark!T$195</f>
        <v>0</v>
      </c>
      <c r="S293" s="476">
        <f>Benchmark!U$195</f>
        <v>0</v>
      </c>
      <c r="T293" s="476">
        <f>Benchmark!V$195</f>
        <v>0</v>
      </c>
      <c r="U293" s="476">
        <f>Benchmark!W$195</f>
        <v>0</v>
      </c>
      <c r="V293" s="476">
        <f>Benchmark!X$195</f>
        <v>0</v>
      </c>
      <c r="W293" s="476">
        <f>Benchmark!Y$195</f>
        <v>0</v>
      </c>
      <c r="X293" s="476">
        <f>Benchmark!Z$195</f>
        <v>0</v>
      </c>
      <c r="Y293" s="476">
        <f>Benchmark!AA$195</f>
        <v>0</v>
      </c>
      <c r="Z293" s="476">
        <f>Benchmark!AB$195</f>
        <v>0</v>
      </c>
      <c r="AA293" s="476">
        <f>Benchmark!AC$195</f>
        <v>0</v>
      </c>
      <c r="AB293" s="476">
        <f>Benchmark!AD$195</f>
        <v>0</v>
      </c>
      <c r="AC293" s="476">
        <f>Benchmark!AE$195</f>
        <v>0</v>
      </c>
      <c r="AD293" s="476">
        <f>Benchmark!AF$195</f>
        <v>0</v>
      </c>
      <c r="AE293" s="476">
        <f>Benchmark!AG$195</f>
        <v>0</v>
      </c>
      <c r="AF293" s="476">
        <f>Benchmark!AH$195</f>
        <v>0</v>
      </c>
      <c r="AG293" s="476">
        <f>Benchmark!AI$195</f>
        <v>0</v>
      </c>
    </row>
    <row r="294" spans="3:33" x14ac:dyDescent="0.35">
      <c r="E294" s="293" t="s">
        <v>1411</v>
      </c>
      <c r="F294" s="293"/>
      <c r="G294" s="498">
        <f>Benchmark!G$1327</f>
        <v>341.56601015246139</v>
      </c>
      <c r="H294" s="499"/>
      <c r="I294" s="499">
        <f>Benchmark!K$1312</f>
        <v>11.84825</v>
      </c>
      <c r="J294" s="499">
        <f>Benchmark!L$1312</f>
        <v>6.8482500000000002</v>
      </c>
      <c r="K294" s="499">
        <f>Benchmark!M$1312</f>
        <v>9.3875204654355695</v>
      </c>
      <c r="L294" s="499">
        <f>Benchmark!N$1312</f>
        <v>11.042191596604345</v>
      </c>
      <c r="M294" s="499">
        <f>Benchmark!O$1312</f>
        <v>10.888870168032918</v>
      </c>
      <c r="N294" s="499">
        <f>Benchmark!P$1312</f>
        <v>10.735548739461489</v>
      </c>
      <c r="O294" s="499">
        <f>Benchmark!Q$1312</f>
        <v>13.507985792161634</v>
      </c>
      <c r="P294" s="499">
        <f>Benchmark!R$1312</f>
        <v>14.402687877051344</v>
      </c>
      <c r="Q294" s="499">
        <f>Benchmark!S$1312</f>
        <v>14.661366290768411</v>
      </c>
      <c r="R294" s="499">
        <f>Benchmark!T$1312</f>
        <v>14.917978881247324</v>
      </c>
      <c r="S294" s="499">
        <f>Benchmark!U$1312</f>
        <v>16.327203730068177</v>
      </c>
      <c r="T294" s="499">
        <f>Benchmark!V$1312</f>
        <v>17.938990089478331</v>
      </c>
      <c r="U294" s="499">
        <f>Benchmark!W$1312</f>
        <v>22.406600898625641</v>
      </c>
      <c r="V294" s="499">
        <f>Benchmark!X$1312</f>
        <v>22.406600898625641</v>
      </c>
      <c r="W294" s="499">
        <f>Benchmark!Y$1312</f>
        <v>22.406600898625637</v>
      </c>
      <c r="X294" s="499">
        <f>Benchmark!Z$1312</f>
        <v>22.406600898625634</v>
      </c>
      <c r="Y294" s="499">
        <f>Benchmark!AA$1312</f>
        <v>22.406600898625634</v>
      </c>
      <c r="Z294" s="499">
        <f>Benchmark!AB$1312</f>
        <v>22.406600898625634</v>
      </c>
      <c r="AA294" s="499">
        <f>Benchmark!AC$1312</f>
        <v>22.406600898625641</v>
      </c>
      <c r="AB294" s="499">
        <f>Benchmark!AD$1312</f>
        <v>22.861877781511161</v>
      </c>
      <c r="AC294" s="499">
        <f>Benchmark!AE$1312</f>
        <v>9.3510824502612824</v>
      </c>
      <c r="AD294" s="499">
        <f>Benchmark!AF$1312</f>
        <v>2.5579538487363605E-16</v>
      </c>
      <c r="AE294" s="499">
        <f>Benchmark!AG$1312</f>
        <v>2.5579538487363605E-16</v>
      </c>
      <c r="AF294" s="499">
        <f>Benchmark!AH$1312</f>
        <v>2.5579538487363605E-16</v>
      </c>
      <c r="AG294" s="499">
        <f>Benchmark!AI$1312</f>
        <v>2.5579538487363605E-16</v>
      </c>
    </row>
    <row r="295" spans="3:33" x14ac:dyDescent="0.35">
      <c r="E295" s="474" t="s">
        <v>1416</v>
      </c>
      <c r="F295" s="474"/>
      <c r="G295" s="497">
        <f>Benchmark!G$1251</f>
        <v>357.42930515873229</v>
      </c>
      <c r="H295" s="474"/>
      <c r="I295" s="474">
        <f>Benchmark!K$1247</f>
        <v>-91.848250000000007</v>
      </c>
      <c r="J295" s="474">
        <f>Benchmark!L$1247</f>
        <v>-86.848250000000007</v>
      </c>
      <c r="K295" s="474">
        <f>Benchmark!M$1247</f>
        <v>13.519554536422207</v>
      </c>
      <c r="L295" s="474">
        <f>Benchmark!N$1247</f>
        <v>36.743484600057521</v>
      </c>
      <c r="M295" s="474">
        <f>Benchmark!O$1247</f>
        <v>36.896806028628951</v>
      </c>
      <c r="N295" s="474">
        <f>Benchmark!P$1247</f>
        <v>37.050127457200375</v>
      </c>
      <c r="O295" s="474">
        <f>Benchmark!Q$1247</f>
        <v>34.277690404500234</v>
      </c>
      <c r="P295" s="474">
        <f>Benchmark!R$1247</f>
        <v>33.382988319610526</v>
      </c>
      <c r="Q295" s="474">
        <f>Benchmark!S$1247</f>
        <v>33.124309905893455</v>
      </c>
      <c r="R295" s="474">
        <f>Benchmark!T$1247</f>
        <v>32.867697315414546</v>
      </c>
      <c r="S295" s="474">
        <f>Benchmark!U$1247</f>
        <v>31.45847246659369</v>
      </c>
      <c r="T295" s="474">
        <f>Benchmark!V$1247</f>
        <v>29.846686107183537</v>
      </c>
      <c r="U295" s="474">
        <f>Benchmark!W$1247</f>
        <v>25.379075298036227</v>
      </c>
      <c r="V295" s="474">
        <f>Benchmark!X$1247</f>
        <v>25.379075298036227</v>
      </c>
      <c r="W295" s="474">
        <f>Benchmark!Y$1247</f>
        <v>25.379075298036231</v>
      </c>
      <c r="X295" s="474">
        <f>Benchmark!Z$1247</f>
        <v>25.379075298036234</v>
      </c>
      <c r="Y295" s="474">
        <f>Benchmark!AA$1247</f>
        <v>25.379075298036234</v>
      </c>
      <c r="Z295" s="474">
        <f>Benchmark!AB$1247</f>
        <v>25.379075298036234</v>
      </c>
      <c r="AA295" s="474">
        <f>Benchmark!AC$1247</f>
        <v>25.379075298036227</v>
      </c>
      <c r="AB295" s="474">
        <f>Benchmark!AD$1247</f>
        <v>26.165287901132054</v>
      </c>
      <c r="AC295" s="474">
        <f>Benchmark!AE$1247</f>
        <v>13.139173029841539</v>
      </c>
      <c r="AD295" s="474">
        <f>Benchmark!AF$1247</f>
        <v>-2.5579538487363605E-16</v>
      </c>
      <c r="AE295" s="474">
        <f>Benchmark!AG$1247</f>
        <v>-2.5579538487363605E-16</v>
      </c>
      <c r="AF295" s="474">
        <f>Benchmark!AH$1247</f>
        <v>-2.5579538487363605E-16</v>
      </c>
      <c r="AG295" s="474">
        <f>Benchmark!AI$1247</f>
        <v>-2.5579538487363605E-16</v>
      </c>
    </row>
    <row r="297" spans="3:33" x14ac:dyDescent="0.35">
      <c r="C297" s="86" t="s">
        <v>1589</v>
      </c>
    </row>
    <row r="298" spans="3:33" x14ac:dyDescent="0.35">
      <c r="E298" s="44"/>
      <c r="F298" s="44"/>
      <c r="G298" s="475"/>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c r="AG298" s="475" t="s">
        <v>1400</v>
      </c>
    </row>
    <row r="299" spans="3:33" x14ac:dyDescent="0.35">
      <c r="E299" s="472" t="s">
        <v>1423</v>
      </c>
      <c r="F299" s="470"/>
      <c r="G299" s="471" t="s">
        <v>3</v>
      </c>
      <c r="H299" s="470"/>
      <c r="I299" s="472">
        <v>1</v>
      </c>
      <c r="J299" s="472">
        <v>2</v>
      </c>
      <c r="K299" s="472">
        <v>3</v>
      </c>
      <c r="L299" s="472">
        <v>4</v>
      </c>
      <c r="M299" s="472">
        <v>5</v>
      </c>
      <c r="N299" s="472">
        <v>6</v>
      </c>
      <c r="O299" s="472">
        <v>7</v>
      </c>
      <c r="P299" s="472">
        <v>8</v>
      </c>
      <c r="Q299" s="472">
        <v>9</v>
      </c>
      <c r="R299" s="472">
        <v>10</v>
      </c>
      <c r="S299" s="472">
        <v>11</v>
      </c>
      <c r="T299" s="472">
        <v>12</v>
      </c>
      <c r="U299" s="472">
        <v>13</v>
      </c>
      <c r="V299" s="472">
        <v>14</v>
      </c>
      <c r="W299" s="472">
        <v>15</v>
      </c>
      <c r="X299" s="472">
        <v>16</v>
      </c>
      <c r="Y299" s="472">
        <v>17</v>
      </c>
      <c r="Z299" s="472">
        <v>18</v>
      </c>
      <c r="AA299" s="472">
        <v>19</v>
      </c>
      <c r="AB299" s="472">
        <v>20</v>
      </c>
      <c r="AC299" s="472">
        <v>21</v>
      </c>
      <c r="AD299" s="472">
        <v>22</v>
      </c>
      <c r="AE299" s="472">
        <v>23</v>
      </c>
      <c r="AF299" s="472">
        <v>24</v>
      </c>
      <c r="AG299" s="472">
        <v>25</v>
      </c>
    </row>
    <row r="300" spans="3:33" x14ac:dyDescent="0.35">
      <c r="E300" s="293" t="s">
        <v>1417</v>
      </c>
      <c r="F300" s="293"/>
      <c r="G300" s="476">
        <f>Incentive!I$94</f>
        <v>2215.8009403111937</v>
      </c>
      <c r="H300" s="477"/>
      <c r="I300" s="476">
        <f>Incentive!K$94</f>
        <v>0</v>
      </c>
      <c r="J300" s="476">
        <f>Incentive!L$94</f>
        <v>0</v>
      </c>
      <c r="K300" s="476">
        <f>Incentive!M$94</f>
        <v>92.448303584412301</v>
      </c>
      <c r="L300" s="476">
        <f>Incentive!N$94</f>
        <v>123.26440477921639</v>
      </c>
      <c r="M300" s="476">
        <f>Incentive!O$94</f>
        <v>123.26440477921639</v>
      </c>
      <c r="N300" s="476">
        <f>Incentive!P$94</f>
        <v>123.26440477921639</v>
      </c>
      <c r="O300" s="476">
        <f>Incentive!Q$94</f>
        <v>123.26440477921639</v>
      </c>
      <c r="P300" s="476">
        <f>Incentive!R$94</f>
        <v>123.26440477921639</v>
      </c>
      <c r="Q300" s="476">
        <f>Incentive!S$94</f>
        <v>123.26440477921639</v>
      </c>
      <c r="R300" s="476">
        <f>Incentive!T$94</f>
        <v>123.26440477921639</v>
      </c>
      <c r="S300" s="476">
        <f>Incentive!U$94</f>
        <v>123.26440477921639</v>
      </c>
      <c r="T300" s="476">
        <f>Incentive!V$94</f>
        <v>123.26440477921639</v>
      </c>
      <c r="U300" s="476">
        <f>Incentive!W$94</f>
        <v>123.26440477921639</v>
      </c>
      <c r="V300" s="476">
        <f>Incentive!X$94</f>
        <v>123.26440477921639</v>
      </c>
      <c r="W300" s="476">
        <f>Incentive!Y$94</f>
        <v>123.26440477921639</v>
      </c>
      <c r="X300" s="476">
        <f>Incentive!Z$94</f>
        <v>123.26440477921639</v>
      </c>
      <c r="Y300" s="476">
        <f>Incentive!AA$94</f>
        <v>123.26440477921639</v>
      </c>
      <c r="Z300" s="476">
        <f>Incentive!AB$94</f>
        <v>123.26440477921639</v>
      </c>
      <c r="AA300" s="476">
        <f>Incentive!AC$94</f>
        <v>123.26440477921639</v>
      </c>
      <c r="AB300" s="476">
        <f>Incentive!AD$94</f>
        <v>123.26440477921639</v>
      </c>
      <c r="AC300" s="476">
        <f>Incentive!AE$94</f>
        <v>27.857755480102799</v>
      </c>
      <c r="AD300" s="476">
        <f>Incentive!AF$94</f>
        <v>0</v>
      </c>
      <c r="AE300" s="476">
        <f>Incentive!AG$94</f>
        <v>0</v>
      </c>
      <c r="AF300" s="476">
        <f>Incentive!AH$94</f>
        <v>0</v>
      </c>
      <c r="AG300" s="476">
        <f>Incentive!AI$94</f>
        <v>0</v>
      </c>
    </row>
    <row r="301" spans="3:33" x14ac:dyDescent="0.35">
      <c r="E301" s="293" t="s">
        <v>83</v>
      </c>
      <c r="F301" s="293"/>
      <c r="G301" s="476">
        <f>Incentive!G$146</f>
        <v>1356.8056250000002</v>
      </c>
      <c r="H301" s="477"/>
      <c r="I301" s="476">
        <f>Incentive!K$142</f>
        <v>0</v>
      </c>
      <c r="J301" s="476">
        <f>Incentive!L$142</f>
        <v>0</v>
      </c>
      <c r="K301" s="476">
        <f>Incentive!M$142</f>
        <v>69.541228582554524</v>
      </c>
      <c r="L301" s="476">
        <f>Incentive!N$142</f>
        <v>75.478728582554524</v>
      </c>
      <c r="M301" s="476">
        <f>Incentive!O$142</f>
        <v>75.478728582554524</v>
      </c>
      <c r="N301" s="476">
        <f>Incentive!P$142</f>
        <v>75.478728582554524</v>
      </c>
      <c r="O301" s="476">
        <f>Incentive!Q$142</f>
        <v>75.478728582554524</v>
      </c>
      <c r="P301" s="476">
        <f>Incentive!R$142</f>
        <v>75.478728582554524</v>
      </c>
      <c r="Q301" s="476">
        <f>Incentive!S$142</f>
        <v>75.478728582554524</v>
      </c>
      <c r="R301" s="476">
        <f>Incentive!T$142</f>
        <v>75.478728582554524</v>
      </c>
      <c r="S301" s="476">
        <f>Incentive!U$142</f>
        <v>75.478728582554524</v>
      </c>
      <c r="T301" s="476">
        <f>Incentive!V$142</f>
        <v>75.478728582554524</v>
      </c>
      <c r="U301" s="476">
        <f>Incentive!W$142</f>
        <v>75.478728582554524</v>
      </c>
      <c r="V301" s="476">
        <f>Incentive!X$142</f>
        <v>75.478728582554524</v>
      </c>
      <c r="W301" s="476">
        <f>Incentive!Y$142</f>
        <v>75.478728582554524</v>
      </c>
      <c r="X301" s="476">
        <f>Incentive!Z$142</f>
        <v>75.478728582554524</v>
      </c>
      <c r="Y301" s="476">
        <f>Incentive!AA$142</f>
        <v>75.478728582554524</v>
      </c>
      <c r="Z301" s="476">
        <f>Incentive!AB$142</f>
        <v>75.478728582554524</v>
      </c>
      <c r="AA301" s="476">
        <f>Incentive!AC$142</f>
        <v>75.478728582554524</v>
      </c>
      <c r="AB301" s="476">
        <f>Incentive!AD$142</f>
        <v>74.237239096573177</v>
      </c>
      <c r="AC301" s="476">
        <f>Incentive!AE$142</f>
        <v>5.3674999999999784</v>
      </c>
      <c r="AD301" s="476">
        <f>Incentive!AF$142</f>
        <v>0</v>
      </c>
      <c r="AE301" s="476">
        <f>Incentive!AG$142</f>
        <v>0</v>
      </c>
      <c r="AF301" s="476">
        <f>Incentive!AH$142</f>
        <v>0</v>
      </c>
      <c r="AG301" s="476">
        <f>Incentive!AI$142</f>
        <v>0</v>
      </c>
    </row>
    <row r="302" spans="3:33" x14ac:dyDescent="0.35">
      <c r="E302" s="293" t="s">
        <v>38</v>
      </c>
      <c r="F302" s="293"/>
      <c r="G302" s="476">
        <f>Incentive!G$199</f>
        <v>160</v>
      </c>
      <c r="H302" s="477"/>
      <c r="I302" s="476">
        <f>Incentive!K$195</f>
        <v>80</v>
      </c>
      <c r="J302" s="476">
        <f>Incentive!L$195</f>
        <v>80</v>
      </c>
      <c r="K302" s="476">
        <f>Incentive!M$195</f>
        <v>0</v>
      </c>
      <c r="L302" s="476">
        <f>Incentive!N$195</f>
        <v>0</v>
      </c>
      <c r="M302" s="476">
        <f>Incentive!O$195</f>
        <v>0</v>
      </c>
      <c r="N302" s="476">
        <f>Incentive!P$195</f>
        <v>0</v>
      </c>
      <c r="O302" s="476">
        <f>Incentive!Q$195</f>
        <v>0</v>
      </c>
      <c r="P302" s="476">
        <f>Incentive!R$195</f>
        <v>0</v>
      </c>
      <c r="Q302" s="476">
        <f>Incentive!S$195</f>
        <v>0</v>
      </c>
      <c r="R302" s="476">
        <f>Incentive!T$195</f>
        <v>0</v>
      </c>
      <c r="S302" s="476">
        <f>Incentive!U$195</f>
        <v>0</v>
      </c>
      <c r="T302" s="476">
        <f>Incentive!V$195</f>
        <v>0</v>
      </c>
      <c r="U302" s="476">
        <f>Incentive!W$195</f>
        <v>0</v>
      </c>
      <c r="V302" s="476">
        <f>Incentive!X$195</f>
        <v>0</v>
      </c>
      <c r="W302" s="476">
        <f>Incentive!Y$195</f>
        <v>0</v>
      </c>
      <c r="X302" s="476">
        <f>Incentive!Z$195</f>
        <v>0</v>
      </c>
      <c r="Y302" s="476">
        <f>Incentive!AA$195</f>
        <v>0</v>
      </c>
      <c r="Z302" s="476">
        <f>Incentive!AB$195</f>
        <v>0</v>
      </c>
      <c r="AA302" s="476">
        <f>Incentive!AC$195</f>
        <v>0</v>
      </c>
      <c r="AB302" s="476">
        <f>Incentive!AD$195</f>
        <v>0</v>
      </c>
      <c r="AC302" s="476">
        <f>Incentive!AE$195</f>
        <v>0</v>
      </c>
      <c r="AD302" s="476">
        <f>Incentive!AF$195</f>
        <v>0</v>
      </c>
      <c r="AE302" s="476">
        <f>Incentive!AG$195</f>
        <v>0</v>
      </c>
      <c r="AF302" s="476">
        <f>Incentive!AH$195</f>
        <v>0</v>
      </c>
      <c r="AG302" s="476">
        <f>Incentive!AI$195</f>
        <v>0</v>
      </c>
    </row>
    <row r="303" spans="3:33" x14ac:dyDescent="0.35">
      <c r="E303" s="293" t="s">
        <v>1411</v>
      </c>
      <c r="F303" s="293"/>
      <c r="G303" s="498">
        <f>Incentive!G$1327</f>
        <v>341.56601015246139</v>
      </c>
      <c r="H303" s="499"/>
      <c r="I303" s="499">
        <f>Incentive!K$1312</f>
        <v>11.84825</v>
      </c>
      <c r="J303" s="499">
        <f>Incentive!L$1312</f>
        <v>6.8482500000000002</v>
      </c>
      <c r="K303" s="499">
        <f>Incentive!M$1312</f>
        <v>9.3875204654355695</v>
      </c>
      <c r="L303" s="499">
        <f>Incentive!N$1312</f>
        <v>11.042191596604345</v>
      </c>
      <c r="M303" s="499">
        <f>Incentive!O$1312</f>
        <v>10.888870168032918</v>
      </c>
      <c r="N303" s="499">
        <f>Incentive!P$1312</f>
        <v>10.735548739461489</v>
      </c>
      <c r="O303" s="499">
        <f>Incentive!Q$1312</f>
        <v>13.507985792161634</v>
      </c>
      <c r="P303" s="499">
        <f>Incentive!R$1312</f>
        <v>14.402687877051344</v>
      </c>
      <c r="Q303" s="499">
        <f>Incentive!S$1312</f>
        <v>14.661366290768411</v>
      </c>
      <c r="R303" s="499">
        <f>Incentive!T$1312</f>
        <v>14.917978881247324</v>
      </c>
      <c r="S303" s="499">
        <f>Incentive!U$1312</f>
        <v>16.327203730068177</v>
      </c>
      <c r="T303" s="499">
        <f>Incentive!V$1312</f>
        <v>17.938990089478331</v>
      </c>
      <c r="U303" s="499">
        <f>Incentive!W$1312</f>
        <v>22.406600898625641</v>
      </c>
      <c r="V303" s="499">
        <f>Incentive!X$1312</f>
        <v>22.406600898625641</v>
      </c>
      <c r="W303" s="499">
        <f>Incentive!Y$1312</f>
        <v>22.406600898625637</v>
      </c>
      <c r="X303" s="499">
        <f>Incentive!Z$1312</f>
        <v>22.406600898625634</v>
      </c>
      <c r="Y303" s="499">
        <f>Incentive!AA$1312</f>
        <v>22.406600898625634</v>
      </c>
      <c r="Z303" s="499">
        <f>Incentive!AB$1312</f>
        <v>22.406600898625634</v>
      </c>
      <c r="AA303" s="499">
        <f>Incentive!AC$1312</f>
        <v>22.406600898625641</v>
      </c>
      <c r="AB303" s="499">
        <f>Incentive!AD$1312</f>
        <v>22.861877781511161</v>
      </c>
      <c r="AC303" s="499">
        <f>Incentive!AE$1312</f>
        <v>9.3510824502612824</v>
      </c>
      <c r="AD303" s="499">
        <f>Incentive!AF$1312</f>
        <v>2.5579538487363605E-16</v>
      </c>
      <c r="AE303" s="499">
        <f>Incentive!AG$1312</f>
        <v>2.5579538487363605E-16</v>
      </c>
      <c r="AF303" s="499">
        <f>Incentive!AH$1312</f>
        <v>2.5579538487363605E-16</v>
      </c>
      <c r="AG303" s="499">
        <f>Incentive!AI$1312</f>
        <v>2.5579538487363605E-16</v>
      </c>
    </row>
    <row r="304" spans="3:33" x14ac:dyDescent="0.35">
      <c r="E304" s="474" t="s">
        <v>1423</v>
      </c>
      <c r="F304" s="474"/>
      <c r="G304" s="497">
        <f>Incentive!G$1251</f>
        <v>357.42930515873229</v>
      </c>
      <c r="H304" s="474"/>
      <c r="I304" s="474">
        <f>Incentive!K$1247</f>
        <v>-91.848250000000007</v>
      </c>
      <c r="J304" s="474">
        <f>Incentive!L$1247</f>
        <v>-86.848250000000007</v>
      </c>
      <c r="K304" s="474">
        <f>Incentive!M$1247</f>
        <v>13.519554536422207</v>
      </c>
      <c r="L304" s="474">
        <f>Incentive!N$1247</f>
        <v>36.743484600057521</v>
      </c>
      <c r="M304" s="474">
        <f>Incentive!O$1247</f>
        <v>36.896806028628951</v>
      </c>
      <c r="N304" s="474">
        <f>Incentive!P$1247</f>
        <v>37.050127457200375</v>
      </c>
      <c r="O304" s="474">
        <f>Incentive!Q$1247</f>
        <v>34.277690404500234</v>
      </c>
      <c r="P304" s="474">
        <f>Incentive!R$1247</f>
        <v>33.382988319610526</v>
      </c>
      <c r="Q304" s="474">
        <f>Incentive!S$1247</f>
        <v>33.124309905893455</v>
      </c>
      <c r="R304" s="474">
        <f>Incentive!T$1247</f>
        <v>32.867697315414546</v>
      </c>
      <c r="S304" s="474">
        <f>Incentive!U$1247</f>
        <v>31.45847246659369</v>
      </c>
      <c r="T304" s="474">
        <f>Incentive!V$1247</f>
        <v>29.846686107183537</v>
      </c>
      <c r="U304" s="474">
        <f>Incentive!W$1247</f>
        <v>25.379075298036227</v>
      </c>
      <c r="V304" s="474">
        <f>Incentive!X$1247</f>
        <v>25.379075298036227</v>
      </c>
      <c r="W304" s="474">
        <f>Incentive!Y$1247</f>
        <v>25.379075298036231</v>
      </c>
      <c r="X304" s="474">
        <f>Incentive!Z$1247</f>
        <v>25.379075298036234</v>
      </c>
      <c r="Y304" s="474">
        <f>Incentive!AA$1247</f>
        <v>25.379075298036234</v>
      </c>
      <c r="Z304" s="474">
        <f>Incentive!AB$1247</f>
        <v>25.379075298036234</v>
      </c>
      <c r="AA304" s="474">
        <f>Incentive!AC$1247</f>
        <v>25.379075298036227</v>
      </c>
      <c r="AB304" s="474">
        <f>Incentive!AD$1247</f>
        <v>26.165287901132054</v>
      </c>
      <c r="AC304" s="474">
        <f>Incentive!AE$1247</f>
        <v>13.139173029841539</v>
      </c>
      <c r="AD304" s="474">
        <f>Incentive!AF$1247</f>
        <v>-2.5579538487363605E-16</v>
      </c>
      <c r="AE304" s="474">
        <f>Incentive!AG$1247</f>
        <v>-2.5579538487363605E-16</v>
      </c>
      <c r="AF304" s="474">
        <f>Incentive!AH$1247</f>
        <v>-2.5579538487363605E-16</v>
      </c>
      <c r="AG304" s="474">
        <f>Incentive!AI$1247</f>
        <v>-2.5579538487363605E-16</v>
      </c>
    </row>
    <row r="306" spans="3:33" x14ac:dyDescent="0.35">
      <c r="C306" s="86" t="s">
        <v>1590</v>
      </c>
    </row>
    <row r="307" spans="3:33" x14ac:dyDescent="0.35">
      <c r="E307" s="44"/>
      <c r="F307" s="44"/>
      <c r="G307" s="475"/>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c r="AG307" s="475" t="s">
        <v>1400</v>
      </c>
    </row>
    <row r="308" spans="3:33" x14ac:dyDescent="0.35">
      <c r="E308" s="472" t="s">
        <v>1424</v>
      </c>
      <c r="F308" s="470"/>
      <c r="G308" s="471" t="s">
        <v>3</v>
      </c>
      <c r="H308" s="470"/>
      <c r="I308" s="472">
        <v>1</v>
      </c>
      <c r="J308" s="472">
        <v>2</v>
      </c>
      <c r="K308" s="472">
        <v>3</v>
      </c>
      <c r="L308" s="472">
        <v>4</v>
      </c>
      <c r="M308" s="472">
        <v>5</v>
      </c>
      <c r="N308" s="472">
        <v>6</v>
      </c>
      <c r="O308" s="472">
        <v>7</v>
      </c>
      <c r="P308" s="472">
        <v>8</v>
      </c>
      <c r="Q308" s="472">
        <v>9</v>
      </c>
      <c r="R308" s="472">
        <v>10</v>
      </c>
      <c r="S308" s="472">
        <v>11</v>
      </c>
      <c r="T308" s="472">
        <v>12</v>
      </c>
      <c r="U308" s="472">
        <v>13</v>
      </c>
      <c r="V308" s="472">
        <v>14</v>
      </c>
      <c r="W308" s="472">
        <v>15</v>
      </c>
      <c r="X308" s="472">
        <v>16</v>
      </c>
      <c r="Y308" s="472">
        <v>17</v>
      </c>
      <c r="Z308" s="472">
        <v>18</v>
      </c>
      <c r="AA308" s="472">
        <v>19</v>
      </c>
      <c r="AB308" s="472">
        <v>20</v>
      </c>
      <c r="AC308" s="472">
        <v>21</v>
      </c>
      <c r="AD308" s="472">
        <v>22</v>
      </c>
      <c r="AE308" s="472">
        <v>23</v>
      </c>
      <c r="AF308" s="472">
        <v>24</v>
      </c>
      <c r="AG308" s="472">
        <v>25</v>
      </c>
    </row>
    <row r="309" spans="3:33" x14ac:dyDescent="0.35">
      <c r="E309" s="293" t="s">
        <v>1417</v>
      </c>
      <c r="F309" s="293"/>
      <c r="G309" s="476">
        <f>Behavioural!I$94</f>
        <v>2215.8009403111937</v>
      </c>
      <c r="H309" s="477"/>
      <c r="I309" s="476">
        <f>Behavioural!K$94</f>
        <v>0</v>
      </c>
      <c r="J309" s="476">
        <f>Behavioural!L$94</f>
        <v>0</v>
      </c>
      <c r="K309" s="476">
        <f>Behavioural!M$94</f>
        <v>92.448303584412301</v>
      </c>
      <c r="L309" s="476">
        <f>Behavioural!N$94</f>
        <v>123.26440477921639</v>
      </c>
      <c r="M309" s="476">
        <f>Behavioural!O$94</f>
        <v>123.26440477921639</v>
      </c>
      <c r="N309" s="476">
        <f>Behavioural!P$94</f>
        <v>123.26440477921639</v>
      </c>
      <c r="O309" s="476">
        <f>Behavioural!Q$94</f>
        <v>123.26440477921639</v>
      </c>
      <c r="P309" s="476">
        <f>Behavioural!R$94</f>
        <v>123.26440477921639</v>
      </c>
      <c r="Q309" s="476">
        <f>Behavioural!S$94</f>
        <v>123.26440477921639</v>
      </c>
      <c r="R309" s="476">
        <f>Behavioural!T$94</f>
        <v>123.26440477921639</v>
      </c>
      <c r="S309" s="476">
        <f>Behavioural!U$94</f>
        <v>123.26440477921639</v>
      </c>
      <c r="T309" s="476">
        <f>Behavioural!V$94</f>
        <v>123.26440477921639</v>
      </c>
      <c r="U309" s="476">
        <f>Behavioural!W$94</f>
        <v>123.26440477921639</v>
      </c>
      <c r="V309" s="476">
        <f>Behavioural!X$94</f>
        <v>123.26440477921639</v>
      </c>
      <c r="W309" s="476">
        <f>Behavioural!Y$94</f>
        <v>123.26440477921639</v>
      </c>
      <c r="X309" s="476">
        <f>Behavioural!Z$94</f>
        <v>123.26440477921639</v>
      </c>
      <c r="Y309" s="476">
        <f>Behavioural!AA$94</f>
        <v>123.26440477921639</v>
      </c>
      <c r="Z309" s="476">
        <f>Behavioural!AB$94</f>
        <v>123.26440477921639</v>
      </c>
      <c r="AA309" s="476">
        <f>Behavioural!AC$94</f>
        <v>123.26440477921639</v>
      </c>
      <c r="AB309" s="476">
        <f>Behavioural!AD$94</f>
        <v>123.26440477921639</v>
      </c>
      <c r="AC309" s="476">
        <f>Behavioural!AE$94</f>
        <v>27.857755480102799</v>
      </c>
      <c r="AD309" s="476">
        <f>Behavioural!AF$94</f>
        <v>0</v>
      </c>
      <c r="AE309" s="476">
        <f>Behavioural!AG$94</f>
        <v>0</v>
      </c>
      <c r="AF309" s="476">
        <f>Behavioural!AH$94</f>
        <v>0</v>
      </c>
      <c r="AG309" s="476">
        <f>Behavioural!AI$94</f>
        <v>0</v>
      </c>
    </row>
    <row r="310" spans="3:33" x14ac:dyDescent="0.35">
      <c r="E310" s="293" t="s">
        <v>83</v>
      </c>
      <c r="F310" s="293"/>
      <c r="G310" s="476">
        <f>Behavioural!G$146</f>
        <v>1356.8056250000002</v>
      </c>
      <c r="H310" s="477"/>
      <c r="I310" s="476">
        <f>Behavioural!K$142</f>
        <v>0</v>
      </c>
      <c r="J310" s="476">
        <f>Behavioural!L$142</f>
        <v>0</v>
      </c>
      <c r="K310" s="476">
        <f>Behavioural!M$142</f>
        <v>69.541228582554524</v>
      </c>
      <c r="L310" s="476">
        <f>Behavioural!N$142</f>
        <v>75.478728582554524</v>
      </c>
      <c r="M310" s="476">
        <f>Behavioural!O$142</f>
        <v>75.478728582554524</v>
      </c>
      <c r="N310" s="476">
        <f>Behavioural!P$142</f>
        <v>75.478728582554524</v>
      </c>
      <c r="O310" s="476">
        <f>Behavioural!Q$142</f>
        <v>75.478728582554524</v>
      </c>
      <c r="P310" s="476">
        <f>Behavioural!R$142</f>
        <v>75.478728582554524</v>
      </c>
      <c r="Q310" s="476">
        <f>Behavioural!S$142</f>
        <v>75.478728582554524</v>
      </c>
      <c r="R310" s="476">
        <f>Behavioural!T$142</f>
        <v>75.478728582554524</v>
      </c>
      <c r="S310" s="476">
        <f>Behavioural!U$142</f>
        <v>75.478728582554524</v>
      </c>
      <c r="T310" s="476">
        <f>Behavioural!V$142</f>
        <v>75.478728582554524</v>
      </c>
      <c r="U310" s="476">
        <f>Behavioural!W$142</f>
        <v>75.478728582554524</v>
      </c>
      <c r="V310" s="476">
        <f>Behavioural!X$142</f>
        <v>75.478728582554524</v>
      </c>
      <c r="W310" s="476">
        <f>Behavioural!Y$142</f>
        <v>75.478728582554524</v>
      </c>
      <c r="X310" s="476">
        <f>Behavioural!Z$142</f>
        <v>75.478728582554524</v>
      </c>
      <c r="Y310" s="476">
        <f>Behavioural!AA$142</f>
        <v>75.478728582554524</v>
      </c>
      <c r="Z310" s="476">
        <f>Behavioural!AB$142</f>
        <v>75.478728582554524</v>
      </c>
      <c r="AA310" s="476">
        <f>Behavioural!AC$142</f>
        <v>75.478728582554524</v>
      </c>
      <c r="AB310" s="476">
        <f>Behavioural!AD$142</f>
        <v>74.237239096573177</v>
      </c>
      <c r="AC310" s="476">
        <f>Behavioural!AE$142</f>
        <v>5.3674999999999784</v>
      </c>
      <c r="AD310" s="476">
        <f>Behavioural!AF$142</f>
        <v>0</v>
      </c>
      <c r="AE310" s="476">
        <f>Behavioural!AG$142</f>
        <v>0</v>
      </c>
      <c r="AF310" s="476">
        <f>Behavioural!AH$142</f>
        <v>0</v>
      </c>
      <c r="AG310" s="476">
        <f>Behavioural!AI$142</f>
        <v>0</v>
      </c>
    </row>
    <row r="311" spans="3:33" x14ac:dyDescent="0.35">
      <c r="E311" s="293" t="s">
        <v>38</v>
      </c>
      <c r="F311" s="293"/>
      <c r="G311" s="476">
        <f>Behavioural!G$199</f>
        <v>160</v>
      </c>
      <c r="H311" s="477"/>
      <c r="I311" s="476">
        <f>Behavioural!K$195</f>
        <v>80</v>
      </c>
      <c r="J311" s="476">
        <f>Behavioural!L$195</f>
        <v>80</v>
      </c>
      <c r="K311" s="476">
        <f>Behavioural!M$195</f>
        <v>0</v>
      </c>
      <c r="L311" s="476">
        <f>Behavioural!N$195</f>
        <v>0</v>
      </c>
      <c r="M311" s="476">
        <f>Behavioural!O$195</f>
        <v>0</v>
      </c>
      <c r="N311" s="476">
        <f>Behavioural!P$195</f>
        <v>0</v>
      </c>
      <c r="O311" s="476">
        <f>Behavioural!Q$195</f>
        <v>0</v>
      </c>
      <c r="P311" s="476">
        <f>Behavioural!R$195</f>
        <v>0</v>
      </c>
      <c r="Q311" s="476">
        <f>Behavioural!S$195</f>
        <v>0</v>
      </c>
      <c r="R311" s="476">
        <f>Behavioural!T$195</f>
        <v>0</v>
      </c>
      <c r="S311" s="476">
        <f>Behavioural!U$195</f>
        <v>0</v>
      </c>
      <c r="T311" s="476">
        <f>Behavioural!V$195</f>
        <v>0</v>
      </c>
      <c r="U311" s="476">
        <f>Behavioural!W$195</f>
        <v>0</v>
      </c>
      <c r="V311" s="476">
        <f>Behavioural!X$195</f>
        <v>0</v>
      </c>
      <c r="W311" s="476">
        <f>Behavioural!Y$195</f>
        <v>0</v>
      </c>
      <c r="X311" s="476">
        <f>Behavioural!Z$195</f>
        <v>0</v>
      </c>
      <c r="Y311" s="476">
        <f>Behavioural!AA$195</f>
        <v>0</v>
      </c>
      <c r="Z311" s="476">
        <f>Behavioural!AB$195</f>
        <v>0</v>
      </c>
      <c r="AA311" s="476">
        <f>Behavioural!AC$195</f>
        <v>0</v>
      </c>
      <c r="AB311" s="476">
        <f>Behavioural!AD$195</f>
        <v>0</v>
      </c>
      <c r="AC311" s="476">
        <f>Behavioural!AE$195</f>
        <v>0</v>
      </c>
      <c r="AD311" s="476">
        <f>Behavioural!AF$195</f>
        <v>0</v>
      </c>
      <c r="AE311" s="476">
        <f>Behavioural!AG$195</f>
        <v>0</v>
      </c>
      <c r="AF311" s="476">
        <f>Behavioural!AH$195</f>
        <v>0</v>
      </c>
      <c r="AG311" s="476">
        <f>Behavioural!AI$195</f>
        <v>0</v>
      </c>
    </row>
    <row r="312" spans="3:33" x14ac:dyDescent="0.35">
      <c r="E312" s="293" t="s">
        <v>1411</v>
      </c>
      <c r="F312" s="293"/>
      <c r="G312" s="498">
        <f>Behavioural!G$1327</f>
        <v>341.56601015246139</v>
      </c>
      <c r="H312" s="499"/>
      <c r="I312" s="499">
        <f>Behavioural!K$1312</f>
        <v>11.84825</v>
      </c>
      <c r="J312" s="499">
        <f>Behavioural!L$1312</f>
        <v>6.8482500000000002</v>
      </c>
      <c r="K312" s="499">
        <f>Behavioural!M$1312</f>
        <v>9.3875204654355695</v>
      </c>
      <c r="L312" s="499">
        <f>Behavioural!N$1312</f>
        <v>11.042191596604345</v>
      </c>
      <c r="M312" s="499">
        <f>Behavioural!O$1312</f>
        <v>10.888870168032918</v>
      </c>
      <c r="N312" s="499">
        <f>Behavioural!P$1312</f>
        <v>10.735548739461489</v>
      </c>
      <c r="O312" s="499">
        <f>Behavioural!Q$1312</f>
        <v>13.507985792161634</v>
      </c>
      <c r="P312" s="499">
        <f>Behavioural!R$1312</f>
        <v>14.402687877051344</v>
      </c>
      <c r="Q312" s="499">
        <f>Behavioural!S$1312</f>
        <v>14.661366290768411</v>
      </c>
      <c r="R312" s="499">
        <f>Behavioural!T$1312</f>
        <v>14.917978881247324</v>
      </c>
      <c r="S312" s="499">
        <f>Behavioural!U$1312</f>
        <v>16.327203730068177</v>
      </c>
      <c r="T312" s="499">
        <f>Behavioural!V$1312</f>
        <v>17.938990089478331</v>
      </c>
      <c r="U312" s="499">
        <f>Behavioural!W$1312</f>
        <v>22.406600898625641</v>
      </c>
      <c r="V312" s="499">
        <f>Behavioural!X$1312</f>
        <v>22.406600898625641</v>
      </c>
      <c r="W312" s="499">
        <f>Behavioural!Y$1312</f>
        <v>22.406600898625637</v>
      </c>
      <c r="X312" s="499">
        <f>Behavioural!Z$1312</f>
        <v>22.406600898625634</v>
      </c>
      <c r="Y312" s="499">
        <f>Behavioural!AA$1312</f>
        <v>22.406600898625634</v>
      </c>
      <c r="Z312" s="499">
        <f>Behavioural!AB$1312</f>
        <v>22.406600898625634</v>
      </c>
      <c r="AA312" s="499">
        <f>Behavioural!AC$1312</f>
        <v>22.406600898625641</v>
      </c>
      <c r="AB312" s="499">
        <f>Behavioural!AD$1312</f>
        <v>22.861877781511161</v>
      </c>
      <c r="AC312" s="499">
        <f>Behavioural!AE$1312</f>
        <v>9.3510824502612824</v>
      </c>
      <c r="AD312" s="499">
        <f>Behavioural!AF$1312</f>
        <v>2.5579538487363605E-16</v>
      </c>
      <c r="AE312" s="499">
        <f>Behavioural!AG$1312</f>
        <v>2.5579538487363605E-16</v>
      </c>
      <c r="AF312" s="499">
        <f>Behavioural!AH$1312</f>
        <v>2.5579538487363605E-16</v>
      </c>
      <c r="AG312" s="499">
        <f>Behavioural!AI$1312</f>
        <v>2.5579538487363605E-16</v>
      </c>
    </row>
    <row r="313" spans="3:33" x14ac:dyDescent="0.35">
      <c r="E313" s="474" t="s">
        <v>1424</v>
      </c>
      <c r="F313" s="474"/>
      <c r="G313" s="478">
        <f>Behavioural!G$1251</f>
        <v>357.42930515873229</v>
      </c>
      <c r="H313" s="479"/>
      <c r="I313" s="479">
        <f>Behavioural!K$1247</f>
        <v>-91.848250000000007</v>
      </c>
      <c r="J313" s="479">
        <f>Behavioural!L$1247</f>
        <v>-86.848250000000007</v>
      </c>
      <c r="K313" s="479">
        <f>Behavioural!M$1247</f>
        <v>13.519554536422207</v>
      </c>
      <c r="L313" s="479">
        <f>Behavioural!N$1247</f>
        <v>36.743484600057521</v>
      </c>
      <c r="M313" s="479">
        <f>Behavioural!O$1247</f>
        <v>36.896806028628951</v>
      </c>
      <c r="N313" s="479">
        <f>Behavioural!P$1247</f>
        <v>37.050127457200375</v>
      </c>
      <c r="O313" s="479">
        <f>Behavioural!Q$1247</f>
        <v>34.277690404500234</v>
      </c>
      <c r="P313" s="479">
        <f>Behavioural!R$1247</f>
        <v>33.382988319610526</v>
      </c>
      <c r="Q313" s="479">
        <f>Behavioural!S$1247</f>
        <v>33.124309905893455</v>
      </c>
      <c r="R313" s="479">
        <f>Behavioural!T$1247</f>
        <v>32.867697315414546</v>
      </c>
      <c r="S313" s="479">
        <f>Behavioural!U$1247</f>
        <v>31.45847246659369</v>
      </c>
      <c r="T313" s="479">
        <f>Behavioural!V$1247</f>
        <v>29.846686107183537</v>
      </c>
      <c r="U313" s="479">
        <f>Behavioural!W$1247</f>
        <v>25.379075298036227</v>
      </c>
      <c r="V313" s="479">
        <f>Behavioural!X$1247</f>
        <v>25.379075298036227</v>
      </c>
      <c r="W313" s="479">
        <f>Behavioural!Y$1247</f>
        <v>25.379075298036231</v>
      </c>
      <c r="X313" s="479">
        <f>Behavioural!Z$1247</f>
        <v>25.379075298036234</v>
      </c>
      <c r="Y313" s="479">
        <f>Behavioural!AA$1247</f>
        <v>25.379075298036234</v>
      </c>
      <c r="Z313" s="479">
        <f>Behavioural!AB$1247</f>
        <v>25.379075298036234</v>
      </c>
      <c r="AA313" s="479">
        <f>Behavioural!AC$1247</f>
        <v>25.379075298036227</v>
      </c>
      <c r="AB313" s="479">
        <f>Behavioural!AD$1247</f>
        <v>26.165287901132054</v>
      </c>
      <c r="AC313" s="479">
        <f>Behavioural!AE$1247</f>
        <v>13.139173029841539</v>
      </c>
      <c r="AD313" s="479">
        <f>Behavioural!AF$1247</f>
        <v>-2.5579538487363605E-16</v>
      </c>
      <c r="AE313" s="479">
        <f>Behavioural!AG$1247</f>
        <v>-2.5579538487363605E-16</v>
      </c>
      <c r="AF313" s="479">
        <f>Behavioural!AH$1247</f>
        <v>-2.5579538487363605E-16</v>
      </c>
      <c r="AG313" s="479">
        <f>Behavioural!AI$1247</f>
        <v>-2.5579538487363605E-16</v>
      </c>
    </row>
    <row r="332" spans="2:33" x14ac:dyDescent="0.35">
      <c r="B332" s="1" t="s">
        <v>1425</v>
      </c>
    </row>
    <row r="334" spans="2:33" x14ac:dyDescent="0.35">
      <c r="C334" s="86" t="s">
        <v>1591</v>
      </c>
    </row>
    <row r="335" spans="2:33" x14ac:dyDescent="0.35">
      <c r="E335" s="44"/>
      <c r="F335" s="44"/>
      <c r="G335" s="475"/>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75" t="s">
        <v>1404</v>
      </c>
    </row>
    <row r="336" spans="2:33" x14ac:dyDescent="0.35">
      <c r="E336" s="472" t="s">
        <v>1416</v>
      </c>
      <c r="F336" s="470"/>
      <c r="G336" s="471" t="s">
        <v>3</v>
      </c>
      <c r="H336" s="470"/>
      <c r="I336" s="472">
        <v>1</v>
      </c>
      <c r="J336" s="472">
        <v>2</v>
      </c>
      <c r="K336" s="472">
        <v>3</v>
      </c>
      <c r="L336" s="472">
        <v>4</v>
      </c>
      <c r="M336" s="472">
        <v>5</v>
      </c>
      <c r="N336" s="472">
        <v>6</v>
      </c>
      <c r="O336" s="472">
        <v>7</v>
      </c>
      <c r="P336" s="472">
        <v>8</v>
      </c>
      <c r="Q336" s="472">
        <v>9</v>
      </c>
      <c r="R336" s="472">
        <v>10</v>
      </c>
      <c r="S336" s="472">
        <v>11</v>
      </c>
      <c r="T336" s="472">
        <v>12</v>
      </c>
      <c r="U336" s="472">
        <v>13</v>
      </c>
      <c r="V336" s="472">
        <v>14</v>
      </c>
      <c r="W336" s="472">
        <v>15</v>
      </c>
      <c r="X336" s="472">
        <v>16</v>
      </c>
      <c r="Y336" s="472">
        <v>17</v>
      </c>
      <c r="Z336" s="472">
        <v>18</v>
      </c>
      <c r="AA336" s="472">
        <v>19</v>
      </c>
      <c r="AB336" s="472">
        <v>20</v>
      </c>
      <c r="AC336" s="472">
        <v>21</v>
      </c>
      <c r="AD336" s="472">
        <v>22</v>
      </c>
      <c r="AE336" s="472">
        <v>23</v>
      </c>
      <c r="AF336" s="472">
        <v>24</v>
      </c>
      <c r="AG336" s="472">
        <v>25</v>
      </c>
    </row>
    <row r="337" spans="3:33" x14ac:dyDescent="0.35">
      <c r="E337" s="293" t="s">
        <v>1417</v>
      </c>
      <c r="F337" s="293"/>
      <c r="G337" s="476">
        <f>Benchmark!G$107</f>
        <v>897.71137195012432</v>
      </c>
      <c r="H337" s="477"/>
      <c r="I337" s="476">
        <f>Benchmark!K$103</f>
        <v>0</v>
      </c>
      <c r="J337" s="476">
        <f>Benchmark!L$103</f>
        <v>0</v>
      </c>
      <c r="K337" s="476">
        <f>Benchmark!M$103</f>
        <v>76.403556681332475</v>
      </c>
      <c r="L337" s="476">
        <f>Benchmark!N$103</f>
        <v>92.61037173494843</v>
      </c>
      <c r="M337" s="476">
        <f>Benchmark!O$103</f>
        <v>84.191247031771297</v>
      </c>
      <c r="N337" s="476">
        <f>Benchmark!P$103</f>
        <v>76.537497301610259</v>
      </c>
      <c r="O337" s="476">
        <f>Benchmark!Q$103</f>
        <v>69.579543001463875</v>
      </c>
      <c r="P337" s="476">
        <f>Benchmark!R$103</f>
        <v>63.254130001330779</v>
      </c>
      <c r="Q337" s="476">
        <f>Benchmark!S$103</f>
        <v>57.503754546664346</v>
      </c>
      <c r="R337" s="476">
        <f>Benchmark!T$103</f>
        <v>52.276140496967585</v>
      </c>
      <c r="S337" s="476">
        <f>Benchmark!U$103</f>
        <v>47.523764088152348</v>
      </c>
      <c r="T337" s="476">
        <f>Benchmark!V$103</f>
        <v>43.203421898320308</v>
      </c>
      <c r="U337" s="476">
        <f>Benchmark!W$103</f>
        <v>39.275838089382106</v>
      </c>
      <c r="V337" s="476">
        <f>Benchmark!X$103</f>
        <v>35.705307353983727</v>
      </c>
      <c r="W337" s="476">
        <f>Benchmark!Y$103</f>
        <v>32.459370321803384</v>
      </c>
      <c r="X337" s="476">
        <f>Benchmark!Z$103</f>
        <v>29.50851847436671</v>
      </c>
      <c r="Y337" s="476">
        <f>Benchmark!AA$103</f>
        <v>26.825925885787917</v>
      </c>
      <c r="Z337" s="476">
        <f>Benchmark!AB$103</f>
        <v>24.38720535071629</v>
      </c>
      <c r="AA337" s="476">
        <f>Benchmark!AC$103</f>
        <v>22.17018668246935</v>
      </c>
      <c r="AB337" s="476">
        <f>Benchmark!AD$103</f>
        <v>20.154715165881225</v>
      </c>
      <c r="AC337" s="476">
        <f>Benchmark!AE$103</f>
        <v>4.1408778431719453</v>
      </c>
      <c r="AD337" s="476">
        <f>Benchmark!AF$103</f>
        <v>0</v>
      </c>
      <c r="AE337" s="476">
        <f>Benchmark!AG$103</f>
        <v>0</v>
      </c>
      <c r="AF337" s="476">
        <f>Benchmark!AH$103</f>
        <v>0</v>
      </c>
      <c r="AG337" s="476">
        <f>Benchmark!AI$103</f>
        <v>0</v>
      </c>
    </row>
    <row r="338" spans="3:33" x14ac:dyDescent="0.35">
      <c r="E338" s="293" t="s">
        <v>83</v>
      </c>
      <c r="F338" s="293"/>
      <c r="G338" s="476">
        <f>Benchmark!G$155</f>
        <v>558.44433366318458</v>
      </c>
      <c r="H338" s="477"/>
      <c r="I338" s="476">
        <f>Benchmark!K$154</f>
        <v>0</v>
      </c>
      <c r="J338" s="476">
        <f>Benchmark!L$154</f>
        <v>0</v>
      </c>
      <c r="K338" s="476">
        <f>Benchmark!M$154</f>
        <v>57.472089737648361</v>
      </c>
      <c r="L338" s="476">
        <f>Benchmark!N$154</f>
        <v>56.708285937306165</v>
      </c>
      <c r="M338" s="476">
        <f>Benchmark!O$154</f>
        <v>51.552987215732877</v>
      </c>
      <c r="N338" s="476">
        <f>Benchmark!P$154</f>
        <v>46.866352014302606</v>
      </c>
      <c r="O338" s="476">
        <f>Benchmark!Q$154</f>
        <v>42.605774558456915</v>
      </c>
      <c r="P338" s="476">
        <f>Benchmark!R$154</f>
        <v>38.732522325869915</v>
      </c>
      <c r="Q338" s="476">
        <f>Benchmark!S$154</f>
        <v>35.211383932609017</v>
      </c>
      <c r="R338" s="476">
        <f>Benchmark!T$154</f>
        <v>32.010349029644559</v>
      </c>
      <c r="S338" s="476">
        <f>Benchmark!U$154</f>
        <v>29.10031729967687</v>
      </c>
      <c r="T338" s="476">
        <f>Benchmark!V$154</f>
        <v>26.454833908797148</v>
      </c>
      <c r="U338" s="476">
        <f>Benchmark!W$154</f>
        <v>24.049849007997409</v>
      </c>
      <c r="V338" s="476">
        <f>Benchmark!X$154</f>
        <v>21.863499098179464</v>
      </c>
      <c r="W338" s="476">
        <f>Benchmark!Y$154</f>
        <v>19.875908271072234</v>
      </c>
      <c r="X338" s="476">
        <f>Benchmark!Z$154</f>
        <v>18.069007519156578</v>
      </c>
      <c r="Y338" s="476">
        <f>Benchmark!AA$154</f>
        <v>16.426370471960524</v>
      </c>
      <c r="Z338" s="476">
        <f>Benchmark!AB$154</f>
        <v>14.933064065418657</v>
      </c>
      <c r="AA338" s="476">
        <f>Benchmark!AC$154</f>
        <v>13.575512786744232</v>
      </c>
      <c r="AB338" s="476">
        <f>Benchmark!AD$154</f>
        <v>12.138381809191467</v>
      </c>
      <c r="AC338" s="476">
        <f>Benchmark!AE$154</f>
        <v>0.79784467341958698</v>
      </c>
      <c r="AD338" s="476">
        <f>Benchmark!AF$154</f>
        <v>0</v>
      </c>
      <c r="AE338" s="476">
        <f>Benchmark!AG$154</f>
        <v>0</v>
      </c>
      <c r="AF338" s="476">
        <f>Benchmark!AH$154</f>
        <v>0</v>
      </c>
      <c r="AG338" s="476">
        <f>Benchmark!AI$154</f>
        <v>0</v>
      </c>
    </row>
    <row r="339" spans="3:33" x14ac:dyDescent="0.35">
      <c r="E339" s="293" t="s">
        <v>38</v>
      </c>
      <c r="F339" s="293"/>
      <c r="G339" s="476">
        <f>Benchmark!G$208</f>
        <v>152.72727272727272</v>
      </c>
      <c r="H339" s="477"/>
      <c r="I339" s="476">
        <f>Benchmark!K$204</f>
        <v>80</v>
      </c>
      <c r="J339" s="476">
        <f>Benchmark!L$204</f>
        <v>72.72727272727272</v>
      </c>
      <c r="K339" s="476">
        <f>Benchmark!M$204</f>
        <v>0</v>
      </c>
      <c r="L339" s="476">
        <f>Benchmark!N$204</f>
        <v>0</v>
      </c>
      <c r="M339" s="476">
        <f>Benchmark!O$204</f>
        <v>0</v>
      </c>
      <c r="N339" s="476">
        <f>Benchmark!P$204</f>
        <v>0</v>
      </c>
      <c r="O339" s="476">
        <f>Benchmark!Q$204</f>
        <v>0</v>
      </c>
      <c r="P339" s="476">
        <f>Benchmark!R$204</f>
        <v>0</v>
      </c>
      <c r="Q339" s="476">
        <f>Benchmark!S$204</f>
        <v>0</v>
      </c>
      <c r="R339" s="476">
        <f>Benchmark!T$204</f>
        <v>0</v>
      </c>
      <c r="S339" s="476">
        <f>Benchmark!U$204</f>
        <v>0</v>
      </c>
      <c r="T339" s="476">
        <f>Benchmark!V$204</f>
        <v>0</v>
      </c>
      <c r="U339" s="476">
        <f>Benchmark!W$204</f>
        <v>0</v>
      </c>
      <c r="V339" s="476">
        <f>Benchmark!X$204</f>
        <v>0</v>
      </c>
      <c r="W339" s="476">
        <f>Benchmark!Y$204</f>
        <v>0</v>
      </c>
      <c r="X339" s="476">
        <f>Benchmark!Z$204</f>
        <v>0</v>
      </c>
      <c r="Y339" s="476">
        <f>Benchmark!AA$204</f>
        <v>0</v>
      </c>
      <c r="Z339" s="476">
        <f>Benchmark!AB$204</f>
        <v>0</v>
      </c>
      <c r="AA339" s="476">
        <f>Benchmark!AC$204</f>
        <v>0</v>
      </c>
      <c r="AB339" s="476">
        <f>Benchmark!AD$204</f>
        <v>0</v>
      </c>
      <c r="AC339" s="476">
        <f>Benchmark!AE$204</f>
        <v>0</v>
      </c>
      <c r="AD339" s="476">
        <f>Benchmark!AF$204</f>
        <v>0</v>
      </c>
      <c r="AE339" s="476">
        <f>Benchmark!AG$204</f>
        <v>0</v>
      </c>
      <c r="AF339" s="476">
        <f>Benchmark!AH$204</f>
        <v>0</v>
      </c>
      <c r="AG339" s="476">
        <f>Benchmark!AI$204</f>
        <v>0</v>
      </c>
    </row>
    <row r="340" spans="3:33" x14ac:dyDescent="0.35">
      <c r="E340" s="293" t="s">
        <v>1411</v>
      </c>
      <c r="F340" s="293"/>
      <c r="G340" s="498">
        <f>Benchmark!G$1390</f>
        <v>132.35758501099403</v>
      </c>
      <c r="H340" s="499"/>
      <c r="I340" s="499">
        <f>Benchmark!K$1386</f>
        <v>11.84825</v>
      </c>
      <c r="J340" s="499">
        <f>Benchmark!L$1386</f>
        <v>6.2256818181818181</v>
      </c>
      <c r="K340" s="499">
        <f>Benchmark!M$1386</f>
        <v>7.7582813763930316</v>
      </c>
      <c r="L340" s="499">
        <f>Benchmark!N$1386</f>
        <v>8.2961619809198659</v>
      </c>
      <c r="M340" s="499">
        <f>Benchmark!O$1386</f>
        <v>7.4372448384897991</v>
      </c>
      <c r="N340" s="499">
        <f>Benchmark!P$1386</f>
        <v>6.6659311270724704</v>
      </c>
      <c r="O340" s="499">
        <f>Benchmark!Q$1386</f>
        <v>7.6249058272120624</v>
      </c>
      <c r="P340" s="499">
        <f>Benchmark!R$1386</f>
        <v>7.3908562084518756</v>
      </c>
      <c r="Q340" s="499">
        <f>Benchmark!S$1386</f>
        <v>6.8396355786016638</v>
      </c>
      <c r="R340" s="499">
        <f>Benchmark!T$1386</f>
        <v>6.3266793144680129</v>
      </c>
      <c r="S340" s="499">
        <f>Benchmark!U$1386</f>
        <v>6.2948438332766008</v>
      </c>
      <c r="T340" s="499">
        <f>Benchmark!V$1386</f>
        <v>6.2875065892193094</v>
      </c>
      <c r="U340" s="499">
        <f>Benchmark!W$1386</f>
        <v>7.1394335664386981</v>
      </c>
      <c r="V340" s="499">
        <f>Benchmark!X$1386</f>
        <v>6.4903941513079078</v>
      </c>
      <c r="W340" s="499">
        <f>Benchmark!Y$1386</f>
        <v>5.900358319370822</v>
      </c>
      <c r="X340" s="499">
        <f>Benchmark!Z$1386</f>
        <v>5.3639621085189289</v>
      </c>
      <c r="Y340" s="499">
        <f>Benchmark!AA$1386</f>
        <v>4.8763291895626617</v>
      </c>
      <c r="Z340" s="499">
        <f>Benchmark!AB$1386</f>
        <v>4.4330265359660563</v>
      </c>
      <c r="AA340" s="499">
        <f>Benchmark!AC$1386</f>
        <v>4.0300241236055063</v>
      </c>
      <c r="AB340" s="499">
        <f>Benchmark!AD$1386</f>
        <v>3.7380997025772129</v>
      </c>
      <c r="AC340" s="499">
        <f>Benchmark!AE$1386</f>
        <v>1.3899788213597344</v>
      </c>
      <c r="AD340" s="499">
        <f>Benchmark!AF$1386</f>
        <v>3.456577639949943E-17</v>
      </c>
      <c r="AE340" s="499">
        <f>Benchmark!AG$1386</f>
        <v>3.1423433090454023E-17</v>
      </c>
      <c r="AF340" s="499">
        <f>Benchmark!AH$1386</f>
        <v>2.8566757354958203E-17</v>
      </c>
      <c r="AG340" s="499">
        <f>Benchmark!AI$1386</f>
        <v>2.5969779413598369E-17</v>
      </c>
    </row>
    <row r="341" spans="3:33" x14ac:dyDescent="0.35">
      <c r="E341" s="474" t="s">
        <v>1416</v>
      </c>
      <c r="F341" s="474"/>
      <c r="G341" s="478">
        <f>Benchmark!G$1276</f>
        <v>54.182180548673031</v>
      </c>
      <c r="H341" s="479"/>
      <c r="I341" s="479">
        <f>Benchmark!K$1272</f>
        <v>-91.848250000000007</v>
      </c>
      <c r="J341" s="479">
        <f>Benchmark!L$1272</f>
        <v>-78.952954545454546</v>
      </c>
      <c r="K341" s="479">
        <f>Benchmark!M$1272</f>
        <v>11.17318556729108</v>
      </c>
      <c r="L341" s="479">
        <f>Benchmark!N$1272</f>
        <v>27.605923816722395</v>
      </c>
      <c r="M341" s="479">
        <f>Benchmark!O$1272</f>
        <v>25.201014977548624</v>
      </c>
      <c r="N341" s="479">
        <f>Benchmark!P$1272</f>
        <v>23.00521416023518</v>
      </c>
      <c r="O341" s="479">
        <f>Benchmark!Q$1272</f>
        <v>19.348862615794896</v>
      </c>
      <c r="P341" s="479">
        <f>Benchmark!R$1272</f>
        <v>17.130751467008992</v>
      </c>
      <c r="Q341" s="479">
        <f>Benchmark!S$1272</f>
        <v>15.452735035453667</v>
      </c>
      <c r="R341" s="479">
        <f>Benchmark!T$1272</f>
        <v>13.939112152855017</v>
      </c>
      <c r="S341" s="479">
        <f>Benchmark!U$1272</f>
        <v>12.128602955198879</v>
      </c>
      <c r="T341" s="479">
        <f>Benchmark!V$1272</f>
        <v>10.461081400303852</v>
      </c>
      <c r="U341" s="479">
        <f>Benchmark!W$1272</f>
        <v>8.086555514945994</v>
      </c>
      <c r="V341" s="479">
        <f>Benchmark!X$1272</f>
        <v>7.3514141044963583</v>
      </c>
      <c r="W341" s="479">
        <f>Benchmark!Y$1272</f>
        <v>6.6831037313603252</v>
      </c>
      <c r="X341" s="479">
        <f>Benchmark!Z$1272</f>
        <v>6.0755488466912055</v>
      </c>
      <c r="Y341" s="479">
        <f>Benchmark!AA$1272</f>
        <v>5.5232262242647323</v>
      </c>
      <c r="Z341" s="479">
        <f>Benchmark!AB$1272</f>
        <v>5.0211147493315744</v>
      </c>
      <c r="AA341" s="479">
        <f>Benchmark!AC$1272</f>
        <v>4.5646497721196111</v>
      </c>
      <c r="AB341" s="479">
        <f>Benchmark!AD$1272</f>
        <v>4.2782336541125439</v>
      </c>
      <c r="AC341" s="479">
        <f>Benchmark!AE$1272</f>
        <v>1.9530543483926242</v>
      </c>
      <c r="AD341" s="479">
        <f>Benchmark!AF$1272</f>
        <v>-3.456577639949943E-17</v>
      </c>
      <c r="AE341" s="479">
        <f>Benchmark!AG$1272</f>
        <v>-3.1423433090454023E-17</v>
      </c>
      <c r="AF341" s="479">
        <f>Benchmark!AH$1272</f>
        <v>-2.8566757354958203E-17</v>
      </c>
      <c r="AG341" s="479">
        <f>Benchmark!AI$1272</f>
        <v>-2.5969779413598369E-17</v>
      </c>
    </row>
    <row r="343" spans="3:33" x14ac:dyDescent="0.35">
      <c r="C343" s="86" t="s">
        <v>1592</v>
      </c>
    </row>
    <row r="344" spans="3:33" x14ac:dyDescent="0.35">
      <c r="E344" s="44"/>
      <c r="F344" s="44"/>
      <c r="G344" s="475"/>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75" t="s">
        <v>1404</v>
      </c>
    </row>
    <row r="345" spans="3:33" x14ac:dyDescent="0.35">
      <c r="E345" s="472" t="s">
        <v>1423</v>
      </c>
      <c r="F345" s="470"/>
      <c r="G345" s="471" t="s">
        <v>3</v>
      </c>
      <c r="H345" s="470"/>
      <c r="I345" s="472">
        <v>1</v>
      </c>
      <c r="J345" s="472">
        <v>2</v>
      </c>
      <c r="K345" s="472">
        <v>3</v>
      </c>
      <c r="L345" s="472">
        <v>4</v>
      </c>
      <c r="M345" s="472">
        <v>5</v>
      </c>
      <c r="N345" s="472">
        <v>6</v>
      </c>
      <c r="O345" s="472">
        <v>7</v>
      </c>
      <c r="P345" s="472">
        <v>8</v>
      </c>
      <c r="Q345" s="472">
        <v>9</v>
      </c>
      <c r="R345" s="472">
        <v>10</v>
      </c>
      <c r="S345" s="472">
        <v>11</v>
      </c>
      <c r="T345" s="472">
        <v>12</v>
      </c>
      <c r="U345" s="472">
        <v>13</v>
      </c>
      <c r="V345" s="472">
        <v>14</v>
      </c>
      <c r="W345" s="472">
        <v>15</v>
      </c>
      <c r="X345" s="472">
        <v>16</v>
      </c>
      <c r="Y345" s="472">
        <v>17</v>
      </c>
      <c r="Z345" s="472">
        <v>18</v>
      </c>
      <c r="AA345" s="472">
        <v>19</v>
      </c>
      <c r="AB345" s="472">
        <v>20</v>
      </c>
      <c r="AC345" s="472">
        <v>21</v>
      </c>
      <c r="AD345" s="472">
        <v>22</v>
      </c>
      <c r="AE345" s="472">
        <v>23</v>
      </c>
      <c r="AF345" s="472">
        <v>24</v>
      </c>
      <c r="AG345" s="472">
        <v>25</v>
      </c>
    </row>
    <row r="346" spans="3:33" x14ac:dyDescent="0.35">
      <c r="E346" s="293" t="s">
        <v>1417</v>
      </c>
      <c r="F346" s="293"/>
      <c r="G346" s="476">
        <f>Incentive!G$107</f>
        <v>897.71137195012432</v>
      </c>
      <c r="H346" s="477"/>
      <c r="I346" s="476">
        <f>Incentive!K$103</f>
        <v>0</v>
      </c>
      <c r="J346" s="476">
        <f>Incentive!L$103</f>
        <v>0</v>
      </c>
      <c r="K346" s="476">
        <f>Incentive!M$103</f>
        <v>76.403556681332475</v>
      </c>
      <c r="L346" s="476">
        <f>Incentive!N$103</f>
        <v>92.61037173494843</v>
      </c>
      <c r="M346" s="476">
        <f>Incentive!O$103</f>
        <v>84.191247031771297</v>
      </c>
      <c r="N346" s="476">
        <f>Incentive!P$103</f>
        <v>76.537497301610259</v>
      </c>
      <c r="O346" s="476">
        <f>Incentive!Q$103</f>
        <v>69.579543001463875</v>
      </c>
      <c r="P346" s="476">
        <f>Incentive!R$103</f>
        <v>63.254130001330779</v>
      </c>
      <c r="Q346" s="476">
        <f>Incentive!S$103</f>
        <v>57.503754546664346</v>
      </c>
      <c r="R346" s="476">
        <f>Incentive!T$103</f>
        <v>52.276140496967585</v>
      </c>
      <c r="S346" s="476">
        <f>Incentive!U$103</f>
        <v>47.523764088152348</v>
      </c>
      <c r="T346" s="476">
        <f>Incentive!V$103</f>
        <v>43.203421898320308</v>
      </c>
      <c r="U346" s="476">
        <f>Incentive!W$103</f>
        <v>39.275838089382106</v>
      </c>
      <c r="V346" s="476">
        <f>Incentive!X$103</f>
        <v>35.705307353983727</v>
      </c>
      <c r="W346" s="476">
        <f>Incentive!Y$103</f>
        <v>32.459370321803384</v>
      </c>
      <c r="X346" s="476">
        <f>Incentive!Z$103</f>
        <v>29.50851847436671</v>
      </c>
      <c r="Y346" s="476">
        <f>Incentive!AA$103</f>
        <v>26.825925885787917</v>
      </c>
      <c r="Z346" s="476">
        <f>Incentive!AB$103</f>
        <v>24.38720535071629</v>
      </c>
      <c r="AA346" s="476">
        <f>Incentive!AC$103</f>
        <v>22.17018668246935</v>
      </c>
      <c r="AB346" s="476">
        <f>Incentive!AD$103</f>
        <v>20.154715165881225</v>
      </c>
      <c r="AC346" s="476">
        <f>Incentive!AE$103</f>
        <v>4.1408778431719453</v>
      </c>
      <c r="AD346" s="476">
        <f>Incentive!AF$103</f>
        <v>0</v>
      </c>
      <c r="AE346" s="476">
        <f>Incentive!AG$103</f>
        <v>0</v>
      </c>
      <c r="AF346" s="476">
        <f>Incentive!AH$103</f>
        <v>0</v>
      </c>
      <c r="AG346" s="476">
        <f>Incentive!AI$103</f>
        <v>0</v>
      </c>
    </row>
    <row r="347" spans="3:33" x14ac:dyDescent="0.35">
      <c r="E347" s="293" t="s">
        <v>83</v>
      </c>
      <c r="F347" s="293"/>
      <c r="G347" s="476">
        <f>Incentive!G$155</f>
        <v>558.44433366318458</v>
      </c>
      <c r="H347" s="477"/>
      <c r="I347" s="476">
        <f>Incentive!K$154</f>
        <v>0</v>
      </c>
      <c r="J347" s="476">
        <f>Incentive!L$154</f>
        <v>0</v>
      </c>
      <c r="K347" s="476">
        <f>Incentive!M$154</f>
        <v>57.472089737648361</v>
      </c>
      <c r="L347" s="476">
        <f>Incentive!N$154</f>
        <v>56.708285937306165</v>
      </c>
      <c r="M347" s="476">
        <f>Incentive!O$154</f>
        <v>51.552987215732877</v>
      </c>
      <c r="N347" s="476">
        <f>Incentive!P$154</f>
        <v>46.866352014302606</v>
      </c>
      <c r="O347" s="476">
        <f>Incentive!Q$154</f>
        <v>42.605774558456915</v>
      </c>
      <c r="P347" s="476">
        <f>Incentive!R$154</f>
        <v>38.732522325869915</v>
      </c>
      <c r="Q347" s="476">
        <f>Incentive!S$154</f>
        <v>35.211383932609017</v>
      </c>
      <c r="R347" s="476">
        <f>Incentive!T$154</f>
        <v>32.010349029644559</v>
      </c>
      <c r="S347" s="476">
        <f>Incentive!U$154</f>
        <v>29.10031729967687</v>
      </c>
      <c r="T347" s="476">
        <f>Incentive!V$154</f>
        <v>26.454833908797148</v>
      </c>
      <c r="U347" s="476">
        <f>Incentive!W$154</f>
        <v>24.049849007997409</v>
      </c>
      <c r="V347" s="476">
        <f>Incentive!X$154</f>
        <v>21.863499098179464</v>
      </c>
      <c r="W347" s="476">
        <f>Incentive!Y$154</f>
        <v>19.875908271072234</v>
      </c>
      <c r="X347" s="476">
        <f>Incentive!Z$154</f>
        <v>18.069007519156578</v>
      </c>
      <c r="Y347" s="476">
        <f>Incentive!AA$154</f>
        <v>16.426370471960524</v>
      </c>
      <c r="Z347" s="476">
        <f>Incentive!AB$154</f>
        <v>14.933064065418657</v>
      </c>
      <c r="AA347" s="476">
        <f>Incentive!AC$154</f>
        <v>13.575512786744232</v>
      </c>
      <c r="AB347" s="476">
        <f>Incentive!AD$154</f>
        <v>12.138381809191467</v>
      </c>
      <c r="AC347" s="476">
        <f>Incentive!AE$154</f>
        <v>0.79784467341958698</v>
      </c>
      <c r="AD347" s="476">
        <f>Incentive!AF$154</f>
        <v>0</v>
      </c>
      <c r="AE347" s="476">
        <f>Incentive!AG$154</f>
        <v>0</v>
      </c>
      <c r="AF347" s="476">
        <f>Incentive!AH$154</f>
        <v>0</v>
      </c>
      <c r="AG347" s="476">
        <f>Incentive!AI$154</f>
        <v>0</v>
      </c>
    </row>
    <row r="348" spans="3:33" x14ac:dyDescent="0.35">
      <c r="E348" s="293" t="s">
        <v>38</v>
      </c>
      <c r="F348" s="293"/>
      <c r="G348" s="476">
        <f>Incentive!G$208</f>
        <v>152.72727272727272</v>
      </c>
      <c r="H348" s="477"/>
      <c r="I348" s="476">
        <f>Incentive!K$204</f>
        <v>80</v>
      </c>
      <c r="J348" s="476">
        <f>Incentive!L$204</f>
        <v>72.72727272727272</v>
      </c>
      <c r="K348" s="476">
        <f>Incentive!M$204</f>
        <v>0</v>
      </c>
      <c r="L348" s="476">
        <f>Incentive!N$204</f>
        <v>0</v>
      </c>
      <c r="M348" s="476">
        <f>Incentive!O$204</f>
        <v>0</v>
      </c>
      <c r="N348" s="476">
        <f>Incentive!P$204</f>
        <v>0</v>
      </c>
      <c r="O348" s="476">
        <f>Incentive!Q$204</f>
        <v>0</v>
      </c>
      <c r="P348" s="476">
        <f>Incentive!R$204</f>
        <v>0</v>
      </c>
      <c r="Q348" s="476">
        <f>Incentive!S$204</f>
        <v>0</v>
      </c>
      <c r="R348" s="476">
        <f>Incentive!T$204</f>
        <v>0</v>
      </c>
      <c r="S348" s="476">
        <f>Incentive!U$204</f>
        <v>0</v>
      </c>
      <c r="T348" s="476">
        <f>Incentive!V$204</f>
        <v>0</v>
      </c>
      <c r="U348" s="476">
        <f>Incentive!W$204</f>
        <v>0</v>
      </c>
      <c r="V348" s="476">
        <f>Incentive!X$204</f>
        <v>0</v>
      </c>
      <c r="W348" s="476">
        <f>Incentive!Y$204</f>
        <v>0</v>
      </c>
      <c r="X348" s="476">
        <f>Incentive!Z$204</f>
        <v>0</v>
      </c>
      <c r="Y348" s="476">
        <f>Incentive!AA$204</f>
        <v>0</v>
      </c>
      <c r="Z348" s="476">
        <f>Incentive!AB$204</f>
        <v>0</v>
      </c>
      <c r="AA348" s="476">
        <f>Incentive!AC$204</f>
        <v>0</v>
      </c>
      <c r="AB348" s="476">
        <f>Incentive!AD$204</f>
        <v>0</v>
      </c>
      <c r="AC348" s="476">
        <f>Incentive!AE$204</f>
        <v>0</v>
      </c>
      <c r="AD348" s="476">
        <f>Incentive!AF$204</f>
        <v>0</v>
      </c>
      <c r="AE348" s="476">
        <f>Incentive!AG$204</f>
        <v>0</v>
      </c>
      <c r="AF348" s="476">
        <f>Incentive!AH$204</f>
        <v>0</v>
      </c>
      <c r="AG348" s="476">
        <f>Incentive!AI$204</f>
        <v>0</v>
      </c>
    </row>
    <row r="349" spans="3:33" x14ac:dyDescent="0.35">
      <c r="E349" s="293" t="s">
        <v>1411</v>
      </c>
      <c r="F349" s="293"/>
      <c r="G349" s="498">
        <f>Incentive!G$1390</f>
        <v>132.35758501099403</v>
      </c>
      <c r="H349" s="499"/>
      <c r="I349" s="499">
        <f>Incentive!K$1386</f>
        <v>11.84825</v>
      </c>
      <c r="J349" s="499">
        <f>Incentive!L$1386</f>
        <v>6.2256818181818181</v>
      </c>
      <c r="K349" s="499">
        <f>Incentive!M$1386</f>
        <v>7.7582813763930316</v>
      </c>
      <c r="L349" s="499">
        <f>Incentive!N$1386</f>
        <v>8.2961619809198659</v>
      </c>
      <c r="M349" s="499">
        <f>Incentive!O$1386</f>
        <v>7.4372448384897991</v>
      </c>
      <c r="N349" s="499">
        <f>Incentive!P$1386</f>
        <v>6.6659311270724704</v>
      </c>
      <c r="O349" s="499">
        <f>Incentive!Q$1386</f>
        <v>7.6249058272120624</v>
      </c>
      <c r="P349" s="499">
        <f>Incentive!R$1386</f>
        <v>7.3908562084518756</v>
      </c>
      <c r="Q349" s="499">
        <f>Incentive!S$1386</f>
        <v>6.8396355786016638</v>
      </c>
      <c r="R349" s="499">
        <f>Incentive!T$1386</f>
        <v>6.3266793144680129</v>
      </c>
      <c r="S349" s="499">
        <f>Incentive!U$1386</f>
        <v>6.2948438332766008</v>
      </c>
      <c r="T349" s="499">
        <f>Incentive!V$1386</f>
        <v>6.2875065892193094</v>
      </c>
      <c r="U349" s="499">
        <f>Incentive!W$1386</f>
        <v>7.1394335664386981</v>
      </c>
      <c r="V349" s="499">
        <f>Incentive!X$1386</f>
        <v>6.4903941513079078</v>
      </c>
      <c r="W349" s="499">
        <f>Incentive!Y$1386</f>
        <v>5.900358319370822</v>
      </c>
      <c r="X349" s="499">
        <f>Incentive!Z$1386</f>
        <v>5.3639621085189289</v>
      </c>
      <c r="Y349" s="499">
        <f>Incentive!AA$1386</f>
        <v>4.8763291895626617</v>
      </c>
      <c r="Z349" s="499">
        <f>Incentive!AB$1386</f>
        <v>4.4330265359660563</v>
      </c>
      <c r="AA349" s="499">
        <f>Incentive!AC$1386</f>
        <v>4.0300241236055063</v>
      </c>
      <c r="AB349" s="499">
        <f>Incentive!AD$1386</f>
        <v>3.7380997025772129</v>
      </c>
      <c r="AC349" s="499">
        <f>Incentive!AE$1386</f>
        <v>1.3899788213597344</v>
      </c>
      <c r="AD349" s="499">
        <f>Incentive!AF$1386</f>
        <v>3.456577639949943E-17</v>
      </c>
      <c r="AE349" s="499">
        <f>Incentive!AG$1386</f>
        <v>3.1423433090454023E-17</v>
      </c>
      <c r="AF349" s="499">
        <f>Incentive!AH$1386</f>
        <v>2.8566757354958203E-17</v>
      </c>
      <c r="AG349" s="499">
        <f>Incentive!AI$1386</f>
        <v>2.5969779413598369E-17</v>
      </c>
    </row>
    <row r="350" spans="3:33" x14ac:dyDescent="0.35">
      <c r="E350" s="474" t="s">
        <v>1423</v>
      </c>
      <c r="F350" s="474"/>
      <c r="G350" s="478">
        <f>Incentive!G$1276</f>
        <v>54.182180548673031</v>
      </c>
      <c r="H350" s="479"/>
      <c r="I350" s="479">
        <f>Incentive!K$1272</f>
        <v>-91.848250000000007</v>
      </c>
      <c r="J350" s="479">
        <f>Incentive!L$1272</f>
        <v>-78.952954545454546</v>
      </c>
      <c r="K350" s="479">
        <f>Incentive!M$1272</f>
        <v>11.17318556729108</v>
      </c>
      <c r="L350" s="479">
        <f>Incentive!N$1272</f>
        <v>27.605923816722395</v>
      </c>
      <c r="M350" s="479">
        <f>Incentive!O$1272</f>
        <v>25.201014977548624</v>
      </c>
      <c r="N350" s="479">
        <f>Incentive!P$1272</f>
        <v>23.00521416023518</v>
      </c>
      <c r="O350" s="479">
        <f>Incentive!Q$1272</f>
        <v>19.348862615794896</v>
      </c>
      <c r="P350" s="479">
        <f>Incentive!R$1272</f>
        <v>17.130751467008992</v>
      </c>
      <c r="Q350" s="479">
        <f>Incentive!S$1272</f>
        <v>15.452735035453667</v>
      </c>
      <c r="R350" s="479">
        <f>Incentive!T$1272</f>
        <v>13.939112152855017</v>
      </c>
      <c r="S350" s="479">
        <f>Incentive!U$1272</f>
        <v>12.128602955198879</v>
      </c>
      <c r="T350" s="479">
        <f>Incentive!V$1272</f>
        <v>10.461081400303852</v>
      </c>
      <c r="U350" s="479">
        <f>Incentive!W$1272</f>
        <v>8.086555514945994</v>
      </c>
      <c r="V350" s="479">
        <f>Incentive!X$1272</f>
        <v>7.3514141044963583</v>
      </c>
      <c r="W350" s="479">
        <f>Incentive!Y$1272</f>
        <v>6.6831037313603252</v>
      </c>
      <c r="X350" s="479">
        <f>Incentive!Z$1272</f>
        <v>6.0755488466912055</v>
      </c>
      <c r="Y350" s="479">
        <f>Incentive!AA$1272</f>
        <v>5.5232262242647323</v>
      </c>
      <c r="Z350" s="479">
        <f>Incentive!AB$1272</f>
        <v>5.0211147493315744</v>
      </c>
      <c r="AA350" s="479">
        <f>Incentive!AC$1272</f>
        <v>4.5646497721196111</v>
      </c>
      <c r="AB350" s="479">
        <f>Incentive!AD$1272</f>
        <v>4.2782336541125439</v>
      </c>
      <c r="AC350" s="479">
        <f>Incentive!AE$1272</f>
        <v>1.9530543483926242</v>
      </c>
      <c r="AD350" s="479">
        <f>Incentive!AF$1272</f>
        <v>-3.456577639949943E-17</v>
      </c>
      <c r="AE350" s="479">
        <f>Incentive!AG$1272</f>
        <v>-3.1423433090454023E-17</v>
      </c>
      <c r="AF350" s="479">
        <f>Incentive!AH$1272</f>
        <v>-2.8566757354958203E-17</v>
      </c>
      <c r="AG350" s="479">
        <f>Incentive!AI$1272</f>
        <v>-2.5969779413598369E-17</v>
      </c>
    </row>
    <row r="352" spans="3:33" x14ac:dyDescent="0.35">
      <c r="C352" s="86" t="s">
        <v>1593</v>
      </c>
    </row>
    <row r="353" spans="5:33" x14ac:dyDescent="0.35">
      <c r="E353" s="44"/>
      <c r="F353" s="44"/>
      <c r="G353" s="475"/>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75" t="s">
        <v>1404</v>
      </c>
    </row>
    <row r="354" spans="5:33" x14ac:dyDescent="0.35">
      <c r="E354" s="472" t="s">
        <v>1424</v>
      </c>
      <c r="F354" s="470"/>
      <c r="G354" s="471" t="s">
        <v>3</v>
      </c>
      <c r="H354" s="470"/>
      <c r="I354" s="472">
        <v>1</v>
      </c>
      <c r="J354" s="472">
        <v>2</v>
      </c>
      <c r="K354" s="472">
        <v>3</v>
      </c>
      <c r="L354" s="472">
        <v>4</v>
      </c>
      <c r="M354" s="472">
        <v>5</v>
      </c>
      <c r="N354" s="472">
        <v>6</v>
      </c>
      <c r="O354" s="472">
        <v>7</v>
      </c>
      <c r="P354" s="472">
        <v>8</v>
      </c>
      <c r="Q354" s="472">
        <v>9</v>
      </c>
      <c r="R354" s="472">
        <v>10</v>
      </c>
      <c r="S354" s="472">
        <v>11</v>
      </c>
      <c r="T354" s="472">
        <v>12</v>
      </c>
      <c r="U354" s="472">
        <v>13</v>
      </c>
      <c r="V354" s="472">
        <v>14</v>
      </c>
      <c r="W354" s="472">
        <v>15</v>
      </c>
      <c r="X354" s="472">
        <v>16</v>
      </c>
      <c r="Y354" s="472">
        <v>17</v>
      </c>
      <c r="Z354" s="472">
        <v>18</v>
      </c>
      <c r="AA354" s="472">
        <v>19</v>
      </c>
      <c r="AB354" s="472">
        <v>20</v>
      </c>
      <c r="AC354" s="472">
        <v>21</v>
      </c>
      <c r="AD354" s="472">
        <v>22</v>
      </c>
      <c r="AE354" s="472">
        <v>23</v>
      </c>
      <c r="AF354" s="472">
        <v>24</v>
      </c>
      <c r="AG354" s="472">
        <v>25</v>
      </c>
    </row>
    <row r="355" spans="5:33" x14ac:dyDescent="0.35">
      <c r="E355" s="293" t="s">
        <v>1417</v>
      </c>
      <c r="F355" s="293"/>
      <c r="G355" s="476">
        <f>Behavioural!G$107</f>
        <v>897.71137195012432</v>
      </c>
      <c r="H355" s="477"/>
      <c r="I355" s="476">
        <f>Behavioural!K$103</f>
        <v>0</v>
      </c>
      <c r="J355" s="476">
        <f>Behavioural!L$103</f>
        <v>0</v>
      </c>
      <c r="K355" s="476">
        <f>Behavioural!M$103</f>
        <v>76.403556681332475</v>
      </c>
      <c r="L355" s="476">
        <f>Behavioural!N$103</f>
        <v>92.61037173494843</v>
      </c>
      <c r="M355" s="476">
        <f>Behavioural!O$103</f>
        <v>84.191247031771297</v>
      </c>
      <c r="N355" s="476">
        <f>Behavioural!P$103</f>
        <v>76.537497301610259</v>
      </c>
      <c r="O355" s="476">
        <f>Behavioural!Q$103</f>
        <v>69.579543001463875</v>
      </c>
      <c r="P355" s="476">
        <f>Behavioural!R$103</f>
        <v>63.254130001330779</v>
      </c>
      <c r="Q355" s="476">
        <f>Behavioural!S$103</f>
        <v>57.503754546664346</v>
      </c>
      <c r="R355" s="476">
        <f>Behavioural!T$103</f>
        <v>52.276140496967585</v>
      </c>
      <c r="S355" s="476">
        <f>Behavioural!U$103</f>
        <v>47.523764088152348</v>
      </c>
      <c r="T355" s="476">
        <f>Behavioural!V$103</f>
        <v>43.203421898320308</v>
      </c>
      <c r="U355" s="476">
        <f>Behavioural!W$103</f>
        <v>39.275838089382106</v>
      </c>
      <c r="V355" s="476">
        <f>Behavioural!X$103</f>
        <v>35.705307353983727</v>
      </c>
      <c r="W355" s="476">
        <f>Behavioural!Y$103</f>
        <v>32.459370321803384</v>
      </c>
      <c r="X355" s="476">
        <f>Behavioural!Z$103</f>
        <v>29.50851847436671</v>
      </c>
      <c r="Y355" s="476">
        <f>Behavioural!AA$103</f>
        <v>26.825925885787917</v>
      </c>
      <c r="Z355" s="476">
        <f>Behavioural!AB$103</f>
        <v>24.38720535071629</v>
      </c>
      <c r="AA355" s="476">
        <f>Behavioural!AC$103</f>
        <v>22.17018668246935</v>
      </c>
      <c r="AB355" s="476">
        <f>Behavioural!AD$103</f>
        <v>20.154715165881225</v>
      </c>
      <c r="AC355" s="476">
        <f>Behavioural!AE$103</f>
        <v>4.1408778431719453</v>
      </c>
      <c r="AD355" s="476">
        <f>Behavioural!AF$103</f>
        <v>0</v>
      </c>
      <c r="AE355" s="476">
        <f>Behavioural!AG$103</f>
        <v>0</v>
      </c>
      <c r="AF355" s="476">
        <f>Behavioural!AH$103</f>
        <v>0</v>
      </c>
      <c r="AG355" s="476">
        <f>Behavioural!AI$103</f>
        <v>0</v>
      </c>
    </row>
    <row r="356" spans="5:33" x14ac:dyDescent="0.35">
      <c r="E356" s="293" t="s">
        <v>83</v>
      </c>
      <c r="F356" s="293"/>
      <c r="G356" s="476">
        <f>Behavioural!G$155</f>
        <v>558.44433366318458</v>
      </c>
      <c r="H356" s="477"/>
      <c r="I356" s="476">
        <f>Behavioural!K$154</f>
        <v>0</v>
      </c>
      <c r="J356" s="476">
        <f>Behavioural!L$154</f>
        <v>0</v>
      </c>
      <c r="K356" s="476">
        <f>Behavioural!M$154</f>
        <v>57.472089737648361</v>
      </c>
      <c r="L356" s="476">
        <f>Behavioural!N$154</f>
        <v>56.708285937306165</v>
      </c>
      <c r="M356" s="476">
        <f>Behavioural!O$154</f>
        <v>51.552987215732877</v>
      </c>
      <c r="N356" s="476">
        <f>Behavioural!P$154</f>
        <v>46.866352014302606</v>
      </c>
      <c r="O356" s="476">
        <f>Behavioural!Q$154</f>
        <v>42.605774558456915</v>
      </c>
      <c r="P356" s="476">
        <f>Behavioural!R$154</f>
        <v>38.732522325869915</v>
      </c>
      <c r="Q356" s="476">
        <f>Behavioural!S$154</f>
        <v>35.211383932609017</v>
      </c>
      <c r="R356" s="476">
        <f>Behavioural!T$154</f>
        <v>32.010349029644559</v>
      </c>
      <c r="S356" s="476">
        <f>Behavioural!U$154</f>
        <v>29.10031729967687</v>
      </c>
      <c r="T356" s="476">
        <f>Behavioural!V$154</f>
        <v>26.454833908797148</v>
      </c>
      <c r="U356" s="476">
        <f>Behavioural!W$154</f>
        <v>24.049849007997409</v>
      </c>
      <c r="V356" s="476">
        <f>Behavioural!X$154</f>
        <v>21.863499098179464</v>
      </c>
      <c r="W356" s="476">
        <f>Behavioural!Y$154</f>
        <v>19.875908271072234</v>
      </c>
      <c r="X356" s="476">
        <f>Behavioural!Z$154</f>
        <v>18.069007519156578</v>
      </c>
      <c r="Y356" s="476">
        <f>Behavioural!AA$154</f>
        <v>16.426370471960524</v>
      </c>
      <c r="Z356" s="476">
        <f>Behavioural!AB$154</f>
        <v>14.933064065418657</v>
      </c>
      <c r="AA356" s="476">
        <f>Behavioural!AC$154</f>
        <v>13.575512786744232</v>
      </c>
      <c r="AB356" s="476">
        <f>Behavioural!AD$154</f>
        <v>12.138381809191467</v>
      </c>
      <c r="AC356" s="476">
        <f>Behavioural!AE$154</f>
        <v>0.79784467341958698</v>
      </c>
      <c r="AD356" s="476">
        <f>Behavioural!AF$154</f>
        <v>0</v>
      </c>
      <c r="AE356" s="476">
        <f>Behavioural!AG$154</f>
        <v>0</v>
      </c>
      <c r="AF356" s="476">
        <f>Behavioural!AH$154</f>
        <v>0</v>
      </c>
      <c r="AG356" s="476">
        <f>Behavioural!AI$154</f>
        <v>0</v>
      </c>
    </row>
    <row r="357" spans="5:33" x14ac:dyDescent="0.35">
      <c r="E357" s="293" t="s">
        <v>38</v>
      </c>
      <c r="F357" s="293"/>
      <c r="G357" s="476">
        <f>Behavioural!G$208</f>
        <v>152.72727272727272</v>
      </c>
      <c r="H357" s="477"/>
      <c r="I357" s="476">
        <f>Behavioural!K$204</f>
        <v>80</v>
      </c>
      <c r="J357" s="476">
        <f>Behavioural!L$204</f>
        <v>72.72727272727272</v>
      </c>
      <c r="K357" s="476">
        <f>Behavioural!M$204</f>
        <v>0</v>
      </c>
      <c r="L357" s="476">
        <f>Behavioural!N$204</f>
        <v>0</v>
      </c>
      <c r="M357" s="476">
        <f>Behavioural!O$204</f>
        <v>0</v>
      </c>
      <c r="N357" s="476">
        <f>Behavioural!P$204</f>
        <v>0</v>
      </c>
      <c r="O357" s="476">
        <f>Behavioural!Q$204</f>
        <v>0</v>
      </c>
      <c r="P357" s="476">
        <f>Behavioural!R$204</f>
        <v>0</v>
      </c>
      <c r="Q357" s="476">
        <f>Behavioural!S$204</f>
        <v>0</v>
      </c>
      <c r="R357" s="476">
        <f>Behavioural!T$204</f>
        <v>0</v>
      </c>
      <c r="S357" s="476">
        <f>Behavioural!U$204</f>
        <v>0</v>
      </c>
      <c r="T357" s="476">
        <f>Behavioural!V$204</f>
        <v>0</v>
      </c>
      <c r="U357" s="476">
        <f>Behavioural!W$204</f>
        <v>0</v>
      </c>
      <c r="V357" s="476">
        <f>Behavioural!X$204</f>
        <v>0</v>
      </c>
      <c r="W357" s="476">
        <f>Behavioural!Y$204</f>
        <v>0</v>
      </c>
      <c r="X357" s="476">
        <f>Behavioural!Z$204</f>
        <v>0</v>
      </c>
      <c r="Y357" s="476">
        <f>Behavioural!AA$204</f>
        <v>0</v>
      </c>
      <c r="Z357" s="476">
        <f>Behavioural!AB$204</f>
        <v>0</v>
      </c>
      <c r="AA357" s="476">
        <f>Behavioural!AC$204</f>
        <v>0</v>
      </c>
      <c r="AB357" s="476">
        <f>Behavioural!AD$204</f>
        <v>0</v>
      </c>
      <c r="AC357" s="476">
        <f>Behavioural!AE$204</f>
        <v>0</v>
      </c>
      <c r="AD357" s="476">
        <f>Behavioural!AF$204</f>
        <v>0</v>
      </c>
      <c r="AE357" s="476">
        <f>Behavioural!AG$204</f>
        <v>0</v>
      </c>
      <c r="AF357" s="476">
        <f>Behavioural!AH$204</f>
        <v>0</v>
      </c>
      <c r="AG357" s="476">
        <f>Behavioural!AI$204</f>
        <v>0</v>
      </c>
    </row>
    <row r="358" spans="5:33" x14ac:dyDescent="0.35">
      <c r="E358" s="293" t="s">
        <v>1411</v>
      </c>
      <c r="F358" s="293"/>
      <c r="G358" s="498">
        <f>Behavioural!G$1390</f>
        <v>132.35758501099403</v>
      </c>
      <c r="H358" s="499"/>
      <c r="I358" s="499">
        <f>Behavioural!K$1386</f>
        <v>11.84825</v>
      </c>
      <c r="J358" s="499">
        <f>Behavioural!L$1386</f>
        <v>6.2256818181818181</v>
      </c>
      <c r="K358" s="499">
        <f>Behavioural!M$1386</f>
        <v>7.7582813763930316</v>
      </c>
      <c r="L358" s="499">
        <f>Behavioural!N$1386</f>
        <v>8.2961619809198659</v>
      </c>
      <c r="M358" s="499">
        <f>Behavioural!O$1386</f>
        <v>7.4372448384897991</v>
      </c>
      <c r="N358" s="499">
        <f>Behavioural!P$1386</f>
        <v>6.6659311270724704</v>
      </c>
      <c r="O358" s="499">
        <f>Behavioural!Q$1386</f>
        <v>7.6249058272120624</v>
      </c>
      <c r="P358" s="499">
        <f>Behavioural!R$1386</f>
        <v>7.3908562084518756</v>
      </c>
      <c r="Q358" s="499">
        <f>Behavioural!S$1386</f>
        <v>6.8396355786016638</v>
      </c>
      <c r="R358" s="499">
        <f>Behavioural!T$1386</f>
        <v>6.3266793144680129</v>
      </c>
      <c r="S358" s="499">
        <f>Behavioural!U$1386</f>
        <v>6.2948438332766008</v>
      </c>
      <c r="T358" s="499">
        <f>Behavioural!V$1386</f>
        <v>6.2875065892193094</v>
      </c>
      <c r="U358" s="499">
        <f>Behavioural!W$1386</f>
        <v>7.1394335664386981</v>
      </c>
      <c r="V358" s="499">
        <f>Behavioural!X$1386</f>
        <v>6.4903941513079078</v>
      </c>
      <c r="W358" s="499">
        <f>Behavioural!Y$1386</f>
        <v>5.900358319370822</v>
      </c>
      <c r="X358" s="499">
        <f>Behavioural!Z$1386</f>
        <v>5.3639621085189289</v>
      </c>
      <c r="Y358" s="499">
        <f>Behavioural!AA$1386</f>
        <v>4.8763291895626617</v>
      </c>
      <c r="Z358" s="499">
        <f>Behavioural!AB$1386</f>
        <v>4.4330265359660563</v>
      </c>
      <c r="AA358" s="499">
        <f>Behavioural!AC$1386</f>
        <v>4.0300241236055063</v>
      </c>
      <c r="AB358" s="499">
        <f>Behavioural!AD$1386</f>
        <v>3.7380997025772129</v>
      </c>
      <c r="AC358" s="499">
        <f>Behavioural!AE$1386</f>
        <v>1.3899788213597344</v>
      </c>
      <c r="AD358" s="499">
        <f>Behavioural!AF$1386</f>
        <v>3.456577639949943E-17</v>
      </c>
      <c r="AE358" s="499">
        <f>Behavioural!AG$1386</f>
        <v>3.1423433090454023E-17</v>
      </c>
      <c r="AF358" s="499">
        <f>Behavioural!AH$1386</f>
        <v>2.8566757354958203E-17</v>
      </c>
      <c r="AG358" s="499">
        <f>Behavioural!AI$1386</f>
        <v>2.5969779413598369E-17</v>
      </c>
    </row>
    <row r="359" spans="5:33" x14ac:dyDescent="0.35">
      <c r="E359" s="474" t="s">
        <v>1424</v>
      </c>
      <c r="F359" s="474"/>
      <c r="G359" s="478">
        <f>Behavioural!G$1276</f>
        <v>54.182180548673031</v>
      </c>
      <c r="H359" s="479"/>
      <c r="I359" s="479">
        <f>Behavioural!K$1272</f>
        <v>-91.848250000000007</v>
      </c>
      <c r="J359" s="479">
        <f>Behavioural!L$1272</f>
        <v>-78.952954545454546</v>
      </c>
      <c r="K359" s="479">
        <f>Behavioural!M$1272</f>
        <v>11.17318556729108</v>
      </c>
      <c r="L359" s="479">
        <f>Behavioural!N$1272</f>
        <v>27.605923816722395</v>
      </c>
      <c r="M359" s="479">
        <f>Behavioural!O$1272</f>
        <v>25.201014977548624</v>
      </c>
      <c r="N359" s="479">
        <f>Behavioural!P$1272</f>
        <v>23.00521416023518</v>
      </c>
      <c r="O359" s="479">
        <f>Behavioural!Q$1272</f>
        <v>19.348862615794896</v>
      </c>
      <c r="P359" s="479">
        <f>Behavioural!R$1272</f>
        <v>17.130751467008992</v>
      </c>
      <c r="Q359" s="479">
        <f>Behavioural!S$1272</f>
        <v>15.452735035453667</v>
      </c>
      <c r="R359" s="479">
        <f>Behavioural!T$1272</f>
        <v>13.939112152855017</v>
      </c>
      <c r="S359" s="479">
        <f>Behavioural!U$1272</f>
        <v>12.128602955198879</v>
      </c>
      <c r="T359" s="479">
        <f>Behavioural!V$1272</f>
        <v>10.461081400303852</v>
      </c>
      <c r="U359" s="479">
        <f>Behavioural!W$1272</f>
        <v>8.086555514945994</v>
      </c>
      <c r="V359" s="479">
        <f>Behavioural!X$1272</f>
        <v>7.3514141044963583</v>
      </c>
      <c r="W359" s="479">
        <f>Behavioural!Y$1272</f>
        <v>6.6831037313603252</v>
      </c>
      <c r="X359" s="479">
        <f>Behavioural!Z$1272</f>
        <v>6.0755488466912055</v>
      </c>
      <c r="Y359" s="479">
        <f>Behavioural!AA$1272</f>
        <v>5.5232262242647323</v>
      </c>
      <c r="Z359" s="479">
        <f>Behavioural!AB$1272</f>
        <v>5.0211147493315744</v>
      </c>
      <c r="AA359" s="479">
        <f>Behavioural!AC$1272</f>
        <v>4.5646497721196111</v>
      </c>
      <c r="AB359" s="479">
        <f>Behavioural!AD$1272</f>
        <v>4.2782336541125439</v>
      </c>
      <c r="AC359" s="479">
        <f>Behavioural!AE$1272</f>
        <v>1.9530543483926242</v>
      </c>
      <c r="AD359" s="479">
        <f>Behavioural!AF$1272</f>
        <v>-3.456577639949943E-17</v>
      </c>
      <c r="AE359" s="479">
        <f>Behavioural!AG$1272</f>
        <v>-3.1423433090454023E-17</v>
      </c>
      <c r="AF359" s="479">
        <f>Behavioural!AH$1272</f>
        <v>-2.8566757354958203E-17</v>
      </c>
      <c r="AG359" s="479">
        <f>Behavioural!AI$1272</f>
        <v>-2.5969779413598369E-17</v>
      </c>
    </row>
    <row r="379" spans="2:33" x14ac:dyDescent="0.35">
      <c r="B379" s="1" t="s">
        <v>1469</v>
      </c>
    </row>
    <row r="381" spans="2:33" x14ac:dyDescent="0.35">
      <c r="C381" s="86" t="s">
        <v>1594</v>
      </c>
    </row>
    <row r="382" spans="2:33" x14ac:dyDescent="0.35">
      <c r="E382" s="44"/>
      <c r="F382" s="44"/>
      <c r="G382" s="475"/>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75" t="s">
        <v>1452</v>
      </c>
    </row>
    <row r="383" spans="2:33" x14ac:dyDescent="0.35">
      <c r="E383" s="472" t="s">
        <v>1606</v>
      </c>
      <c r="F383" s="470"/>
      <c r="G383" s="471" t="s">
        <v>3</v>
      </c>
      <c r="H383" s="470"/>
      <c r="I383" s="472">
        <v>1</v>
      </c>
      <c r="J383" s="472">
        <v>2</v>
      </c>
      <c r="K383" s="472">
        <v>3</v>
      </c>
      <c r="L383" s="472">
        <v>4</v>
      </c>
      <c r="M383" s="472">
        <v>5</v>
      </c>
      <c r="N383" s="472">
        <v>6</v>
      </c>
      <c r="O383" s="472">
        <v>7</v>
      </c>
      <c r="P383" s="472">
        <v>8</v>
      </c>
      <c r="Q383" s="472">
        <v>9</v>
      </c>
      <c r="R383" s="472">
        <v>10</v>
      </c>
      <c r="S383" s="472">
        <v>11</v>
      </c>
      <c r="T383" s="472">
        <v>12</v>
      </c>
      <c r="U383" s="472">
        <v>13</v>
      </c>
      <c r="V383" s="472">
        <v>14</v>
      </c>
      <c r="W383" s="472">
        <v>15</v>
      </c>
      <c r="X383" s="472">
        <v>16</v>
      </c>
      <c r="Y383" s="472">
        <v>17</v>
      </c>
      <c r="Z383" s="472">
        <v>18</v>
      </c>
      <c r="AA383" s="472">
        <v>19</v>
      </c>
      <c r="AB383" s="472">
        <v>20</v>
      </c>
      <c r="AC383" s="472">
        <v>21</v>
      </c>
      <c r="AD383" s="472">
        <v>22</v>
      </c>
      <c r="AE383" s="472">
        <v>23</v>
      </c>
      <c r="AF383" s="472">
        <v>24</v>
      </c>
      <c r="AG383" s="472">
        <v>25</v>
      </c>
    </row>
    <row r="384" spans="2:33" x14ac:dyDescent="0.35">
      <c r="E384" s="293" t="s">
        <v>1416</v>
      </c>
      <c r="F384" s="293"/>
      <c r="G384" s="476">
        <f>Benchmark!G$1276</f>
        <v>54.182180548673031</v>
      </c>
      <c r="H384" s="477"/>
      <c r="I384" s="476">
        <f>Benchmark!K$1272</f>
        <v>-91.848250000000007</v>
      </c>
      <c r="J384" s="476">
        <f>Benchmark!L$1272</f>
        <v>-78.952954545454546</v>
      </c>
      <c r="K384" s="476">
        <f>Benchmark!M$1272</f>
        <v>11.17318556729108</v>
      </c>
      <c r="L384" s="476">
        <f>Benchmark!N$1272</f>
        <v>27.605923816722395</v>
      </c>
      <c r="M384" s="476">
        <f>Benchmark!O$1272</f>
        <v>25.201014977548624</v>
      </c>
      <c r="N384" s="476">
        <f>Benchmark!P$1272</f>
        <v>23.00521416023518</v>
      </c>
      <c r="O384" s="476">
        <f>Benchmark!Q$1272</f>
        <v>19.348862615794896</v>
      </c>
      <c r="P384" s="476">
        <f>Benchmark!R$1272</f>
        <v>17.130751467008992</v>
      </c>
      <c r="Q384" s="476">
        <f>Benchmark!S$1272</f>
        <v>15.452735035453667</v>
      </c>
      <c r="R384" s="476">
        <f>Benchmark!T$1272</f>
        <v>13.939112152855017</v>
      </c>
      <c r="S384" s="476">
        <f>Benchmark!U$1272</f>
        <v>12.128602955198879</v>
      </c>
      <c r="T384" s="476">
        <f>Benchmark!V$1272</f>
        <v>10.461081400303852</v>
      </c>
      <c r="U384" s="476">
        <f>Benchmark!W$1272</f>
        <v>8.086555514945994</v>
      </c>
      <c r="V384" s="476">
        <f>Benchmark!X$1272</f>
        <v>7.3514141044963583</v>
      </c>
      <c r="W384" s="476">
        <f>Benchmark!Y$1272</f>
        <v>6.6831037313603252</v>
      </c>
      <c r="X384" s="476">
        <f>Benchmark!Z$1272</f>
        <v>6.0755488466912055</v>
      </c>
      <c r="Y384" s="476">
        <f>Benchmark!AA$1272</f>
        <v>5.5232262242647323</v>
      </c>
      <c r="Z384" s="476">
        <f>Benchmark!AB$1272</f>
        <v>5.0211147493315744</v>
      </c>
      <c r="AA384" s="476">
        <f>Benchmark!AC$1272</f>
        <v>4.5646497721196111</v>
      </c>
      <c r="AB384" s="476">
        <f>Benchmark!AD$1272</f>
        <v>4.2782336541125439</v>
      </c>
      <c r="AC384" s="476">
        <f>Benchmark!AE$1272</f>
        <v>1.9530543483926242</v>
      </c>
      <c r="AD384" s="476">
        <f>Benchmark!AF$1272</f>
        <v>-3.456577639949943E-17</v>
      </c>
      <c r="AE384" s="476">
        <f>Benchmark!AG$1272</f>
        <v>-3.1423433090454023E-17</v>
      </c>
      <c r="AF384" s="476">
        <f>Benchmark!AH$1272</f>
        <v>-2.8566757354958203E-17</v>
      </c>
      <c r="AG384" s="476">
        <f>Benchmark!AI$1272</f>
        <v>-2.5969779413598369E-17</v>
      </c>
    </row>
    <row r="385" spans="3:33" x14ac:dyDescent="0.35">
      <c r="E385" s="293" t="s">
        <v>1424</v>
      </c>
      <c r="F385" s="293"/>
      <c r="G385" s="476">
        <f>Behavioural!G$1276</f>
        <v>54.182180548673031</v>
      </c>
      <c r="H385" s="477"/>
      <c r="I385" s="476">
        <f>Behavioural!K$1272</f>
        <v>-91.848250000000007</v>
      </c>
      <c r="J385" s="476">
        <f>Behavioural!L$1272</f>
        <v>-78.952954545454546</v>
      </c>
      <c r="K385" s="476">
        <f>Behavioural!M$1272</f>
        <v>11.17318556729108</v>
      </c>
      <c r="L385" s="476">
        <f>Behavioural!N$1272</f>
        <v>27.605923816722395</v>
      </c>
      <c r="M385" s="476">
        <f>Behavioural!O$1272</f>
        <v>25.201014977548624</v>
      </c>
      <c r="N385" s="476">
        <f>Behavioural!P$1272</f>
        <v>23.00521416023518</v>
      </c>
      <c r="O385" s="476">
        <f>Behavioural!Q$1272</f>
        <v>19.348862615794896</v>
      </c>
      <c r="P385" s="476">
        <f>Behavioural!R$1272</f>
        <v>17.130751467008992</v>
      </c>
      <c r="Q385" s="476">
        <f>Behavioural!S$1272</f>
        <v>15.452735035453667</v>
      </c>
      <c r="R385" s="476">
        <f>Behavioural!T$1272</f>
        <v>13.939112152855017</v>
      </c>
      <c r="S385" s="476">
        <f>Behavioural!U$1272</f>
        <v>12.128602955198879</v>
      </c>
      <c r="T385" s="476">
        <f>Behavioural!V$1272</f>
        <v>10.461081400303852</v>
      </c>
      <c r="U385" s="476">
        <f>Behavioural!W$1272</f>
        <v>8.086555514945994</v>
      </c>
      <c r="V385" s="476">
        <f>Behavioural!X$1272</f>
        <v>7.3514141044963583</v>
      </c>
      <c r="W385" s="476">
        <f>Behavioural!Y$1272</f>
        <v>6.6831037313603252</v>
      </c>
      <c r="X385" s="476">
        <f>Behavioural!Z$1272</f>
        <v>6.0755488466912055</v>
      </c>
      <c r="Y385" s="476">
        <f>Behavioural!AA$1272</f>
        <v>5.5232262242647323</v>
      </c>
      <c r="Z385" s="476">
        <f>Behavioural!AB$1272</f>
        <v>5.0211147493315744</v>
      </c>
      <c r="AA385" s="476">
        <f>Behavioural!AC$1272</f>
        <v>4.5646497721196111</v>
      </c>
      <c r="AB385" s="476">
        <f>Behavioural!AD$1272</f>
        <v>4.2782336541125439</v>
      </c>
      <c r="AC385" s="476">
        <f>Behavioural!AE$1272</f>
        <v>1.9530543483926242</v>
      </c>
      <c r="AD385" s="476">
        <f>Behavioural!AF$1272</f>
        <v>-3.456577639949943E-17</v>
      </c>
      <c r="AE385" s="476">
        <f>Behavioural!AG$1272</f>
        <v>-3.1423433090454023E-17</v>
      </c>
      <c r="AF385" s="476">
        <f>Behavioural!AH$1272</f>
        <v>-2.8566757354958203E-17</v>
      </c>
      <c r="AG385" s="476">
        <f>Behavioural!AI$1272</f>
        <v>-2.5969779413598369E-17</v>
      </c>
    </row>
    <row r="386" spans="3:33" x14ac:dyDescent="0.35">
      <c r="E386" s="474" t="s">
        <v>1453</v>
      </c>
      <c r="F386" s="474"/>
      <c r="G386" s="478">
        <f>Impacts!G$428</f>
        <v>0</v>
      </c>
      <c r="H386" s="479"/>
      <c r="I386" s="479">
        <f>Impacts!K$423</f>
        <v>0</v>
      </c>
      <c r="J386" s="479">
        <f>Impacts!L$423</f>
        <v>0</v>
      </c>
      <c r="K386" s="479">
        <f>Impacts!M$423</f>
        <v>0</v>
      </c>
      <c r="L386" s="479">
        <f>Impacts!N$423</f>
        <v>0</v>
      </c>
      <c r="M386" s="479">
        <f>Impacts!O$423</f>
        <v>0</v>
      </c>
      <c r="N386" s="479">
        <f>Impacts!P$423</f>
        <v>0</v>
      </c>
      <c r="O386" s="479">
        <f>Impacts!Q$423</f>
        <v>0</v>
      </c>
      <c r="P386" s="479">
        <f>Impacts!R$423</f>
        <v>0</v>
      </c>
      <c r="Q386" s="479">
        <f>Impacts!S$423</f>
        <v>0</v>
      </c>
      <c r="R386" s="479">
        <f>Impacts!T$423</f>
        <v>0</v>
      </c>
      <c r="S386" s="479">
        <f>Impacts!U$423</f>
        <v>0</v>
      </c>
      <c r="T386" s="479">
        <f>Impacts!V$423</f>
        <v>0</v>
      </c>
      <c r="U386" s="479">
        <f>Impacts!W$423</f>
        <v>0</v>
      </c>
      <c r="V386" s="479">
        <f>Impacts!X$423</f>
        <v>0</v>
      </c>
      <c r="W386" s="479">
        <f>Impacts!Y$423</f>
        <v>0</v>
      </c>
      <c r="X386" s="479">
        <f>Impacts!Z$423</f>
        <v>0</v>
      </c>
      <c r="Y386" s="479">
        <f>Impacts!AA$423</f>
        <v>0</v>
      </c>
      <c r="Z386" s="479">
        <f>Impacts!AB$423</f>
        <v>0</v>
      </c>
      <c r="AA386" s="479">
        <f>Impacts!AC$423</f>
        <v>0</v>
      </c>
      <c r="AB386" s="479">
        <f>Impacts!AD$423</f>
        <v>0</v>
      </c>
      <c r="AC386" s="479">
        <f>Impacts!AE$423</f>
        <v>0</v>
      </c>
      <c r="AD386" s="479">
        <f>Impacts!AF$423</f>
        <v>0</v>
      </c>
      <c r="AE386" s="479">
        <f>Impacts!AG$423</f>
        <v>0</v>
      </c>
      <c r="AF386" s="479">
        <f>Impacts!AH$423</f>
        <v>0</v>
      </c>
      <c r="AG386" s="479">
        <f>Impacts!AI$423</f>
        <v>0</v>
      </c>
    </row>
    <row r="387" spans="3:33" x14ac:dyDescent="0.35">
      <c r="E387" s="296" t="s">
        <v>1382</v>
      </c>
      <c r="F387" s="296"/>
      <c r="G387" s="480"/>
      <c r="H387" s="481"/>
      <c r="I387" s="481"/>
      <c r="J387" s="481"/>
      <c r="K387" s="481"/>
      <c r="L387" s="481"/>
      <c r="M387" s="481"/>
      <c r="N387" s="481"/>
      <c r="O387" s="481"/>
      <c r="P387" s="481"/>
      <c r="Q387" s="481"/>
      <c r="R387" s="481"/>
      <c r="S387" s="481"/>
      <c r="T387" s="481"/>
      <c r="U387" s="481"/>
      <c r="V387" s="481"/>
      <c r="W387" s="481"/>
      <c r="X387" s="481"/>
      <c r="Y387" s="481"/>
      <c r="Z387" s="481"/>
      <c r="AA387" s="481"/>
      <c r="AB387" s="481"/>
      <c r="AC387" s="481"/>
      <c r="AD387" s="481"/>
      <c r="AE387" s="481"/>
      <c r="AF387" s="481"/>
      <c r="AG387" s="481"/>
    </row>
    <row r="388" spans="3:33" x14ac:dyDescent="0.35">
      <c r="E388" s="296" t="s">
        <v>1455</v>
      </c>
      <c r="F388" s="296"/>
      <c r="G388" s="480">
        <f>Impacts!G$44</f>
        <v>0</v>
      </c>
      <c r="H388" s="481"/>
      <c r="I388" s="481">
        <f>Impacts!K$39</f>
        <v>0</v>
      </c>
      <c r="J388" s="481">
        <f>Impacts!L$39</f>
        <v>0</v>
      </c>
      <c r="K388" s="481">
        <f>Impacts!M$39</f>
        <v>0</v>
      </c>
      <c r="L388" s="481">
        <f>Impacts!N$39</f>
        <v>0</v>
      </c>
      <c r="M388" s="481">
        <f>Impacts!O$39</f>
        <v>0</v>
      </c>
      <c r="N388" s="481">
        <f>Impacts!P$39</f>
        <v>0</v>
      </c>
      <c r="O388" s="481">
        <f>Impacts!Q$39</f>
        <v>0</v>
      </c>
      <c r="P388" s="481">
        <f>Impacts!R$39</f>
        <v>0</v>
      </c>
      <c r="Q388" s="481">
        <f>Impacts!S$39</f>
        <v>0</v>
      </c>
      <c r="R388" s="481">
        <f>Impacts!T$39</f>
        <v>0</v>
      </c>
      <c r="S388" s="481">
        <f>Impacts!U$39</f>
        <v>0</v>
      </c>
      <c r="T388" s="481">
        <f>Impacts!V$39</f>
        <v>0</v>
      </c>
      <c r="U388" s="481">
        <f>Impacts!W$39</f>
        <v>0</v>
      </c>
      <c r="V388" s="481">
        <f>Impacts!X$39</f>
        <v>0</v>
      </c>
      <c r="W388" s="481">
        <f>Impacts!Y$39</f>
        <v>0</v>
      </c>
      <c r="X388" s="481">
        <f>Impacts!Z$39</f>
        <v>0</v>
      </c>
      <c r="Y388" s="481">
        <f>Impacts!AA$39</f>
        <v>0</v>
      </c>
      <c r="Z388" s="481">
        <f>Impacts!AB$39</f>
        <v>0</v>
      </c>
      <c r="AA388" s="481">
        <f>Impacts!AC$39</f>
        <v>0</v>
      </c>
      <c r="AB388" s="481">
        <f>Impacts!AD$39</f>
        <v>0</v>
      </c>
      <c r="AC388" s="481">
        <f>Impacts!AE$39</f>
        <v>0</v>
      </c>
      <c r="AD388" s="481">
        <f>Impacts!AF$39</f>
        <v>0</v>
      </c>
      <c r="AE388" s="481">
        <f>Impacts!AG$39</f>
        <v>0</v>
      </c>
      <c r="AF388" s="481">
        <f>Impacts!AH$39</f>
        <v>0</v>
      </c>
      <c r="AG388" s="481">
        <f>Impacts!AI$39</f>
        <v>0</v>
      </c>
    </row>
    <row r="389" spans="3:33" x14ac:dyDescent="0.35">
      <c r="E389" s="484" t="s">
        <v>1460</v>
      </c>
      <c r="F389" s="484"/>
      <c r="G389" s="485">
        <f>Impacts!G$236</f>
        <v>0</v>
      </c>
      <c r="H389" s="486"/>
      <c r="I389" s="486">
        <f>Impacts!K$231</f>
        <v>0</v>
      </c>
      <c r="J389" s="486">
        <f>Impacts!L$231</f>
        <v>0</v>
      </c>
      <c r="K389" s="486">
        <f>Impacts!M$231</f>
        <v>0</v>
      </c>
      <c r="L389" s="486">
        <f>Impacts!N$231</f>
        <v>0</v>
      </c>
      <c r="M389" s="486">
        <f>Impacts!O$231</f>
        <v>0</v>
      </c>
      <c r="N389" s="486">
        <f>Impacts!P$231</f>
        <v>0</v>
      </c>
      <c r="O389" s="486">
        <f>Impacts!Q$231</f>
        <v>0</v>
      </c>
      <c r="P389" s="486">
        <f>Impacts!R$231</f>
        <v>0</v>
      </c>
      <c r="Q389" s="486">
        <f>Impacts!S$231</f>
        <v>0</v>
      </c>
      <c r="R389" s="486">
        <f>Impacts!T$231</f>
        <v>0</v>
      </c>
      <c r="S389" s="486">
        <f>Impacts!U$231</f>
        <v>0</v>
      </c>
      <c r="T389" s="486">
        <f>Impacts!V$231</f>
        <v>0</v>
      </c>
      <c r="U389" s="486">
        <f>Impacts!W$231</f>
        <v>0</v>
      </c>
      <c r="V389" s="486">
        <f>Impacts!X$231</f>
        <v>0</v>
      </c>
      <c r="W389" s="486">
        <f>Impacts!Y$231</f>
        <v>0</v>
      </c>
      <c r="X389" s="486">
        <f>Impacts!Z$231</f>
        <v>0</v>
      </c>
      <c r="Y389" s="486">
        <f>Impacts!AA$231</f>
        <v>0</v>
      </c>
      <c r="Z389" s="486">
        <f>Impacts!AB$231</f>
        <v>0</v>
      </c>
      <c r="AA389" s="486">
        <f>Impacts!AC$231</f>
        <v>0</v>
      </c>
      <c r="AB389" s="486">
        <f>Impacts!AD$231</f>
        <v>0</v>
      </c>
      <c r="AC389" s="486">
        <f>Impacts!AE$231</f>
        <v>0</v>
      </c>
      <c r="AD389" s="486">
        <f>Impacts!AF$231</f>
        <v>0</v>
      </c>
      <c r="AE389" s="486">
        <f>Impacts!AG$231</f>
        <v>0</v>
      </c>
      <c r="AF389" s="486">
        <f>Impacts!AH$231</f>
        <v>0</v>
      </c>
      <c r="AG389" s="486">
        <f>Impacts!AI$231</f>
        <v>0</v>
      </c>
    </row>
    <row r="391" spans="3:33" x14ac:dyDescent="0.35">
      <c r="C391" s="86" t="s">
        <v>1595</v>
      </c>
    </row>
    <row r="392" spans="3:33" x14ac:dyDescent="0.35">
      <c r="E392" s="44"/>
      <c r="F392" s="44"/>
      <c r="G392" s="475"/>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75" t="s">
        <v>1404</v>
      </c>
    </row>
    <row r="393" spans="3:33" x14ac:dyDescent="0.35">
      <c r="E393" s="472" t="s">
        <v>1605</v>
      </c>
      <c r="F393" s="470"/>
      <c r="G393" s="471" t="s">
        <v>3</v>
      </c>
      <c r="H393" s="470"/>
      <c r="I393" s="472">
        <v>1</v>
      </c>
      <c r="J393" s="472">
        <v>2</v>
      </c>
      <c r="K393" s="472">
        <v>3</v>
      </c>
      <c r="L393" s="472">
        <v>4</v>
      </c>
      <c r="M393" s="472">
        <v>5</v>
      </c>
      <c r="N393" s="472">
        <v>6</v>
      </c>
      <c r="O393" s="472">
        <v>7</v>
      </c>
      <c r="P393" s="472">
        <v>8</v>
      </c>
      <c r="Q393" s="472">
        <v>9</v>
      </c>
      <c r="R393" s="472">
        <v>10</v>
      </c>
      <c r="S393" s="472">
        <v>11</v>
      </c>
      <c r="T393" s="472">
        <v>12</v>
      </c>
      <c r="U393" s="472">
        <v>13</v>
      </c>
      <c r="V393" s="472">
        <v>14</v>
      </c>
      <c r="W393" s="472">
        <v>15</v>
      </c>
      <c r="X393" s="472">
        <v>16</v>
      </c>
      <c r="Y393" s="472">
        <v>17</v>
      </c>
      <c r="Z393" s="472">
        <v>18</v>
      </c>
      <c r="AA393" s="472">
        <v>19</v>
      </c>
      <c r="AB393" s="472">
        <v>20</v>
      </c>
      <c r="AC393" s="472">
        <v>21</v>
      </c>
      <c r="AD393" s="472">
        <v>22</v>
      </c>
      <c r="AE393" s="472">
        <v>23</v>
      </c>
      <c r="AF393" s="472">
        <v>24</v>
      </c>
      <c r="AG393" s="472">
        <v>25</v>
      </c>
    </row>
    <row r="394" spans="3:33" x14ac:dyDescent="0.35">
      <c r="E394" s="293" t="s">
        <v>1416</v>
      </c>
      <c r="F394" s="293"/>
      <c r="G394" s="476">
        <f>Benchmark!G$1276</f>
        <v>54.182180548673031</v>
      </c>
      <c r="H394" s="477"/>
      <c r="I394" s="476">
        <f>Benchmark!K$1272</f>
        <v>-91.848250000000007</v>
      </c>
      <c r="J394" s="476">
        <f>Benchmark!L$1272</f>
        <v>-78.952954545454546</v>
      </c>
      <c r="K394" s="476">
        <f>Benchmark!M$1272</f>
        <v>11.17318556729108</v>
      </c>
      <c r="L394" s="476">
        <f>Benchmark!N$1272</f>
        <v>27.605923816722395</v>
      </c>
      <c r="M394" s="476">
        <f>Benchmark!O$1272</f>
        <v>25.201014977548624</v>
      </c>
      <c r="N394" s="476">
        <f>Benchmark!P$1272</f>
        <v>23.00521416023518</v>
      </c>
      <c r="O394" s="476">
        <f>Benchmark!Q$1272</f>
        <v>19.348862615794896</v>
      </c>
      <c r="P394" s="476">
        <f>Benchmark!R$1272</f>
        <v>17.130751467008992</v>
      </c>
      <c r="Q394" s="476">
        <f>Benchmark!S$1272</f>
        <v>15.452735035453667</v>
      </c>
      <c r="R394" s="476">
        <f>Benchmark!T$1272</f>
        <v>13.939112152855017</v>
      </c>
      <c r="S394" s="476">
        <f>Benchmark!U$1272</f>
        <v>12.128602955198879</v>
      </c>
      <c r="T394" s="476">
        <f>Benchmark!V$1272</f>
        <v>10.461081400303852</v>
      </c>
      <c r="U394" s="476">
        <f>Benchmark!W$1272</f>
        <v>8.086555514945994</v>
      </c>
      <c r="V394" s="476">
        <f>Benchmark!X$1272</f>
        <v>7.3514141044963583</v>
      </c>
      <c r="W394" s="476">
        <f>Benchmark!Y$1272</f>
        <v>6.6831037313603252</v>
      </c>
      <c r="X394" s="476">
        <f>Benchmark!Z$1272</f>
        <v>6.0755488466912055</v>
      </c>
      <c r="Y394" s="476">
        <f>Benchmark!AA$1272</f>
        <v>5.5232262242647323</v>
      </c>
      <c r="Z394" s="476">
        <f>Benchmark!AB$1272</f>
        <v>5.0211147493315744</v>
      </c>
      <c r="AA394" s="476">
        <f>Benchmark!AC$1272</f>
        <v>4.5646497721196111</v>
      </c>
      <c r="AB394" s="476">
        <f>Benchmark!AD$1272</f>
        <v>4.2782336541125439</v>
      </c>
      <c r="AC394" s="476">
        <f>Benchmark!AE$1272</f>
        <v>1.9530543483926242</v>
      </c>
      <c r="AD394" s="476">
        <f>Benchmark!AF$1272</f>
        <v>-3.456577639949943E-17</v>
      </c>
      <c r="AE394" s="476">
        <f>Benchmark!AG$1272</f>
        <v>-3.1423433090454023E-17</v>
      </c>
      <c r="AF394" s="476">
        <f>Benchmark!AH$1272</f>
        <v>-2.8566757354958203E-17</v>
      </c>
      <c r="AG394" s="476">
        <f>Benchmark!AI$1272</f>
        <v>-2.5969779413598369E-17</v>
      </c>
    </row>
    <row r="395" spans="3:33" x14ac:dyDescent="0.35">
      <c r="E395" s="293" t="s">
        <v>1424</v>
      </c>
      <c r="F395" s="293"/>
      <c r="G395" s="476">
        <f>Behavioural!G$1276</f>
        <v>54.182180548673031</v>
      </c>
      <c r="H395" s="477"/>
      <c r="I395" s="476">
        <f>Behavioural!K$1272</f>
        <v>-91.848250000000007</v>
      </c>
      <c r="J395" s="476">
        <f>Behavioural!L$1272</f>
        <v>-78.952954545454546</v>
      </c>
      <c r="K395" s="476">
        <f>Behavioural!M$1272</f>
        <v>11.17318556729108</v>
      </c>
      <c r="L395" s="476">
        <f>Behavioural!N$1272</f>
        <v>27.605923816722395</v>
      </c>
      <c r="M395" s="476">
        <f>Behavioural!O$1272</f>
        <v>25.201014977548624</v>
      </c>
      <c r="N395" s="476">
        <f>Behavioural!P$1272</f>
        <v>23.00521416023518</v>
      </c>
      <c r="O395" s="476">
        <f>Behavioural!Q$1272</f>
        <v>19.348862615794896</v>
      </c>
      <c r="P395" s="476">
        <f>Behavioural!R$1272</f>
        <v>17.130751467008992</v>
      </c>
      <c r="Q395" s="476">
        <f>Behavioural!S$1272</f>
        <v>15.452735035453667</v>
      </c>
      <c r="R395" s="476">
        <f>Behavioural!T$1272</f>
        <v>13.939112152855017</v>
      </c>
      <c r="S395" s="476">
        <f>Behavioural!U$1272</f>
        <v>12.128602955198879</v>
      </c>
      <c r="T395" s="476">
        <f>Behavioural!V$1272</f>
        <v>10.461081400303852</v>
      </c>
      <c r="U395" s="476">
        <f>Behavioural!W$1272</f>
        <v>8.086555514945994</v>
      </c>
      <c r="V395" s="476">
        <f>Behavioural!X$1272</f>
        <v>7.3514141044963583</v>
      </c>
      <c r="W395" s="476">
        <f>Behavioural!Y$1272</f>
        <v>6.6831037313603252</v>
      </c>
      <c r="X395" s="476">
        <f>Behavioural!Z$1272</f>
        <v>6.0755488466912055</v>
      </c>
      <c r="Y395" s="476">
        <f>Behavioural!AA$1272</f>
        <v>5.5232262242647323</v>
      </c>
      <c r="Z395" s="476">
        <f>Behavioural!AB$1272</f>
        <v>5.0211147493315744</v>
      </c>
      <c r="AA395" s="476">
        <f>Behavioural!AC$1272</f>
        <v>4.5646497721196111</v>
      </c>
      <c r="AB395" s="476">
        <f>Behavioural!AD$1272</f>
        <v>4.2782336541125439</v>
      </c>
      <c r="AC395" s="476">
        <f>Behavioural!AE$1272</f>
        <v>1.9530543483926242</v>
      </c>
      <c r="AD395" s="476">
        <f>Behavioural!AF$1272</f>
        <v>-3.456577639949943E-17</v>
      </c>
      <c r="AE395" s="476">
        <f>Behavioural!AG$1272</f>
        <v>-3.1423433090454023E-17</v>
      </c>
      <c r="AF395" s="476">
        <f>Behavioural!AH$1272</f>
        <v>-2.8566757354958203E-17</v>
      </c>
      <c r="AG395" s="476">
        <f>Behavioural!AI$1272</f>
        <v>-2.5969779413598369E-17</v>
      </c>
    </row>
    <row r="396" spans="3:33" x14ac:dyDescent="0.35">
      <c r="E396" s="474" t="s">
        <v>1470</v>
      </c>
      <c r="F396" s="474"/>
      <c r="G396" s="478">
        <f>Impacts!G$438</f>
        <v>0</v>
      </c>
      <c r="H396" s="479"/>
      <c r="I396" s="479">
        <f>Impacts!K$433</f>
        <v>0</v>
      </c>
      <c r="J396" s="479">
        <f>Impacts!L$433</f>
        <v>0</v>
      </c>
      <c r="K396" s="479">
        <f>Impacts!M$433</f>
        <v>0</v>
      </c>
      <c r="L396" s="479">
        <f>Impacts!N$433</f>
        <v>0</v>
      </c>
      <c r="M396" s="479">
        <f>Impacts!O$433</f>
        <v>0</v>
      </c>
      <c r="N396" s="479">
        <f>Impacts!P$433</f>
        <v>0</v>
      </c>
      <c r="O396" s="479">
        <f>Impacts!Q$433</f>
        <v>0</v>
      </c>
      <c r="P396" s="479">
        <f>Impacts!R$433</f>
        <v>0</v>
      </c>
      <c r="Q396" s="479">
        <f>Impacts!S$433</f>
        <v>0</v>
      </c>
      <c r="R396" s="479">
        <f>Impacts!T$433</f>
        <v>0</v>
      </c>
      <c r="S396" s="479">
        <f>Impacts!U$433</f>
        <v>0</v>
      </c>
      <c r="T396" s="479">
        <f>Impacts!V$433</f>
        <v>0</v>
      </c>
      <c r="U396" s="479">
        <f>Impacts!W$433</f>
        <v>0</v>
      </c>
      <c r="V396" s="479">
        <f>Impacts!X$433</f>
        <v>0</v>
      </c>
      <c r="W396" s="479">
        <f>Impacts!Y$433</f>
        <v>0</v>
      </c>
      <c r="X396" s="479">
        <f>Impacts!Z$433</f>
        <v>0</v>
      </c>
      <c r="Y396" s="479">
        <f>Impacts!AA$433</f>
        <v>0</v>
      </c>
      <c r="Z396" s="479">
        <f>Impacts!AB$433</f>
        <v>0</v>
      </c>
      <c r="AA396" s="479">
        <f>Impacts!AC$433</f>
        <v>0</v>
      </c>
      <c r="AB396" s="479">
        <f>Impacts!AD$433</f>
        <v>0</v>
      </c>
      <c r="AC396" s="479">
        <f>Impacts!AE$433</f>
        <v>0</v>
      </c>
      <c r="AD396" s="479">
        <f>Impacts!AF$433</f>
        <v>0</v>
      </c>
      <c r="AE396" s="479">
        <f>Impacts!AG$433</f>
        <v>0</v>
      </c>
      <c r="AF396" s="479">
        <f>Impacts!AH$433</f>
        <v>0</v>
      </c>
      <c r="AG396" s="479">
        <f>Impacts!AI$433</f>
        <v>0</v>
      </c>
    </row>
    <row r="397" spans="3:33" x14ac:dyDescent="0.35">
      <c r="E397" s="296" t="s">
        <v>1382</v>
      </c>
      <c r="F397" s="296"/>
      <c r="G397" s="480"/>
      <c r="H397" s="481"/>
      <c r="I397" s="481"/>
      <c r="J397" s="481"/>
      <c r="K397" s="481"/>
      <c r="L397" s="481"/>
      <c r="M397" s="481"/>
      <c r="N397" s="481"/>
      <c r="O397" s="481"/>
      <c r="P397" s="481"/>
      <c r="Q397" s="481"/>
      <c r="R397" s="481"/>
      <c r="S397" s="481"/>
      <c r="T397" s="481"/>
      <c r="U397" s="481"/>
      <c r="V397" s="481"/>
      <c r="W397" s="481"/>
      <c r="X397" s="481"/>
      <c r="Y397" s="481"/>
      <c r="Z397" s="481"/>
      <c r="AA397" s="481"/>
      <c r="AB397" s="481"/>
      <c r="AC397" s="481"/>
      <c r="AD397" s="481"/>
      <c r="AE397" s="481"/>
      <c r="AF397" s="481"/>
      <c r="AG397" s="481"/>
    </row>
    <row r="398" spans="3:33" x14ac:dyDescent="0.35">
      <c r="E398" s="296" t="s">
        <v>1455</v>
      </c>
      <c r="F398" s="296"/>
      <c r="G398" s="480">
        <f>Impacts!G$54</f>
        <v>0</v>
      </c>
      <c r="H398" s="481"/>
      <c r="I398" s="481">
        <f>Impacts!K$49</f>
        <v>0</v>
      </c>
      <c r="J398" s="481">
        <f>Impacts!L$49</f>
        <v>0</v>
      </c>
      <c r="K398" s="481">
        <f>Impacts!M$49</f>
        <v>0</v>
      </c>
      <c r="L398" s="481">
        <f>Impacts!N$49</f>
        <v>0</v>
      </c>
      <c r="M398" s="481">
        <f>Impacts!O$49</f>
        <v>0</v>
      </c>
      <c r="N398" s="481">
        <f>Impacts!P$49</f>
        <v>0</v>
      </c>
      <c r="O398" s="481">
        <f>Impacts!Q$49</f>
        <v>0</v>
      </c>
      <c r="P398" s="481">
        <f>Impacts!R$49</f>
        <v>0</v>
      </c>
      <c r="Q398" s="481">
        <f>Impacts!S$49</f>
        <v>0</v>
      </c>
      <c r="R398" s="481">
        <f>Impacts!T$49</f>
        <v>0</v>
      </c>
      <c r="S398" s="481">
        <f>Impacts!U$49</f>
        <v>0</v>
      </c>
      <c r="T398" s="481">
        <f>Impacts!V$49</f>
        <v>0</v>
      </c>
      <c r="U398" s="481">
        <f>Impacts!W$49</f>
        <v>0</v>
      </c>
      <c r="V398" s="481">
        <f>Impacts!X$49</f>
        <v>0</v>
      </c>
      <c r="W398" s="481">
        <f>Impacts!Y$49</f>
        <v>0</v>
      </c>
      <c r="X398" s="481">
        <f>Impacts!Z$49</f>
        <v>0</v>
      </c>
      <c r="Y398" s="481">
        <f>Impacts!AA$49</f>
        <v>0</v>
      </c>
      <c r="Z398" s="481">
        <f>Impacts!AB$49</f>
        <v>0</v>
      </c>
      <c r="AA398" s="481">
        <f>Impacts!AC$49</f>
        <v>0</v>
      </c>
      <c r="AB398" s="481">
        <f>Impacts!AD$49</f>
        <v>0</v>
      </c>
      <c r="AC398" s="481">
        <f>Impacts!AE$49</f>
        <v>0</v>
      </c>
      <c r="AD398" s="481">
        <f>Impacts!AF$49</f>
        <v>0</v>
      </c>
      <c r="AE398" s="481">
        <f>Impacts!AG$49</f>
        <v>0</v>
      </c>
      <c r="AF398" s="481">
        <f>Impacts!AH$49</f>
        <v>0</v>
      </c>
      <c r="AG398" s="481">
        <f>Impacts!AI$49</f>
        <v>0</v>
      </c>
    </row>
    <row r="399" spans="3:33" x14ac:dyDescent="0.35">
      <c r="E399" s="484" t="s">
        <v>1460</v>
      </c>
      <c r="F399" s="484"/>
      <c r="G399" s="485">
        <f>Impacts!G$246</f>
        <v>0</v>
      </c>
      <c r="H399" s="486"/>
      <c r="I399" s="486">
        <f>Impacts!K$241</f>
        <v>0</v>
      </c>
      <c r="J399" s="486">
        <f>Impacts!L$241</f>
        <v>0</v>
      </c>
      <c r="K399" s="486">
        <f>Impacts!M$241</f>
        <v>0</v>
      </c>
      <c r="L399" s="486">
        <f>Impacts!N$241</f>
        <v>0</v>
      </c>
      <c r="M399" s="486">
        <f>Impacts!O$241</f>
        <v>0</v>
      </c>
      <c r="N399" s="486">
        <f>Impacts!P$241</f>
        <v>0</v>
      </c>
      <c r="O399" s="486">
        <f>Impacts!Q$241</f>
        <v>0</v>
      </c>
      <c r="P399" s="486">
        <f>Impacts!R$241</f>
        <v>0</v>
      </c>
      <c r="Q399" s="486">
        <f>Impacts!S$241</f>
        <v>0</v>
      </c>
      <c r="R399" s="486">
        <f>Impacts!T$241</f>
        <v>0</v>
      </c>
      <c r="S399" s="486">
        <f>Impacts!U$241</f>
        <v>0</v>
      </c>
      <c r="T399" s="486">
        <f>Impacts!V$241</f>
        <v>0</v>
      </c>
      <c r="U399" s="486">
        <f>Impacts!W$241</f>
        <v>0</v>
      </c>
      <c r="V399" s="486">
        <f>Impacts!X$241</f>
        <v>0</v>
      </c>
      <c r="W399" s="486">
        <f>Impacts!Y$241</f>
        <v>0</v>
      </c>
      <c r="X399" s="486">
        <f>Impacts!Z$241</f>
        <v>0</v>
      </c>
      <c r="Y399" s="486">
        <f>Impacts!AA$241</f>
        <v>0</v>
      </c>
      <c r="Z399" s="486">
        <f>Impacts!AB$241</f>
        <v>0</v>
      </c>
      <c r="AA399" s="486">
        <f>Impacts!AC$241</f>
        <v>0</v>
      </c>
      <c r="AB399" s="486">
        <f>Impacts!AD$241</f>
        <v>0</v>
      </c>
      <c r="AC399" s="486">
        <f>Impacts!AE$241</f>
        <v>0</v>
      </c>
      <c r="AD399" s="486">
        <f>Impacts!AF$241</f>
        <v>0</v>
      </c>
      <c r="AE399" s="486">
        <f>Impacts!AG$241</f>
        <v>0</v>
      </c>
      <c r="AF399" s="486">
        <f>Impacts!AH$241</f>
        <v>0</v>
      </c>
      <c r="AG399" s="486">
        <f>Impacts!AI$241</f>
        <v>0</v>
      </c>
    </row>
    <row r="419" spans="2:7" x14ac:dyDescent="0.35">
      <c r="B419" s="1" t="s">
        <v>1471</v>
      </c>
    </row>
    <row r="421" spans="2:7" x14ac:dyDescent="0.35">
      <c r="C421" s="86" t="s">
        <v>1596</v>
      </c>
    </row>
    <row r="422" spans="2:7" x14ac:dyDescent="0.35">
      <c r="E422" s="44"/>
      <c r="F422" s="44"/>
      <c r="G422" s="475" t="s">
        <v>230</v>
      </c>
    </row>
    <row r="423" spans="2:7" x14ac:dyDescent="0.35">
      <c r="E423" s="469" t="s">
        <v>1320</v>
      </c>
      <c r="F423" s="470"/>
      <c r="G423" s="487"/>
    </row>
    <row r="424" spans="2:7" x14ac:dyDescent="0.35">
      <c r="E424" s="473" t="s">
        <v>231</v>
      </c>
      <c r="F424" s="293"/>
      <c r="G424" s="501">
        <f>Benchmark!G$1251</f>
        <v>357.42930515873229</v>
      </c>
    </row>
    <row r="425" spans="2:7" x14ac:dyDescent="0.35">
      <c r="E425" s="473" t="s">
        <v>171</v>
      </c>
      <c r="F425" s="293"/>
      <c r="G425" s="501">
        <f>Incentive!G$1251</f>
        <v>357.42930515873229</v>
      </c>
    </row>
    <row r="426" spans="2:7" x14ac:dyDescent="0.35">
      <c r="E426" s="489" t="s">
        <v>1337</v>
      </c>
      <c r="F426" s="490"/>
      <c r="G426" s="502">
        <f>Behavioural!G$1251</f>
        <v>357.42930515873229</v>
      </c>
    </row>
    <row r="428" spans="2:7" x14ac:dyDescent="0.35">
      <c r="C428" s="86" t="s">
        <v>1597</v>
      </c>
    </row>
    <row r="429" spans="2:7" x14ac:dyDescent="0.35">
      <c r="E429" s="44"/>
      <c r="F429" s="44"/>
      <c r="G429" s="475" t="s">
        <v>10</v>
      </c>
    </row>
    <row r="430" spans="2:7" x14ac:dyDescent="0.35">
      <c r="E430" s="469" t="s">
        <v>1472</v>
      </c>
      <c r="F430" s="470"/>
      <c r="G430" s="487"/>
    </row>
    <row r="431" spans="2:7" x14ac:dyDescent="0.35">
      <c r="E431" s="473" t="s">
        <v>231</v>
      </c>
      <c r="F431" s="293"/>
      <c r="G431" s="488">
        <f>Benchmark!G$1267</f>
        <v>0.14333429868076619</v>
      </c>
    </row>
    <row r="432" spans="2:7" x14ac:dyDescent="0.35">
      <c r="E432" s="473" t="s">
        <v>171</v>
      </c>
      <c r="F432" s="293"/>
      <c r="G432" s="488">
        <f>Incentive!G$1267</f>
        <v>0.14333429868076619</v>
      </c>
    </row>
    <row r="433" spans="3:7" x14ac:dyDescent="0.35">
      <c r="E433" s="489" t="s">
        <v>1337</v>
      </c>
      <c r="F433" s="490"/>
      <c r="G433" s="491">
        <f>Behavioural!G$1267</f>
        <v>0.14333429868076619</v>
      </c>
    </row>
    <row r="435" spans="3:7" x14ac:dyDescent="0.35">
      <c r="C435" s="86" t="s">
        <v>1598</v>
      </c>
    </row>
    <row r="436" spans="3:7" x14ac:dyDescent="0.35">
      <c r="E436" s="44"/>
      <c r="F436" s="44"/>
      <c r="G436" s="475" t="s">
        <v>1473</v>
      </c>
    </row>
    <row r="437" spans="3:7" x14ac:dyDescent="0.35">
      <c r="E437" s="469" t="s">
        <v>1474</v>
      </c>
      <c r="F437" s="470"/>
      <c r="G437" s="487"/>
    </row>
    <row r="438" spans="3:7" x14ac:dyDescent="0.35">
      <c r="E438" s="473" t="s">
        <v>231</v>
      </c>
      <c r="F438" s="293"/>
      <c r="G438" s="503">
        <f>Benchmark!G$1263</f>
        <v>7</v>
      </c>
    </row>
    <row r="439" spans="3:7" x14ac:dyDescent="0.35">
      <c r="E439" s="473" t="s">
        <v>171</v>
      </c>
      <c r="F439" s="293"/>
      <c r="G439" s="503">
        <f>Incentive!G$1263</f>
        <v>7</v>
      </c>
    </row>
    <row r="440" spans="3:7" x14ac:dyDescent="0.35">
      <c r="E440" s="489" t="s">
        <v>1337</v>
      </c>
      <c r="F440" s="490"/>
      <c r="G440" s="504">
        <f>Behavioural!G$1263</f>
        <v>7</v>
      </c>
    </row>
    <row r="442" spans="3:7" x14ac:dyDescent="0.35">
      <c r="C442" s="86" t="s">
        <v>1599</v>
      </c>
    </row>
    <row r="443" spans="3:7" x14ac:dyDescent="0.35">
      <c r="E443" s="44"/>
      <c r="F443" s="44"/>
      <c r="G443" s="475" t="s">
        <v>1473</v>
      </c>
    </row>
    <row r="444" spans="3:7" x14ac:dyDescent="0.35">
      <c r="E444" s="469" t="s">
        <v>1600</v>
      </c>
      <c r="F444" s="470"/>
      <c r="G444" s="487"/>
    </row>
    <row r="445" spans="3:7" x14ac:dyDescent="0.35">
      <c r="E445" s="473" t="s">
        <v>231</v>
      </c>
      <c r="F445" s="293"/>
      <c r="G445" s="503">
        <f>Benchmark!G$1288</f>
        <v>11</v>
      </c>
    </row>
    <row r="446" spans="3:7" x14ac:dyDescent="0.35">
      <c r="E446" s="473" t="s">
        <v>171</v>
      </c>
      <c r="F446" s="293"/>
      <c r="G446" s="503">
        <f>Incentive!G$1288</f>
        <v>11</v>
      </c>
    </row>
    <row r="447" spans="3:7" x14ac:dyDescent="0.35">
      <c r="E447" s="489" t="s">
        <v>1337</v>
      </c>
      <c r="F447" s="490"/>
      <c r="G447" s="504">
        <f>Behavioural!G$1288</f>
        <v>11</v>
      </c>
    </row>
    <row r="449" spans="2:7" x14ac:dyDescent="0.35">
      <c r="B449" s="1" t="s">
        <v>1475</v>
      </c>
    </row>
    <row r="451" spans="2:7" x14ac:dyDescent="0.35">
      <c r="C451" s="86" t="s">
        <v>1602</v>
      </c>
    </row>
    <row r="452" spans="2:7" x14ac:dyDescent="0.35">
      <c r="E452" s="44"/>
      <c r="F452" s="44"/>
      <c r="G452" s="475" t="s">
        <v>230</v>
      </c>
    </row>
    <row r="453" spans="2:7" x14ac:dyDescent="0.35">
      <c r="E453" s="469" t="s">
        <v>1320</v>
      </c>
      <c r="F453" s="470"/>
      <c r="G453" s="487"/>
    </row>
    <row r="454" spans="2:7" x14ac:dyDescent="0.35">
      <c r="E454" s="473" t="s">
        <v>231</v>
      </c>
      <c r="F454" s="293"/>
      <c r="G454" s="501">
        <f>Benchmark!G$1251</f>
        <v>357.42930515873229</v>
      </c>
    </row>
    <row r="455" spans="2:7" x14ac:dyDescent="0.35">
      <c r="E455" s="489" t="s">
        <v>1337</v>
      </c>
      <c r="F455" s="490"/>
      <c r="G455" s="502">
        <f>Behavioural!G$1251</f>
        <v>357.42930515873229</v>
      </c>
    </row>
    <row r="456" spans="2:7" x14ac:dyDescent="0.35">
      <c r="E456" s="495" t="s">
        <v>969</v>
      </c>
      <c r="F456" s="496"/>
      <c r="G456" s="505">
        <f>Impacts!G$438</f>
        <v>0</v>
      </c>
    </row>
    <row r="457" spans="2:7" x14ac:dyDescent="0.35">
      <c r="E457" s="482" t="s">
        <v>1382</v>
      </c>
      <c r="F457" s="296"/>
      <c r="G457" s="492"/>
    </row>
    <row r="458" spans="2:7" x14ac:dyDescent="0.35">
      <c r="E458" s="482" t="s">
        <v>164</v>
      </c>
      <c r="F458" s="296"/>
      <c r="G458" s="510">
        <f>Impacts!G$54</f>
        <v>0</v>
      </c>
    </row>
    <row r="459" spans="2:7" x14ac:dyDescent="0.35">
      <c r="E459" s="483" t="s">
        <v>1063</v>
      </c>
      <c r="F459" s="484"/>
      <c r="G459" s="511">
        <f>Impacts!G$246</f>
        <v>0</v>
      </c>
    </row>
    <row r="461" spans="2:7" x14ac:dyDescent="0.35">
      <c r="C461" s="86" t="s">
        <v>1601</v>
      </c>
    </row>
    <row r="462" spans="2:7" x14ac:dyDescent="0.35">
      <c r="E462" s="44"/>
      <c r="F462" s="44"/>
      <c r="G462" s="475" t="s">
        <v>10</v>
      </c>
    </row>
    <row r="463" spans="2:7" x14ac:dyDescent="0.35">
      <c r="E463" s="469" t="s">
        <v>1472</v>
      </c>
      <c r="F463" s="470"/>
      <c r="G463" s="487"/>
    </row>
    <row r="464" spans="2:7" x14ac:dyDescent="0.35">
      <c r="E464" s="473" t="s">
        <v>231</v>
      </c>
      <c r="F464" s="293"/>
      <c r="G464" s="488">
        <f>Benchmark!G$1267</f>
        <v>0.14333429868076619</v>
      </c>
    </row>
    <row r="465" spans="3:7" x14ac:dyDescent="0.35">
      <c r="E465" s="489" t="s">
        <v>1337</v>
      </c>
      <c r="F465" s="490"/>
      <c r="G465" s="491">
        <f>Behavioural!G$1267</f>
        <v>0.14333429868076619</v>
      </c>
    </row>
    <row r="466" spans="3:7" x14ac:dyDescent="0.35">
      <c r="E466" s="495" t="s">
        <v>969</v>
      </c>
      <c r="F466" s="496"/>
      <c r="G466" s="500">
        <f>Impacts!G$443</f>
        <v>0</v>
      </c>
    </row>
    <row r="467" spans="3:7" x14ac:dyDescent="0.35">
      <c r="E467" s="482" t="s">
        <v>1382</v>
      </c>
      <c r="F467" s="296"/>
      <c r="G467" s="492"/>
    </row>
    <row r="468" spans="3:7" x14ac:dyDescent="0.35">
      <c r="E468" s="482" t="s">
        <v>164</v>
      </c>
      <c r="F468" s="296"/>
      <c r="G468" s="493">
        <f>Impacts!G$59</f>
        <v>0</v>
      </c>
    </row>
    <row r="469" spans="3:7" x14ac:dyDescent="0.35">
      <c r="E469" s="483" t="s">
        <v>1063</v>
      </c>
      <c r="F469" s="484"/>
      <c r="G469" s="494">
        <f>Impacts!G$251</f>
        <v>0</v>
      </c>
    </row>
    <row r="471" spans="3:7" x14ac:dyDescent="0.35">
      <c r="C471" s="86" t="s">
        <v>1603</v>
      </c>
    </row>
    <row r="472" spans="3:7" x14ac:dyDescent="0.35">
      <c r="E472" s="44"/>
      <c r="F472" s="44"/>
      <c r="G472" s="475" t="s">
        <v>1473</v>
      </c>
    </row>
    <row r="473" spans="3:7" x14ac:dyDescent="0.35">
      <c r="E473" s="469" t="s">
        <v>1474</v>
      </c>
      <c r="F473" s="470"/>
      <c r="G473" s="487"/>
    </row>
    <row r="474" spans="3:7" x14ac:dyDescent="0.35">
      <c r="E474" s="473" t="s">
        <v>231</v>
      </c>
      <c r="F474" s="293"/>
      <c r="G474" s="503">
        <f>Benchmark!G$1263</f>
        <v>7</v>
      </c>
    </row>
    <row r="475" spans="3:7" x14ac:dyDescent="0.35">
      <c r="E475" s="489" t="s">
        <v>1337</v>
      </c>
      <c r="F475" s="490"/>
      <c r="G475" s="504">
        <f>Behavioural!G$1263</f>
        <v>7</v>
      </c>
    </row>
    <row r="476" spans="3:7" x14ac:dyDescent="0.35">
      <c r="E476" s="495" t="s">
        <v>969</v>
      </c>
      <c r="F476" s="496"/>
      <c r="G476" s="506">
        <f>Impacts!G$448</f>
        <v>0</v>
      </c>
    </row>
    <row r="477" spans="3:7" x14ac:dyDescent="0.35">
      <c r="E477" s="482" t="s">
        <v>1382</v>
      </c>
      <c r="F477" s="296"/>
      <c r="G477" s="507"/>
    </row>
    <row r="478" spans="3:7" x14ac:dyDescent="0.35">
      <c r="E478" s="482" t="s">
        <v>164</v>
      </c>
      <c r="F478" s="296"/>
      <c r="G478" s="508">
        <f>Impacts!G$64</f>
        <v>0</v>
      </c>
    </row>
    <row r="479" spans="3:7" x14ac:dyDescent="0.35">
      <c r="E479" s="483" t="s">
        <v>1063</v>
      </c>
      <c r="F479" s="484"/>
      <c r="G479" s="509">
        <f>Impacts!G$256</f>
        <v>0</v>
      </c>
    </row>
    <row r="481" spans="1:35" x14ac:dyDescent="0.35">
      <c r="C481" s="86" t="s">
        <v>1604</v>
      </c>
    </row>
    <row r="482" spans="1:35" x14ac:dyDescent="0.35">
      <c r="E482" s="44"/>
      <c r="F482" s="44"/>
      <c r="G482" s="475" t="s">
        <v>1473</v>
      </c>
    </row>
    <row r="483" spans="1:35" x14ac:dyDescent="0.35">
      <c r="E483" s="469" t="s">
        <v>1600</v>
      </c>
      <c r="F483" s="470"/>
      <c r="G483" s="487"/>
    </row>
    <row r="484" spans="1:35" x14ac:dyDescent="0.35">
      <c r="E484" s="473" t="s">
        <v>231</v>
      </c>
      <c r="F484" s="293"/>
      <c r="G484" s="503">
        <f>Benchmark!G$1288</f>
        <v>11</v>
      </c>
    </row>
    <row r="485" spans="1:35" x14ac:dyDescent="0.35">
      <c r="E485" s="489" t="s">
        <v>1337</v>
      </c>
      <c r="F485" s="490"/>
      <c r="G485" s="504">
        <f>Behavioural!G$1288</f>
        <v>11</v>
      </c>
    </row>
    <row r="486" spans="1:35" x14ac:dyDescent="0.35">
      <c r="E486" s="495" t="s">
        <v>969</v>
      </c>
      <c r="F486" s="496"/>
      <c r="G486" s="506">
        <f>Impacts!G$453</f>
        <v>0</v>
      </c>
    </row>
    <row r="487" spans="1:35" x14ac:dyDescent="0.35">
      <c r="E487" s="482" t="s">
        <v>1382</v>
      </c>
      <c r="F487" s="296"/>
      <c r="G487" s="507"/>
    </row>
    <row r="488" spans="1:35" x14ac:dyDescent="0.35">
      <c r="E488" s="482" t="s">
        <v>164</v>
      </c>
      <c r="F488" s="296"/>
      <c r="G488" s="508">
        <f>Impacts!G$69</f>
        <v>0</v>
      </c>
    </row>
    <row r="489" spans="1:35" x14ac:dyDescent="0.35">
      <c r="E489" s="483" t="s">
        <v>1063</v>
      </c>
      <c r="F489" s="484"/>
      <c r="G489" s="509">
        <f>Impacts!G$261</f>
        <v>0</v>
      </c>
    </row>
    <row r="491" spans="1:35" x14ac:dyDescent="0.35">
      <c r="A491" s="552" t="s">
        <v>17</v>
      </c>
      <c r="B491" s="552"/>
      <c r="C491" s="553" t="s">
        <v>17</v>
      </c>
      <c r="D491" s="554" t="s">
        <v>17</v>
      </c>
      <c r="E491" s="551" t="s">
        <v>52</v>
      </c>
      <c r="F491" s="555" t="s">
        <v>17</v>
      </c>
      <c r="G491" s="556" t="s">
        <v>17</v>
      </c>
      <c r="H491" s="555" t="s">
        <v>17</v>
      </c>
      <c r="I491" s="556" t="s">
        <v>17</v>
      </c>
      <c r="J491" s="556" t="s">
        <v>17</v>
      </c>
      <c r="K491" s="556" t="s">
        <v>17</v>
      </c>
      <c r="L491" s="556" t="s">
        <v>17</v>
      </c>
      <c r="M491" s="556" t="s">
        <v>17</v>
      </c>
      <c r="N491" s="556" t="s">
        <v>17</v>
      </c>
      <c r="O491" s="556" t="s">
        <v>17</v>
      </c>
      <c r="P491" s="556" t="s">
        <v>17</v>
      </c>
      <c r="Q491" s="556" t="s">
        <v>17</v>
      </c>
      <c r="R491" s="556" t="s">
        <v>17</v>
      </c>
      <c r="S491" s="556" t="s">
        <v>17</v>
      </c>
      <c r="T491" s="556" t="s">
        <v>17</v>
      </c>
      <c r="U491" s="556" t="s">
        <v>17</v>
      </c>
      <c r="V491" s="556" t="s">
        <v>17</v>
      </c>
      <c r="W491" s="556" t="s">
        <v>17</v>
      </c>
      <c r="X491" s="556" t="s">
        <v>17</v>
      </c>
      <c r="Y491" s="556" t="s">
        <v>17</v>
      </c>
      <c r="Z491" s="556" t="s">
        <v>17</v>
      </c>
      <c r="AA491" s="556" t="s">
        <v>17</v>
      </c>
      <c r="AB491" s="556" t="s">
        <v>17</v>
      </c>
      <c r="AC491" s="556" t="s">
        <v>17</v>
      </c>
      <c r="AD491" s="556" t="s">
        <v>17</v>
      </c>
      <c r="AE491" s="556" t="s">
        <v>17</v>
      </c>
      <c r="AF491" s="556" t="s">
        <v>17</v>
      </c>
      <c r="AG491" s="556" t="s">
        <v>17</v>
      </c>
      <c r="AH491" s="556" t="s">
        <v>17</v>
      </c>
      <c r="AI491" s="556" t="s">
        <v>17</v>
      </c>
    </row>
  </sheetData>
  <pageMargins left="0.7" right="0.7" top="0.75" bottom="0.75" header="0.3" footer="0.3"/>
  <pageSetup scale="54" fitToHeight="99" orientation="landscape" r:id="rId1"/>
  <rowBreaks count="9" manualBreakCount="9">
    <brk id="66" max="33" man="1"/>
    <brk id="128" max="33" man="1"/>
    <brk id="188" max="33" man="1"/>
    <brk id="243" max="33" man="1"/>
    <brk id="283" max="33" man="1"/>
    <brk id="331" max="33" man="1"/>
    <brk id="378" max="33" man="1"/>
    <brk id="418" max="33" man="1"/>
    <brk id="469" max="3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A3A8-C836-4513-8F84-F4A7C74C643E}">
  <sheetPr>
    <tabColor theme="4"/>
    <pageSetUpPr fitToPage="1"/>
  </sheetPr>
  <dimension ref="A1:Q20"/>
  <sheetViews>
    <sheetView zoomScaleNormal="100" workbookViewId="0"/>
  </sheetViews>
  <sheetFormatPr defaultRowHeight="14.5" x14ac:dyDescent="0.35"/>
  <cols>
    <col min="1" max="2" width="1.81640625" customWidth="1"/>
    <col min="3" max="3" width="18.08984375" customWidth="1"/>
    <col min="4" max="4" width="1.81640625" customWidth="1"/>
    <col min="5" max="9" width="10.90625" customWidth="1"/>
    <col min="10" max="10" width="1.81640625" customWidth="1"/>
    <col min="11" max="15" width="10.90625" customWidth="1"/>
    <col min="16" max="17" width="1.81640625" customWidth="1"/>
  </cols>
  <sheetData>
    <row r="1" spans="1:17" ht="9" customHeight="1" thickBot="1" x14ac:dyDescent="0.4">
      <c r="A1" s="535"/>
      <c r="B1" s="535"/>
      <c r="C1" s="535"/>
      <c r="D1" s="535"/>
      <c r="E1" s="535"/>
      <c r="F1" s="535"/>
      <c r="G1" s="535"/>
      <c r="H1" s="535"/>
      <c r="I1" s="535"/>
      <c r="J1" s="535"/>
      <c r="K1" s="535"/>
      <c r="L1" s="535"/>
      <c r="M1" s="535"/>
      <c r="N1" s="535"/>
      <c r="O1" s="535"/>
      <c r="P1" s="535"/>
      <c r="Q1" s="535"/>
    </row>
    <row r="2" spans="1:17" ht="15" thickTop="1" x14ac:dyDescent="0.35">
      <c r="A2" s="535"/>
      <c r="B2" s="521" t="s">
        <v>1555</v>
      </c>
      <c r="C2" s="522"/>
      <c r="D2" s="522"/>
      <c r="E2" s="522"/>
      <c r="F2" s="522"/>
      <c r="G2" s="522"/>
      <c r="H2" s="522"/>
      <c r="I2" s="522"/>
      <c r="J2" s="522"/>
      <c r="K2" s="522"/>
      <c r="L2" s="522"/>
      <c r="M2" s="522"/>
      <c r="N2" s="522"/>
      <c r="O2" s="522"/>
      <c r="P2" s="523"/>
      <c r="Q2" s="535"/>
    </row>
    <row r="3" spans="1:17" ht="9.5" customHeight="1" x14ac:dyDescent="0.35">
      <c r="A3" s="535"/>
      <c r="B3" s="524"/>
      <c r="C3" s="520"/>
      <c r="D3" s="520"/>
      <c r="E3" s="520"/>
      <c r="F3" s="520"/>
      <c r="G3" s="520"/>
      <c r="H3" s="520"/>
      <c r="I3" s="520"/>
      <c r="J3" s="520"/>
      <c r="K3" s="520"/>
      <c r="L3" s="520"/>
      <c r="M3" s="520"/>
      <c r="N3" s="520"/>
      <c r="O3" s="520"/>
      <c r="P3" s="525"/>
      <c r="Q3" s="535"/>
    </row>
    <row r="4" spans="1:17" x14ac:dyDescent="0.35">
      <c r="A4" s="535"/>
      <c r="B4" s="524"/>
      <c r="C4" s="520"/>
      <c r="D4" s="520"/>
      <c r="E4" s="520"/>
      <c r="F4" s="520"/>
      <c r="G4" s="520"/>
      <c r="H4" s="520"/>
      <c r="I4" s="564" t="s">
        <v>1586</v>
      </c>
      <c r="J4" s="520"/>
      <c r="K4" s="520"/>
      <c r="L4" s="520"/>
      <c r="M4" s="520"/>
      <c r="N4" s="520"/>
      <c r="O4" s="564" t="s">
        <v>1322</v>
      </c>
      <c r="P4" s="525"/>
      <c r="Q4" s="535"/>
    </row>
    <row r="5" spans="1:17" s="518" customFormat="1" x14ac:dyDescent="0.35">
      <c r="A5" s="536"/>
      <c r="B5" s="526"/>
      <c r="C5" s="49"/>
      <c r="D5" s="516"/>
      <c r="E5" s="517" t="s">
        <v>1556</v>
      </c>
      <c r="F5" s="517"/>
      <c r="G5" s="517"/>
      <c r="H5" s="517"/>
      <c r="I5" s="517"/>
      <c r="J5" s="516"/>
      <c r="K5" s="517" t="s">
        <v>1557</v>
      </c>
      <c r="L5" s="517"/>
      <c r="M5" s="517"/>
      <c r="N5" s="517"/>
      <c r="O5" s="517"/>
      <c r="P5" s="527"/>
      <c r="Q5" s="536"/>
    </row>
    <row r="6" spans="1:17" s="46" customFormat="1" x14ac:dyDescent="0.35">
      <c r="A6" s="537"/>
      <c r="B6" s="528"/>
      <c r="C6" s="49"/>
      <c r="D6" s="49"/>
      <c r="E6" s="51"/>
      <c r="F6" s="58" t="s">
        <v>222</v>
      </c>
      <c r="G6" s="58" t="s">
        <v>1048</v>
      </c>
      <c r="H6" s="58" t="s">
        <v>3</v>
      </c>
      <c r="I6" s="51" t="s">
        <v>919</v>
      </c>
      <c r="J6" s="49"/>
      <c r="K6" s="51"/>
      <c r="L6" s="58" t="s">
        <v>222</v>
      </c>
      <c r="M6" s="58" t="s">
        <v>1048</v>
      </c>
      <c r="N6" s="58" t="s">
        <v>3</v>
      </c>
      <c r="O6" s="51" t="s">
        <v>919</v>
      </c>
      <c r="P6" s="529"/>
      <c r="Q6" s="537"/>
    </row>
    <row r="7" spans="1:17" s="46" customFormat="1" x14ac:dyDescent="0.35">
      <c r="A7" s="537"/>
      <c r="B7" s="528"/>
      <c r="C7" s="56"/>
      <c r="D7" s="56"/>
      <c r="E7" s="51" t="s">
        <v>231</v>
      </c>
      <c r="F7" s="58" t="s">
        <v>1651</v>
      </c>
      <c r="G7" s="58" t="s">
        <v>1651</v>
      </c>
      <c r="H7" s="59" t="s">
        <v>1651</v>
      </c>
      <c r="I7" s="51" t="s">
        <v>1303</v>
      </c>
      <c r="J7" s="49"/>
      <c r="K7" s="51" t="s">
        <v>231</v>
      </c>
      <c r="L7" s="58" t="s">
        <v>1651</v>
      </c>
      <c r="M7" s="58" t="s">
        <v>1651</v>
      </c>
      <c r="N7" s="59" t="s">
        <v>1651</v>
      </c>
      <c r="O7" s="51" t="s">
        <v>1303</v>
      </c>
      <c r="P7" s="529"/>
      <c r="Q7" s="537"/>
    </row>
    <row r="8" spans="1:17" s="46" customFormat="1" x14ac:dyDescent="0.35">
      <c r="A8" s="537"/>
      <c r="B8" s="528"/>
      <c r="C8" s="64"/>
      <c r="D8" s="64"/>
      <c r="E8" s="58" t="s">
        <v>226</v>
      </c>
      <c r="F8" s="58" t="s">
        <v>227</v>
      </c>
      <c r="G8" s="58" t="s">
        <v>228</v>
      </c>
      <c r="H8" s="59" t="s">
        <v>229</v>
      </c>
      <c r="I8" s="59" t="s">
        <v>233</v>
      </c>
      <c r="J8" s="49"/>
      <c r="K8" s="58" t="s">
        <v>226</v>
      </c>
      <c r="L8" s="58" t="s">
        <v>227</v>
      </c>
      <c r="M8" s="58" t="s">
        <v>228</v>
      </c>
      <c r="N8" s="59" t="s">
        <v>229</v>
      </c>
      <c r="O8" s="59" t="s">
        <v>233</v>
      </c>
      <c r="P8" s="529"/>
      <c r="Q8" s="537"/>
    </row>
    <row r="9" spans="1:17" s="46" customFormat="1" x14ac:dyDescent="0.35">
      <c r="A9" s="537"/>
      <c r="B9" s="528"/>
      <c r="C9" s="67" t="s">
        <v>807</v>
      </c>
      <c r="D9" s="49"/>
      <c r="E9" s="60">
        <f>Benchmark!$G372</f>
        <v>5</v>
      </c>
      <c r="F9" s="61">
        <f>Impacts!$G88</f>
        <v>0</v>
      </c>
      <c r="G9" s="61">
        <f>Impacts!$G280</f>
        <v>0</v>
      </c>
      <c r="H9" s="61">
        <f>Impacts!$G472</f>
        <v>0</v>
      </c>
      <c r="I9" s="60">
        <f>Behavioural!$G372</f>
        <v>5</v>
      </c>
      <c r="J9" s="49"/>
      <c r="K9" s="60">
        <f>Benchmark!$G381</f>
        <v>5</v>
      </c>
      <c r="L9" s="61">
        <f>Impacts!$G145</f>
        <v>0</v>
      </c>
      <c r="M9" s="61">
        <f>Impacts!$G337</f>
        <v>0</v>
      </c>
      <c r="N9" s="61">
        <f>Impacts!$G529</f>
        <v>0</v>
      </c>
      <c r="O9" s="60">
        <f>Behavioural!$G381</f>
        <v>5</v>
      </c>
      <c r="P9" s="529"/>
      <c r="Q9" s="537"/>
    </row>
    <row r="10" spans="1:17" s="46" customFormat="1" x14ac:dyDescent="0.35">
      <c r="A10" s="537"/>
      <c r="B10" s="528"/>
      <c r="C10" s="49" t="s">
        <v>37</v>
      </c>
      <c r="D10" s="49"/>
      <c r="E10" s="62">
        <f>Benchmark!$G467</f>
        <v>63.761653125000024</v>
      </c>
      <c r="F10" s="63">
        <f>Impacts!$G93</f>
        <v>0</v>
      </c>
      <c r="G10" s="63">
        <f>Impacts!$G285</f>
        <v>0</v>
      </c>
      <c r="H10" s="63">
        <f>Impacts!$G477</f>
        <v>0</v>
      </c>
      <c r="I10" s="62">
        <f>Behavioural!$G467</f>
        <v>63.761653125000024</v>
      </c>
      <c r="J10" s="49"/>
      <c r="K10" s="62">
        <f>Benchmark!$G476</f>
        <v>29.896498210080804</v>
      </c>
      <c r="L10" s="63">
        <f>Impacts!$G150</f>
        <v>0</v>
      </c>
      <c r="M10" s="63">
        <f>Impacts!$G342</f>
        <v>0</v>
      </c>
      <c r="N10" s="63">
        <f>Impacts!$G534</f>
        <v>0</v>
      </c>
      <c r="O10" s="62">
        <f>Behavioural!$G476</f>
        <v>29.896498210080804</v>
      </c>
      <c r="P10" s="529"/>
      <c r="Q10" s="537"/>
    </row>
    <row r="11" spans="1:17" s="46" customFormat="1" x14ac:dyDescent="0.35">
      <c r="A11" s="537"/>
      <c r="B11" s="528"/>
      <c r="C11" s="67" t="s">
        <v>33</v>
      </c>
      <c r="D11" s="49"/>
      <c r="E11" s="60">
        <f>Benchmark!$G706</f>
        <v>110.79004701555969</v>
      </c>
      <c r="F11" s="61">
        <f>Impacts!$G98</f>
        <v>0</v>
      </c>
      <c r="G11" s="61">
        <f>Impacts!$G290</f>
        <v>0</v>
      </c>
      <c r="H11" s="61">
        <f>Impacts!$G482</f>
        <v>0</v>
      </c>
      <c r="I11" s="60">
        <f>Behavioural!$G706</f>
        <v>110.79004701555969</v>
      </c>
      <c r="J11" s="49"/>
      <c r="K11" s="60">
        <f>Benchmark!$G715</f>
        <v>44.885568597506214</v>
      </c>
      <c r="L11" s="61">
        <f>Impacts!$G155</f>
        <v>0</v>
      </c>
      <c r="M11" s="61">
        <f>Impacts!$G347</f>
        <v>0</v>
      </c>
      <c r="N11" s="61">
        <f>Impacts!$G539</f>
        <v>0</v>
      </c>
      <c r="O11" s="60">
        <f>Behavioural!$G715</f>
        <v>44.885568597506214</v>
      </c>
      <c r="P11" s="529"/>
      <c r="Q11" s="537"/>
    </row>
    <row r="12" spans="1:17" s="46" customFormat="1" x14ac:dyDescent="0.35">
      <c r="A12" s="537"/>
      <c r="B12" s="528"/>
      <c r="C12" s="49" t="s">
        <v>44</v>
      </c>
      <c r="D12" s="49"/>
      <c r="E12" s="62">
        <f>Benchmark!$G946</f>
        <v>112.3386094387092</v>
      </c>
      <c r="F12" s="63">
        <f>Impacts!$G103</f>
        <v>0</v>
      </c>
      <c r="G12" s="63">
        <f>Impacts!$G295</f>
        <v>0</v>
      </c>
      <c r="H12" s="63">
        <f>Impacts!$G487</f>
        <v>0</v>
      </c>
      <c r="I12" s="62">
        <f>Behavioural!$G946</f>
        <v>112.3386094387092</v>
      </c>
      <c r="J12" s="49"/>
      <c r="K12" s="62">
        <f>Benchmark!$G955</f>
        <v>31.033590709796975</v>
      </c>
      <c r="L12" s="63">
        <f>Impacts!$G160</f>
        <v>0</v>
      </c>
      <c r="M12" s="63">
        <f>Impacts!$G352</f>
        <v>0</v>
      </c>
      <c r="N12" s="63">
        <f>Impacts!$G544</f>
        <v>0</v>
      </c>
      <c r="O12" s="62">
        <f>Behavioural!$G955</f>
        <v>31.033590709796975</v>
      </c>
      <c r="P12" s="529"/>
      <c r="Q12" s="537"/>
    </row>
    <row r="13" spans="1:17" s="46" customFormat="1" x14ac:dyDescent="0.35">
      <c r="A13" s="537"/>
      <c r="B13" s="528"/>
      <c r="C13" s="67" t="s">
        <v>801</v>
      </c>
      <c r="D13" s="49"/>
      <c r="E13" s="60">
        <f>Benchmark!$G1011</f>
        <v>0</v>
      </c>
      <c r="F13" s="61">
        <f>Impacts!$G108</f>
        <v>0</v>
      </c>
      <c r="G13" s="61">
        <f>Impacts!$G300</f>
        <v>0</v>
      </c>
      <c r="H13" s="61">
        <f>Impacts!$G492</f>
        <v>0</v>
      </c>
      <c r="I13" s="60">
        <f>Behavioural!$K1011</f>
        <v>0</v>
      </c>
      <c r="J13" s="49"/>
      <c r="K13" s="60">
        <f>Benchmark!$G1020</f>
        <v>0</v>
      </c>
      <c r="L13" s="61">
        <f>Impacts!$G165</f>
        <v>0</v>
      </c>
      <c r="M13" s="61">
        <f>Impacts!$G357</f>
        <v>0</v>
      </c>
      <c r="N13" s="61">
        <f>Impacts!$G549</f>
        <v>0</v>
      </c>
      <c r="O13" s="60">
        <f>Behavioural!$G1020</f>
        <v>0</v>
      </c>
      <c r="P13" s="529"/>
      <c r="Q13" s="537"/>
    </row>
    <row r="14" spans="1:17" s="46" customFormat="1" x14ac:dyDescent="0.35">
      <c r="A14" s="537"/>
      <c r="B14" s="528"/>
      <c r="C14" s="49" t="s">
        <v>46</v>
      </c>
      <c r="D14" s="49"/>
      <c r="E14" s="62">
        <f>Benchmark!$G1060</f>
        <v>18.956099999999999</v>
      </c>
      <c r="F14" s="63">
        <f>Impacts!$G113</f>
        <v>0</v>
      </c>
      <c r="G14" s="63">
        <f>Impacts!$G305</f>
        <v>0</v>
      </c>
      <c r="H14" s="63">
        <f>Impacts!$G497</f>
        <v>0</v>
      </c>
      <c r="I14" s="62">
        <f>Behavioural!$G1060</f>
        <v>18.956099999999999</v>
      </c>
      <c r="J14" s="49"/>
      <c r="K14" s="62">
        <f>Benchmark!$G1069</f>
        <v>10.450193362123322</v>
      </c>
      <c r="L14" s="63">
        <f>Impacts!$G170</f>
        <v>0</v>
      </c>
      <c r="M14" s="63">
        <f>Impacts!$G362</f>
        <v>0</v>
      </c>
      <c r="N14" s="63">
        <f>Impacts!$G554</f>
        <v>0</v>
      </c>
      <c r="O14" s="62">
        <f>Behavioural!$G1069</f>
        <v>10.450193362123322</v>
      </c>
      <c r="P14" s="529"/>
      <c r="Q14" s="537"/>
    </row>
    <row r="15" spans="1:17" s="46" customFormat="1" x14ac:dyDescent="0.35">
      <c r="A15" s="537"/>
      <c r="B15" s="528"/>
      <c r="C15" s="67" t="s">
        <v>48</v>
      </c>
      <c r="D15" s="49"/>
      <c r="E15" s="60">
        <f>Benchmark!$G1097</f>
        <v>6.4395000000000007</v>
      </c>
      <c r="F15" s="61">
        <f>Impacts!$G118</f>
        <v>0</v>
      </c>
      <c r="G15" s="61">
        <f>Impacts!$G310</f>
        <v>0</v>
      </c>
      <c r="H15" s="61">
        <f>Impacts!$G502</f>
        <v>0</v>
      </c>
      <c r="I15" s="60">
        <f>Behavioural!$G1097</f>
        <v>6.4395000000000007</v>
      </c>
      <c r="J15" s="49"/>
      <c r="K15" s="60">
        <f>Benchmark!$G1106</f>
        <v>5.0199961089754019</v>
      </c>
      <c r="L15" s="61">
        <f>Impacts!$G175</f>
        <v>0</v>
      </c>
      <c r="M15" s="61">
        <f>Impacts!$G367</f>
        <v>0</v>
      </c>
      <c r="N15" s="61">
        <f>Impacts!$G559</f>
        <v>0</v>
      </c>
      <c r="O15" s="60">
        <f>Behavioural!$G1106</f>
        <v>5.0199961089754019</v>
      </c>
      <c r="P15" s="529"/>
      <c r="Q15" s="537"/>
    </row>
    <row r="16" spans="1:17" s="46" customFormat="1" x14ac:dyDescent="0.35">
      <c r="A16" s="537"/>
      <c r="B16" s="528"/>
      <c r="C16" s="49" t="s">
        <v>50</v>
      </c>
      <c r="D16" s="49"/>
      <c r="E16" s="62">
        <f>Benchmark!$G1139</f>
        <v>24.280100573192506</v>
      </c>
      <c r="F16" s="63">
        <f>Impacts!$G123</f>
        <v>0</v>
      </c>
      <c r="G16" s="63">
        <f>Impacts!$G315</f>
        <v>0</v>
      </c>
      <c r="H16" s="63">
        <f>Impacts!$G507</f>
        <v>0</v>
      </c>
      <c r="I16" s="62">
        <f>Behavioural!$G1139</f>
        <v>24.280100573192506</v>
      </c>
      <c r="J16" s="49"/>
      <c r="K16" s="62">
        <f>Benchmark!$G1148</f>
        <v>6.0717380225113118</v>
      </c>
      <c r="L16" s="63">
        <f>Impacts!$G180</f>
        <v>0</v>
      </c>
      <c r="M16" s="63">
        <f>Impacts!$G372</f>
        <v>0</v>
      </c>
      <c r="N16" s="63">
        <f>Impacts!$G564</f>
        <v>0</v>
      </c>
      <c r="O16" s="62">
        <f>Behavioural!$G1148</f>
        <v>6.0717380225113118</v>
      </c>
      <c r="P16" s="529"/>
      <c r="Q16" s="537"/>
    </row>
    <row r="17" spans="1:17" s="46" customFormat="1" x14ac:dyDescent="0.35">
      <c r="A17" s="537"/>
      <c r="B17" s="528"/>
      <c r="C17" s="68" t="s">
        <v>917</v>
      </c>
      <c r="D17" s="64"/>
      <c r="E17" s="69">
        <f>Benchmark!$G1327</f>
        <v>341.56601015246139</v>
      </c>
      <c r="F17" s="70">
        <f>Impacts!$G128</f>
        <v>0</v>
      </c>
      <c r="G17" s="70">
        <f>Impacts!$G320</f>
        <v>0</v>
      </c>
      <c r="H17" s="70">
        <f>Impacts!$G512</f>
        <v>0</v>
      </c>
      <c r="I17" s="69">
        <f>Behavioural!$G1327</f>
        <v>341.56601015246139</v>
      </c>
      <c r="J17" s="64"/>
      <c r="K17" s="69">
        <f>Benchmark!$G1363</f>
        <v>132.35758501099406</v>
      </c>
      <c r="L17" s="70">
        <f>Impacts!$G185</f>
        <v>0</v>
      </c>
      <c r="M17" s="70">
        <f>Impacts!$G377</f>
        <v>0</v>
      </c>
      <c r="N17" s="70">
        <f>Impacts!$G569</f>
        <v>0</v>
      </c>
      <c r="O17" s="69">
        <f>Behavioural!$G1363</f>
        <v>132.35758501099406</v>
      </c>
      <c r="P17" s="529"/>
      <c r="Q17" s="537"/>
    </row>
    <row r="18" spans="1:17" s="46" customFormat="1" x14ac:dyDescent="0.35">
      <c r="A18" s="537"/>
      <c r="B18" s="528"/>
      <c r="C18" s="49" t="s">
        <v>314</v>
      </c>
      <c r="D18" s="49"/>
      <c r="E18" s="65"/>
      <c r="F18" s="66">
        <f>Impacts!$G133</f>
        <v>0</v>
      </c>
      <c r="G18" s="66">
        <f>Impacts!$G325</f>
        <v>0</v>
      </c>
      <c r="H18" s="66">
        <f>Impacts!$G517</f>
        <v>0</v>
      </c>
      <c r="I18" s="65">
        <f>Impacts!$G586</f>
        <v>1</v>
      </c>
      <c r="J18" s="49"/>
      <c r="K18" s="65"/>
      <c r="L18" s="66">
        <f>Impacts!$G190</f>
        <v>0</v>
      </c>
      <c r="M18" s="66">
        <f>Impacts!$G382</f>
        <v>0</v>
      </c>
      <c r="N18" s="66">
        <f>Impacts!$G574</f>
        <v>0</v>
      </c>
      <c r="O18" s="65">
        <f>Impacts!$G591</f>
        <v>1</v>
      </c>
      <c r="P18" s="529"/>
      <c r="Q18" s="537"/>
    </row>
    <row r="19" spans="1:17" ht="9.5" customHeight="1" thickBot="1" x14ac:dyDescent="0.4">
      <c r="A19" s="535"/>
      <c r="B19" s="530"/>
      <c r="C19" s="531"/>
      <c r="D19" s="531"/>
      <c r="E19" s="532"/>
      <c r="F19" s="533"/>
      <c r="G19" s="533"/>
      <c r="H19" s="533"/>
      <c r="I19" s="532"/>
      <c r="J19" s="531"/>
      <c r="K19" s="532"/>
      <c r="L19" s="533"/>
      <c r="M19" s="533"/>
      <c r="N19" s="533"/>
      <c r="O19" s="532"/>
      <c r="P19" s="534"/>
      <c r="Q19" s="535"/>
    </row>
    <row r="20" spans="1:17" ht="9.5" customHeight="1" thickTop="1" x14ac:dyDescent="0.35">
      <c r="A20" s="535"/>
      <c r="B20" s="535"/>
      <c r="C20" s="535"/>
      <c r="D20" s="535"/>
      <c r="E20" s="535"/>
      <c r="F20" s="535"/>
      <c r="G20" s="535"/>
      <c r="H20" s="535"/>
      <c r="I20" s="535"/>
      <c r="J20" s="535"/>
      <c r="K20" s="535"/>
      <c r="L20" s="535"/>
      <c r="M20" s="535"/>
      <c r="N20" s="535"/>
      <c r="O20" s="535"/>
      <c r="P20" s="535"/>
      <c r="Q20" s="535"/>
    </row>
  </sheetData>
  <pageMargins left="0.7" right="0.7" top="0.75" bottom="0.75" header="0.3" footer="0.3"/>
  <pageSetup scale="8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DF8D8-CB63-4DB8-BAC0-AC497D963782}">
  <sheetPr>
    <tabColor theme="4"/>
  </sheetPr>
  <dimension ref="A1:G37"/>
  <sheetViews>
    <sheetView workbookViewId="0"/>
  </sheetViews>
  <sheetFormatPr defaultRowHeight="14.5" x14ac:dyDescent="0.35"/>
  <cols>
    <col min="1" max="2" width="1.81640625" customWidth="1"/>
    <col min="3" max="3" width="35.90625" customWidth="1"/>
    <col min="4" max="5" width="15.453125" customWidth="1"/>
    <col min="6" max="7" width="1.81640625" customWidth="1"/>
  </cols>
  <sheetData>
    <row r="1" spans="1:7" ht="10" customHeight="1" x14ac:dyDescent="0.35">
      <c r="A1" s="535"/>
      <c r="B1" s="535"/>
      <c r="C1" s="535"/>
      <c r="D1" s="535"/>
      <c r="E1" s="535"/>
      <c r="F1" s="535"/>
      <c r="G1" s="535"/>
    </row>
    <row r="2" spans="1:7" x14ac:dyDescent="0.35">
      <c r="A2" s="535"/>
      <c r="B2" s="519"/>
      <c r="C2" s="519"/>
      <c r="D2" s="519"/>
      <c r="E2" s="519"/>
      <c r="F2" s="519"/>
      <c r="G2" s="535"/>
    </row>
    <row r="3" spans="1:7" x14ac:dyDescent="0.35">
      <c r="A3" s="535"/>
      <c r="B3" s="519"/>
      <c r="C3" s="519"/>
      <c r="D3" s="519"/>
      <c r="E3" s="519"/>
      <c r="F3" s="519"/>
      <c r="G3" s="535"/>
    </row>
    <row r="4" spans="1:7" x14ac:dyDescent="0.35">
      <c r="A4" s="535"/>
      <c r="B4" s="519"/>
      <c r="C4" s="519"/>
      <c r="D4" s="519"/>
      <c r="E4" s="519"/>
      <c r="F4" s="519"/>
      <c r="G4" s="535"/>
    </row>
    <row r="5" spans="1:7" x14ac:dyDescent="0.35">
      <c r="A5" s="535"/>
      <c r="B5" s="519"/>
      <c r="C5" s="519"/>
      <c r="D5" s="519"/>
      <c r="E5" s="519"/>
      <c r="F5" s="519"/>
      <c r="G5" s="535"/>
    </row>
    <row r="6" spans="1:7" x14ac:dyDescent="0.35">
      <c r="A6" s="535"/>
      <c r="B6" s="519"/>
      <c r="C6" s="519"/>
      <c r="D6" s="519"/>
      <c r="E6" s="519"/>
      <c r="F6" s="519"/>
      <c r="G6" s="535"/>
    </row>
    <row r="7" spans="1:7" x14ac:dyDescent="0.35">
      <c r="A7" s="535"/>
      <c r="B7" s="519"/>
      <c r="C7" s="519"/>
      <c r="D7" s="519"/>
      <c r="E7" s="519"/>
      <c r="F7" s="519"/>
      <c r="G7" s="535"/>
    </row>
    <row r="8" spans="1:7" x14ac:dyDescent="0.35">
      <c r="A8" s="535"/>
      <c r="B8" s="519"/>
      <c r="C8" s="519"/>
      <c r="D8" s="519"/>
      <c r="E8" s="519"/>
      <c r="F8" s="519"/>
      <c r="G8" s="535"/>
    </row>
    <row r="9" spans="1:7" x14ac:dyDescent="0.35">
      <c r="A9" s="535"/>
      <c r="B9" s="519"/>
      <c r="C9" s="519"/>
      <c r="D9" s="519"/>
      <c r="E9" s="519"/>
      <c r="F9" s="519"/>
      <c r="G9" s="535"/>
    </row>
    <row r="10" spans="1:7" ht="10" customHeight="1" x14ac:dyDescent="0.35">
      <c r="A10" s="535"/>
      <c r="B10" s="519"/>
      <c r="C10" s="519"/>
      <c r="D10" s="519"/>
      <c r="E10" s="519"/>
      <c r="F10" s="519"/>
      <c r="G10" s="535"/>
    </row>
    <row r="11" spans="1:7" ht="10" customHeight="1" thickBot="1" x14ac:dyDescent="0.4">
      <c r="A11" s="535"/>
      <c r="B11" s="535"/>
      <c r="C11" s="535"/>
      <c r="D11" s="535"/>
      <c r="E11" s="535"/>
      <c r="F11" s="535"/>
      <c r="G11" s="535"/>
    </row>
    <row r="12" spans="1:7" ht="15" thickTop="1" x14ac:dyDescent="0.35">
      <c r="A12" s="535"/>
      <c r="B12" s="521" t="s">
        <v>1569</v>
      </c>
      <c r="C12" s="539"/>
      <c r="D12" s="539"/>
      <c r="E12" s="539"/>
      <c r="F12" s="540"/>
      <c r="G12" s="535"/>
    </row>
    <row r="13" spans="1:7" x14ac:dyDescent="0.35">
      <c r="A13" s="535"/>
      <c r="B13" s="524"/>
      <c r="C13" s="520"/>
      <c r="D13" s="520"/>
      <c r="E13" s="520"/>
      <c r="F13" s="525"/>
      <c r="G13" s="535"/>
    </row>
    <row r="14" spans="1:7" x14ac:dyDescent="0.35">
      <c r="A14" s="535"/>
      <c r="B14" s="524"/>
      <c r="C14" s="520"/>
      <c r="D14" s="541" t="s">
        <v>1646</v>
      </c>
      <c r="E14" s="541"/>
      <c r="F14" s="525"/>
      <c r="G14" s="535"/>
    </row>
    <row r="15" spans="1:7" s="46" customFormat="1" x14ac:dyDescent="0.35">
      <c r="A15" s="537"/>
      <c r="B15" s="542"/>
      <c r="C15" s="293"/>
      <c r="D15" s="295" t="s">
        <v>1568</v>
      </c>
      <c r="E15" s="295" t="s">
        <v>1567</v>
      </c>
      <c r="F15" s="543"/>
      <c r="G15" s="537"/>
    </row>
    <row r="16" spans="1:7" x14ac:dyDescent="0.35">
      <c r="A16" s="535"/>
      <c r="B16" s="524"/>
      <c r="C16" s="293" t="s">
        <v>1558</v>
      </c>
      <c r="D16" s="62">
        <f>Benchmark!$G$1327</f>
        <v>341.56601015246139</v>
      </c>
      <c r="E16" s="62">
        <f>Benchmark!$G$1390</f>
        <v>132.35758501099403</v>
      </c>
      <c r="F16" s="525"/>
      <c r="G16" s="535"/>
    </row>
    <row r="17" spans="1:7" x14ac:dyDescent="0.35">
      <c r="A17" s="535"/>
      <c r="B17" s="524"/>
      <c r="C17" s="293" t="s">
        <v>1559</v>
      </c>
      <c r="D17" s="62">
        <f>Behavioural!$G$1327</f>
        <v>341.56601015246139</v>
      </c>
      <c r="E17" s="62">
        <f>Behavioural!$G$1390</f>
        <v>132.35758501099403</v>
      </c>
      <c r="F17" s="525"/>
      <c r="G17" s="535"/>
    </row>
    <row r="18" spans="1:7" x14ac:dyDescent="0.35">
      <c r="A18" s="535"/>
      <c r="B18" s="524"/>
      <c r="C18" s="548" t="s">
        <v>1570</v>
      </c>
      <c r="D18" s="549">
        <f>Impacts!$G$512</f>
        <v>0</v>
      </c>
      <c r="E18" s="549">
        <f>Impacts!$G$569</f>
        <v>0</v>
      </c>
      <c r="F18" s="525"/>
      <c r="G18" s="535"/>
    </row>
    <row r="19" spans="1:7" ht="10" customHeight="1" thickBot="1" x14ac:dyDescent="0.4">
      <c r="A19" s="535"/>
      <c r="B19" s="544"/>
      <c r="C19" s="545"/>
      <c r="D19" s="546"/>
      <c r="E19" s="546"/>
      <c r="F19" s="547"/>
      <c r="G19" s="535"/>
    </row>
    <row r="20" spans="1:7" ht="10" customHeight="1" thickTop="1" thickBot="1" x14ac:dyDescent="0.4">
      <c r="A20" s="535"/>
      <c r="B20" s="535"/>
      <c r="C20" s="535"/>
      <c r="D20" s="550"/>
      <c r="E20" s="550"/>
      <c r="F20" s="535"/>
      <c r="G20" s="535"/>
    </row>
    <row r="21" spans="1:7" ht="15" thickTop="1" x14ac:dyDescent="0.35">
      <c r="A21" s="535"/>
      <c r="B21" s="521" t="s">
        <v>1560</v>
      </c>
      <c r="C21" s="539"/>
      <c r="D21" s="539"/>
      <c r="E21" s="539"/>
      <c r="F21" s="540"/>
      <c r="G21" s="535"/>
    </row>
    <row r="22" spans="1:7" x14ac:dyDescent="0.35">
      <c r="A22" s="535"/>
      <c r="B22" s="524"/>
      <c r="C22" s="520"/>
      <c r="D22" s="520"/>
      <c r="E22" s="520"/>
      <c r="F22" s="525"/>
      <c r="G22" s="535"/>
    </row>
    <row r="23" spans="1:7" x14ac:dyDescent="0.35">
      <c r="A23" s="535"/>
      <c r="B23" s="524"/>
      <c r="C23" s="520"/>
      <c r="D23" s="541" t="s">
        <v>1646</v>
      </c>
      <c r="E23" s="541"/>
      <c r="F23" s="525"/>
      <c r="G23" s="535"/>
    </row>
    <row r="24" spans="1:7" x14ac:dyDescent="0.35">
      <c r="A24" s="535"/>
      <c r="B24" s="542"/>
      <c r="C24" s="293"/>
      <c r="D24" s="295" t="s">
        <v>1568</v>
      </c>
      <c r="E24" s="295" t="s">
        <v>1567</v>
      </c>
      <c r="F24" s="543"/>
      <c r="G24" s="535"/>
    </row>
    <row r="25" spans="1:7" x14ac:dyDescent="0.35">
      <c r="A25" s="535"/>
      <c r="B25" s="524"/>
      <c r="C25" s="293" t="s">
        <v>1561</v>
      </c>
      <c r="D25" s="62"/>
      <c r="E25" s="62"/>
      <c r="F25" s="525"/>
      <c r="G25" s="535"/>
    </row>
    <row r="26" spans="1:7" x14ac:dyDescent="0.35">
      <c r="A26" s="535"/>
      <c r="B26" s="524"/>
      <c r="C26" s="293" t="s">
        <v>1563</v>
      </c>
      <c r="D26" s="62"/>
      <c r="E26" s="62"/>
      <c r="F26" s="525"/>
      <c r="G26" s="535"/>
    </row>
    <row r="27" spans="1:7" x14ac:dyDescent="0.35">
      <c r="A27" s="535"/>
      <c r="B27" s="524"/>
      <c r="C27" s="293" t="s">
        <v>1564</v>
      </c>
      <c r="D27" s="62"/>
      <c r="E27" s="62"/>
      <c r="F27" s="525"/>
      <c r="G27" s="535"/>
    </row>
    <row r="28" spans="1:7" x14ac:dyDescent="0.35">
      <c r="A28" s="535"/>
      <c r="B28" s="524"/>
      <c r="C28" s="293" t="s">
        <v>1565</v>
      </c>
      <c r="D28" s="62"/>
      <c r="E28" s="62"/>
      <c r="F28" s="525"/>
      <c r="G28" s="535"/>
    </row>
    <row r="29" spans="1:7" x14ac:dyDescent="0.35">
      <c r="A29" s="535"/>
      <c r="B29" s="524"/>
      <c r="C29" s="293" t="s">
        <v>1566</v>
      </c>
      <c r="D29" s="62"/>
      <c r="E29" s="62"/>
      <c r="F29" s="525"/>
      <c r="G29" s="535"/>
    </row>
    <row r="30" spans="1:7" x14ac:dyDescent="0.35">
      <c r="A30" s="535"/>
      <c r="B30" s="524"/>
      <c r="C30" s="293" t="s">
        <v>1571</v>
      </c>
      <c r="D30" s="62"/>
      <c r="E30" s="62"/>
      <c r="F30" s="525"/>
      <c r="G30" s="535"/>
    </row>
    <row r="31" spans="1:7" x14ac:dyDescent="0.35">
      <c r="A31" s="535"/>
      <c r="B31" s="524"/>
      <c r="C31" s="293" t="s">
        <v>1572</v>
      </c>
      <c r="D31" s="62"/>
      <c r="E31" s="62"/>
      <c r="F31" s="525"/>
      <c r="G31" s="535"/>
    </row>
    <row r="32" spans="1:7" x14ac:dyDescent="0.35">
      <c r="A32" s="535"/>
      <c r="B32" s="524"/>
      <c r="C32" s="293" t="s">
        <v>1573</v>
      </c>
      <c r="D32" s="62"/>
      <c r="E32" s="62"/>
      <c r="F32" s="525"/>
      <c r="G32" s="535"/>
    </row>
    <row r="33" spans="1:7" x14ac:dyDescent="0.35">
      <c r="A33" s="535"/>
      <c r="B33" s="524"/>
      <c r="C33" s="293" t="s">
        <v>1575</v>
      </c>
      <c r="D33" s="62"/>
      <c r="E33" s="62"/>
      <c r="F33" s="525"/>
      <c r="G33" s="535"/>
    </row>
    <row r="34" spans="1:7" x14ac:dyDescent="0.35">
      <c r="A34" s="535"/>
      <c r="B34" s="524"/>
      <c r="C34" s="293" t="s">
        <v>1574</v>
      </c>
      <c r="D34" s="62"/>
      <c r="E34" s="62"/>
      <c r="F34" s="525"/>
      <c r="G34" s="535"/>
    </row>
    <row r="35" spans="1:7" x14ac:dyDescent="0.35">
      <c r="A35" s="535"/>
      <c r="B35" s="524"/>
      <c r="C35" s="548" t="s">
        <v>1562</v>
      </c>
      <c r="D35" s="549">
        <f>SUM(D25:D34)</f>
        <v>0</v>
      </c>
      <c r="E35" s="549">
        <f>SUM(E25:E34)</f>
        <v>0</v>
      </c>
      <c r="F35" s="525"/>
      <c r="G35" s="535"/>
    </row>
    <row r="36" spans="1:7" ht="10" customHeight="1" thickBot="1" x14ac:dyDescent="0.4">
      <c r="A36" s="535"/>
      <c r="B36" s="544"/>
      <c r="C36" s="545"/>
      <c r="D36" s="546"/>
      <c r="E36" s="546"/>
      <c r="F36" s="547"/>
      <c r="G36" s="535"/>
    </row>
    <row r="37" spans="1:7" ht="9" customHeight="1" thickTop="1" x14ac:dyDescent="0.35">
      <c r="A37" s="535"/>
      <c r="B37" s="535"/>
      <c r="C37" s="535"/>
      <c r="D37" s="535"/>
      <c r="E37" s="535"/>
      <c r="F37" s="535"/>
      <c r="G37" s="535"/>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4439D-17F0-4BDF-A62F-23CCC3D5E262}">
  <dimension ref="A1:XEY778"/>
  <sheetViews>
    <sheetView zoomScale="80" zoomScaleNormal="80" workbookViewId="0">
      <pane xSplit="10" ySplit="4" topLeftCell="K5" activePane="bottomRight" state="frozen"/>
      <selection pane="topRight"/>
      <selection pane="bottomLeft"/>
      <selection pane="bottomRight"/>
    </sheetView>
  </sheetViews>
  <sheetFormatPr defaultColWidth="0" defaultRowHeight="14.5" x14ac:dyDescent="0.35"/>
  <cols>
    <col min="1" max="2" width="2.1796875" style="1" customWidth="1"/>
    <col min="3" max="3" width="2.1796875" style="86" customWidth="1"/>
    <col min="4" max="4" width="2.1796875" style="87" customWidth="1"/>
    <col min="5" max="5" width="54.453125" style="46" customWidth="1"/>
    <col min="6" max="6" width="8.6328125" style="46" customWidth="1"/>
    <col min="7" max="7" width="8.6328125" style="83" customWidth="1"/>
    <col min="8" max="8" width="23.36328125" style="46" customWidth="1"/>
    <col min="9" max="9" width="8.6328125" style="83" customWidth="1"/>
    <col min="10" max="10" width="2.1796875" style="229" customWidth="1"/>
    <col min="11" max="32" width="8.6328125" style="83" customWidth="1"/>
    <col min="33" max="35" width="8.6328125" style="46" customWidth="1"/>
    <col min="36" max="16384" width="8.6328125" style="46" hidden="1"/>
  </cols>
  <sheetData>
    <row r="1" spans="1:16379" s="13" customFormat="1" ht="21" x14ac:dyDescent="0.5">
      <c r="A1" s="7" t="s">
        <v>1323</v>
      </c>
      <c r="B1" s="7"/>
      <c r="C1" s="4"/>
      <c r="D1" s="6"/>
      <c r="E1" s="16"/>
      <c r="F1" s="16" t="s">
        <v>0</v>
      </c>
      <c r="G1" s="17"/>
      <c r="I1" s="3" t="s">
        <v>1</v>
      </c>
      <c r="J1" s="31"/>
      <c r="K1" s="17">
        <f>'T&amp;E'!K$10</f>
        <v>1</v>
      </c>
      <c r="L1" s="17">
        <f>'T&amp;E'!L$10</f>
        <v>2</v>
      </c>
      <c r="M1" s="17">
        <f>'T&amp;E'!M$10</f>
        <v>3</v>
      </c>
      <c r="N1" s="17">
        <f>'T&amp;E'!N$10</f>
        <v>4</v>
      </c>
      <c r="O1" s="17">
        <f>'T&amp;E'!O$10</f>
        <v>5</v>
      </c>
      <c r="P1" s="17">
        <f>'T&amp;E'!P$10</f>
        <v>6</v>
      </c>
      <c r="Q1" s="17">
        <f>'T&amp;E'!Q$10</f>
        <v>7</v>
      </c>
      <c r="R1" s="17">
        <f>'T&amp;E'!R$10</f>
        <v>8</v>
      </c>
      <c r="S1" s="17">
        <f>'T&amp;E'!S$10</f>
        <v>9</v>
      </c>
      <c r="T1" s="17">
        <f>'T&amp;E'!T$10</f>
        <v>10</v>
      </c>
      <c r="U1" s="17">
        <f>'T&amp;E'!U$10</f>
        <v>11</v>
      </c>
      <c r="V1" s="17">
        <f>'T&amp;E'!V$10</f>
        <v>12</v>
      </c>
      <c r="W1" s="17">
        <f>'T&amp;E'!W$10</f>
        <v>13</v>
      </c>
      <c r="X1" s="17">
        <f>'T&amp;E'!X$10</f>
        <v>14</v>
      </c>
      <c r="Y1" s="17">
        <f>'T&amp;E'!Y$10</f>
        <v>15</v>
      </c>
      <c r="Z1" s="17">
        <f>'T&amp;E'!Z$10</f>
        <v>16</v>
      </c>
      <c r="AA1" s="17">
        <f>'T&amp;E'!AA$10</f>
        <v>17</v>
      </c>
      <c r="AB1" s="17">
        <f>'T&amp;E'!AB$10</f>
        <v>18</v>
      </c>
      <c r="AC1" s="17">
        <f>'T&amp;E'!AC$10</f>
        <v>19</v>
      </c>
      <c r="AD1" s="17">
        <f>'T&amp;E'!AD$10</f>
        <v>20</v>
      </c>
      <c r="AE1" s="17">
        <f>'T&amp;E'!AE$10</f>
        <v>21</v>
      </c>
      <c r="AF1" s="17">
        <f>'T&amp;E'!AF$10</f>
        <v>22</v>
      </c>
      <c r="AG1" s="17">
        <f>'T&amp;E'!AG$10</f>
        <v>23</v>
      </c>
      <c r="AH1" s="17">
        <f>'T&amp;E'!AH$10</f>
        <v>24</v>
      </c>
      <c r="AI1" s="17">
        <f>'T&amp;E'!AI$10</f>
        <v>25</v>
      </c>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c r="ANG1" s="17"/>
      <c r="ANH1" s="17"/>
      <c r="ANI1" s="17"/>
      <c r="ANJ1" s="17"/>
      <c r="ANK1" s="17"/>
      <c r="ANL1" s="17"/>
      <c r="ANM1" s="17"/>
      <c r="ANN1" s="17"/>
      <c r="ANO1" s="17"/>
      <c r="ANP1" s="17"/>
      <c r="ANQ1" s="17"/>
      <c r="ANR1" s="17"/>
      <c r="ANS1" s="17"/>
      <c r="ANT1" s="17"/>
      <c r="ANU1" s="17"/>
      <c r="ANV1" s="17"/>
      <c r="ANW1" s="17"/>
      <c r="ANX1" s="17"/>
      <c r="ANY1" s="17"/>
      <c r="ANZ1" s="17"/>
      <c r="AOA1" s="17"/>
      <c r="AOB1" s="17"/>
      <c r="AOC1" s="17"/>
      <c r="AOD1" s="17"/>
      <c r="AOE1" s="17"/>
      <c r="AOF1" s="17"/>
      <c r="AOG1" s="17"/>
      <c r="AOH1" s="17"/>
      <c r="AOI1" s="17"/>
      <c r="AOJ1" s="17"/>
      <c r="AOK1" s="17"/>
      <c r="AOL1" s="17"/>
      <c r="AOM1" s="17"/>
      <c r="AON1" s="17"/>
      <c r="AOO1" s="17"/>
      <c r="AOP1" s="17"/>
      <c r="AOQ1" s="17"/>
      <c r="AOR1" s="17"/>
      <c r="AOS1" s="17"/>
      <c r="AOT1" s="17"/>
      <c r="AOU1" s="17"/>
      <c r="AOV1" s="17"/>
      <c r="AOW1" s="17"/>
      <c r="AOX1" s="17"/>
      <c r="AOY1" s="17"/>
      <c r="AOZ1" s="17"/>
      <c r="APA1" s="17"/>
      <c r="APB1" s="17"/>
      <c r="APC1" s="17"/>
      <c r="APD1" s="17"/>
      <c r="APE1" s="17"/>
      <c r="APF1" s="17"/>
      <c r="APG1" s="17"/>
      <c r="APH1" s="17"/>
      <c r="API1" s="17"/>
      <c r="APJ1" s="17"/>
      <c r="APK1" s="17"/>
      <c r="APL1" s="17"/>
      <c r="APM1" s="17"/>
      <c r="APN1" s="17"/>
      <c r="APO1" s="17"/>
      <c r="APP1" s="17"/>
      <c r="APQ1" s="17"/>
      <c r="APR1" s="17"/>
      <c r="APS1" s="17"/>
      <c r="APT1" s="17"/>
      <c r="APU1" s="17"/>
      <c r="APV1" s="17"/>
      <c r="APW1" s="17"/>
      <c r="APX1" s="17"/>
      <c r="APY1" s="17"/>
      <c r="APZ1" s="17"/>
      <c r="AQA1" s="17"/>
      <c r="AQB1" s="17"/>
      <c r="AQC1" s="17"/>
      <c r="AQD1" s="17"/>
      <c r="AQE1" s="17"/>
      <c r="AQF1" s="17"/>
      <c r="AQG1" s="17"/>
      <c r="AQH1" s="17"/>
      <c r="AQI1" s="17"/>
      <c r="AQJ1" s="17"/>
      <c r="AQK1" s="17"/>
      <c r="AQL1" s="17"/>
      <c r="AQM1" s="17"/>
      <c r="AQN1" s="17"/>
      <c r="AQO1" s="17"/>
      <c r="AQP1" s="17"/>
      <c r="AQQ1" s="17"/>
      <c r="AQR1" s="17"/>
      <c r="AQS1" s="17"/>
      <c r="AQT1" s="17"/>
      <c r="AQU1" s="17"/>
      <c r="AQV1" s="17"/>
      <c r="AQW1" s="17"/>
      <c r="AQX1" s="17"/>
      <c r="AQY1" s="17"/>
      <c r="AQZ1" s="17"/>
      <c r="ARA1" s="17"/>
      <c r="ARB1" s="17"/>
      <c r="ARC1" s="17"/>
      <c r="ARD1" s="17"/>
      <c r="ARE1" s="17"/>
      <c r="ARF1" s="17"/>
      <c r="ARG1" s="17"/>
      <c r="ARH1" s="17"/>
      <c r="ARI1" s="17"/>
      <c r="ARJ1" s="17"/>
      <c r="ARK1" s="17"/>
      <c r="ARL1" s="17"/>
      <c r="ARM1" s="17"/>
      <c r="ARN1" s="17"/>
      <c r="ARO1" s="17"/>
      <c r="ARP1" s="17"/>
      <c r="ARQ1" s="17"/>
      <c r="ARR1" s="17"/>
      <c r="ARS1" s="17"/>
      <c r="ART1" s="17"/>
      <c r="ARU1" s="17"/>
      <c r="ARV1" s="17"/>
      <c r="ARW1" s="17"/>
      <c r="ARX1" s="17"/>
      <c r="ARY1" s="17"/>
      <c r="ARZ1" s="17"/>
      <c r="ASA1" s="17"/>
      <c r="ASB1" s="17"/>
      <c r="ASC1" s="17"/>
      <c r="ASD1" s="17"/>
      <c r="ASE1" s="17"/>
      <c r="ASF1" s="17"/>
      <c r="ASG1" s="17"/>
      <c r="ASH1" s="17"/>
      <c r="ASI1" s="17"/>
      <c r="ASJ1" s="17"/>
      <c r="ASK1" s="17"/>
      <c r="ASL1" s="17"/>
      <c r="ASM1" s="17"/>
      <c r="ASN1" s="17"/>
      <c r="ASO1" s="17"/>
      <c r="ASP1" s="17"/>
      <c r="ASQ1" s="17"/>
      <c r="ASR1" s="17"/>
      <c r="ASS1" s="17"/>
      <c r="AST1" s="17"/>
      <c r="ASU1" s="17"/>
      <c r="ASV1" s="17"/>
      <c r="ASW1" s="17"/>
      <c r="ASX1" s="17"/>
      <c r="ASY1" s="17"/>
      <c r="ASZ1" s="17"/>
      <c r="ATA1" s="17"/>
      <c r="ATB1" s="17"/>
      <c r="ATC1" s="17"/>
      <c r="ATD1" s="17"/>
      <c r="ATE1" s="17"/>
      <c r="ATF1" s="17"/>
      <c r="ATG1" s="17"/>
      <c r="ATH1" s="17"/>
      <c r="ATI1" s="17"/>
      <c r="ATJ1" s="17"/>
      <c r="ATK1" s="17"/>
      <c r="ATL1" s="17"/>
      <c r="ATM1" s="17"/>
      <c r="ATN1" s="17"/>
      <c r="ATO1" s="17"/>
      <c r="ATP1" s="17"/>
      <c r="ATQ1" s="17"/>
      <c r="ATR1" s="17"/>
      <c r="ATS1" s="17"/>
      <c r="ATT1" s="17"/>
      <c r="ATU1" s="17"/>
      <c r="ATV1" s="17"/>
      <c r="ATW1" s="17"/>
      <c r="ATX1" s="17"/>
      <c r="ATY1" s="17"/>
      <c r="ATZ1" s="17"/>
      <c r="AUA1" s="17"/>
      <c r="AUB1" s="17"/>
      <c r="AUC1" s="17"/>
      <c r="AUD1" s="17"/>
      <c r="AUE1" s="17"/>
      <c r="AUF1" s="17"/>
      <c r="AUG1" s="17"/>
      <c r="AUH1" s="17"/>
      <c r="AUI1" s="17"/>
      <c r="AUJ1" s="17"/>
      <c r="AUK1" s="17"/>
      <c r="AUL1" s="17"/>
      <c r="AUM1" s="17"/>
      <c r="AUN1" s="17"/>
      <c r="AUO1" s="17"/>
      <c r="AUP1" s="17"/>
      <c r="AUQ1" s="17"/>
      <c r="AUR1" s="17"/>
      <c r="AUS1" s="17"/>
      <c r="AUT1" s="17"/>
      <c r="AUU1" s="17"/>
      <c r="AUV1" s="17"/>
      <c r="AUW1" s="17"/>
      <c r="AUX1" s="17"/>
      <c r="AUY1" s="17"/>
      <c r="AUZ1" s="17"/>
      <c r="AVA1" s="17"/>
      <c r="AVB1" s="17"/>
      <c r="AVC1" s="17"/>
      <c r="AVD1" s="17"/>
      <c r="AVE1" s="17"/>
      <c r="AVF1" s="17"/>
      <c r="AVG1" s="17"/>
      <c r="AVH1" s="17"/>
      <c r="AVI1" s="17"/>
      <c r="AVJ1" s="17"/>
      <c r="AVK1" s="17"/>
      <c r="AVL1" s="17"/>
      <c r="AVM1" s="17"/>
      <c r="AVN1" s="17"/>
      <c r="AVO1" s="17"/>
      <c r="AVP1" s="17"/>
      <c r="AVQ1" s="17"/>
      <c r="AVR1" s="17"/>
      <c r="AVS1" s="17"/>
      <c r="AVT1" s="17"/>
      <c r="AVU1" s="17"/>
      <c r="AVV1" s="17"/>
      <c r="AVW1" s="17"/>
      <c r="AVX1" s="17"/>
      <c r="AVY1" s="17"/>
      <c r="AVZ1" s="17"/>
      <c r="AWA1" s="17"/>
      <c r="AWB1" s="17"/>
      <c r="AWC1" s="17"/>
      <c r="AWD1" s="17"/>
      <c r="AWE1" s="17"/>
      <c r="AWF1" s="17"/>
      <c r="AWG1" s="17"/>
      <c r="AWH1" s="17"/>
      <c r="AWI1" s="17"/>
      <c r="AWJ1" s="17"/>
      <c r="AWK1" s="17"/>
      <c r="AWL1" s="17"/>
      <c r="AWM1" s="17"/>
      <c r="AWN1" s="17"/>
      <c r="AWO1" s="17"/>
      <c r="AWP1" s="17"/>
      <c r="AWQ1" s="17"/>
      <c r="AWR1" s="17"/>
      <c r="AWS1" s="17"/>
      <c r="AWT1" s="17"/>
      <c r="AWU1" s="17"/>
      <c r="AWV1" s="17"/>
      <c r="AWW1" s="17"/>
      <c r="AWX1" s="17"/>
      <c r="AWY1" s="17"/>
      <c r="AWZ1" s="17"/>
      <c r="AXA1" s="17"/>
      <c r="AXB1" s="17"/>
      <c r="AXC1" s="17"/>
      <c r="AXD1" s="17"/>
      <c r="AXE1" s="17"/>
      <c r="AXF1" s="17"/>
      <c r="AXG1" s="17"/>
      <c r="AXH1" s="17"/>
      <c r="AXI1" s="17"/>
      <c r="AXJ1" s="17"/>
      <c r="AXK1" s="17"/>
      <c r="AXL1" s="17"/>
      <c r="AXM1" s="17"/>
      <c r="AXN1" s="17"/>
      <c r="AXO1" s="17"/>
      <c r="AXP1" s="17"/>
      <c r="AXQ1" s="17"/>
      <c r="AXR1" s="17"/>
      <c r="AXS1" s="17"/>
      <c r="AXT1" s="17"/>
      <c r="AXU1" s="17"/>
      <c r="AXV1" s="17"/>
      <c r="AXW1" s="17"/>
      <c r="AXX1" s="17"/>
      <c r="AXY1" s="17"/>
      <c r="AXZ1" s="17"/>
      <c r="AYA1" s="17"/>
      <c r="AYB1" s="17"/>
      <c r="AYC1" s="17"/>
      <c r="AYD1" s="17"/>
      <c r="AYE1" s="17"/>
      <c r="AYF1" s="17"/>
      <c r="AYG1" s="17"/>
      <c r="AYH1" s="17"/>
      <c r="AYI1" s="17"/>
      <c r="AYJ1" s="17"/>
      <c r="AYK1" s="17"/>
      <c r="AYL1" s="17"/>
      <c r="AYM1" s="17"/>
      <c r="AYN1" s="17"/>
      <c r="AYO1" s="17"/>
      <c r="AYP1" s="17"/>
      <c r="AYQ1" s="17"/>
      <c r="AYR1" s="17"/>
      <c r="AYS1" s="17"/>
      <c r="AYT1" s="17"/>
      <c r="AYU1" s="17"/>
      <c r="AYV1" s="17"/>
      <c r="AYW1" s="17"/>
      <c r="AYX1" s="17"/>
      <c r="AYY1" s="17"/>
      <c r="AYZ1" s="17"/>
      <c r="AZA1" s="17"/>
      <c r="AZB1" s="17"/>
      <c r="AZC1" s="17"/>
      <c r="AZD1" s="17"/>
      <c r="AZE1" s="17"/>
      <c r="AZF1" s="17"/>
      <c r="AZG1" s="17"/>
      <c r="AZH1" s="17"/>
      <c r="AZI1" s="17"/>
      <c r="AZJ1" s="17"/>
      <c r="AZK1" s="17"/>
      <c r="AZL1" s="17"/>
      <c r="AZM1" s="17"/>
      <c r="AZN1" s="17"/>
      <c r="AZO1" s="17"/>
      <c r="AZP1" s="17"/>
      <c r="AZQ1" s="17"/>
      <c r="AZR1" s="17"/>
      <c r="AZS1" s="17"/>
      <c r="AZT1" s="17"/>
      <c r="AZU1" s="17"/>
      <c r="AZV1" s="17"/>
      <c r="AZW1" s="17"/>
      <c r="AZX1" s="17"/>
      <c r="AZY1" s="17"/>
      <c r="AZZ1" s="17"/>
      <c r="BAA1" s="17"/>
      <c r="BAB1" s="17"/>
      <c r="BAC1" s="17"/>
      <c r="BAD1" s="17"/>
      <c r="BAE1" s="17"/>
      <c r="BAF1" s="17"/>
      <c r="BAG1" s="17"/>
      <c r="BAH1" s="17"/>
      <c r="BAI1" s="17"/>
      <c r="BAJ1" s="17"/>
      <c r="BAK1" s="17"/>
      <c r="BAL1" s="17"/>
      <c r="BAM1" s="17"/>
      <c r="BAN1" s="17"/>
      <c r="BAO1" s="17"/>
      <c r="BAP1" s="17"/>
      <c r="BAQ1" s="17"/>
      <c r="BAR1" s="17"/>
      <c r="BAS1" s="17"/>
      <c r="BAT1" s="17"/>
      <c r="BAU1" s="17"/>
      <c r="BAV1" s="17"/>
      <c r="BAW1" s="17"/>
      <c r="BAX1" s="17"/>
      <c r="BAY1" s="17"/>
      <c r="BAZ1" s="17"/>
      <c r="BBA1" s="17"/>
      <c r="BBB1" s="17"/>
      <c r="BBC1" s="17"/>
      <c r="BBD1" s="17"/>
      <c r="BBE1" s="17"/>
      <c r="BBF1" s="17"/>
      <c r="BBG1" s="17"/>
      <c r="BBH1" s="17"/>
      <c r="BBI1" s="17"/>
      <c r="BBJ1" s="17"/>
      <c r="BBK1" s="17"/>
      <c r="BBL1" s="17"/>
      <c r="BBM1" s="17"/>
      <c r="BBN1" s="17"/>
      <c r="BBO1" s="17"/>
      <c r="BBP1" s="17"/>
      <c r="BBQ1" s="17"/>
      <c r="BBR1" s="17"/>
      <c r="BBS1" s="17"/>
      <c r="BBT1" s="17"/>
      <c r="BBU1" s="17"/>
      <c r="BBV1" s="17"/>
      <c r="BBW1" s="17"/>
      <c r="BBX1" s="17"/>
      <c r="BBY1" s="17"/>
      <c r="BBZ1" s="17"/>
      <c r="BCA1" s="17"/>
      <c r="BCB1" s="17"/>
      <c r="BCC1" s="17"/>
      <c r="BCD1" s="17"/>
      <c r="BCE1" s="17"/>
      <c r="BCF1" s="17"/>
      <c r="BCG1" s="17"/>
      <c r="BCH1" s="17"/>
      <c r="BCI1" s="17"/>
      <c r="BCJ1" s="17"/>
      <c r="BCK1" s="17"/>
      <c r="BCL1" s="17"/>
      <c r="BCM1" s="17"/>
      <c r="BCN1" s="17"/>
      <c r="BCO1" s="17"/>
      <c r="BCP1" s="17"/>
      <c r="BCQ1" s="17"/>
      <c r="BCR1" s="17"/>
      <c r="BCS1" s="17"/>
      <c r="BCT1" s="17"/>
      <c r="BCU1" s="17"/>
      <c r="BCV1" s="17"/>
      <c r="BCW1" s="17"/>
      <c r="BCX1" s="17"/>
      <c r="BCY1" s="17"/>
      <c r="BCZ1" s="17"/>
      <c r="BDA1" s="17"/>
      <c r="BDB1" s="17"/>
      <c r="BDC1" s="17"/>
      <c r="BDD1" s="17"/>
      <c r="BDE1" s="17"/>
      <c r="BDF1" s="17"/>
      <c r="BDG1" s="17"/>
      <c r="BDH1" s="17"/>
      <c r="BDI1" s="17"/>
      <c r="BDJ1" s="17"/>
      <c r="BDK1" s="17"/>
      <c r="BDL1" s="17"/>
      <c r="BDM1" s="17"/>
      <c r="BDN1" s="17"/>
      <c r="BDO1" s="17"/>
      <c r="BDP1" s="17"/>
      <c r="BDQ1" s="17"/>
      <c r="BDR1" s="17"/>
      <c r="BDS1" s="17"/>
      <c r="BDT1" s="17"/>
      <c r="BDU1" s="17"/>
      <c r="BDV1" s="17"/>
      <c r="BDW1" s="17"/>
      <c r="BDX1" s="17"/>
      <c r="BDY1" s="17"/>
      <c r="BDZ1" s="17"/>
      <c r="BEA1" s="17"/>
      <c r="BEB1" s="17"/>
      <c r="BEC1" s="17"/>
      <c r="BED1" s="17"/>
      <c r="BEE1" s="17"/>
      <c r="BEF1" s="17"/>
      <c r="BEG1" s="17"/>
      <c r="BEH1" s="17"/>
      <c r="BEI1" s="17"/>
      <c r="BEJ1" s="17"/>
      <c r="BEK1" s="17"/>
      <c r="BEL1" s="17"/>
      <c r="BEM1" s="17"/>
      <c r="BEN1" s="17"/>
      <c r="BEO1" s="17"/>
      <c r="BEP1" s="17"/>
      <c r="BEQ1" s="17"/>
      <c r="BER1" s="17"/>
      <c r="BES1" s="17"/>
      <c r="BET1" s="17"/>
      <c r="BEU1" s="17"/>
      <c r="BEV1" s="17"/>
      <c r="BEW1" s="17"/>
      <c r="BEX1" s="17"/>
      <c r="BEY1" s="17"/>
      <c r="BEZ1" s="17"/>
      <c r="BFA1" s="17"/>
      <c r="BFB1" s="17"/>
      <c r="BFC1" s="17"/>
      <c r="BFD1" s="17"/>
      <c r="BFE1" s="17"/>
      <c r="BFF1" s="17"/>
      <c r="BFG1" s="17"/>
      <c r="BFH1" s="17"/>
      <c r="BFI1" s="17"/>
      <c r="BFJ1" s="17"/>
      <c r="BFK1" s="17"/>
      <c r="BFL1" s="17"/>
      <c r="BFM1" s="17"/>
      <c r="BFN1" s="17"/>
      <c r="BFO1" s="17"/>
      <c r="BFP1" s="17"/>
      <c r="BFQ1" s="17"/>
      <c r="BFR1" s="17"/>
      <c r="BFS1" s="17"/>
      <c r="BFT1" s="17"/>
      <c r="BFU1" s="17"/>
      <c r="BFV1" s="17"/>
      <c r="BFW1" s="17"/>
      <c r="BFX1" s="17"/>
      <c r="BFY1" s="17"/>
      <c r="BFZ1" s="17"/>
      <c r="BGA1" s="17"/>
      <c r="BGB1" s="17"/>
      <c r="BGC1" s="17"/>
      <c r="BGD1" s="17"/>
      <c r="BGE1" s="17"/>
      <c r="BGF1" s="17"/>
      <c r="BGG1" s="17"/>
      <c r="BGH1" s="17"/>
      <c r="BGI1" s="17"/>
      <c r="BGJ1" s="17"/>
      <c r="BGK1" s="17"/>
      <c r="BGL1" s="17"/>
      <c r="BGM1" s="17"/>
      <c r="BGN1" s="17"/>
      <c r="BGO1" s="17"/>
      <c r="BGP1" s="17"/>
      <c r="BGQ1" s="17"/>
      <c r="BGR1" s="17"/>
      <c r="BGS1" s="17"/>
      <c r="BGT1" s="17"/>
      <c r="BGU1" s="17"/>
      <c r="BGV1" s="17"/>
      <c r="BGW1" s="17"/>
      <c r="BGX1" s="17"/>
      <c r="BGY1" s="17"/>
      <c r="BGZ1" s="17"/>
      <c r="BHA1" s="17"/>
      <c r="BHB1" s="17"/>
      <c r="BHC1" s="17"/>
      <c r="BHD1" s="17"/>
      <c r="BHE1" s="17"/>
      <c r="BHF1" s="17"/>
      <c r="BHG1" s="17"/>
      <c r="BHH1" s="17"/>
      <c r="BHI1" s="17"/>
      <c r="BHJ1" s="17"/>
      <c r="BHK1" s="17"/>
      <c r="BHL1" s="17"/>
      <c r="BHM1" s="17"/>
      <c r="BHN1" s="17"/>
      <c r="BHO1" s="17"/>
      <c r="BHP1" s="17"/>
      <c r="BHQ1" s="17"/>
      <c r="BHR1" s="17"/>
      <c r="BHS1" s="17"/>
      <c r="BHT1" s="17"/>
      <c r="BHU1" s="17"/>
      <c r="BHV1" s="17"/>
      <c r="BHW1" s="17"/>
      <c r="BHX1" s="17"/>
      <c r="BHY1" s="17"/>
      <c r="BHZ1" s="17"/>
      <c r="BIA1" s="17"/>
      <c r="BIB1" s="17"/>
      <c r="BIC1" s="17"/>
      <c r="BID1" s="17"/>
      <c r="BIE1" s="17"/>
      <c r="BIF1" s="17"/>
      <c r="BIG1" s="17"/>
      <c r="BIH1" s="17"/>
      <c r="BII1" s="17"/>
      <c r="BIJ1" s="17"/>
      <c r="BIK1" s="17"/>
      <c r="BIL1" s="17"/>
      <c r="BIM1" s="17"/>
      <c r="BIN1" s="17"/>
      <c r="BIO1" s="17"/>
      <c r="BIP1" s="17"/>
      <c r="BIQ1" s="17"/>
      <c r="BIR1" s="17"/>
      <c r="BIS1" s="17"/>
      <c r="BIT1" s="17"/>
      <c r="BIU1" s="17"/>
      <c r="BIV1" s="17"/>
      <c r="BIW1" s="17"/>
      <c r="BIX1" s="17"/>
      <c r="BIY1" s="17"/>
      <c r="BIZ1" s="17"/>
      <c r="BJA1" s="17"/>
      <c r="BJB1" s="17"/>
      <c r="BJC1" s="17"/>
      <c r="BJD1" s="17"/>
      <c r="BJE1" s="17"/>
      <c r="BJF1" s="17"/>
      <c r="BJG1" s="17"/>
      <c r="BJH1" s="17"/>
      <c r="BJI1" s="17"/>
      <c r="BJJ1" s="17"/>
      <c r="BJK1" s="17"/>
      <c r="BJL1" s="17"/>
      <c r="BJM1" s="17"/>
      <c r="BJN1" s="17"/>
      <c r="BJO1" s="17"/>
      <c r="BJP1" s="17"/>
      <c r="BJQ1" s="17"/>
      <c r="BJR1" s="17"/>
      <c r="BJS1" s="17"/>
      <c r="BJT1" s="17"/>
      <c r="BJU1" s="17"/>
      <c r="BJV1" s="17"/>
      <c r="BJW1" s="17"/>
      <c r="BJX1" s="17"/>
      <c r="BJY1" s="17"/>
      <c r="BJZ1" s="17"/>
      <c r="BKA1" s="17"/>
      <c r="BKB1" s="17"/>
      <c r="BKC1" s="17"/>
      <c r="BKD1" s="17"/>
      <c r="BKE1" s="17"/>
      <c r="BKF1" s="17"/>
      <c r="BKG1" s="17"/>
      <c r="BKH1" s="17"/>
      <c r="BKI1" s="17"/>
      <c r="BKJ1" s="17"/>
      <c r="BKK1" s="17"/>
      <c r="BKL1" s="17"/>
      <c r="BKM1" s="17"/>
      <c r="BKN1" s="17"/>
      <c r="BKO1" s="17"/>
      <c r="BKP1" s="17"/>
      <c r="BKQ1" s="17"/>
      <c r="BKR1" s="17"/>
      <c r="BKS1" s="17"/>
      <c r="BKT1" s="17"/>
      <c r="BKU1" s="17"/>
      <c r="BKV1" s="17"/>
      <c r="BKW1" s="17"/>
      <c r="BKX1" s="17"/>
      <c r="BKY1" s="17"/>
      <c r="BKZ1" s="17"/>
      <c r="BLA1" s="17"/>
      <c r="BLB1" s="17"/>
      <c r="BLC1" s="17"/>
      <c r="BLD1" s="17"/>
      <c r="BLE1" s="17"/>
      <c r="BLF1" s="17"/>
      <c r="BLG1" s="17"/>
      <c r="BLH1" s="17"/>
      <c r="BLI1" s="17"/>
      <c r="BLJ1" s="17"/>
      <c r="BLK1" s="17"/>
      <c r="BLL1" s="17"/>
      <c r="BLM1" s="17"/>
      <c r="BLN1" s="17"/>
      <c r="BLO1" s="17"/>
      <c r="BLP1" s="17"/>
      <c r="BLQ1" s="17"/>
      <c r="BLR1" s="17"/>
      <c r="BLS1" s="17"/>
      <c r="BLT1" s="17"/>
      <c r="BLU1" s="17"/>
      <c r="BLV1" s="17"/>
      <c r="BLW1" s="17"/>
      <c r="BLX1" s="17"/>
      <c r="BLY1" s="17"/>
      <c r="BLZ1" s="17"/>
      <c r="BMA1" s="17"/>
      <c r="BMB1" s="17"/>
      <c r="BMC1" s="17"/>
      <c r="BMD1" s="17"/>
      <c r="BME1" s="17"/>
      <c r="BMF1" s="17"/>
      <c r="BMG1" s="17"/>
      <c r="BMH1" s="17"/>
      <c r="BMI1" s="17"/>
      <c r="BMJ1" s="17"/>
      <c r="BMK1" s="17"/>
      <c r="BML1" s="17"/>
      <c r="BMM1" s="17"/>
      <c r="BMN1" s="17"/>
      <c r="BMO1" s="17"/>
      <c r="BMP1" s="17"/>
      <c r="BMQ1" s="17"/>
      <c r="BMR1" s="17"/>
      <c r="BMS1" s="17"/>
      <c r="BMT1" s="17"/>
      <c r="BMU1" s="17"/>
      <c r="BMV1" s="17"/>
      <c r="BMW1" s="17"/>
      <c r="BMX1" s="17"/>
      <c r="BMY1" s="17"/>
      <c r="BMZ1" s="17"/>
      <c r="BNA1" s="17"/>
      <c r="BNB1" s="17"/>
      <c r="BNC1" s="17"/>
      <c r="BND1" s="17"/>
      <c r="BNE1" s="17"/>
      <c r="BNF1" s="17"/>
      <c r="BNG1" s="17"/>
      <c r="BNH1" s="17"/>
      <c r="BNI1" s="17"/>
      <c r="BNJ1" s="17"/>
      <c r="BNK1" s="17"/>
      <c r="BNL1" s="17"/>
      <c r="BNM1" s="17"/>
      <c r="BNN1" s="17"/>
      <c r="BNO1" s="17"/>
      <c r="BNP1" s="17"/>
      <c r="BNQ1" s="17"/>
      <c r="BNR1" s="17"/>
      <c r="BNS1" s="17"/>
      <c r="BNT1" s="17"/>
      <c r="BNU1" s="17"/>
      <c r="BNV1" s="17"/>
      <c r="BNW1" s="17"/>
      <c r="BNX1" s="17"/>
      <c r="BNY1" s="17"/>
      <c r="BNZ1" s="17"/>
      <c r="BOA1" s="17"/>
      <c r="BOB1" s="17"/>
      <c r="BOC1" s="17"/>
      <c r="BOD1" s="17"/>
      <c r="BOE1" s="17"/>
      <c r="BOF1" s="17"/>
      <c r="BOG1" s="17"/>
      <c r="BOH1" s="17"/>
      <c r="BOI1" s="17"/>
      <c r="BOJ1" s="17"/>
      <c r="BOK1" s="17"/>
      <c r="BOL1" s="17"/>
      <c r="BOM1" s="17"/>
      <c r="BON1" s="17"/>
      <c r="BOO1" s="17"/>
      <c r="BOP1" s="17"/>
      <c r="BOQ1" s="17"/>
      <c r="BOR1" s="17"/>
      <c r="BOS1" s="17"/>
      <c r="BOT1" s="17"/>
      <c r="BOU1" s="17"/>
      <c r="BOV1" s="17"/>
      <c r="BOW1" s="17"/>
      <c r="BOX1" s="17"/>
      <c r="BOY1" s="17"/>
      <c r="BOZ1" s="17"/>
      <c r="BPA1" s="17"/>
      <c r="BPB1" s="17"/>
      <c r="BPC1" s="17"/>
      <c r="BPD1" s="17"/>
      <c r="BPE1" s="17"/>
      <c r="BPF1" s="17"/>
      <c r="BPG1" s="17"/>
      <c r="BPH1" s="17"/>
      <c r="BPI1" s="17"/>
      <c r="BPJ1" s="17"/>
      <c r="BPK1" s="17"/>
      <c r="BPL1" s="17"/>
      <c r="BPM1" s="17"/>
      <c r="BPN1" s="17"/>
      <c r="BPO1" s="17"/>
      <c r="BPP1" s="17"/>
      <c r="BPQ1" s="17"/>
      <c r="BPR1" s="17"/>
      <c r="BPS1" s="17"/>
      <c r="BPT1" s="17"/>
      <c r="BPU1" s="17"/>
      <c r="BPV1" s="17"/>
      <c r="BPW1" s="17"/>
      <c r="BPX1" s="17"/>
      <c r="BPY1" s="17"/>
      <c r="BPZ1" s="17"/>
      <c r="BQA1" s="17"/>
      <c r="BQB1" s="17"/>
      <c r="BQC1" s="17"/>
      <c r="BQD1" s="17"/>
      <c r="BQE1" s="17"/>
      <c r="BQF1" s="17"/>
      <c r="BQG1" s="17"/>
      <c r="BQH1" s="17"/>
      <c r="BQI1" s="17"/>
      <c r="BQJ1" s="17"/>
      <c r="BQK1" s="17"/>
      <c r="BQL1" s="17"/>
      <c r="BQM1" s="17"/>
      <c r="BQN1" s="17"/>
      <c r="BQO1" s="17"/>
      <c r="BQP1" s="17"/>
      <c r="BQQ1" s="17"/>
      <c r="BQR1" s="17"/>
      <c r="BQS1" s="17"/>
      <c r="BQT1" s="17"/>
      <c r="BQU1" s="17"/>
      <c r="BQV1" s="17"/>
      <c r="BQW1" s="17"/>
      <c r="BQX1" s="17"/>
      <c r="BQY1" s="17"/>
      <c r="BQZ1" s="17"/>
      <c r="BRA1" s="17"/>
      <c r="BRB1" s="17"/>
      <c r="BRC1" s="17"/>
      <c r="BRD1" s="17"/>
      <c r="BRE1" s="17"/>
      <c r="BRF1" s="17"/>
      <c r="BRG1" s="17"/>
      <c r="BRH1" s="17"/>
      <c r="BRI1" s="17"/>
      <c r="BRJ1" s="17"/>
      <c r="BRK1" s="17"/>
      <c r="BRL1" s="17"/>
      <c r="BRM1" s="17"/>
      <c r="BRN1" s="17"/>
      <c r="BRO1" s="17"/>
      <c r="BRP1" s="17"/>
      <c r="BRQ1" s="17"/>
      <c r="BRR1" s="17"/>
      <c r="BRS1" s="17"/>
      <c r="BRT1" s="17"/>
      <c r="BRU1" s="17"/>
      <c r="BRV1" s="17"/>
      <c r="BRW1" s="17"/>
      <c r="BRX1" s="17"/>
      <c r="BRY1" s="17"/>
      <c r="BRZ1" s="17"/>
      <c r="BSA1" s="17"/>
      <c r="BSB1" s="17"/>
      <c r="BSC1" s="17"/>
      <c r="BSD1" s="17"/>
      <c r="BSE1" s="17"/>
      <c r="BSF1" s="17"/>
      <c r="BSG1" s="17"/>
      <c r="BSH1" s="17"/>
      <c r="BSI1" s="17"/>
      <c r="BSJ1" s="17"/>
      <c r="BSK1" s="17"/>
      <c r="BSL1" s="17"/>
      <c r="BSM1" s="17"/>
      <c r="BSN1" s="17"/>
      <c r="BSO1" s="17"/>
      <c r="BSP1" s="17"/>
      <c r="BSQ1" s="17"/>
      <c r="BSR1" s="17"/>
      <c r="BSS1" s="17"/>
      <c r="BST1" s="17"/>
      <c r="BSU1" s="17"/>
      <c r="BSV1" s="17"/>
      <c r="BSW1" s="17"/>
      <c r="BSX1" s="17"/>
      <c r="BSY1" s="17"/>
      <c r="BSZ1" s="17"/>
      <c r="BTA1" s="17"/>
      <c r="BTB1" s="17"/>
      <c r="BTC1" s="17"/>
      <c r="BTD1" s="17"/>
      <c r="BTE1" s="17"/>
      <c r="BTF1" s="17"/>
      <c r="BTG1" s="17"/>
      <c r="BTH1" s="17"/>
      <c r="BTI1" s="17"/>
      <c r="BTJ1" s="17"/>
      <c r="BTK1" s="17"/>
      <c r="BTL1" s="17"/>
      <c r="BTM1" s="17"/>
      <c r="BTN1" s="17"/>
      <c r="BTO1" s="17"/>
      <c r="BTP1" s="17"/>
      <c r="BTQ1" s="17"/>
      <c r="BTR1" s="17"/>
      <c r="BTS1" s="17"/>
      <c r="BTT1" s="17"/>
      <c r="BTU1" s="17"/>
      <c r="BTV1" s="17"/>
      <c r="BTW1" s="17"/>
      <c r="BTX1" s="17"/>
      <c r="BTY1" s="17"/>
      <c r="BTZ1" s="17"/>
      <c r="BUA1" s="17"/>
      <c r="BUB1" s="17"/>
      <c r="BUC1" s="17"/>
      <c r="BUD1" s="17"/>
      <c r="BUE1" s="17"/>
      <c r="BUF1" s="17"/>
      <c r="BUG1" s="17"/>
      <c r="BUH1" s="17"/>
      <c r="BUI1" s="17"/>
      <c r="BUJ1" s="17"/>
      <c r="BUK1" s="17"/>
      <c r="BUL1" s="17"/>
      <c r="BUM1" s="17"/>
      <c r="BUN1" s="17"/>
      <c r="BUO1" s="17"/>
      <c r="BUP1" s="17"/>
      <c r="BUQ1" s="17"/>
      <c r="BUR1" s="17"/>
      <c r="BUS1" s="17"/>
      <c r="BUT1" s="17"/>
      <c r="BUU1" s="17"/>
      <c r="BUV1" s="17"/>
      <c r="BUW1" s="17"/>
      <c r="BUX1" s="17"/>
      <c r="BUY1" s="17"/>
      <c r="BUZ1" s="17"/>
      <c r="BVA1" s="17"/>
      <c r="BVB1" s="17"/>
      <c r="BVC1" s="17"/>
      <c r="BVD1" s="17"/>
      <c r="BVE1" s="17"/>
      <c r="BVF1" s="17"/>
      <c r="BVG1" s="17"/>
      <c r="BVH1" s="17"/>
      <c r="BVI1" s="17"/>
      <c r="BVJ1" s="17"/>
      <c r="BVK1" s="17"/>
      <c r="BVL1" s="17"/>
      <c r="BVM1" s="17"/>
      <c r="BVN1" s="17"/>
      <c r="BVO1" s="17"/>
      <c r="BVP1" s="17"/>
      <c r="BVQ1" s="17"/>
      <c r="BVR1" s="17"/>
      <c r="BVS1" s="17"/>
      <c r="BVT1" s="17"/>
      <c r="BVU1" s="17"/>
      <c r="BVV1" s="17"/>
      <c r="BVW1" s="17"/>
      <c r="BVX1" s="17"/>
      <c r="BVY1" s="17"/>
      <c r="BVZ1" s="17"/>
      <c r="BWA1" s="17"/>
      <c r="BWB1" s="17"/>
      <c r="BWC1" s="17"/>
      <c r="BWD1" s="17"/>
      <c r="BWE1" s="17"/>
      <c r="BWF1" s="17"/>
      <c r="BWG1" s="17"/>
      <c r="BWH1" s="17"/>
      <c r="BWI1" s="17"/>
      <c r="BWJ1" s="17"/>
      <c r="BWK1" s="17"/>
      <c r="BWL1" s="17"/>
      <c r="BWM1" s="17"/>
      <c r="BWN1" s="17"/>
      <c r="BWO1" s="17"/>
      <c r="BWP1" s="17"/>
      <c r="BWQ1" s="17"/>
      <c r="BWR1" s="17"/>
      <c r="BWS1" s="17"/>
      <c r="BWT1" s="17"/>
      <c r="BWU1" s="17"/>
      <c r="BWV1" s="17"/>
      <c r="BWW1" s="17"/>
      <c r="BWX1" s="17"/>
      <c r="BWY1" s="17"/>
      <c r="BWZ1" s="17"/>
      <c r="BXA1" s="17"/>
      <c r="BXB1" s="17"/>
      <c r="BXC1" s="17"/>
      <c r="BXD1" s="17"/>
      <c r="BXE1" s="17"/>
      <c r="BXF1" s="17"/>
      <c r="BXG1" s="17"/>
      <c r="BXH1" s="17"/>
      <c r="BXI1" s="17"/>
      <c r="BXJ1" s="17"/>
      <c r="BXK1" s="17"/>
      <c r="BXL1" s="17"/>
      <c r="BXM1" s="17"/>
      <c r="BXN1" s="17"/>
      <c r="BXO1" s="17"/>
      <c r="BXP1" s="17"/>
      <c r="BXQ1" s="17"/>
      <c r="BXR1" s="17"/>
      <c r="BXS1" s="17"/>
      <c r="BXT1" s="17"/>
      <c r="BXU1" s="17"/>
      <c r="BXV1" s="17"/>
      <c r="BXW1" s="17"/>
      <c r="BXX1" s="17"/>
      <c r="BXY1" s="17"/>
      <c r="BXZ1" s="17"/>
      <c r="BYA1" s="17"/>
      <c r="BYB1" s="17"/>
      <c r="BYC1" s="17"/>
      <c r="BYD1" s="17"/>
      <c r="BYE1" s="17"/>
      <c r="BYF1" s="17"/>
      <c r="BYG1" s="17"/>
      <c r="BYH1" s="17"/>
      <c r="BYI1" s="17"/>
      <c r="BYJ1" s="17"/>
      <c r="BYK1" s="17"/>
      <c r="BYL1" s="17"/>
      <c r="BYM1" s="17"/>
      <c r="BYN1" s="17"/>
      <c r="BYO1" s="17"/>
      <c r="BYP1" s="17"/>
      <c r="BYQ1" s="17"/>
      <c r="BYR1" s="17"/>
      <c r="BYS1" s="17"/>
      <c r="BYT1" s="17"/>
      <c r="BYU1" s="17"/>
      <c r="BYV1" s="17"/>
      <c r="BYW1" s="17"/>
      <c r="BYX1" s="17"/>
      <c r="BYY1" s="17"/>
      <c r="BYZ1" s="17"/>
      <c r="BZA1" s="17"/>
      <c r="BZB1" s="17"/>
      <c r="BZC1" s="17"/>
      <c r="BZD1" s="17"/>
      <c r="BZE1" s="17"/>
      <c r="BZF1" s="17"/>
      <c r="BZG1" s="17"/>
      <c r="BZH1" s="17"/>
      <c r="BZI1" s="17"/>
      <c r="BZJ1" s="17"/>
      <c r="BZK1" s="17"/>
      <c r="BZL1" s="17"/>
      <c r="BZM1" s="17"/>
      <c r="BZN1" s="17"/>
      <c r="BZO1" s="17"/>
      <c r="BZP1" s="17"/>
      <c r="BZQ1" s="17"/>
      <c r="BZR1" s="17"/>
      <c r="BZS1" s="17"/>
      <c r="BZT1" s="17"/>
      <c r="BZU1" s="17"/>
      <c r="BZV1" s="17"/>
      <c r="BZW1" s="17"/>
      <c r="BZX1" s="17"/>
      <c r="BZY1" s="17"/>
      <c r="BZZ1" s="17"/>
      <c r="CAA1" s="17"/>
      <c r="CAB1" s="17"/>
      <c r="CAC1" s="17"/>
      <c r="CAD1" s="17"/>
      <c r="CAE1" s="17"/>
      <c r="CAF1" s="17"/>
      <c r="CAG1" s="17"/>
      <c r="CAH1" s="17"/>
      <c r="CAI1" s="17"/>
      <c r="CAJ1" s="17"/>
      <c r="CAK1" s="17"/>
      <c r="CAL1" s="17"/>
      <c r="CAM1" s="17"/>
      <c r="CAN1" s="17"/>
      <c r="CAO1" s="17"/>
      <c r="CAP1" s="17"/>
      <c r="CAQ1" s="17"/>
      <c r="CAR1" s="17"/>
      <c r="CAS1" s="17"/>
      <c r="CAT1" s="17"/>
      <c r="CAU1" s="17"/>
      <c r="CAV1" s="17"/>
      <c r="CAW1" s="17"/>
      <c r="CAX1" s="17"/>
      <c r="CAY1" s="17"/>
      <c r="CAZ1" s="17"/>
      <c r="CBA1" s="17"/>
      <c r="CBB1" s="17"/>
      <c r="CBC1" s="17"/>
      <c r="CBD1" s="17"/>
      <c r="CBE1" s="17"/>
      <c r="CBF1" s="17"/>
      <c r="CBG1" s="17"/>
      <c r="CBH1" s="17"/>
      <c r="CBI1" s="17"/>
      <c r="CBJ1" s="17"/>
      <c r="CBK1" s="17"/>
      <c r="CBL1" s="17"/>
      <c r="CBM1" s="17"/>
      <c r="CBN1" s="17"/>
      <c r="CBO1" s="17"/>
      <c r="CBP1" s="17"/>
      <c r="CBQ1" s="17"/>
      <c r="CBR1" s="17"/>
      <c r="CBS1" s="17"/>
      <c r="CBT1" s="17"/>
      <c r="CBU1" s="17"/>
      <c r="CBV1" s="17"/>
      <c r="CBW1" s="17"/>
      <c r="CBX1" s="17"/>
      <c r="CBY1" s="17"/>
      <c r="CBZ1" s="17"/>
      <c r="CCA1" s="17"/>
      <c r="CCB1" s="17"/>
      <c r="CCC1" s="17"/>
      <c r="CCD1" s="17"/>
      <c r="CCE1" s="17"/>
      <c r="CCF1" s="17"/>
      <c r="CCG1" s="17"/>
      <c r="CCH1" s="17"/>
      <c r="CCI1" s="17"/>
      <c r="CCJ1" s="17"/>
      <c r="CCK1" s="17"/>
      <c r="CCL1" s="17"/>
      <c r="CCM1" s="17"/>
      <c r="CCN1" s="17"/>
      <c r="CCO1" s="17"/>
      <c r="CCP1" s="17"/>
      <c r="CCQ1" s="17"/>
      <c r="CCR1" s="17"/>
      <c r="CCS1" s="17"/>
      <c r="CCT1" s="17"/>
      <c r="CCU1" s="17"/>
      <c r="CCV1" s="17"/>
      <c r="CCW1" s="17"/>
      <c r="CCX1" s="17"/>
      <c r="CCY1" s="17"/>
      <c r="CCZ1" s="17"/>
      <c r="CDA1" s="17"/>
      <c r="CDB1" s="17"/>
      <c r="CDC1" s="17"/>
      <c r="CDD1" s="17"/>
      <c r="CDE1" s="17"/>
      <c r="CDF1" s="17"/>
      <c r="CDG1" s="17"/>
      <c r="CDH1" s="17"/>
      <c r="CDI1" s="17"/>
      <c r="CDJ1" s="17"/>
      <c r="CDK1" s="17"/>
      <c r="CDL1" s="17"/>
      <c r="CDM1" s="17"/>
      <c r="CDN1" s="17"/>
      <c r="CDO1" s="17"/>
      <c r="CDP1" s="17"/>
      <c r="CDQ1" s="17"/>
      <c r="CDR1" s="17"/>
      <c r="CDS1" s="17"/>
      <c r="CDT1" s="17"/>
      <c r="CDU1" s="17"/>
      <c r="CDV1" s="17"/>
      <c r="CDW1" s="17"/>
      <c r="CDX1" s="17"/>
      <c r="CDY1" s="17"/>
      <c r="CDZ1" s="17"/>
      <c r="CEA1" s="17"/>
      <c r="CEB1" s="17"/>
      <c r="CEC1" s="17"/>
      <c r="CED1" s="17"/>
      <c r="CEE1" s="17"/>
      <c r="CEF1" s="17"/>
      <c r="CEG1" s="17"/>
      <c r="CEH1" s="17"/>
      <c r="CEI1" s="17"/>
      <c r="CEJ1" s="17"/>
      <c r="CEK1" s="17"/>
      <c r="CEL1" s="17"/>
      <c r="CEM1" s="17"/>
      <c r="CEN1" s="17"/>
      <c r="CEO1" s="17"/>
      <c r="CEP1" s="17"/>
      <c r="CEQ1" s="17"/>
      <c r="CER1" s="17"/>
      <c r="CES1" s="17"/>
      <c r="CET1" s="17"/>
      <c r="CEU1" s="17"/>
      <c r="CEV1" s="17"/>
      <c r="CEW1" s="17"/>
      <c r="CEX1" s="17"/>
      <c r="CEY1" s="17"/>
      <c r="CEZ1" s="17"/>
      <c r="CFA1" s="17"/>
      <c r="CFB1" s="17"/>
      <c r="CFC1" s="17"/>
      <c r="CFD1" s="17"/>
      <c r="CFE1" s="17"/>
      <c r="CFF1" s="17"/>
      <c r="CFG1" s="17"/>
      <c r="CFH1" s="17"/>
      <c r="CFI1" s="17"/>
      <c r="CFJ1" s="17"/>
      <c r="CFK1" s="17"/>
      <c r="CFL1" s="17"/>
      <c r="CFM1" s="17"/>
      <c r="CFN1" s="17"/>
      <c r="CFO1" s="17"/>
      <c r="CFP1" s="17"/>
      <c r="CFQ1" s="17"/>
      <c r="CFR1" s="17"/>
      <c r="CFS1" s="17"/>
      <c r="CFT1" s="17"/>
      <c r="CFU1" s="17"/>
      <c r="CFV1" s="17"/>
      <c r="CFW1" s="17"/>
      <c r="CFX1" s="17"/>
      <c r="CFY1" s="17"/>
      <c r="CFZ1" s="17"/>
      <c r="CGA1" s="17"/>
      <c r="CGB1" s="17"/>
      <c r="CGC1" s="17"/>
      <c r="CGD1" s="17"/>
      <c r="CGE1" s="17"/>
      <c r="CGF1" s="17"/>
      <c r="CGG1" s="17"/>
      <c r="CGH1" s="17"/>
      <c r="CGI1" s="17"/>
      <c r="CGJ1" s="17"/>
      <c r="CGK1" s="17"/>
      <c r="CGL1" s="17"/>
      <c r="CGM1" s="17"/>
      <c r="CGN1" s="17"/>
      <c r="CGO1" s="17"/>
      <c r="CGP1" s="17"/>
      <c r="CGQ1" s="17"/>
      <c r="CGR1" s="17"/>
      <c r="CGS1" s="17"/>
      <c r="CGT1" s="17"/>
      <c r="CGU1" s="17"/>
      <c r="CGV1" s="17"/>
      <c r="CGW1" s="17"/>
      <c r="CGX1" s="17"/>
      <c r="CGY1" s="17"/>
      <c r="CGZ1" s="17"/>
      <c r="CHA1" s="17"/>
      <c r="CHB1" s="17"/>
      <c r="CHC1" s="17"/>
      <c r="CHD1" s="17"/>
      <c r="CHE1" s="17"/>
      <c r="CHF1" s="17"/>
      <c r="CHG1" s="17"/>
      <c r="CHH1" s="17"/>
      <c r="CHI1" s="17"/>
      <c r="CHJ1" s="17"/>
      <c r="CHK1" s="17"/>
      <c r="CHL1" s="17"/>
      <c r="CHM1" s="17"/>
      <c r="CHN1" s="17"/>
      <c r="CHO1" s="17"/>
      <c r="CHP1" s="17"/>
      <c r="CHQ1" s="17"/>
      <c r="CHR1" s="17"/>
      <c r="CHS1" s="17"/>
      <c r="CHT1" s="17"/>
      <c r="CHU1" s="17"/>
      <c r="CHV1" s="17"/>
      <c r="CHW1" s="17"/>
      <c r="CHX1" s="17"/>
      <c r="CHY1" s="17"/>
      <c r="CHZ1" s="17"/>
      <c r="CIA1" s="17"/>
      <c r="CIB1" s="17"/>
      <c r="CIC1" s="17"/>
      <c r="CID1" s="17"/>
      <c r="CIE1" s="17"/>
      <c r="CIF1" s="17"/>
      <c r="CIG1" s="17"/>
      <c r="CIH1" s="17"/>
      <c r="CII1" s="17"/>
      <c r="CIJ1" s="17"/>
      <c r="CIK1" s="17"/>
      <c r="CIL1" s="17"/>
      <c r="CIM1" s="17"/>
      <c r="CIN1" s="17"/>
      <c r="CIO1" s="17"/>
      <c r="CIP1" s="17"/>
      <c r="CIQ1" s="17"/>
      <c r="CIR1" s="17"/>
      <c r="CIS1" s="17"/>
      <c r="CIT1" s="17"/>
      <c r="CIU1" s="17"/>
      <c r="CIV1" s="17"/>
      <c r="CIW1" s="17"/>
      <c r="CIX1" s="17"/>
      <c r="CIY1" s="17"/>
      <c r="CIZ1" s="17"/>
      <c r="CJA1" s="17"/>
      <c r="CJB1" s="17"/>
      <c r="CJC1" s="17"/>
      <c r="CJD1" s="17"/>
      <c r="CJE1" s="17"/>
      <c r="CJF1" s="17"/>
      <c r="CJG1" s="17"/>
      <c r="CJH1" s="17"/>
      <c r="CJI1" s="17"/>
      <c r="CJJ1" s="17"/>
      <c r="CJK1" s="17"/>
      <c r="CJL1" s="17"/>
      <c r="CJM1" s="17"/>
      <c r="CJN1" s="17"/>
      <c r="CJO1" s="17"/>
      <c r="CJP1" s="17"/>
      <c r="CJQ1" s="17"/>
      <c r="CJR1" s="17"/>
      <c r="CJS1" s="17"/>
      <c r="CJT1" s="17"/>
      <c r="CJU1" s="17"/>
      <c r="CJV1" s="17"/>
      <c r="CJW1" s="17"/>
      <c r="CJX1" s="17"/>
      <c r="CJY1" s="17"/>
      <c r="CJZ1" s="17"/>
      <c r="CKA1" s="17"/>
      <c r="CKB1" s="17"/>
      <c r="CKC1" s="17"/>
      <c r="CKD1" s="17"/>
      <c r="CKE1" s="17"/>
      <c r="CKF1" s="17"/>
      <c r="CKG1" s="17"/>
      <c r="CKH1" s="17"/>
      <c r="CKI1" s="17"/>
      <c r="CKJ1" s="17"/>
      <c r="CKK1" s="17"/>
      <c r="CKL1" s="17"/>
      <c r="CKM1" s="17"/>
      <c r="CKN1" s="17"/>
      <c r="CKO1" s="17"/>
      <c r="CKP1" s="17"/>
      <c r="CKQ1" s="17"/>
      <c r="CKR1" s="17"/>
      <c r="CKS1" s="17"/>
      <c r="CKT1" s="17"/>
      <c r="CKU1" s="17"/>
      <c r="CKV1" s="17"/>
      <c r="CKW1" s="17"/>
      <c r="CKX1" s="17"/>
      <c r="CKY1" s="17"/>
      <c r="CKZ1" s="17"/>
      <c r="CLA1" s="17"/>
      <c r="CLB1" s="17"/>
      <c r="CLC1" s="17"/>
      <c r="CLD1" s="17"/>
      <c r="CLE1" s="17"/>
      <c r="CLF1" s="17"/>
      <c r="CLG1" s="17"/>
      <c r="CLH1" s="17"/>
      <c r="CLI1" s="17"/>
      <c r="CLJ1" s="17"/>
      <c r="CLK1" s="17"/>
      <c r="CLL1" s="17"/>
      <c r="CLM1" s="17"/>
      <c r="CLN1" s="17"/>
      <c r="CLO1" s="17"/>
      <c r="CLP1" s="17"/>
      <c r="CLQ1" s="17"/>
      <c r="CLR1" s="17"/>
      <c r="CLS1" s="17"/>
      <c r="CLT1" s="17"/>
      <c r="CLU1" s="17"/>
      <c r="CLV1" s="17"/>
      <c r="CLW1" s="17"/>
      <c r="CLX1" s="17"/>
      <c r="CLY1" s="17"/>
      <c r="CLZ1" s="17"/>
      <c r="CMA1" s="17"/>
      <c r="CMB1" s="17"/>
      <c r="CMC1" s="17"/>
      <c r="CMD1" s="17"/>
      <c r="CME1" s="17"/>
      <c r="CMF1" s="17"/>
      <c r="CMG1" s="17"/>
      <c r="CMH1" s="17"/>
      <c r="CMI1" s="17"/>
      <c r="CMJ1" s="17"/>
      <c r="CMK1" s="17"/>
      <c r="CML1" s="17"/>
      <c r="CMM1" s="17"/>
      <c r="CMN1" s="17"/>
      <c r="CMO1" s="17"/>
      <c r="CMP1" s="17"/>
      <c r="CMQ1" s="17"/>
      <c r="CMR1" s="17"/>
      <c r="CMS1" s="17"/>
      <c r="CMT1" s="17"/>
      <c r="CMU1" s="17"/>
      <c r="CMV1" s="17"/>
      <c r="CMW1" s="17"/>
      <c r="CMX1" s="17"/>
      <c r="CMY1" s="17"/>
      <c r="CMZ1" s="17"/>
      <c r="CNA1" s="17"/>
      <c r="CNB1" s="17"/>
      <c r="CNC1" s="17"/>
      <c r="CND1" s="17"/>
      <c r="CNE1" s="17"/>
      <c r="CNF1" s="17"/>
      <c r="CNG1" s="17"/>
      <c r="CNH1" s="17"/>
      <c r="CNI1" s="17"/>
      <c r="CNJ1" s="17"/>
      <c r="CNK1" s="17"/>
      <c r="CNL1" s="17"/>
      <c r="CNM1" s="17"/>
      <c r="CNN1" s="17"/>
      <c r="CNO1" s="17"/>
      <c r="CNP1" s="17"/>
      <c r="CNQ1" s="17"/>
      <c r="CNR1" s="17"/>
      <c r="CNS1" s="17"/>
      <c r="CNT1" s="17"/>
      <c r="CNU1" s="17"/>
      <c r="CNV1" s="17"/>
      <c r="CNW1" s="17"/>
      <c r="CNX1" s="17"/>
      <c r="CNY1" s="17"/>
      <c r="CNZ1" s="17"/>
      <c r="COA1" s="17"/>
      <c r="COB1" s="17"/>
      <c r="COC1" s="17"/>
      <c r="COD1" s="17"/>
      <c r="COE1" s="17"/>
      <c r="COF1" s="17"/>
      <c r="COG1" s="17"/>
      <c r="COH1" s="17"/>
      <c r="COI1" s="17"/>
      <c r="COJ1" s="17"/>
      <c r="COK1" s="17"/>
      <c r="COL1" s="17"/>
      <c r="COM1" s="17"/>
      <c r="CON1" s="17"/>
      <c r="COO1" s="17"/>
      <c r="COP1" s="17"/>
      <c r="COQ1" s="17"/>
      <c r="COR1" s="17"/>
      <c r="COS1" s="17"/>
      <c r="COT1" s="17"/>
      <c r="COU1" s="17"/>
      <c r="COV1" s="17"/>
      <c r="COW1" s="17"/>
      <c r="COX1" s="17"/>
      <c r="COY1" s="17"/>
      <c r="COZ1" s="17"/>
      <c r="CPA1" s="17"/>
      <c r="CPB1" s="17"/>
      <c r="CPC1" s="17"/>
      <c r="CPD1" s="17"/>
      <c r="CPE1" s="17"/>
      <c r="CPF1" s="17"/>
      <c r="CPG1" s="17"/>
      <c r="CPH1" s="17"/>
      <c r="CPI1" s="17"/>
      <c r="CPJ1" s="17"/>
      <c r="CPK1" s="17"/>
      <c r="CPL1" s="17"/>
      <c r="CPM1" s="17"/>
      <c r="CPN1" s="17"/>
      <c r="CPO1" s="17"/>
      <c r="CPP1" s="17"/>
      <c r="CPQ1" s="17"/>
      <c r="CPR1" s="17"/>
      <c r="CPS1" s="17"/>
      <c r="CPT1" s="17"/>
      <c r="CPU1" s="17"/>
      <c r="CPV1" s="17"/>
      <c r="CPW1" s="17"/>
      <c r="CPX1" s="17"/>
      <c r="CPY1" s="17"/>
      <c r="CPZ1" s="17"/>
      <c r="CQA1" s="17"/>
      <c r="CQB1" s="17"/>
      <c r="CQC1" s="17"/>
      <c r="CQD1" s="17"/>
      <c r="CQE1" s="17"/>
      <c r="CQF1" s="17"/>
      <c r="CQG1" s="17"/>
      <c r="CQH1" s="17"/>
      <c r="CQI1" s="17"/>
      <c r="CQJ1" s="17"/>
      <c r="CQK1" s="17"/>
      <c r="CQL1" s="17"/>
      <c r="CQM1" s="17"/>
      <c r="CQN1" s="17"/>
      <c r="CQO1" s="17"/>
      <c r="CQP1" s="17"/>
      <c r="CQQ1" s="17"/>
      <c r="CQR1" s="17"/>
      <c r="CQS1" s="17"/>
      <c r="CQT1" s="17"/>
      <c r="CQU1" s="17"/>
      <c r="CQV1" s="17"/>
      <c r="CQW1" s="17"/>
      <c r="CQX1" s="17"/>
      <c r="CQY1" s="17"/>
      <c r="CQZ1" s="17"/>
      <c r="CRA1" s="17"/>
      <c r="CRB1" s="17"/>
      <c r="CRC1" s="17"/>
      <c r="CRD1" s="17"/>
      <c r="CRE1" s="17"/>
      <c r="CRF1" s="17"/>
      <c r="CRG1" s="17"/>
      <c r="CRH1" s="17"/>
      <c r="CRI1" s="17"/>
      <c r="CRJ1" s="17"/>
      <c r="CRK1" s="17"/>
      <c r="CRL1" s="17"/>
      <c r="CRM1" s="17"/>
      <c r="CRN1" s="17"/>
      <c r="CRO1" s="17"/>
      <c r="CRP1" s="17"/>
      <c r="CRQ1" s="17"/>
      <c r="CRR1" s="17"/>
      <c r="CRS1" s="17"/>
      <c r="CRT1" s="17"/>
      <c r="CRU1" s="17"/>
      <c r="CRV1" s="17"/>
      <c r="CRW1" s="17"/>
      <c r="CRX1" s="17"/>
      <c r="CRY1" s="17"/>
      <c r="CRZ1" s="17"/>
      <c r="CSA1" s="17"/>
      <c r="CSB1" s="17"/>
      <c r="CSC1" s="17"/>
      <c r="CSD1" s="17"/>
      <c r="CSE1" s="17"/>
      <c r="CSF1" s="17"/>
      <c r="CSG1" s="17"/>
      <c r="CSH1" s="17"/>
      <c r="CSI1" s="17"/>
      <c r="CSJ1" s="17"/>
      <c r="CSK1" s="17"/>
      <c r="CSL1" s="17"/>
      <c r="CSM1" s="17"/>
      <c r="CSN1" s="17"/>
      <c r="CSO1" s="17"/>
      <c r="CSP1" s="17"/>
      <c r="CSQ1" s="17"/>
      <c r="CSR1" s="17"/>
      <c r="CSS1" s="17"/>
      <c r="CST1" s="17"/>
      <c r="CSU1" s="17"/>
      <c r="CSV1" s="17"/>
      <c r="CSW1" s="17"/>
      <c r="CSX1" s="17"/>
      <c r="CSY1" s="17"/>
      <c r="CSZ1" s="17"/>
      <c r="CTA1" s="17"/>
      <c r="CTB1" s="17"/>
      <c r="CTC1" s="17"/>
      <c r="CTD1" s="17"/>
      <c r="CTE1" s="17"/>
      <c r="CTF1" s="17"/>
      <c r="CTG1" s="17"/>
      <c r="CTH1" s="17"/>
      <c r="CTI1" s="17"/>
      <c r="CTJ1" s="17"/>
      <c r="CTK1" s="17"/>
      <c r="CTL1" s="17"/>
      <c r="CTM1" s="17"/>
      <c r="CTN1" s="17"/>
      <c r="CTO1" s="17"/>
      <c r="CTP1" s="17"/>
      <c r="CTQ1" s="17"/>
      <c r="CTR1" s="17"/>
      <c r="CTS1" s="17"/>
      <c r="CTT1" s="17"/>
      <c r="CTU1" s="17"/>
      <c r="CTV1" s="17"/>
      <c r="CTW1" s="17"/>
      <c r="CTX1" s="17"/>
      <c r="CTY1" s="17"/>
      <c r="CTZ1" s="17"/>
      <c r="CUA1" s="17"/>
      <c r="CUB1" s="17"/>
      <c r="CUC1" s="17"/>
      <c r="CUD1" s="17"/>
      <c r="CUE1" s="17"/>
      <c r="CUF1" s="17"/>
      <c r="CUG1" s="17"/>
      <c r="CUH1" s="17"/>
      <c r="CUI1" s="17"/>
      <c r="CUJ1" s="17"/>
      <c r="CUK1" s="17"/>
      <c r="CUL1" s="17"/>
      <c r="CUM1" s="17"/>
      <c r="CUN1" s="17"/>
      <c r="CUO1" s="17"/>
      <c r="CUP1" s="17"/>
      <c r="CUQ1" s="17"/>
      <c r="CUR1" s="17"/>
      <c r="CUS1" s="17"/>
      <c r="CUT1" s="17"/>
      <c r="CUU1" s="17"/>
      <c r="CUV1" s="17"/>
      <c r="CUW1" s="17"/>
      <c r="CUX1" s="17"/>
      <c r="CUY1" s="17"/>
      <c r="CUZ1" s="17"/>
      <c r="CVA1" s="17"/>
      <c r="CVB1" s="17"/>
      <c r="CVC1" s="17"/>
      <c r="CVD1" s="17"/>
      <c r="CVE1" s="17"/>
      <c r="CVF1" s="17"/>
      <c r="CVG1" s="17"/>
      <c r="CVH1" s="17"/>
      <c r="CVI1" s="17"/>
      <c r="CVJ1" s="17"/>
      <c r="CVK1" s="17"/>
      <c r="CVL1" s="17"/>
      <c r="CVM1" s="17"/>
      <c r="CVN1" s="17"/>
      <c r="CVO1" s="17"/>
      <c r="CVP1" s="17"/>
      <c r="CVQ1" s="17"/>
      <c r="CVR1" s="17"/>
      <c r="CVS1" s="17"/>
      <c r="CVT1" s="17"/>
      <c r="CVU1" s="17"/>
      <c r="CVV1" s="17"/>
      <c r="CVW1" s="17"/>
      <c r="CVX1" s="17"/>
      <c r="CVY1" s="17"/>
      <c r="CVZ1" s="17"/>
      <c r="CWA1" s="17"/>
      <c r="CWB1" s="17"/>
      <c r="CWC1" s="17"/>
      <c r="CWD1" s="17"/>
      <c r="CWE1" s="17"/>
      <c r="CWF1" s="17"/>
      <c r="CWG1" s="17"/>
      <c r="CWH1" s="17"/>
      <c r="CWI1" s="17"/>
      <c r="CWJ1" s="17"/>
      <c r="CWK1" s="17"/>
      <c r="CWL1" s="17"/>
      <c r="CWM1" s="17"/>
      <c r="CWN1" s="17"/>
      <c r="CWO1" s="17"/>
      <c r="CWP1" s="17"/>
      <c r="CWQ1" s="17"/>
      <c r="CWR1" s="17"/>
      <c r="CWS1" s="17"/>
      <c r="CWT1" s="17"/>
      <c r="CWU1" s="17"/>
      <c r="CWV1" s="17"/>
      <c r="CWW1" s="17"/>
      <c r="CWX1" s="17"/>
      <c r="CWY1" s="17"/>
      <c r="CWZ1" s="17"/>
      <c r="CXA1" s="17"/>
      <c r="CXB1" s="17"/>
      <c r="CXC1" s="17"/>
      <c r="CXD1" s="17"/>
      <c r="CXE1" s="17"/>
      <c r="CXF1" s="17"/>
      <c r="CXG1" s="17"/>
      <c r="CXH1" s="17"/>
      <c r="CXI1" s="17"/>
      <c r="CXJ1" s="17"/>
      <c r="CXK1" s="17"/>
      <c r="CXL1" s="17"/>
      <c r="CXM1" s="17"/>
      <c r="CXN1" s="17"/>
      <c r="CXO1" s="17"/>
      <c r="CXP1" s="17"/>
      <c r="CXQ1" s="17"/>
      <c r="CXR1" s="17"/>
      <c r="CXS1" s="17"/>
      <c r="CXT1" s="17"/>
      <c r="CXU1" s="17"/>
      <c r="CXV1" s="17"/>
      <c r="CXW1" s="17"/>
      <c r="CXX1" s="17"/>
      <c r="CXY1" s="17"/>
      <c r="CXZ1" s="17"/>
      <c r="CYA1" s="17"/>
      <c r="CYB1" s="17"/>
      <c r="CYC1" s="17"/>
      <c r="CYD1" s="17"/>
      <c r="CYE1" s="17"/>
      <c r="CYF1" s="17"/>
      <c r="CYG1" s="17"/>
      <c r="CYH1" s="17"/>
      <c r="CYI1" s="17"/>
      <c r="CYJ1" s="17"/>
      <c r="CYK1" s="17"/>
      <c r="CYL1" s="17"/>
      <c r="CYM1" s="17"/>
      <c r="CYN1" s="17"/>
      <c r="CYO1" s="17"/>
      <c r="CYP1" s="17"/>
      <c r="CYQ1" s="17"/>
      <c r="CYR1" s="17"/>
      <c r="CYS1" s="17"/>
      <c r="CYT1" s="17"/>
      <c r="CYU1" s="17"/>
      <c r="CYV1" s="17"/>
      <c r="CYW1" s="17"/>
      <c r="CYX1" s="17"/>
      <c r="CYY1" s="17"/>
      <c r="CYZ1" s="17"/>
      <c r="CZA1" s="17"/>
      <c r="CZB1" s="17"/>
      <c r="CZC1" s="17"/>
      <c r="CZD1" s="17"/>
      <c r="CZE1" s="17"/>
      <c r="CZF1" s="17"/>
      <c r="CZG1" s="17"/>
      <c r="CZH1" s="17"/>
      <c r="CZI1" s="17"/>
      <c r="CZJ1" s="17"/>
      <c r="CZK1" s="17"/>
      <c r="CZL1" s="17"/>
      <c r="CZM1" s="17"/>
      <c r="CZN1" s="17"/>
      <c r="CZO1" s="17"/>
      <c r="CZP1" s="17"/>
      <c r="CZQ1" s="17"/>
      <c r="CZR1" s="17"/>
      <c r="CZS1" s="17"/>
      <c r="CZT1" s="17"/>
      <c r="CZU1" s="17"/>
      <c r="CZV1" s="17"/>
      <c r="CZW1" s="17"/>
      <c r="CZX1" s="17"/>
      <c r="CZY1" s="17"/>
      <c r="CZZ1" s="17"/>
      <c r="DAA1" s="17"/>
      <c r="DAB1" s="17"/>
      <c r="DAC1" s="17"/>
      <c r="DAD1" s="17"/>
      <c r="DAE1" s="17"/>
      <c r="DAF1" s="17"/>
      <c r="DAG1" s="17"/>
      <c r="DAH1" s="17"/>
      <c r="DAI1" s="17"/>
      <c r="DAJ1" s="17"/>
      <c r="DAK1" s="17"/>
      <c r="DAL1" s="17"/>
      <c r="DAM1" s="17"/>
      <c r="DAN1" s="17"/>
      <c r="DAO1" s="17"/>
      <c r="DAP1" s="17"/>
      <c r="DAQ1" s="17"/>
      <c r="DAR1" s="17"/>
      <c r="DAS1" s="17"/>
      <c r="DAT1" s="17"/>
      <c r="DAU1" s="17"/>
      <c r="DAV1" s="17"/>
      <c r="DAW1" s="17"/>
      <c r="DAX1" s="17"/>
      <c r="DAY1" s="17"/>
      <c r="DAZ1" s="17"/>
      <c r="DBA1" s="17"/>
      <c r="DBB1" s="17"/>
      <c r="DBC1" s="17"/>
      <c r="DBD1" s="17"/>
      <c r="DBE1" s="17"/>
      <c r="DBF1" s="17"/>
      <c r="DBG1" s="17"/>
      <c r="DBH1" s="17"/>
      <c r="DBI1" s="17"/>
      <c r="DBJ1" s="17"/>
      <c r="DBK1" s="17"/>
      <c r="DBL1" s="17"/>
      <c r="DBM1" s="17"/>
      <c r="DBN1" s="17"/>
      <c r="DBO1" s="17"/>
      <c r="DBP1" s="17"/>
      <c r="DBQ1" s="17"/>
      <c r="DBR1" s="17"/>
      <c r="DBS1" s="17"/>
      <c r="DBT1" s="17"/>
      <c r="DBU1" s="17"/>
      <c r="DBV1" s="17"/>
      <c r="DBW1" s="17"/>
      <c r="DBX1" s="17"/>
      <c r="DBY1" s="17"/>
      <c r="DBZ1" s="17"/>
      <c r="DCA1" s="17"/>
      <c r="DCB1" s="17"/>
      <c r="DCC1" s="17"/>
      <c r="DCD1" s="17"/>
      <c r="DCE1" s="17"/>
      <c r="DCF1" s="17"/>
      <c r="DCG1" s="17"/>
      <c r="DCH1" s="17"/>
      <c r="DCI1" s="17"/>
      <c r="DCJ1" s="17"/>
      <c r="DCK1" s="17"/>
      <c r="DCL1" s="17"/>
      <c r="DCM1" s="17"/>
      <c r="DCN1" s="17"/>
      <c r="DCO1" s="17"/>
      <c r="DCP1" s="17"/>
      <c r="DCQ1" s="17"/>
      <c r="DCR1" s="17"/>
      <c r="DCS1" s="17"/>
      <c r="DCT1" s="17"/>
      <c r="DCU1" s="17"/>
      <c r="DCV1" s="17"/>
      <c r="DCW1" s="17"/>
      <c r="DCX1" s="17"/>
      <c r="DCY1" s="17"/>
      <c r="DCZ1" s="17"/>
      <c r="DDA1" s="17"/>
      <c r="DDB1" s="17"/>
      <c r="DDC1" s="17"/>
      <c r="DDD1" s="17"/>
      <c r="DDE1" s="17"/>
      <c r="DDF1" s="17"/>
      <c r="DDG1" s="17"/>
      <c r="DDH1" s="17"/>
      <c r="DDI1" s="17"/>
      <c r="DDJ1" s="17"/>
      <c r="DDK1" s="17"/>
      <c r="DDL1" s="17"/>
      <c r="DDM1" s="17"/>
      <c r="DDN1" s="17"/>
      <c r="DDO1" s="17"/>
      <c r="DDP1" s="17"/>
      <c r="DDQ1" s="17"/>
      <c r="DDR1" s="17"/>
      <c r="DDS1" s="17"/>
      <c r="DDT1" s="17"/>
      <c r="DDU1" s="17"/>
      <c r="DDV1" s="17"/>
      <c r="DDW1" s="17"/>
      <c r="DDX1" s="17"/>
      <c r="DDY1" s="17"/>
      <c r="DDZ1" s="17"/>
      <c r="DEA1" s="17"/>
      <c r="DEB1" s="17"/>
      <c r="DEC1" s="17"/>
      <c r="DED1" s="17"/>
      <c r="DEE1" s="17"/>
      <c r="DEF1" s="17"/>
      <c r="DEG1" s="17"/>
      <c r="DEH1" s="17"/>
      <c r="DEI1" s="17"/>
      <c r="DEJ1" s="17"/>
      <c r="DEK1" s="17"/>
      <c r="DEL1" s="17"/>
      <c r="DEM1" s="17"/>
      <c r="DEN1" s="17"/>
      <c r="DEO1" s="17"/>
      <c r="DEP1" s="17"/>
      <c r="DEQ1" s="17"/>
      <c r="DER1" s="17"/>
      <c r="DES1" s="17"/>
      <c r="DET1" s="17"/>
      <c r="DEU1" s="17"/>
      <c r="DEV1" s="17"/>
      <c r="DEW1" s="17"/>
      <c r="DEX1" s="17"/>
      <c r="DEY1" s="17"/>
      <c r="DEZ1" s="17"/>
      <c r="DFA1" s="17"/>
      <c r="DFB1" s="17"/>
      <c r="DFC1" s="17"/>
      <c r="DFD1" s="17"/>
      <c r="DFE1" s="17"/>
      <c r="DFF1" s="17"/>
      <c r="DFG1" s="17"/>
      <c r="DFH1" s="17"/>
      <c r="DFI1" s="17"/>
      <c r="DFJ1" s="17"/>
      <c r="DFK1" s="17"/>
      <c r="DFL1" s="17"/>
      <c r="DFM1" s="17"/>
      <c r="DFN1" s="17"/>
      <c r="DFO1" s="17"/>
      <c r="DFP1" s="17"/>
      <c r="DFQ1" s="17"/>
      <c r="DFR1" s="17"/>
      <c r="DFS1" s="17"/>
      <c r="DFT1" s="17"/>
      <c r="DFU1" s="17"/>
      <c r="DFV1" s="17"/>
      <c r="DFW1" s="17"/>
      <c r="DFX1" s="17"/>
      <c r="DFY1" s="17"/>
      <c r="DFZ1" s="17"/>
      <c r="DGA1" s="17"/>
      <c r="DGB1" s="17"/>
      <c r="DGC1" s="17"/>
      <c r="DGD1" s="17"/>
      <c r="DGE1" s="17"/>
      <c r="DGF1" s="17"/>
      <c r="DGG1" s="17"/>
      <c r="DGH1" s="17"/>
      <c r="DGI1" s="17"/>
      <c r="DGJ1" s="17"/>
      <c r="DGK1" s="17"/>
      <c r="DGL1" s="17"/>
      <c r="DGM1" s="17"/>
      <c r="DGN1" s="17"/>
      <c r="DGO1" s="17"/>
      <c r="DGP1" s="17"/>
      <c r="DGQ1" s="17"/>
      <c r="DGR1" s="17"/>
      <c r="DGS1" s="17"/>
      <c r="DGT1" s="17"/>
      <c r="DGU1" s="17"/>
      <c r="DGV1" s="17"/>
      <c r="DGW1" s="17"/>
      <c r="DGX1" s="17"/>
      <c r="DGY1" s="17"/>
      <c r="DGZ1" s="17"/>
      <c r="DHA1" s="17"/>
      <c r="DHB1" s="17"/>
      <c r="DHC1" s="17"/>
      <c r="DHD1" s="17"/>
      <c r="DHE1" s="17"/>
      <c r="DHF1" s="17"/>
      <c r="DHG1" s="17"/>
      <c r="DHH1" s="17"/>
      <c r="DHI1" s="17"/>
      <c r="DHJ1" s="17"/>
      <c r="DHK1" s="17"/>
      <c r="DHL1" s="17"/>
      <c r="DHM1" s="17"/>
      <c r="DHN1" s="17"/>
      <c r="DHO1" s="17"/>
      <c r="DHP1" s="17"/>
      <c r="DHQ1" s="17"/>
      <c r="DHR1" s="17"/>
      <c r="DHS1" s="17"/>
      <c r="DHT1" s="17"/>
      <c r="DHU1" s="17"/>
      <c r="DHV1" s="17"/>
      <c r="DHW1" s="17"/>
      <c r="DHX1" s="17"/>
      <c r="DHY1" s="17"/>
      <c r="DHZ1" s="17"/>
      <c r="DIA1" s="17"/>
      <c r="DIB1" s="17"/>
      <c r="DIC1" s="17"/>
      <c r="DID1" s="17"/>
      <c r="DIE1" s="17"/>
      <c r="DIF1" s="17"/>
      <c r="DIG1" s="17"/>
      <c r="DIH1" s="17"/>
      <c r="DII1" s="17"/>
      <c r="DIJ1" s="17"/>
      <c r="DIK1" s="17"/>
      <c r="DIL1" s="17"/>
      <c r="DIM1" s="17"/>
      <c r="DIN1" s="17"/>
      <c r="DIO1" s="17"/>
      <c r="DIP1" s="17"/>
      <c r="DIQ1" s="17"/>
      <c r="DIR1" s="17"/>
      <c r="DIS1" s="17"/>
      <c r="DIT1" s="17"/>
      <c r="DIU1" s="17"/>
      <c r="DIV1" s="17"/>
      <c r="DIW1" s="17"/>
      <c r="DIX1" s="17"/>
      <c r="DIY1" s="17"/>
      <c r="DIZ1" s="17"/>
      <c r="DJA1" s="17"/>
      <c r="DJB1" s="17"/>
      <c r="DJC1" s="17"/>
      <c r="DJD1" s="17"/>
      <c r="DJE1" s="17"/>
      <c r="DJF1" s="17"/>
      <c r="DJG1" s="17"/>
      <c r="DJH1" s="17"/>
      <c r="DJI1" s="17"/>
      <c r="DJJ1" s="17"/>
      <c r="DJK1" s="17"/>
      <c r="DJL1" s="17"/>
      <c r="DJM1" s="17"/>
      <c r="DJN1" s="17"/>
      <c r="DJO1" s="17"/>
      <c r="DJP1" s="17"/>
      <c r="DJQ1" s="17"/>
      <c r="DJR1" s="17"/>
      <c r="DJS1" s="17"/>
      <c r="DJT1" s="17"/>
      <c r="DJU1" s="17"/>
      <c r="DJV1" s="17"/>
      <c r="DJW1" s="17"/>
      <c r="DJX1" s="17"/>
      <c r="DJY1" s="17"/>
      <c r="DJZ1" s="17"/>
      <c r="DKA1" s="17"/>
      <c r="DKB1" s="17"/>
      <c r="DKC1" s="17"/>
      <c r="DKD1" s="17"/>
      <c r="DKE1" s="17"/>
      <c r="DKF1" s="17"/>
      <c r="DKG1" s="17"/>
      <c r="DKH1" s="17"/>
      <c r="DKI1" s="17"/>
      <c r="DKJ1" s="17"/>
      <c r="DKK1" s="17"/>
      <c r="DKL1" s="17"/>
      <c r="DKM1" s="17"/>
      <c r="DKN1" s="17"/>
      <c r="DKO1" s="17"/>
      <c r="DKP1" s="17"/>
      <c r="DKQ1" s="17"/>
      <c r="DKR1" s="17"/>
      <c r="DKS1" s="17"/>
      <c r="DKT1" s="17"/>
      <c r="DKU1" s="17"/>
      <c r="DKV1" s="17"/>
      <c r="DKW1" s="17"/>
      <c r="DKX1" s="17"/>
      <c r="DKY1" s="17"/>
      <c r="DKZ1" s="17"/>
      <c r="DLA1" s="17"/>
      <c r="DLB1" s="17"/>
      <c r="DLC1" s="17"/>
      <c r="DLD1" s="17"/>
      <c r="DLE1" s="17"/>
      <c r="DLF1" s="17"/>
      <c r="DLG1" s="17"/>
      <c r="DLH1" s="17"/>
      <c r="DLI1" s="17"/>
      <c r="DLJ1" s="17"/>
      <c r="DLK1" s="17"/>
      <c r="DLL1" s="17"/>
      <c r="DLM1" s="17"/>
      <c r="DLN1" s="17"/>
      <c r="DLO1" s="17"/>
      <c r="DLP1" s="17"/>
      <c r="DLQ1" s="17"/>
      <c r="DLR1" s="17"/>
      <c r="DLS1" s="17"/>
      <c r="DLT1" s="17"/>
      <c r="DLU1" s="17"/>
      <c r="DLV1" s="17"/>
      <c r="DLW1" s="17"/>
      <c r="DLX1" s="17"/>
      <c r="DLY1" s="17"/>
      <c r="DLZ1" s="17"/>
      <c r="DMA1" s="17"/>
      <c r="DMB1" s="17"/>
      <c r="DMC1" s="17"/>
      <c r="DMD1" s="17"/>
      <c r="DME1" s="17"/>
      <c r="DMF1" s="17"/>
      <c r="DMG1" s="17"/>
      <c r="DMH1" s="17"/>
      <c r="DMI1" s="17"/>
      <c r="DMJ1" s="17"/>
      <c r="DMK1" s="17"/>
      <c r="DML1" s="17"/>
      <c r="DMM1" s="17"/>
      <c r="DMN1" s="17"/>
      <c r="DMO1" s="17"/>
      <c r="DMP1" s="17"/>
      <c r="DMQ1" s="17"/>
      <c r="DMR1" s="17"/>
      <c r="DMS1" s="17"/>
      <c r="DMT1" s="17"/>
      <c r="DMU1" s="17"/>
      <c r="DMV1" s="17"/>
      <c r="DMW1" s="17"/>
      <c r="DMX1" s="17"/>
      <c r="DMY1" s="17"/>
      <c r="DMZ1" s="17"/>
      <c r="DNA1" s="17"/>
      <c r="DNB1" s="17"/>
      <c r="DNC1" s="17"/>
      <c r="DND1" s="17"/>
      <c r="DNE1" s="17"/>
      <c r="DNF1" s="17"/>
      <c r="DNG1" s="17"/>
      <c r="DNH1" s="17"/>
      <c r="DNI1" s="17"/>
      <c r="DNJ1" s="17"/>
      <c r="DNK1" s="17"/>
      <c r="DNL1" s="17"/>
      <c r="DNM1" s="17"/>
      <c r="DNN1" s="17"/>
      <c r="DNO1" s="17"/>
      <c r="DNP1" s="17"/>
      <c r="DNQ1" s="17"/>
      <c r="DNR1" s="17"/>
      <c r="DNS1" s="17"/>
      <c r="DNT1" s="17"/>
      <c r="DNU1" s="17"/>
      <c r="DNV1" s="17"/>
      <c r="DNW1" s="17"/>
      <c r="DNX1" s="17"/>
      <c r="DNY1" s="17"/>
      <c r="DNZ1" s="17"/>
      <c r="DOA1" s="17"/>
      <c r="DOB1" s="17"/>
      <c r="DOC1" s="17"/>
      <c r="DOD1" s="17"/>
      <c r="DOE1" s="17"/>
      <c r="DOF1" s="17"/>
      <c r="DOG1" s="17"/>
      <c r="DOH1" s="17"/>
      <c r="DOI1" s="17"/>
      <c r="DOJ1" s="17"/>
      <c r="DOK1" s="17"/>
      <c r="DOL1" s="17"/>
      <c r="DOM1" s="17"/>
      <c r="DON1" s="17"/>
      <c r="DOO1" s="17"/>
      <c r="DOP1" s="17"/>
      <c r="DOQ1" s="17"/>
      <c r="DOR1" s="17"/>
      <c r="DOS1" s="17"/>
      <c r="DOT1" s="17"/>
      <c r="DOU1" s="17"/>
      <c r="DOV1" s="17"/>
      <c r="DOW1" s="17"/>
      <c r="DOX1" s="17"/>
      <c r="DOY1" s="17"/>
      <c r="DOZ1" s="17"/>
      <c r="DPA1" s="17"/>
      <c r="DPB1" s="17"/>
      <c r="DPC1" s="17"/>
      <c r="DPD1" s="17"/>
      <c r="DPE1" s="17"/>
      <c r="DPF1" s="17"/>
      <c r="DPG1" s="17"/>
      <c r="DPH1" s="17"/>
      <c r="DPI1" s="17"/>
      <c r="DPJ1" s="17"/>
      <c r="DPK1" s="17"/>
      <c r="DPL1" s="17"/>
      <c r="DPM1" s="17"/>
      <c r="DPN1" s="17"/>
      <c r="DPO1" s="17"/>
      <c r="DPP1" s="17"/>
      <c r="DPQ1" s="17"/>
      <c r="DPR1" s="17"/>
      <c r="DPS1" s="17"/>
      <c r="DPT1" s="17"/>
      <c r="DPU1" s="17"/>
      <c r="DPV1" s="17"/>
      <c r="DPW1" s="17"/>
      <c r="DPX1" s="17"/>
      <c r="DPY1" s="17"/>
      <c r="DPZ1" s="17"/>
      <c r="DQA1" s="17"/>
      <c r="DQB1" s="17"/>
      <c r="DQC1" s="17"/>
      <c r="DQD1" s="17"/>
      <c r="DQE1" s="17"/>
      <c r="DQF1" s="17"/>
      <c r="DQG1" s="17"/>
      <c r="DQH1" s="17"/>
      <c r="DQI1" s="17"/>
      <c r="DQJ1" s="17"/>
      <c r="DQK1" s="17"/>
      <c r="DQL1" s="17"/>
      <c r="DQM1" s="17"/>
      <c r="DQN1" s="17"/>
      <c r="DQO1" s="17"/>
      <c r="DQP1" s="17"/>
      <c r="DQQ1" s="17"/>
      <c r="DQR1" s="17"/>
      <c r="DQS1" s="17"/>
      <c r="DQT1" s="17"/>
      <c r="DQU1" s="17"/>
      <c r="DQV1" s="17"/>
      <c r="DQW1" s="17"/>
      <c r="DQX1" s="17"/>
      <c r="DQY1" s="17"/>
      <c r="DQZ1" s="17"/>
      <c r="DRA1" s="17"/>
      <c r="DRB1" s="17"/>
      <c r="DRC1" s="17"/>
      <c r="DRD1" s="17"/>
      <c r="DRE1" s="17"/>
      <c r="DRF1" s="17"/>
      <c r="DRG1" s="17"/>
      <c r="DRH1" s="17"/>
      <c r="DRI1" s="17"/>
      <c r="DRJ1" s="17"/>
      <c r="DRK1" s="17"/>
      <c r="DRL1" s="17"/>
      <c r="DRM1" s="17"/>
      <c r="DRN1" s="17"/>
      <c r="DRO1" s="17"/>
      <c r="DRP1" s="17"/>
      <c r="DRQ1" s="17"/>
      <c r="DRR1" s="17"/>
      <c r="DRS1" s="17"/>
      <c r="DRT1" s="17"/>
      <c r="DRU1" s="17"/>
      <c r="DRV1" s="17"/>
      <c r="DRW1" s="17"/>
      <c r="DRX1" s="17"/>
      <c r="DRY1" s="17"/>
      <c r="DRZ1" s="17"/>
      <c r="DSA1" s="17"/>
      <c r="DSB1" s="17"/>
      <c r="DSC1" s="17"/>
      <c r="DSD1" s="17"/>
      <c r="DSE1" s="17"/>
      <c r="DSF1" s="17"/>
      <c r="DSG1" s="17"/>
      <c r="DSH1" s="17"/>
      <c r="DSI1" s="17"/>
      <c r="DSJ1" s="17"/>
      <c r="DSK1" s="17"/>
      <c r="DSL1" s="17"/>
      <c r="DSM1" s="17"/>
      <c r="DSN1" s="17"/>
      <c r="DSO1" s="17"/>
      <c r="DSP1" s="17"/>
      <c r="DSQ1" s="17"/>
      <c r="DSR1" s="17"/>
      <c r="DSS1" s="17"/>
      <c r="DST1" s="17"/>
      <c r="DSU1" s="17"/>
      <c r="DSV1" s="17"/>
      <c r="DSW1" s="17"/>
      <c r="DSX1" s="17"/>
      <c r="DSY1" s="17"/>
      <c r="DSZ1" s="17"/>
      <c r="DTA1" s="17"/>
      <c r="DTB1" s="17"/>
      <c r="DTC1" s="17"/>
      <c r="DTD1" s="17"/>
      <c r="DTE1" s="17"/>
      <c r="DTF1" s="17"/>
      <c r="DTG1" s="17"/>
      <c r="DTH1" s="17"/>
      <c r="DTI1" s="17"/>
      <c r="DTJ1" s="17"/>
      <c r="DTK1" s="17"/>
      <c r="DTL1" s="17"/>
      <c r="DTM1" s="17"/>
      <c r="DTN1" s="17"/>
      <c r="DTO1" s="17"/>
      <c r="DTP1" s="17"/>
      <c r="DTQ1" s="17"/>
      <c r="DTR1" s="17"/>
      <c r="DTS1" s="17"/>
      <c r="DTT1" s="17"/>
      <c r="DTU1" s="17"/>
      <c r="DTV1" s="17"/>
      <c r="DTW1" s="17"/>
      <c r="DTX1" s="17"/>
      <c r="DTY1" s="17"/>
      <c r="DTZ1" s="17"/>
      <c r="DUA1" s="17"/>
      <c r="DUB1" s="17"/>
      <c r="DUC1" s="17"/>
      <c r="DUD1" s="17"/>
      <c r="DUE1" s="17"/>
      <c r="DUF1" s="17"/>
      <c r="DUG1" s="17"/>
      <c r="DUH1" s="17"/>
      <c r="DUI1" s="17"/>
      <c r="DUJ1" s="17"/>
      <c r="DUK1" s="17"/>
      <c r="DUL1" s="17"/>
      <c r="DUM1" s="17"/>
      <c r="DUN1" s="17"/>
      <c r="DUO1" s="17"/>
      <c r="DUP1" s="17"/>
      <c r="DUQ1" s="17"/>
      <c r="DUR1" s="17"/>
      <c r="DUS1" s="17"/>
      <c r="DUT1" s="17"/>
      <c r="DUU1" s="17"/>
      <c r="DUV1" s="17"/>
      <c r="DUW1" s="17"/>
      <c r="DUX1" s="17"/>
      <c r="DUY1" s="17"/>
      <c r="DUZ1" s="17"/>
      <c r="DVA1" s="17"/>
      <c r="DVB1" s="17"/>
      <c r="DVC1" s="17"/>
      <c r="DVD1" s="17"/>
      <c r="DVE1" s="17"/>
      <c r="DVF1" s="17"/>
      <c r="DVG1" s="17"/>
      <c r="DVH1" s="17"/>
      <c r="DVI1" s="17"/>
      <c r="DVJ1" s="17"/>
      <c r="DVK1" s="17"/>
      <c r="DVL1" s="17"/>
      <c r="DVM1" s="17"/>
      <c r="DVN1" s="17"/>
      <c r="DVO1" s="17"/>
      <c r="DVP1" s="17"/>
      <c r="DVQ1" s="17"/>
      <c r="DVR1" s="17"/>
      <c r="DVS1" s="17"/>
      <c r="DVT1" s="17"/>
      <c r="DVU1" s="17"/>
      <c r="DVV1" s="17"/>
      <c r="DVW1" s="17"/>
      <c r="DVX1" s="17"/>
      <c r="DVY1" s="17"/>
      <c r="DVZ1" s="17"/>
      <c r="DWA1" s="17"/>
      <c r="DWB1" s="17"/>
      <c r="DWC1" s="17"/>
      <c r="DWD1" s="17"/>
      <c r="DWE1" s="17"/>
      <c r="DWF1" s="17"/>
      <c r="DWG1" s="17"/>
      <c r="DWH1" s="17"/>
      <c r="DWI1" s="17"/>
      <c r="DWJ1" s="17"/>
      <c r="DWK1" s="17"/>
      <c r="DWL1" s="17"/>
      <c r="DWM1" s="17"/>
      <c r="DWN1" s="17"/>
      <c r="DWO1" s="17"/>
      <c r="DWP1" s="17"/>
      <c r="DWQ1" s="17"/>
      <c r="DWR1" s="17"/>
      <c r="DWS1" s="17"/>
      <c r="DWT1" s="17"/>
      <c r="DWU1" s="17"/>
      <c r="DWV1" s="17"/>
      <c r="DWW1" s="17"/>
      <c r="DWX1" s="17"/>
      <c r="DWY1" s="17"/>
      <c r="DWZ1" s="17"/>
      <c r="DXA1" s="17"/>
      <c r="DXB1" s="17"/>
      <c r="DXC1" s="17"/>
      <c r="DXD1" s="17"/>
      <c r="DXE1" s="17"/>
      <c r="DXF1" s="17"/>
      <c r="DXG1" s="17"/>
      <c r="DXH1" s="17"/>
      <c r="DXI1" s="17"/>
      <c r="DXJ1" s="17"/>
      <c r="DXK1" s="17"/>
      <c r="DXL1" s="17"/>
      <c r="DXM1" s="17"/>
      <c r="DXN1" s="17"/>
      <c r="DXO1" s="17"/>
      <c r="DXP1" s="17"/>
      <c r="DXQ1" s="17"/>
      <c r="DXR1" s="17"/>
      <c r="DXS1" s="17"/>
      <c r="DXT1" s="17"/>
      <c r="DXU1" s="17"/>
      <c r="DXV1" s="17"/>
      <c r="DXW1" s="17"/>
      <c r="DXX1" s="17"/>
      <c r="DXY1" s="17"/>
      <c r="DXZ1" s="17"/>
      <c r="DYA1" s="17"/>
      <c r="DYB1" s="17"/>
      <c r="DYC1" s="17"/>
      <c r="DYD1" s="17"/>
      <c r="DYE1" s="17"/>
      <c r="DYF1" s="17"/>
      <c r="DYG1" s="17"/>
      <c r="DYH1" s="17"/>
      <c r="DYI1" s="17"/>
      <c r="DYJ1" s="17"/>
      <c r="DYK1" s="17"/>
      <c r="DYL1" s="17"/>
      <c r="DYM1" s="17"/>
      <c r="DYN1" s="17"/>
      <c r="DYO1" s="17"/>
      <c r="DYP1" s="17"/>
      <c r="DYQ1" s="17"/>
      <c r="DYR1" s="17"/>
      <c r="DYS1" s="17"/>
      <c r="DYT1" s="17"/>
      <c r="DYU1" s="17"/>
      <c r="DYV1" s="17"/>
      <c r="DYW1" s="17"/>
      <c r="DYX1" s="17"/>
      <c r="DYY1" s="17"/>
      <c r="DYZ1" s="17"/>
      <c r="DZA1" s="17"/>
      <c r="DZB1" s="17"/>
      <c r="DZC1" s="17"/>
      <c r="DZD1" s="17"/>
      <c r="DZE1" s="17"/>
      <c r="DZF1" s="17"/>
      <c r="DZG1" s="17"/>
      <c r="DZH1" s="17"/>
      <c r="DZI1" s="17"/>
      <c r="DZJ1" s="17"/>
      <c r="DZK1" s="17"/>
      <c r="DZL1" s="17"/>
      <c r="DZM1" s="17"/>
      <c r="DZN1" s="17"/>
      <c r="DZO1" s="17"/>
      <c r="DZP1" s="17"/>
      <c r="DZQ1" s="17"/>
      <c r="DZR1" s="17"/>
      <c r="DZS1" s="17"/>
      <c r="DZT1" s="17"/>
      <c r="DZU1" s="17"/>
      <c r="DZV1" s="17"/>
      <c r="DZW1" s="17"/>
      <c r="DZX1" s="17"/>
      <c r="DZY1" s="17"/>
      <c r="DZZ1" s="17"/>
      <c r="EAA1" s="17"/>
      <c r="EAB1" s="17"/>
      <c r="EAC1" s="17"/>
      <c r="EAD1" s="17"/>
      <c r="EAE1" s="17"/>
      <c r="EAF1" s="17"/>
      <c r="EAG1" s="17"/>
      <c r="EAH1" s="17"/>
      <c r="EAI1" s="17"/>
      <c r="EAJ1" s="17"/>
      <c r="EAK1" s="17"/>
      <c r="EAL1" s="17"/>
      <c r="EAM1" s="17"/>
      <c r="EAN1" s="17"/>
      <c r="EAO1" s="17"/>
      <c r="EAP1" s="17"/>
      <c r="EAQ1" s="17"/>
      <c r="EAR1" s="17"/>
      <c r="EAS1" s="17"/>
      <c r="EAT1" s="17"/>
      <c r="EAU1" s="17"/>
      <c r="EAV1" s="17"/>
      <c r="EAW1" s="17"/>
      <c r="EAX1" s="17"/>
      <c r="EAY1" s="17"/>
      <c r="EAZ1" s="17"/>
      <c r="EBA1" s="17"/>
      <c r="EBB1" s="17"/>
      <c r="EBC1" s="17"/>
      <c r="EBD1" s="17"/>
      <c r="EBE1" s="17"/>
      <c r="EBF1" s="17"/>
      <c r="EBG1" s="17"/>
      <c r="EBH1" s="17"/>
      <c r="EBI1" s="17"/>
      <c r="EBJ1" s="17"/>
      <c r="EBK1" s="17"/>
      <c r="EBL1" s="17"/>
      <c r="EBM1" s="17"/>
      <c r="EBN1" s="17"/>
      <c r="EBO1" s="17"/>
      <c r="EBP1" s="17"/>
      <c r="EBQ1" s="17"/>
      <c r="EBR1" s="17"/>
      <c r="EBS1" s="17"/>
      <c r="EBT1" s="17"/>
      <c r="EBU1" s="17"/>
      <c r="EBV1" s="17"/>
      <c r="EBW1" s="17"/>
      <c r="EBX1" s="17"/>
      <c r="EBY1" s="17"/>
      <c r="EBZ1" s="17"/>
      <c r="ECA1" s="17"/>
      <c r="ECB1" s="17"/>
      <c r="ECC1" s="17"/>
      <c r="ECD1" s="17"/>
      <c r="ECE1" s="17"/>
      <c r="ECF1" s="17"/>
      <c r="ECG1" s="17"/>
      <c r="ECH1" s="17"/>
      <c r="ECI1" s="17"/>
      <c r="ECJ1" s="17"/>
      <c r="ECK1" s="17"/>
      <c r="ECL1" s="17"/>
      <c r="ECM1" s="17"/>
      <c r="ECN1" s="17"/>
      <c r="ECO1" s="17"/>
      <c r="ECP1" s="17"/>
      <c r="ECQ1" s="17"/>
      <c r="ECR1" s="17"/>
      <c r="ECS1" s="17"/>
      <c r="ECT1" s="17"/>
      <c r="ECU1" s="17"/>
      <c r="ECV1" s="17"/>
      <c r="ECW1" s="17"/>
      <c r="ECX1" s="17"/>
      <c r="ECY1" s="17"/>
      <c r="ECZ1" s="17"/>
      <c r="EDA1" s="17"/>
      <c r="EDB1" s="17"/>
      <c r="EDC1" s="17"/>
      <c r="EDD1" s="17"/>
      <c r="EDE1" s="17"/>
      <c r="EDF1" s="17"/>
      <c r="EDG1" s="17"/>
      <c r="EDH1" s="17"/>
      <c r="EDI1" s="17"/>
      <c r="EDJ1" s="17"/>
      <c r="EDK1" s="17"/>
      <c r="EDL1" s="17"/>
      <c r="EDM1" s="17"/>
      <c r="EDN1" s="17"/>
      <c r="EDO1" s="17"/>
      <c r="EDP1" s="17"/>
      <c r="EDQ1" s="17"/>
      <c r="EDR1" s="17"/>
      <c r="EDS1" s="17"/>
      <c r="EDT1" s="17"/>
      <c r="EDU1" s="17"/>
      <c r="EDV1" s="17"/>
      <c r="EDW1" s="17"/>
      <c r="EDX1" s="17"/>
      <c r="EDY1" s="17"/>
      <c r="EDZ1" s="17"/>
      <c r="EEA1" s="17"/>
      <c r="EEB1" s="17"/>
      <c r="EEC1" s="17"/>
      <c r="EED1" s="17"/>
      <c r="EEE1" s="17"/>
      <c r="EEF1" s="17"/>
      <c r="EEG1" s="17"/>
      <c r="EEH1" s="17"/>
      <c r="EEI1" s="17"/>
      <c r="EEJ1" s="17"/>
      <c r="EEK1" s="17"/>
      <c r="EEL1" s="17"/>
      <c r="EEM1" s="17"/>
      <c r="EEN1" s="17"/>
      <c r="EEO1" s="17"/>
      <c r="EEP1" s="17"/>
      <c r="EEQ1" s="17"/>
      <c r="EER1" s="17"/>
      <c r="EES1" s="17"/>
      <c r="EET1" s="17"/>
      <c r="EEU1" s="17"/>
      <c r="EEV1" s="17"/>
      <c r="EEW1" s="17"/>
      <c r="EEX1" s="17"/>
      <c r="EEY1" s="17"/>
      <c r="EEZ1" s="17"/>
      <c r="EFA1" s="17"/>
      <c r="EFB1" s="17"/>
      <c r="EFC1" s="17"/>
      <c r="EFD1" s="17"/>
      <c r="EFE1" s="17"/>
      <c r="EFF1" s="17"/>
      <c r="EFG1" s="17"/>
      <c r="EFH1" s="17"/>
      <c r="EFI1" s="17"/>
      <c r="EFJ1" s="17"/>
      <c r="EFK1" s="17"/>
      <c r="EFL1" s="17"/>
      <c r="EFM1" s="17"/>
      <c r="EFN1" s="17"/>
      <c r="EFO1" s="17"/>
      <c r="EFP1" s="17"/>
      <c r="EFQ1" s="17"/>
      <c r="EFR1" s="17"/>
      <c r="EFS1" s="17"/>
      <c r="EFT1" s="17"/>
      <c r="EFU1" s="17"/>
      <c r="EFV1" s="17"/>
      <c r="EFW1" s="17"/>
      <c r="EFX1" s="17"/>
      <c r="EFY1" s="17"/>
      <c r="EFZ1" s="17"/>
      <c r="EGA1" s="17"/>
      <c r="EGB1" s="17"/>
      <c r="EGC1" s="17"/>
      <c r="EGD1" s="17"/>
      <c r="EGE1" s="17"/>
      <c r="EGF1" s="17"/>
      <c r="EGG1" s="17"/>
      <c r="EGH1" s="17"/>
      <c r="EGI1" s="17"/>
      <c r="EGJ1" s="17"/>
      <c r="EGK1" s="17"/>
      <c r="EGL1" s="17"/>
      <c r="EGM1" s="17"/>
      <c r="EGN1" s="17"/>
      <c r="EGO1" s="17"/>
      <c r="EGP1" s="17"/>
      <c r="EGQ1" s="17"/>
      <c r="EGR1" s="17"/>
      <c r="EGS1" s="17"/>
      <c r="EGT1" s="17"/>
      <c r="EGU1" s="17"/>
      <c r="EGV1" s="17"/>
      <c r="EGW1" s="17"/>
      <c r="EGX1" s="17"/>
      <c r="EGY1" s="17"/>
      <c r="EGZ1" s="17"/>
      <c r="EHA1" s="17"/>
      <c r="EHB1" s="17"/>
      <c r="EHC1" s="17"/>
      <c r="EHD1" s="17"/>
      <c r="EHE1" s="17"/>
      <c r="EHF1" s="17"/>
      <c r="EHG1" s="17"/>
      <c r="EHH1" s="17"/>
      <c r="EHI1" s="17"/>
      <c r="EHJ1" s="17"/>
      <c r="EHK1" s="17"/>
      <c r="EHL1" s="17"/>
      <c r="EHM1" s="17"/>
      <c r="EHN1" s="17"/>
      <c r="EHO1" s="17"/>
      <c r="EHP1" s="17"/>
      <c r="EHQ1" s="17"/>
      <c r="EHR1" s="17"/>
      <c r="EHS1" s="17"/>
      <c r="EHT1" s="17"/>
      <c r="EHU1" s="17"/>
      <c r="EHV1" s="17"/>
      <c r="EHW1" s="17"/>
      <c r="EHX1" s="17"/>
      <c r="EHY1" s="17"/>
      <c r="EHZ1" s="17"/>
      <c r="EIA1" s="17"/>
      <c r="EIB1" s="17"/>
      <c r="EIC1" s="17"/>
      <c r="EID1" s="17"/>
      <c r="EIE1" s="17"/>
      <c r="EIF1" s="17"/>
      <c r="EIG1" s="17"/>
      <c r="EIH1" s="17"/>
      <c r="EII1" s="17"/>
      <c r="EIJ1" s="17"/>
      <c r="EIK1" s="17"/>
      <c r="EIL1" s="17"/>
      <c r="EIM1" s="17"/>
      <c r="EIN1" s="17"/>
      <c r="EIO1" s="17"/>
      <c r="EIP1" s="17"/>
      <c r="EIQ1" s="17"/>
      <c r="EIR1" s="17"/>
      <c r="EIS1" s="17"/>
      <c r="EIT1" s="17"/>
      <c r="EIU1" s="17"/>
      <c r="EIV1" s="17"/>
      <c r="EIW1" s="17"/>
      <c r="EIX1" s="17"/>
      <c r="EIY1" s="17"/>
      <c r="EIZ1" s="17"/>
      <c r="EJA1" s="17"/>
      <c r="EJB1" s="17"/>
      <c r="EJC1" s="17"/>
      <c r="EJD1" s="17"/>
      <c r="EJE1" s="17"/>
      <c r="EJF1" s="17"/>
      <c r="EJG1" s="17"/>
      <c r="EJH1" s="17"/>
      <c r="EJI1" s="17"/>
      <c r="EJJ1" s="17"/>
      <c r="EJK1" s="17"/>
      <c r="EJL1" s="17"/>
      <c r="EJM1" s="17"/>
      <c r="EJN1" s="17"/>
      <c r="EJO1" s="17"/>
      <c r="EJP1" s="17"/>
      <c r="EJQ1" s="17"/>
      <c r="EJR1" s="17"/>
      <c r="EJS1" s="17"/>
      <c r="EJT1" s="17"/>
      <c r="EJU1" s="17"/>
      <c r="EJV1" s="17"/>
      <c r="EJW1" s="17"/>
      <c r="EJX1" s="17"/>
      <c r="EJY1" s="17"/>
      <c r="EJZ1" s="17"/>
      <c r="EKA1" s="17"/>
      <c r="EKB1" s="17"/>
      <c r="EKC1" s="17"/>
      <c r="EKD1" s="17"/>
      <c r="EKE1" s="17"/>
      <c r="EKF1" s="17"/>
      <c r="EKG1" s="17"/>
      <c r="EKH1" s="17"/>
      <c r="EKI1" s="17"/>
      <c r="EKJ1" s="17"/>
      <c r="EKK1" s="17"/>
      <c r="EKL1" s="17"/>
      <c r="EKM1" s="17"/>
      <c r="EKN1" s="17"/>
      <c r="EKO1" s="17"/>
      <c r="EKP1" s="17"/>
      <c r="EKQ1" s="17"/>
      <c r="EKR1" s="17"/>
      <c r="EKS1" s="17"/>
      <c r="EKT1" s="17"/>
      <c r="EKU1" s="17"/>
      <c r="EKV1" s="17"/>
      <c r="EKW1" s="17"/>
      <c r="EKX1" s="17"/>
      <c r="EKY1" s="17"/>
      <c r="EKZ1" s="17"/>
      <c r="ELA1" s="17"/>
      <c r="ELB1" s="17"/>
      <c r="ELC1" s="17"/>
      <c r="ELD1" s="17"/>
      <c r="ELE1" s="17"/>
      <c r="ELF1" s="17"/>
      <c r="ELG1" s="17"/>
      <c r="ELH1" s="17"/>
      <c r="ELI1" s="17"/>
      <c r="ELJ1" s="17"/>
      <c r="ELK1" s="17"/>
      <c r="ELL1" s="17"/>
      <c r="ELM1" s="17"/>
      <c r="ELN1" s="17"/>
      <c r="ELO1" s="17"/>
      <c r="ELP1" s="17"/>
      <c r="ELQ1" s="17"/>
      <c r="ELR1" s="17"/>
      <c r="ELS1" s="17"/>
      <c r="ELT1" s="17"/>
      <c r="ELU1" s="17"/>
      <c r="ELV1" s="17"/>
      <c r="ELW1" s="17"/>
      <c r="ELX1" s="17"/>
      <c r="ELY1" s="17"/>
      <c r="ELZ1" s="17"/>
      <c r="EMA1" s="17"/>
      <c r="EMB1" s="17"/>
      <c r="EMC1" s="17"/>
      <c r="EMD1" s="17"/>
      <c r="EME1" s="17"/>
      <c r="EMF1" s="17"/>
      <c r="EMG1" s="17"/>
      <c r="EMH1" s="17"/>
      <c r="EMI1" s="17"/>
      <c r="EMJ1" s="17"/>
      <c r="EMK1" s="17"/>
      <c r="EML1" s="17"/>
      <c r="EMM1" s="17"/>
      <c r="EMN1" s="17"/>
      <c r="EMO1" s="17"/>
      <c r="EMP1" s="17"/>
      <c r="EMQ1" s="17"/>
      <c r="EMR1" s="17"/>
      <c r="EMS1" s="17"/>
      <c r="EMT1" s="17"/>
      <c r="EMU1" s="17"/>
      <c r="EMV1" s="17"/>
      <c r="EMW1" s="17"/>
      <c r="EMX1" s="17"/>
      <c r="EMY1" s="17"/>
      <c r="EMZ1" s="17"/>
      <c r="ENA1" s="17"/>
      <c r="ENB1" s="17"/>
      <c r="ENC1" s="17"/>
      <c r="END1" s="17"/>
      <c r="ENE1" s="17"/>
      <c r="ENF1" s="17"/>
      <c r="ENG1" s="17"/>
      <c r="ENH1" s="17"/>
      <c r="ENI1" s="17"/>
      <c r="ENJ1" s="17"/>
      <c r="ENK1" s="17"/>
      <c r="ENL1" s="17"/>
      <c r="ENM1" s="17"/>
      <c r="ENN1" s="17"/>
      <c r="ENO1" s="17"/>
      <c r="ENP1" s="17"/>
      <c r="ENQ1" s="17"/>
      <c r="ENR1" s="17"/>
      <c r="ENS1" s="17"/>
      <c r="ENT1" s="17"/>
      <c r="ENU1" s="17"/>
      <c r="ENV1" s="17"/>
      <c r="ENW1" s="17"/>
      <c r="ENX1" s="17"/>
      <c r="ENY1" s="17"/>
      <c r="ENZ1" s="17"/>
      <c r="EOA1" s="17"/>
      <c r="EOB1" s="17"/>
      <c r="EOC1" s="17"/>
      <c r="EOD1" s="17"/>
      <c r="EOE1" s="17"/>
      <c r="EOF1" s="17"/>
      <c r="EOG1" s="17"/>
      <c r="EOH1" s="17"/>
      <c r="EOI1" s="17"/>
      <c r="EOJ1" s="17"/>
      <c r="EOK1" s="17"/>
      <c r="EOL1" s="17"/>
      <c r="EOM1" s="17"/>
      <c r="EON1" s="17"/>
      <c r="EOO1" s="17"/>
      <c r="EOP1" s="17"/>
      <c r="EOQ1" s="17"/>
      <c r="EOR1" s="17"/>
      <c r="EOS1" s="17"/>
      <c r="EOT1" s="17"/>
      <c r="EOU1" s="17"/>
      <c r="EOV1" s="17"/>
      <c r="EOW1" s="17"/>
      <c r="EOX1" s="17"/>
      <c r="EOY1" s="17"/>
      <c r="EOZ1" s="17"/>
      <c r="EPA1" s="17"/>
      <c r="EPB1" s="17"/>
      <c r="EPC1" s="17"/>
      <c r="EPD1" s="17"/>
      <c r="EPE1" s="17"/>
      <c r="EPF1" s="17"/>
      <c r="EPG1" s="17"/>
      <c r="EPH1" s="17"/>
      <c r="EPI1" s="17"/>
      <c r="EPJ1" s="17"/>
      <c r="EPK1" s="17"/>
      <c r="EPL1" s="17"/>
      <c r="EPM1" s="17"/>
      <c r="EPN1" s="17"/>
      <c r="EPO1" s="17"/>
      <c r="EPP1" s="17"/>
      <c r="EPQ1" s="17"/>
      <c r="EPR1" s="17"/>
      <c r="EPS1" s="17"/>
      <c r="EPT1" s="17"/>
      <c r="EPU1" s="17"/>
      <c r="EPV1" s="17"/>
      <c r="EPW1" s="17"/>
      <c r="EPX1" s="17"/>
      <c r="EPY1" s="17"/>
      <c r="EPZ1" s="17"/>
      <c r="EQA1" s="17"/>
      <c r="EQB1" s="17"/>
      <c r="EQC1" s="17"/>
      <c r="EQD1" s="17"/>
      <c r="EQE1" s="17"/>
      <c r="EQF1" s="17"/>
      <c r="EQG1" s="17"/>
      <c r="EQH1" s="17"/>
      <c r="EQI1" s="17"/>
      <c r="EQJ1" s="17"/>
      <c r="EQK1" s="17"/>
      <c r="EQL1" s="17"/>
      <c r="EQM1" s="17"/>
      <c r="EQN1" s="17"/>
      <c r="EQO1" s="17"/>
      <c r="EQP1" s="17"/>
      <c r="EQQ1" s="17"/>
      <c r="EQR1" s="17"/>
      <c r="EQS1" s="17"/>
      <c r="EQT1" s="17"/>
      <c r="EQU1" s="17"/>
      <c r="EQV1" s="17"/>
      <c r="EQW1" s="17"/>
      <c r="EQX1" s="17"/>
      <c r="EQY1" s="17"/>
      <c r="EQZ1" s="17"/>
      <c r="ERA1" s="17"/>
      <c r="ERB1" s="17"/>
      <c r="ERC1" s="17"/>
      <c r="ERD1" s="17"/>
      <c r="ERE1" s="17"/>
      <c r="ERF1" s="17"/>
      <c r="ERG1" s="17"/>
      <c r="ERH1" s="17"/>
      <c r="ERI1" s="17"/>
      <c r="ERJ1" s="17"/>
      <c r="ERK1" s="17"/>
      <c r="ERL1" s="17"/>
      <c r="ERM1" s="17"/>
      <c r="ERN1" s="17"/>
      <c r="ERO1" s="17"/>
      <c r="ERP1" s="17"/>
      <c r="ERQ1" s="17"/>
      <c r="ERR1" s="17"/>
      <c r="ERS1" s="17"/>
      <c r="ERT1" s="17"/>
      <c r="ERU1" s="17"/>
      <c r="ERV1" s="17"/>
      <c r="ERW1" s="17"/>
      <c r="ERX1" s="17"/>
      <c r="ERY1" s="17"/>
      <c r="ERZ1" s="17"/>
      <c r="ESA1" s="17"/>
      <c r="ESB1" s="17"/>
      <c r="ESC1" s="17"/>
      <c r="ESD1" s="17"/>
      <c r="ESE1" s="17"/>
      <c r="ESF1" s="17"/>
      <c r="ESG1" s="17"/>
      <c r="ESH1" s="17"/>
      <c r="ESI1" s="17"/>
      <c r="ESJ1" s="17"/>
      <c r="ESK1" s="17"/>
      <c r="ESL1" s="17"/>
      <c r="ESM1" s="17"/>
      <c r="ESN1" s="17"/>
      <c r="ESO1" s="17"/>
      <c r="ESP1" s="17"/>
      <c r="ESQ1" s="17"/>
      <c r="ESR1" s="17"/>
      <c r="ESS1" s="17"/>
      <c r="EST1" s="17"/>
      <c r="ESU1" s="17"/>
      <c r="ESV1" s="17"/>
      <c r="ESW1" s="17"/>
      <c r="ESX1" s="17"/>
      <c r="ESY1" s="17"/>
      <c r="ESZ1" s="17"/>
      <c r="ETA1" s="17"/>
      <c r="ETB1" s="17"/>
      <c r="ETC1" s="17"/>
      <c r="ETD1" s="17"/>
      <c r="ETE1" s="17"/>
      <c r="ETF1" s="17"/>
      <c r="ETG1" s="17"/>
      <c r="ETH1" s="17"/>
      <c r="ETI1" s="17"/>
      <c r="ETJ1" s="17"/>
      <c r="ETK1" s="17"/>
      <c r="ETL1" s="17"/>
      <c r="ETM1" s="17"/>
      <c r="ETN1" s="17"/>
      <c r="ETO1" s="17"/>
      <c r="ETP1" s="17"/>
      <c r="ETQ1" s="17"/>
      <c r="ETR1" s="17"/>
      <c r="ETS1" s="17"/>
      <c r="ETT1" s="17"/>
      <c r="ETU1" s="17"/>
      <c r="ETV1" s="17"/>
      <c r="ETW1" s="17"/>
      <c r="ETX1" s="17"/>
      <c r="ETY1" s="17"/>
      <c r="ETZ1" s="17"/>
      <c r="EUA1" s="17"/>
      <c r="EUB1" s="17"/>
      <c r="EUC1" s="17"/>
      <c r="EUD1" s="17"/>
      <c r="EUE1" s="17"/>
      <c r="EUF1" s="17"/>
      <c r="EUG1" s="17"/>
      <c r="EUH1" s="17"/>
      <c r="EUI1" s="17"/>
      <c r="EUJ1" s="17"/>
      <c r="EUK1" s="17"/>
      <c r="EUL1" s="17"/>
      <c r="EUM1" s="17"/>
      <c r="EUN1" s="17"/>
      <c r="EUO1" s="17"/>
      <c r="EUP1" s="17"/>
      <c r="EUQ1" s="17"/>
      <c r="EUR1" s="17"/>
      <c r="EUS1" s="17"/>
      <c r="EUT1" s="17"/>
      <c r="EUU1" s="17"/>
      <c r="EUV1" s="17"/>
      <c r="EUW1" s="17"/>
      <c r="EUX1" s="17"/>
      <c r="EUY1" s="17"/>
      <c r="EUZ1" s="17"/>
      <c r="EVA1" s="17"/>
      <c r="EVB1" s="17"/>
      <c r="EVC1" s="17"/>
      <c r="EVD1" s="17"/>
      <c r="EVE1" s="17"/>
      <c r="EVF1" s="17"/>
      <c r="EVG1" s="17"/>
      <c r="EVH1" s="17"/>
      <c r="EVI1" s="17"/>
      <c r="EVJ1" s="17"/>
      <c r="EVK1" s="17"/>
      <c r="EVL1" s="17"/>
      <c r="EVM1" s="17"/>
      <c r="EVN1" s="17"/>
      <c r="EVO1" s="17"/>
      <c r="EVP1" s="17"/>
      <c r="EVQ1" s="17"/>
      <c r="EVR1" s="17"/>
      <c r="EVS1" s="17"/>
      <c r="EVT1" s="17"/>
      <c r="EVU1" s="17"/>
      <c r="EVV1" s="17"/>
      <c r="EVW1" s="17"/>
      <c r="EVX1" s="17"/>
      <c r="EVY1" s="17"/>
      <c r="EVZ1" s="17"/>
      <c r="EWA1" s="17"/>
      <c r="EWB1" s="17"/>
      <c r="EWC1" s="17"/>
      <c r="EWD1" s="17"/>
      <c r="EWE1" s="17"/>
      <c r="EWF1" s="17"/>
      <c r="EWG1" s="17"/>
      <c r="EWH1" s="17"/>
      <c r="EWI1" s="17"/>
      <c r="EWJ1" s="17"/>
      <c r="EWK1" s="17"/>
      <c r="EWL1" s="17"/>
      <c r="EWM1" s="17"/>
      <c r="EWN1" s="17"/>
      <c r="EWO1" s="17"/>
      <c r="EWP1" s="17"/>
      <c r="EWQ1" s="17"/>
      <c r="EWR1" s="17"/>
      <c r="EWS1" s="17"/>
      <c r="EWT1" s="17"/>
      <c r="EWU1" s="17"/>
      <c r="EWV1" s="17"/>
      <c r="EWW1" s="17"/>
      <c r="EWX1" s="17"/>
      <c r="EWY1" s="17"/>
      <c r="EWZ1" s="17"/>
      <c r="EXA1" s="17"/>
      <c r="EXB1" s="17"/>
      <c r="EXC1" s="17"/>
      <c r="EXD1" s="17"/>
      <c r="EXE1" s="17"/>
      <c r="EXF1" s="17"/>
      <c r="EXG1" s="17"/>
      <c r="EXH1" s="17"/>
      <c r="EXI1" s="17"/>
      <c r="EXJ1" s="17"/>
      <c r="EXK1" s="17"/>
      <c r="EXL1" s="17"/>
      <c r="EXM1" s="17"/>
      <c r="EXN1" s="17"/>
      <c r="EXO1" s="17"/>
      <c r="EXP1" s="17"/>
      <c r="EXQ1" s="17"/>
      <c r="EXR1" s="17"/>
      <c r="EXS1" s="17"/>
      <c r="EXT1" s="17"/>
      <c r="EXU1" s="17"/>
      <c r="EXV1" s="17"/>
      <c r="EXW1" s="17"/>
      <c r="EXX1" s="17"/>
      <c r="EXY1" s="17"/>
      <c r="EXZ1" s="17"/>
      <c r="EYA1" s="17"/>
      <c r="EYB1" s="17"/>
      <c r="EYC1" s="17"/>
      <c r="EYD1" s="17"/>
      <c r="EYE1" s="17"/>
      <c r="EYF1" s="17"/>
      <c r="EYG1" s="17"/>
      <c r="EYH1" s="17"/>
      <c r="EYI1" s="17"/>
      <c r="EYJ1" s="17"/>
      <c r="EYK1" s="17"/>
      <c r="EYL1" s="17"/>
      <c r="EYM1" s="17"/>
      <c r="EYN1" s="17"/>
      <c r="EYO1" s="17"/>
      <c r="EYP1" s="17"/>
      <c r="EYQ1" s="17"/>
      <c r="EYR1" s="17"/>
      <c r="EYS1" s="17"/>
      <c r="EYT1" s="17"/>
      <c r="EYU1" s="17"/>
      <c r="EYV1" s="17"/>
      <c r="EYW1" s="17"/>
      <c r="EYX1" s="17"/>
      <c r="EYY1" s="17"/>
      <c r="EYZ1" s="17"/>
      <c r="EZA1" s="17"/>
      <c r="EZB1" s="17"/>
      <c r="EZC1" s="17"/>
      <c r="EZD1" s="17"/>
      <c r="EZE1" s="17"/>
      <c r="EZF1" s="17"/>
      <c r="EZG1" s="17"/>
      <c r="EZH1" s="17"/>
      <c r="EZI1" s="17"/>
      <c r="EZJ1" s="17"/>
      <c r="EZK1" s="17"/>
      <c r="EZL1" s="17"/>
      <c r="EZM1" s="17"/>
      <c r="EZN1" s="17"/>
      <c r="EZO1" s="17"/>
      <c r="EZP1" s="17"/>
      <c r="EZQ1" s="17"/>
      <c r="EZR1" s="17"/>
      <c r="EZS1" s="17"/>
      <c r="EZT1" s="17"/>
      <c r="EZU1" s="17"/>
      <c r="EZV1" s="17"/>
      <c r="EZW1" s="17"/>
      <c r="EZX1" s="17"/>
      <c r="EZY1" s="17"/>
      <c r="EZZ1" s="17"/>
      <c r="FAA1" s="17"/>
      <c r="FAB1" s="17"/>
      <c r="FAC1" s="17"/>
      <c r="FAD1" s="17"/>
      <c r="FAE1" s="17"/>
      <c r="FAF1" s="17"/>
      <c r="FAG1" s="17"/>
      <c r="FAH1" s="17"/>
      <c r="FAI1" s="17"/>
      <c r="FAJ1" s="17"/>
      <c r="FAK1" s="17"/>
      <c r="FAL1" s="17"/>
      <c r="FAM1" s="17"/>
      <c r="FAN1" s="17"/>
      <c r="FAO1" s="17"/>
      <c r="FAP1" s="17"/>
      <c r="FAQ1" s="17"/>
      <c r="FAR1" s="17"/>
      <c r="FAS1" s="17"/>
      <c r="FAT1" s="17"/>
      <c r="FAU1" s="17"/>
      <c r="FAV1" s="17"/>
      <c r="FAW1" s="17"/>
      <c r="FAX1" s="17"/>
      <c r="FAY1" s="17"/>
      <c r="FAZ1" s="17"/>
      <c r="FBA1" s="17"/>
      <c r="FBB1" s="17"/>
      <c r="FBC1" s="17"/>
      <c r="FBD1" s="17"/>
      <c r="FBE1" s="17"/>
      <c r="FBF1" s="17"/>
      <c r="FBG1" s="17"/>
      <c r="FBH1" s="17"/>
      <c r="FBI1" s="17"/>
      <c r="FBJ1" s="17"/>
      <c r="FBK1" s="17"/>
      <c r="FBL1" s="17"/>
      <c r="FBM1" s="17"/>
      <c r="FBN1" s="17"/>
      <c r="FBO1" s="17"/>
      <c r="FBP1" s="17"/>
      <c r="FBQ1" s="17"/>
      <c r="FBR1" s="17"/>
      <c r="FBS1" s="17"/>
      <c r="FBT1" s="17"/>
      <c r="FBU1" s="17"/>
      <c r="FBV1" s="17"/>
      <c r="FBW1" s="17"/>
      <c r="FBX1" s="17"/>
      <c r="FBY1" s="17"/>
      <c r="FBZ1" s="17"/>
      <c r="FCA1" s="17"/>
      <c r="FCB1" s="17"/>
      <c r="FCC1" s="17"/>
      <c r="FCD1" s="17"/>
      <c r="FCE1" s="17"/>
      <c r="FCF1" s="17"/>
      <c r="FCG1" s="17"/>
      <c r="FCH1" s="17"/>
      <c r="FCI1" s="17"/>
      <c r="FCJ1" s="17"/>
      <c r="FCK1" s="17"/>
      <c r="FCL1" s="17"/>
      <c r="FCM1" s="17"/>
      <c r="FCN1" s="17"/>
      <c r="FCO1" s="17"/>
      <c r="FCP1" s="17"/>
      <c r="FCQ1" s="17"/>
      <c r="FCR1" s="17"/>
      <c r="FCS1" s="17"/>
      <c r="FCT1" s="17"/>
      <c r="FCU1" s="17"/>
      <c r="FCV1" s="17"/>
      <c r="FCW1" s="17"/>
      <c r="FCX1" s="17"/>
      <c r="FCY1" s="17"/>
      <c r="FCZ1" s="17"/>
      <c r="FDA1" s="17"/>
      <c r="FDB1" s="17"/>
      <c r="FDC1" s="17"/>
      <c r="FDD1" s="17"/>
      <c r="FDE1" s="17"/>
      <c r="FDF1" s="17"/>
      <c r="FDG1" s="17"/>
      <c r="FDH1" s="17"/>
      <c r="FDI1" s="17"/>
      <c r="FDJ1" s="17"/>
      <c r="FDK1" s="17"/>
      <c r="FDL1" s="17"/>
      <c r="FDM1" s="17"/>
      <c r="FDN1" s="17"/>
      <c r="FDO1" s="17"/>
      <c r="FDP1" s="17"/>
      <c r="FDQ1" s="17"/>
      <c r="FDR1" s="17"/>
      <c r="FDS1" s="17"/>
      <c r="FDT1" s="17"/>
      <c r="FDU1" s="17"/>
      <c r="FDV1" s="17"/>
      <c r="FDW1" s="17"/>
      <c r="FDX1" s="17"/>
      <c r="FDY1" s="17"/>
      <c r="FDZ1" s="17"/>
      <c r="FEA1" s="17"/>
      <c r="FEB1" s="17"/>
      <c r="FEC1" s="17"/>
      <c r="FED1" s="17"/>
      <c r="FEE1" s="17"/>
      <c r="FEF1" s="17"/>
      <c r="FEG1" s="17"/>
      <c r="FEH1" s="17"/>
      <c r="FEI1" s="17"/>
      <c r="FEJ1" s="17"/>
      <c r="FEK1" s="17"/>
      <c r="FEL1" s="17"/>
      <c r="FEM1" s="17"/>
      <c r="FEN1" s="17"/>
      <c r="FEO1" s="17"/>
      <c r="FEP1" s="17"/>
      <c r="FEQ1" s="17"/>
      <c r="FER1" s="17"/>
      <c r="FES1" s="17"/>
      <c r="FET1" s="17"/>
      <c r="FEU1" s="17"/>
      <c r="FEV1" s="17"/>
      <c r="FEW1" s="17"/>
      <c r="FEX1" s="17"/>
      <c r="FEY1" s="17"/>
      <c r="FEZ1" s="17"/>
      <c r="FFA1" s="17"/>
      <c r="FFB1" s="17"/>
      <c r="FFC1" s="17"/>
      <c r="FFD1" s="17"/>
      <c r="FFE1" s="17"/>
      <c r="FFF1" s="17"/>
      <c r="FFG1" s="17"/>
      <c r="FFH1" s="17"/>
      <c r="FFI1" s="17"/>
      <c r="FFJ1" s="17"/>
      <c r="FFK1" s="17"/>
      <c r="FFL1" s="17"/>
      <c r="FFM1" s="17"/>
      <c r="FFN1" s="17"/>
      <c r="FFO1" s="17"/>
      <c r="FFP1" s="17"/>
      <c r="FFQ1" s="17"/>
      <c r="FFR1" s="17"/>
      <c r="FFS1" s="17"/>
      <c r="FFT1" s="17"/>
      <c r="FFU1" s="17"/>
      <c r="FFV1" s="17"/>
      <c r="FFW1" s="17"/>
      <c r="FFX1" s="17"/>
      <c r="FFY1" s="17"/>
      <c r="FFZ1" s="17"/>
      <c r="FGA1" s="17"/>
      <c r="FGB1" s="17"/>
      <c r="FGC1" s="17"/>
      <c r="FGD1" s="17"/>
      <c r="FGE1" s="17"/>
      <c r="FGF1" s="17"/>
      <c r="FGG1" s="17"/>
      <c r="FGH1" s="17"/>
      <c r="FGI1" s="17"/>
      <c r="FGJ1" s="17"/>
      <c r="FGK1" s="17"/>
      <c r="FGL1" s="17"/>
      <c r="FGM1" s="17"/>
      <c r="FGN1" s="17"/>
      <c r="FGO1" s="17"/>
      <c r="FGP1" s="17"/>
      <c r="FGQ1" s="17"/>
      <c r="FGR1" s="17"/>
      <c r="FGS1" s="17"/>
      <c r="FGT1" s="17"/>
      <c r="FGU1" s="17"/>
      <c r="FGV1" s="17"/>
      <c r="FGW1" s="17"/>
      <c r="FGX1" s="17"/>
      <c r="FGY1" s="17"/>
      <c r="FGZ1" s="17"/>
      <c r="FHA1" s="17"/>
      <c r="FHB1" s="17"/>
      <c r="FHC1" s="17"/>
      <c r="FHD1" s="17"/>
      <c r="FHE1" s="17"/>
      <c r="FHF1" s="17"/>
      <c r="FHG1" s="17"/>
      <c r="FHH1" s="17"/>
      <c r="FHI1" s="17"/>
      <c r="FHJ1" s="17"/>
      <c r="FHK1" s="17"/>
      <c r="FHL1" s="17"/>
      <c r="FHM1" s="17"/>
      <c r="FHN1" s="17"/>
      <c r="FHO1" s="17"/>
      <c r="FHP1" s="17"/>
      <c r="FHQ1" s="17"/>
      <c r="FHR1" s="17"/>
      <c r="FHS1" s="17"/>
      <c r="FHT1" s="17"/>
      <c r="FHU1" s="17"/>
      <c r="FHV1" s="17"/>
      <c r="FHW1" s="17"/>
      <c r="FHX1" s="17"/>
      <c r="FHY1" s="17"/>
      <c r="FHZ1" s="17"/>
      <c r="FIA1" s="17"/>
      <c r="FIB1" s="17"/>
      <c r="FIC1" s="17"/>
      <c r="FID1" s="17"/>
      <c r="FIE1" s="17"/>
      <c r="FIF1" s="17"/>
      <c r="FIG1" s="17"/>
      <c r="FIH1" s="17"/>
      <c r="FII1" s="17"/>
      <c r="FIJ1" s="17"/>
      <c r="FIK1" s="17"/>
      <c r="FIL1" s="17"/>
      <c r="FIM1" s="17"/>
      <c r="FIN1" s="17"/>
      <c r="FIO1" s="17"/>
      <c r="FIP1" s="17"/>
      <c r="FIQ1" s="17"/>
      <c r="FIR1" s="17"/>
      <c r="FIS1" s="17"/>
      <c r="FIT1" s="17"/>
      <c r="FIU1" s="17"/>
      <c r="FIV1" s="17"/>
      <c r="FIW1" s="17"/>
      <c r="FIX1" s="17"/>
      <c r="FIY1" s="17"/>
      <c r="FIZ1" s="17"/>
      <c r="FJA1" s="17"/>
      <c r="FJB1" s="17"/>
      <c r="FJC1" s="17"/>
      <c r="FJD1" s="17"/>
      <c r="FJE1" s="17"/>
      <c r="FJF1" s="17"/>
      <c r="FJG1" s="17"/>
      <c r="FJH1" s="17"/>
      <c r="FJI1" s="17"/>
      <c r="FJJ1" s="17"/>
      <c r="FJK1" s="17"/>
      <c r="FJL1" s="17"/>
      <c r="FJM1" s="17"/>
      <c r="FJN1" s="17"/>
      <c r="FJO1" s="17"/>
      <c r="FJP1" s="17"/>
      <c r="FJQ1" s="17"/>
      <c r="FJR1" s="17"/>
      <c r="FJS1" s="17"/>
      <c r="FJT1" s="17"/>
      <c r="FJU1" s="17"/>
      <c r="FJV1" s="17"/>
      <c r="FJW1" s="17"/>
      <c r="FJX1" s="17"/>
      <c r="FJY1" s="17"/>
      <c r="FJZ1" s="17"/>
      <c r="FKA1" s="17"/>
      <c r="FKB1" s="17"/>
      <c r="FKC1" s="17"/>
      <c r="FKD1" s="17"/>
      <c r="FKE1" s="17"/>
      <c r="FKF1" s="17"/>
      <c r="FKG1" s="17"/>
      <c r="FKH1" s="17"/>
      <c r="FKI1" s="17"/>
      <c r="FKJ1" s="17"/>
      <c r="FKK1" s="17"/>
      <c r="FKL1" s="17"/>
      <c r="FKM1" s="17"/>
      <c r="FKN1" s="17"/>
      <c r="FKO1" s="17"/>
      <c r="FKP1" s="17"/>
      <c r="FKQ1" s="17"/>
      <c r="FKR1" s="17"/>
      <c r="FKS1" s="17"/>
      <c r="FKT1" s="17"/>
      <c r="FKU1" s="17"/>
      <c r="FKV1" s="17"/>
      <c r="FKW1" s="17"/>
      <c r="FKX1" s="17"/>
      <c r="FKY1" s="17"/>
      <c r="FKZ1" s="17"/>
      <c r="FLA1" s="17"/>
      <c r="FLB1" s="17"/>
      <c r="FLC1" s="17"/>
      <c r="FLD1" s="17"/>
      <c r="FLE1" s="17"/>
      <c r="FLF1" s="17"/>
      <c r="FLG1" s="17"/>
      <c r="FLH1" s="17"/>
      <c r="FLI1" s="17"/>
      <c r="FLJ1" s="17"/>
      <c r="FLK1" s="17"/>
      <c r="FLL1" s="17"/>
      <c r="FLM1" s="17"/>
      <c r="FLN1" s="17"/>
      <c r="FLO1" s="17"/>
      <c r="FLP1" s="17"/>
      <c r="FLQ1" s="17"/>
      <c r="FLR1" s="17"/>
      <c r="FLS1" s="17"/>
      <c r="FLT1" s="17"/>
      <c r="FLU1" s="17"/>
      <c r="FLV1" s="17"/>
      <c r="FLW1" s="17"/>
      <c r="FLX1" s="17"/>
      <c r="FLY1" s="17"/>
      <c r="FLZ1" s="17"/>
      <c r="FMA1" s="17"/>
      <c r="FMB1" s="17"/>
      <c r="FMC1" s="17"/>
      <c r="FMD1" s="17"/>
      <c r="FME1" s="17"/>
      <c r="FMF1" s="17"/>
      <c r="FMG1" s="17"/>
      <c r="FMH1" s="17"/>
      <c r="FMI1" s="17"/>
      <c r="FMJ1" s="17"/>
      <c r="FMK1" s="17"/>
      <c r="FML1" s="17"/>
      <c r="FMM1" s="17"/>
      <c r="FMN1" s="17"/>
      <c r="FMO1" s="17"/>
      <c r="FMP1" s="17"/>
      <c r="FMQ1" s="17"/>
      <c r="FMR1" s="17"/>
      <c r="FMS1" s="17"/>
      <c r="FMT1" s="17"/>
      <c r="FMU1" s="17"/>
      <c r="FMV1" s="17"/>
      <c r="FMW1" s="17"/>
      <c r="FMX1" s="17"/>
      <c r="FMY1" s="17"/>
      <c r="FMZ1" s="17"/>
      <c r="FNA1" s="17"/>
      <c r="FNB1" s="17"/>
      <c r="FNC1" s="17"/>
      <c r="FND1" s="17"/>
      <c r="FNE1" s="17"/>
      <c r="FNF1" s="17"/>
      <c r="FNG1" s="17"/>
      <c r="FNH1" s="17"/>
      <c r="FNI1" s="17"/>
      <c r="FNJ1" s="17"/>
      <c r="FNK1" s="17"/>
      <c r="FNL1" s="17"/>
      <c r="FNM1" s="17"/>
      <c r="FNN1" s="17"/>
      <c r="FNO1" s="17"/>
      <c r="FNP1" s="17"/>
      <c r="FNQ1" s="17"/>
      <c r="FNR1" s="17"/>
      <c r="FNS1" s="17"/>
      <c r="FNT1" s="17"/>
      <c r="FNU1" s="17"/>
      <c r="FNV1" s="17"/>
      <c r="FNW1" s="17"/>
      <c r="FNX1" s="17"/>
      <c r="FNY1" s="17"/>
      <c r="FNZ1" s="17"/>
      <c r="FOA1" s="17"/>
      <c r="FOB1" s="17"/>
      <c r="FOC1" s="17"/>
      <c r="FOD1" s="17"/>
      <c r="FOE1" s="17"/>
      <c r="FOF1" s="17"/>
      <c r="FOG1" s="17"/>
      <c r="FOH1" s="17"/>
      <c r="FOI1" s="17"/>
      <c r="FOJ1" s="17"/>
      <c r="FOK1" s="17"/>
      <c r="FOL1" s="17"/>
      <c r="FOM1" s="17"/>
      <c r="FON1" s="17"/>
      <c r="FOO1" s="17"/>
      <c r="FOP1" s="17"/>
      <c r="FOQ1" s="17"/>
      <c r="FOR1" s="17"/>
      <c r="FOS1" s="17"/>
      <c r="FOT1" s="17"/>
      <c r="FOU1" s="17"/>
      <c r="FOV1" s="17"/>
      <c r="FOW1" s="17"/>
      <c r="FOX1" s="17"/>
      <c r="FOY1" s="17"/>
      <c r="FOZ1" s="17"/>
      <c r="FPA1" s="17"/>
      <c r="FPB1" s="17"/>
      <c r="FPC1" s="17"/>
      <c r="FPD1" s="17"/>
      <c r="FPE1" s="17"/>
      <c r="FPF1" s="17"/>
      <c r="FPG1" s="17"/>
      <c r="FPH1" s="17"/>
      <c r="FPI1" s="17"/>
      <c r="FPJ1" s="17"/>
      <c r="FPK1" s="17"/>
      <c r="FPL1" s="17"/>
      <c r="FPM1" s="17"/>
      <c r="FPN1" s="17"/>
      <c r="FPO1" s="17"/>
      <c r="FPP1" s="17"/>
      <c r="FPQ1" s="17"/>
      <c r="FPR1" s="17"/>
      <c r="FPS1" s="17"/>
      <c r="FPT1" s="17"/>
      <c r="FPU1" s="17"/>
      <c r="FPV1" s="17"/>
      <c r="FPW1" s="17"/>
      <c r="FPX1" s="17"/>
      <c r="FPY1" s="17"/>
      <c r="FPZ1" s="17"/>
      <c r="FQA1" s="17"/>
      <c r="FQB1" s="17"/>
      <c r="FQC1" s="17"/>
      <c r="FQD1" s="17"/>
      <c r="FQE1" s="17"/>
      <c r="FQF1" s="17"/>
      <c r="FQG1" s="17"/>
      <c r="FQH1" s="17"/>
      <c r="FQI1" s="17"/>
      <c r="FQJ1" s="17"/>
      <c r="FQK1" s="17"/>
      <c r="FQL1" s="17"/>
      <c r="FQM1" s="17"/>
      <c r="FQN1" s="17"/>
      <c r="FQO1" s="17"/>
      <c r="FQP1" s="17"/>
      <c r="FQQ1" s="17"/>
      <c r="FQR1" s="17"/>
      <c r="FQS1" s="17"/>
      <c r="FQT1" s="17"/>
      <c r="FQU1" s="17"/>
      <c r="FQV1" s="17"/>
      <c r="FQW1" s="17"/>
      <c r="FQX1" s="17"/>
      <c r="FQY1" s="17"/>
      <c r="FQZ1" s="17"/>
      <c r="FRA1" s="17"/>
      <c r="FRB1" s="17"/>
      <c r="FRC1" s="17"/>
      <c r="FRD1" s="17"/>
      <c r="FRE1" s="17"/>
      <c r="FRF1" s="17"/>
      <c r="FRG1" s="17"/>
      <c r="FRH1" s="17"/>
      <c r="FRI1" s="17"/>
      <c r="FRJ1" s="17"/>
      <c r="FRK1" s="17"/>
      <c r="FRL1" s="17"/>
      <c r="FRM1" s="17"/>
      <c r="FRN1" s="17"/>
      <c r="FRO1" s="17"/>
      <c r="FRP1" s="17"/>
      <c r="FRQ1" s="17"/>
      <c r="FRR1" s="17"/>
      <c r="FRS1" s="17"/>
      <c r="FRT1" s="17"/>
      <c r="FRU1" s="17"/>
      <c r="FRV1" s="17"/>
      <c r="FRW1" s="17"/>
      <c r="FRX1" s="17"/>
      <c r="FRY1" s="17"/>
      <c r="FRZ1" s="17"/>
      <c r="FSA1" s="17"/>
      <c r="FSB1" s="17"/>
      <c r="FSC1" s="17"/>
      <c r="FSD1" s="17"/>
      <c r="FSE1" s="17"/>
      <c r="FSF1" s="17"/>
      <c r="FSG1" s="17"/>
      <c r="FSH1" s="17"/>
      <c r="FSI1" s="17"/>
      <c r="FSJ1" s="17"/>
      <c r="FSK1" s="17"/>
      <c r="FSL1" s="17"/>
      <c r="FSM1" s="17"/>
      <c r="FSN1" s="17"/>
      <c r="FSO1" s="17"/>
      <c r="FSP1" s="17"/>
      <c r="FSQ1" s="17"/>
      <c r="FSR1" s="17"/>
      <c r="FSS1" s="17"/>
      <c r="FST1" s="17"/>
      <c r="FSU1" s="17"/>
      <c r="FSV1" s="17"/>
      <c r="FSW1" s="17"/>
      <c r="FSX1" s="17"/>
      <c r="FSY1" s="17"/>
      <c r="FSZ1" s="17"/>
      <c r="FTA1" s="17"/>
      <c r="FTB1" s="17"/>
      <c r="FTC1" s="17"/>
      <c r="FTD1" s="17"/>
      <c r="FTE1" s="17"/>
      <c r="FTF1" s="17"/>
      <c r="FTG1" s="17"/>
      <c r="FTH1" s="17"/>
      <c r="FTI1" s="17"/>
      <c r="FTJ1" s="17"/>
      <c r="FTK1" s="17"/>
      <c r="FTL1" s="17"/>
      <c r="FTM1" s="17"/>
      <c r="FTN1" s="17"/>
      <c r="FTO1" s="17"/>
      <c r="FTP1" s="17"/>
      <c r="FTQ1" s="17"/>
      <c r="FTR1" s="17"/>
      <c r="FTS1" s="17"/>
      <c r="FTT1" s="17"/>
      <c r="FTU1" s="17"/>
      <c r="FTV1" s="17"/>
      <c r="FTW1" s="17"/>
      <c r="FTX1" s="17"/>
      <c r="FTY1" s="17"/>
      <c r="FTZ1" s="17"/>
      <c r="FUA1" s="17"/>
      <c r="FUB1" s="17"/>
      <c r="FUC1" s="17"/>
      <c r="FUD1" s="17"/>
      <c r="FUE1" s="17"/>
      <c r="FUF1" s="17"/>
      <c r="FUG1" s="17"/>
      <c r="FUH1" s="17"/>
      <c r="FUI1" s="17"/>
      <c r="FUJ1" s="17"/>
      <c r="FUK1" s="17"/>
      <c r="FUL1" s="17"/>
      <c r="FUM1" s="17"/>
      <c r="FUN1" s="17"/>
      <c r="FUO1" s="17"/>
      <c r="FUP1" s="17"/>
      <c r="FUQ1" s="17"/>
      <c r="FUR1" s="17"/>
      <c r="FUS1" s="17"/>
      <c r="FUT1" s="17"/>
      <c r="FUU1" s="17"/>
      <c r="FUV1" s="17"/>
      <c r="FUW1" s="17"/>
      <c r="FUX1" s="17"/>
      <c r="FUY1" s="17"/>
      <c r="FUZ1" s="17"/>
      <c r="FVA1" s="17"/>
      <c r="FVB1" s="17"/>
      <c r="FVC1" s="17"/>
      <c r="FVD1" s="17"/>
      <c r="FVE1" s="17"/>
      <c r="FVF1" s="17"/>
      <c r="FVG1" s="17"/>
      <c r="FVH1" s="17"/>
      <c r="FVI1" s="17"/>
      <c r="FVJ1" s="17"/>
      <c r="FVK1" s="17"/>
      <c r="FVL1" s="17"/>
      <c r="FVM1" s="17"/>
      <c r="FVN1" s="17"/>
      <c r="FVO1" s="17"/>
      <c r="FVP1" s="17"/>
      <c r="FVQ1" s="17"/>
      <c r="FVR1" s="17"/>
      <c r="FVS1" s="17"/>
      <c r="FVT1" s="17"/>
      <c r="FVU1" s="17"/>
      <c r="FVV1" s="17"/>
      <c r="FVW1" s="17"/>
      <c r="FVX1" s="17"/>
      <c r="FVY1" s="17"/>
      <c r="FVZ1" s="17"/>
      <c r="FWA1" s="17"/>
      <c r="FWB1" s="17"/>
      <c r="FWC1" s="17"/>
      <c r="FWD1" s="17"/>
      <c r="FWE1" s="17"/>
      <c r="FWF1" s="17"/>
      <c r="FWG1" s="17"/>
      <c r="FWH1" s="17"/>
      <c r="FWI1" s="17"/>
      <c r="FWJ1" s="17"/>
      <c r="FWK1" s="17"/>
      <c r="FWL1" s="17"/>
      <c r="FWM1" s="17"/>
      <c r="FWN1" s="17"/>
      <c r="FWO1" s="17"/>
      <c r="FWP1" s="17"/>
      <c r="FWQ1" s="17"/>
      <c r="FWR1" s="17"/>
      <c r="FWS1" s="17"/>
      <c r="FWT1" s="17"/>
      <c r="FWU1" s="17"/>
      <c r="FWV1" s="17"/>
      <c r="FWW1" s="17"/>
      <c r="FWX1" s="17"/>
      <c r="FWY1" s="17"/>
      <c r="FWZ1" s="17"/>
      <c r="FXA1" s="17"/>
      <c r="FXB1" s="17"/>
      <c r="FXC1" s="17"/>
      <c r="FXD1" s="17"/>
      <c r="FXE1" s="17"/>
      <c r="FXF1" s="17"/>
      <c r="FXG1" s="17"/>
      <c r="FXH1" s="17"/>
      <c r="FXI1" s="17"/>
      <c r="FXJ1" s="17"/>
      <c r="FXK1" s="17"/>
      <c r="FXL1" s="17"/>
      <c r="FXM1" s="17"/>
      <c r="FXN1" s="17"/>
      <c r="FXO1" s="17"/>
      <c r="FXP1" s="17"/>
      <c r="FXQ1" s="17"/>
      <c r="FXR1" s="17"/>
      <c r="FXS1" s="17"/>
      <c r="FXT1" s="17"/>
      <c r="FXU1" s="17"/>
      <c r="FXV1" s="17"/>
      <c r="FXW1" s="17"/>
      <c r="FXX1" s="17"/>
      <c r="FXY1" s="17"/>
      <c r="FXZ1" s="17"/>
      <c r="FYA1" s="17"/>
      <c r="FYB1" s="17"/>
      <c r="FYC1" s="17"/>
      <c r="FYD1" s="17"/>
      <c r="FYE1" s="17"/>
      <c r="FYF1" s="17"/>
      <c r="FYG1" s="17"/>
      <c r="FYH1" s="17"/>
      <c r="FYI1" s="17"/>
      <c r="FYJ1" s="17"/>
      <c r="FYK1" s="17"/>
      <c r="FYL1" s="17"/>
      <c r="FYM1" s="17"/>
      <c r="FYN1" s="17"/>
      <c r="FYO1" s="17"/>
      <c r="FYP1" s="17"/>
      <c r="FYQ1" s="17"/>
      <c r="FYR1" s="17"/>
      <c r="FYS1" s="17"/>
      <c r="FYT1" s="17"/>
      <c r="FYU1" s="17"/>
      <c r="FYV1" s="17"/>
      <c r="FYW1" s="17"/>
      <c r="FYX1" s="17"/>
      <c r="FYY1" s="17"/>
      <c r="FYZ1" s="17"/>
      <c r="FZA1" s="17"/>
      <c r="FZB1" s="17"/>
      <c r="FZC1" s="17"/>
      <c r="FZD1" s="17"/>
      <c r="FZE1" s="17"/>
      <c r="FZF1" s="17"/>
      <c r="FZG1" s="17"/>
      <c r="FZH1" s="17"/>
      <c r="FZI1" s="17"/>
      <c r="FZJ1" s="17"/>
      <c r="FZK1" s="17"/>
      <c r="FZL1" s="17"/>
      <c r="FZM1" s="17"/>
      <c r="FZN1" s="17"/>
      <c r="FZO1" s="17"/>
      <c r="FZP1" s="17"/>
      <c r="FZQ1" s="17"/>
      <c r="FZR1" s="17"/>
      <c r="FZS1" s="17"/>
      <c r="FZT1" s="17"/>
      <c r="FZU1" s="17"/>
      <c r="FZV1" s="17"/>
      <c r="FZW1" s="17"/>
      <c r="FZX1" s="17"/>
      <c r="FZY1" s="17"/>
      <c r="FZZ1" s="17"/>
      <c r="GAA1" s="17"/>
      <c r="GAB1" s="17"/>
      <c r="GAC1" s="17"/>
      <c r="GAD1" s="17"/>
      <c r="GAE1" s="17"/>
      <c r="GAF1" s="17"/>
      <c r="GAG1" s="17"/>
      <c r="GAH1" s="17"/>
      <c r="GAI1" s="17"/>
      <c r="GAJ1" s="17"/>
      <c r="GAK1" s="17"/>
      <c r="GAL1" s="17"/>
      <c r="GAM1" s="17"/>
      <c r="GAN1" s="17"/>
      <c r="GAO1" s="17"/>
      <c r="GAP1" s="17"/>
      <c r="GAQ1" s="17"/>
      <c r="GAR1" s="17"/>
      <c r="GAS1" s="17"/>
      <c r="GAT1" s="17"/>
      <c r="GAU1" s="17"/>
      <c r="GAV1" s="17"/>
      <c r="GAW1" s="17"/>
      <c r="GAX1" s="17"/>
      <c r="GAY1" s="17"/>
      <c r="GAZ1" s="17"/>
      <c r="GBA1" s="17"/>
      <c r="GBB1" s="17"/>
      <c r="GBC1" s="17"/>
      <c r="GBD1" s="17"/>
      <c r="GBE1" s="17"/>
      <c r="GBF1" s="17"/>
      <c r="GBG1" s="17"/>
      <c r="GBH1" s="17"/>
      <c r="GBI1" s="17"/>
      <c r="GBJ1" s="17"/>
      <c r="GBK1" s="17"/>
      <c r="GBL1" s="17"/>
      <c r="GBM1" s="17"/>
      <c r="GBN1" s="17"/>
      <c r="GBO1" s="17"/>
      <c r="GBP1" s="17"/>
      <c r="GBQ1" s="17"/>
      <c r="GBR1" s="17"/>
      <c r="GBS1" s="17"/>
      <c r="GBT1" s="17"/>
      <c r="GBU1" s="17"/>
      <c r="GBV1" s="17"/>
      <c r="GBW1" s="17"/>
      <c r="GBX1" s="17"/>
      <c r="GBY1" s="17"/>
      <c r="GBZ1" s="17"/>
      <c r="GCA1" s="17"/>
      <c r="GCB1" s="17"/>
      <c r="GCC1" s="17"/>
      <c r="GCD1" s="17"/>
      <c r="GCE1" s="17"/>
      <c r="GCF1" s="17"/>
      <c r="GCG1" s="17"/>
      <c r="GCH1" s="17"/>
      <c r="GCI1" s="17"/>
      <c r="GCJ1" s="17"/>
      <c r="GCK1" s="17"/>
      <c r="GCL1" s="17"/>
      <c r="GCM1" s="17"/>
      <c r="GCN1" s="17"/>
      <c r="GCO1" s="17"/>
      <c r="GCP1" s="17"/>
      <c r="GCQ1" s="17"/>
      <c r="GCR1" s="17"/>
      <c r="GCS1" s="17"/>
      <c r="GCT1" s="17"/>
      <c r="GCU1" s="17"/>
      <c r="GCV1" s="17"/>
      <c r="GCW1" s="17"/>
      <c r="GCX1" s="17"/>
      <c r="GCY1" s="17"/>
      <c r="GCZ1" s="17"/>
      <c r="GDA1" s="17"/>
      <c r="GDB1" s="17"/>
      <c r="GDC1" s="17"/>
      <c r="GDD1" s="17"/>
      <c r="GDE1" s="17"/>
      <c r="GDF1" s="17"/>
      <c r="GDG1" s="17"/>
      <c r="GDH1" s="17"/>
      <c r="GDI1" s="17"/>
      <c r="GDJ1" s="17"/>
      <c r="GDK1" s="17"/>
      <c r="GDL1" s="17"/>
      <c r="GDM1" s="17"/>
      <c r="GDN1" s="17"/>
      <c r="GDO1" s="17"/>
      <c r="GDP1" s="17"/>
      <c r="GDQ1" s="17"/>
      <c r="GDR1" s="17"/>
      <c r="GDS1" s="17"/>
      <c r="GDT1" s="17"/>
      <c r="GDU1" s="17"/>
      <c r="GDV1" s="17"/>
      <c r="GDW1" s="17"/>
      <c r="GDX1" s="17"/>
      <c r="GDY1" s="17"/>
      <c r="GDZ1" s="17"/>
      <c r="GEA1" s="17"/>
      <c r="GEB1" s="17"/>
      <c r="GEC1" s="17"/>
      <c r="GED1" s="17"/>
      <c r="GEE1" s="17"/>
      <c r="GEF1" s="17"/>
      <c r="GEG1" s="17"/>
      <c r="GEH1" s="17"/>
      <c r="GEI1" s="17"/>
      <c r="GEJ1" s="17"/>
      <c r="GEK1" s="17"/>
      <c r="GEL1" s="17"/>
      <c r="GEM1" s="17"/>
      <c r="GEN1" s="17"/>
      <c r="GEO1" s="17"/>
      <c r="GEP1" s="17"/>
      <c r="GEQ1" s="17"/>
      <c r="GER1" s="17"/>
      <c r="GES1" s="17"/>
      <c r="GET1" s="17"/>
      <c r="GEU1" s="17"/>
      <c r="GEV1" s="17"/>
      <c r="GEW1" s="17"/>
      <c r="GEX1" s="17"/>
      <c r="GEY1" s="17"/>
      <c r="GEZ1" s="17"/>
      <c r="GFA1" s="17"/>
      <c r="GFB1" s="17"/>
      <c r="GFC1" s="17"/>
      <c r="GFD1" s="17"/>
      <c r="GFE1" s="17"/>
      <c r="GFF1" s="17"/>
      <c r="GFG1" s="17"/>
      <c r="GFH1" s="17"/>
      <c r="GFI1" s="17"/>
      <c r="GFJ1" s="17"/>
      <c r="GFK1" s="17"/>
      <c r="GFL1" s="17"/>
      <c r="GFM1" s="17"/>
      <c r="GFN1" s="17"/>
      <c r="GFO1" s="17"/>
      <c r="GFP1" s="17"/>
      <c r="GFQ1" s="17"/>
      <c r="GFR1" s="17"/>
      <c r="GFS1" s="17"/>
      <c r="GFT1" s="17"/>
      <c r="GFU1" s="17"/>
      <c r="GFV1" s="17"/>
      <c r="GFW1" s="17"/>
      <c r="GFX1" s="17"/>
      <c r="GFY1" s="17"/>
      <c r="GFZ1" s="17"/>
      <c r="GGA1" s="17"/>
      <c r="GGB1" s="17"/>
      <c r="GGC1" s="17"/>
      <c r="GGD1" s="17"/>
      <c r="GGE1" s="17"/>
      <c r="GGF1" s="17"/>
      <c r="GGG1" s="17"/>
      <c r="GGH1" s="17"/>
      <c r="GGI1" s="17"/>
      <c r="GGJ1" s="17"/>
      <c r="GGK1" s="17"/>
      <c r="GGL1" s="17"/>
      <c r="GGM1" s="17"/>
      <c r="GGN1" s="17"/>
      <c r="GGO1" s="17"/>
      <c r="GGP1" s="17"/>
      <c r="GGQ1" s="17"/>
      <c r="GGR1" s="17"/>
      <c r="GGS1" s="17"/>
      <c r="GGT1" s="17"/>
      <c r="GGU1" s="17"/>
      <c r="GGV1" s="17"/>
      <c r="GGW1" s="17"/>
      <c r="GGX1" s="17"/>
      <c r="GGY1" s="17"/>
      <c r="GGZ1" s="17"/>
      <c r="GHA1" s="17"/>
      <c r="GHB1" s="17"/>
      <c r="GHC1" s="17"/>
      <c r="GHD1" s="17"/>
      <c r="GHE1" s="17"/>
      <c r="GHF1" s="17"/>
      <c r="GHG1" s="17"/>
      <c r="GHH1" s="17"/>
      <c r="GHI1" s="17"/>
      <c r="GHJ1" s="17"/>
      <c r="GHK1" s="17"/>
      <c r="GHL1" s="17"/>
      <c r="GHM1" s="17"/>
      <c r="GHN1" s="17"/>
      <c r="GHO1" s="17"/>
      <c r="GHP1" s="17"/>
      <c r="GHQ1" s="17"/>
      <c r="GHR1" s="17"/>
      <c r="GHS1" s="17"/>
      <c r="GHT1" s="17"/>
      <c r="GHU1" s="17"/>
      <c r="GHV1" s="17"/>
      <c r="GHW1" s="17"/>
      <c r="GHX1" s="17"/>
      <c r="GHY1" s="17"/>
      <c r="GHZ1" s="17"/>
      <c r="GIA1" s="17"/>
      <c r="GIB1" s="17"/>
      <c r="GIC1" s="17"/>
      <c r="GID1" s="17"/>
      <c r="GIE1" s="17"/>
      <c r="GIF1" s="17"/>
      <c r="GIG1" s="17"/>
      <c r="GIH1" s="17"/>
      <c r="GII1" s="17"/>
      <c r="GIJ1" s="17"/>
      <c r="GIK1" s="17"/>
      <c r="GIL1" s="17"/>
      <c r="GIM1" s="17"/>
      <c r="GIN1" s="17"/>
      <c r="GIO1" s="17"/>
      <c r="GIP1" s="17"/>
      <c r="GIQ1" s="17"/>
      <c r="GIR1" s="17"/>
      <c r="GIS1" s="17"/>
      <c r="GIT1" s="17"/>
      <c r="GIU1" s="17"/>
      <c r="GIV1" s="17"/>
      <c r="GIW1" s="17"/>
      <c r="GIX1" s="17"/>
      <c r="GIY1" s="17"/>
      <c r="GIZ1" s="17"/>
      <c r="GJA1" s="17"/>
      <c r="GJB1" s="17"/>
      <c r="GJC1" s="17"/>
      <c r="GJD1" s="17"/>
      <c r="GJE1" s="17"/>
      <c r="GJF1" s="17"/>
      <c r="GJG1" s="17"/>
      <c r="GJH1" s="17"/>
      <c r="GJI1" s="17"/>
      <c r="GJJ1" s="17"/>
      <c r="GJK1" s="17"/>
      <c r="GJL1" s="17"/>
      <c r="GJM1" s="17"/>
      <c r="GJN1" s="17"/>
      <c r="GJO1" s="17"/>
      <c r="GJP1" s="17"/>
      <c r="GJQ1" s="17"/>
      <c r="GJR1" s="17"/>
      <c r="GJS1" s="17"/>
      <c r="GJT1" s="17"/>
      <c r="GJU1" s="17"/>
      <c r="GJV1" s="17"/>
      <c r="GJW1" s="17"/>
      <c r="GJX1" s="17"/>
      <c r="GJY1" s="17"/>
      <c r="GJZ1" s="17"/>
      <c r="GKA1" s="17"/>
      <c r="GKB1" s="17"/>
      <c r="GKC1" s="17"/>
      <c r="GKD1" s="17"/>
      <c r="GKE1" s="17"/>
      <c r="GKF1" s="17"/>
      <c r="GKG1" s="17"/>
      <c r="GKH1" s="17"/>
      <c r="GKI1" s="17"/>
      <c r="GKJ1" s="17"/>
      <c r="GKK1" s="17"/>
      <c r="GKL1" s="17"/>
      <c r="GKM1" s="17"/>
      <c r="GKN1" s="17"/>
      <c r="GKO1" s="17"/>
      <c r="GKP1" s="17"/>
      <c r="GKQ1" s="17"/>
      <c r="GKR1" s="17"/>
      <c r="GKS1" s="17"/>
      <c r="GKT1" s="17"/>
      <c r="GKU1" s="17"/>
      <c r="GKV1" s="17"/>
      <c r="GKW1" s="17"/>
      <c r="GKX1" s="17"/>
      <c r="GKY1" s="17"/>
      <c r="GKZ1" s="17"/>
      <c r="GLA1" s="17"/>
      <c r="GLB1" s="17"/>
      <c r="GLC1" s="17"/>
      <c r="GLD1" s="17"/>
      <c r="GLE1" s="17"/>
      <c r="GLF1" s="17"/>
      <c r="GLG1" s="17"/>
      <c r="GLH1" s="17"/>
      <c r="GLI1" s="17"/>
      <c r="GLJ1" s="17"/>
      <c r="GLK1" s="17"/>
      <c r="GLL1" s="17"/>
      <c r="GLM1" s="17"/>
      <c r="GLN1" s="17"/>
      <c r="GLO1" s="17"/>
      <c r="GLP1" s="17"/>
      <c r="GLQ1" s="17"/>
      <c r="GLR1" s="17"/>
      <c r="GLS1" s="17"/>
      <c r="GLT1" s="17"/>
      <c r="GLU1" s="17"/>
      <c r="GLV1" s="17"/>
      <c r="GLW1" s="17"/>
      <c r="GLX1" s="17"/>
      <c r="GLY1" s="17"/>
      <c r="GLZ1" s="17"/>
      <c r="GMA1" s="17"/>
      <c r="GMB1" s="17"/>
      <c r="GMC1" s="17"/>
      <c r="GMD1" s="17"/>
      <c r="GME1" s="17"/>
      <c r="GMF1" s="17"/>
      <c r="GMG1" s="17"/>
      <c r="GMH1" s="17"/>
      <c r="GMI1" s="17"/>
      <c r="GMJ1" s="17"/>
      <c r="GMK1" s="17"/>
      <c r="GML1" s="17"/>
      <c r="GMM1" s="17"/>
      <c r="GMN1" s="17"/>
      <c r="GMO1" s="17"/>
      <c r="GMP1" s="17"/>
      <c r="GMQ1" s="17"/>
      <c r="GMR1" s="17"/>
      <c r="GMS1" s="17"/>
      <c r="GMT1" s="17"/>
      <c r="GMU1" s="17"/>
      <c r="GMV1" s="17"/>
      <c r="GMW1" s="17"/>
      <c r="GMX1" s="17"/>
      <c r="GMY1" s="17"/>
      <c r="GMZ1" s="17"/>
      <c r="GNA1" s="17"/>
      <c r="GNB1" s="17"/>
      <c r="GNC1" s="17"/>
      <c r="GND1" s="17"/>
      <c r="GNE1" s="17"/>
      <c r="GNF1" s="17"/>
      <c r="GNG1" s="17"/>
      <c r="GNH1" s="17"/>
      <c r="GNI1" s="17"/>
      <c r="GNJ1" s="17"/>
      <c r="GNK1" s="17"/>
      <c r="GNL1" s="17"/>
      <c r="GNM1" s="17"/>
      <c r="GNN1" s="17"/>
      <c r="GNO1" s="17"/>
      <c r="GNP1" s="17"/>
      <c r="GNQ1" s="17"/>
      <c r="GNR1" s="17"/>
      <c r="GNS1" s="17"/>
      <c r="GNT1" s="17"/>
      <c r="GNU1" s="17"/>
      <c r="GNV1" s="17"/>
      <c r="GNW1" s="17"/>
      <c r="GNX1" s="17"/>
      <c r="GNY1" s="17"/>
      <c r="GNZ1" s="17"/>
      <c r="GOA1" s="17"/>
      <c r="GOB1" s="17"/>
      <c r="GOC1" s="17"/>
      <c r="GOD1" s="17"/>
      <c r="GOE1" s="17"/>
      <c r="GOF1" s="17"/>
      <c r="GOG1" s="17"/>
      <c r="GOH1" s="17"/>
      <c r="GOI1" s="17"/>
      <c r="GOJ1" s="17"/>
      <c r="GOK1" s="17"/>
      <c r="GOL1" s="17"/>
      <c r="GOM1" s="17"/>
      <c r="GON1" s="17"/>
      <c r="GOO1" s="17"/>
      <c r="GOP1" s="17"/>
      <c r="GOQ1" s="17"/>
      <c r="GOR1" s="17"/>
      <c r="GOS1" s="17"/>
      <c r="GOT1" s="17"/>
      <c r="GOU1" s="17"/>
      <c r="GOV1" s="17"/>
      <c r="GOW1" s="17"/>
      <c r="GOX1" s="17"/>
      <c r="GOY1" s="17"/>
      <c r="GOZ1" s="17"/>
      <c r="GPA1" s="17"/>
      <c r="GPB1" s="17"/>
      <c r="GPC1" s="17"/>
      <c r="GPD1" s="17"/>
      <c r="GPE1" s="17"/>
      <c r="GPF1" s="17"/>
      <c r="GPG1" s="17"/>
      <c r="GPH1" s="17"/>
      <c r="GPI1" s="17"/>
      <c r="GPJ1" s="17"/>
      <c r="GPK1" s="17"/>
      <c r="GPL1" s="17"/>
      <c r="GPM1" s="17"/>
      <c r="GPN1" s="17"/>
      <c r="GPO1" s="17"/>
      <c r="GPP1" s="17"/>
      <c r="GPQ1" s="17"/>
      <c r="GPR1" s="17"/>
      <c r="GPS1" s="17"/>
      <c r="GPT1" s="17"/>
      <c r="GPU1" s="17"/>
      <c r="GPV1" s="17"/>
      <c r="GPW1" s="17"/>
      <c r="GPX1" s="17"/>
      <c r="GPY1" s="17"/>
      <c r="GPZ1" s="17"/>
      <c r="GQA1" s="17"/>
      <c r="GQB1" s="17"/>
      <c r="GQC1" s="17"/>
      <c r="GQD1" s="17"/>
      <c r="GQE1" s="17"/>
      <c r="GQF1" s="17"/>
      <c r="GQG1" s="17"/>
      <c r="GQH1" s="17"/>
      <c r="GQI1" s="17"/>
      <c r="GQJ1" s="17"/>
      <c r="GQK1" s="17"/>
      <c r="GQL1" s="17"/>
      <c r="GQM1" s="17"/>
      <c r="GQN1" s="17"/>
      <c r="GQO1" s="17"/>
      <c r="GQP1" s="17"/>
      <c r="GQQ1" s="17"/>
      <c r="GQR1" s="17"/>
      <c r="GQS1" s="17"/>
      <c r="GQT1" s="17"/>
      <c r="GQU1" s="17"/>
      <c r="GQV1" s="17"/>
      <c r="GQW1" s="17"/>
      <c r="GQX1" s="17"/>
      <c r="GQY1" s="17"/>
      <c r="GQZ1" s="17"/>
      <c r="GRA1" s="17"/>
      <c r="GRB1" s="17"/>
      <c r="GRC1" s="17"/>
      <c r="GRD1" s="17"/>
      <c r="GRE1" s="17"/>
      <c r="GRF1" s="17"/>
      <c r="GRG1" s="17"/>
      <c r="GRH1" s="17"/>
      <c r="GRI1" s="17"/>
      <c r="GRJ1" s="17"/>
      <c r="GRK1" s="17"/>
      <c r="GRL1" s="17"/>
      <c r="GRM1" s="17"/>
      <c r="GRN1" s="17"/>
      <c r="GRO1" s="17"/>
      <c r="GRP1" s="17"/>
      <c r="GRQ1" s="17"/>
      <c r="GRR1" s="17"/>
      <c r="GRS1" s="17"/>
      <c r="GRT1" s="17"/>
      <c r="GRU1" s="17"/>
      <c r="GRV1" s="17"/>
      <c r="GRW1" s="17"/>
      <c r="GRX1" s="17"/>
      <c r="GRY1" s="17"/>
      <c r="GRZ1" s="17"/>
      <c r="GSA1" s="17"/>
      <c r="GSB1" s="17"/>
      <c r="GSC1" s="17"/>
      <c r="GSD1" s="17"/>
      <c r="GSE1" s="17"/>
      <c r="GSF1" s="17"/>
      <c r="GSG1" s="17"/>
      <c r="GSH1" s="17"/>
      <c r="GSI1" s="17"/>
      <c r="GSJ1" s="17"/>
      <c r="GSK1" s="17"/>
      <c r="GSL1" s="17"/>
      <c r="GSM1" s="17"/>
      <c r="GSN1" s="17"/>
      <c r="GSO1" s="17"/>
      <c r="GSP1" s="17"/>
      <c r="GSQ1" s="17"/>
      <c r="GSR1" s="17"/>
      <c r="GSS1" s="17"/>
      <c r="GST1" s="17"/>
      <c r="GSU1" s="17"/>
      <c r="GSV1" s="17"/>
      <c r="GSW1" s="17"/>
      <c r="GSX1" s="17"/>
      <c r="GSY1" s="17"/>
      <c r="GSZ1" s="17"/>
      <c r="GTA1" s="17"/>
      <c r="GTB1" s="17"/>
      <c r="GTC1" s="17"/>
      <c r="GTD1" s="17"/>
      <c r="GTE1" s="17"/>
      <c r="GTF1" s="17"/>
      <c r="GTG1" s="17"/>
      <c r="GTH1" s="17"/>
      <c r="GTI1" s="17"/>
      <c r="GTJ1" s="17"/>
      <c r="GTK1" s="17"/>
      <c r="GTL1" s="17"/>
      <c r="GTM1" s="17"/>
      <c r="GTN1" s="17"/>
      <c r="GTO1" s="17"/>
      <c r="GTP1" s="17"/>
      <c r="GTQ1" s="17"/>
      <c r="GTR1" s="17"/>
      <c r="GTS1" s="17"/>
      <c r="GTT1" s="17"/>
      <c r="GTU1" s="17"/>
      <c r="GTV1" s="17"/>
      <c r="GTW1" s="17"/>
      <c r="GTX1" s="17"/>
      <c r="GTY1" s="17"/>
      <c r="GTZ1" s="17"/>
      <c r="GUA1" s="17"/>
      <c r="GUB1" s="17"/>
      <c r="GUC1" s="17"/>
      <c r="GUD1" s="17"/>
      <c r="GUE1" s="17"/>
      <c r="GUF1" s="17"/>
      <c r="GUG1" s="17"/>
      <c r="GUH1" s="17"/>
      <c r="GUI1" s="17"/>
      <c r="GUJ1" s="17"/>
      <c r="GUK1" s="17"/>
      <c r="GUL1" s="17"/>
      <c r="GUM1" s="17"/>
      <c r="GUN1" s="17"/>
      <c r="GUO1" s="17"/>
      <c r="GUP1" s="17"/>
      <c r="GUQ1" s="17"/>
      <c r="GUR1" s="17"/>
      <c r="GUS1" s="17"/>
      <c r="GUT1" s="17"/>
      <c r="GUU1" s="17"/>
      <c r="GUV1" s="17"/>
      <c r="GUW1" s="17"/>
      <c r="GUX1" s="17"/>
      <c r="GUY1" s="17"/>
      <c r="GUZ1" s="17"/>
      <c r="GVA1" s="17"/>
      <c r="GVB1" s="17"/>
      <c r="GVC1" s="17"/>
      <c r="GVD1" s="17"/>
      <c r="GVE1" s="17"/>
      <c r="GVF1" s="17"/>
      <c r="GVG1" s="17"/>
      <c r="GVH1" s="17"/>
      <c r="GVI1" s="17"/>
      <c r="GVJ1" s="17"/>
      <c r="GVK1" s="17"/>
      <c r="GVL1" s="17"/>
      <c r="GVM1" s="17"/>
      <c r="GVN1" s="17"/>
      <c r="GVO1" s="17"/>
      <c r="GVP1" s="17"/>
      <c r="GVQ1" s="17"/>
      <c r="GVR1" s="17"/>
      <c r="GVS1" s="17"/>
      <c r="GVT1" s="17"/>
      <c r="GVU1" s="17"/>
      <c r="GVV1" s="17"/>
      <c r="GVW1" s="17"/>
      <c r="GVX1" s="17"/>
      <c r="GVY1" s="17"/>
      <c r="GVZ1" s="17"/>
      <c r="GWA1" s="17"/>
      <c r="GWB1" s="17"/>
      <c r="GWC1" s="17"/>
      <c r="GWD1" s="17"/>
      <c r="GWE1" s="17"/>
      <c r="GWF1" s="17"/>
      <c r="GWG1" s="17"/>
      <c r="GWH1" s="17"/>
      <c r="GWI1" s="17"/>
      <c r="GWJ1" s="17"/>
      <c r="GWK1" s="17"/>
      <c r="GWL1" s="17"/>
      <c r="GWM1" s="17"/>
      <c r="GWN1" s="17"/>
      <c r="GWO1" s="17"/>
      <c r="GWP1" s="17"/>
      <c r="GWQ1" s="17"/>
      <c r="GWR1" s="17"/>
      <c r="GWS1" s="17"/>
      <c r="GWT1" s="17"/>
      <c r="GWU1" s="17"/>
      <c r="GWV1" s="17"/>
      <c r="GWW1" s="17"/>
      <c r="GWX1" s="17"/>
      <c r="GWY1" s="17"/>
      <c r="GWZ1" s="17"/>
      <c r="GXA1" s="17"/>
      <c r="GXB1" s="17"/>
      <c r="GXC1" s="17"/>
      <c r="GXD1" s="17"/>
      <c r="GXE1" s="17"/>
      <c r="GXF1" s="17"/>
      <c r="GXG1" s="17"/>
      <c r="GXH1" s="17"/>
      <c r="GXI1" s="17"/>
      <c r="GXJ1" s="17"/>
      <c r="GXK1" s="17"/>
      <c r="GXL1" s="17"/>
      <c r="GXM1" s="17"/>
      <c r="GXN1" s="17"/>
      <c r="GXO1" s="17"/>
      <c r="GXP1" s="17"/>
      <c r="GXQ1" s="17"/>
      <c r="GXR1" s="17"/>
      <c r="GXS1" s="17"/>
      <c r="GXT1" s="17"/>
      <c r="GXU1" s="17"/>
      <c r="GXV1" s="17"/>
      <c r="GXW1" s="17"/>
      <c r="GXX1" s="17"/>
      <c r="GXY1" s="17"/>
      <c r="GXZ1" s="17"/>
      <c r="GYA1" s="17"/>
      <c r="GYB1" s="17"/>
      <c r="GYC1" s="17"/>
      <c r="GYD1" s="17"/>
      <c r="GYE1" s="17"/>
      <c r="GYF1" s="17"/>
      <c r="GYG1" s="17"/>
      <c r="GYH1" s="17"/>
      <c r="GYI1" s="17"/>
      <c r="GYJ1" s="17"/>
      <c r="GYK1" s="17"/>
      <c r="GYL1" s="17"/>
      <c r="GYM1" s="17"/>
      <c r="GYN1" s="17"/>
      <c r="GYO1" s="17"/>
      <c r="GYP1" s="17"/>
      <c r="GYQ1" s="17"/>
      <c r="GYR1" s="17"/>
      <c r="GYS1" s="17"/>
      <c r="GYT1" s="17"/>
      <c r="GYU1" s="17"/>
      <c r="GYV1" s="17"/>
      <c r="GYW1" s="17"/>
      <c r="GYX1" s="17"/>
      <c r="GYY1" s="17"/>
      <c r="GYZ1" s="17"/>
      <c r="GZA1" s="17"/>
      <c r="GZB1" s="17"/>
      <c r="GZC1" s="17"/>
      <c r="GZD1" s="17"/>
      <c r="GZE1" s="17"/>
      <c r="GZF1" s="17"/>
      <c r="GZG1" s="17"/>
      <c r="GZH1" s="17"/>
      <c r="GZI1" s="17"/>
      <c r="GZJ1" s="17"/>
      <c r="GZK1" s="17"/>
      <c r="GZL1" s="17"/>
      <c r="GZM1" s="17"/>
      <c r="GZN1" s="17"/>
      <c r="GZO1" s="17"/>
      <c r="GZP1" s="17"/>
      <c r="GZQ1" s="17"/>
      <c r="GZR1" s="17"/>
      <c r="GZS1" s="17"/>
      <c r="GZT1" s="17"/>
      <c r="GZU1" s="17"/>
      <c r="GZV1" s="17"/>
      <c r="GZW1" s="17"/>
      <c r="GZX1" s="17"/>
      <c r="GZY1" s="17"/>
      <c r="GZZ1" s="17"/>
      <c r="HAA1" s="17"/>
      <c r="HAB1" s="17"/>
      <c r="HAC1" s="17"/>
      <c r="HAD1" s="17"/>
      <c r="HAE1" s="17"/>
      <c r="HAF1" s="17"/>
      <c r="HAG1" s="17"/>
      <c r="HAH1" s="17"/>
      <c r="HAI1" s="17"/>
      <c r="HAJ1" s="17"/>
      <c r="HAK1" s="17"/>
      <c r="HAL1" s="17"/>
      <c r="HAM1" s="17"/>
      <c r="HAN1" s="17"/>
      <c r="HAO1" s="17"/>
      <c r="HAP1" s="17"/>
      <c r="HAQ1" s="17"/>
      <c r="HAR1" s="17"/>
      <c r="HAS1" s="17"/>
      <c r="HAT1" s="17"/>
      <c r="HAU1" s="17"/>
      <c r="HAV1" s="17"/>
      <c r="HAW1" s="17"/>
      <c r="HAX1" s="17"/>
      <c r="HAY1" s="17"/>
      <c r="HAZ1" s="17"/>
      <c r="HBA1" s="17"/>
      <c r="HBB1" s="17"/>
      <c r="HBC1" s="17"/>
      <c r="HBD1" s="17"/>
      <c r="HBE1" s="17"/>
      <c r="HBF1" s="17"/>
      <c r="HBG1" s="17"/>
      <c r="HBH1" s="17"/>
      <c r="HBI1" s="17"/>
      <c r="HBJ1" s="17"/>
      <c r="HBK1" s="17"/>
      <c r="HBL1" s="17"/>
      <c r="HBM1" s="17"/>
      <c r="HBN1" s="17"/>
      <c r="HBO1" s="17"/>
      <c r="HBP1" s="17"/>
      <c r="HBQ1" s="17"/>
      <c r="HBR1" s="17"/>
      <c r="HBS1" s="17"/>
      <c r="HBT1" s="17"/>
      <c r="HBU1" s="17"/>
      <c r="HBV1" s="17"/>
      <c r="HBW1" s="17"/>
      <c r="HBX1" s="17"/>
      <c r="HBY1" s="17"/>
      <c r="HBZ1" s="17"/>
      <c r="HCA1" s="17"/>
      <c r="HCB1" s="17"/>
      <c r="HCC1" s="17"/>
      <c r="HCD1" s="17"/>
      <c r="HCE1" s="17"/>
      <c r="HCF1" s="17"/>
      <c r="HCG1" s="17"/>
      <c r="HCH1" s="17"/>
      <c r="HCI1" s="17"/>
      <c r="HCJ1" s="17"/>
      <c r="HCK1" s="17"/>
      <c r="HCL1" s="17"/>
      <c r="HCM1" s="17"/>
      <c r="HCN1" s="17"/>
      <c r="HCO1" s="17"/>
      <c r="HCP1" s="17"/>
      <c r="HCQ1" s="17"/>
      <c r="HCR1" s="17"/>
      <c r="HCS1" s="17"/>
      <c r="HCT1" s="17"/>
      <c r="HCU1" s="17"/>
      <c r="HCV1" s="17"/>
      <c r="HCW1" s="17"/>
      <c r="HCX1" s="17"/>
      <c r="HCY1" s="17"/>
      <c r="HCZ1" s="17"/>
      <c r="HDA1" s="17"/>
      <c r="HDB1" s="17"/>
      <c r="HDC1" s="17"/>
      <c r="HDD1" s="17"/>
      <c r="HDE1" s="17"/>
      <c r="HDF1" s="17"/>
      <c r="HDG1" s="17"/>
      <c r="HDH1" s="17"/>
      <c r="HDI1" s="17"/>
      <c r="HDJ1" s="17"/>
      <c r="HDK1" s="17"/>
      <c r="HDL1" s="17"/>
      <c r="HDM1" s="17"/>
      <c r="HDN1" s="17"/>
      <c r="HDO1" s="17"/>
      <c r="HDP1" s="17"/>
      <c r="HDQ1" s="17"/>
      <c r="HDR1" s="17"/>
      <c r="HDS1" s="17"/>
      <c r="HDT1" s="17"/>
      <c r="HDU1" s="17"/>
      <c r="HDV1" s="17"/>
      <c r="HDW1" s="17"/>
      <c r="HDX1" s="17"/>
      <c r="HDY1" s="17"/>
      <c r="HDZ1" s="17"/>
      <c r="HEA1" s="17"/>
      <c r="HEB1" s="17"/>
      <c r="HEC1" s="17"/>
      <c r="HED1" s="17"/>
      <c r="HEE1" s="17"/>
      <c r="HEF1" s="17"/>
      <c r="HEG1" s="17"/>
      <c r="HEH1" s="17"/>
      <c r="HEI1" s="17"/>
      <c r="HEJ1" s="17"/>
      <c r="HEK1" s="17"/>
      <c r="HEL1" s="17"/>
      <c r="HEM1" s="17"/>
      <c r="HEN1" s="17"/>
      <c r="HEO1" s="17"/>
      <c r="HEP1" s="17"/>
      <c r="HEQ1" s="17"/>
      <c r="HER1" s="17"/>
      <c r="HES1" s="17"/>
      <c r="HET1" s="17"/>
      <c r="HEU1" s="17"/>
      <c r="HEV1" s="17"/>
      <c r="HEW1" s="17"/>
      <c r="HEX1" s="17"/>
      <c r="HEY1" s="17"/>
      <c r="HEZ1" s="17"/>
      <c r="HFA1" s="17"/>
      <c r="HFB1" s="17"/>
      <c r="HFC1" s="17"/>
      <c r="HFD1" s="17"/>
      <c r="HFE1" s="17"/>
      <c r="HFF1" s="17"/>
      <c r="HFG1" s="17"/>
      <c r="HFH1" s="17"/>
      <c r="HFI1" s="17"/>
      <c r="HFJ1" s="17"/>
      <c r="HFK1" s="17"/>
      <c r="HFL1" s="17"/>
      <c r="HFM1" s="17"/>
      <c r="HFN1" s="17"/>
      <c r="HFO1" s="17"/>
      <c r="HFP1" s="17"/>
      <c r="HFQ1" s="17"/>
      <c r="HFR1" s="17"/>
      <c r="HFS1" s="17"/>
      <c r="HFT1" s="17"/>
      <c r="HFU1" s="17"/>
      <c r="HFV1" s="17"/>
      <c r="HFW1" s="17"/>
      <c r="HFX1" s="17"/>
      <c r="HFY1" s="17"/>
      <c r="HFZ1" s="17"/>
      <c r="HGA1" s="17"/>
      <c r="HGB1" s="17"/>
      <c r="HGC1" s="17"/>
      <c r="HGD1" s="17"/>
      <c r="HGE1" s="17"/>
      <c r="HGF1" s="17"/>
      <c r="HGG1" s="17"/>
      <c r="HGH1" s="17"/>
      <c r="HGI1" s="17"/>
      <c r="HGJ1" s="17"/>
      <c r="HGK1" s="17"/>
      <c r="HGL1" s="17"/>
      <c r="HGM1" s="17"/>
      <c r="HGN1" s="17"/>
      <c r="HGO1" s="17"/>
      <c r="HGP1" s="17"/>
      <c r="HGQ1" s="17"/>
      <c r="HGR1" s="17"/>
      <c r="HGS1" s="17"/>
      <c r="HGT1" s="17"/>
      <c r="HGU1" s="17"/>
      <c r="HGV1" s="17"/>
      <c r="HGW1" s="17"/>
      <c r="HGX1" s="17"/>
      <c r="HGY1" s="17"/>
      <c r="HGZ1" s="17"/>
      <c r="HHA1" s="17"/>
      <c r="HHB1" s="17"/>
      <c r="HHC1" s="17"/>
      <c r="HHD1" s="17"/>
      <c r="HHE1" s="17"/>
      <c r="HHF1" s="17"/>
      <c r="HHG1" s="17"/>
      <c r="HHH1" s="17"/>
      <c r="HHI1" s="17"/>
      <c r="HHJ1" s="17"/>
      <c r="HHK1" s="17"/>
      <c r="HHL1" s="17"/>
      <c r="HHM1" s="17"/>
      <c r="HHN1" s="17"/>
      <c r="HHO1" s="17"/>
      <c r="HHP1" s="17"/>
      <c r="HHQ1" s="17"/>
      <c r="HHR1" s="17"/>
      <c r="HHS1" s="17"/>
      <c r="HHT1" s="17"/>
      <c r="HHU1" s="17"/>
      <c r="HHV1" s="17"/>
      <c r="HHW1" s="17"/>
      <c r="HHX1" s="17"/>
      <c r="HHY1" s="17"/>
      <c r="HHZ1" s="17"/>
      <c r="HIA1" s="17"/>
      <c r="HIB1" s="17"/>
      <c r="HIC1" s="17"/>
      <c r="HID1" s="17"/>
      <c r="HIE1" s="17"/>
      <c r="HIF1" s="17"/>
      <c r="HIG1" s="17"/>
      <c r="HIH1" s="17"/>
      <c r="HII1" s="17"/>
      <c r="HIJ1" s="17"/>
      <c r="HIK1" s="17"/>
      <c r="HIL1" s="17"/>
      <c r="HIM1" s="17"/>
      <c r="HIN1" s="17"/>
      <c r="HIO1" s="17"/>
      <c r="HIP1" s="17"/>
      <c r="HIQ1" s="17"/>
      <c r="HIR1" s="17"/>
      <c r="HIS1" s="17"/>
      <c r="HIT1" s="17"/>
      <c r="HIU1" s="17"/>
      <c r="HIV1" s="17"/>
      <c r="HIW1" s="17"/>
      <c r="HIX1" s="17"/>
      <c r="HIY1" s="17"/>
      <c r="HIZ1" s="17"/>
      <c r="HJA1" s="17"/>
      <c r="HJB1" s="17"/>
      <c r="HJC1" s="17"/>
      <c r="HJD1" s="17"/>
      <c r="HJE1" s="17"/>
      <c r="HJF1" s="17"/>
      <c r="HJG1" s="17"/>
      <c r="HJH1" s="17"/>
      <c r="HJI1" s="17"/>
      <c r="HJJ1" s="17"/>
      <c r="HJK1" s="17"/>
      <c r="HJL1" s="17"/>
      <c r="HJM1" s="17"/>
      <c r="HJN1" s="17"/>
      <c r="HJO1" s="17"/>
      <c r="HJP1" s="17"/>
      <c r="HJQ1" s="17"/>
      <c r="HJR1" s="17"/>
      <c r="HJS1" s="17"/>
      <c r="HJT1" s="17"/>
      <c r="HJU1" s="17"/>
      <c r="HJV1" s="17"/>
      <c r="HJW1" s="17"/>
      <c r="HJX1" s="17"/>
      <c r="HJY1" s="17"/>
      <c r="HJZ1" s="17"/>
      <c r="HKA1" s="17"/>
      <c r="HKB1" s="17"/>
      <c r="HKC1" s="17"/>
      <c r="HKD1" s="17"/>
      <c r="HKE1" s="17"/>
      <c r="HKF1" s="17"/>
      <c r="HKG1" s="17"/>
      <c r="HKH1" s="17"/>
      <c r="HKI1" s="17"/>
      <c r="HKJ1" s="17"/>
      <c r="HKK1" s="17"/>
      <c r="HKL1" s="17"/>
      <c r="HKM1" s="17"/>
      <c r="HKN1" s="17"/>
      <c r="HKO1" s="17"/>
      <c r="HKP1" s="17"/>
      <c r="HKQ1" s="17"/>
      <c r="HKR1" s="17"/>
      <c r="HKS1" s="17"/>
      <c r="HKT1" s="17"/>
      <c r="HKU1" s="17"/>
      <c r="HKV1" s="17"/>
      <c r="HKW1" s="17"/>
      <c r="HKX1" s="17"/>
      <c r="HKY1" s="17"/>
      <c r="HKZ1" s="17"/>
      <c r="HLA1" s="17"/>
      <c r="HLB1" s="17"/>
      <c r="HLC1" s="17"/>
      <c r="HLD1" s="17"/>
      <c r="HLE1" s="17"/>
      <c r="HLF1" s="17"/>
      <c r="HLG1" s="17"/>
      <c r="HLH1" s="17"/>
      <c r="HLI1" s="17"/>
      <c r="HLJ1" s="17"/>
      <c r="HLK1" s="17"/>
      <c r="HLL1" s="17"/>
      <c r="HLM1" s="17"/>
      <c r="HLN1" s="17"/>
      <c r="HLO1" s="17"/>
      <c r="HLP1" s="17"/>
      <c r="HLQ1" s="17"/>
      <c r="HLR1" s="17"/>
      <c r="HLS1" s="17"/>
      <c r="HLT1" s="17"/>
      <c r="HLU1" s="17"/>
      <c r="HLV1" s="17"/>
      <c r="HLW1" s="17"/>
      <c r="HLX1" s="17"/>
      <c r="HLY1" s="17"/>
      <c r="HLZ1" s="17"/>
      <c r="HMA1" s="17"/>
      <c r="HMB1" s="17"/>
      <c r="HMC1" s="17"/>
      <c r="HMD1" s="17"/>
      <c r="HME1" s="17"/>
      <c r="HMF1" s="17"/>
      <c r="HMG1" s="17"/>
      <c r="HMH1" s="17"/>
      <c r="HMI1" s="17"/>
      <c r="HMJ1" s="17"/>
      <c r="HMK1" s="17"/>
      <c r="HML1" s="17"/>
      <c r="HMM1" s="17"/>
      <c r="HMN1" s="17"/>
      <c r="HMO1" s="17"/>
      <c r="HMP1" s="17"/>
      <c r="HMQ1" s="17"/>
      <c r="HMR1" s="17"/>
      <c r="HMS1" s="17"/>
      <c r="HMT1" s="17"/>
      <c r="HMU1" s="17"/>
      <c r="HMV1" s="17"/>
      <c r="HMW1" s="17"/>
      <c r="HMX1" s="17"/>
      <c r="HMY1" s="17"/>
      <c r="HMZ1" s="17"/>
      <c r="HNA1" s="17"/>
      <c r="HNB1" s="17"/>
      <c r="HNC1" s="17"/>
      <c r="HND1" s="17"/>
      <c r="HNE1" s="17"/>
      <c r="HNF1" s="17"/>
      <c r="HNG1" s="17"/>
      <c r="HNH1" s="17"/>
      <c r="HNI1" s="17"/>
      <c r="HNJ1" s="17"/>
      <c r="HNK1" s="17"/>
      <c r="HNL1" s="17"/>
      <c r="HNM1" s="17"/>
      <c r="HNN1" s="17"/>
      <c r="HNO1" s="17"/>
      <c r="HNP1" s="17"/>
      <c r="HNQ1" s="17"/>
      <c r="HNR1" s="17"/>
      <c r="HNS1" s="17"/>
      <c r="HNT1" s="17"/>
      <c r="HNU1" s="17"/>
      <c r="HNV1" s="17"/>
      <c r="HNW1" s="17"/>
      <c r="HNX1" s="17"/>
      <c r="HNY1" s="17"/>
      <c r="HNZ1" s="17"/>
      <c r="HOA1" s="17"/>
      <c r="HOB1" s="17"/>
      <c r="HOC1" s="17"/>
      <c r="HOD1" s="17"/>
      <c r="HOE1" s="17"/>
      <c r="HOF1" s="17"/>
      <c r="HOG1" s="17"/>
      <c r="HOH1" s="17"/>
      <c r="HOI1" s="17"/>
      <c r="HOJ1" s="17"/>
      <c r="HOK1" s="17"/>
      <c r="HOL1" s="17"/>
      <c r="HOM1" s="17"/>
      <c r="HON1" s="17"/>
      <c r="HOO1" s="17"/>
      <c r="HOP1" s="17"/>
      <c r="HOQ1" s="17"/>
      <c r="HOR1" s="17"/>
      <c r="HOS1" s="17"/>
      <c r="HOT1" s="17"/>
      <c r="HOU1" s="17"/>
      <c r="HOV1" s="17"/>
      <c r="HOW1" s="17"/>
      <c r="HOX1" s="17"/>
      <c r="HOY1" s="17"/>
      <c r="HOZ1" s="17"/>
      <c r="HPA1" s="17"/>
      <c r="HPB1" s="17"/>
      <c r="HPC1" s="17"/>
      <c r="HPD1" s="17"/>
      <c r="HPE1" s="17"/>
      <c r="HPF1" s="17"/>
      <c r="HPG1" s="17"/>
      <c r="HPH1" s="17"/>
      <c r="HPI1" s="17"/>
      <c r="HPJ1" s="17"/>
      <c r="HPK1" s="17"/>
      <c r="HPL1" s="17"/>
      <c r="HPM1" s="17"/>
      <c r="HPN1" s="17"/>
      <c r="HPO1" s="17"/>
      <c r="HPP1" s="17"/>
      <c r="HPQ1" s="17"/>
      <c r="HPR1" s="17"/>
      <c r="HPS1" s="17"/>
      <c r="HPT1" s="17"/>
      <c r="HPU1" s="17"/>
      <c r="HPV1" s="17"/>
      <c r="HPW1" s="17"/>
      <c r="HPX1" s="17"/>
      <c r="HPY1" s="17"/>
      <c r="HPZ1" s="17"/>
      <c r="HQA1" s="17"/>
      <c r="HQB1" s="17"/>
      <c r="HQC1" s="17"/>
      <c r="HQD1" s="17"/>
      <c r="HQE1" s="17"/>
      <c r="HQF1" s="17"/>
      <c r="HQG1" s="17"/>
      <c r="HQH1" s="17"/>
      <c r="HQI1" s="17"/>
      <c r="HQJ1" s="17"/>
      <c r="HQK1" s="17"/>
      <c r="HQL1" s="17"/>
      <c r="HQM1" s="17"/>
      <c r="HQN1" s="17"/>
      <c r="HQO1" s="17"/>
      <c r="HQP1" s="17"/>
      <c r="HQQ1" s="17"/>
      <c r="HQR1" s="17"/>
      <c r="HQS1" s="17"/>
      <c r="HQT1" s="17"/>
      <c r="HQU1" s="17"/>
      <c r="HQV1" s="17"/>
      <c r="HQW1" s="17"/>
      <c r="HQX1" s="17"/>
      <c r="HQY1" s="17"/>
      <c r="HQZ1" s="17"/>
      <c r="HRA1" s="17"/>
      <c r="HRB1" s="17"/>
      <c r="HRC1" s="17"/>
      <c r="HRD1" s="17"/>
      <c r="HRE1" s="17"/>
      <c r="HRF1" s="17"/>
      <c r="HRG1" s="17"/>
      <c r="HRH1" s="17"/>
      <c r="HRI1" s="17"/>
      <c r="HRJ1" s="17"/>
      <c r="HRK1" s="17"/>
      <c r="HRL1" s="17"/>
      <c r="HRM1" s="17"/>
      <c r="HRN1" s="17"/>
      <c r="HRO1" s="17"/>
      <c r="HRP1" s="17"/>
      <c r="HRQ1" s="17"/>
      <c r="HRR1" s="17"/>
      <c r="HRS1" s="17"/>
      <c r="HRT1" s="17"/>
      <c r="HRU1" s="17"/>
      <c r="HRV1" s="17"/>
      <c r="HRW1" s="17"/>
      <c r="HRX1" s="17"/>
      <c r="HRY1" s="17"/>
      <c r="HRZ1" s="17"/>
      <c r="HSA1" s="17"/>
      <c r="HSB1" s="17"/>
      <c r="HSC1" s="17"/>
      <c r="HSD1" s="17"/>
      <c r="HSE1" s="17"/>
      <c r="HSF1" s="17"/>
      <c r="HSG1" s="17"/>
      <c r="HSH1" s="17"/>
      <c r="HSI1" s="17"/>
      <c r="HSJ1" s="17"/>
      <c r="HSK1" s="17"/>
      <c r="HSL1" s="17"/>
      <c r="HSM1" s="17"/>
      <c r="HSN1" s="17"/>
      <c r="HSO1" s="17"/>
      <c r="HSP1" s="17"/>
      <c r="HSQ1" s="17"/>
      <c r="HSR1" s="17"/>
      <c r="HSS1" s="17"/>
      <c r="HST1" s="17"/>
      <c r="HSU1" s="17"/>
      <c r="HSV1" s="17"/>
      <c r="HSW1" s="17"/>
      <c r="HSX1" s="17"/>
      <c r="HSY1" s="17"/>
      <c r="HSZ1" s="17"/>
      <c r="HTA1" s="17"/>
      <c r="HTB1" s="17"/>
      <c r="HTC1" s="17"/>
      <c r="HTD1" s="17"/>
      <c r="HTE1" s="17"/>
      <c r="HTF1" s="17"/>
      <c r="HTG1" s="17"/>
      <c r="HTH1" s="17"/>
      <c r="HTI1" s="17"/>
      <c r="HTJ1" s="17"/>
      <c r="HTK1" s="17"/>
      <c r="HTL1" s="17"/>
      <c r="HTM1" s="17"/>
      <c r="HTN1" s="17"/>
      <c r="HTO1" s="17"/>
      <c r="HTP1" s="17"/>
      <c r="HTQ1" s="17"/>
      <c r="HTR1" s="17"/>
      <c r="HTS1" s="17"/>
      <c r="HTT1" s="17"/>
      <c r="HTU1" s="17"/>
      <c r="HTV1" s="17"/>
      <c r="HTW1" s="17"/>
      <c r="HTX1" s="17"/>
      <c r="HTY1" s="17"/>
      <c r="HTZ1" s="17"/>
      <c r="HUA1" s="17"/>
      <c r="HUB1" s="17"/>
      <c r="HUC1" s="17"/>
      <c r="HUD1" s="17"/>
      <c r="HUE1" s="17"/>
      <c r="HUF1" s="17"/>
      <c r="HUG1" s="17"/>
      <c r="HUH1" s="17"/>
      <c r="HUI1" s="17"/>
      <c r="HUJ1" s="17"/>
      <c r="HUK1" s="17"/>
      <c r="HUL1" s="17"/>
      <c r="HUM1" s="17"/>
      <c r="HUN1" s="17"/>
      <c r="HUO1" s="17"/>
      <c r="HUP1" s="17"/>
      <c r="HUQ1" s="17"/>
      <c r="HUR1" s="17"/>
      <c r="HUS1" s="17"/>
      <c r="HUT1" s="17"/>
      <c r="HUU1" s="17"/>
      <c r="HUV1" s="17"/>
      <c r="HUW1" s="17"/>
      <c r="HUX1" s="17"/>
      <c r="HUY1" s="17"/>
      <c r="HUZ1" s="17"/>
      <c r="HVA1" s="17"/>
      <c r="HVB1" s="17"/>
      <c r="HVC1" s="17"/>
      <c r="HVD1" s="17"/>
      <c r="HVE1" s="17"/>
      <c r="HVF1" s="17"/>
      <c r="HVG1" s="17"/>
      <c r="HVH1" s="17"/>
      <c r="HVI1" s="17"/>
      <c r="HVJ1" s="17"/>
      <c r="HVK1" s="17"/>
      <c r="HVL1" s="17"/>
      <c r="HVM1" s="17"/>
      <c r="HVN1" s="17"/>
      <c r="HVO1" s="17"/>
      <c r="HVP1" s="17"/>
      <c r="HVQ1" s="17"/>
      <c r="HVR1" s="17"/>
      <c r="HVS1" s="17"/>
      <c r="HVT1" s="17"/>
      <c r="HVU1" s="17"/>
      <c r="HVV1" s="17"/>
      <c r="HVW1" s="17"/>
      <c r="HVX1" s="17"/>
      <c r="HVY1" s="17"/>
      <c r="HVZ1" s="17"/>
      <c r="HWA1" s="17"/>
      <c r="HWB1" s="17"/>
      <c r="HWC1" s="17"/>
      <c r="HWD1" s="17"/>
      <c r="HWE1" s="17"/>
      <c r="HWF1" s="17"/>
      <c r="HWG1" s="17"/>
      <c r="HWH1" s="17"/>
      <c r="HWI1" s="17"/>
      <c r="HWJ1" s="17"/>
      <c r="HWK1" s="17"/>
      <c r="HWL1" s="17"/>
      <c r="HWM1" s="17"/>
      <c r="HWN1" s="17"/>
      <c r="HWO1" s="17"/>
      <c r="HWP1" s="17"/>
      <c r="HWQ1" s="17"/>
      <c r="HWR1" s="17"/>
      <c r="HWS1" s="17"/>
      <c r="HWT1" s="17"/>
      <c r="HWU1" s="17"/>
      <c r="HWV1" s="17"/>
      <c r="HWW1" s="17"/>
      <c r="HWX1" s="17"/>
      <c r="HWY1" s="17"/>
      <c r="HWZ1" s="17"/>
      <c r="HXA1" s="17"/>
      <c r="HXB1" s="17"/>
      <c r="HXC1" s="17"/>
      <c r="HXD1" s="17"/>
      <c r="HXE1" s="17"/>
      <c r="HXF1" s="17"/>
      <c r="HXG1" s="17"/>
      <c r="HXH1" s="17"/>
      <c r="HXI1" s="17"/>
      <c r="HXJ1" s="17"/>
      <c r="HXK1" s="17"/>
      <c r="HXL1" s="17"/>
      <c r="HXM1" s="17"/>
      <c r="HXN1" s="17"/>
      <c r="HXO1" s="17"/>
      <c r="HXP1" s="17"/>
      <c r="HXQ1" s="17"/>
      <c r="HXR1" s="17"/>
      <c r="HXS1" s="17"/>
      <c r="HXT1" s="17"/>
      <c r="HXU1" s="17"/>
      <c r="HXV1" s="17"/>
      <c r="HXW1" s="17"/>
      <c r="HXX1" s="17"/>
      <c r="HXY1" s="17"/>
      <c r="HXZ1" s="17"/>
      <c r="HYA1" s="17"/>
      <c r="HYB1" s="17"/>
      <c r="HYC1" s="17"/>
      <c r="HYD1" s="17"/>
      <c r="HYE1" s="17"/>
      <c r="HYF1" s="17"/>
      <c r="HYG1" s="17"/>
      <c r="HYH1" s="17"/>
      <c r="HYI1" s="17"/>
      <c r="HYJ1" s="17"/>
      <c r="HYK1" s="17"/>
      <c r="HYL1" s="17"/>
      <c r="HYM1" s="17"/>
      <c r="HYN1" s="17"/>
      <c r="HYO1" s="17"/>
      <c r="HYP1" s="17"/>
      <c r="HYQ1" s="17"/>
      <c r="HYR1" s="17"/>
      <c r="HYS1" s="17"/>
      <c r="HYT1" s="17"/>
      <c r="HYU1" s="17"/>
      <c r="HYV1" s="17"/>
      <c r="HYW1" s="17"/>
      <c r="HYX1" s="17"/>
      <c r="HYY1" s="17"/>
      <c r="HYZ1" s="17"/>
      <c r="HZA1" s="17"/>
      <c r="HZB1" s="17"/>
      <c r="HZC1" s="17"/>
      <c r="HZD1" s="17"/>
      <c r="HZE1" s="17"/>
      <c r="HZF1" s="17"/>
      <c r="HZG1" s="17"/>
      <c r="HZH1" s="17"/>
      <c r="HZI1" s="17"/>
      <c r="HZJ1" s="17"/>
      <c r="HZK1" s="17"/>
      <c r="HZL1" s="17"/>
      <c r="HZM1" s="17"/>
      <c r="HZN1" s="17"/>
      <c r="HZO1" s="17"/>
      <c r="HZP1" s="17"/>
      <c r="HZQ1" s="17"/>
      <c r="HZR1" s="17"/>
      <c r="HZS1" s="17"/>
      <c r="HZT1" s="17"/>
      <c r="HZU1" s="17"/>
      <c r="HZV1" s="17"/>
      <c r="HZW1" s="17"/>
      <c r="HZX1" s="17"/>
      <c r="HZY1" s="17"/>
      <c r="HZZ1" s="17"/>
      <c r="IAA1" s="17"/>
      <c r="IAB1" s="17"/>
      <c r="IAC1" s="17"/>
      <c r="IAD1" s="17"/>
      <c r="IAE1" s="17"/>
      <c r="IAF1" s="17"/>
      <c r="IAG1" s="17"/>
      <c r="IAH1" s="17"/>
      <c r="IAI1" s="17"/>
      <c r="IAJ1" s="17"/>
      <c r="IAK1" s="17"/>
      <c r="IAL1" s="17"/>
      <c r="IAM1" s="17"/>
      <c r="IAN1" s="17"/>
      <c r="IAO1" s="17"/>
      <c r="IAP1" s="17"/>
      <c r="IAQ1" s="17"/>
      <c r="IAR1" s="17"/>
      <c r="IAS1" s="17"/>
      <c r="IAT1" s="17"/>
      <c r="IAU1" s="17"/>
      <c r="IAV1" s="17"/>
      <c r="IAW1" s="17"/>
      <c r="IAX1" s="17"/>
      <c r="IAY1" s="17"/>
      <c r="IAZ1" s="17"/>
      <c r="IBA1" s="17"/>
      <c r="IBB1" s="17"/>
      <c r="IBC1" s="17"/>
      <c r="IBD1" s="17"/>
      <c r="IBE1" s="17"/>
      <c r="IBF1" s="17"/>
      <c r="IBG1" s="17"/>
      <c r="IBH1" s="17"/>
      <c r="IBI1" s="17"/>
      <c r="IBJ1" s="17"/>
      <c r="IBK1" s="17"/>
      <c r="IBL1" s="17"/>
      <c r="IBM1" s="17"/>
      <c r="IBN1" s="17"/>
      <c r="IBO1" s="17"/>
      <c r="IBP1" s="17"/>
      <c r="IBQ1" s="17"/>
      <c r="IBR1" s="17"/>
      <c r="IBS1" s="17"/>
      <c r="IBT1" s="17"/>
      <c r="IBU1" s="17"/>
      <c r="IBV1" s="17"/>
      <c r="IBW1" s="17"/>
      <c r="IBX1" s="17"/>
      <c r="IBY1" s="17"/>
      <c r="IBZ1" s="17"/>
      <c r="ICA1" s="17"/>
      <c r="ICB1" s="17"/>
      <c r="ICC1" s="17"/>
      <c r="ICD1" s="17"/>
      <c r="ICE1" s="17"/>
      <c r="ICF1" s="17"/>
      <c r="ICG1" s="17"/>
      <c r="ICH1" s="17"/>
      <c r="ICI1" s="17"/>
      <c r="ICJ1" s="17"/>
      <c r="ICK1" s="17"/>
      <c r="ICL1" s="17"/>
      <c r="ICM1" s="17"/>
      <c r="ICN1" s="17"/>
      <c r="ICO1" s="17"/>
      <c r="ICP1" s="17"/>
      <c r="ICQ1" s="17"/>
      <c r="ICR1" s="17"/>
      <c r="ICS1" s="17"/>
      <c r="ICT1" s="17"/>
      <c r="ICU1" s="17"/>
      <c r="ICV1" s="17"/>
      <c r="ICW1" s="17"/>
      <c r="ICX1" s="17"/>
      <c r="ICY1" s="17"/>
      <c r="ICZ1" s="17"/>
      <c r="IDA1" s="17"/>
      <c r="IDB1" s="17"/>
      <c r="IDC1" s="17"/>
      <c r="IDD1" s="17"/>
      <c r="IDE1" s="17"/>
      <c r="IDF1" s="17"/>
      <c r="IDG1" s="17"/>
      <c r="IDH1" s="17"/>
      <c r="IDI1" s="17"/>
      <c r="IDJ1" s="17"/>
      <c r="IDK1" s="17"/>
      <c r="IDL1" s="17"/>
      <c r="IDM1" s="17"/>
      <c r="IDN1" s="17"/>
      <c r="IDO1" s="17"/>
      <c r="IDP1" s="17"/>
      <c r="IDQ1" s="17"/>
      <c r="IDR1" s="17"/>
      <c r="IDS1" s="17"/>
      <c r="IDT1" s="17"/>
      <c r="IDU1" s="17"/>
      <c r="IDV1" s="17"/>
      <c r="IDW1" s="17"/>
      <c r="IDX1" s="17"/>
      <c r="IDY1" s="17"/>
      <c r="IDZ1" s="17"/>
      <c r="IEA1" s="17"/>
      <c r="IEB1" s="17"/>
      <c r="IEC1" s="17"/>
      <c r="IED1" s="17"/>
      <c r="IEE1" s="17"/>
      <c r="IEF1" s="17"/>
      <c r="IEG1" s="17"/>
      <c r="IEH1" s="17"/>
      <c r="IEI1" s="17"/>
      <c r="IEJ1" s="17"/>
      <c r="IEK1" s="17"/>
      <c r="IEL1" s="17"/>
      <c r="IEM1" s="17"/>
      <c r="IEN1" s="17"/>
      <c r="IEO1" s="17"/>
      <c r="IEP1" s="17"/>
      <c r="IEQ1" s="17"/>
      <c r="IER1" s="17"/>
      <c r="IES1" s="17"/>
      <c r="IET1" s="17"/>
      <c r="IEU1" s="17"/>
      <c r="IEV1" s="17"/>
      <c r="IEW1" s="17"/>
      <c r="IEX1" s="17"/>
      <c r="IEY1" s="17"/>
      <c r="IEZ1" s="17"/>
      <c r="IFA1" s="17"/>
      <c r="IFB1" s="17"/>
      <c r="IFC1" s="17"/>
      <c r="IFD1" s="17"/>
      <c r="IFE1" s="17"/>
      <c r="IFF1" s="17"/>
      <c r="IFG1" s="17"/>
      <c r="IFH1" s="17"/>
      <c r="IFI1" s="17"/>
      <c r="IFJ1" s="17"/>
      <c r="IFK1" s="17"/>
      <c r="IFL1" s="17"/>
      <c r="IFM1" s="17"/>
      <c r="IFN1" s="17"/>
      <c r="IFO1" s="17"/>
      <c r="IFP1" s="17"/>
      <c r="IFQ1" s="17"/>
      <c r="IFR1" s="17"/>
      <c r="IFS1" s="17"/>
      <c r="IFT1" s="17"/>
      <c r="IFU1" s="17"/>
      <c r="IFV1" s="17"/>
      <c r="IFW1" s="17"/>
      <c r="IFX1" s="17"/>
      <c r="IFY1" s="17"/>
      <c r="IFZ1" s="17"/>
      <c r="IGA1" s="17"/>
      <c r="IGB1" s="17"/>
      <c r="IGC1" s="17"/>
      <c r="IGD1" s="17"/>
      <c r="IGE1" s="17"/>
      <c r="IGF1" s="17"/>
      <c r="IGG1" s="17"/>
      <c r="IGH1" s="17"/>
      <c r="IGI1" s="17"/>
      <c r="IGJ1" s="17"/>
      <c r="IGK1" s="17"/>
      <c r="IGL1" s="17"/>
      <c r="IGM1" s="17"/>
      <c r="IGN1" s="17"/>
      <c r="IGO1" s="17"/>
      <c r="IGP1" s="17"/>
      <c r="IGQ1" s="17"/>
      <c r="IGR1" s="17"/>
      <c r="IGS1" s="17"/>
      <c r="IGT1" s="17"/>
      <c r="IGU1" s="17"/>
      <c r="IGV1" s="17"/>
      <c r="IGW1" s="17"/>
      <c r="IGX1" s="17"/>
      <c r="IGY1" s="17"/>
      <c r="IGZ1" s="17"/>
      <c r="IHA1" s="17"/>
      <c r="IHB1" s="17"/>
      <c r="IHC1" s="17"/>
      <c r="IHD1" s="17"/>
      <c r="IHE1" s="17"/>
      <c r="IHF1" s="17"/>
      <c r="IHG1" s="17"/>
      <c r="IHH1" s="17"/>
      <c r="IHI1" s="17"/>
      <c r="IHJ1" s="17"/>
      <c r="IHK1" s="17"/>
      <c r="IHL1" s="17"/>
      <c r="IHM1" s="17"/>
      <c r="IHN1" s="17"/>
      <c r="IHO1" s="17"/>
      <c r="IHP1" s="17"/>
      <c r="IHQ1" s="17"/>
      <c r="IHR1" s="17"/>
      <c r="IHS1" s="17"/>
      <c r="IHT1" s="17"/>
      <c r="IHU1" s="17"/>
      <c r="IHV1" s="17"/>
      <c r="IHW1" s="17"/>
      <c r="IHX1" s="17"/>
      <c r="IHY1" s="17"/>
      <c r="IHZ1" s="17"/>
      <c r="IIA1" s="17"/>
      <c r="IIB1" s="17"/>
      <c r="IIC1" s="17"/>
      <c r="IID1" s="17"/>
      <c r="IIE1" s="17"/>
      <c r="IIF1" s="17"/>
      <c r="IIG1" s="17"/>
      <c r="IIH1" s="17"/>
      <c r="III1" s="17"/>
      <c r="IIJ1" s="17"/>
      <c r="IIK1" s="17"/>
      <c r="IIL1" s="17"/>
      <c r="IIM1" s="17"/>
      <c r="IIN1" s="17"/>
      <c r="IIO1" s="17"/>
      <c r="IIP1" s="17"/>
      <c r="IIQ1" s="17"/>
      <c r="IIR1" s="17"/>
      <c r="IIS1" s="17"/>
      <c r="IIT1" s="17"/>
      <c r="IIU1" s="17"/>
      <c r="IIV1" s="17"/>
      <c r="IIW1" s="17"/>
      <c r="IIX1" s="17"/>
      <c r="IIY1" s="17"/>
      <c r="IIZ1" s="17"/>
      <c r="IJA1" s="17"/>
      <c r="IJB1" s="17"/>
      <c r="IJC1" s="17"/>
      <c r="IJD1" s="17"/>
      <c r="IJE1" s="17"/>
      <c r="IJF1" s="17"/>
      <c r="IJG1" s="17"/>
      <c r="IJH1" s="17"/>
      <c r="IJI1" s="17"/>
      <c r="IJJ1" s="17"/>
      <c r="IJK1" s="17"/>
      <c r="IJL1" s="17"/>
      <c r="IJM1" s="17"/>
      <c r="IJN1" s="17"/>
      <c r="IJO1" s="17"/>
      <c r="IJP1" s="17"/>
      <c r="IJQ1" s="17"/>
      <c r="IJR1" s="17"/>
      <c r="IJS1" s="17"/>
      <c r="IJT1" s="17"/>
      <c r="IJU1" s="17"/>
      <c r="IJV1" s="17"/>
      <c r="IJW1" s="17"/>
      <c r="IJX1" s="17"/>
      <c r="IJY1" s="17"/>
      <c r="IJZ1" s="17"/>
      <c r="IKA1" s="17"/>
      <c r="IKB1" s="17"/>
      <c r="IKC1" s="17"/>
      <c r="IKD1" s="17"/>
      <c r="IKE1" s="17"/>
      <c r="IKF1" s="17"/>
      <c r="IKG1" s="17"/>
      <c r="IKH1" s="17"/>
      <c r="IKI1" s="17"/>
      <c r="IKJ1" s="17"/>
      <c r="IKK1" s="17"/>
      <c r="IKL1" s="17"/>
      <c r="IKM1" s="17"/>
      <c r="IKN1" s="17"/>
      <c r="IKO1" s="17"/>
      <c r="IKP1" s="17"/>
      <c r="IKQ1" s="17"/>
      <c r="IKR1" s="17"/>
      <c r="IKS1" s="17"/>
      <c r="IKT1" s="17"/>
      <c r="IKU1" s="17"/>
      <c r="IKV1" s="17"/>
      <c r="IKW1" s="17"/>
      <c r="IKX1" s="17"/>
      <c r="IKY1" s="17"/>
      <c r="IKZ1" s="17"/>
      <c r="ILA1" s="17"/>
      <c r="ILB1" s="17"/>
      <c r="ILC1" s="17"/>
      <c r="ILD1" s="17"/>
      <c r="ILE1" s="17"/>
      <c r="ILF1" s="17"/>
      <c r="ILG1" s="17"/>
      <c r="ILH1" s="17"/>
      <c r="ILI1" s="17"/>
      <c r="ILJ1" s="17"/>
      <c r="ILK1" s="17"/>
      <c r="ILL1" s="17"/>
      <c r="ILM1" s="17"/>
      <c r="ILN1" s="17"/>
      <c r="ILO1" s="17"/>
      <c r="ILP1" s="17"/>
      <c r="ILQ1" s="17"/>
      <c r="ILR1" s="17"/>
      <c r="ILS1" s="17"/>
      <c r="ILT1" s="17"/>
      <c r="ILU1" s="17"/>
      <c r="ILV1" s="17"/>
      <c r="ILW1" s="17"/>
      <c r="ILX1" s="17"/>
      <c r="ILY1" s="17"/>
      <c r="ILZ1" s="17"/>
      <c r="IMA1" s="17"/>
      <c r="IMB1" s="17"/>
      <c r="IMC1" s="17"/>
      <c r="IMD1" s="17"/>
      <c r="IME1" s="17"/>
      <c r="IMF1" s="17"/>
      <c r="IMG1" s="17"/>
      <c r="IMH1" s="17"/>
      <c r="IMI1" s="17"/>
      <c r="IMJ1" s="17"/>
      <c r="IMK1" s="17"/>
      <c r="IML1" s="17"/>
      <c r="IMM1" s="17"/>
      <c r="IMN1" s="17"/>
      <c r="IMO1" s="17"/>
      <c r="IMP1" s="17"/>
      <c r="IMQ1" s="17"/>
      <c r="IMR1" s="17"/>
      <c r="IMS1" s="17"/>
      <c r="IMT1" s="17"/>
      <c r="IMU1" s="17"/>
      <c r="IMV1" s="17"/>
      <c r="IMW1" s="17"/>
      <c r="IMX1" s="17"/>
      <c r="IMY1" s="17"/>
      <c r="IMZ1" s="17"/>
      <c r="INA1" s="17"/>
      <c r="INB1" s="17"/>
      <c r="INC1" s="17"/>
      <c r="IND1" s="17"/>
      <c r="INE1" s="17"/>
      <c r="INF1" s="17"/>
      <c r="ING1" s="17"/>
      <c r="INH1" s="17"/>
      <c r="INI1" s="17"/>
      <c r="INJ1" s="17"/>
      <c r="INK1" s="17"/>
      <c r="INL1" s="17"/>
      <c r="INM1" s="17"/>
      <c r="INN1" s="17"/>
      <c r="INO1" s="17"/>
      <c r="INP1" s="17"/>
      <c r="INQ1" s="17"/>
      <c r="INR1" s="17"/>
      <c r="INS1" s="17"/>
      <c r="INT1" s="17"/>
      <c r="INU1" s="17"/>
      <c r="INV1" s="17"/>
      <c r="INW1" s="17"/>
      <c r="INX1" s="17"/>
      <c r="INY1" s="17"/>
      <c r="INZ1" s="17"/>
      <c r="IOA1" s="17"/>
      <c r="IOB1" s="17"/>
      <c r="IOC1" s="17"/>
      <c r="IOD1" s="17"/>
      <c r="IOE1" s="17"/>
      <c r="IOF1" s="17"/>
      <c r="IOG1" s="17"/>
      <c r="IOH1" s="17"/>
      <c r="IOI1" s="17"/>
      <c r="IOJ1" s="17"/>
      <c r="IOK1" s="17"/>
      <c r="IOL1" s="17"/>
      <c r="IOM1" s="17"/>
      <c r="ION1" s="17"/>
      <c r="IOO1" s="17"/>
      <c r="IOP1" s="17"/>
      <c r="IOQ1" s="17"/>
      <c r="IOR1" s="17"/>
      <c r="IOS1" s="17"/>
      <c r="IOT1" s="17"/>
      <c r="IOU1" s="17"/>
      <c r="IOV1" s="17"/>
      <c r="IOW1" s="17"/>
      <c r="IOX1" s="17"/>
      <c r="IOY1" s="17"/>
      <c r="IOZ1" s="17"/>
      <c r="IPA1" s="17"/>
      <c r="IPB1" s="17"/>
      <c r="IPC1" s="17"/>
      <c r="IPD1" s="17"/>
      <c r="IPE1" s="17"/>
      <c r="IPF1" s="17"/>
      <c r="IPG1" s="17"/>
      <c r="IPH1" s="17"/>
      <c r="IPI1" s="17"/>
      <c r="IPJ1" s="17"/>
      <c r="IPK1" s="17"/>
      <c r="IPL1" s="17"/>
      <c r="IPM1" s="17"/>
      <c r="IPN1" s="17"/>
      <c r="IPO1" s="17"/>
      <c r="IPP1" s="17"/>
      <c r="IPQ1" s="17"/>
      <c r="IPR1" s="17"/>
      <c r="IPS1" s="17"/>
      <c r="IPT1" s="17"/>
      <c r="IPU1" s="17"/>
      <c r="IPV1" s="17"/>
      <c r="IPW1" s="17"/>
      <c r="IPX1" s="17"/>
      <c r="IPY1" s="17"/>
      <c r="IPZ1" s="17"/>
      <c r="IQA1" s="17"/>
      <c r="IQB1" s="17"/>
      <c r="IQC1" s="17"/>
      <c r="IQD1" s="17"/>
      <c r="IQE1" s="17"/>
      <c r="IQF1" s="17"/>
      <c r="IQG1" s="17"/>
      <c r="IQH1" s="17"/>
      <c r="IQI1" s="17"/>
      <c r="IQJ1" s="17"/>
      <c r="IQK1" s="17"/>
      <c r="IQL1" s="17"/>
      <c r="IQM1" s="17"/>
      <c r="IQN1" s="17"/>
      <c r="IQO1" s="17"/>
      <c r="IQP1" s="17"/>
      <c r="IQQ1" s="17"/>
      <c r="IQR1" s="17"/>
      <c r="IQS1" s="17"/>
      <c r="IQT1" s="17"/>
      <c r="IQU1" s="17"/>
      <c r="IQV1" s="17"/>
      <c r="IQW1" s="17"/>
      <c r="IQX1" s="17"/>
      <c r="IQY1" s="17"/>
      <c r="IQZ1" s="17"/>
      <c r="IRA1" s="17"/>
      <c r="IRB1" s="17"/>
      <c r="IRC1" s="17"/>
      <c r="IRD1" s="17"/>
      <c r="IRE1" s="17"/>
      <c r="IRF1" s="17"/>
      <c r="IRG1" s="17"/>
      <c r="IRH1" s="17"/>
      <c r="IRI1" s="17"/>
      <c r="IRJ1" s="17"/>
      <c r="IRK1" s="17"/>
      <c r="IRL1" s="17"/>
      <c r="IRM1" s="17"/>
      <c r="IRN1" s="17"/>
      <c r="IRO1" s="17"/>
      <c r="IRP1" s="17"/>
      <c r="IRQ1" s="17"/>
      <c r="IRR1" s="17"/>
      <c r="IRS1" s="17"/>
      <c r="IRT1" s="17"/>
      <c r="IRU1" s="17"/>
      <c r="IRV1" s="17"/>
      <c r="IRW1" s="17"/>
      <c r="IRX1" s="17"/>
      <c r="IRY1" s="17"/>
      <c r="IRZ1" s="17"/>
      <c r="ISA1" s="17"/>
      <c r="ISB1" s="17"/>
      <c r="ISC1" s="17"/>
      <c r="ISD1" s="17"/>
      <c r="ISE1" s="17"/>
      <c r="ISF1" s="17"/>
      <c r="ISG1" s="17"/>
      <c r="ISH1" s="17"/>
      <c r="ISI1" s="17"/>
      <c r="ISJ1" s="17"/>
      <c r="ISK1" s="17"/>
      <c r="ISL1" s="17"/>
      <c r="ISM1" s="17"/>
      <c r="ISN1" s="17"/>
      <c r="ISO1" s="17"/>
      <c r="ISP1" s="17"/>
      <c r="ISQ1" s="17"/>
      <c r="ISR1" s="17"/>
      <c r="ISS1" s="17"/>
      <c r="IST1" s="17"/>
      <c r="ISU1" s="17"/>
      <c r="ISV1" s="17"/>
      <c r="ISW1" s="17"/>
      <c r="ISX1" s="17"/>
      <c r="ISY1" s="17"/>
      <c r="ISZ1" s="17"/>
      <c r="ITA1" s="17"/>
      <c r="ITB1" s="17"/>
      <c r="ITC1" s="17"/>
      <c r="ITD1" s="17"/>
      <c r="ITE1" s="17"/>
      <c r="ITF1" s="17"/>
      <c r="ITG1" s="17"/>
      <c r="ITH1" s="17"/>
      <c r="ITI1" s="17"/>
      <c r="ITJ1" s="17"/>
      <c r="ITK1" s="17"/>
      <c r="ITL1" s="17"/>
      <c r="ITM1" s="17"/>
      <c r="ITN1" s="17"/>
      <c r="ITO1" s="17"/>
      <c r="ITP1" s="17"/>
      <c r="ITQ1" s="17"/>
      <c r="ITR1" s="17"/>
      <c r="ITS1" s="17"/>
      <c r="ITT1" s="17"/>
      <c r="ITU1" s="17"/>
      <c r="ITV1" s="17"/>
      <c r="ITW1" s="17"/>
      <c r="ITX1" s="17"/>
      <c r="ITY1" s="17"/>
      <c r="ITZ1" s="17"/>
      <c r="IUA1" s="17"/>
      <c r="IUB1" s="17"/>
      <c r="IUC1" s="17"/>
      <c r="IUD1" s="17"/>
      <c r="IUE1" s="17"/>
      <c r="IUF1" s="17"/>
      <c r="IUG1" s="17"/>
      <c r="IUH1" s="17"/>
      <c r="IUI1" s="17"/>
      <c r="IUJ1" s="17"/>
      <c r="IUK1" s="17"/>
      <c r="IUL1" s="17"/>
      <c r="IUM1" s="17"/>
      <c r="IUN1" s="17"/>
      <c r="IUO1" s="17"/>
      <c r="IUP1" s="17"/>
      <c r="IUQ1" s="17"/>
      <c r="IUR1" s="17"/>
      <c r="IUS1" s="17"/>
      <c r="IUT1" s="17"/>
      <c r="IUU1" s="17"/>
      <c r="IUV1" s="17"/>
      <c r="IUW1" s="17"/>
      <c r="IUX1" s="17"/>
      <c r="IUY1" s="17"/>
      <c r="IUZ1" s="17"/>
      <c r="IVA1" s="17"/>
      <c r="IVB1" s="17"/>
      <c r="IVC1" s="17"/>
      <c r="IVD1" s="17"/>
      <c r="IVE1" s="17"/>
      <c r="IVF1" s="17"/>
      <c r="IVG1" s="17"/>
      <c r="IVH1" s="17"/>
      <c r="IVI1" s="17"/>
      <c r="IVJ1" s="17"/>
      <c r="IVK1" s="17"/>
      <c r="IVL1" s="17"/>
      <c r="IVM1" s="17"/>
      <c r="IVN1" s="17"/>
      <c r="IVO1" s="17"/>
      <c r="IVP1" s="17"/>
      <c r="IVQ1" s="17"/>
      <c r="IVR1" s="17"/>
      <c r="IVS1" s="17"/>
      <c r="IVT1" s="17"/>
      <c r="IVU1" s="17"/>
      <c r="IVV1" s="17"/>
      <c r="IVW1" s="17"/>
      <c r="IVX1" s="17"/>
      <c r="IVY1" s="17"/>
      <c r="IVZ1" s="17"/>
      <c r="IWA1" s="17"/>
      <c r="IWB1" s="17"/>
      <c r="IWC1" s="17"/>
      <c r="IWD1" s="17"/>
      <c r="IWE1" s="17"/>
      <c r="IWF1" s="17"/>
      <c r="IWG1" s="17"/>
      <c r="IWH1" s="17"/>
      <c r="IWI1" s="17"/>
      <c r="IWJ1" s="17"/>
      <c r="IWK1" s="17"/>
      <c r="IWL1" s="17"/>
      <c r="IWM1" s="17"/>
      <c r="IWN1" s="17"/>
      <c r="IWO1" s="17"/>
      <c r="IWP1" s="17"/>
      <c r="IWQ1" s="17"/>
      <c r="IWR1" s="17"/>
      <c r="IWS1" s="17"/>
      <c r="IWT1" s="17"/>
      <c r="IWU1" s="17"/>
      <c r="IWV1" s="17"/>
      <c r="IWW1" s="17"/>
      <c r="IWX1" s="17"/>
      <c r="IWY1" s="17"/>
      <c r="IWZ1" s="17"/>
      <c r="IXA1" s="17"/>
      <c r="IXB1" s="17"/>
      <c r="IXC1" s="17"/>
      <c r="IXD1" s="17"/>
      <c r="IXE1" s="17"/>
      <c r="IXF1" s="17"/>
      <c r="IXG1" s="17"/>
      <c r="IXH1" s="17"/>
      <c r="IXI1" s="17"/>
      <c r="IXJ1" s="17"/>
      <c r="IXK1" s="17"/>
      <c r="IXL1" s="17"/>
      <c r="IXM1" s="17"/>
      <c r="IXN1" s="17"/>
      <c r="IXO1" s="17"/>
      <c r="IXP1" s="17"/>
      <c r="IXQ1" s="17"/>
      <c r="IXR1" s="17"/>
      <c r="IXS1" s="17"/>
      <c r="IXT1" s="17"/>
      <c r="IXU1" s="17"/>
      <c r="IXV1" s="17"/>
      <c r="IXW1" s="17"/>
      <c r="IXX1" s="17"/>
      <c r="IXY1" s="17"/>
      <c r="IXZ1" s="17"/>
      <c r="IYA1" s="17"/>
      <c r="IYB1" s="17"/>
      <c r="IYC1" s="17"/>
      <c r="IYD1" s="17"/>
      <c r="IYE1" s="17"/>
      <c r="IYF1" s="17"/>
      <c r="IYG1" s="17"/>
      <c r="IYH1" s="17"/>
      <c r="IYI1" s="17"/>
      <c r="IYJ1" s="17"/>
      <c r="IYK1" s="17"/>
      <c r="IYL1" s="17"/>
      <c r="IYM1" s="17"/>
      <c r="IYN1" s="17"/>
      <c r="IYO1" s="17"/>
      <c r="IYP1" s="17"/>
      <c r="IYQ1" s="17"/>
      <c r="IYR1" s="17"/>
      <c r="IYS1" s="17"/>
      <c r="IYT1" s="17"/>
      <c r="IYU1" s="17"/>
      <c r="IYV1" s="17"/>
      <c r="IYW1" s="17"/>
      <c r="IYX1" s="17"/>
      <c r="IYY1" s="17"/>
      <c r="IYZ1" s="17"/>
      <c r="IZA1" s="17"/>
      <c r="IZB1" s="17"/>
      <c r="IZC1" s="17"/>
      <c r="IZD1" s="17"/>
      <c r="IZE1" s="17"/>
      <c r="IZF1" s="17"/>
      <c r="IZG1" s="17"/>
      <c r="IZH1" s="17"/>
      <c r="IZI1" s="17"/>
      <c r="IZJ1" s="17"/>
      <c r="IZK1" s="17"/>
      <c r="IZL1" s="17"/>
      <c r="IZM1" s="17"/>
      <c r="IZN1" s="17"/>
      <c r="IZO1" s="17"/>
      <c r="IZP1" s="17"/>
      <c r="IZQ1" s="17"/>
      <c r="IZR1" s="17"/>
      <c r="IZS1" s="17"/>
      <c r="IZT1" s="17"/>
      <c r="IZU1" s="17"/>
      <c r="IZV1" s="17"/>
      <c r="IZW1" s="17"/>
      <c r="IZX1" s="17"/>
      <c r="IZY1" s="17"/>
      <c r="IZZ1" s="17"/>
      <c r="JAA1" s="17"/>
      <c r="JAB1" s="17"/>
      <c r="JAC1" s="17"/>
      <c r="JAD1" s="17"/>
      <c r="JAE1" s="17"/>
      <c r="JAF1" s="17"/>
      <c r="JAG1" s="17"/>
      <c r="JAH1" s="17"/>
      <c r="JAI1" s="17"/>
      <c r="JAJ1" s="17"/>
      <c r="JAK1" s="17"/>
      <c r="JAL1" s="17"/>
      <c r="JAM1" s="17"/>
      <c r="JAN1" s="17"/>
      <c r="JAO1" s="17"/>
      <c r="JAP1" s="17"/>
      <c r="JAQ1" s="17"/>
      <c r="JAR1" s="17"/>
      <c r="JAS1" s="17"/>
      <c r="JAT1" s="17"/>
      <c r="JAU1" s="17"/>
      <c r="JAV1" s="17"/>
      <c r="JAW1" s="17"/>
      <c r="JAX1" s="17"/>
      <c r="JAY1" s="17"/>
      <c r="JAZ1" s="17"/>
      <c r="JBA1" s="17"/>
      <c r="JBB1" s="17"/>
      <c r="JBC1" s="17"/>
      <c r="JBD1" s="17"/>
      <c r="JBE1" s="17"/>
      <c r="JBF1" s="17"/>
      <c r="JBG1" s="17"/>
      <c r="JBH1" s="17"/>
      <c r="JBI1" s="17"/>
      <c r="JBJ1" s="17"/>
      <c r="JBK1" s="17"/>
      <c r="JBL1" s="17"/>
      <c r="JBM1" s="17"/>
      <c r="JBN1" s="17"/>
      <c r="JBO1" s="17"/>
      <c r="JBP1" s="17"/>
      <c r="JBQ1" s="17"/>
      <c r="JBR1" s="17"/>
      <c r="JBS1" s="17"/>
      <c r="JBT1" s="17"/>
      <c r="JBU1" s="17"/>
      <c r="JBV1" s="17"/>
      <c r="JBW1" s="17"/>
      <c r="JBX1" s="17"/>
      <c r="JBY1" s="17"/>
      <c r="JBZ1" s="17"/>
      <c r="JCA1" s="17"/>
      <c r="JCB1" s="17"/>
      <c r="JCC1" s="17"/>
      <c r="JCD1" s="17"/>
      <c r="JCE1" s="17"/>
      <c r="JCF1" s="17"/>
      <c r="JCG1" s="17"/>
      <c r="JCH1" s="17"/>
      <c r="JCI1" s="17"/>
      <c r="JCJ1" s="17"/>
      <c r="JCK1" s="17"/>
      <c r="JCL1" s="17"/>
      <c r="JCM1" s="17"/>
      <c r="JCN1" s="17"/>
      <c r="JCO1" s="17"/>
      <c r="JCP1" s="17"/>
      <c r="JCQ1" s="17"/>
      <c r="JCR1" s="17"/>
      <c r="JCS1" s="17"/>
      <c r="JCT1" s="17"/>
      <c r="JCU1" s="17"/>
      <c r="JCV1" s="17"/>
      <c r="JCW1" s="17"/>
      <c r="JCX1" s="17"/>
      <c r="JCY1" s="17"/>
      <c r="JCZ1" s="17"/>
      <c r="JDA1" s="17"/>
      <c r="JDB1" s="17"/>
      <c r="JDC1" s="17"/>
      <c r="JDD1" s="17"/>
      <c r="JDE1" s="17"/>
      <c r="JDF1" s="17"/>
      <c r="JDG1" s="17"/>
      <c r="JDH1" s="17"/>
      <c r="JDI1" s="17"/>
      <c r="JDJ1" s="17"/>
      <c r="JDK1" s="17"/>
      <c r="JDL1" s="17"/>
      <c r="JDM1" s="17"/>
      <c r="JDN1" s="17"/>
      <c r="JDO1" s="17"/>
      <c r="JDP1" s="17"/>
      <c r="JDQ1" s="17"/>
      <c r="JDR1" s="17"/>
      <c r="JDS1" s="17"/>
      <c r="JDT1" s="17"/>
      <c r="JDU1" s="17"/>
      <c r="JDV1" s="17"/>
      <c r="JDW1" s="17"/>
      <c r="JDX1" s="17"/>
      <c r="JDY1" s="17"/>
      <c r="JDZ1" s="17"/>
      <c r="JEA1" s="17"/>
      <c r="JEB1" s="17"/>
      <c r="JEC1" s="17"/>
      <c r="JED1" s="17"/>
      <c r="JEE1" s="17"/>
      <c r="JEF1" s="17"/>
      <c r="JEG1" s="17"/>
      <c r="JEH1" s="17"/>
      <c r="JEI1" s="17"/>
      <c r="JEJ1" s="17"/>
      <c r="JEK1" s="17"/>
      <c r="JEL1" s="17"/>
      <c r="JEM1" s="17"/>
      <c r="JEN1" s="17"/>
      <c r="JEO1" s="17"/>
      <c r="JEP1" s="17"/>
      <c r="JEQ1" s="17"/>
      <c r="JER1" s="17"/>
      <c r="JES1" s="17"/>
      <c r="JET1" s="17"/>
      <c r="JEU1" s="17"/>
      <c r="JEV1" s="17"/>
      <c r="JEW1" s="17"/>
      <c r="JEX1" s="17"/>
      <c r="JEY1" s="17"/>
      <c r="JEZ1" s="17"/>
      <c r="JFA1" s="17"/>
      <c r="JFB1" s="17"/>
      <c r="JFC1" s="17"/>
      <c r="JFD1" s="17"/>
      <c r="JFE1" s="17"/>
      <c r="JFF1" s="17"/>
      <c r="JFG1" s="17"/>
      <c r="JFH1" s="17"/>
      <c r="JFI1" s="17"/>
      <c r="JFJ1" s="17"/>
      <c r="JFK1" s="17"/>
      <c r="JFL1" s="17"/>
      <c r="JFM1" s="17"/>
      <c r="JFN1" s="17"/>
      <c r="JFO1" s="17"/>
      <c r="JFP1" s="17"/>
      <c r="JFQ1" s="17"/>
      <c r="JFR1" s="17"/>
      <c r="JFS1" s="17"/>
      <c r="JFT1" s="17"/>
      <c r="JFU1" s="17"/>
      <c r="JFV1" s="17"/>
      <c r="JFW1" s="17"/>
      <c r="JFX1" s="17"/>
      <c r="JFY1" s="17"/>
      <c r="JFZ1" s="17"/>
      <c r="JGA1" s="17"/>
      <c r="JGB1" s="17"/>
      <c r="JGC1" s="17"/>
      <c r="JGD1" s="17"/>
      <c r="JGE1" s="17"/>
      <c r="JGF1" s="17"/>
      <c r="JGG1" s="17"/>
      <c r="JGH1" s="17"/>
      <c r="JGI1" s="17"/>
      <c r="JGJ1" s="17"/>
      <c r="JGK1" s="17"/>
      <c r="JGL1" s="17"/>
      <c r="JGM1" s="17"/>
      <c r="JGN1" s="17"/>
      <c r="JGO1" s="17"/>
      <c r="JGP1" s="17"/>
      <c r="JGQ1" s="17"/>
      <c r="JGR1" s="17"/>
      <c r="JGS1" s="17"/>
      <c r="JGT1" s="17"/>
      <c r="JGU1" s="17"/>
      <c r="JGV1" s="17"/>
      <c r="JGW1" s="17"/>
      <c r="JGX1" s="17"/>
      <c r="JGY1" s="17"/>
      <c r="JGZ1" s="17"/>
      <c r="JHA1" s="17"/>
      <c r="JHB1" s="17"/>
      <c r="JHC1" s="17"/>
      <c r="JHD1" s="17"/>
      <c r="JHE1" s="17"/>
      <c r="JHF1" s="17"/>
      <c r="JHG1" s="17"/>
      <c r="JHH1" s="17"/>
      <c r="JHI1" s="17"/>
      <c r="JHJ1" s="17"/>
      <c r="JHK1" s="17"/>
      <c r="JHL1" s="17"/>
      <c r="JHM1" s="17"/>
      <c r="JHN1" s="17"/>
      <c r="JHO1" s="17"/>
      <c r="JHP1" s="17"/>
      <c r="JHQ1" s="17"/>
      <c r="JHR1" s="17"/>
      <c r="JHS1" s="17"/>
      <c r="JHT1" s="17"/>
      <c r="JHU1" s="17"/>
      <c r="JHV1" s="17"/>
      <c r="JHW1" s="17"/>
      <c r="JHX1" s="17"/>
      <c r="JHY1" s="17"/>
      <c r="JHZ1" s="17"/>
      <c r="JIA1" s="17"/>
      <c r="JIB1" s="17"/>
      <c r="JIC1" s="17"/>
      <c r="JID1" s="17"/>
      <c r="JIE1" s="17"/>
      <c r="JIF1" s="17"/>
      <c r="JIG1" s="17"/>
      <c r="JIH1" s="17"/>
      <c r="JII1" s="17"/>
      <c r="JIJ1" s="17"/>
      <c r="JIK1" s="17"/>
      <c r="JIL1" s="17"/>
      <c r="JIM1" s="17"/>
      <c r="JIN1" s="17"/>
      <c r="JIO1" s="17"/>
      <c r="JIP1" s="17"/>
      <c r="JIQ1" s="17"/>
      <c r="JIR1" s="17"/>
      <c r="JIS1" s="17"/>
      <c r="JIT1" s="17"/>
      <c r="JIU1" s="17"/>
      <c r="JIV1" s="17"/>
      <c r="JIW1" s="17"/>
      <c r="JIX1" s="17"/>
      <c r="JIY1" s="17"/>
      <c r="JIZ1" s="17"/>
      <c r="JJA1" s="17"/>
      <c r="JJB1" s="17"/>
      <c r="JJC1" s="17"/>
      <c r="JJD1" s="17"/>
      <c r="JJE1" s="17"/>
      <c r="JJF1" s="17"/>
      <c r="JJG1" s="17"/>
      <c r="JJH1" s="17"/>
      <c r="JJI1" s="17"/>
      <c r="JJJ1" s="17"/>
      <c r="JJK1" s="17"/>
      <c r="JJL1" s="17"/>
      <c r="JJM1" s="17"/>
      <c r="JJN1" s="17"/>
      <c r="JJO1" s="17"/>
      <c r="JJP1" s="17"/>
      <c r="JJQ1" s="17"/>
      <c r="JJR1" s="17"/>
      <c r="JJS1" s="17"/>
      <c r="JJT1" s="17"/>
      <c r="JJU1" s="17"/>
      <c r="JJV1" s="17"/>
      <c r="JJW1" s="17"/>
      <c r="JJX1" s="17"/>
      <c r="JJY1" s="17"/>
      <c r="JJZ1" s="17"/>
      <c r="JKA1" s="17"/>
      <c r="JKB1" s="17"/>
      <c r="JKC1" s="17"/>
      <c r="JKD1" s="17"/>
      <c r="JKE1" s="17"/>
      <c r="JKF1" s="17"/>
      <c r="JKG1" s="17"/>
      <c r="JKH1" s="17"/>
      <c r="JKI1" s="17"/>
      <c r="JKJ1" s="17"/>
      <c r="JKK1" s="17"/>
      <c r="JKL1" s="17"/>
      <c r="JKM1" s="17"/>
      <c r="JKN1" s="17"/>
      <c r="JKO1" s="17"/>
      <c r="JKP1" s="17"/>
      <c r="JKQ1" s="17"/>
      <c r="JKR1" s="17"/>
      <c r="JKS1" s="17"/>
      <c r="JKT1" s="17"/>
      <c r="JKU1" s="17"/>
      <c r="JKV1" s="17"/>
      <c r="JKW1" s="17"/>
      <c r="JKX1" s="17"/>
      <c r="JKY1" s="17"/>
      <c r="JKZ1" s="17"/>
      <c r="JLA1" s="17"/>
      <c r="JLB1" s="17"/>
      <c r="JLC1" s="17"/>
      <c r="JLD1" s="17"/>
      <c r="JLE1" s="17"/>
      <c r="JLF1" s="17"/>
      <c r="JLG1" s="17"/>
      <c r="JLH1" s="17"/>
      <c r="JLI1" s="17"/>
      <c r="JLJ1" s="17"/>
      <c r="JLK1" s="17"/>
      <c r="JLL1" s="17"/>
      <c r="JLM1" s="17"/>
      <c r="JLN1" s="17"/>
      <c r="JLO1" s="17"/>
      <c r="JLP1" s="17"/>
      <c r="JLQ1" s="17"/>
      <c r="JLR1" s="17"/>
      <c r="JLS1" s="17"/>
      <c r="JLT1" s="17"/>
      <c r="JLU1" s="17"/>
      <c r="JLV1" s="17"/>
      <c r="JLW1" s="17"/>
      <c r="JLX1" s="17"/>
      <c r="JLY1" s="17"/>
      <c r="JLZ1" s="17"/>
      <c r="JMA1" s="17"/>
      <c r="JMB1" s="17"/>
      <c r="JMC1" s="17"/>
      <c r="JMD1" s="17"/>
      <c r="JME1" s="17"/>
      <c r="JMF1" s="17"/>
      <c r="JMG1" s="17"/>
      <c r="JMH1" s="17"/>
      <c r="JMI1" s="17"/>
      <c r="JMJ1" s="17"/>
      <c r="JMK1" s="17"/>
      <c r="JML1" s="17"/>
      <c r="JMM1" s="17"/>
      <c r="JMN1" s="17"/>
      <c r="JMO1" s="17"/>
      <c r="JMP1" s="17"/>
      <c r="JMQ1" s="17"/>
      <c r="JMR1" s="17"/>
      <c r="JMS1" s="17"/>
      <c r="JMT1" s="17"/>
      <c r="JMU1" s="17"/>
      <c r="JMV1" s="17"/>
      <c r="JMW1" s="17"/>
      <c r="JMX1" s="17"/>
      <c r="JMY1" s="17"/>
      <c r="JMZ1" s="17"/>
      <c r="JNA1" s="17"/>
      <c r="JNB1" s="17"/>
      <c r="JNC1" s="17"/>
      <c r="JND1" s="17"/>
      <c r="JNE1" s="17"/>
      <c r="JNF1" s="17"/>
      <c r="JNG1" s="17"/>
      <c r="JNH1" s="17"/>
      <c r="JNI1" s="17"/>
      <c r="JNJ1" s="17"/>
      <c r="JNK1" s="17"/>
      <c r="JNL1" s="17"/>
      <c r="JNM1" s="17"/>
      <c r="JNN1" s="17"/>
      <c r="JNO1" s="17"/>
      <c r="JNP1" s="17"/>
      <c r="JNQ1" s="17"/>
      <c r="JNR1" s="17"/>
      <c r="JNS1" s="17"/>
      <c r="JNT1" s="17"/>
      <c r="JNU1" s="17"/>
      <c r="JNV1" s="17"/>
      <c r="JNW1" s="17"/>
      <c r="JNX1" s="17"/>
      <c r="JNY1" s="17"/>
      <c r="JNZ1" s="17"/>
      <c r="JOA1" s="17"/>
      <c r="JOB1" s="17"/>
      <c r="JOC1" s="17"/>
      <c r="JOD1" s="17"/>
      <c r="JOE1" s="17"/>
      <c r="JOF1" s="17"/>
      <c r="JOG1" s="17"/>
      <c r="JOH1" s="17"/>
      <c r="JOI1" s="17"/>
      <c r="JOJ1" s="17"/>
      <c r="JOK1" s="17"/>
      <c r="JOL1" s="17"/>
      <c r="JOM1" s="17"/>
      <c r="JON1" s="17"/>
      <c r="JOO1" s="17"/>
      <c r="JOP1" s="17"/>
      <c r="JOQ1" s="17"/>
      <c r="JOR1" s="17"/>
      <c r="JOS1" s="17"/>
      <c r="JOT1" s="17"/>
      <c r="JOU1" s="17"/>
      <c r="JOV1" s="17"/>
      <c r="JOW1" s="17"/>
      <c r="JOX1" s="17"/>
      <c r="JOY1" s="17"/>
      <c r="JOZ1" s="17"/>
      <c r="JPA1" s="17"/>
      <c r="JPB1" s="17"/>
      <c r="JPC1" s="17"/>
      <c r="JPD1" s="17"/>
      <c r="JPE1" s="17"/>
      <c r="JPF1" s="17"/>
      <c r="JPG1" s="17"/>
      <c r="JPH1" s="17"/>
      <c r="JPI1" s="17"/>
      <c r="JPJ1" s="17"/>
      <c r="JPK1" s="17"/>
      <c r="JPL1" s="17"/>
      <c r="JPM1" s="17"/>
      <c r="JPN1" s="17"/>
      <c r="JPO1" s="17"/>
      <c r="JPP1" s="17"/>
      <c r="JPQ1" s="17"/>
      <c r="JPR1" s="17"/>
      <c r="JPS1" s="17"/>
      <c r="JPT1" s="17"/>
      <c r="JPU1" s="17"/>
      <c r="JPV1" s="17"/>
      <c r="JPW1" s="17"/>
      <c r="JPX1" s="17"/>
      <c r="JPY1" s="17"/>
      <c r="JPZ1" s="17"/>
      <c r="JQA1" s="17"/>
      <c r="JQB1" s="17"/>
      <c r="JQC1" s="17"/>
      <c r="JQD1" s="17"/>
      <c r="JQE1" s="17"/>
      <c r="JQF1" s="17"/>
      <c r="JQG1" s="17"/>
      <c r="JQH1" s="17"/>
      <c r="JQI1" s="17"/>
      <c r="JQJ1" s="17"/>
      <c r="JQK1" s="17"/>
      <c r="JQL1" s="17"/>
      <c r="JQM1" s="17"/>
      <c r="JQN1" s="17"/>
      <c r="JQO1" s="17"/>
      <c r="JQP1" s="17"/>
      <c r="JQQ1" s="17"/>
      <c r="JQR1" s="17"/>
      <c r="JQS1" s="17"/>
      <c r="JQT1" s="17"/>
      <c r="JQU1" s="17"/>
      <c r="JQV1" s="17"/>
      <c r="JQW1" s="17"/>
      <c r="JQX1" s="17"/>
      <c r="JQY1" s="17"/>
      <c r="JQZ1" s="17"/>
      <c r="JRA1" s="17"/>
      <c r="JRB1" s="17"/>
      <c r="JRC1" s="17"/>
      <c r="JRD1" s="17"/>
      <c r="JRE1" s="17"/>
      <c r="JRF1" s="17"/>
      <c r="JRG1" s="17"/>
      <c r="JRH1" s="17"/>
      <c r="JRI1" s="17"/>
      <c r="JRJ1" s="17"/>
      <c r="JRK1" s="17"/>
      <c r="JRL1" s="17"/>
      <c r="JRM1" s="17"/>
      <c r="JRN1" s="17"/>
      <c r="JRO1" s="17"/>
      <c r="JRP1" s="17"/>
      <c r="JRQ1" s="17"/>
      <c r="JRR1" s="17"/>
      <c r="JRS1" s="17"/>
      <c r="JRT1" s="17"/>
      <c r="JRU1" s="17"/>
      <c r="JRV1" s="17"/>
      <c r="JRW1" s="17"/>
      <c r="JRX1" s="17"/>
      <c r="JRY1" s="17"/>
      <c r="JRZ1" s="17"/>
      <c r="JSA1" s="17"/>
      <c r="JSB1" s="17"/>
      <c r="JSC1" s="17"/>
      <c r="JSD1" s="17"/>
      <c r="JSE1" s="17"/>
      <c r="JSF1" s="17"/>
      <c r="JSG1" s="17"/>
      <c r="JSH1" s="17"/>
      <c r="JSI1" s="17"/>
      <c r="JSJ1" s="17"/>
      <c r="JSK1" s="17"/>
      <c r="JSL1" s="17"/>
      <c r="JSM1" s="17"/>
      <c r="JSN1" s="17"/>
      <c r="JSO1" s="17"/>
      <c r="JSP1" s="17"/>
      <c r="JSQ1" s="17"/>
      <c r="JSR1" s="17"/>
      <c r="JSS1" s="17"/>
      <c r="JST1" s="17"/>
      <c r="JSU1" s="17"/>
      <c r="JSV1" s="17"/>
      <c r="JSW1" s="17"/>
      <c r="JSX1" s="17"/>
      <c r="JSY1" s="17"/>
      <c r="JSZ1" s="17"/>
      <c r="JTA1" s="17"/>
      <c r="JTB1" s="17"/>
      <c r="JTC1" s="17"/>
      <c r="JTD1" s="17"/>
      <c r="JTE1" s="17"/>
      <c r="JTF1" s="17"/>
      <c r="JTG1" s="17"/>
      <c r="JTH1" s="17"/>
      <c r="JTI1" s="17"/>
      <c r="JTJ1" s="17"/>
      <c r="JTK1" s="17"/>
      <c r="JTL1" s="17"/>
      <c r="JTM1" s="17"/>
      <c r="JTN1" s="17"/>
      <c r="JTO1" s="17"/>
      <c r="JTP1" s="17"/>
      <c r="JTQ1" s="17"/>
      <c r="JTR1" s="17"/>
      <c r="JTS1" s="17"/>
      <c r="JTT1" s="17"/>
      <c r="JTU1" s="17"/>
      <c r="JTV1" s="17"/>
      <c r="JTW1" s="17"/>
      <c r="JTX1" s="17"/>
      <c r="JTY1" s="17"/>
      <c r="JTZ1" s="17"/>
      <c r="JUA1" s="17"/>
      <c r="JUB1" s="17"/>
      <c r="JUC1" s="17"/>
      <c r="JUD1" s="17"/>
      <c r="JUE1" s="17"/>
      <c r="JUF1" s="17"/>
      <c r="JUG1" s="17"/>
      <c r="JUH1" s="17"/>
      <c r="JUI1" s="17"/>
      <c r="JUJ1" s="17"/>
      <c r="JUK1" s="17"/>
      <c r="JUL1" s="17"/>
      <c r="JUM1" s="17"/>
      <c r="JUN1" s="17"/>
      <c r="JUO1" s="17"/>
      <c r="JUP1" s="17"/>
      <c r="JUQ1" s="17"/>
      <c r="JUR1" s="17"/>
      <c r="JUS1" s="17"/>
      <c r="JUT1" s="17"/>
      <c r="JUU1" s="17"/>
      <c r="JUV1" s="17"/>
      <c r="JUW1" s="17"/>
      <c r="JUX1" s="17"/>
      <c r="JUY1" s="17"/>
      <c r="JUZ1" s="17"/>
      <c r="JVA1" s="17"/>
      <c r="JVB1" s="17"/>
      <c r="JVC1" s="17"/>
      <c r="JVD1" s="17"/>
      <c r="JVE1" s="17"/>
      <c r="JVF1" s="17"/>
      <c r="JVG1" s="17"/>
      <c r="JVH1" s="17"/>
      <c r="JVI1" s="17"/>
      <c r="JVJ1" s="17"/>
      <c r="JVK1" s="17"/>
      <c r="JVL1" s="17"/>
      <c r="JVM1" s="17"/>
      <c r="JVN1" s="17"/>
      <c r="JVO1" s="17"/>
      <c r="JVP1" s="17"/>
      <c r="JVQ1" s="17"/>
      <c r="JVR1" s="17"/>
      <c r="JVS1" s="17"/>
      <c r="JVT1" s="17"/>
      <c r="JVU1" s="17"/>
      <c r="JVV1" s="17"/>
      <c r="JVW1" s="17"/>
      <c r="JVX1" s="17"/>
      <c r="JVY1" s="17"/>
      <c r="JVZ1" s="17"/>
      <c r="JWA1" s="17"/>
      <c r="JWB1" s="17"/>
      <c r="JWC1" s="17"/>
      <c r="JWD1" s="17"/>
      <c r="JWE1" s="17"/>
      <c r="JWF1" s="17"/>
      <c r="JWG1" s="17"/>
      <c r="JWH1" s="17"/>
      <c r="JWI1" s="17"/>
      <c r="JWJ1" s="17"/>
      <c r="JWK1" s="17"/>
      <c r="JWL1" s="17"/>
      <c r="JWM1" s="17"/>
      <c r="JWN1" s="17"/>
      <c r="JWO1" s="17"/>
      <c r="JWP1" s="17"/>
      <c r="JWQ1" s="17"/>
      <c r="JWR1" s="17"/>
      <c r="JWS1" s="17"/>
      <c r="JWT1" s="17"/>
      <c r="JWU1" s="17"/>
      <c r="JWV1" s="17"/>
      <c r="JWW1" s="17"/>
      <c r="JWX1" s="17"/>
      <c r="JWY1" s="17"/>
      <c r="JWZ1" s="17"/>
      <c r="JXA1" s="17"/>
      <c r="JXB1" s="17"/>
      <c r="JXC1" s="17"/>
      <c r="JXD1" s="17"/>
      <c r="JXE1" s="17"/>
      <c r="JXF1" s="17"/>
      <c r="JXG1" s="17"/>
      <c r="JXH1" s="17"/>
      <c r="JXI1" s="17"/>
      <c r="JXJ1" s="17"/>
      <c r="JXK1" s="17"/>
      <c r="JXL1" s="17"/>
      <c r="JXM1" s="17"/>
      <c r="JXN1" s="17"/>
      <c r="JXO1" s="17"/>
      <c r="JXP1" s="17"/>
      <c r="JXQ1" s="17"/>
      <c r="JXR1" s="17"/>
      <c r="JXS1" s="17"/>
      <c r="JXT1" s="17"/>
      <c r="JXU1" s="17"/>
      <c r="JXV1" s="17"/>
      <c r="JXW1" s="17"/>
      <c r="JXX1" s="17"/>
      <c r="JXY1" s="17"/>
      <c r="JXZ1" s="17"/>
      <c r="JYA1" s="17"/>
      <c r="JYB1" s="17"/>
      <c r="JYC1" s="17"/>
      <c r="JYD1" s="17"/>
      <c r="JYE1" s="17"/>
      <c r="JYF1" s="17"/>
      <c r="JYG1" s="17"/>
      <c r="JYH1" s="17"/>
      <c r="JYI1" s="17"/>
      <c r="JYJ1" s="17"/>
      <c r="JYK1" s="17"/>
      <c r="JYL1" s="17"/>
      <c r="JYM1" s="17"/>
      <c r="JYN1" s="17"/>
      <c r="JYO1" s="17"/>
      <c r="JYP1" s="17"/>
      <c r="JYQ1" s="17"/>
      <c r="JYR1" s="17"/>
      <c r="JYS1" s="17"/>
      <c r="JYT1" s="17"/>
      <c r="JYU1" s="17"/>
      <c r="JYV1" s="17"/>
      <c r="JYW1" s="17"/>
      <c r="JYX1" s="17"/>
      <c r="JYY1" s="17"/>
      <c r="JYZ1" s="17"/>
      <c r="JZA1" s="17"/>
      <c r="JZB1" s="17"/>
      <c r="JZC1" s="17"/>
      <c r="JZD1" s="17"/>
      <c r="JZE1" s="17"/>
      <c r="JZF1" s="17"/>
      <c r="JZG1" s="17"/>
      <c r="JZH1" s="17"/>
      <c r="JZI1" s="17"/>
      <c r="JZJ1" s="17"/>
      <c r="JZK1" s="17"/>
      <c r="JZL1" s="17"/>
      <c r="JZM1" s="17"/>
      <c r="JZN1" s="17"/>
      <c r="JZO1" s="17"/>
      <c r="JZP1" s="17"/>
      <c r="JZQ1" s="17"/>
      <c r="JZR1" s="17"/>
      <c r="JZS1" s="17"/>
      <c r="JZT1" s="17"/>
      <c r="JZU1" s="17"/>
      <c r="JZV1" s="17"/>
      <c r="JZW1" s="17"/>
      <c r="JZX1" s="17"/>
      <c r="JZY1" s="17"/>
      <c r="JZZ1" s="17"/>
      <c r="KAA1" s="17"/>
      <c r="KAB1" s="17"/>
      <c r="KAC1" s="17"/>
      <c r="KAD1" s="17"/>
      <c r="KAE1" s="17"/>
      <c r="KAF1" s="17"/>
      <c r="KAG1" s="17"/>
      <c r="KAH1" s="17"/>
      <c r="KAI1" s="17"/>
      <c r="KAJ1" s="17"/>
      <c r="KAK1" s="17"/>
      <c r="KAL1" s="17"/>
      <c r="KAM1" s="17"/>
      <c r="KAN1" s="17"/>
      <c r="KAO1" s="17"/>
      <c r="KAP1" s="17"/>
      <c r="KAQ1" s="17"/>
      <c r="KAR1" s="17"/>
      <c r="KAS1" s="17"/>
      <c r="KAT1" s="17"/>
      <c r="KAU1" s="17"/>
      <c r="KAV1" s="17"/>
      <c r="KAW1" s="17"/>
      <c r="KAX1" s="17"/>
      <c r="KAY1" s="17"/>
      <c r="KAZ1" s="17"/>
      <c r="KBA1" s="17"/>
      <c r="KBB1" s="17"/>
      <c r="KBC1" s="17"/>
      <c r="KBD1" s="17"/>
      <c r="KBE1" s="17"/>
      <c r="KBF1" s="17"/>
      <c r="KBG1" s="17"/>
      <c r="KBH1" s="17"/>
      <c r="KBI1" s="17"/>
      <c r="KBJ1" s="17"/>
      <c r="KBK1" s="17"/>
      <c r="KBL1" s="17"/>
      <c r="KBM1" s="17"/>
      <c r="KBN1" s="17"/>
      <c r="KBO1" s="17"/>
      <c r="KBP1" s="17"/>
      <c r="KBQ1" s="17"/>
      <c r="KBR1" s="17"/>
      <c r="KBS1" s="17"/>
      <c r="KBT1" s="17"/>
      <c r="KBU1" s="17"/>
      <c r="KBV1" s="17"/>
      <c r="KBW1" s="17"/>
      <c r="KBX1" s="17"/>
      <c r="KBY1" s="17"/>
      <c r="KBZ1" s="17"/>
      <c r="KCA1" s="17"/>
      <c r="KCB1" s="17"/>
      <c r="KCC1" s="17"/>
      <c r="KCD1" s="17"/>
      <c r="KCE1" s="17"/>
      <c r="KCF1" s="17"/>
      <c r="KCG1" s="17"/>
      <c r="KCH1" s="17"/>
      <c r="KCI1" s="17"/>
      <c r="KCJ1" s="17"/>
      <c r="KCK1" s="17"/>
      <c r="KCL1" s="17"/>
      <c r="KCM1" s="17"/>
      <c r="KCN1" s="17"/>
      <c r="KCO1" s="17"/>
      <c r="KCP1" s="17"/>
      <c r="KCQ1" s="17"/>
      <c r="KCR1" s="17"/>
      <c r="KCS1" s="17"/>
      <c r="KCT1" s="17"/>
      <c r="KCU1" s="17"/>
      <c r="KCV1" s="17"/>
      <c r="KCW1" s="17"/>
      <c r="KCX1" s="17"/>
      <c r="KCY1" s="17"/>
      <c r="KCZ1" s="17"/>
      <c r="KDA1" s="17"/>
      <c r="KDB1" s="17"/>
      <c r="KDC1" s="17"/>
      <c r="KDD1" s="17"/>
      <c r="KDE1" s="17"/>
      <c r="KDF1" s="17"/>
      <c r="KDG1" s="17"/>
      <c r="KDH1" s="17"/>
      <c r="KDI1" s="17"/>
      <c r="KDJ1" s="17"/>
      <c r="KDK1" s="17"/>
      <c r="KDL1" s="17"/>
      <c r="KDM1" s="17"/>
      <c r="KDN1" s="17"/>
      <c r="KDO1" s="17"/>
      <c r="KDP1" s="17"/>
      <c r="KDQ1" s="17"/>
      <c r="KDR1" s="17"/>
      <c r="KDS1" s="17"/>
      <c r="KDT1" s="17"/>
      <c r="KDU1" s="17"/>
      <c r="KDV1" s="17"/>
      <c r="KDW1" s="17"/>
      <c r="KDX1" s="17"/>
      <c r="KDY1" s="17"/>
      <c r="KDZ1" s="17"/>
      <c r="KEA1" s="17"/>
      <c r="KEB1" s="17"/>
      <c r="KEC1" s="17"/>
      <c r="KED1" s="17"/>
      <c r="KEE1" s="17"/>
      <c r="KEF1" s="17"/>
      <c r="KEG1" s="17"/>
      <c r="KEH1" s="17"/>
      <c r="KEI1" s="17"/>
      <c r="KEJ1" s="17"/>
      <c r="KEK1" s="17"/>
      <c r="KEL1" s="17"/>
      <c r="KEM1" s="17"/>
      <c r="KEN1" s="17"/>
      <c r="KEO1" s="17"/>
      <c r="KEP1" s="17"/>
      <c r="KEQ1" s="17"/>
      <c r="KER1" s="17"/>
      <c r="KES1" s="17"/>
      <c r="KET1" s="17"/>
      <c r="KEU1" s="17"/>
      <c r="KEV1" s="17"/>
      <c r="KEW1" s="17"/>
      <c r="KEX1" s="17"/>
      <c r="KEY1" s="17"/>
      <c r="KEZ1" s="17"/>
      <c r="KFA1" s="17"/>
      <c r="KFB1" s="17"/>
      <c r="KFC1" s="17"/>
      <c r="KFD1" s="17"/>
      <c r="KFE1" s="17"/>
      <c r="KFF1" s="17"/>
      <c r="KFG1" s="17"/>
      <c r="KFH1" s="17"/>
      <c r="KFI1" s="17"/>
      <c r="KFJ1" s="17"/>
      <c r="KFK1" s="17"/>
      <c r="KFL1" s="17"/>
      <c r="KFM1" s="17"/>
      <c r="KFN1" s="17"/>
      <c r="KFO1" s="17"/>
      <c r="KFP1" s="17"/>
      <c r="KFQ1" s="17"/>
      <c r="KFR1" s="17"/>
      <c r="KFS1" s="17"/>
      <c r="KFT1" s="17"/>
      <c r="KFU1" s="17"/>
      <c r="KFV1" s="17"/>
      <c r="KFW1" s="17"/>
      <c r="KFX1" s="17"/>
      <c r="KFY1" s="17"/>
      <c r="KFZ1" s="17"/>
      <c r="KGA1" s="17"/>
      <c r="KGB1" s="17"/>
      <c r="KGC1" s="17"/>
      <c r="KGD1" s="17"/>
      <c r="KGE1" s="17"/>
      <c r="KGF1" s="17"/>
      <c r="KGG1" s="17"/>
      <c r="KGH1" s="17"/>
      <c r="KGI1" s="17"/>
      <c r="KGJ1" s="17"/>
      <c r="KGK1" s="17"/>
      <c r="KGL1" s="17"/>
      <c r="KGM1" s="17"/>
      <c r="KGN1" s="17"/>
      <c r="KGO1" s="17"/>
      <c r="KGP1" s="17"/>
      <c r="KGQ1" s="17"/>
      <c r="KGR1" s="17"/>
      <c r="KGS1" s="17"/>
      <c r="KGT1" s="17"/>
      <c r="KGU1" s="17"/>
      <c r="KGV1" s="17"/>
      <c r="KGW1" s="17"/>
      <c r="KGX1" s="17"/>
      <c r="KGY1" s="17"/>
      <c r="KGZ1" s="17"/>
      <c r="KHA1" s="17"/>
      <c r="KHB1" s="17"/>
      <c r="KHC1" s="17"/>
      <c r="KHD1" s="17"/>
      <c r="KHE1" s="17"/>
      <c r="KHF1" s="17"/>
      <c r="KHG1" s="17"/>
      <c r="KHH1" s="17"/>
      <c r="KHI1" s="17"/>
      <c r="KHJ1" s="17"/>
      <c r="KHK1" s="17"/>
      <c r="KHL1" s="17"/>
      <c r="KHM1" s="17"/>
      <c r="KHN1" s="17"/>
      <c r="KHO1" s="17"/>
      <c r="KHP1" s="17"/>
      <c r="KHQ1" s="17"/>
      <c r="KHR1" s="17"/>
      <c r="KHS1" s="17"/>
      <c r="KHT1" s="17"/>
      <c r="KHU1" s="17"/>
      <c r="KHV1" s="17"/>
      <c r="KHW1" s="17"/>
      <c r="KHX1" s="17"/>
      <c r="KHY1" s="17"/>
      <c r="KHZ1" s="17"/>
      <c r="KIA1" s="17"/>
      <c r="KIB1" s="17"/>
      <c r="KIC1" s="17"/>
      <c r="KID1" s="17"/>
      <c r="KIE1" s="17"/>
      <c r="KIF1" s="17"/>
      <c r="KIG1" s="17"/>
      <c r="KIH1" s="17"/>
      <c r="KII1" s="17"/>
      <c r="KIJ1" s="17"/>
      <c r="KIK1" s="17"/>
      <c r="KIL1" s="17"/>
      <c r="KIM1" s="17"/>
      <c r="KIN1" s="17"/>
      <c r="KIO1" s="17"/>
      <c r="KIP1" s="17"/>
      <c r="KIQ1" s="17"/>
      <c r="KIR1" s="17"/>
      <c r="KIS1" s="17"/>
      <c r="KIT1" s="17"/>
      <c r="KIU1" s="17"/>
      <c r="KIV1" s="17"/>
      <c r="KIW1" s="17"/>
      <c r="KIX1" s="17"/>
      <c r="KIY1" s="17"/>
      <c r="KIZ1" s="17"/>
      <c r="KJA1" s="17"/>
      <c r="KJB1" s="17"/>
      <c r="KJC1" s="17"/>
      <c r="KJD1" s="17"/>
      <c r="KJE1" s="17"/>
      <c r="KJF1" s="17"/>
      <c r="KJG1" s="17"/>
      <c r="KJH1" s="17"/>
      <c r="KJI1" s="17"/>
      <c r="KJJ1" s="17"/>
      <c r="KJK1" s="17"/>
      <c r="KJL1" s="17"/>
      <c r="KJM1" s="17"/>
      <c r="KJN1" s="17"/>
      <c r="KJO1" s="17"/>
      <c r="KJP1" s="17"/>
      <c r="KJQ1" s="17"/>
      <c r="KJR1" s="17"/>
      <c r="KJS1" s="17"/>
      <c r="KJT1" s="17"/>
      <c r="KJU1" s="17"/>
      <c r="KJV1" s="17"/>
      <c r="KJW1" s="17"/>
      <c r="KJX1" s="17"/>
      <c r="KJY1" s="17"/>
      <c r="KJZ1" s="17"/>
      <c r="KKA1" s="17"/>
      <c r="KKB1" s="17"/>
      <c r="KKC1" s="17"/>
      <c r="KKD1" s="17"/>
      <c r="KKE1" s="17"/>
      <c r="KKF1" s="17"/>
      <c r="KKG1" s="17"/>
      <c r="KKH1" s="17"/>
      <c r="KKI1" s="17"/>
      <c r="KKJ1" s="17"/>
      <c r="KKK1" s="17"/>
      <c r="KKL1" s="17"/>
      <c r="KKM1" s="17"/>
      <c r="KKN1" s="17"/>
      <c r="KKO1" s="17"/>
      <c r="KKP1" s="17"/>
      <c r="KKQ1" s="17"/>
      <c r="KKR1" s="17"/>
      <c r="KKS1" s="17"/>
      <c r="KKT1" s="17"/>
      <c r="KKU1" s="17"/>
      <c r="KKV1" s="17"/>
      <c r="KKW1" s="17"/>
      <c r="KKX1" s="17"/>
      <c r="KKY1" s="17"/>
      <c r="KKZ1" s="17"/>
      <c r="KLA1" s="17"/>
      <c r="KLB1" s="17"/>
      <c r="KLC1" s="17"/>
      <c r="KLD1" s="17"/>
      <c r="KLE1" s="17"/>
      <c r="KLF1" s="17"/>
      <c r="KLG1" s="17"/>
      <c r="KLH1" s="17"/>
      <c r="KLI1" s="17"/>
      <c r="KLJ1" s="17"/>
      <c r="KLK1" s="17"/>
      <c r="KLL1" s="17"/>
      <c r="KLM1" s="17"/>
      <c r="KLN1" s="17"/>
      <c r="KLO1" s="17"/>
      <c r="KLP1" s="17"/>
      <c r="KLQ1" s="17"/>
      <c r="KLR1" s="17"/>
      <c r="KLS1" s="17"/>
      <c r="KLT1" s="17"/>
      <c r="KLU1" s="17"/>
      <c r="KLV1" s="17"/>
      <c r="KLW1" s="17"/>
      <c r="KLX1" s="17"/>
      <c r="KLY1" s="17"/>
      <c r="KLZ1" s="17"/>
      <c r="KMA1" s="17"/>
      <c r="KMB1" s="17"/>
      <c r="KMC1" s="17"/>
      <c r="KMD1" s="17"/>
      <c r="KME1" s="17"/>
      <c r="KMF1" s="17"/>
      <c r="KMG1" s="17"/>
      <c r="KMH1" s="17"/>
      <c r="KMI1" s="17"/>
      <c r="KMJ1" s="17"/>
      <c r="KMK1" s="17"/>
      <c r="KML1" s="17"/>
      <c r="KMM1" s="17"/>
      <c r="KMN1" s="17"/>
      <c r="KMO1" s="17"/>
      <c r="KMP1" s="17"/>
      <c r="KMQ1" s="17"/>
      <c r="KMR1" s="17"/>
      <c r="KMS1" s="17"/>
      <c r="KMT1" s="17"/>
      <c r="KMU1" s="17"/>
      <c r="KMV1" s="17"/>
      <c r="KMW1" s="17"/>
      <c r="KMX1" s="17"/>
      <c r="KMY1" s="17"/>
      <c r="KMZ1" s="17"/>
      <c r="KNA1" s="17"/>
      <c r="KNB1" s="17"/>
      <c r="KNC1" s="17"/>
      <c r="KND1" s="17"/>
      <c r="KNE1" s="17"/>
      <c r="KNF1" s="17"/>
      <c r="KNG1" s="17"/>
      <c r="KNH1" s="17"/>
      <c r="KNI1" s="17"/>
      <c r="KNJ1" s="17"/>
      <c r="KNK1" s="17"/>
      <c r="KNL1" s="17"/>
      <c r="KNM1" s="17"/>
      <c r="KNN1" s="17"/>
      <c r="KNO1" s="17"/>
      <c r="KNP1" s="17"/>
      <c r="KNQ1" s="17"/>
      <c r="KNR1" s="17"/>
      <c r="KNS1" s="17"/>
      <c r="KNT1" s="17"/>
      <c r="KNU1" s="17"/>
      <c r="KNV1" s="17"/>
      <c r="KNW1" s="17"/>
      <c r="KNX1" s="17"/>
      <c r="KNY1" s="17"/>
      <c r="KNZ1" s="17"/>
      <c r="KOA1" s="17"/>
      <c r="KOB1" s="17"/>
      <c r="KOC1" s="17"/>
      <c r="KOD1" s="17"/>
      <c r="KOE1" s="17"/>
      <c r="KOF1" s="17"/>
      <c r="KOG1" s="17"/>
      <c r="KOH1" s="17"/>
      <c r="KOI1" s="17"/>
      <c r="KOJ1" s="17"/>
      <c r="KOK1" s="17"/>
      <c r="KOL1" s="17"/>
      <c r="KOM1" s="17"/>
      <c r="KON1" s="17"/>
      <c r="KOO1" s="17"/>
      <c r="KOP1" s="17"/>
      <c r="KOQ1" s="17"/>
      <c r="KOR1" s="17"/>
      <c r="KOS1" s="17"/>
      <c r="KOT1" s="17"/>
      <c r="KOU1" s="17"/>
      <c r="KOV1" s="17"/>
      <c r="KOW1" s="17"/>
      <c r="KOX1" s="17"/>
      <c r="KOY1" s="17"/>
      <c r="KOZ1" s="17"/>
      <c r="KPA1" s="17"/>
      <c r="KPB1" s="17"/>
      <c r="KPC1" s="17"/>
      <c r="KPD1" s="17"/>
      <c r="KPE1" s="17"/>
      <c r="KPF1" s="17"/>
      <c r="KPG1" s="17"/>
      <c r="KPH1" s="17"/>
      <c r="KPI1" s="17"/>
      <c r="KPJ1" s="17"/>
      <c r="KPK1" s="17"/>
      <c r="KPL1" s="17"/>
      <c r="KPM1" s="17"/>
      <c r="KPN1" s="17"/>
      <c r="KPO1" s="17"/>
      <c r="KPP1" s="17"/>
      <c r="KPQ1" s="17"/>
      <c r="KPR1" s="17"/>
      <c r="KPS1" s="17"/>
      <c r="KPT1" s="17"/>
      <c r="KPU1" s="17"/>
      <c r="KPV1" s="17"/>
      <c r="KPW1" s="17"/>
      <c r="KPX1" s="17"/>
      <c r="KPY1" s="17"/>
      <c r="KPZ1" s="17"/>
      <c r="KQA1" s="17"/>
      <c r="KQB1" s="17"/>
      <c r="KQC1" s="17"/>
      <c r="KQD1" s="17"/>
      <c r="KQE1" s="17"/>
      <c r="KQF1" s="17"/>
      <c r="KQG1" s="17"/>
      <c r="KQH1" s="17"/>
      <c r="KQI1" s="17"/>
      <c r="KQJ1" s="17"/>
      <c r="KQK1" s="17"/>
      <c r="KQL1" s="17"/>
      <c r="KQM1" s="17"/>
      <c r="KQN1" s="17"/>
      <c r="KQO1" s="17"/>
      <c r="KQP1" s="17"/>
      <c r="KQQ1" s="17"/>
      <c r="KQR1" s="17"/>
      <c r="KQS1" s="17"/>
      <c r="KQT1" s="17"/>
      <c r="KQU1" s="17"/>
      <c r="KQV1" s="17"/>
      <c r="KQW1" s="17"/>
      <c r="KQX1" s="17"/>
      <c r="KQY1" s="17"/>
      <c r="KQZ1" s="17"/>
      <c r="KRA1" s="17"/>
      <c r="KRB1" s="17"/>
      <c r="KRC1" s="17"/>
      <c r="KRD1" s="17"/>
      <c r="KRE1" s="17"/>
      <c r="KRF1" s="17"/>
      <c r="KRG1" s="17"/>
      <c r="KRH1" s="17"/>
      <c r="KRI1" s="17"/>
      <c r="KRJ1" s="17"/>
      <c r="KRK1" s="17"/>
      <c r="KRL1" s="17"/>
      <c r="KRM1" s="17"/>
      <c r="KRN1" s="17"/>
      <c r="KRO1" s="17"/>
      <c r="KRP1" s="17"/>
      <c r="KRQ1" s="17"/>
      <c r="KRR1" s="17"/>
      <c r="KRS1" s="17"/>
      <c r="KRT1" s="17"/>
      <c r="KRU1" s="17"/>
      <c r="KRV1" s="17"/>
      <c r="KRW1" s="17"/>
      <c r="KRX1" s="17"/>
      <c r="KRY1" s="17"/>
      <c r="KRZ1" s="17"/>
      <c r="KSA1" s="17"/>
      <c r="KSB1" s="17"/>
      <c r="KSC1" s="17"/>
      <c r="KSD1" s="17"/>
      <c r="KSE1" s="17"/>
      <c r="KSF1" s="17"/>
      <c r="KSG1" s="17"/>
      <c r="KSH1" s="17"/>
      <c r="KSI1" s="17"/>
      <c r="KSJ1" s="17"/>
      <c r="KSK1" s="17"/>
      <c r="KSL1" s="17"/>
      <c r="KSM1" s="17"/>
      <c r="KSN1" s="17"/>
      <c r="KSO1" s="17"/>
      <c r="KSP1" s="17"/>
      <c r="KSQ1" s="17"/>
      <c r="KSR1" s="17"/>
      <c r="KSS1" s="17"/>
      <c r="KST1" s="17"/>
      <c r="KSU1" s="17"/>
      <c r="KSV1" s="17"/>
      <c r="KSW1" s="17"/>
      <c r="KSX1" s="17"/>
      <c r="KSY1" s="17"/>
      <c r="KSZ1" s="17"/>
      <c r="KTA1" s="17"/>
      <c r="KTB1" s="17"/>
      <c r="KTC1" s="17"/>
      <c r="KTD1" s="17"/>
      <c r="KTE1" s="17"/>
      <c r="KTF1" s="17"/>
      <c r="KTG1" s="17"/>
      <c r="KTH1" s="17"/>
      <c r="KTI1" s="17"/>
      <c r="KTJ1" s="17"/>
      <c r="KTK1" s="17"/>
      <c r="KTL1" s="17"/>
      <c r="KTM1" s="17"/>
      <c r="KTN1" s="17"/>
      <c r="KTO1" s="17"/>
      <c r="KTP1" s="17"/>
      <c r="KTQ1" s="17"/>
      <c r="KTR1" s="17"/>
      <c r="KTS1" s="17"/>
      <c r="KTT1" s="17"/>
      <c r="KTU1" s="17"/>
      <c r="KTV1" s="17"/>
      <c r="KTW1" s="17"/>
      <c r="KTX1" s="17"/>
      <c r="KTY1" s="17"/>
      <c r="KTZ1" s="17"/>
      <c r="KUA1" s="17"/>
      <c r="KUB1" s="17"/>
      <c r="KUC1" s="17"/>
      <c r="KUD1" s="17"/>
      <c r="KUE1" s="17"/>
      <c r="KUF1" s="17"/>
      <c r="KUG1" s="17"/>
      <c r="KUH1" s="17"/>
      <c r="KUI1" s="17"/>
      <c r="KUJ1" s="17"/>
      <c r="KUK1" s="17"/>
      <c r="KUL1" s="17"/>
      <c r="KUM1" s="17"/>
      <c r="KUN1" s="17"/>
      <c r="KUO1" s="17"/>
      <c r="KUP1" s="17"/>
      <c r="KUQ1" s="17"/>
      <c r="KUR1" s="17"/>
      <c r="KUS1" s="17"/>
      <c r="KUT1" s="17"/>
      <c r="KUU1" s="17"/>
      <c r="KUV1" s="17"/>
      <c r="KUW1" s="17"/>
      <c r="KUX1" s="17"/>
      <c r="KUY1" s="17"/>
      <c r="KUZ1" s="17"/>
      <c r="KVA1" s="17"/>
      <c r="KVB1" s="17"/>
      <c r="KVC1" s="17"/>
      <c r="KVD1" s="17"/>
      <c r="KVE1" s="17"/>
      <c r="KVF1" s="17"/>
      <c r="KVG1" s="17"/>
      <c r="KVH1" s="17"/>
      <c r="KVI1" s="17"/>
      <c r="KVJ1" s="17"/>
      <c r="KVK1" s="17"/>
      <c r="KVL1" s="17"/>
      <c r="KVM1" s="17"/>
      <c r="KVN1" s="17"/>
      <c r="KVO1" s="17"/>
      <c r="KVP1" s="17"/>
      <c r="KVQ1" s="17"/>
      <c r="KVR1" s="17"/>
      <c r="KVS1" s="17"/>
      <c r="KVT1" s="17"/>
      <c r="KVU1" s="17"/>
      <c r="KVV1" s="17"/>
      <c r="KVW1" s="17"/>
      <c r="KVX1" s="17"/>
      <c r="KVY1" s="17"/>
      <c r="KVZ1" s="17"/>
      <c r="KWA1" s="17"/>
      <c r="KWB1" s="17"/>
      <c r="KWC1" s="17"/>
      <c r="KWD1" s="17"/>
      <c r="KWE1" s="17"/>
      <c r="KWF1" s="17"/>
      <c r="KWG1" s="17"/>
      <c r="KWH1" s="17"/>
      <c r="KWI1" s="17"/>
      <c r="KWJ1" s="17"/>
      <c r="KWK1" s="17"/>
      <c r="KWL1" s="17"/>
      <c r="KWM1" s="17"/>
      <c r="KWN1" s="17"/>
      <c r="KWO1" s="17"/>
      <c r="KWP1" s="17"/>
      <c r="KWQ1" s="17"/>
      <c r="KWR1" s="17"/>
      <c r="KWS1" s="17"/>
      <c r="KWT1" s="17"/>
      <c r="KWU1" s="17"/>
      <c r="KWV1" s="17"/>
      <c r="KWW1" s="17"/>
      <c r="KWX1" s="17"/>
      <c r="KWY1" s="17"/>
      <c r="KWZ1" s="17"/>
      <c r="KXA1" s="17"/>
      <c r="KXB1" s="17"/>
      <c r="KXC1" s="17"/>
      <c r="KXD1" s="17"/>
      <c r="KXE1" s="17"/>
      <c r="KXF1" s="17"/>
      <c r="KXG1" s="17"/>
      <c r="KXH1" s="17"/>
      <c r="KXI1" s="17"/>
      <c r="KXJ1" s="17"/>
      <c r="KXK1" s="17"/>
      <c r="KXL1" s="17"/>
      <c r="KXM1" s="17"/>
      <c r="KXN1" s="17"/>
      <c r="KXO1" s="17"/>
      <c r="KXP1" s="17"/>
      <c r="KXQ1" s="17"/>
      <c r="KXR1" s="17"/>
      <c r="KXS1" s="17"/>
      <c r="KXT1" s="17"/>
      <c r="KXU1" s="17"/>
      <c r="KXV1" s="17"/>
      <c r="KXW1" s="17"/>
      <c r="KXX1" s="17"/>
      <c r="KXY1" s="17"/>
      <c r="KXZ1" s="17"/>
      <c r="KYA1" s="17"/>
      <c r="KYB1" s="17"/>
      <c r="KYC1" s="17"/>
      <c r="KYD1" s="17"/>
      <c r="KYE1" s="17"/>
      <c r="KYF1" s="17"/>
      <c r="KYG1" s="17"/>
      <c r="KYH1" s="17"/>
      <c r="KYI1" s="17"/>
      <c r="KYJ1" s="17"/>
      <c r="KYK1" s="17"/>
      <c r="KYL1" s="17"/>
      <c r="KYM1" s="17"/>
      <c r="KYN1" s="17"/>
      <c r="KYO1" s="17"/>
      <c r="KYP1" s="17"/>
      <c r="KYQ1" s="17"/>
      <c r="KYR1" s="17"/>
      <c r="KYS1" s="17"/>
      <c r="KYT1" s="17"/>
      <c r="KYU1" s="17"/>
      <c r="KYV1" s="17"/>
      <c r="KYW1" s="17"/>
      <c r="KYX1" s="17"/>
      <c r="KYY1" s="17"/>
      <c r="KYZ1" s="17"/>
      <c r="KZA1" s="17"/>
      <c r="KZB1" s="17"/>
      <c r="KZC1" s="17"/>
      <c r="KZD1" s="17"/>
      <c r="KZE1" s="17"/>
      <c r="KZF1" s="17"/>
      <c r="KZG1" s="17"/>
      <c r="KZH1" s="17"/>
      <c r="KZI1" s="17"/>
      <c r="KZJ1" s="17"/>
      <c r="KZK1" s="17"/>
      <c r="KZL1" s="17"/>
      <c r="KZM1" s="17"/>
      <c r="KZN1" s="17"/>
      <c r="KZO1" s="17"/>
      <c r="KZP1" s="17"/>
      <c r="KZQ1" s="17"/>
      <c r="KZR1" s="17"/>
      <c r="KZS1" s="17"/>
      <c r="KZT1" s="17"/>
      <c r="KZU1" s="17"/>
      <c r="KZV1" s="17"/>
      <c r="KZW1" s="17"/>
      <c r="KZX1" s="17"/>
      <c r="KZY1" s="17"/>
      <c r="KZZ1" s="17"/>
      <c r="LAA1" s="17"/>
      <c r="LAB1" s="17"/>
      <c r="LAC1" s="17"/>
      <c r="LAD1" s="17"/>
      <c r="LAE1" s="17"/>
      <c r="LAF1" s="17"/>
      <c r="LAG1" s="17"/>
      <c r="LAH1" s="17"/>
      <c r="LAI1" s="17"/>
      <c r="LAJ1" s="17"/>
      <c r="LAK1" s="17"/>
      <c r="LAL1" s="17"/>
      <c r="LAM1" s="17"/>
      <c r="LAN1" s="17"/>
      <c r="LAO1" s="17"/>
      <c r="LAP1" s="17"/>
      <c r="LAQ1" s="17"/>
      <c r="LAR1" s="17"/>
      <c r="LAS1" s="17"/>
      <c r="LAT1" s="17"/>
      <c r="LAU1" s="17"/>
      <c r="LAV1" s="17"/>
      <c r="LAW1" s="17"/>
      <c r="LAX1" s="17"/>
      <c r="LAY1" s="17"/>
      <c r="LAZ1" s="17"/>
      <c r="LBA1" s="17"/>
      <c r="LBB1" s="17"/>
      <c r="LBC1" s="17"/>
      <c r="LBD1" s="17"/>
      <c r="LBE1" s="17"/>
      <c r="LBF1" s="17"/>
      <c r="LBG1" s="17"/>
      <c r="LBH1" s="17"/>
      <c r="LBI1" s="17"/>
      <c r="LBJ1" s="17"/>
      <c r="LBK1" s="17"/>
      <c r="LBL1" s="17"/>
      <c r="LBM1" s="17"/>
      <c r="LBN1" s="17"/>
      <c r="LBO1" s="17"/>
      <c r="LBP1" s="17"/>
      <c r="LBQ1" s="17"/>
      <c r="LBR1" s="17"/>
      <c r="LBS1" s="17"/>
      <c r="LBT1" s="17"/>
      <c r="LBU1" s="17"/>
      <c r="LBV1" s="17"/>
      <c r="LBW1" s="17"/>
      <c r="LBX1" s="17"/>
      <c r="LBY1" s="17"/>
      <c r="LBZ1" s="17"/>
      <c r="LCA1" s="17"/>
      <c r="LCB1" s="17"/>
      <c r="LCC1" s="17"/>
      <c r="LCD1" s="17"/>
      <c r="LCE1" s="17"/>
      <c r="LCF1" s="17"/>
      <c r="LCG1" s="17"/>
      <c r="LCH1" s="17"/>
      <c r="LCI1" s="17"/>
      <c r="LCJ1" s="17"/>
      <c r="LCK1" s="17"/>
      <c r="LCL1" s="17"/>
      <c r="LCM1" s="17"/>
      <c r="LCN1" s="17"/>
      <c r="LCO1" s="17"/>
      <c r="LCP1" s="17"/>
      <c r="LCQ1" s="17"/>
      <c r="LCR1" s="17"/>
      <c r="LCS1" s="17"/>
      <c r="LCT1" s="17"/>
      <c r="LCU1" s="17"/>
      <c r="LCV1" s="17"/>
      <c r="LCW1" s="17"/>
      <c r="LCX1" s="17"/>
      <c r="LCY1" s="17"/>
      <c r="LCZ1" s="17"/>
      <c r="LDA1" s="17"/>
      <c r="LDB1" s="17"/>
      <c r="LDC1" s="17"/>
      <c r="LDD1" s="17"/>
      <c r="LDE1" s="17"/>
      <c r="LDF1" s="17"/>
      <c r="LDG1" s="17"/>
      <c r="LDH1" s="17"/>
      <c r="LDI1" s="17"/>
      <c r="LDJ1" s="17"/>
      <c r="LDK1" s="17"/>
      <c r="LDL1" s="17"/>
      <c r="LDM1" s="17"/>
      <c r="LDN1" s="17"/>
      <c r="LDO1" s="17"/>
      <c r="LDP1" s="17"/>
      <c r="LDQ1" s="17"/>
      <c r="LDR1" s="17"/>
      <c r="LDS1" s="17"/>
      <c r="LDT1" s="17"/>
      <c r="LDU1" s="17"/>
      <c r="LDV1" s="17"/>
      <c r="LDW1" s="17"/>
      <c r="LDX1" s="17"/>
      <c r="LDY1" s="17"/>
      <c r="LDZ1" s="17"/>
      <c r="LEA1" s="17"/>
      <c r="LEB1" s="17"/>
      <c r="LEC1" s="17"/>
      <c r="LED1" s="17"/>
      <c r="LEE1" s="17"/>
      <c r="LEF1" s="17"/>
      <c r="LEG1" s="17"/>
      <c r="LEH1" s="17"/>
      <c r="LEI1" s="17"/>
      <c r="LEJ1" s="17"/>
      <c r="LEK1" s="17"/>
      <c r="LEL1" s="17"/>
      <c r="LEM1" s="17"/>
      <c r="LEN1" s="17"/>
      <c r="LEO1" s="17"/>
      <c r="LEP1" s="17"/>
      <c r="LEQ1" s="17"/>
      <c r="LER1" s="17"/>
      <c r="LES1" s="17"/>
      <c r="LET1" s="17"/>
      <c r="LEU1" s="17"/>
      <c r="LEV1" s="17"/>
      <c r="LEW1" s="17"/>
      <c r="LEX1" s="17"/>
      <c r="LEY1" s="17"/>
      <c r="LEZ1" s="17"/>
      <c r="LFA1" s="17"/>
      <c r="LFB1" s="17"/>
      <c r="LFC1" s="17"/>
      <c r="LFD1" s="17"/>
      <c r="LFE1" s="17"/>
      <c r="LFF1" s="17"/>
      <c r="LFG1" s="17"/>
      <c r="LFH1" s="17"/>
      <c r="LFI1" s="17"/>
      <c r="LFJ1" s="17"/>
      <c r="LFK1" s="17"/>
      <c r="LFL1" s="17"/>
      <c r="LFM1" s="17"/>
      <c r="LFN1" s="17"/>
      <c r="LFO1" s="17"/>
      <c r="LFP1" s="17"/>
      <c r="LFQ1" s="17"/>
      <c r="LFR1" s="17"/>
      <c r="LFS1" s="17"/>
      <c r="LFT1" s="17"/>
      <c r="LFU1" s="17"/>
      <c r="LFV1" s="17"/>
      <c r="LFW1" s="17"/>
      <c r="LFX1" s="17"/>
      <c r="LFY1" s="17"/>
      <c r="LFZ1" s="17"/>
      <c r="LGA1" s="17"/>
      <c r="LGB1" s="17"/>
      <c r="LGC1" s="17"/>
      <c r="LGD1" s="17"/>
      <c r="LGE1" s="17"/>
      <c r="LGF1" s="17"/>
      <c r="LGG1" s="17"/>
      <c r="LGH1" s="17"/>
      <c r="LGI1" s="17"/>
      <c r="LGJ1" s="17"/>
      <c r="LGK1" s="17"/>
      <c r="LGL1" s="17"/>
      <c r="LGM1" s="17"/>
      <c r="LGN1" s="17"/>
      <c r="LGO1" s="17"/>
      <c r="LGP1" s="17"/>
      <c r="LGQ1" s="17"/>
      <c r="LGR1" s="17"/>
      <c r="LGS1" s="17"/>
      <c r="LGT1" s="17"/>
      <c r="LGU1" s="17"/>
      <c r="LGV1" s="17"/>
      <c r="LGW1" s="17"/>
      <c r="LGX1" s="17"/>
      <c r="LGY1" s="17"/>
      <c r="LGZ1" s="17"/>
      <c r="LHA1" s="17"/>
      <c r="LHB1" s="17"/>
      <c r="LHC1" s="17"/>
      <c r="LHD1" s="17"/>
      <c r="LHE1" s="17"/>
      <c r="LHF1" s="17"/>
      <c r="LHG1" s="17"/>
      <c r="LHH1" s="17"/>
      <c r="LHI1" s="17"/>
      <c r="LHJ1" s="17"/>
      <c r="LHK1" s="17"/>
      <c r="LHL1" s="17"/>
      <c r="LHM1" s="17"/>
      <c r="LHN1" s="17"/>
      <c r="LHO1" s="17"/>
      <c r="LHP1" s="17"/>
      <c r="LHQ1" s="17"/>
      <c r="LHR1" s="17"/>
      <c r="LHS1" s="17"/>
      <c r="LHT1" s="17"/>
      <c r="LHU1" s="17"/>
      <c r="LHV1" s="17"/>
      <c r="LHW1" s="17"/>
      <c r="LHX1" s="17"/>
      <c r="LHY1" s="17"/>
      <c r="LHZ1" s="17"/>
      <c r="LIA1" s="17"/>
      <c r="LIB1" s="17"/>
      <c r="LIC1" s="17"/>
      <c r="LID1" s="17"/>
      <c r="LIE1" s="17"/>
      <c r="LIF1" s="17"/>
      <c r="LIG1" s="17"/>
      <c r="LIH1" s="17"/>
      <c r="LII1" s="17"/>
      <c r="LIJ1" s="17"/>
      <c r="LIK1" s="17"/>
      <c r="LIL1" s="17"/>
      <c r="LIM1" s="17"/>
      <c r="LIN1" s="17"/>
      <c r="LIO1" s="17"/>
      <c r="LIP1" s="17"/>
      <c r="LIQ1" s="17"/>
      <c r="LIR1" s="17"/>
      <c r="LIS1" s="17"/>
      <c r="LIT1" s="17"/>
      <c r="LIU1" s="17"/>
      <c r="LIV1" s="17"/>
      <c r="LIW1" s="17"/>
      <c r="LIX1" s="17"/>
      <c r="LIY1" s="17"/>
      <c r="LIZ1" s="17"/>
      <c r="LJA1" s="17"/>
      <c r="LJB1" s="17"/>
      <c r="LJC1" s="17"/>
      <c r="LJD1" s="17"/>
      <c r="LJE1" s="17"/>
      <c r="LJF1" s="17"/>
      <c r="LJG1" s="17"/>
      <c r="LJH1" s="17"/>
      <c r="LJI1" s="17"/>
      <c r="LJJ1" s="17"/>
      <c r="LJK1" s="17"/>
      <c r="LJL1" s="17"/>
      <c r="LJM1" s="17"/>
      <c r="LJN1" s="17"/>
      <c r="LJO1" s="17"/>
      <c r="LJP1" s="17"/>
      <c r="LJQ1" s="17"/>
      <c r="LJR1" s="17"/>
      <c r="LJS1" s="17"/>
      <c r="LJT1" s="17"/>
      <c r="LJU1" s="17"/>
      <c r="LJV1" s="17"/>
      <c r="LJW1" s="17"/>
      <c r="LJX1" s="17"/>
      <c r="LJY1" s="17"/>
      <c r="LJZ1" s="17"/>
      <c r="LKA1" s="17"/>
      <c r="LKB1" s="17"/>
      <c r="LKC1" s="17"/>
      <c r="LKD1" s="17"/>
      <c r="LKE1" s="17"/>
      <c r="LKF1" s="17"/>
      <c r="LKG1" s="17"/>
      <c r="LKH1" s="17"/>
      <c r="LKI1" s="17"/>
      <c r="LKJ1" s="17"/>
      <c r="LKK1" s="17"/>
      <c r="LKL1" s="17"/>
      <c r="LKM1" s="17"/>
      <c r="LKN1" s="17"/>
      <c r="LKO1" s="17"/>
      <c r="LKP1" s="17"/>
      <c r="LKQ1" s="17"/>
      <c r="LKR1" s="17"/>
      <c r="LKS1" s="17"/>
      <c r="LKT1" s="17"/>
      <c r="LKU1" s="17"/>
      <c r="LKV1" s="17"/>
      <c r="LKW1" s="17"/>
      <c r="LKX1" s="17"/>
      <c r="LKY1" s="17"/>
      <c r="LKZ1" s="17"/>
      <c r="LLA1" s="17"/>
      <c r="LLB1" s="17"/>
      <c r="LLC1" s="17"/>
      <c r="LLD1" s="17"/>
      <c r="LLE1" s="17"/>
      <c r="LLF1" s="17"/>
      <c r="LLG1" s="17"/>
      <c r="LLH1" s="17"/>
      <c r="LLI1" s="17"/>
      <c r="LLJ1" s="17"/>
      <c r="LLK1" s="17"/>
      <c r="LLL1" s="17"/>
      <c r="LLM1" s="17"/>
      <c r="LLN1" s="17"/>
      <c r="LLO1" s="17"/>
      <c r="LLP1" s="17"/>
      <c r="LLQ1" s="17"/>
      <c r="LLR1" s="17"/>
      <c r="LLS1" s="17"/>
      <c r="LLT1" s="17"/>
      <c r="LLU1" s="17"/>
      <c r="LLV1" s="17"/>
      <c r="LLW1" s="17"/>
      <c r="LLX1" s="17"/>
      <c r="LLY1" s="17"/>
      <c r="LLZ1" s="17"/>
      <c r="LMA1" s="17"/>
      <c r="LMB1" s="17"/>
      <c r="LMC1" s="17"/>
      <c r="LMD1" s="17"/>
      <c r="LME1" s="17"/>
      <c r="LMF1" s="17"/>
      <c r="LMG1" s="17"/>
      <c r="LMH1" s="17"/>
      <c r="LMI1" s="17"/>
      <c r="LMJ1" s="17"/>
      <c r="LMK1" s="17"/>
      <c r="LML1" s="17"/>
      <c r="LMM1" s="17"/>
      <c r="LMN1" s="17"/>
      <c r="LMO1" s="17"/>
      <c r="LMP1" s="17"/>
      <c r="LMQ1" s="17"/>
      <c r="LMR1" s="17"/>
      <c r="LMS1" s="17"/>
      <c r="LMT1" s="17"/>
      <c r="LMU1" s="17"/>
      <c r="LMV1" s="17"/>
      <c r="LMW1" s="17"/>
      <c r="LMX1" s="17"/>
      <c r="LMY1" s="17"/>
      <c r="LMZ1" s="17"/>
      <c r="LNA1" s="17"/>
      <c r="LNB1" s="17"/>
      <c r="LNC1" s="17"/>
      <c r="LND1" s="17"/>
      <c r="LNE1" s="17"/>
      <c r="LNF1" s="17"/>
      <c r="LNG1" s="17"/>
      <c r="LNH1" s="17"/>
      <c r="LNI1" s="17"/>
      <c r="LNJ1" s="17"/>
      <c r="LNK1" s="17"/>
      <c r="LNL1" s="17"/>
      <c r="LNM1" s="17"/>
      <c r="LNN1" s="17"/>
      <c r="LNO1" s="17"/>
      <c r="LNP1" s="17"/>
      <c r="LNQ1" s="17"/>
      <c r="LNR1" s="17"/>
      <c r="LNS1" s="17"/>
      <c r="LNT1" s="17"/>
      <c r="LNU1" s="17"/>
      <c r="LNV1" s="17"/>
      <c r="LNW1" s="17"/>
      <c r="LNX1" s="17"/>
      <c r="LNY1" s="17"/>
      <c r="LNZ1" s="17"/>
      <c r="LOA1" s="17"/>
      <c r="LOB1" s="17"/>
      <c r="LOC1" s="17"/>
      <c r="LOD1" s="17"/>
      <c r="LOE1" s="17"/>
      <c r="LOF1" s="17"/>
      <c r="LOG1" s="17"/>
      <c r="LOH1" s="17"/>
      <c r="LOI1" s="17"/>
      <c r="LOJ1" s="17"/>
      <c r="LOK1" s="17"/>
      <c r="LOL1" s="17"/>
      <c r="LOM1" s="17"/>
      <c r="LON1" s="17"/>
      <c r="LOO1" s="17"/>
      <c r="LOP1" s="17"/>
      <c r="LOQ1" s="17"/>
      <c r="LOR1" s="17"/>
      <c r="LOS1" s="17"/>
      <c r="LOT1" s="17"/>
      <c r="LOU1" s="17"/>
      <c r="LOV1" s="17"/>
      <c r="LOW1" s="17"/>
      <c r="LOX1" s="17"/>
      <c r="LOY1" s="17"/>
      <c r="LOZ1" s="17"/>
      <c r="LPA1" s="17"/>
      <c r="LPB1" s="17"/>
      <c r="LPC1" s="17"/>
      <c r="LPD1" s="17"/>
      <c r="LPE1" s="17"/>
      <c r="LPF1" s="17"/>
      <c r="LPG1" s="17"/>
      <c r="LPH1" s="17"/>
      <c r="LPI1" s="17"/>
      <c r="LPJ1" s="17"/>
      <c r="LPK1" s="17"/>
      <c r="LPL1" s="17"/>
      <c r="LPM1" s="17"/>
      <c r="LPN1" s="17"/>
      <c r="LPO1" s="17"/>
      <c r="LPP1" s="17"/>
      <c r="LPQ1" s="17"/>
      <c r="LPR1" s="17"/>
      <c r="LPS1" s="17"/>
      <c r="LPT1" s="17"/>
      <c r="LPU1" s="17"/>
      <c r="LPV1" s="17"/>
      <c r="LPW1" s="17"/>
      <c r="LPX1" s="17"/>
      <c r="LPY1" s="17"/>
      <c r="LPZ1" s="17"/>
      <c r="LQA1" s="17"/>
      <c r="LQB1" s="17"/>
      <c r="LQC1" s="17"/>
      <c r="LQD1" s="17"/>
      <c r="LQE1" s="17"/>
      <c r="LQF1" s="17"/>
      <c r="LQG1" s="17"/>
      <c r="LQH1" s="17"/>
      <c r="LQI1" s="17"/>
      <c r="LQJ1" s="17"/>
      <c r="LQK1" s="17"/>
      <c r="LQL1" s="17"/>
      <c r="LQM1" s="17"/>
      <c r="LQN1" s="17"/>
      <c r="LQO1" s="17"/>
      <c r="LQP1" s="17"/>
      <c r="LQQ1" s="17"/>
      <c r="LQR1" s="17"/>
      <c r="LQS1" s="17"/>
      <c r="LQT1" s="17"/>
      <c r="LQU1" s="17"/>
      <c r="LQV1" s="17"/>
      <c r="LQW1" s="17"/>
      <c r="LQX1" s="17"/>
      <c r="LQY1" s="17"/>
      <c r="LQZ1" s="17"/>
      <c r="LRA1" s="17"/>
      <c r="LRB1" s="17"/>
      <c r="LRC1" s="17"/>
      <c r="LRD1" s="17"/>
      <c r="LRE1" s="17"/>
      <c r="LRF1" s="17"/>
      <c r="LRG1" s="17"/>
      <c r="LRH1" s="17"/>
      <c r="LRI1" s="17"/>
      <c r="LRJ1" s="17"/>
      <c r="LRK1" s="17"/>
      <c r="LRL1" s="17"/>
      <c r="LRM1" s="17"/>
      <c r="LRN1" s="17"/>
      <c r="LRO1" s="17"/>
      <c r="LRP1" s="17"/>
      <c r="LRQ1" s="17"/>
      <c r="LRR1" s="17"/>
      <c r="LRS1" s="17"/>
      <c r="LRT1" s="17"/>
      <c r="LRU1" s="17"/>
      <c r="LRV1" s="17"/>
      <c r="LRW1" s="17"/>
      <c r="LRX1" s="17"/>
      <c r="LRY1" s="17"/>
      <c r="LRZ1" s="17"/>
      <c r="LSA1" s="17"/>
      <c r="LSB1" s="17"/>
      <c r="LSC1" s="17"/>
      <c r="LSD1" s="17"/>
      <c r="LSE1" s="17"/>
      <c r="LSF1" s="17"/>
      <c r="LSG1" s="17"/>
      <c r="LSH1" s="17"/>
      <c r="LSI1" s="17"/>
      <c r="LSJ1" s="17"/>
      <c r="LSK1" s="17"/>
      <c r="LSL1" s="17"/>
      <c r="LSM1" s="17"/>
      <c r="LSN1" s="17"/>
      <c r="LSO1" s="17"/>
      <c r="LSP1" s="17"/>
      <c r="LSQ1" s="17"/>
      <c r="LSR1" s="17"/>
      <c r="LSS1" s="17"/>
      <c r="LST1" s="17"/>
      <c r="LSU1" s="17"/>
      <c r="LSV1" s="17"/>
      <c r="LSW1" s="17"/>
      <c r="LSX1" s="17"/>
      <c r="LSY1" s="17"/>
      <c r="LSZ1" s="17"/>
      <c r="LTA1" s="17"/>
      <c r="LTB1" s="17"/>
      <c r="LTC1" s="17"/>
      <c r="LTD1" s="17"/>
      <c r="LTE1" s="17"/>
      <c r="LTF1" s="17"/>
      <c r="LTG1" s="17"/>
      <c r="LTH1" s="17"/>
      <c r="LTI1" s="17"/>
      <c r="LTJ1" s="17"/>
      <c r="LTK1" s="17"/>
      <c r="LTL1" s="17"/>
      <c r="LTM1" s="17"/>
      <c r="LTN1" s="17"/>
      <c r="LTO1" s="17"/>
      <c r="LTP1" s="17"/>
      <c r="LTQ1" s="17"/>
      <c r="LTR1" s="17"/>
      <c r="LTS1" s="17"/>
      <c r="LTT1" s="17"/>
      <c r="LTU1" s="17"/>
      <c r="LTV1" s="17"/>
      <c r="LTW1" s="17"/>
      <c r="LTX1" s="17"/>
      <c r="LTY1" s="17"/>
      <c r="LTZ1" s="17"/>
      <c r="LUA1" s="17"/>
      <c r="LUB1" s="17"/>
      <c r="LUC1" s="17"/>
      <c r="LUD1" s="17"/>
      <c r="LUE1" s="17"/>
      <c r="LUF1" s="17"/>
      <c r="LUG1" s="17"/>
      <c r="LUH1" s="17"/>
      <c r="LUI1" s="17"/>
      <c r="LUJ1" s="17"/>
      <c r="LUK1" s="17"/>
      <c r="LUL1" s="17"/>
      <c r="LUM1" s="17"/>
      <c r="LUN1" s="17"/>
      <c r="LUO1" s="17"/>
      <c r="LUP1" s="17"/>
      <c r="LUQ1" s="17"/>
      <c r="LUR1" s="17"/>
      <c r="LUS1" s="17"/>
      <c r="LUT1" s="17"/>
      <c r="LUU1" s="17"/>
      <c r="LUV1" s="17"/>
      <c r="LUW1" s="17"/>
      <c r="LUX1" s="17"/>
      <c r="LUY1" s="17"/>
      <c r="LUZ1" s="17"/>
      <c r="LVA1" s="17"/>
      <c r="LVB1" s="17"/>
      <c r="LVC1" s="17"/>
      <c r="LVD1" s="17"/>
      <c r="LVE1" s="17"/>
      <c r="LVF1" s="17"/>
      <c r="LVG1" s="17"/>
      <c r="LVH1" s="17"/>
      <c r="LVI1" s="17"/>
      <c r="LVJ1" s="17"/>
      <c r="LVK1" s="17"/>
      <c r="LVL1" s="17"/>
      <c r="LVM1" s="17"/>
      <c r="LVN1" s="17"/>
      <c r="LVO1" s="17"/>
      <c r="LVP1" s="17"/>
      <c r="LVQ1" s="17"/>
      <c r="LVR1" s="17"/>
      <c r="LVS1" s="17"/>
      <c r="LVT1" s="17"/>
      <c r="LVU1" s="17"/>
      <c r="LVV1" s="17"/>
      <c r="LVW1" s="17"/>
      <c r="LVX1" s="17"/>
      <c r="LVY1" s="17"/>
      <c r="LVZ1" s="17"/>
      <c r="LWA1" s="17"/>
      <c r="LWB1" s="17"/>
      <c r="LWC1" s="17"/>
      <c r="LWD1" s="17"/>
      <c r="LWE1" s="17"/>
      <c r="LWF1" s="17"/>
      <c r="LWG1" s="17"/>
      <c r="LWH1" s="17"/>
      <c r="LWI1" s="17"/>
      <c r="LWJ1" s="17"/>
      <c r="LWK1" s="17"/>
      <c r="LWL1" s="17"/>
      <c r="LWM1" s="17"/>
      <c r="LWN1" s="17"/>
      <c r="LWO1" s="17"/>
      <c r="LWP1" s="17"/>
      <c r="LWQ1" s="17"/>
      <c r="LWR1" s="17"/>
      <c r="LWS1" s="17"/>
      <c r="LWT1" s="17"/>
      <c r="LWU1" s="17"/>
      <c r="LWV1" s="17"/>
      <c r="LWW1" s="17"/>
      <c r="LWX1" s="17"/>
      <c r="LWY1" s="17"/>
      <c r="LWZ1" s="17"/>
      <c r="LXA1" s="17"/>
      <c r="LXB1" s="17"/>
      <c r="LXC1" s="17"/>
      <c r="LXD1" s="17"/>
      <c r="LXE1" s="17"/>
      <c r="LXF1" s="17"/>
      <c r="LXG1" s="17"/>
      <c r="LXH1" s="17"/>
      <c r="LXI1" s="17"/>
      <c r="LXJ1" s="17"/>
      <c r="LXK1" s="17"/>
      <c r="LXL1" s="17"/>
      <c r="LXM1" s="17"/>
      <c r="LXN1" s="17"/>
      <c r="LXO1" s="17"/>
      <c r="LXP1" s="17"/>
      <c r="LXQ1" s="17"/>
      <c r="LXR1" s="17"/>
      <c r="LXS1" s="17"/>
      <c r="LXT1" s="17"/>
      <c r="LXU1" s="17"/>
      <c r="LXV1" s="17"/>
      <c r="LXW1" s="17"/>
      <c r="LXX1" s="17"/>
      <c r="LXY1" s="17"/>
      <c r="LXZ1" s="17"/>
      <c r="LYA1" s="17"/>
      <c r="LYB1" s="17"/>
      <c r="LYC1" s="17"/>
      <c r="LYD1" s="17"/>
      <c r="LYE1" s="17"/>
      <c r="LYF1" s="17"/>
      <c r="LYG1" s="17"/>
      <c r="LYH1" s="17"/>
      <c r="LYI1" s="17"/>
      <c r="LYJ1" s="17"/>
      <c r="LYK1" s="17"/>
      <c r="LYL1" s="17"/>
      <c r="LYM1" s="17"/>
      <c r="LYN1" s="17"/>
      <c r="LYO1" s="17"/>
      <c r="LYP1" s="17"/>
      <c r="LYQ1" s="17"/>
      <c r="LYR1" s="17"/>
      <c r="LYS1" s="17"/>
      <c r="LYT1" s="17"/>
      <c r="LYU1" s="17"/>
      <c r="LYV1" s="17"/>
      <c r="LYW1" s="17"/>
      <c r="LYX1" s="17"/>
      <c r="LYY1" s="17"/>
      <c r="LYZ1" s="17"/>
      <c r="LZA1" s="17"/>
      <c r="LZB1" s="17"/>
      <c r="LZC1" s="17"/>
      <c r="LZD1" s="17"/>
      <c r="LZE1" s="17"/>
      <c r="LZF1" s="17"/>
      <c r="LZG1" s="17"/>
      <c r="LZH1" s="17"/>
      <c r="LZI1" s="17"/>
      <c r="LZJ1" s="17"/>
      <c r="LZK1" s="17"/>
      <c r="LZL1" s="17"/>
      <c r="LZM1" s="17"/>
      <c r="LZN1" s="17"/>
      <c r="LZO1" s="17"/>
      <c r="LZP1" s="17"/>
      <c r="LZQ1" s="17"/>
      <c r="LZR1" s="17"/>
      <c r="LZS1" s="17"/>
      <c r="LZT1" s="17"/>
      <c r="LZU1" s="17"/>
      <c r="LZV1" s="17"/>
      <c r="LZW1" s="17"/>
      <c r="LZX1" s="17"/>
      <c r="LZY1" s="17"/>
      <c r="LZZ1" s="17"/>
      <c r="MAA1" s="17"/>
      <c r="MAB1" s="17"/>
      <c r="MAC1" s="17"/>
      <c r="MAD1" s="17"/>
      <c r="MAE1" s="17"/>
      <c r="MAF1" s="17"/>
      <c r="MAG1" s="17"/>
      <c r="MAH1" s="17"/>
      <c r="MAI1" s="17"/>
      <c r="MAJ1" s="17"/>
      <c r="MAK1" s="17"/>
      <c r="MAL1" s="17"/>
      <c r="MAM1" s="17"/>
      <c r="MAN1" s="17"/>
      <c r="MAO1" s="17"/>
      <c r="MAP1" s="17"/>
      <c r="MAQ1" s="17"/>
      <c r="MAR1" s="17"/>
      <c r="MAS1" s="17"/>
      <c r="MAT1" s="17"/>
      <c r="MAU1" s="17"/>
      <c r="MAV1" s="17"/>
      <c r="MAW1" s="17"/>
      <c r="MAX1" s="17"/>
      <c r="MAY1" s="17"/>
      <c r="MAZ1" s="17"/>
      <c r="MBA1" s="17"/>
      <c r="MBB1" s="17"/>
      <c r="MBC1" s="17"/>
      <c r="MBD1" s="17"/>
      <c r="MBE1" s="17"/>
      <c r="MBF1" s="17"/>
      <c r="MBG1" s="17"/>
      <c r="MBH1" s="17"/>
      <c r="MBI1" s="17"/>
      <c r="MBJ1" s="17"/>
      <c r="MBK1" s="17"/>
      <c r="MBL1" s="17"/>
      <c r="MBM1" s="17"/>
      <c r="MBN1" s="17"/>
      <c r="MBO1" s="17"/>
      <c r="MBP1" s="17"/>
      <c r="MBQ1" s="17"/>
      <c r="MBR1" s="17"/>
      <c r="MBS1" s="17"/>
      <c r="MBT1" s="17"/>
      <c r="MBU1" s="17"/>
      <c r="MBV1" s="17"/>
      <c r="MBW1" s="17"/>
      <c r="MBX1" s="17"/>
      <c r="MBY1" s="17"/>
      <c r="MBZ1" s="17"/>
      <c r="MCA1" s="17"/>
      <c r="MCB1" s="17"/>
      <c r="MCC1" s="17"/>
      <c r="MCD1" s="17"/>
      <c r="MCE1" s="17"/>
      <c r="MCF1" s="17"/>
      <c r="MCG1" s="17"/>
      <c r="MCH1" s="17"/>
      <c r="MCI1" s="17"/>
      <c r="MCJ1" s="17"/>
      <c r="MCK1" s="17"/>
      <c r="MCL1" s="17"/>
      <c r="MCM1" s="17"/>
      <c r="MCN1" s="17"/>
      <c r="MCO1" s="17"/>
      <c r="MCP1" s="17"/>
      <c r="MCQ1" s="17"/>
      <c r="MCR1" s="17"/>
      <c r="MCS1" s="17"/>
      <c r="MCT1" s="17"/>
      <c r="MCU1" s="17"/>
      <c r="MCV1" s="17"/>
      <c r="MCW1" s="17"/>
      <c r="MCX1" s="17"/>
      <c r="MCY1" s="17"/>
      <c r="MCZ1" s="17"/>
      <c r="MDA1" s="17"/>
      <c r="MDB1" s="17"/>
      <c r="MDC1" s="17"/>
      <c r="MDD1" s="17"/>
      <c r="MDE1" s="17"/>
      <c r="MDF1" s="17"/>
      <c r="MDG1" s="17"/>
      <c r="MDH1" s="17"/>
      <c r="MDI1" s="17"/>
      <c r="MDJ1" s="17"/>
      <c r="MDK1" s="17"/>
      <c r="MDL1" s="17"/>
      <c r="MDM1" s="17"/>
      <c r="MDN1" s="17"/>
      <c r="MDO1" s="17"/>
      <c r="MDP1" s="17"/>
      <c r="MDQ1" s="17"/>
      <c r="MDR1" s="17"/>
      <c r="MDS1" s="17"/>
      <c r="MDT1" s="17"/>
      <c r="MDU1" s="17"/>
      <c r="MDV1" s="17"/>
      <c r="MDW1" s="17"/>
      <c r="MDX1" s="17"/>
      <c r="MDY1" s="17"/>
      <c r="MDZ1" s="17"/>
      <c r="MEA1" s="17"/>
      <c r="MEB1" s="17"/>
      <c r="MEC1" s="17"/>
      <c r="MED1" s="17"/>
      <c r="MEE1" s="17"/>
      <c r="MEF1" s="17"/>
      <c r="MEG1" s="17"/>
      <c r="MEH1" s="17"/>
      <c r="MEI1" s="17"/>
      <c r="MEJ1" s="17"/>
      <c r="MEK1" s="17"/>
      <c r="MEL1" s="17"/>
      <c r="MEM1" s="17"/>
      <c r="MEN1" s="17"/>
      <c r="MEO1" s="17"/>
      <c r="MEP1" s="17"/>
      <c r="MEQ1" s="17"/>
      <c r="MER1" s="17"/>
      <c r="MES1" s="17"/>
      <c r="MET1" s="17"/>
      <c r="MEU1" s="17"/>
      <c r="MEV1" s="17"/>
      <c r="MEW1" s="17"/>
      <c r="MEX1" s="17"/>
      <c r="MEY1" s="17"/>
      <c r="MEZ1" s="17"/>
      <c r="MFA1" s="17"/>
      <c r="MFB1" s="17"/>
      <c r="MFC1" s="17"/>
      <c r="MFD1" s="17"/>
      <c r="MFE1" s="17"/>
      <c r="MFF1" s="17"/>
      <c r="MFG1" s="17"/>
      <c r="MFH1" s="17"/>
      <c r="MFI1" s="17"/>
      <c r="MFJ1" s="17"/>
      <c r="MFK1" s="17"/>
      <c r="MFL1" s="17"/>
      <c r="MFM1" s="17"/>
      <c r="MFN1" s="17"/>
      <c r="MFO1" s="17"/>
      <c r="MFP1" s="17"/>
      <c r="MFQ1" s="17"/>
      <c r="MFR1" s="17"/>
      <c r="MFS1" s="17"/>
      <c r="MFT1" s="17"/>
      <c r="MFU1" s="17"/>
      <c r="MFV1" s="17"/>
      <c r="MFW1" s="17"/>
      <c r="MFX1" s="17"/>
      <c r="MFY1" s="17"/>
      <c r="MFZ1" s="17"/>
      <c r="MGA1" s="17"/>
      <c r="MGB1" s="17"/>
      <c r="MGC1" s="17"/>
      <c r="MGD1" s="17"/>
      <c r="MGE1" s="17"/>
      <c r="MGF1" s="17"/>
      <c r="MGG1" s="17"/>
      <c r="MGH1" s="17"/>
      <c r="MGI1" s="17"/>
      <c r="MGJ1" s="17"/>
      <c r="MGK1" s="17"/>
      <c r="MGL1" s="17"/>
      <c r="MGM1" s="17"/>
      <c r="MGN1" s="17"/>
      <c r="MGO1" s="17"/>
      <c r="MGP1" s="17"/>
      <c r="MGQ1" s="17"/>
      <c r="MGR1" s="17"/>
      <c r="MGS1" s="17"/>
      <c r="MGT1" s="17"/>
      <c r="MGU1" s="17"/>
      <c r="MGV1" s="17"/>
      <c r="MGW1" s="17"/>
      <c r="MGX1" s="17"/>
      <c r="MGY1" s="17"/>
      <c r="MGZ1" s="17"/>
      <c r="MHA1" s="17"/>
      <c r="MHB1" s="17"/>
      <c r="MHC1" s="17"/>
      <c r="MHD1" s="17"/>
      <c r="MHE1" s="17"/>
      <c r="MHF1" s="17"/>
      <c r="MHG1" s="17"/>
      <c r="MHH1" s="17"/>
      <c r="MHI1" s="17"/>
      <c r="MHJ1" s="17"/>
      <c r="MHK1" s="17"/>
      <c r="MHL1" s="17"/>
      <c r="MHM1" s="17"/>
      <c r="MHN1" s="17"/>
      <c r="MHO1" s="17"/>
      <c r="MHP1" s="17"/>
      <c r="MHQ1" s="17"/>
      <c r="MHR1" s="17"/>
      <c r="MHS1" s="17"/>
      <c r="MHT1" s="17"/>
      <c r="MHU1" s="17"/>
      <c r="MHV1" s="17"/>
      <c r="MHW1" s="17"/>
      <c r="MHX1" s="17"/>
      <c r="MHY1" s="17"/>
      <c r="MHZ1" s="17"/>
      <c r="MIA1" s="17"/>
      <c r="MIB1" s="17"/>
      <c r="MIC1" s="17"/>
      <c r="MID1" s="17"/>
      <c r="MIE1" s="17"/>
      <c r="MIF1" s="17"/>
      <c r="MIG1" s="17"/>
      <c r="MIH1" s="17"/>
      <c r="MII1" s="17"/>
      <c r="MIJ1" s="17"/>
      <c r="MIK1" s="17"/>
      <c r="MIL1" s="17"/>
      <c r="MIM1" s="17"/>
      <c r="MIN1" s="17"/>
      <c r="MIO1" s="17"/>
      <c r="MIP1" s="17"/>
      <c r="MIQ1" s="17"/>
      <c r="MIR1" s="17"/>
      <c r="MIS1" s="17"/>
      <c r="MIT1" s="17"/>
      <c r="MIU1" s="17"/>
      <c r="MIV1" s="17"/>
      <c r="MIW1" s="17"/>
      <c r="MIX1" s="17"/>
      <c r="MIY1" s="17"/>
      <c r="MIZ1" s="17"/>
      <c r="MJA1" s="17"/>
      <c r="MJB1" s="17"/>
      <c r="MJC1" s="17"/>
      <c r="MJD1" s="17"/>
      <c r="MJE1" s="17"/>
      <c r="MJF1" s="17"/>
      <c r="MJG1" s="17"/>
      <c r="MJH1" s="17"/>
      <c r="MJI1" s="17"/>
      <c r="MJJ1" s="17"/>
      <c r="MJK1" s="17"/>
      <c r="MJL1" s="17"/>
      <c r="MJM1" s="17"/>
      <c r="MJN1" s="17"/>
      <c r="MJO1" s="17"/>
      <c r="MJP1" s="17"/>
      <c r="MJQ1" s="17"/>
      <c r="MJR1" s="17"/>
      <c r="MJS1" s="17"/>
      <c r="MJT1" s="17"/>
      <c r="MJU1" s="17"/>
      <c r="MJV1" s="17"/>
      <c r="MJW1" s="17"/>
      <c r="MJX1" s="17"/>
      <c r="MJY1" s="17"/>
      <c r="MJZ1" s="17"/>
      <c r="MKA1" s="17"/>
      <c r="MKB1" s="17"/>
      <c r="MKC1" s="17"/>
      <c r="MKD1" s="17"/>
      <c r="MKE1" s="17"/>
      <c r="MKF1" s="17"/>
      <c r="MKG1" s="17"/>
      <c r="MKH1" s="17"/>
      <c r="MKI1" s="17"/>
      <c r="MKJ1" s="17"/>
      <c r="MKK1" s="17"/>
      <c r="MKL1" s="17"/>
      <c r="MKM1" s="17"/>
      <c r="MKN1" s="17"/>
      <c r="MKO1" s="17"/>
      <c r="MKP1" s="17"/>
      <c r="MKQ1" s="17"/>
      <c r="MKR1" s="17"/>
      <c r="MKS1" s="17"/>
      <c r="MKT1" s="17"/>
      <c r="MKU1" s="17"/>
      <c r="MKV1" s="17"/>
      <c r="MKW1" s="17"/>
      <c r="MKX1" s="17"/>
      <c r="MKY1" s="17"/>
      <c r="MKZ1" s="17"/>
      <c r="MLA1" s="17"/>
      <c r="MLB1" s="17"/>
      <c r="MLC1" s="17"/>
      <c r="MLD1" s="17"/>
      <c r="MLE1" s="17"/>
      <c r="MLF1" s="17"/>
      <c r="MLG1" s="17"/>
      <c r="MLH1" s="17"/>
      <c r="MLI1" s="17"/>
      <c r="MLJ1" s="17"/>
      <c r="MLK1" s="17"/>
      <c r="MLL1" s="17"/>
      <c r="MLM1" s="17"/>
      <c r="MLN1" s="17"/>
      <c r="MLO1" s="17"/>
      <c r="MLP1" s="17"/>
      <c r="MLQ1" s="17"/>
      <c r="MLR1" s="17"/>
      <c r="MLS1" s="17"/>
      <c r="MLT1" s="17"/>
      <c r="MLU1" s="17"/>
      <c r="MLV1" s="17"/>
      <c r="MLW1" s="17"/>
      <c r="MLX1" s="17"/>
      <c r="MLY1" s="17"/>
      <c r="MLZ1" s="17"/>
      <c r="MMA1" s="17"/>
      <c r="MMB1" s="17"/>
      <c r="MMC1" s="17"/>
      <c r="MMD1" s="17"/>
      <c r="MME1" s="17"/>
      <c r="MMF1" s="17"/>
      <c r="MMG1" s="17"/>
      <c r="MMH1" s="17"/>
      <c r="MMI1" s="17"/>
      <c r="MMJ1" s="17"/>
      <c r="MMK1" s="17"/>
      <c r="MML1" s="17"/>
      <c r="MMM1" s="17"/>
      <c r="MMN1" s="17"/>
      <c r="MMO1" s="17"/>
      <c r="MMP1" s="17"/>
      <c r="MMQ1" s="17"/>
      <c r="MMR1" s="17"/>
      <c r="MMS1" s="17"/>
      <c r="MMT1" s="17"/>
      <c r="MMU1" s="17"/>
      <c r="MMV1" s="17"/>
      <c r="MMW1" s="17"/>
      <c r="MMX1" s="17"/>
      <c r="MMY1" s="17"/>
      <c r="MMZ1" s="17"/>
      <c r="MNA1" s="17"/>
      <c r="MNB1" s="17"/>
      <c r="MNC1" s="17"/>
      <c r="MND1" s="17"/>
      <c r="MNE1" s="17"/>
      <c r="MNF1" s="17"/>
      <c r="MNG1" s="17"/>
      <c r="MNH1" s="17"/>
      <c r="MNI1" s="17"/>
      <c r="MNJ1" s="17"/>
      <c r="MNK1" s="17"/>
      <c r="MNL1" s="17"/>
      <c r="MNM1" s="17"/>
      <c r="MNN1" s="17"/>
      <c r="MNO1" s="17"/>
      <c r="MNP1" s="17"/>
      <c r="MNQ1" s="17"/>
      <c r="MNR1" s="17"/>
      <c r="MNS1" s="17"/>
      <c r="MNT1" s="17"/>
      <c r="MNU1" s="17"/>
      <c r="MNV1" s="17"/>
      <c r="MNW1" s="17"/>
      <c r="MNX1" s="17"/>
      <c r="MNY1" s="17"/>
      <c r="MNZ1" s="17"/>
      <c r="MOA1" s="17"/>
      <c r="MOB1" s="17"/>
      <c r="MOC1" s="17"/>
      <c r="MOD1" s="17"/>
      <c r="MOE1" s="17"/>
      <c r="MOF1" s="17"/>
      <c r="MOG1" s="17"/>
      <c r="MOH1" s="17"/>
      <c r="MOI1" s="17"/>
      <c r="MOJ1" s="17"/>
      <c r="MOK1" s="17"/>
      <c r="MOL1" s="17"/>
      <c r="MOM1" s="17"/>
      <c r="MON1" s="17"/>
      <c r="MOO1" s="17"/>
      <c r="MOP1" s="17"/>
      <c r="MOQ1" s="17"/>
      <c r="MOR1" s="17"/>
      <c r="MOS1" s="17"/>
      <c r="MOT1" s="17"/>
      <c r="MOU1" s="17"/>
      <c r="MOV1" s="17"/>
      <c r="MOW1" s="17"/>
      <c r="MOX1" s="17"/>
      <c r="MOY1" s="17"/>
      <c r="MOZ1" s="17"/>
      <c r="MPA1" s="17"/>
      <c r="MPB1" s="17"/>
      <c r="MPC1" s="17"/>
      <c r="MPD1" s="17"/>
      <c r="MPE1" s="17"/>
      <c r="MPF1" s="17"/>
      <c r="MPG1" s="17"/>
      <c r="MPH1" s="17"/>
      <c r="MPI1" s="17"/>
      <c r="MPJ1" s="17"/>
      <c r="MPK1" s="17"/>
      <c r="MPL1" s="17"/>
      <c r="MPM1" s="17"/>
      <c r="MPN1" s="17"/>
      <c r="MPO1" s="17"/>
      <c r="MPP1" s="17"/>
      <c r="MPQ1" s="17"/>
      <c r="MPR1" s="17"/>
      <c r="MPS1" s="17"/>
      <c r="MPT1" s="17"/>
      <c r="MPU1" s="17"/>
      <c r="MPV1" s="17"/>
      <c r="MPW1" s="17"/>
      <c r="MPX1" s="17"/>
      <c r="MPY1" s="17"/>
      <c r="MPZ1" s="17"/>
      <c r="MQA1" s="17"/>
      <c r="MQB1" s="17"/>
      <c r="MQC1" s="17"/>
      <c r="MQD1" s="17"/>
      <c r="MQE1" s="17"/>
      <c r="MQF1" s="17"/>
      <c r="MQG1" s="17"/>
      <c r="MQH1" s="17"/>
      <c r="MQI1" s="17"/>
      <c r="MQJ1" s="17"/>
      <c r="MQK1" s="17"/>
      <c r="MQL1" s="17"/>
      <c r="MQM1" s="17"/>
      <c r="MQN1" s="17"/>
      <c r="MQO1" s="17"/>
      <c r="MQP1" s="17"/>
      <c r="MQQ1" s="17"/>
      <c r="MQR1" s="17"/>
      <c r="MQS1" s="17"/>
      <c r="MQT1" s="17"/>
      <c r="MQU1" s="17"/>
      <c r="MQV1" s="17"/>
      <c r="MQW1" s="17"/>
      <c r="MQX1" s="17"/>
      <c r="MQY1" s="17"/>
      <c r="MQZ1" s="17"/>
      <c r="MRA1" s="17"/>
      <c r="MRB1" s="17"/>
      <c r="MRC1" s="17"/>
      <c r="MRD1" s="17"/>
      <c r="MRE1" s="17"/>
      <c r="MRF1" s="17"/>
      <c r="MRG1" s="17"/>
      <c r="MRH1" s="17"/>
      <c r="MRI1" s="17"/>
      <c r="MRJ1" s="17"/>
      <c r="MRK1" s="17"/>
      <c r="MRL1" s="17"/>
      <c r="MRM1" s="17"/>
      <c r="MRN1" s="17"/>
      <c r="MRO1" s="17"/>
      <c r="MRP1" s="17"/>
      <c r="MRQ1" s="17"/>
      <c r="MRR1" s="17"/>
      <c r="MRS1" s="17"/>
      <c r="MRT1" s="17"/>
      <c r="MRU1" s="17"/>
      <c r="MRV1" s="17"/>
      <c r="MRW1" s="17"/>
      <c r="MRX1" s="17"/>
      <c r="MRY1" s="17"/>
      <c r="MRZ1" s="17"/>
      <c r="MSA1" s="17"/>
      <c r="MSB1" s="17"/>
      <c r="MSC1" s="17"/>
      <c r="MSD1" s="17"/>
      <c r="MSE1" s="17"/>
      <c r="MSF1" s="17"/>
      <c r="MSG1" s="17"/>
      <c r="MSH1" s="17"/>
      <c r="MSI1" s="17"/>
      <c r="MSJ1" s="17"/>
      <c r="MSK1" s="17"/>
      <c r="MSL1" s="17"/>
      <c r="MSM1" s="17"/>
      <c r="MSN1" s="17"/>
      <c r="MSO1" s="17"/>
      <c r="MSP1" s="17"/>
      <c r="MSQ1" s="17"/>
      <c r="MSR1" s="17"/>
      <c r="MSS1" s="17"/>
      <c r="MST1" s="17"/>
      <c r="MSU1" s="17"/>
      <c r="MSV1" s="17"/>
      <c r="MSW1" s="17"/>
      <c r="MSX1" s="17"/>
      <c r="MSY1" s="17"/>
      <c r="MSZ1" s="17"/>
      <c r="MTA1" s="17"/>
      <c r="MTB1" s="17"/>
      <c r="MTC1" s="17"/>
      <c r="MTD1" s="17"/>
      <c r="MTE1" s="17"/>
      <c r="MTF1" s="17"/>
      <c r="MTG1" s="17"/>
      <c r="MTH1" s="17"/>
      <c r="MTI1" s="17"/>
      <c r="MTJ1" s="17"/>
      <c r="MTK1" s="17"/>
      <c r="MTL1" s="17"/>
      <c r="MTM1" s="17"/>
      <c r="MTN1" s="17"/>
      <c r="MTO1" s="17"/>
      <c r="MTP1" s="17"/>
      <c r="MTQ1" s="17"/>
      <c r="MTR1" s="17"/>
      <c r="MTS1" s="17"/>
      <c r="MTT1" s="17"/>
      <c r="MTU1" s="17"/>
      <c r="MTV1" s="17"/>
      <c r="MTW1" s="17"/>
      <c r="MTX1" s="17"/>
      <c r="MTY1" s="17"/>
      <c r="MTZ1" s="17"/>
      <c r="MUA1" s="17"/>
      <c r="MUB1" s="17"/>
      <c r="MUC1" s="17"/>
      <c r="MUD1" s="17"/>
      <c r="MUE1" s="17"/>
      <c r="MUF1" s="17"/>
      <c r="MUG1" s="17"/>
      <c r="MUH1" s="17"/>
      <c r="MUI1" s="17"/>
      <c r="MUJ1" s="17"/>
      <c r="MUK1" s="17"/>
      <c r="MUL1" s="17"/>
      <c r="MUM1" s="17"/>
      <c r="MUN1" s="17"/>
      <c r="MUO1" s="17"/>
      <c r="MUP1" s="17"/>
      <c r="MUQ1" s="17"/>
      <c r="MUR1" s="17"/>
      <c r="MUS1" s="17"/>
      <c r="MUT1" s="17"/>
      <c r="MUU1" s="17"/>
      <c r="MUV1" s="17"/>
      <c r="MUW1" s="17"/>
      <c r="MUX1" s="17"/>
      <c r="MUY1" s="17"/>
      <c r="MUZ1" s="17"/>
      <c r="MVA1" s="17"/>
      <c r="MVB1" s="17"/>
      <c r="MVC1" s="17"/>
      <c r="MVD1" s="17"/>
      <c r="MVE1" s="17"/>
      <c r="MVF1" s="17"/>
      <c r="MVG1" s="17"/>
      <c r="MVH1" s="17"/>
      <c r="MVI1" s="17"/>
      <c r="MVJ1" s="17"/>
      <c r="MVK1" s="17"/>
      <c r="MVL1" s="17"/>
      <c r="MVM1" s="17"/>
      <c r="MVN1" s="17"/>
      <c r="MVO1" s="17"/>
      <c r="MVP1" s="17"/>
      <c r="MVQ1" s="17"/>
      <c r="MVR1" s="17"/>
      <c r="MVS1" s="17"/>
      <c r="MVT1" s="17"/>
      <c r="MVU1" s="17"/>
      <c r="MVV1" s="17"/>
      <c r="MVW1" s="17"/>
      <c r="MVX1" s="17"/>
      <c r="MVY1" s="17"/>
      <c r="MVZ1" s="17"/>
      <c r="MWA1" s="17"/>
      <c r="MWB1" s="17"/>
      <c r="MWC1" s="17"/>
      <c r="MWD1" s="17"/>
      <c r="MWE1" s="17"/>
      <c r="MWF1" s="17"/>
      <c r="MWG1" s="17"/>
      <c r="MWH1" s="17"/>
      <c r="MWI1" s="17"/>
      <c r="MWJ1" s="17"/>
      <c r="MWK1" s="17"/>
      <c r="MWL1" s="17"/>
      <c r="MWM1" s="17"/>
      <c r="MWN1" s="17"/>
      <c r="MWO1" s="17"/>
      <c r="MWP1" s="17"/>
      <c r="MWQ1" s="17"/>
      <c r="MWR1" s="17"/>
      <c r="MWS1" s="17"/>
      <c r="MWT1" s="17"/>
      <c r="MWU1" s="17"/>
      <c r="MWV1" s="17"/>
      <c r="MWW1" s="17"/>
      <c r="MWX1" s="17"/>
      <c r="MWY1" s="17"/>
      <c r="MWZ1" s="17"/>
      <c r="MXA1" s="17"/>
      <c r="MXB1" s="17"/>
      <c r="MXC1" s="17"/>
      <c r="MXD1" s="17"/>
      <c r="MXE1" s="17"/>
      <c r="MXF1" s="17"/>
      <c r="MXG1" s="17"/>
      <c r="MXH1" s="17"/>
      <c r="MXI1" s="17"/>
      <c r="MXJ1" s="17"/>
      <c r="MXK1" s="17"/>
      <c r="MXL1" s="17"/>
      <c r="MXM1" s="17"/>
      <c r="MXN1" s="17"/>
      <c r="MXO1" s="17"/>
      <c r="MXP1" s="17"/>
      <c r="MXQ1" s="17"/>
      <c r="MXR1" s="17"/>
      <c r="MXS1" s="17"/>
      <c r="MXT1" s="17"/>
      <c r="MXU1" s="17"/>
      <c r="MXV1" s="17"/>
      <c r="MXW1" s="17"/>
      <c r="MXX1" s="17"/>
      <c r="MXY1" s="17"/>
      <c r="MXZ1" s="17"/>
      <c r="MYA1" s="17"/>
      <c r="MYB1" s="17"/>
      <c r="MYC1" s="17"/>
      <c r="MYD1" s="17"/>
      <c r="MYE1" s="17"/>
      <c r="MYF1" s="17"/>
      <c r="MYG1" s="17"/>
      <c r="MYH1" s="17"/>
      <c r="MYI1" s="17"/>
      <c r="MYJ1" s="17"/>
      <c r="MYK1" s="17"/>
      <c r="MYL1" s="17"/>
      <c r="MYM1" s="17"/>
      <c r="MYN1" s="17"/>
      <c r="MYO1" s="17"/>
      <c r="MYP1" s="17"/>
      <c r="MYQ1" s="17"/>
      <c r="MYR1" s="17"/>
      <c r="MYS1" s="17"/>
      <c r="MYT1" s="17"/>
      <c r="MYU1" s="17"/>
      <c r="MYV1" s="17"/>
      <c r="MYW1" s="17"/>
      <c r="MYX1" s="17"/>
      <c r="MYY1" s="17"/>
      <c r="MYZ1" s="17"/>
      <c r="MZA1" s="17"/>
      <c r="MZB1" s="17"/>
      <c r="MZC1" s="17"/>
      <c r="MZD1" s="17"/>
      <c r="MZE1" s="17"/>
      <c r="MZF1" s="17"/>
      <c r="MZG1" s="17"/>
      <c r="MZH1" s="17"/>
      <c r="MZI1" s="17"/>
      <c r="MZJ1" s="17"/>
      <c r="MZK1" s="17"/>
      <c r="MZL1" s="17"/>
      <c r="MZM1" s="17"/>
      <c r="MZN1" s="17"/>
      <c r="MZO1" s="17"/>
      <c r="MZP1" s="17"/>
      <c r="MZQ1" s="17"/>
      <c r="MZR1" s="17"/>
      <c r="MZS1" s="17"/>
      <c r="MZT1" s="17"/>
      <c r="MZU1" s="17"/>
      <c r="MZV1" s="17"/>
      <c r="MZW1" s="17"/>
      <c r="MZX1" s="17"/>
      <c r="MZY1" s="17"/>
      <c r="MZZ1" s="17"/>
      <c r="NAA1" s="17"/>
      <c r="NAB1" s="17"/>
      <c r="NAC1" s="17"/>
      <c r="NAD1" s="17"/>
      <c r="NAE1" s="17"/>
      <c r="NAF1" s="17"/>
      <c r="NAG1" s="17"/>
      <c r="NAH1" s="17"/>
      <c r="NAI1" s="17"/>
      <c r="NAJ1" s="17"/>
      <c r="NAK1" s="17"/>
      <c r="NAL1" s="17"/>
      <c r="NAM1" s="17"/>
      <c r="NAN1" s="17"/>
      <c r="NAO1" s="17"/>
      <c r="NAP1" s="17"/>
      <c r="NAQ1" s="17"/>
      <c r="NAR1" s="17"/>
      <c r="NAS1" s="17"/>
      <c r="NAT1" s="17"/>
      <c r="NAU1" s="17"/>
      <c r="NAV1" s="17"/>
      <c r="NAW1" s="17"/>
      <c r="NAX1" s="17"/>
      <c r="NAY1" s="17"/>
      <c r="NAZ1" s="17"/>
      <c r="NBA1" s="17"/>
      <c r="NBB1" s="17"/>
      <c r="NBC1" s="17"/>
      <c r="NBD1" s="17"/>
      <c r="NBE1" s="17"/>
      <c r="NBF1" s="17"/>
      <c r="NBG1" s="17"/>
      <c r="NBH1" s="17"/>
      <c r="NBI1" s="17"/>
      <c r="NBJ1" s="17"/>
      <c r="NBK1" s="17"/>
      <c r="NBL1" s="17"/>
      <c r="NBM1" s="17"/>
      <c r="NBN1" s="17"/>
      <c r="NBO1" s="17"/>
      <c r="NBP1" s="17"/>
      <c r="NBQ1" s="17"/>
      <c r="NBR1" s="17"/>
      <c r="NBS1" s="17"/>
      <c r="NBT1" s="17"/>
      <c r="NBU1" s="17"/>
      <c r="NBV1" s="17"/>
      <c r="NBW1" s="17"/>
      <c r="NBX1" s="17"/>
      <c r="NBY1" s="17"/>
      <c r="NBZ1" s="17"/>
      <c r="NCA1" s="17"/>
      <c r="NCB1" s="17"/>
      <c r="NCC1" s="17"/>
      <c r="NCD1" s="17"/>
      <c r="NCE1" s="17"/>
      <c r="NCF1" s="17"/>
      <c r="NCG1" s="17"/>
      <c r="NCH1" s="17"/>
      <c r="NCI1" s="17"/>
      <c r="NCJ1" s="17"/>
      <c r="NCK1" s="17"/>
      <c r="NCL1" s="17"/>
      <c r="NCM1" s="17"/>
      <c r="NCN1" s="17"/>
      <c r="NCO1" s="17"/>
      <c r="NCP1" s="17"/>
      <c r="NCQ1" s="17"/>
      <c r="NCR1" s="17"/>
      <c r="NCS1" s="17"/>
      <c r="NCT1" s="17"/>
      <c r="NCU1" s="17"/>
      <c r="NCV1" s="17"/>
      <c r="NCW1" s="17"/>
      <c r="NCX1" s="17"/>
      <c r="NCY1" s="17"/>
      <c r="NCZ1" s="17"/>
      <c r="NDA1" s="17"/>
      <c r="NDB1" s="17"/>
      <c r="NDC1" s="17"/>
      <c r="NDD1" s="17"/>
      <c r="NDE1" s="17"/>
      <c r="NDF1" s="17"/>
      <c r="NDG1" s="17"/>
      <c r="NDH1" s="17"/>
      <c r="NDI1" s="17"/>
      <c r="NDJ1" s="17"/>
      <c r="NDK1" s="17"/>
      <c r="NDL1" s="17"/>
      <c r="NDM1" s="17"/>
      <c r="NDN1" s="17"/>
      <c r="NDO1" s="17"/>
      <c r="NDP1" s="17"/>
      <c r="NDQ1" s="17"/>
      <c r="NDR1" s="17"/>
      <c r="NDS1" s="17"/>
      <c r="NDT1" s="17"/>
      <c r="NDU1" s="17"/>
      <c r="NDV1" s="17"/>
      <c r="NDW1" s="17"/>
      <c r="NDX1" s="17"/>
      <c r="NDY1" s="17"/>
      <c r="NDZ1" s="17"/>
      <c r="NEA1" s="17"/>
      <c r="NEB1" s="17"/>
      <c r="NEC1" s="17"/>
      <c r="NED1" s="17"/>
      <c r="NEE1" s="17"/>
      <c r="NEF1" s="17"/>
      <c r="NEG1" s="17"/>
      <c r="NEH1" s="17"/>
      <c r="NEI1" s="17"/>
      <c r="NEJ1" s="17"/>
      <c r="NEK1" s="17"/>
      <c r="NEL1" s="17"/>
      <c r="NEM1" s="17"/>
      <c r="NEN1" s="17"/>
      <c r="NEO1" s="17"/>
      <c r="NEP1" s="17"/>
      <c r="NEQ1" s="17"/>
      <c r="NER1" s="17"/>
      <c r="NES1" s="17"/>
      <c r="NET1" s="17"/>
      <c r="NEU1" s="17"/>
      <c r="NEV1" s="17"/>
      <c r="NEW1" s="17"/>
      <c r="NEX1" s="17"/>
      <c r="NEY1" s="17"/>
      <c r="NEZ1" s="17"/>
      <c r="NFA1" s="17"/>
      <c r="NFB1" s="17"/>
      <c r="NFC1" s="17"/>
      <c r="NFD1" s="17"/>
      <c r="NFE1" s="17"/>
      <c r="NFF1" s="17"/>
      <c r="NFG1" s="17"/>
      <c r="NFH1" s="17"/>
      <c r="NFI1" s="17"/>
      <c r="NFJ1" s="17"/>
      <c r="NFK1" s="17"/>
      <c r="NFL1" s="17"/>
      <c r="NFM1" s="17"/>
      <c r="NFN1" s="17"/>
      <c r="NFO1" s="17"/>
      <c r="NFP1" s="17"/>
      <c r="NFQ1" s="17"/>
      <c r="NFR1" s="17"/>
      <c r="NFS1" s="17"/>
      <c r="NFT1" s="17"/>
      <c r="NFU1" s="17"/>
      <c r="NFV1" s="17"/>
      <c r="NFW1" s="17"/>
      <c r="NFX1" s="17"/>
      <c r="NFY1" s="17"/>
      <c r="NFZ1" s="17"/>
      <c r="NGA1" s="17"/>
      <c r="NGB1" s="17"/>
      <c r="NGC1" s="17"/>
      <c r="NGD1" s="17"/>
      <c r="NGE1" s="17"/>
      <c r="NGF1" s="17"/>
      <c r="NGG1" s="17"/>
      <c r="NGH1" s="17"/>
      <c r="NGI1" s="17"/>
      <c r="NGJ1" s="17"/>
      <c r="NGK1" s="17"/>
      <c r="NGL1" s="17"/>
      <c r="NGM1" s="17"/>
      <c r="NGN1" s="17"/>
      <c r="NGO1" s="17"/>
      <c r="NGP1" s="17"/>
      <c r="NGQ1" s="17"/>
      <c r="NGR1" s="17"/>
      <c r="NGS1" s="17"/>
      <c r="NGT1" s="17"/>
      <c r="NGU1" s="17"/>
      <c r="NGV1" s="17"/>
      <c r="NGW1" s="17"/>
      <c r="NGX1" s="17"/>
      <c r="NGY1" s="17"/>
      <c r="NGZ1" s="17"/>
      <c r="NHA1" s="17"/>
      <c r="NHB1" s="17"/>
      <c r="NHC1" s="17"/>
      <c r="NHD1" s="17"/>
      <c r="NHE1" s="17"/>
      <c r="NHF1" s="17"/>
      <c r="NHG1" s="17"/>
      <c r="NHH1" s="17"/>
      <c r="NHI1" s="17"/>
      <c r="NHJ1" s="17"/>
      <c r="NHK1" s="17"/>
      <c r="NHL1" s="17"/>
      <c r="NHM1" s="17"/>
      <c r="NHN1" s="17"/>
      <c r="NHO1" s="17"/>
      <c r="NHP1" s="17"/>
      <c r="NHQ1" s="17"/>
      <c r="NHR1" s="17"/>
      <c r="NHS1" s="17"/>
      <c r="NHT1" s="17"/>
      <c r="NHU1" s="17"/>
      <c r="NHV1" s="17"/>
      <c r="NHW1" s="17"/>
      <c r="NHX1" s="17"/>
      <c r="NHY1" s="17"/>
      <c r="NHZ1" s="17"/>
      <c r="NIA1" s="17"/>
      <c r="NIB1" s="17"/>
      <c r="NIC1" s="17"/>
      <c r="NID1" s="17"/>
      <c r="NIE1" s="17"/>
      <c r="NIF1" s="17"/>
      <c r="NIG1" s="17"/>
      <c r="NIH1" s="17"/>
      <c r="NII1" s="17"/>
      <c r="NIJ1" s="17"/>
      <c r="NIK1" s="17"/>
      <c r="NIL1" s="17"/>
      <c r="NIM1" s="17"/>
      <c r="NIN1" s="17"/>
      <c r="NIO1" s="17"/>
      <c r="NIP1" s="17"/>
      <c r="NIQ1" s="17"/>
      <c r="NIR1" s="17"/>
      <c r="NIS1" s="17"/>
      <c r="NIT1" s="17"/>
      <c r="NIU1" s="17"/>
      <c r="NIV1" s="17"/>
      <c r="NIW1" s="17"/>
      <c r="NIX1" s="17"/>
      <c r="NIY1" s="17"/>
      <c r="NIZ1" s="17"/>
      <c r="NJA1" s="17"/>
      <c r="NJB1" s="17"/>
      <c r="NJC1" s="17"/>
      <c r="NJD1" s="17"/>
      <c r="NJE1" s="17"/>
      <c r="NJF1" s="17"/>
      <c r="NJG1" s="17"/>
      <c r="NJH1" s="17"/>
      <c r="NJI1" s="17"/>
      <c r="NJJ1" s="17"/>
      <c r="NJK1" s="17"/>
      <c r="NJL1" s="17"/>
      <c r="NJM1" s="17"/>
      <c r="NJN1" s="17"/>
      <c r="NJO1" s="17"/>
      <c r="NJP1" s="17"/>
      <c r="NJQ1" s="17"/>
      <c r="NJR1" s="17"/>
      <c r="NJS1" s="17"/>
      <c r="NJT1" s="17"/>
      <c r="NJU1" s="17"/>
      <c r="NJV1" s="17"/>
      <c r="NJW1" s="17"/>
      <c r="NJX1" s="17"/>
      <c r="NJY1" s="17"/>
      <c r="NJZ1" s="17"/>
      <c r="NKA1" s="17"/>
      <c r="NKB1" s="17"/>
      <c r="NKC1" s="17"/>
      <c r="NKD1" s="17"/>
      <c r="NKE1" s="17"/>
      <c r="NKF1" s="17"/>
      <c r="NKG1" s="17"/>
      <c r="NKH1" s="17"/>
      <c r="NKI1" s="17"/>
      <c r="NKJ1" s="17"/>
      <c r="NKK1" s="17"/>
      <c r="NKL1" s="17"/>
      <c r="NKM1" s="17"/>
      <c r="NKN1" s="17"/>
      <c r="NKO1" s="17"/>
      <c r="NKP1" s="17"/>
      <c r="NKQ1" s="17"/>
      <c r="NKR1" s="17"/>
      <c r="NKS1" s="17"/>
      <c r="NKT1" s="17"/>
      <c r="NKU1" s="17"/>
      <c r="NKV1" s="17"/>
      <c r="NKW1" s="17"/>
      <c r="NKX1" s="17"/>
      <c r="NKY1" s="17"/>
      <c r="NKZ1" s="17"/>
      <c r="NLA1" s="17"/>
      <c r="NLB1" s="17"/>
      <c r="NLC1" s="17"/>
      <c r="NLD1" s="17"/>
      <c r="NLE1" s="17"/>
      <c r="NLF1" s="17"/>
      <c r="NLG1" s="17"/>
      <c r="NLH1" s="17"/>
      <c r="NLI1" s="17"/>
      <c r="NLJ1" s="17"/>
      <c r="NLK1" s="17"/>
      <c r="NLL1" s="17"/>
      <c r="NLM1" s="17"/>
      <c r="NLN1" s="17"/>
      <c r="NLO1" s="17"/>
      <c r="NLP1" s="17"/>
      <c r="NLQ1" s="17"/>
      <c r="NLR1" s="17"/>
      <c r="NLS1" s="17"/>
      <c r="NLT1" s="17"/>
      <c r="NLU1" s="17"/>
      <c r="NLV1" s="17"/>
      <c r="NLW1" s="17"/>
      <c r="NLX1" s="17"/>
      <c r="NLY1" s="17"/>
      <c r="NLZ1" s="17"/>
      <c r="NMA1" s="17"/>
      <c r="NMB1" s="17"/>
      <c r="NMC1" s="17"/>
      <c r="NMD1" s="17"/>
      <c r="NME1" s="17"/>
      <c r="NMF1" s="17"/>
      <c r="NMG1" s="17"/>
      <c r="NMH1" s="17"/>
      <c r="NMI1" s="17"/>
      <c r="NMJ1" s="17"/>
      <c r="NMK1" s="17"/>
      <c r="NML1" s="17"/>
      <c r="NMM1" s="17"/>
      <c r="NMN1" s="17"/>
      <c r="NMO1" s="17"/>
      <c r="NMP1" s="17"/>
      <c r="NMQ1" s="17"/>
      <c r="NMR1" s="17"/>
      <c r="NMS1" s="17"/>
      <c r="NMT1" s="17"/>
      <c r="NMU1" s="17"/>
      <c r="NMV1" s="17"/>
      <c r="NMW1" s="17"/>
      <c r="NMX1" s="17"/>
      <c r="NMY1" s="17"/>
      <c r="NMZ1" s="17"/>
      <c r="NNA1" s="17"/>
      <c r="NNB1" s="17"/>
      <c r="NNC1" s="17"/>
      <c r="NND1" s="17"/>
      <c r="NNE1" s="17"/>
      <c r="NNF1" s="17"/>
      <c r="NNG1" s="17"/>
      <c r="NNH1" s="17"/>
      <c r="NNI1" s="17"/>
      <c r="NNJ1" s="17"/>
      <c r="NNK1" s="17"/>
      <c r="NNL1" s="17"/>
      <c r="NNM1" s="17"/>
      <c r="NNN1" s="17"/>
      <c r="NNO1" s="17"/>
      <c r="NNP1" s="17"/>
      <c r="NNQ1" s="17"/>
      <c r="NNR1" s="17"/>
      <c r="NNS1" s="17"/>
      <c r="NNT1" s="17"/>
      <c r="NNU1" s="17"/>
      <c r="NNV1" s="17"/>
      <c r="NNW1" s="17"/>
      <c r="NNX1" s="17"/>
      <c r="NNY1" s="17"/>
      <c r="NNZ1" s="17"/>
      <c r="NOA1" s="17"/>
      <c r="NOB1" s="17"/>
      <c r="NOC1" s="17"/>
      <c r="NOD1" s="17"/>
      <c r="NOE1" s="17"/>
      <c r="NOF1" s="17"/>
      <c r="NOG1" s="17"/>
      <c r="NOH1" s="17"/>
      <c r="NOI1" s="17"/>
      <c r="NOJ1" s="17"/>
      <c r="NOK1" s="17"/>
      <c r="NOL1" s="17"/>
      <c r="NOM1" s="17"/>
      <c r="NON1" s="17"/>
      <c r="NOO1" s="17"/>
      <c r="NOP1" s="17"/>
      <c r="NOQ1" s="17"/>
      <c r="NOR1" s="17"/>
      <c r="NOS1" s="17"/>
      <c r="NOT1" s="17"/>
      <c r="NOU1" s="17"/>
      <c r="NOV1" s="17"/>
      <c r="NOW1" s="17"/>
      <c r="NOX1" s="17"/>
      <c r="NOY1" s="17"/>
      <c r="NOZ1" s="17"/>
      <c r="NPA1" s="17"/>
      <c r="NPB1" s="17"/>
      <c r="NPC1" s="17"/>
      <c r="NPD1" s="17"/>
      <c r="NPE1" s="17"/>
      <c r="NPF1" s="17"/>
      <c r="NPG1" s="17"/>
      <c r="NPH1" s="17"/>
      <c r="NPI1" s="17"/>
      <c r="NPJ1" s="17"/>
      <c r="NPK1" s="17"/>
      <c r="NPL1" s="17"/>
      <c r="NPM1" s="17"/>
      <c r="NPN1" s="17"/>
      <c r="NPO1" s="17"/>
      <c r="NPP1" s="17"/>
      <c r="NPQ1" s="17"/>
      <c r="NPR1" s="17"/>
      <c r="NPS1" s="17"/>
      <c r="NPT1" s="17"/>
      <c r="NPU1" s="17"/>
      <c r="NPV1" s="17"/>
      <c r="NPW1" s="17"/>
      <c r="NPX1" s="17"/>
      <c r="NPY1" s="17"/>
      <c r="NPZ1" s="17"/>
      <c r="NQA1" s="17"/>
      <c r="NQB1" s="17"/>
      <c r="NQC1" s="17"/>
      <c r="NQD1" s="17"/>
      <c r="NQE1" s="17"/>
      <c r="NQF1" s="17"/>
      <c r="NQG1" s="17"/>
      <c r="NQH1" s="17"/>
      <c r="NQI1" s="17"/>
      <c r="NQJ1" s="17"/>
      <c r="NQK1" s="17"/>
      <c r="NQL1" s="17"/>
      <c r="NQM1" s="17"/>
      <c r="NQN1" s="17"/>
      <c r="NQO1" s="17"/>
      <c r="NQP1" s="17"/>
      <c r="NQQ1" s="17"/>
      <c r="NQR1" s="17"/>
      <c r="NQS1" s="17"/>
      <c r="NQT1" s="17"/>
      <c r="NQU1" s="17"/>
      <c r="NQV1" s="17"/>
      <c r="NQW1" s="17"/>
      <c r="NQX1" s="17"/>
      <c r="NQY1" s="17"/>
      <c r="NQZ1" s="17"/>
      <c r="NRA1" s="17"/>
      <c r="NRB1" s="17"/>
      <c r="NRC1" s="17"/>
      <c r="NRD1" s="17"/>
      <c r="NRE1" s="17"/>
      <c r="NRF1" s="17"/>
      <c r="NRG1" s="17"/>
      <c r="NRH1" s="17"/>
      <c r="NRI1" s="17"/>
      <c r="NRJ1" s="17"/>
      <c r="NRK1" s="17"/>
      <c r="NRL1" s="17"/>
      <c r="NRM1" s="17"/>
      <c r="NRN1" s="17"/>
      <c r="NRO1" s="17"/>
      <c r="NRP1" s="17"/>
      <c r="NRQ1" s="17"/>
      <c r="NRR1" s="17"/>
      <c r="NRS1" s="17"/>
      <c r="NRT1" s="17"/>
      <c r="NRU1" s="17"/>
      <c r="NRV1" s="17"/>
      <c r="NRW1" s="17"/>
      <c r="NRX1" s="17"/>
      <c r="NRY1" s="17"/>
      <c r="NRZ1" s="17"/>
      <c r="NSA1" s="17"/>
      <c r="NSB1" s="17"/>
      <c r="NSC1" s="17"/>
      <c r="NSD1" s="17"/>
      <c r="NSE1" s="17"/>
      <c r="NSF1" s="17"/>
      <c r="NSG1" s="17"/>
      <c r="NSH1" s="17"/>
      <c r="NSI1" s="17"/>
      <c r="NSJ1" s="17"/>
      <c r="NSK1" s="17"/>
      <c r="NSL1" s="17"/>
      <c r="NSM1" s="17"/>
      <c r="NSN1" s="17"/>
      <c r="NSO1" s="17"/>
      <c r="NSP1" s="17"/>
      <c r="NSQ1" s="17"/>
      <c r="NSR1" s="17"/>
      <c r="NSS1" s="17"/>
      <c r="NST1" s="17"/>
      <c r="NSU1" s="17"/>
      <c r="NSV1" s="17"/>
      <c r="NSW1" s="17"/>
      <c r="NSX1" s="17"/>
      <c r="NSY1" s="17"/>
      <c r="NSZ1" s="17"/>
      <c r="NTA1" s="17"/>
      <c r="NTB1" s="17"/>
      <c r="NTC1" s="17"/>
      <c r="NTD1" s="17"/>
      <c r="NTE1" s="17"/>
      <c r="NTF1" s="17"/>
      <c r="NTG1" s="17"/>
      <c r="NTH1" s="17"/>
      <c r="NTI1" s="17"/>
      <c r="NTJ1" s="17"/>
      <c r="NTK1" s="17"/>
      <c r="NTL1" s="17"/>
      <c r="NTM1" s="17"/>
      <c r="NTN1" s="17"/>
      <c r="NTO1" s="17"/>
      <c r="NTP1" s="17"/>
      <c r="NTQ1" s="17"/>
      <c r="NTR1" s="17"/>
      <c r="NTS1" s="17"/>
      <c r="NTT1" s="17"/>
      <c r="NTU1" s="17"/>
      <c r="NTV1" s="17"/>
      <c r="NTW1" s="17"/>
      <c r="NTX1" s="17"/>
      <c r="NTY1" s="17"/>
      <c r="NTZ1" s="17"/>
      <c r="NUA1" s="17"/>
      <c r="NUB1" s="17"/>
      <c r="NUC1" s="17"/>
      <c r="NUD1" s="17"/>
      <c r="NUE1" s="17"/>
      <c r="NUF1" s="17"/>
      <c r="NUG1" s="17"/>
      <c r="NUH1" s="17"/>
      <c r="NUI1" s="17"/>
      <c r="NUJ1" s="17"/>
      <c r="NUK1" s="17"/>
      <c r="NUL1" s="17"/>
      <c r="NUM1" s="17"/>
      <c r="NUN1" s="17"/>
      <c r="NUO1" s="17"/>
      <c r="NUP1" s="17"/>
      <c r="NUQ1" s="17"/>
      <c r="NUR1" s="17"/>
      <c r="NUS1" s="17"/>
      <c r="NUT1" s="17"/>
      <c r="NUU1" s="17"/>
      <c r="NUV1" s="17"/>
      <c r="NUW1" s="17"/>
      <c r="NUX1" s="17"/>
      <c r="NUY1" s="17"/>
      <c r="NUZ1" s="17"/>
      <c r="NVA1" s="17"/>
      <c r="NVB1" s="17"/>
      <c r="NVC1" s="17"/>
      <c r="NVD1" s="17"/>
      <c r="NVE1" s="17"/>
      <c r="NVF1" s="17"/>
      <c r="NVG1" s="17"/>
      <c r="NVH1" s="17"/>
      <c r="NVI1" s="17"/>
      <c r="NVJ1" s="17"/>
      <c r="NVK1" s="17"/>
      <c r="NVL1" s="17"/>
      <c r="NVM1" s="17"/>
      <c r="NVN1" s="17"/>
      <c r="NVO1" s="17"/>
      <c r="NVP1" s="17"/>
      <c r="NVQ1" s="17"/>
      <c r="NVR1" s="17"/>
      <c r="NVS1" s="17"/>
      <c r="NVT1" s="17"/>
      <c r="NVU1" s="17"/>
      <c r="NVV1" s="17"/>
      <c r="NVW1" s="17"/>
      <c r="NVX1" s="17"/>
      <c r="NVY1" s="17"/>
      <c r="NVZ1" s="17"/>
      <c r="NWA1" s="17"/>
      <c r="NWB1" s="17"/>
      <c r="NWC1" s="17"/>
      <c r="NWD1" s="17"/>
      <c r="NWE1" s="17"/>
      <c r="NWF1" s="17"/>
      <c r="NWG1" s="17"/>
      <c r="NWH1" s="17"/>
      <c r="NWI1" s="17"/>
      <c r="NWJ1" s="17"/>
      <c r="NWK1" s="17"/>
      <c r="NWL1" s="17"/>
      <c r="NWM1" s="17"/>
      <c r="NWN1" s="17"/>
      <c r="NWO1" s="17"/>
      <c r="NWP1" s="17"/>
      <c r="NWQ1" s="17"/>
      <c r="NWR1" s="17"/>
      <c r="NWS1" s="17"/>
      <c r="NWT1" s="17"/>
      <c r="NWU1" s="17"/>
      <c r="NWV1" s="17"/>
      <c r="NWW1" s="17"/>
      <c r="NWX1" s="17"/>
      <c r="NWY1" s="17"/>
      <c r="NWZ1" s="17"/>
      <c r="NXA1" s="17"/>
      <c r="NXB1" s="17"/>
      <c r="NXC1" s="17"/>
      <c r="NXD1" s="17"/>
      <c r="NXE1" s="17"/>
      <c r="NXF1" s="17"/>
      <c r="NXG1" s="17"/>
      <c r="NXH1" s="17"/>
      <c r="NXI1" s="17"/>
      <c r="NXJ1" s="17"/>
      <c r="NXK1" s="17"/>
      <c r="NXL1" s="17"/>
      <c r="NXM1" s="17"/>
      <c r="NXN1" s="17"/>
      <c r="NXO1" s="17"/>
      <c r="NXP1" s="17"/>
      <c r="NXQ1" s="17"/>
      <c r="NXR1" s="17"/>
      <c r="NXS1" s="17"/>
      <c r="NXT1" s="17"/>
      <c r="NXU1" s="17"/>
      <c r="NXV1" s="17"/>
      <c r="NXW1" s="17"/>
      <c r="NXX1" s="17"/>
      <c r="NXY1" s="17"/>
      <c r="NXZ1" s="17"/>
      <c r="NYA1" s="17"/>
      <c r="NYB1" s="17"/>
      <c r="NYC1" s="17"/>
      <c r="NYD1" s="17"/>
      <c r="NYE1" s="17"/>
      <c r="NYF1" s="17"/>
      <c r="NYG1" s="17"/>
      <c r="NYH1" s="17"/>
      <c r="NYI1" s="17"/>
      <c r="NYJ1" s="17"/>
      <c r="NYK1" s="17"/>
      <c r="NYL1" s="17"/>
      <c r="NYM1" s="17"/>
      <c r="NYN1" s="17"/>
      <c r="NYO1" s="17"/>
      <c r="NYP1" s="17"/>
      <c r="NYQ1" s="17"/>
      <c r="NYR1" s="17"/>
      <c r="NYS1" s="17"/>
      <c r="NYT1" s="17"/>
      <c r="NYU1" s="17"/>
      <c r="NYV1" s="17"/>
      <c r="NYW1" s="17"/>
      <c r="NYX1" s="17"/>
      <c r="NYY1" s="17"/>
      <c r="NYZ1" s="17"/>
      <c r="NZA1" s="17"/>
      <c r="NZB1" s="17"/>
      <c r="NZC1" s="17"/>
      <c r="NZD1" s="17"/>
      <c r="NZE1" s="17"/>
      <c r="NZF1" s="17"/>
      <c r="NZG1" s="17"/>
      <c r="NZH1" s="17"/>
      <c r="NZI1" s="17"/>
      <c r="NZJ1" s="17"/>
      <c r="NZK1" s="17"/>
      <c r="NZL1" s="17"/>
      <c r="NZM1" s="17"/>
      <c r="NZN1" s="17"/>
      <c r="NZO1" s="17"/>
      <c r="NZP1" s="17"/>
      <c r="NZQ1" s="17"/>
      <c r="NZR1" s="17"/>
      <c r="NZS1" s="17"/>
      <c r="NZT1" s="17"/>
      <c r="NZU1" s="17"/>
      <c r="NZV1" s="17"/>
      <c r="NZW1" s="17"/>
      <c r="NZX1" s="17"/>
      <c r="NZY1" s="17"/>
      <c r="NZZ1" s="17"/>
      <c r="OAA1" s="17"/>
      <c r="OAB1" s="17"/>
      <c r="OAC1" s="17"/>
      <c r="OAD1" s="17"/>
      <c r="OAE1" s="17"/>
      <c r="OAF1" s="17"/>
      <c r="OAG1" s="17"/>
      <c r="OAH1" s="17"/>
      <c r="OAI1" s="17"/>
      <c r="OAJ1" s="17"/>
      <c r="OAK1" s="17"/>
      <c r="OAL1" s="17"/>
      <c r="OAM1" s="17"/>
      <c r="OAN1" s="17"/>
      <c r="OAO1" s="17"/>
      <c r="OAP1" s="17"/>
      <c r="OAQ1" s="17"/>
      <c r="OAR1" s="17"/>
      <c r="OAS1" s="17"/>
      <c r="OAT1" s="17"/>
      <c r="OAU1" s="17"/>
      <c r="OAV1" s="17"/>
      <c r="OAW1" s="17"/>
      <c r="OAX1" s="17"/>
      <c r="OAY1" s="17"/>
      <c r="OAZ1" s="17"/>
      <c r="OBA1" s="17"/>
      <c r="OBB1" s="17"/>
      <c r="OBC1" s="17"/>
      <c r="OBD1" s="17"/>
      <c r="OBE1" s="17"/>
      <c r="OBF1" s="17"/>
      <c r="OBG1" s="17"/>
      <c r="OBH1" s="17"/>
      <c r="OBI1" s="17"/>
      <c r="OBJ1" s="17"/>
      <c r="OBK1" s="17"/>
      <c r="OBL1" s="17"/>
      <c r="OBM1" s="17"/>
      <c r="OBN1" s="17"/>
      <c r="OBO1" s="17"/>
      <c r="OBP1" s="17"/>
      <c r="OBQ1" s="17"/>
      <c r="OBR1" s="17"/>
      <c r="OBS1" s="17"/>
      <c r="OBT1" s="17"/>
      <c r="OBU1" s="17"/>
      <c r="OBV1" s="17"/>
      <c r="OBW1" s="17"/>
      <c r="OBX1" s="17"/>
      <c r="OBY1" s="17"/>
      <c r="OBZ1" s="17"/>
      <c r="OCA1" s="17"/>
      <c r="OCB1" s="17"/>
      <c r="OCC1" s="17"/>
      <c r="OCD1" s="17"/>
      <c r="OCE1" s="17"/>
      <c r="OCF1" s="17"/>
      <c r="OCG1" s="17"/>
      <c r="OCH1" s="17"/>
      <c r="OCI1" s="17"/>
      <c r="OCJ1" s="17"/>
      <c r="OCK1" s="17"/>
      <c r="OCL1" s="17"/>
      <c r="OCM1" s="17"/>
      <c r="OCN1" s="17"/>
      <c r="OCO1" s="17"/>
      <c r="OCP1" s="17"/>
      <c r="OCQ1" s="17"/>
      <c r="OCR1" s="17"/>
      <c r="OCS1" s="17"/>
      <c r="OCT1" s="17"/>
      <c r="OCU1" s="17"/>
      <c r="OCV1" s="17"/>
      <c r="OCW1" s="17"/>
      <c r="OCX1" s="17"/>
      <c r="OCY1" s="17"/>
      <c r="OCZ1" s="17"/>
      <c r="ODA1" s="17"/>
      <c r="ODB1" s="17"/>
      <c r="ODC1" s="17"/>
      <c r="ODD1" s="17"/>
      <c r="ODE1" s="17"/>
      <c r="ODF1" s="17"/>
      <c r="ODG1" s="17"/>
      <c r="ODH1" s="17"/>
      <c r="ODI1" s="17"/>
      <c r="ODJ1" s="17"/>
      <c r="ODK1" s="17"/>
      <c r="ODL1" s="17"/>
      <c r="ODM1" s="17"/>
      <c r="ODN1" s="17"/>
      <c r="ODO1" s="17"/>
      <c r="ODP1" s="17"/>
      <c r="ODQ1" s="17"/>
      <c r="ODR1" s="17"/>
      <c r="ODS1" s="17"/>
      <c r="ODT1" s="17"/>
      <c r="ODU1" s="17"/>
      <c r="ODV1" s="17"/>
      <c r="ODW1" s="17"/>
      <c r="ODX1" s="17"/>
      <c r="ODY1" s="17"/>
      <c r="ODZ1" s="17"/>
      <c r="OEA1" s="17"/>
      <c r="OEB1" s="17"/>
      <c r="OEC1" s="17"/>
      <c r="OED1" s="17"/>
      <c r="OEE1" s="17"/>
      <c r="OEF1" s="17"/>
      <c r="OEG1" s="17"/>
      <c r="OEH1" s="17"/>
      <c r="OEI1" s="17"/>
      <c r="OEJ1" s="17"/>
      <c r="OEK1" s="17"/>
      <c r="OEL1" s="17"/>
      <c r="OEM1" s="17"/>
      <c r="OEN1" s="17"/>
      <c r="OEO1" s="17"/>
      <c r="OEP1" s="17"/>
      <c r="OEQ1" s="17"/>
      <c r="OER1" s="17"/>
      <c r="OES1" s="17"/>
      <c r="OET1" s="17"/>
      <c r="OEU1" s="17"/>
      <c r="OEV1" s="17"/>
      <c r="OEW1" s="17"/>
      <c r="OEX1" s="17"/>
      <c r="OEY1" s="17"/>
      <c r="OEZ1" s="17"/>
      <c r="OFA1" s="17"/>
      <c r="OFB1" s="17"/>
      <c r="OFC1" s="17"/>
      <c r="OFD1" s="17"/>
      <c r="OFE1" s="17"/>
      <c r="OFF1" s="17"/>
      <c r="OFG1" s="17"/>
      <c r="OFH1" s="17"/>
      <c r="OFI1" s="17"/>
      <c r="OFJ1" s="17"/>
      <c r="OFK1" s="17"/>
      <c r="OFL1" s="17"/>
      <c r="OFM1" s="17"/>
      <c r="OFN1" s="17"/>
      <c r="OFO1" s="17"/>
      <c r="OFP1" s="17"/>
      <c r="OFQ1" s="17"/>
      <c r="OFR1" s="17"/>
      <c r="OFS1" s="17"/>
      <c r="OFT1" s="17"/>
      <c r="OFU1" s="17"/>
      <c r="OFV1" s="17"/>
      <c r="OFW1" s="17"/>
      <c r="OFX1" s="17"/>
      <c r="OFY1" s="17"/>
      <c r="OFZ1" s="17"/>
      <c r="OGA1" s="17"/>
      <c r="OGB1" s="17"/>
      <c r="OGC1" s="17"/>
      <c r="OGD1" s="17"/>
      <c r="OGE1" s="17"/>
      <c r="OGF1" s="17"/>
      <c r="OGG1" s="17"/>
      <c r="OGH1" s="17"/>
      <c r="OGI1" s="17"/>
      <c r="OGJ1" s="17"/>
      <c r="OGK1" s="17"/>
      <c r="OGL1" s="17"/>
      <c r="OGM1" s="17"/>
      <c r="OGN1" s="17"/>
      <c r="OGO1" s="17"/>
      <c r="OGP1" s="17"/>
      <c r="OGQ1" s="17"/>
      <c r="OGR1" s="17"/>
      <c r="OGS1" s="17"/>
      <c r="OGT1" s="17"/>
      <c r="OGU1" s="17"/>
      <c r="OGV1" s="17"/>
      <c r="OGW1" s="17"/>
      <c r="OGX1" s="17"/>
      <c r="OGY1" s="17"/>
      <c r="OGZ1" s="17"/>
      <c r="OHA1" s="17"/>
      <c r="OHB1" s="17"/>
      <c r="OHC1" s="17"/>
      <c r="OHD1" s="17"/>
      <c r="OHE1" s="17"/>
      <c r="OHF1" s="17"/>
      <c r="OHG1" s="17"/>
      <c r="OHH1" s="17"/>
      <c r="OHI1" s="17"/>
      <c r="OHJ1" s="17"/>
      <c r="OHK1" s="17"/>
      <c r="OHL1" s="17"/>
      <c r="OHM1" s="17"/>
      <c r="OHN1" s="17"/>
      <c r="OHO1" s="17"/>
      <c r="OHP1" s="17"/>
      <c r="OHQ1" s="17"/>
      <c r="OHR1" s="17"/>
      <c r="OHS1" s="17"/>
      <c r="OHT1" s="17"/>
      <c r="OHU1" s="17"/>
      <c r="OHV1" s="17"/>
      <c r="OHW1" s="17"/>
      <c r="OHX1" s="17"/>
      <c r="OHY1" s="17"/>
      <c r="OHZ1" s="17"/>
      <c r="OIA1" s="17"/>
      <c r="OIB1" s="17"/>
      <c r="OIC1" s="17"/>
      <c r="OID1" s="17"/>
      <c r="OIE1" s="17"/>
      <c r="OIF1" s="17"/>
      <c r="OIG1" s="17"/>
      <c r="OIH1" s="17"/>
      <c r="OII1" s="17"/>
      <c r="OIJ1" s="17"/>
      <c r="OIK1" s="17"/>
      <c r="OIL1" s="17"/>
      <c r="OIM1" s="17"/>
      <c r="OIN1" s="17"/>
      <c r="OIO1" s="17"/>
      <c r="OIP1" s="17"/>
      <c r="OIQ1" s="17"/>
      <c r="OIR1" s="17"/>
      <c r="OIS1" s="17"/>
      <c r="OIT1" s="17"/>
      <c r="OIU1" s="17"/>
      <c r="OIV1" s="17"/>
      <c r="OIW1" s="17"/>
      <c r="OIX1" s="17"/>
      <c r="OIY1" s="17"/>
      <c r="OIZ1" s="17"/>
      <c r="OJA1" s="17"/>
      <c r="OJB1" s="17"/>
      <c r="OJC1" s="17"/>
      <c r="OJD1" s="17"/>
      <c r="OJE1" s="17"/>
      <c r="OJF1" s="17"/>
      <c r="OJG1" s="17"/>
      <c r="OJH1" s="17"/>
      <c r="OJI1" s="17"/>
      <c r="OJJ1" s="17"/>
      <c r="OJK1" s="17"/>
      <c r="OJL1" s="17"/>
      <c r="OJM1" s="17"/>
      <c r="OJN1" s="17"/>
      <c r="OJO1" s="17"/>
      <c r="OJP1" s="17"/>
      <c r="OJQ1" s="17"/>
      <c r="OJR1" s="17"/>
      <c r="OJS1" s="17"/>
      <c r="OJT1" s="17"/>
      <c r="OJU1" s="17"/>
      <c r="OJV1" s="17"/>
      <c r="OJW1" s="17"/>
      <c r="OJX1" s="17"/>
      <c r="OJY1" s="17"/>
      <c r="OJZ1" s="17"/>
      <c r="OKA1" s="17"/>
      <c r="OKB1" s="17"/>
      <c r="OKC1" s="17"/>
      <c r="OKD1" s="17"/>
      <c r="OKE1" s="17"/>
      <c r="OKF1" s="17"/>
      <c r="OKG1" s="17"/>
      <c r="OKH1" s="17"/>
      <c r="OKI1" s="17"/>
      <c r="OKJ1" s="17"/>
      <c r="OKK1" s="17"/>
      <c r="OKL1" s="17"/>
      <c r="OKM1" s="17"/>
      <c r="OKN1" s="17"/>
      <c r="OKO1" s="17"/>
      <c r="OKP1" s="17"/>
      <c r="OKQ1" s="17"/>
      <c r="OKR1" s="17"/>
      <c r="OKS1" s="17"/>
      <c r="OKT1" s="17"/>
      <c r="OKU1" s="17"/>
      <c r="OKV1" s="17"/>
      <c r="OKW1" s="17"/>
      <c r="OKX1" s="17"/>
      <c r="OKY1" s="17"/>
      <c r="OKZ1" s="17"/>
      <c r="OLA1" s="17"/>
      <c r="OLB1" s="17"/>
      <c r="OLC1" s="17"/>
      <c r="OLD1" s="17"/>
      <c r="OLE1" s="17"/>
      <c r="OLF1" s="17"/>
      <c r="OLG1" s="17"/>
      <c r="OLH1" s="17"/>
      <c r="OLI1" s="17"/>
      <c r="OLJ1" s="17"/>
      <c r="OLK1" s="17"/>
      <c r="OLL1" s="17"/>
      <c r="OLM1" s="17"/>
      <c r="OLN1" s="17"/>
      <c r="OLO1" s="17"/>
      <c r="OLP1" s="17"/>
      <c r="OLQ1" s="17"/>
      <c r="OLR1" s="17"/>
      <c r="OLS1" s="17"/>
      <c r="OLT1" s="17"/>
      <c r="OLU1" s="17"/>
      <c r="OLV1" s="17"/>
      <c r="OLW1" s="17"/>
      <c r="OLX1" s="17"/>
      <c r="OLY1" s="17"/>
      <c r="OLZ1" s="17"/>
      <c r="OMA1" s="17"/>
      <c r="OMB1" s="17"/>
      <c r="OMC1" s="17"/>
      <c r="OMD1" s="17"/>
      <c r="OME1" s="17"/>
      <c r="OMF1" s="17"/>
      <c r="OMG1" s="17"/>
      <c r="OMH1" s="17"/>
      <c r="OMI1" s="17"/>
      <c r="OMJ1" s="17"/>
      <c r="OMK1" s="17"/>
      <c r="OML1" s="17"/>
      <c r="OMM1" s="17"/>
      <c r="OMN1" s="17"/>
      <c r="OMO1" s="17"/>
      <c r="OMP1" s="17"/>
      <c r="OMQ1" s="17"/>
      <c r="OMR1" s="17"/>
      <c r="OMS1" s="17"/>
      <c r="OMT1" s="17"/>
      <c r="OMU1" s="17"/>
      <c r="OMV1" s="17"/>
      <c r="OMW1" s="17"/>
      <c r="OMX1" s="17"/>
      <c r="OMY1" s="17"/>
      <c r="OMZ1" s="17"/>
      <c r="ONA1" s="17"/>
      <c r="ONB1" s="17"/>
      <c r="ONC1" s="17"/>
      <c r="OND1" s="17"/>
      <c r="ONE1" s="17"/>
      <c r="ONF1" s="17"/>
      <c r="ONG1" s="17"/>
      <c r="ONH1" s="17"/>
      <c r="ONI1" s="17"/>
      <c r="ONJ1" s="17"/>
      <c r="ONK1" s="17"/>
      <c r="ONL1" s="17"/>
      <c r="ONM1" s="17"/>
      <c r="ONN1" s="17"/>
      <c r="ONO1" s="17"/>
      <c r="ONP1" s="17"/>
      <c r="ONQ1" s="17"/>
      <c r="ONR1" s="17"/>
      <c r="ONS1" s="17"/>
      <c r="ONT1" s="17"/>
      <c r="ONU1" s="17"/>
      <c r="ONV1" s="17"/>
      <c r="ONW1" s="17"/>
      <c r="ONX1" s="17"/>
      <c r="ONY1" s="17"/>
      <c r="ONZ1" s="17"/>
      <c r="OOA1" s="17"/>
      <c r="OOB1" s="17"/>
      <c r="OOC1" s="17"/>
      <c r="OOD1" s="17"/>
      <c r="OOE1" s="17"/>
      <c r="OOF1" s="17"/>
      <c r="OOG1" s="17"/>
      <c r="OOH1" s="17"/>
      <c r="OOI1" s="17"/>
      <c r="OOJ1" s="17"/>
      <c r="OOK1" s="17"/>
      <c r="OOL1" s="17"/>
      <c r="OOM1" s="17"/>
      <c r="OON1" s="17"/>
      <c r="OOO1" s="17"/>
      <c r="OOP1" s="17"/>
      <c r="OOQ1" s="17"/>
      <c r="OOR1" s="17"/>
      <c r="OOS1" s="17"/>
      <c r="OOT1" s="17"/>
      <c r="OOU1" s="17"/>
      <c r="OOV1" s="17"/>
      <c r="OOW1" s="17"/>
      <c r="OOX1" s="17"/>
      <c r="OOY1" s="17"/>
      <c r="OOZ1" s="17"/>
      <c r="OPA1" s="17"/>
      <c r="OPB1" s="17"/>
      <c r="OPC1" s="17"/>
      <c r="OPD1" s="17"/>
      <c r="OPE1" s="17"/>
      <c r="OPF1" s="17"/>
      <c r="OPG1" s="17"/>
      <c r="OPH1" s="17"/>
      <c r="OPI1" s="17"/>
      <c r="OPJ1" s="17"/>
      <c r="OPK1" s="17"/>
      <c r="OPL1" s="17"/>
      <c r="OPM1" s="17"/>
      <c r="OPN1" s="17"/>
      <c r="OPO1" s="17"/>
      <c r="OPP1" s="17"/>
      <c r="OPQ1" s="17"/>
      <c r="OPR1" s="17"/>
      <c r="OPS1" s="17"/>
      <c r="OPT1" s="17"/>
      <c r="OPU1" s="17"/>
      <c r="OPV1" s="17"/>
      <c r="OPW1" s="17"/>
      <c r="OPX1" s="17"/>
      <c r="OPY1" s="17"/>
      <c r="OPZ1" s="17"/>
      <c r="OQA1" s="17"/>
      <c r="OQB1" s="17"/>
      <c r="OQC1" s="17"/>
      <c r="OQD1" s="17"/>
      <c r="OQE1" s="17"/>
      <c r="OQF1" s="17"/>
      <c r="OQG1" s="17"/>
      <c r="OQH1" s="17"/>
      <c r="OQI1" s="17"/>
      <c r="OQJ1" s="17"/>
      <c r="OQK1" s="17"/>
      <c r="OQL1" s="17"/>
      <c r="OQM1" s="17"/>
      <c r="OQN1" s="17"/>
      <c r="OQO1" s="17"/>
      <c r="OQP1" s="17"/>
      <c r="OQQ1" s="17"/>
      <c r="OQR1" s="17"/>
      <c r="OQS1" s="17"/>
      <c r="OQT1" s="17"/>
      <c r="OQU1" s="17"/>
      <c r="OQV1" s="17"/>
      <c r="OQW1" s="17"/>
      <c r="OQX1" s="17"/>
      <c r="OQY1" s="17"/>
      <c r="OQZ1" s="17"/>
      <c r="ORA1" s="17"/>
      <c r="ORB1" s="17"/>
      <c r="ORC1" s="17"/>
      <c r="ORD1" s="17"/>
      <c r="ORE1" s="17"/>
      <c r="ORF1" s="17"/>
      <c r="ORG1" s="17"/>
      <c r="ORH1" s="17"/>
      <c r="ORI1" s="17"/>
      <c r="ORJ1" s="17"/>
      <c r="ORK1" s="17"/>
      <c r="ORL1" s="17"/>
      <c r="ORM1" s="17"/>
      <c r="ORN1" s="17"/>
      <c r="ORO1" s="17"/>
      <c r="ORP1" s="17"/>
      <c r="ORQ1" s="17"/>
      <c r="ORR1" s="17"/>
      <c r="ORS1" s="17"/>
      <c r="ORT1" s="17"/>
      <c r="ORU1" s="17"/>
      <c r="ORV1" s="17"/>
      <c r="ORW1" s="17"/>
      <c r="ORX1" s="17"/>
      <c r="ORY1" s="17"/>
      <c r="ORZ1" s="17"/>
      <c r="OSA1" s="17"/>
      <c r="OSB1" s="17"/>
      <c r="OSC1" s="17"/>
      <c r="OSD1" s="17"/>
      <c r="OSE1" s="17"/>
      <c r="OSF1" s="17"/>
      <c r="OSG1" s="17"/>
      <c r="OSH1" s="17"/>
      <c r="OSI1" s="17"/>
      <c r="OSJ1" s="17"/>
      <c r="OSK1" s="17"/>
      <c r="OSL1" s="17"/>
      <c r="OSM1" s="17"/>
      <c r="OSN1" s="17"/>
      <c r="OSO1" s="17"/>
      <c r="OSP1" s="17"/>
      <c r="OSQ1" s="17"/>
      <c r="OSR1" s="17"/>
      <c r="OSS1" s="17"/>
      <c r="OST1" s="17"/>
      <c r="OSU1" s="17"/>
      <c r="OSV1" s="17"/>
      <c r="OSW1" s="17"/>
      <c r="OSX1" s="17"/>
      <c r="OSY1" s="17"/>
      <c r="OSZ1" s="17"/>
      <c r="OTA1" s="17"/>
      <c r="OTB1" s="17"/>
      <c r="OTC1" s="17"/>
      <c r="OTD1" s="17"/>
      <c r="OTE1" s="17"/>
      <c r="OTF1" s="17"/>
      <c r="OTG1" s="17"/>
      <c r="OTH1" s="17"/>
      <c r="OTI1" s="17"/>
      <c r="OTJ1" s="17"/>
      <c r="OTK1" s="17"/>
      <c r="OTL1" s="17"/>
      <c r="OTM1" s="17"/>
      <c r="OTN1" s="17"/>
      <c r="OTO1" s="17"/>
      <c r="OTP1" s="17"/>
      <c r="OTQ1" s="17"/>
      <c r="OTR1" s="17"/>
      <c r="OTS1" s="17"/>
      <c r="OTT1" s="17"/>
      <c r="OTU1" s="17"/>
      <c r="OTV1" s="17"/>
      <c r="OTW1" s="17"/>
      <c r="OTX1" s="17"/>
      <c r="OTY1" s="17"/>
      <c r="OTZ1" s="17"/>
      <c r="OUA1" s="17"/>
      <c r="OUB1" s="17"/>
      <c r="OUC1" s="17"/>
      <c r="OUD1" s="17"/>
      <c r="OUE1" s="17"/>
      <c r="OUF1" s="17"/>
      <c r="OUG1" s="17"/>
      <c r="OUH1" s="17"/>
      <c r="OUI1" s="17"/>
      <c r="OUJ1" s="17"/>
      <c r="OUK1" s="17"/>
      <c r="OUL1" s="17"/>
      <c r="OUM1" s="17"/>
      <c r="OUN1" s="17"/>
      <c r="OUO1" s="17"/>
      <c r="OUP1" s="17"/>
      <c r="OUQ1" s="17"/>
      <c r="OUR1" s="17"/>
      <c r="OUS1" s="17"/>
      <c r="OUT1" s="17"/>
      <c r="OUU1" s="17"/>
      <c r="OUV1" s="17"/>
      <c r="OUW1" s="17"/>
      <c r="OUX1" s="17"/>
      <c r="OUY1" s="17"/>
      <c r="OUZ1" s="17"/>
      <c r="OVA1" s="17"/>
      <c r="OVB1" s="17"/>
      <c r="OVC1" s="17"/>
      <c r="OVD1" s="17"/>
      <c r="OVE1" s="17"/>
      <c r="OVF1" s="17"/>
      <c r="OVG1" s="17"/>
      <c r="OVH1" s="17"/>
      <c r="OVI1" s="17"/>
      <c r="OVJ1" s="17"/>
      <c r="OVK1" s="17"/>
      <c r="OVL1" s="17"/>
      <c r="OVM1" s="17"/>
      <c r="OVN1" s="17"/>
      <c r="OVO1" s="17"/>
      <c r="OVP1" s="17"/>
      <c r="OVQ1" s="17"/>
      <c r="OVR1" s="17"/>
      <c r="OVS1" s="17"/>
      <c r="OVT1" s="17"/>
      <c r="OVU1" s="17"/>
      <c r="OVV1" s="17"/>
      <c r="OVW1" s="17"/>
      <c r="OVX1" s="17"/>
      <c r="OVY1" s="17"/>
      <c r="OVZ1" s="17"/>
      <c r="OWA1" s="17"/>
      <c r="OWB1" s="17"/>
      <c r="OWC1" s="17"/>
      <c r="OWD1" s="17"/>
      <c r="OWE1" s="17"/>
      <c r="OWF1" s="17"/>
      <c r="OWG1" s="17"/>
      <c r="OWH1" s="17"/>
      <c r="OWI1" s="17"/>
      <c r="OWJ1" s="17"/>
      <c r="OWK1" s="17"/>
      <c r="OWL1" s="17"/>
      <c r="OWM1" s="17"/>
      <c r="OWN1" s="17"/>
      <c r="OWO1" s="17"/>
      <c r="OWP1" s="17"/>
      <c r="OWQ1" s="17"/>
      <c r="OWR1" s="17"/>
      <c r="OWS1" s="17"/>
      <c r="OWT1" s="17"/>
      <c r="OWU1" s="17"/>
      <c r="OWV1" s="17"/>
      <c r="OWW1" s="17"/>
      <c r="OWX1" s="17"/>
      <c r="OWY1" s="17"/>
      <c r="OWZ1" s="17"/>
      <c r="OXA1" s="17"/>
      <c r="OXB1" s="17"/>
      <c r="OXC1" s="17"/>
      <c r="OXD1" s="17"/>
      <c r="OXE1" s="17"/>
      <c r="OXF1" s="17"/>
      <c r="OXG1" s="17"/>
      <c r="OXH1" s="17"/>
      <c r="OXI1" s="17"/>
      <c r="OXJ1" s="17"/>
      <c r="OXK1" s="17"/>
      <c r="OXL1" s="17"/>
      <c r="OXM1" s="17"/>
      <c r="OXN1" s="17"/>
      <c r="OXO1" s="17"/>
      <c r="OXP1" s="17"/>
      <c r="OXQ1" s="17"/>
      <c r="OXR1" s="17"/>
      <c r="OXS1" s="17"/>
      <c r="OXT1" s="17"/>
      <c r="OXU1" s="17"/>
      <c r="OXV1" s="17"/>
      <c r="OXW1" s="17"/>
      <c r="OXX1" s="17"/>
      <c r="OXY1" s="17"/>
      <c r="OXZ1" s="17"/>
      <c r="OYA1" s="17"/>
      <c r="OYB1" s="17"/>
      <c r="OYC1" s="17"/>
      <c r="OYD1" s="17"/>
      <c r="OYE1" s="17"/>
      <c r="OYF1" s="17"/>
      <c r="OYG1" s="17"/>
      <c r="OYH1" s="17"/>
      <c r="OYI1" s="17"/>
      <c r="OYJ1" s="17"/>
      <c r="OYK1" s="17"/>
      <c r="OYL1" s="17"/>
      <c r="OYM1" s="17"/>
      <c r="OYN1" s="17"/>
      <c r="OYO1" s="17"/>
      <c r="OYP1" s="17"/>
      <c r="OYQ1" s="17"/>
      <c r="OYR1" s="17"/>
      <c r="OYS1" s="17"/>
      <c r="OYT1" s="17"/>
      <c r="OYU1" s="17"/>
      <c r="OYV1" s="17"/>
      <c r="OYW1" s="17"/>
      <c r="OYX1" s="17"/>
      <c r="OYY1" s="17"/>
      <c r="OYZ1" s="17"/>
      <c r="OZA1" s="17"/>
      <c r="OZB1" s="17"/>
      <c r="OZC1" s="17"/>
      <c r="OZD1" s="17"/>
      <c r="OZE1" s="17"/>
      <c r="OZF1" s="17"/>
      <c r="OZG1" s="17"/>
      <c r="OZH1" s="17"/>
      <c r="OZI1" s="17"/>
      <c r="OZJ1" s="17"/>
      <c r="OZK1" s="17"/>
      <c r="OZL1" s="17"/>
      <c r="OZM1" s="17"/>
      <c r="OZN1" s="17"/>
      <c r="OZO1" s="17"/>
      <c r="OZP1" s="17"/>
      <c r="OZQ1" s="17"/>
      <c r="OZR1" s="17"/>
      <c r="OZS1" s="17"/>
      <c r="OZT1" s="17"/>
      <c r="OZU1" s="17"/>
      <c r="OZV1" s="17"/>
      <c r="OZW1" s="17"/>
      <c r="OZX1" s="17"/>
      <c r="OZY1" s="17"/>
      <c r="OZZ1" s="17"/>
      <c r="PAA1" s="17"/>
      <c r="PAB1" s="17"/>
      <c r="PAC1" s="17"/>
      <c r="PAD1" s="17"/>
      <c r="PAE1" s="17"/>
      <c r="PAF1" s="17"/>
      <c r="PAG1" s="17"/>
      <c r="PAH1" s="17"/>
      <c r="PAI1" s="17"/>
      <c r="PAJ1" s="17"/>
      <c r="PAK1" s="17"/>
      <c r="PAL1" s="17"/>
      <c r="PAM1" s="17"/>
      <c r="PAN1" s="17"/>
      <c r="PAO1" s="17"/>
      <c r="PAP1" s="17"/>
      <c r="PAQ1" s="17"/>
      <c r="PAR1" s="17"/>
      <c r="PAS1" s="17"/>
      <c r="PAT1" s="17"/>
      <c r="PAU1" s="17"/>
      <c r="PAV1" s="17"/>
      <c r="PAW1" s="17"/>
      <c r="PAX1" s="17"/>
      <c r="PAY1" s="17"/>
      <c r="PAZ1" s="17"/>
      <c r="PBA1" s="17"/>
      <c r="PBB1" s="17"/>
      <c r="PBC1" s="17"/>
      <c r="PBD1" s="17"/>
      <c r="PBE1" s="17"/>
      <c r="PBF1" s="17"/>
      <c r="PBG1" s="17"/>
      <c r="PBH1" s="17"/>
      <c r="PBI1" s="17"/>
      <c r="PBJ1" s="17"/>
      <c r="PBK1" s="17"/>
      <c r="PBL1" s="17"/>
      <c r="PBM1" s="17"/>
      <c r="PBN1" s="17"/>
      <c r="PBO1" s="17"/>
      <c r="PBP1" s="17"/>
      <c r="PBQ1" s="17"/>
      <c r="PBR1" s="17"/>
      <c r="PBS1" s="17"/>
      <c r="PBT1" s="17"/>
      <c r="PBU1" s="17"/>
      <c r="PBV1" s="17"/>
      <c r="PBW1" s="17"/>
      <c r="PBX1" s="17"/>
      <c r="PBY1" s="17"/>
      <c r="PBZ1" s="17"/>
      <c r="PCA1" s="17"/>
      <c r="PCB1" s="17"/>
      <c r="PCC1" s="17"/>
      <c r="PCD1" s="17"/>
      <c r="PCE1" s="17"/>
      <c r="PCF1" s="17"/>
      <c r="PCG1" s="17"/>
      <c r="PCH1" s="17"/>
      <c r="PCI1" s="17"/>
      <c r="PCJ1" s="17"/>
      <c r="PCK1" s="17"/>
      <c r="PCL1" s="17"/>
      <c r="PCM1" s="17"/>
      <c r="PCN1" s="17"/>
      <c r="PCO1" s="17"/>
      <c r="PCP1" s="17"/>
      <c r="PCQ1" s="17"/>
      <c r="PCR1" s="17"/>
      <c r="PCS1" s="17"/>
      <c r="PCT1" s="17"/>
      <c r="PCU1" s="17"/>
      <c r="PCV1" s="17"/>
      <c r="PCW1" s="17"/>
      <c r="PCX1" s="17"/>
      <c r="PCY1" s="17"/>
      <c r="PCZ1" s="17"/>
      <c r="PDA1" s="17"/>
      <c r="PDB1" s="17"/>
      <c r="PDC1" s="17"/>
      <c r="PDD1" s="17"/>
      <c r="PDE1" s="17"/>
      <c r="PDF1" s="17"/>
      <c r="PDG1" s="17"/>
      <c r="PDH1" s="17"/>
      <c r="PDI1" s="17"/>
      <c r="PDJ1" s="17"/>
      <c r="PDK1" s="17"/>
      <c r="PDL1" s="17"/>
      <c r="PDM1" s="17"/>
      <c r="PDN1" s="17"/>
      <c r="PDO1" s="17"/>
      <c r="PDP1" s="17"/>
      <c r="PDQ1" s="17"/>
      <c r="PDR1" s="17"/>
      <c r="PDS1" s="17"/>
      <c r="PDT1" s="17"/>
      <c r="PDU1" s="17"/>
      <c r="PDV1" s="17"/>
      <c r="PDW1" s="17"/>
      <c r="PDX1" s="17"/>
      <c r="PDY1" s="17"/>
      <c r="PDZ1" s="17"/>
      <c r="PEA1" s="17"/>
      <c r="PEB1" s="17"/>
      <c r="PEC1" s="17"/>
      <c r="PED1" s="17"/>
      <c r="PEE1" s="17"/>
      <c r="PEF1" s="17"/>
      <c r="PEG1" s="17"/>
      <c r="PEH1" s="17"/>
      <c r="PEI1" s="17"/>
      <c r="PEJ1" s="17"/>
      <c r="PEK1" s="17"/>
      <c r="PEL1" s="17"/>
      <c r="PEM1" s="17"/>
      <c r="PEN1" s="17"/>
      <c r="PEO1" s="17"/>
      <c r="PEP1" s="17"/>
      <c r="PEQ1" s="17"/>
      <c r="PER1" s="17"/>
      <c r="PES1" s="17"/>
      <c r="PET1" s="17"/>
      <c r="PEU1" s="17"/>
      <c r="PEV1" s="17"/>
      <c r="PEW1" s="17"/>
      <c r="PEX1" s="17"/>
      <c r="PEY1" s="17"/>
      <c r="PEZ1" s="17"/>
      <c r="PFA1" s="17"/>
      <c r="PFB1" s="17"/>
      <c r="PFC1" s="17"/>
      <c r="PFD1" s="17"/>
      <c r="PFE1" s="17"/>
      <c r="PFF1" s="17"/>
      <c r="PFG1" s="17"/>
      <c r="PFH1" s="17"/>
      <c r="PFI1" s="17"/>
      <c r="PFJ1" s="17"/>
      <c r="PFK1" s="17"/>
      <c r="PFL1" s="17"/>
      <c r="PFM1" s="17"/>
      <c r="PFN1" s="17"/>
      <c r="PFO1" s="17"/>
      <c r="PFP1" s="17"/>
      <c r="PFQ1" s="17"/>
      <c r="PFR1" s="17"/>
      <c r="PFS1" s="17"/>
      <c r="PFT1" s="17"/>
      <c r="PFU1" s="17"/>
      <c r="PFV1" s="17"/>
      <c r="PFW1" s="17"/>
      <c r="PFX1" s="17"/>
      <c r="PFY1" s="17"/>
      <c r="PFZ1" s="17"/>
      <c r="PGA1" s="17"/>
      <c r="PGB1" s="17"/>
      <c r="PGC1" s="17"/>
      <c r="PGD1" s="17"/>
      <c r="PGE1" s="17"/>
      <c r="PGF1" s="17"/>
      <c r="PGG1" s="17"/>
      <c r="PGH1" s="17"/>
      <c r="PGI1" s="17"/>
      <c r="PGJ1" s="17"/>
      <c r="PGK1" s="17"/>
      <c r="PGL1" s="17"/>
      <c r="PGM1" s="17"/>
      <c r="PGN1" s="17"/>
      <c r="PGO1" s="17"/>
      <c r="PGP1" s="17"/>
      <c r="PGQ1" s="17"/>
      <c r="PGR1" s="17"/>
      <c r="PGS1" s="17"/>
      <c r="PGT1" s="17"/>
      <c r="PGU1" s="17"/>
      <c r="PGV1" s="17"/>
      <c r="PGW1" s="17"/>
      <c r="PGX1" s="17"/>
      <c r="PGY1" s="17"/>
      <c r="PGZ1" s="17"/>
      <c r="PHA1" s="17"/>
      <c r="PHB1" s="17"/>
      <c r="PHC1" s="17"/>
      <c r="PHD1" s="17"/>
      <c r="PHE1" s="17"/>
      <c r="PHF1" s="17"/>
      <c r="PHG1" s="17"/>
      <c r="PHH1" s="17"/>
      <c r="PHI1" s="17"/>
      <c r="PHJ1" s="17"/>
      <c r="PHK1" s="17"/>
      <c r="PHL1" s="17"/>
      <c r="PHM1" s="17"/>
      <c r="PHN1" s="17"/>
      <c r="PHO1" s="17"/>
      <c r="PHP1" s="17"/>
      <c r="PHQ1" s="17"/>
      <c r="PHR1" s="17"/>
      <c r="PHS1" s="17"/>
      <c r="PHT1" s="17"/>
      <c r="PHU1" s="17"/>
      <c r="PHV1" s="17"/>
      <c r="PHW1" s="17"/>
      <c r="PHX1" s="17"/>
      <c r="PHY1" s="17"/>
      <c r="PHZ1" s="17"/>
      <c r="PIA1" s="17"/>
      <c r="PIB1" s="17"/>
      <c r="PIC1" s="17"/>
      <c r="PID1" s="17"/>
      <c r="PIE1" s="17"/>
      <c r="PIF1" s="17"/>
      <c r="PIG1" s="17"/>
      <c r="PIH1" s="17"/>
      <c r="PII1" s="17"/>
      <c r="PIJ1" s="17"/>
      <c r="PIK1" s="17"/>
      <c r="PIL1" s="17"/>
      <c r="PIM1" s="17"/>
      <c r="PIN1" s="17"/>
      <c r="PIO1" s="17"/>
      <c r="PIP1" s="17"/>
      <c r="PIQ1" s="17"/>
      <c r="PIR1" s="17"/>
      <c r="PIS1" s="17"/>
      <c r="PIT1" s="17"/>
      <c r="PIU1" s="17"/>
      <c r="PIV1" s="17"/>
      <c r="PIW1" s="17"/>
      <c r="PIX1" s="17"/>
      <c r="PIY1" s="17"/>
      <c r="PIZ1" s="17"/>
      <c r="PJA1" s="17"/>
      <c r="PJB1" s="17"/>
      <c r="PJC1" s="17"/>
      <c r="PJD1" s="17"/>
      <c r="PJE1" s="17"/>
      <c r="PJF1" s="17"/>
      <c r="PJG1" s="17"/>
      <c r="PJH1" s="17"/>
      <c r="PJI1" s="17"/>
      <c r="PJJ1" s="17"/>
      <c r="PJK1" s="17"/>
      <c r="PJL1" s="17"/>
      <c r="PJM1" s="17"/>
      <c r="PJN1" s="17"/>
      <c r="PJO1" s="17"/>
      <c r="PJP1" s="17"/>
      <c r="PJQ1" s="17"/>
      <c r="PJR1" s="17"/>
      <c r="PJS1" s="17"/>
      <c r="PJT1" s="17"/>
      <c r="PJU1" s="17"/>
      <c r="PJV1" s="17"/>
      <c r="PJW1" s="17"/>
      <c r="PJX1" s="17"/>
      <c r="PJY1" s="17"/>
      <c r="PJZ1" s="17"/>
      <c r="PKA1" s="17"/>
      <c r="PKB1" s="17"/>
      <c r="PKC1" s="17"/>
      <c r="PKD1" s="17"/>
      <c r="PKE1" s="17"/>
      <c r="PKF1" s="17"/>
      <c r="PKG1" s="17"/>
      <c r="PKH1" s="17"/>
      <c r="PKI1" s="17"/>
      <c r="PKJ1" s="17"/>
      <c r="PKK1" s="17"/>
      <c r="PKL1" s="17"/>
      <c r="PKM1" s="17"/>
      <c r="PKN1" s="17"/>
      <c r="PKO1" s="17"/>
      <c r="PKP1" s="17"/>
      <c r="PKQ1" s="17"/>
      <c r="PKR1" s="17"/>
      <c r="PKS1" s="17"/>
      <c r="PKT1" s="17"/>
      <c r="PKU1" s="17"/>
      <c r="PKV1" s="17"/>
      <c r="PKW1" s="17"/>
      <c r="PKX1" s="17"/>
      <c r="PKY1" s="17"/>
      <c r="PKZ1" s="17"/>
      <c r="PLA1" s="17"/>
      <c r="PLB1" s="17"/>
      <c r="PLC1" s="17"/>
      <c r="PLD1" s="17"/>
      <c r="PLE1" s="17"/>
      <c r="PLF1" s="17"/>
      <c r="PLG1" s="17"/>
      <c r="PLH1" s="17"/>
      <c r="PLI1" s="17"/>
      <c r="PLJ1" s="17"/>
      <c r="PLK1" s="17"/>
      <c r="PLL1" s="17"/>
      <c r="PLM1" s="17"/>
      <c r="PLN1" s="17"/>
      <c r="PLO1" s="17"/>
      <c r="PLP1" s="17"/>
      <c r="PLQ1" s="17"/>
      <c r="PLR1" s="17"/>
      <c r="PLS1" s="17"/>
      <c r="PLT1" s="17"/>
      <c r="PLU1" s="17"/>
      <c r="PLV1" s="17"/>
      <c r="PLW1" s="17"/>
      <c r="PLX1" s="17"/>
      <c r="PLY1" s="17"/>
      <c r="PLZ1" s="17"/>
      <c r="PMA1" s="17"/>
      <c r="PMB1" s="17"/>
      <c r="PMC1" s="17"/>
      <c r="PMD1" s="17"/>
      <c r="PME1" s="17"/>
      <c r="PMF1" s="17"/>
      <c r="PMG1" s="17"/>
      <c r="PMH1" s="17"/>
      <c r="PMI1" s="17"/>
      <c r="PMJ1" s="17"/>
      <c r="PMK1" s="17"/>
      <c r="PML1" s="17"/>
      <c r="PMM1" s="17"/>
      <c r="PMN1" s="17"/>
      <c r="PMO1" s="17"/>
      <c r="PMP1" s="17"/>
      <c r="PMQ1" s="17"/>
      <c r="PMR1" s="17"/>
      <c r="PMS1" s="17"/>
      <c r="PMT1" s="17"/>
      <c r="PMU1" s="17"/>
      <c r="PMV1" s="17"/>
      <c r="PMW1" s="17"/>
      <c r="PMX1" s="17"/>
      <c r="PMY1" s="17"/>
      <c r="PMZ1" s="17"/>
      <c r="PNA1" s="17"/>
      <c r="PNB1" s="17"/>
      <c r="PNC1" s="17"/>
      <c r="PND1" s="17"/>
      <c r="PNE1" s="17"/>
      <c r="PNF1" s="17"/>
      <c r="PNG1" s="17"/>
      <c r="PNH1" s="17"/>
      <c r="PNI1" s="17"/>
      <c r="PNJ1" s="17"/>
      <c r="PNK1" s="17"/>
      <c r="PNL1" s="17"/>
      <c r="PNM1" s="17"/>
      <c r="PNN1" s="17"/>
      <c r="PNO1" s="17"/>
      <c r="PNP1" s="17"/>
      <c r="PNQ1" s="17"/>
      <c r="PNR1" s="17"/>
      <c r="PNS1" s="17"/>
      <c r="PNT1" s="17"/>
      <c r="PNU1" s="17"/>
      <c r="PNV1" s="17"/>
      <c r="PNW1" s="17"/>
      <c r="PNX1" s="17"/>
      <c r="PNY1" s="17"/>
      <c r="PNZ1" s="17"/>
      <c r="POA1" s="17"/>
      <c r="POB1" s="17"/>
      <c r="POC1" s="17"/>
      <c r="POD1" s="17"/>
      <c r="POE1" s="17"/>
      <c r="POF1" s="17"/>
      <c r="POG1" s="17"/>
      <c r="POH1" s="17"/>
      <c r="POI1" s="17"/>
      <c r="POJ1" s="17"/>
      <c r="POK1" s="17"/>
      <c r="POL1" s="17"/>
      <c r="POM1" s="17"/>
      <c r="PON1" s="17"/>
      <c r="POO1" s="17"/>
      <c r="POP1" s="17"/>
      <c r="POQ1" s="17"/>
      <c r="POR1" s="17"/>
      <c r="POS1" s="17"/>
      <c r="POT1" s="17"/>
      <c r="POU1" s="17"/>
      <c r="POV1" s="17"/>
      <c r="POW1" s="17"/>
      <c r="POX1" s="17"/>
      <c r="POY1" s="17"/>
      <c r="POZ1" s="17"/>
      <c r="PPA1" s="17"/>
      <c r="PPB1" s="17"/>
      <c r="PPC1" s="17"/>
      <c r="PPD1" s="17"/>
      <c r="PPE1" s="17"/>
      <c r="PPF1" s="17"/>
      <c r="PPG1" s="17"/>
      <c r="PPH1" s="17"/>
      <c r="PPI1" s="17"/>
      <c r="PPJ1" s="17"/>
      <c r="PPK1" s="17"/>
      <c r="PPL1" s="17"/>
      <c r="PPM1" s="17"/>
      <c r="PPN1" s="17"/>
      <c r="PPO1" s="17"/>
      <c r="PPP1" s="17"/>
      <c r="PPQ1" s="17"/>
      <c r="PPR1" s="17"/>
      <c r="PPS1" s="17"/>
      <c r="PPT1" s="17"/>
      <c r="PPU1" s="17"/>
      <c r="PPV1" s="17"/>
      <c r="PPW1" s="17"/>
      <c r="PPX1" s="17"/>
      <c r="PPY1" s="17"/>
      <c r="PPZ1" s="17"/>
      <c r="PQA1" s="17"/>
      <c r="PQB1" s="17"/>
      <c r="PQC1" s="17"/>
      <c r="PQD1" s="17"/>
      <c r="PQE1" s="17"/>
      <c r="PQF1" s="17"/>
      <c r="PQG1" s="17"/>
      <c r="PQH1" s="17"/>
      <c r="PQI1" s="17"/>
      <c r="PQJ1" s="17"/>
      <c r="PQK1" s="17"/>
      <c r="PQL1" s="17"/>
      <c r="PQM1" s="17"/>
      <c r="PQN1" s="17"/>
      <c r="PQO1" s="17"/>
      <c r="PQP1" s="17"/>
      <c r="PQQ1" s="17"/>
      <c r="PQR1" s="17"/>
      <c r="PQS1" s="17"/>
      <c r="PQT1" s="17"/>
      <c r="PQU1" s="17"/>
      <c r="PQV1" s="17"/>
      <c r="PQW1" s="17"/>
      <c r="PQX1" s="17"/>
      <c r="PQY1" s="17"/>
      <c r="PQZ1" s="17"/>
      <c r="PRA1" s="17"/>
      <c r="PRB1" s="17"/>
      <c r="PRC1" s="17"/>
      <c r="PRD1" s="17"/>
      <c r="PRE1" s="17"/>
      <c r="PRF1" s="17"/>
      <c r="PRG1" s="17"/>
      <c r="PRH1" s="17"/>
      <c r="PRI1" s="17"/>
      <c r="PRJ1" s="17"/>
      <c r="PRK1" s="17"/>
      <c r="PRL1" s="17"/>
      <c r="PRM1" s="17"/>
      <c r="PRN1" s="17"/>
      <c r="PRO1" s="17"/>
      <c r="PRP1" s="17"/>
      <c r="PRQ1" s="17"/>
      <c r="PRR1" s="17"/>
      <c r="PRS1" s="17"/>
      <c r="PRT1" s="17"/>
      <c r="PRU1" s="17"/>
      <c r="PRV1" s="17"/>
      <c r="PRW1" s="17"/>
      <c r="PRX1" s="17"/>
      <c r="PRY1" s="17"/>
      <c r="PRZ1" s="17"/>
      <c r="PSA1" s="17"/>
      <c r="PSB1" s="17"/>
      <c r="PSC1" s="17"/>
      <c r="PSD1" s="17"/>
      <c r="PSE1" s="17"/>
      <c r="PSF1" s="17"/>
      <c r="PSG1" s="17"/>
      <c r="PSH1" s="17"/>
      <c r="PSI1" s="17"/>
      <c r="PSJ1" s="17"/>
      <c r="PSK1" s="17"/>
      <c r="PSL1" s="17"/>
      <c r="PSM1" s="17"/>
      <c r="PSN1" s="17"/>
      <c r="PSO1" s="17"/>
      <c r="PSP1" s="17"/>
      <c r="PSQ1" s="17"/>
      <c r="PSR1" s="17"/>
      <c r="PSS1" s="17"/>
      <c r="PST1" s="17"/>
      <c r="PSU1" s="17"/>
      <c r="PSV1" s="17"/>
      <c r="PSW1" s="17"/>
      <c r="PSX1" s="17"/>
      <c r="PSY1" s="17"/>
      <c r="PSZ1" s="17"/>
      <c r="PTA1" s="17"/>
      <c r="PTB1" s="17"/>
      <c r="PTC1" s="17"/>
      <c r="PTD1" s="17"/>
      <c r="PTE1" s="17"/>
      <c r="PTF1" s="17"/>
      <c r="PTG1" s="17"/>
      <c r="PTH1" s="17"/>
      <c r="PTI1" s="17"/>
      <c r="PTJ1" s="17"/>
      <c r="PTK1" s="17"/>
      <c r="PTL1" s="17"/>
      <c r="PTM1" s="17"/>
      <c r="PTN1" s="17"/>
      <c r="PTO1" s="17"/>
      <c r="PTP1" s="17"/>
      <c r="PTQ1" s="17"/>
      <c r="PTR1" s="17"/>
      <c r="PTS1" s="17"/>
      <c r="PTT1" s="17"/>
      <c r="PTU1" s="17"/>
      <c r="PTV1" s="17"/>
      <c r="PTW1" s="17"/>
      <c r="PTX1" s="17"/>
      <c r="PTY1" s="17"/>
      <c r="PTZ1" s="17"/>
      <c r="PUA1" s="17"/>
      <c r="PUB1" s="17"/>
      <c r="PUC1" s="17"/>
      <c r="PUD1" s="17"/>
      <c r="PUE1" s="17"/>
      <c r="PUF1" s="17"/>
      <c r="PUG1" s="17"/>
      <c r="PUH1" s="17"/>
      <c r="PUI1" s="17"/>
      <c r="PUJ1" s="17"/>
      <c r="PUK1" s="17"/>
      <c r="PUL1" s="17"/>
      <c r="PUM1" s="17"/>
      <c r="PUN1" s="17"/>
      <c r="PUO1" s="17"/>
      <c r="PUP1" s="17"/>
      <c r="PUQ1" s="17"/>
      <c r="PUR1" s="17"/>
      <c r="PUS1" s="17"/>
      <c r="PUT1" s="17"/>
      <c r="PUU1" s="17"/>
      <c r="PUV1" s="17"/>
      <c r="PUW1" s="17"/>
      <c r="PUX1" s="17"/>
      <c r="PUY1" s="17"/>
      <c r="PUZ1" s="17"/>
      <c r="PVA1" s="17"/>
      <c r="PVB1" s="17"/>
      <c r="PVC1" s="17"/>
      <c r="PVD1" s="17"/>
      <c r="PVE1" s="17"/>
      <c r="PVF1" s="17"/>
      <c r="PVG1" s="17"/>
      <c r="PVH1" s="17"/>
      <c r="PVI1" s="17"/>
      <c r="PVJ1" s="17"/>
      <c r="PVK1" s="17"/>
      <c r="PVL1" s="17"/>
      <c r="PVM1" s="17"/>
      <c r="PVN1" s="17"/>
      <c r="PVO1" s="17"/>
      <c r="PVP1" s="17"/>
      <c r="PVQ1" s="17"/>
      <c r="PVR1" s="17"/>
      <c r="PVS1" s="17"/>
      <c r="PVT1" s="17"/>
      <c r="PVU1" s="17"/>
      <c r="PVV1" s="17"/>
      <c r="PVW1" s="17"/>
      <c r="PVX1" s="17"/>
      <c r="PVY1" s="17"/>
      <c r="PVZ1" s="17"/>
      <c r="PWA1" s="17"/>
      <c r="PWB1" s="17"/>
      <c r="PWC1" s="17"/>
      <c r="PWD1" s="17"/>
      <c r="PWE1" s="17"/>
      <c r="PWF1" s="17"/>
      <c r="PWG1" s="17"/>
      <c r="PWH1" s="17"/>
      <c r="PWI1" s="17"/>
      <c r="PWJ1" s="17"/>
      <c r="PWK1" s="17"/>
      <c r="PWL1" s="17"/>
      <c r="PWM1" s="17"/>
      <c r="PWN1" s="17"/>
      <c r="PWO1" s="17"/>
      <c r="PWP1" s="17"/>
      <c r="PWQ1" s="17"/>
      <c r="PWR1" s="17"/>
      <c r="PWS1" s="17"/>
      <c r="PWT1" s="17"/>
      <c r="PWU1" s="17"/>
      <c r="PWV1" s="17"/>
      <c r="PWW1" s="17"/>
      <c r="PWX1" s="17"/>
      <c r="PWY1" s="17"/>
      <c r="PWZ1" s="17"/>
      <c r="PXA1" s="17"/>
      <c r="PXB1" s="17"/>
      <c r="PXC1" s="17"/>
      <c r="PXD1" s="17"/>
      <c r="PXE1" s="17"/>
      <c r="PXF1" s="17"/>
      <c r="PXG1" s="17"/>
      <c r="PXH1" s="17"/>
      <c r="PXI1" s="17"/>
      <c r="PXJ1" s="17"/>
      <c r="PXK1" s="17"/>
      <c r="PXL1" s="17"/>
      <c r="PXM1" s="17"/>
      <c r="PXN1" s="17"/>
      <c r="PXO1" s="17"/>
      <c r="PXP1" s="17"/>
      <c r="PXQ1" s="17"/>
      <c r="PXR1" s="17"/>
      <c r="PXS1" s="17"/>
      <c r="PXT1" s="17"/>
      <c r="PXU1" s="17"/>
      <c r="PXV1" s="17"/>
      <c r="PXW1" s="17"/>
      <c r="PXX1" s="17"/>
      <c r="PXY1" s="17"/>
      <c r="PXZ1" s="17"/>
      <c r="PYA1" s="17"/>
      <c r="PYB1" s="17"/>
      <c r="PYC1" s="17"/>
      <c r="PYD1" s="17"/>
      <c r="PYE1" s="17"/>
      <c r="PYF1" s="17"/>
      <c r="PYG1" s="17"/>
      <c r="PYH1" s="17"/>
      <c r="PYI1" s="17"/>
      <c r="PYJ1" s="17"/>
      <c r="PYK1" s="17"/>
      <c r="PYL1" s="17"/>
      <c r="PYM1" s="17"/>
      <c r="PYN1" s="17"/>
      <c r="PYO1" s="17"/>
      <c r="PYP1" s="17"/>
      <c r="PYQ1" s="17"/>
      <c r="PYR1" s="17"/>
      <c r="PYS1" s="17"/>
      <c r="PYT1" s="17"/>
      <c r="PYU1" s="17"/>
      <c r="PYV1" s="17"/>
      <c r="PYW1" s="17"/>
      <c r="PYX1" s="17"/>
      <c r="PYY1" s="17"/>
      <c r="PYZ1" s="17"/>
      <c r="PZA1" s="17"/>
      <c r="PZB1" s="17"/>
      <c r="PZC1" s="17"/>
      <c r="PZD1" s="17"/>
      <c r="PZE1" s="17"/>
      <c r="PZF1" s="17"/>
      <c r="PZG1" s="17"/>
      <c r="PZH1" s="17"/>
      <c r="PZI1" s="17"/>
      <c r="PZJ1" s="17"/>
      <c r="PZK1" s="17"/>
      <c r="PZL1" s="17"/>
      <c r="PZM1" s="17"/>
      <c r="PZN1" s="17"/>
      <c r="PZO1" s="17"/>
      <c r="PZP1" s="17"/>
      <c r="PZQ1" s="17"/>
      <c r="PZR1" s="17"/>
      <c r="PZS1" s="17"/>
      <c r="PZT1" s="17"/>
      <c r="PZU1" s="17"/>
      <c r="PZV1" s="17"/>
      <c r="PZW1" s="17"/>
      <c r="PZX1" s="17"/>
      <c r="PZY1" s="17"/>
      <c r="PZZ1" s="17"/>
      <c r="QAA1" s="17"/>
      <c r="QAB1" s="17"/>
      <c r="QAC1" s="17"/>
      <c r="QAD1" s="17"/>
      <c r="QAE1" s="17"/>
      <c r="QAF1" s="17"/>
      <c r="QAG1" s="17"/>
      <c r="QAH1" s="17"/>
      <c r="QAI1" s="17"/>
      <c r="QAJ1" s="17"/>
      <c r="QAK1" s="17"/>
      <c r="QAL1" s="17"/>
      <c r="QAM1" s="17"/>
      <c r="QAN1" s="17"/>
      <c r="QAO1" s="17"/>
      <c r="QAP1" s="17"/>
      <c r="QAQ1" s="17"/>
      <c r="QAR1" s="17"/>
      <c r="QAS1" s="17"/>
      <c r="QAT1" s="17"/>
      <c r="QAU1" s="17"/>
      <c r="QAV1" s="17"/>
      <c r="QAW1" s="17"/>
      <c r="QAX1" s="17"/>
      <c r="QAY1" s="17"/>
      <c r="QAZ1" s="17"/>
      <c r="QBA1" s="17"/>
      <c r="QBB1" s="17"/>
      <c r="QBC1" s="17"/>
      <c r="QBD1" s="17"/>
      <c r="QBE1" s="17"/>
      <c r="QBF1" s="17"/>
      <c r="QBG1" s="17"/>
      <c r="QBH1" s="17"/>
      <c r="QBI1" s="17"/>
      <c r="QBJ1" s="17"/>
      <c r="QBK1" s="17"/>
      <c r="QBL1" s="17"/>
      <c r="QBM1" s="17"/>
      <c r="QBN1" s="17"/>
      <c r="QBO1" s="17"/>
      <c r="QBP1" s="17"/>
      <c r="QBQ1" s="17"/>
      <c r="QBR1" s="17"/>
      <c r="QBS1" s="17"/>
      <c r="QBT1" s="17"/>
      <c r="QBU1" s="17"/>
      <c r="QBV1" s="17"/>
      <c r="QBW1" s="17"/>
      <c r="QBX1" s="17"/>
      <c r="QBY1" s="17"/>
      <c r="QBZ1" s="17"/>
      <c r="QCA1" s="17"/>
      <c r="QCB1" s="17"/>
      <c r="QCC1" s="17"/>
      <c r="QCD1" s="17"/>
      <c r="QCE1" s="17"/>
      <c r="QCF1" s="17"/>
      <c r="QCG1" s="17"/>
      <c r="QCH1" s="17"/>
      <c r="QCI1" s="17"/>
      <c r="QCJ1" s="17"/>
      <c r="QCK1" s="17"/>
      <c r="QCL1" s="17"/>
      <c r="QCM1" s="17"/>
      <c r="QCN1" s="17"/>
      <c r="QCO1" s="17"/>
      <c r="QCP1" s="17"/>
      <c r="QCQ1" s="17"/>
      <c r="QCR1" s="17"/>
      <c r="QCS1" s="17"/>
      <c r="QCT1" s="17"/>
      <c r="QCU1" s="17"/>
      <c r="QCV1" s="17"/>
      <c r="QCW1" s="17"/>
      <c r="QCX1" s="17"/>
      <c r="QCY1" s="17"/>
      <c r="QCZ1" s="17"/>
      <c r="QDA1" s="17"/>
      <c r="QDB1" s="17"/>
      <c r="QDC1" s="17"/>
      <c r="QDD1" s="17"/>
      <c r="QDE1" s="17"/>
      <c r="QDF1" s="17"/>
      <c r="QDG1" s="17"/>
      <c r="QDH1" s="17"/>
      <c r="QDI1" s="17"/>
      <c r="QDJ1" s="17"/>
      <c r="QDK1" s="17"/>
      <c r="QDL1" s="17"/>
      <c r="QDM1" s="17"/>
      <c r="QDN1" s="17"/>
      <c r="QDO1" s="17"/>
      <c r="QDP1" s="17"/>
      <c r="QDQ1" s="17"/>
      <c r="QDR1" s="17"/>
      <c r="QDS1" s="17"/>
      <c r="QDT1" s="17"/>
      <c r="QDU1" s="17"/>
      <c r="QDV1" s="17"/>
      <c r="QDW1" s="17"/>
      <c r="QDX1" s="17"/>
      <c r="QDY1" s="17"/>
      <c r="QDZ1" s="17"/>
      <c r="QEA1" s="17"/>
      <c r="QEB1" s="17"/>
      <c r="QEC1" s="17"/>
      <c r="QED1" s="17"/>
      <c r="QEE1" s="17"/>
      <c r="QEF1" s="17"/>
      <c r="QEG1" s="17"/>
      <c r="QEH1" s="17"/>
      <c r="QEI1" s="17"/>
      <c r="QEJ1" s="17"/>
      <c r="QEK1" s="17"/>
      <c r="QEL1" s="17"/>
      <c r="QEM1" s="17"/>
      <c r="QEN1" s="17"/>
      <c r="QEO1" s="17"/>
      <c r="QEP1" s="17"/>
      <c r="QEQ1" s="17"/>
      <c r="QER1" s="17"/>
      <c r="QES1" s="17"/>
      <c r="QET1" s="17"/>
      <c r="QEU1" s="17"/>
      <c r="QEV1" s="17"/>
      <c r="QEW1" s="17"/>
      <c r="QEX1" s="17"/>
      <c r="QEY1" s="17"/>
      <c r="QEZ1" s="17"/>
      <c r="QFA1" s="17"/>
      <c r="QFB1" s="17"/>
      <c r="QFC1" s="17"/>
      <c r="QFD1" s="17"/>
      <c r="QFE1" s="17"/>
      <c r="QFF1" s="17"/>
      <c r="QFG1" s="17"/>
      <c r="QFH1" s="17"/>
      <c r="QFI1" s="17"/>
      <c r="QFJ1" s="17"/>
      <c r="QFK1" s="17"/>
      <c r="QFL1" s="17"/>
      <c r="QFM1" s="17"/>
      <c r="QFN1" s="17"/>
      <c r="QFO1" s="17"/>
      <c r="QFP1" s="17"/>
      <c r="QFQ1" s="17"/>
      <c r="QFR1" s="17"/>
      <c r="QFS1" s="17"/>
      <c r="QFT1" s="17"/>
      <c r="QFU1" s="17"/>
      <c r="QFV1" s="17"/>
      <c r="QFW1" s="17"/>
      <c r="QFX1" s="17"/>
      <c r="QFY1" s="17"/>
      <c r="QFZ1" s="17"/>
      <c r="QGA1" s="17"/>
      <c r="QGB1" s="17"/>
      <c r="QGC1" s="17"/>
      <c r="QGD1" s="17"/>
      <c r="QGE1" s="17"/>
      <c r="QGF1" s="17"/>
      <c r="QGG1" s="17"/>
      <c r="QGH1" s="17"/>
      <c r="QGI1" s="17"/>
      <c r="QGJ1" s="17"/>
      <c r="QGK1" s="17"/>
      <c r="QGL1" s="17"/>
      <c r="QGM1" s="17"/>
      <c r="QGN1" s="17"/>
      <c r="QGO1" s="17"/>
      <c r="QGP1" s="17"/>
      <c r="QGQ1" s="17"/>
      <c r="QGR1" s="17"/>
      <c r="QGS1" s="17"/>
      <c r="QGT1" s="17"/>
      <c r="QGU1" s="17"/>
      <c r="QGV1" s="17"/>
      <c r="QGW1" s="17"/>
      <c r="QGX1" s="17"/>
      <c r="QGY1" s="17"/>
      <c r="QGZ1" s="17"/>
      <c r="QHA1" s="17"/>
      <c r="QHB1" s="17"/>
      <c r="QHC1" s="17"/>
      <c r="QHD1" s="17"/>
      <c r="QHE1" s="17"/>
      <c r="QHF1" s="17"/>
      <c r="QHG1" s="17"/>
      <c r="QHH1" s="17"/>
      <c r="QHI1" s="17"/>
      <c r="QHJ1" s="17"/>
      <c r="QHK1" s="17"/>
      <c r="QHL1" s="17"/>
      <c r="QHM1" s="17"/>
      <c r="QHN1" s="17"/>
      <c r="QHO1" s="17"/>
      <c r="QHP1" s="17"/>
      <c r="QHQ1" s="17"/>
      <c r="QHR1" s="17"/>
      <c r="QHS1" s="17"/>
      <c r="QHT1" s="17"/>
      <c r="QHU1" s="17"/>
      <c r="QHV1" s="17"/>
      <c r="QHW1" s="17"/>
      <c r="QHX1" s="17"/>
      <c r="QHY1" s="17"/>
      <c r="QHZ1" s="17"/>
      <c r="QIA1" s="17"/>
      <c r="QIB1" s="17"/>
      <c r="QIC1" s="17"/>
      <c r="QID1" s="17"/>
      <c r="QIE1" s="17"/>
      <c r="QIF1" s="17"/>
      <c r="QIG1" s="17"/>
      <c r="QIH1" s="17"/>
      <c r="QII1" s="17"/>
      <c r="QIJ1" s="17"/>
      <c r="QIK1" s="17"/>
      <c r="QIL1" s="17"/>
      <c r="QIM1" s="17"/>
      <c r="QIN1" s="17"/>
      <c r="QIO1" s="17"/>
      <c r="QIP1" s="17"/>
      <c r="QIQ1" s="17"/>
      <c r="QIR1" s="17"/>
      <c r="QIS1" s="17"/>
      <c r="QIT1" s="17"/>
      <c r="QIU1" s="17"/>
      <c r="QIV1" s="17"/>
      <c r="QIW1" s="17"/>
      <c r="QIX1" s="17"/>
      <c r="QIY1" s="17"/>
      <c r="QIZ1" s="17"/>
      <c r="QJA1" s="17"/>
      <c r="QJB1" s="17"/>
      <c r="QJC1" s="17"/>
      <c r="QJD1" s="17"/>
      <c r="QJE1" s="17"/>
      <c r="QJF1" s="17"/>
      <c r="QJG1" s="17"/>
      <c r="QJH1" s="17"/>
      <c r="QJI1" s="17"/>
      <c r="QJJ1" s="17"/>
      <c r="QJK1" s="17"/>
      <c r="QJL1" s="17"/>
      <c r="QJM1" s="17"/>
      <c r="QJN1" s="17"/>
      <c r="QJO1" s="17"/>
      <c r="QJP1" s="17"/>
      <c r="QJQ1" s="17"/>
      <c r="QJR1" s="17"/>
      <c r="QJS1" s="17"/>
      <c r="QJT1" s="17"/>
      <c r="QJU1" s="17"/>
      <c r="QJV1" s="17"/>
      <c r="QJW1" s="17"/>
      <c r="QJX1" s="17"/>
      <c r="QJY1" s="17"/>
      <c r="QJZ1" s="17"/>
      <c r="QKA1" s="17"/>
      <c r="QKB1" s="17"/>
      <c r="QKC1" s="17"/>
      <c r="QKD1" s="17"/>
      <c r="QKE1" s="17"/>
      <c r="QKF1" s="17"/>
      <c r="QKG1" s="17"/>
      <c r="QKH1" s="17"/>
      <c r="QKI1" s="17"/>
      <c r="QKJ1" s="17"/>
      <c r="QKK1" s="17"/>
      <c r="QKL1" s="17"/>
      <c r="QKM1" s="17"/>
      <c r="QKN1" s="17"/>
      <c r="QKO1" s="17"/>
      <c r="QKP1" s="17"/>
      <c r="QKQ1" s="17"/>
      <c r="QKR1" s="17"/>
      <c r="QKS1" s="17"/>
      <c r="QKT1" s="17"/>
      <c r="QKU1" s="17"/>
      <c r="QKV1" s="17"/>
      <c r="QKW1" s="17"/>
      <c r="QKX1" s="17"/>
      <c r="QKY1" s="17"/>
      <c r="QKZ1" s="17"/>
      <c r="QLA1" s="17"/>
      <c r="QLB1" s="17"/>
      <c r="QLC1" s="17"/>
      <c r="QLD1" s="17"/>
      <c r="QLE1" s="17"/>
      <c r="QLF1" s="17"/>
      <c r="QLG1" s="17"/>
      <c r="QLH1" s="17"/>
      <c r="QLI1" s="17"/>
      <c r="QLJ1" s="17"/>
      <c r="QLK1" s="17"/>
      <c r="QLL1" s="17"/>
      <c r="QLM1" s="17"/>
      <c r="QLN1" s="17"/>
      <c r="QLO1" s="17"/>
      <c r="QLP1" s="17"/>
      <c r="QLQ1" s="17"/>
      <c r="QLR1" s="17"/>
      <c r="QLS1" s="17"/>
      <c r="QLT1" s="17"/>
      <c r="QLU1" s="17"/>
      <c r="QLV1" s="17"/>
      <c r="QLW1" s="17"/>
      <c r="QLX1" s="17"/>
      <c r="QLY1" s="17"/>
      <c r="QLZ1" s="17"/>
      <c r="QMA1" s="17"/>
      <c r="QMB1" s="17"/>
      <c r="QMC1" s="17"/>
      <c r="QMD1" s="17"/>
      <c r="QME1" s="17"/>
      <c r="QMF1" s="17"/>
      <c r="QMG1" s="17"/>
      <c r="QMH1" s="17"/>
      <c r="QMI1" s="17"/>
      <c r="QMJ1" s="17"/>
      <c r="QMK1" s="17"/>
      <c r="QML1" s="17"/>
      <c r="QMM1" s="17"/>
      <c r="QMN1" s="17"/>
      <c r="QMO1" s="17"/>
      <c r="QMP1" s="17"/>
      <c r="QMQ1" s="17"/>
      <c r="QMR1" s="17"/>
      <c r="QMS1" s="17"/>
      <c r="QMT1" s="17"/>
      <c r="QMU1" s="17"/>
      <c r="QMV1" s="17"/>
      <c r="QMW1" s="17"/>
      <c r="QMX1" s="17"/>
      <c r="QMY1" s="17"/>
      <c r="QMZ1" s="17"/>
      <c r="QNA1" s="17"/>
      <c r="QNB1" s="17"/>
      <c r="QNC1" s="17"/>
      <c r="QND1" s="17"/>
      <c r="QNE1" s="17"/>
      <c r="QNF1" s="17"/>
      <c r="QNG1" s="17"/>
      <c r="QNH1" s="17"/>
      <c r="QNI1" s="17"/>
      <c r="QNJ1" s="17"/>
      <c r="QNK1" s="17"/>
      <c r="QNL1" s="17"/>
      <c r="QNM1" s="17"/>
      <c r="QNN1" s="17"/>
      <c r="QNO1" s="17"/>
      <c r="QNP1" s="17"/>
      <c r="QNQ1" s="17"/>
      <c r="QNR1" s="17"/>
      <c r="QNS1" s="17"/>
      <c r="QNT1" s="17"/>
      <c r="QNU1" s="17"/>
      <c r="QNV1" s="17"/>
      <c r="QNW1" s="17"/>
      <c r="QNX1" s="17"/>
      <c r="QNY1" s="17"/>
      <c r="QNZ1" s="17"/>
      <c r="QOA1" s="17"/>
      <c r="QOB1" s="17"/>
      <c r="QOC1" s="17"/>
      <c r="QOD1" s="17"/>
      <c r="QOE1" s="17"/>
      <c r="QOF1" s="17"/>
      <c r="QOG1" s="17"/>
      <c r="QOH1" s="17"/>
      <c r="QOI1" s="17"/>
      <c r="QOJ1" s="17"/>
      <c r="QOK1" s="17"/>
      <c r="QOL1" s="17"/>
      <c r="QOM1" s="17"/>
      <c r="QON1" s="17"/>
      <c r="QOO1" s="17"/>
      <c r="QOP1" s="17"/>
      <c r="QOQ1" s="17"/>
      <c r="QOR1" s="17"/>
      <c r="QOS1" s="17"/>
      <c r="QOT1" s="17"/>
      <c r="QOU1" s="17"/>
      <c r="QOV1" s="17"/>
      <c r="QOW1" s="17"/>
      <c r="QOX1" s="17"/>
      <c r="QOY1" s="17"/>
      <c r="QOZ1" s="17"/>
      <c r="QPA1" s="17"/>
      <c r="QPB1" s="17"/>
      <c r="QPC1" s="17"/>
      <c r="QPD1" s="17"/>
      <c r="QPE1" s="17"/>
      <c r="QPF1" s="17"/>
      <c r="QPG1" s="17"/>
      <c r="QPH1" s="17"/>
      <c r="QPI1" s="17"/>
      <c r="QPJ1" s="17"/>
      <c r="QPK1" s="17"/>
      <c r="QPL1" s="17"/>
      <c r="QPM1" s="17"/>
      <c r="QPN1" s="17"/>
      <c r="QPO1" s="17"/>
      <c r="QPP1" s="17"/>
      <c r="QPQ1" s="17"/>
      <c r="QPR1" s="17"/>
      <c r="QPS1" s="17"/>
      <c r="QPT1" s="17"/>
      <c r="QPU1" s="17"/>
      <c r="QPV1" s="17"/>
      <c r="QPW1" s="17"/>
      <c r="QPX1" s="17"/>
      <c r="QPY1" s="17"/>
      <c r="QPZ1" s="17"/>
      <c r="QQA1" s="17"/>
      <c r="QQB1" s="17"/>
      <c r="QQC1" s="17"/>
      <c r="QQD1" s="17"/>
      <c r="QQE1" s="17"/>
      <c r="QQF1" s="17"/>
      <c r="QQG1" s="17"/>
      <c r="QQH1" s="17"/>
      <c r="QQI1" s="17"/>
      <c r="QQJ1" s="17"/>
      <c r="QQK1" s="17"/>
      <c r="QQL1" s="17"/>
      <c r="QQM1" s="17"/>
      <c r="QQN1" s="17"/>
      <c r="QQO1" s="17"/>
      <c r="QQP1" s="17"/>
      <c r="QQQ1" s="17"/>
      <c r="QQR1" s="17"/>
      <c r="QQS1" s="17"/>
      <c r="QQT1" s="17"/>
      <c r="QQU1" s="17"/>
      <c r="QQV1" s="17"/>
      <c r="QQW1" s="17"/>
      <c r="QQX1" s="17"/>
      <c r="QQY1" s="17"/>
      <c r="QQZ1" s="17"/>
      <c r="QRA1" s="17"/>
      <c r="QRB1" s="17"/>
      <c r="QRC1" s="17"/>
      <c r="QRD1" s="17"/>
      <c r="QRE1" s="17"/>
      <c r="QRF1" s="17"/>
      <c r="QRG1" s="17"/>
      <c r="QRH1" s="17"/>
      <c r="QRI1" s="17"/>
      <c r="QRJ1" s="17"/>
      <c r="QRK1" s="17"/>
      <c r="QRL1" s="17"/>
      <c r="QRM1" s="17"/>
      <c r="QRN1" s="17"/>
      <c r="QRO1" s="17"/>
      <c r="QRP1" s="17"/>
      <c r="QRQ1" s="17"/>
      <c r="QRR1" s="17"/>
      <c r="QRS1" s="17"/>
      <c r="QRT1" s="17"/>
      <c r="QRU1" s="17"/>
      <c r="QRV1" s="17"/>
      <c r="QRW1" s="17"/>
      <c r="QRX1" s="17"/>
      <c r="QRY1" s="17"/>
      <c r="QRZ1" s="17"/>
      <c r="QSA1" s="17"/>
      <c r="QSB1" s="17"/>
      <c r="QSC1" s="17"/>
      <c r="QSD1" s="17"/>
      <c r="QSE1" s="17"/>
      <c r="QSF1" s="17"/>
      <c r="QSG1" s="17"/>
      <c r="QSH1" s="17"/>
      <c r="QSI1" s="17"/>
      <c r="QSJ1" s="17"/>
      <c r="QSK1" s="17"/>
      <c r="QSL1" s="17"/>
      <c r="QSM1" s="17"/>
      <c r="QSN1" s="17"/>
      <c r="QSO1" s="17"/>
      <c r="QSP1" s="17"/>
      <c r="QSQ1" s="17"/>
      <c r="QSR1" s="17"/>
      <c r="QSS1" s="17"/>
      <c r="QST1" s="17"/>
      <c r="QSU1" s="17"/>
      <c r="QSV1" s="17"/>
      <c r="QSW1" s="17"/>
      <c r="QSX1" s="17"/>
      <c r="QSY1" s="17"/>
      <c r="QSZ1" s="17"/>
      <c r="QTA1" s="17"/>
      <c r="QTB1" s="17"/>
      <c r="QTC1" s="17"/>
      <c r="QTD1" s="17"/>
      <c r="QTE1" s="17"/>
      <c r="QTF1" s="17"/>
      <c r="QTG1" s="17"/>
      <c r="QTH1" s="17"/>
      <c r="QTI1" s="17"/>
      <c r="QTJ1" s="17"/>
      <c r="QTK1" s="17"/>
      <c r="QTL1" s="17"/>
      <c r="QTM1" s="17"/>
      <c r="QTN1" s="17"/>
      <c r="QTO1" s="17"/>
      <c r="QTP1" s="17"/>
      <c r="QTQ1" s="17"/>
      <c r="QTR1" s="17"/>
      <c r="QTS1" s="17"/>
      <c r="QTT1" s="17"/>
      <c r="QTU1" s="17"/>
      <c r="QTV1" s="17"/>
      <c r="QTW1" s="17"/>
      <c r="QTX1" s="17"/>
      <c r="QTY1" s="17"/>
      <c r="QTZ1" s="17"/>
      <c r="QUA1" s="17"/>
      <c r="QUB1" s="17"/>
      <c r="QUC1" s="17"/>
      <c r="QUD1" s="17"/>
      <c r="QUE1" s="17"/>
      <c r="QUF1" s="17"/>
      <c r="QUG1" s="17"/>
      <c r="QUH1" s="17"/>
      <c r="QUI1" s="17"/>
      <c r="QUJ1" s="17"/>
      <c r="QUK1" s="17"/>
      <c r="QUL1" s="17"/>
      <c r="QUM1" s="17"/>
      <c r="QUN1" s="17"/>
      <c r="QUO1" s="17"/>
      <c r="QUP1" s="17"/>
      <c r="QUQ1" s="17"/>
      <c r="QUR1" s="17"/>
      <c r="QUS1" s="17"/>
      <c r="QUT1" s="17"/>
      <c r="QUU1" s="17"/>
      <c r="QUV1" s="17"/>
      <c r="QUW1" s="17"/>
      <c r="QUX1" s="17"/>
      <c r="QUY1" s="17"/>
      <c r="QUZ1" s="17"/>
      <c r="QVA1" s="17"/>
      <c r="QVB1" s="17"/>
      <c r="QVC1" s="17"/>
      <c r="QVD1" s="17"/>
      <c r="QVE1" s="17"/>
      <c r="QVF1" s="17"/>
      <c r="QVG1" s="17"/>
      <c r="QVH1" s="17"/>
      <c r="QVI1" s="17"/>
      <c r="QVJ1" s="17"/>
      <c r="QVK1" s="17"/>
      <c r="QVL1" s="17"/>
      <c r="QVM1" s="17"/>
      <c r="QVN1" s="17"/>
      <c r="QVO1" s="17"/>
      <c r="QVP1" s="17"/>
      <c r="QVQ1" s="17"/>
      <c r="QVR1" s="17"/>
      <c r="QVS1" s="17"/>
      <c r="QVT1" s="17"/>
      <c r="QVU1" s="17"/>
      <c r="QVV1" s="17"/>
      <c r="QVW1" s="17"/>
      <c r="QVX1" s="17"/>
      <c r="QVY1" s="17"/>
      <c r="QVZ1" s="17"/>
      <c r="QWA1" s="17"/>
      <c r="QWB1" s="17"/>
      <c r="QWC1" s="17"/>
      <c r="QWD1" s="17"/>
      <c r="QWE1" s="17"/>
      <c r="QWF1" s="17"/>
      <c r="QWG1" s="17"/>
      <c r="QWH1" s="17"/>
      <c r="QWI1" s="17"/>
      <c r="QWJ1" s="17"/>
      <c r="QWK1" s="17"/>
      <c r="QWL1" s="17"/>
      <c r="QWM1" s="17"/>
      <c r="QWN1" s="17"/>
      <c r="QWO1" s="17"/>
      <c r="QWP1" s="17"/>
      <c r="QWQ1" s="17"/>
      <c r="QWR1" s="17"/>
      <c r="QWS1" s="17"/>
      <c r="QWT1" s="17"/>
      <c r="QWU1" s="17"/>
      <c r="QWV1" s="17"/>
      <c r="QWW1" s="17"/>
      <c r="QWX1" s="17"/>
      <c r="QWY1" s="17"/>
      <c r="QWZ1" s="17"/>
      <c r="QXA1" s="17"/>
      <c r="QXB1" s="17"/>
      <c r="QXC1" s="17"/>
      <c r="QXD1" s="17"/>
      <c r="QXE1" s="17"/>
      <c r="QXF1" s="17"/>
      <c r="QXG1" s="17"/>
      <c r="QXH1" s="17"/>
      <c r="QXI1" s="17"/>
      <c r="QXJ1" s="17"/>
      <c r="QXK1" s="17"/>
      <c r="QXL1" s="17"/>
      <c r="QXM1" s="17"/>
      <c r="QXN1" s="17"/>
      <c r="QXO1" s="17"/>
      <c r="QXP1" s="17"/>
      <c r="QXQ1" s="17"/>
      <c r="QXR1" s="17"/>
      <c r="QXS1" s="17"/>
      <c r="QXT1" s="17"/>
      <c r="QXU1" s="17"/>
      <c r="QXV1" s="17"/>
      <c r="QXW1" s="17"/>
      <c r="QXX1" s="17"/>
      <c r="QXY1" s="17"/>
      <c r="QXZ1" s="17"/>
      <c r="QYA1" s="17"/>
      <c r="QYB1" s="17"/>
      <c r="QYC1" s="17"/>
      <c r="QYD1" s="17"/>
      <c r="QYE1" s="17"/>
      <c r="QYF1" s="17"/>
      <c r="QYG1" s="17"/>
      <c r="QYH1" s="17"/>
      <c r="QYI1" s="17"/>
      <c r="QYJ1" s="17"/>
      <c r="QYK1" s="17"/>
      <c r="QYL1" s="17"/>
      <c r="QYM1" s="17"/>
      <c r="QYN1" s="17"/>
      <c r="QYO1" s="17"/>
      <c r="QYP1" s="17"/>
      <c r="QYQ1" s="17"/>
      <c r="QYR1" s="17"/>
      <c r="QYS1" s="17"/>
      <c r="QYT1" s="17"/>
      <c r="QYU1" s="17"/>
      <c r="QYV1" s="17"/>
      <c r="QYW1" s="17"/>
      <c r="QYX1" s="17"/>
      <c r="QYY1" s="17"/>
      <c r="QYZ1" s="17"/>
      <c r="QZA1" s="17"/>
      <c r="QZB1" s="17"/>
      <c r="QZC1" s="17"/>
      <c r="QZD1" s="17"/>
      <c r="QZE1" s="17"/>
      <c r="QZF1" s="17"/>
      <c r="QZG1" s="17"/>
      <c r="QZH1" s="17"/>
      <c r="QZI1" s="17"/>
      <c r="QZJ1" s="17"/>
      <c r="QZK1" s="17"/>
      <c r="QZL1" s="17"/>
      <c r="QZM1" s="17"/>
      <c r="QZN1" s="17"/>
      <c r="QZO1" s="17"/>
      <c r="QZP1" s="17"/>
      <c r="QZQ1" s="17"/>
      <c r="QZR1" s="17"/>
      <c r="QZS1" s="17"/>
      <c r="QZT1" s="17"/>
      <c r="QZU1" s="17"/>
      <c r="QZV1" s="17"/>
      <c r="QZW1" s="17"/>
      <c r="QZX1" s="17"/>
      <c r="QZY1" s="17"/>
      <c r="QZZ1" s="17"/>
      <c r="RAA1" s="17"/>
      <c r="RAB1" s="17"/>
      <c r="RAC1" s="17"/>
      <c r="RAD1" s="17"/>
      <c r="RAE1" s="17"/>
      <c r="RAF1" s="17"/>
      <c r="RAG1" s="17"/>
      <c r="RAH1" s="17"/>
      <c r="RAI1" s="17"/>
      <c r="RAJ1" s="17"/>
      <c r="RAK1" s="17"/>
      <c r="RAL1" s="17"/>
      <c r="RAM1" s="17"/>
      <c r="RAN1" s="17"/>
      <c r="RAO1" s="17"/>
      <c r="RAP1" s="17"/>
      <c r="RAQ1" s="17"/>
      <c r="RAR1" s="17"/>
      <c r="RAS1" s="17"/>
      <c r="RAT1" s="17"/>
      <c r="RAU1" s="17"/>
      <c r="RAV1" s="17"/>
      <c r="RAW1" s="17"/>
      <c r="RAX1" s="17"/>
      <c r="RAY1" s="17"/>
      <c r="RAZ1" s="17"/>
      <c r="RBA1" s="17"/>
      <c r="RBB1" s="17"/>
      <c r="RBC1" s="17"/>
      <c r="RBD1" s="17"/>
      <c r="RBE1" s="17"/>
      <c r="RBF1" s="17"/>
      <c r="RBG1" s="17"/>
      <c r="RBH1" s="17"/>
      <c r="RBI1" s="17"/>
      <c r="RBJ1" s="17"/>
      <c r="RBK1" s="17"/>
      <c r="RBL1" s="17"/>
      <c r="RBM1" s="17"/>
      <c r="RBN1" s="17"/>
      <c r="RBO1" s="17"/>
      <c r="RBP1" s="17"/>
      <c r="RBQ1" s="17"/>
      <c r="RBR1" s="17"/>
      <c r="RBS1" s="17"/>
      <c r="RBT1" s="17"/>
      <c r="RBU1" s="17"/>
      <c r="RBV1" s="17"/>
      <c r="RBW1" s="17"/>
      <c r="RBX1" s="17"/>
      <c r="RBY1" s="17"/>
      <c r="RBZ1" s="17"/>
      <c r="RCA1" s="17"/>
      <c r="RCB1" s="17"/>
      <c r="RCC1" s="17"/>
      <c r="RCD1" s="17"/>
      <c r="RCE1" s="17"/>
      <c r="RCF1" s="17"/>
      <c r="RCG1" s="17"/>
      <c r="RCH1" s="17"/>
      <c r="RCI1" s="17"/>
      <c r="RCJ1" s="17"/>
      <c r="RCK1" s="17"/>
      <c r="RCL1" s="17"/>
      <c r="RCM1" s="17"/>
      <c r="RCN1" s="17"/>
      <c r="RCO1" s="17"/>
      <c r="RCP1" s="17"/>
      <c r="RCQ1" s="17"/>
      <c r="RCR1" s="17"/>
      <c r="RCS1" s="17"/>
      <c r="RCT1" s="17"/>
      <c r="RCU1" s="17"/>
      <c r="RCV1" s="17"/>
      <c r="RCW1" s="17"/>
      <c r="RCX1" s="17"/>
      <c r="RCY1" s="17"/>
      <c r="RCZ1" s="17"/>
      <c r="RDA1" s="17"/>
      <c r="RDB1" s="17"/>
      <c r="RDC1" s="17"/>
      <c r="RDD1" s="17"/>
      <c r="RDE1" s="17"/>
      <c r="RDF1" s="17"/>
      <c r="RDG1" s="17"/>
      <c r="RDH1" s="17"/>
      <c r="RDI1" s="17"/>
      <c r="RDJ1" s="17"/>
      <c r="RDK1" s="17"/>
      <c r="RDL1" s="17"/>
      <c r="RDM1" s="17"/>
      <c r="RDN1" s="17"/>
      <c r="RDO1" s="17"/>
      <c r="RDP1" s="17"/>
      <c r="RDQ1" s="17"/>
      <c r="RDR1" s="17"/>
      <c r="RDS1" s="17"/>
      <c r="RDT1" s="17"/>
      <c r="RDU1" s="17"/>
      <c r="RDV1" s="17"/>
      <c r="RDW1" s="17"/>
      <c r="RDX1" s="17"/>
      <c r="RDY1" s="17"/>
      <c r="RDZ1" s="17"/>
      <c r="REA1" s="17"/>
      <c r="REB1" s="17"/>
      <c r="REC1" s="17"/>
      <c r="RED1" s="17"/>
      <c r="REE1" s="17"/>
      <c r="REF1" s="17"/>
      <c r="REG1" s="17"/>
      <c r="REH1" s="17"/>
      <c r="REI1" s="17"/>
      <c r="REJ1" s="17"/>
      <c r="REK1" s="17"/>
      <c r="REL1" s="17"/>
      <c r="REM1" s="17"/>
      <c r="REN1" s="17"/>
      <c r="REO1" s="17"/>
      <c r="REP1" s="17"/>
      <c r="REQ1" s="17"/>
      <c r="RER1" s="17"/>
      <c r="RES1" s="17"/>
      <c r="RET1" s="17"/>
      <c r="REU1" s="17"/>
      <c r="REV1" s="17"/>
      <c r="REW1" s="17"/>
      <c r="REX1" s="17"/>
      <c r="REY1" s="17"/>
      <c r="REZ1" s="17"/>
      <c r="RFA1" s="17"/>
      <c r="RFB1" s="17"/>
      <c r="RFC1" s="17"/>
      <c r="RFD1" s="17"/>
      <c r="RFE1" s="17"/>
      <c r="RFF1" s="17"/>
      <c r="RFG1" s="17"/>
      <c r="RFH1" s="17"/>
      <c r="RFI1" s="17"/>
      <c r="RFJ1" s="17"/>
      <c r="RFK1" s="17"/>
      <c r="RFL1" s="17"/>
      <c r="RFM1" s="17"/>
      <c r="RFN1" s="17"/>
      <c r="RFO1" s="17"/>
      <c r="RFP1" s="17"/>
      <c r="RFQ1" s="17"/>
      <c r="RFR1" s="17"/>
      <c r="RFS1" s="17"/>
      <c r="RFT1" s="17"/>
      <c r="RFU1" s="17"/>
      <c r="RFV1" s="17"/>
      <c r="RFW1" s="17"/>
      <c r="RFX1" s="17"/>
      <c r="RFY1" s="17"/>
      <c r="RFZ1" s="17"/>
      <c r="RGA1" s="17"/>
      <c r="RGB1" s="17"/>
      <c r="RGC1" s="17"/>
      <c r="RGD1" s="17"/>
      <c r="RGE1" s="17"/>
      <c r="RGF1" s="17"/>
      <c r="RGG1" s="17"/>
      <c r="RGH1" s="17"/>
      <c r="RGI1" s="17"/>
      <c r="RGJ1" s="17"/>
      <c r="RGK1" s="17"/>
      <c r="RGL1" s="17"/>
      <c r="RGM1" s="17"/>
      <c r="RGN1" s="17"/>
      <c r="RGO1" s="17"/>
      <c r="RGP1" s="17"/>
      <c r="RGQ1" s="17"/>
      <c r="RGR1" s="17"/>
      <c r="RGS1" s="17"/>
      <c r="RGT1" s="17"/>
      <c r="RGU1" s="17"/>
      <c r="RGV1" s="17"/>
      <c r="RGW1" s="17"/>
      <c r="RGX1" s="17"/>
      <c r="RGY1" s="17"/>
      <c r="RGZ1" s="17"/>
      <c r="RHA1" s="17"/>
      <c r="RHB1" s="17"/>
      <c r="RHC1" s="17"/>
      <c r="RHD1" s="17"/>
      <c r="RHE1" s="17"/>
      <c r="RHF1" s="17"/>
      <c r="RHG1" s="17"/>
      <c r="RHH1" s="17"/>
      <c r="RHI1" s="17"/>
      <c r="RHJ1" s="17"/>
      <c r="RHK1" s="17"/>
      <c r="RHL1" s="17"/>
      <c r="RHM1" s="17"/>
      <c r="RHN1" s="17"/>
      <c r="RHO1" s="17"/>
      <c r="RHP1" s="17"/>
      <c r="RHQ1" s="17"/>
      <c r="RHR1" s="17"/>
      <c r="RHS1" s="17"/>
      <c r="RHT1" s="17"/>
      <c r="RHU1" s="17"/>
      <c r="RHV1" s="17"/>
      <c r="RHW1" s="17"/>
      <c r="RHX1" s="17"/>
      <c r="RHY1" s="17"/>
      <c r="RHZ1" s="17"/>
      <c r="RIA1" s="17"/>
      <c r="RIB1" s="17"/>
      <c r="RIC1" s="17"/>
      <c r="RID1" s="17"/>
      <c r="RIE1" s="17"/>
      <c r="RIF1" s="17"/>
      <c r="RIG1" s="17"/>
      <c r="RIH1" s="17"/>
      <c r="RII1" s="17"/>
      <c r="RIJ1" s="17"/>
      <c r="RIK1" s="17"/>
      <c r="RIL1" s="17"/>
      <c r="RIM1" s="17"/>
      <c r="RIN1" s="17"/>
      <c r="RIO1" s="17"/>
      <c r="RIP1" s="17"/>
      <c r="RIQ1" s="17"/>
      <c r="RIR1" s="17"/>
      <c r="RIS1" s="17"/>
      <c r="RIT1" s="17"/>
      <c r="RIU1" s="17"/>
      <c r="RIV1" s="17"/>
      <c r="RIW1" s="17"/>
      <c r="RIX1" s="17"/>
      <c r="RIY1" s="17"/>
      <c r="RIZ1" s="17"/>
      <c r="RJA1" s="17"/>
      <c r="RJB1" s="17"/>
      <c r="RJC1" s="17"/>
      <c r="RJD1" s="17"/>
      <c r="RJE1" s="17"/>
      <c r="RJF1" s="17"/>
      <c r="RJG1" s="17"/>
      <c r="RJH1" s="17"/>
      <c r="RJI1" s="17"/>
      <c r="RJJ1" s="17"/>
      <c r="RJK1" s="17"/>
      <c r="RJL1" s="17"/>
      <c r="RJM1" s="17"/>
      <c r="RJN1" s="17"/>
      <c r="RJO1" s="17"/>
      <c r="RJP1" s="17"/>
      <c r="RJQ1" s="17"/>
      <c r="RJR1" s="17"/>
      <c r="RJS1" s="17"/>
      <c r="RJT1" s="17"/>
      <c r="RJU1" s="17"/>
      <c r="RJV1" s="17"/>
      <c r="RJW1" s="17"/>
      <c r="RJX1" s="17"/>
      <c r="RJY1" s="17"/>
      <c r="RJZ1" s="17"/>
      <c r="RKA1" s="17"/>
      <c r="RKB1" s="17"/>
      <c r="RKC1" s="17"/>
      <c r="RKD1" s="17"/>
      <c r="RKE1" s="17"/>
      <c r="RKF1" s="17"/>
      <c r="RKG1" s="17"/>
      <c r="RKH1" s="17"/>
      <c r="RKI1" s="17"/>
      <c r="RKJ1" s="17"/>
      <c r="RKK1" s="17"/>
      <c r="RKL1" s="17"/>
      <c r="RKM1" s="17"/>
      <c r="RKN1" s="17"/>
      <c r="RKO1" s="17"/>
      <c r="RKP1" s="17"/>
      <c r="RKQ1" s="17"/>
      <c r="RKR1" s="17"/>
      <c r="RKS1" s="17"/>
      <c r="RKT1" s="17"/>
      <c r="RKU1" s="17"/>
      <c r="RKV1" s="17"/>
      <c r="RKW1" s="17"/>
      <c r="RKX1" s="17"/>
      <c r="RKY1" s="17"/>
      <c r="RKZ1" s="17"/>
      <c r="RLA1" s="17"/>
      <c r="RLB1" s="17"/>
      <c r="RLC1" s="17"/>
      <c r="RLD1" s="17"/>
      <c r="RLE1" s="17"/>
      <c r="RLF1" s="17"/>
      <c r="RLG1" s="17"/>
      <c r="RLH1" s="17"/>
      <c r="RLI1" s="17"/>
      <c r="RLJ1" s="17"/>
      <c r="RLK1" s="17"/>
      <c r="RLL1" s="17"/>
      <c r="RLM1" s="17"/>
      <c r="RLN1" s="17"/>
      <c r="RLO1" s="17"/>
      <c r="RLP1" s="17"/>
      <c r="RLQ1" s="17"/>
      <c r="RLR1" s="17"/>
      <c r="RLS1" s="17"/>
      <c r="RLT1" s="17"/>
      <c r="RLU1" s="17"/>
      <c r="RLV1" s="17"/>
      <c r="RLW1" s="17"/>
      <c r="RLX1" s="17"/>
      <c r="RLY1" s="17"/>
      <c r="RLZ1" s="17"/>
      <c r="RMA1" s="17"/>
      <c r="RMB1" s="17"/>
      <c r="RMC1" s="17"/>
      <c r="RMD1" s="17"/>
      <c r="RME1" s="17"/>
      <c r="RMF1" s="17"/>
      <c r="RMG1" s="17"/>
      <c r="RMH1" s="17"/>
      <c r="RMI1" s="17"/>
      <c r="RMJ1" s="17"/>
      <c r="RMK1" s="17"/>
      <c r="RML1" s="17"/>
      <c r="RMM1" s="17"/>
      <c r="RMN1" s="17"/>
      <c r="RMO1" s="17"/>
      <c r="RMP1" s="17"/>
      <c r="RMQ1" s="17"/>
      <c r="RMR1" s="17"/>
      <c r="RMS1" s="17"/>
      <c r="RMT1" s="17"/>
      <c r="RMU1" s="17"/>
      <c r="RMV1" s="17"/>
      <c r="RMW1" s="17"/>
      <c r="RMX1" s="17"/>
      <c r="RMY1" s="17"/>
      <c r="RMZ1" s="17"/>
      <c r="RNA1" s="17"/>
      <c r="RNB1" s="17"/>
      <c r="RNC1" s="17"/>
      <c r="RND1" s="17"/>
      <c r="RNE1" s="17"/>
      <c r="RNF1" s="17"/>
      <c r="RNG1" s="17"/>
      <c r="RNH1" s="17"/>
      <c r="RNI1" s="17"/>
      <c r="RNJ1" s="17"/>
      <c r="RNK1" s="17"/>
      <c r="RNL1" s="17"/>
      <c r="RNM1" s="17"/>
      <c r="RNN1" s="17"/>
      <c r="RNO1" s="17"/>
      <c r="RNP1" s="17"/>
      <c r="RNQ1" s="17"/>
      <c r="RNR1" s="17"/>
      <c r="RNS1" s="17"/>
      <c r="RNT1" s="17"/>
      <c r="RNU1" s="17"/>
      <c r="RNV1" s="17"/>
      <c r="RNW1" s="17"/>
      <c r="RNX1" s="17"/>
      <c r="RNY1" s="17"/>
      <c r="RNZ1" s="17"/>
      <c r="ROA1" s="17"/>
      <c r="ROB1" s="17"/>
      <c r="ROC1" s="17"/>
      <c r="ROD1" s="17"/>
      <c r="ROE1" s="17"/>
      <c r="ROF1" s="17"/>
      <c r="ROG1" s="17"/>
      <c r="ROH1" s="17"/>
      <c r="ROI1" s="17"/>
      <c r="ROJ1" s="17"/>
      <c r="ROK1" s="17"/>
      <c r="ROL1" s="17"/>
      <c r="ROM1" s="17"/>
      <c r="RON1" s="17"/>
      <c r="ROO1" s="17"/>
      <c r="ROP1" s="17"/>
      <c r="ROQ1" s="17"/>
      <c r="ROR1" s="17"/>
      <c r="ROS1" s="17"/>
      <c r="ROT1" s="17"/>
      <c r="ROU1" s="17"/>
      <c r="ROV1" s="17"/>
      <c r="ROW1" s="17"/>
      <c r="ROX1" s="17"/>
      <c r="ROY1" s="17"/>
      <c r="ROZ1" s="17"/>
      <c r="RPA1" s="17"/>
      <c r="RPB1" s="17"/>
      <c r="RPC1" s="17"/>
      <c r="RPD1" s="17"/>
      <c r="RPE1" s="17"/>
      <c r="RPF1" s="17"/>
      <c r="RPG1" s="17"/>
      <c r="RPH1" s="17"/>
      <c r="RPI1" s="17"/>
      <c r="RPJ1" s="17"/>
      <c r="RPK1" s="17"/>
      <c r="RPL1" s="17"/>
      <c r="RPM1" s="17"/>
      <c r="RPN1" s="17"/>
      <c r="RPO1" s="17"/>
      <c r="RPP1" s="17"/>
      <c r="RPQ1" s="17"/>
      <c r="RPR1" s="17"/>
      <c r="RPS1" s="17"/>
      <c r="RPT1" s="17"/>
      <c r="RPU1" s="17"/>
      <c r="RPV1" s="17"/>
      <c r="RPW1" s="17"/>
      <c r="RPX1" s="17"/>
      <c r="RPY1" s="17"/>
      <c r="RPZ1" s="17"/>
      <c r="RQA1" s="17"/>
      <c r="RQB1" s="17"/>
      <c r="RQC1" s="17"/>
      <c r="RQD1" s="17"/>
      <c r="RQE1" s="17"/>
      <c r="RQF1" s="17"/>
      <c r="RQG1" s="17"/>
      <c r="RQH1" s="17"/>
      <c r="RQI1" s="17"/>
      <c r="RQJ1" s="17"/>
      <c r="RQK1" s="17"/>
      <c r="RQL1" s="17"/>
      <c r="RQM1" s="17"/>
      <c r="RQN1" s="17"/>
      <c r="RQO1" s="17"/>
      <c r="RQP1" s="17"/>
      <c r="RQQ1" s="17"/>
      <c r="RQR1" s="17"/>
      <c r="RQS1" s="17"/>
      <c r="RQT1" s="17"/>
      <c r="RQU1" s="17"/>
      <c r="RQV1" s="17"/>
      <c r="RQW1" s="17"/>
      <c r="RQX1" s="17"/>
      <c r="RQY1" s="17"/>
      <c r="RQZ1" s="17"/>
      <c r="RRA1" s="17"/>
      <c r="RRB1" s="17"/>
      <c r="RRC1" s="17"/>
      <c r="RRD1" s="17"/>
      <c r="RRE1" s="17"/>
      <c r="RRF1" s="17"/>
      <c r="RRG1" s="17"/>
      <c r="RRH1" s="17"/>
      <c r="RRI1" s="17"/>
      <c r="RRJ1" s="17"/>
      <c r="RRK1" s="17"/>
      <c r="RRL1" s="17"/>
      <c r="RRM1" s="17"/>
      <c r="RRN1" s="17"/>
      <c r="RRO1" s="17"/>
      <c r="RRP1" s="17"/>
      <c r="RRQ1" s="17"/>
      <c r="RRR1" s="17"/>
      <c r="RRS1" s="17"/>
      <c r="RRT1" s="17"/>
      <c r="RRU1" s="17"/>
      <c r="RRV1" s="17"/>
      <c r="RRW1" s="17"/>
      <c r="RRX1" s="17"/>
      <c r="RRY1" s="17"/>
      <c r="RRZ1" s="17"/>
      <c r="RSA1" s="17"/>
      <c r="RSB1" s="17"/>
      <c r="RSC1" s="17"/>
      <c r="RSD1" s="17"/>
      <c r="RSE1" s="17"/>
      <c r="RSF1" s="17"/>
      <c r="RSG1" s="17"/>
      <c r="RSH1" s="17"/>
      <c r="RSI1" s="17"/>
      <c r="RSJ1" s="17"/>
      <c r="RSK1" s="17"/>
      <c r="RSL1" s="17"/>
      <c r="RSM1" s="17"/>
      <c r="RSN1" s="17"/>
      <c r="RSO1" s="17"/>
      <c r="RSP1" s="17"/>
      <c r="RSQ1" s="17"/>
      <c r="RSR1" s="17"/>
      <c r="RSS1" s="17"/>
      <c r="RST1" s="17"/>
      <c r="RSU1" s="17"/>
      <c r="RSV1" s="17"/>
      <c r="RSW1" s="17"/>
      <c r="RSX1" s="17"/>
      <c r="RSY1" s="17"/>
      <c r="RSZ1" s="17"/>
      <c r="RTA1" s="17"/>
      <c r="RTB1" s="17"/>
      <c r="RTC1" s="17"/>
      <c r="RTD1" s="17"/>
      <c r="RTE1" s="17"/>
      <c r="RTF1" s="17"/>
      <c r="RTG1" s="17"/>
      <c r="RTH1" s="17"/>
      <c r="RTI1" s="17"/>
      <c r="RTJ1" s="17"/>
      <c r="RTK1" s="17"/>
      <c r="RTL1" s="17"/>
      <c r="RTM1" s="17"/>
      <c r="RTN1" s="17"/>
      <c r="RTO1" s="17"/>
      <c r="RTP1" s="17"/>
      <c r="RTQ1" s="17"/>
      <c r="RTR1" s="17"/>
      <c r="RTS1" s="17"/>
      <c r="RTT1" s="17"/>
      <c r="RTU1" s="17"/>
      <c r="RTV1" s="17"/>
      <c r="RTW1" s="17"/>
      <c r="RTX1" s="17"/>
      <c r="RTY1" s="17"/>
      <c r="RTZ1" s="17"/>
      <c r="RUA1" s="17"/>
      <c r="RUB1" s="17"/>
      <c r="RUC1" s="17"/>
      <c r="RUD1" s="17"/>
      <c r="RUE1" s="17"/>
      <c r="RUF1" s="17"/>
      <c r="RUG1" s="17"/>
      <c r="RUH1" s="17"/>
      <c r="RUI1" s="17"/>
      <c r="RUJ1" s="17"/>
      <c r="RUK1" s="17"/>
      <c r="RUL1" s="17"/>
      <c r="RUM1" s="17"/>
      <c r="RUN1" s="17"/>
      <c r="RUO1" s="17"/>
      <c r="RUP1" s="17"/>
      <c r="RUQ1" s="17"/>
      <c r="RUR1" s="17"/>
      <c r="RUS1" s="17"/>
      <c r="RUT1" s="17"/>
      <c r="RUU1" s="17"/>
      <c r="RUV1" s="17"/>
      <c r="RUW1" s="17"/>
      <c r="RUX1" s="17"/>
      <c r="RUY1" s="17"/>
      <c r="RUZ1" s="17"/>
      <c r="RVA1" s="17"/>
      <c r="RVB1" s="17"/>
      <c r="RVC1" s="17"/>
      <c r="RVD1" s="17"/>
      <c r="RVE1" s="17"/>
      <c r="RVF1" s="17"/>
      <c r="RVG1" s="17"/>
      <c r="RVH1" s="17"/>
      <c r="RVI1" s="17"/>
      <c r="RVJ1" s="17"/>
      <c r="RVK1" s="17"/>
      <c r="RVL1" s="17"/>
      <c r="RVM1" s="17"/>
      <c r="RVN1" s="17"/>
      <c r="RVO1" s="17"/>
      <c r="RVP1" s="17"/>
      <c r="RVQ1" s="17"/>
      <c r="RVR1" s="17"/>
      <c r="RVS1" s="17"/>
      <c r="RVT1" s="17"/>
      <c r="RVU1" s="17"/>
      <c r="RVV1" s="17"/>
      <c r="RVW1" s="17"/>
      <c r="RVX1" s="17"/>
      <c r="RVY1" s="17"/>
      <c r="RVZ1" s="17"/>
      <c r="RWA1" s="17"/>
      <c r="RWB1" s="17"/>
      <c r="RWC1" s="17"/>
      <c r="RWD1" s="17"/>
      <c r="RWE1" s="17"/>
      <c r="RWF1" s="17"/>
      <c r="RWG1" s="17"/>
      <c r="RWH1" s="17"/>
      <c r="RWI1" s="17"/>
      <c r="RWJ1" s="17"/>
      <c r="RWK1" s="17"/>
      <c r="RWL1" s="17"/>
      <c r="RWM1" s="17"/>
      <c r="RWN1" s="17"/>
      <c r="RWO1" s="17"/>
      <c r="RWP1" s="17"/>
      <c r="RWQ1" s="17"/>
      <c r="RWR1" s="17"/>
      <c r="RWS1" s="17"/>
      <c r="RWT1" s="17"/>
      <c r="RWU1" s="17"/>
      <c r="RWV1" s="17"/>
      <c r="RWW1" s="17"/>
      <c r="RWX1" s="17"/>
      <c r="RWY1" s="17"/>
      <c r="RWZ1" s="17"/>
      <c r="RXA1" s="17"/>
      <c r="RXB1" s="17"/>
      <c r="RXC1" s="17"/>
      <c r="RXD1" s="17"/>
      <c r="RXE1" s="17"/>
      <c r="RXF1" s="17"/>
      <c r="RXG1" s="17"/>
      <c r="RXH1" s="17"/>
      <c r="RXI1" s="17"/>
      <c r="RXJ1" s="17"/>
      <c r="RXK1" s="17"/>
      <c r="RXL1" s="17"/>
      <c r="RXM1" s="17"/>
      <c r="RXN1" s="17"/>
      <c r="RXO1" s="17"/>
      <c r="RXP1" s="17"/>
      <c r="RXQ1" s="17"/>
      <c r="RXR1" s="17"/>
      <c r="RXS1" s="17"/>
      <c r="RXT1" s="17"/>
      <c r="RXU1" s="17"/>
      <c r="RXV1" s="17"/>
      <c r="RXW1" s="17"/>
      <c r="RXX1" s="17"/>
      <c r="RXY1" s="17"/>
      <c r="RXZ1" s="17"/>
      <c r="RYA1" s="17"/>
      <c r="RYB1" s="17"/>
      <c r="RYC1" s="17"/>
      <c r="RYD1" s="17"/>
      <c r="RYE1" s="17"/>
      <c r="RYF1" s="17"/>
      <c r="RYG1" s="17"/>
      <c r="RYH1" s="17"/>
      <c r="RYI1" s="17"/>
      <c r="RYJ1" s="17"/>
      <c r="RYK1" s="17"/>
      <c r="RYL1" s="17"/>
      <c r="RYM1" s="17"/>
      <c r="RYN1" s="17"/>
      <c r="RYO1" s="17"/>
      <c r="RYP1" s="17"/>
      <c r="RYQ1" s="17"/>
      <c r="RYR1" s="17"/>
      <c r="RYS1" s="17"/>
      <c r="RYT1" s="17"/>
      <c r="RYU1" s="17"/>
      <c r="RYV1" s="17"/>
      <c r="RYW1" s="17"/>
      <c r="RYX1" s="17"/>
      <c r="RYY1" s="17"/>
      <c r="RYZ1" s="17"/>
      <c r="RZA1" s="17"/>
      <c r="RZB1" s="17"/>
      <c r="RZC1" s="17"/>
      <c r="RZD1" s="17"/>
      <c r="RZE1" s="17"/>
      <c r="RZF1" s="17"/>
      <c r="RZG1" s="17"/>
      <c r="RZH1" s="17"/>
      <c r="RZI1" s="17"/>
      <c r="RZJ1" s="17"/>
      <c r="RZK1" s="17"/>
      <c r="RZL1" s="17"/>
      <c r="RZM1" s="17"/>
      <c r="RZN1" s="17"/>
      <c r="RZO1" s="17"/>
      <c r="RZP1" s="17"/>
      <c r="RZQ1" s="17"/>
      <c r="RZR1" s="17"/>
      <c r="RZS1" s="17"/>
      <c r="RZT1" s="17"/>
      <c r="RZU1" s="17"/>
      <c r="RZV1" s="17"/>
      <c r="RZW1" s="17"/>
      <c r="RZX1" s="17"/>
      <c r="RZY1" s="17"/>
      <c r="RZZ1" s="17"/>
      <c r="SAA1" s="17"/>
      <c r="SAB1" s="17"/>
      <c r="SAC1" s="17"/>
      <c r="SAD1" s="17"/>
      <c r="SAE1" s="17"/>
      <c r="SAF1" s="17"/>
      <c r="SAG1" s="17"/>
      <c r="SAH1" s="17"/>
      <c r="SAI1" s="17"/>
      <c r="SAJ1" s="17"/>
      <c r="SAK1" s="17"/>
      <c r="SAL1" s="17"/>
      <c r="SAM1" s="17"/>
      <c r="SAN1" s="17"/>
      <c r="SAO1" s="17"/>
      <c r="SAP1" s="17"/>
      <c r="SAQ1" s="17"/>
      <c r="SAR1" s="17"/>
      <c r="SAS1" s="17"/>
      <c r="SAT1" s="17"/>
      <c r="SAU1" s="17"/>
      <c r="SAV1" s="17"/>
      <c r="SAW1" s="17"/>
      <c r="SAX1" s="17"/>
      <c r="SAY1" s="17"/>
      <c r="SAZ1" s="17"/>
      <c r="SBA1" s="17"/>
      <c r="SBB1" s="17"/>
      <c r="SBC1" s="17"/>
      <c r="SBD1" s="17"/>
      <c r="SBE1" s="17"/>
      <c r="SBF1" s="17"/>
      <c r="SBG1" s="17"/>
      <c r="SBH1" s="17"/>
      <c r="SBI1" s="17"/>
      <c r="SBJ1" s="17"/>
      <c r="SBK1" s="17"/>
      <c r="SBL1" s="17"/>
      <c r="SBM1" s="17"/>
      <c r="SBN1" s="17"/>
      <c r="SBO1" s="17"/>
      <c r="SBP1" s="17"/>
      <c r="SBQ1" s="17"/>
      <c r="SBR1" s="17"/>
      <c r="SBS1" s="17"/>
      <c r="SBT1" s="17"/>
      <c r="SBU1" s="17"/>
      <c r="SBV1" s="17"/>
      <c r="SBW1" s="17"/>
      <c r="SBX1" s="17"/>
      <c r="SBY1" s="17"/>
      <c r="SBZ1" s="17"/>
      <c r="SCA1" s="17"/>
      <c r="SCB1" s="17"/>
      <c r="SCC1" s="17"/>
      <c r="SCD1" s="17"/>
      <c r="SCE1" s="17"/>
      <c r="SCF1" s="17"/>
      <c r="SCG1" s="17"/>
      <c r="SCH1" s="17"/>
      <c r="SCI1" s="17"/>
      <c r="SCJ1" s="17"/>
      <c r="SCK1" s="17"/>
      <c r="SCL1" s="17"/>
      <c r="SCM1" s="17"/>
      <c r="SCN1" s="17"/>
      <c r="SCO1" s="17"/>
      <c r="SCP1" s="17"/>
      <c r="SCQ1" s="17"/>
      <c r="SCR1" s="17"/>
      <c r="SCS1" s="17"/>
      <c r="SCT1" s="17"/>
      <c r="SCU1" s="17"/>
      <c r="SCV1" s="17"/>
      <c r="SCW1" s="17"/>
      <c r="SCX1" s="17"/>
      <c r="SCY1" s="17"/>
      <c r="SCZ1" s="17"/>
      <c r="SDA1" s="17"/>
      <c r="SDB1" s="17"/>
      <c r="SDC1" s="17"/>
      <c r="SDD1" s="17"/>
      <c r="SDE1" s="17"/>
      <c r="SDF1" s="17"/>
      <c r="SDG1" s="17"/>
      <c r="SDH1" s="17"/>
      <c r="SDI1" s="17"/>
      <c r="SDJ1" s="17"/>
      <c r="SDK1" s="17"/>
      <c r="SDL1" s="17"/>
      <c r="SDM1" s="17"/>
      <c r="SDN1" s="17"/>
      <c r="SDO1" s="17"/>
      <c r="SDP1" s="17"/>
      <c r="SDQ1" s="17"/>
      <c r="SDR1" s="17"/>
      <c r="SDS1" s="17"/>
      <c r="SDT1" s="17"/>
      <c r="SDU1" s="17"/>
      <c r="SDV1" s="17"/>
      <c r="SDW1" s="17"/>
      <c r="SDX1" s="17"/>
      <c r="SDY1" s="17"/>
      <c r="SDZ1" s="17"/>
      <c r="SEA1" s="17"/>
      <c r="SEB1" s="17"/>
      <c r="SEC1" s="17"/>
      <c r="SED1" s="17"/>
      <c r="SEE1" s="17"/>
      <c r="SEF1" s="17"/>
      <c r="SEG1" s="17"/>
      <c r="SEH1" s="17"/>
      <c r="SEI1" s="17"/>
      <c r="SEJ1" s="17"/>
      <c r="SEK1" s="17"/>
      <c r="SEL1" s="17"/>
      <c r="SEM1" s="17"/>
      <c r="SEN1" s="17"/>
      <c r="SEO1" s="17"/>
      <c r="SEP1" s="17"/>
      <c r="SEQ1" s="17"/>
      <c r="SER1" s="17"/>
      <c r="SES1" s="17"/>
      <c r="SET1" s="17"/>
      <c r="SEU1" s="17"/>
      <c r="SEV1" s="17"/>
      <c r="SEW1" s="17"/>
      <c r="SEX1" s="17"/>
      <c r="SEY1" s="17"/>
      <c r="SEZ1" s="17"/>
      <c r="SFA1" s="17"/>
      <c r="SFB1" s="17"/>
      <c r="SFC1" s="17"/>
      <c r="SFD1" s="17"/>
      <c r="SFE1" s="17"/>
      <c r="SFF1" s="17"/>
      <c r="SFG1" s="17"/>
      <c r="SFH1" s="17"/>
      <c r="SFI1" s="17"/>
      <c r="SFJ1" s="17"/>
      <c r="SFK1" s="17"/>
      <c r="SFL1" s="17"/>
      <c r="SFM1" s="17"/>
      <c r="SFN1" s="17"/>
      <c r="SFO1" s="17"/>
      <c r="SFP1" s="17"/>
      <c r="SFQ1" s="17"/>
      <c r="SFR1" s="17"/>
      <c r="SFS1" s="17"/>
      <c r="SFT1" s="17"/>
      <c r="SFU1" s="17"/>
      <c r="SFV1" s="17"/>
      <c r="SFW1" s="17"/>
      <c r="SFX1" s="17"/>
      <c r="SFY1" s="17"/>
      <c r="SFZ1" s="17"/>
      <c r="SGA1" s="17"/>
      <c r="SGB1" s="17"/>
      <c r="SGC1" s="17"/>
      <c r="SGD1" s="17"/>
      <c r="SGE1" s="17"/>
      <c r="SGF1" s="17"/>
      <c r="SGG1" s="17"/>
      <c r="SGH1" s="17"/>
      <c r="SGI1" s="17"/>
      <c r="SGJ1" s="17"/>
      <c r="SGK1" s="17"/>
      <c r="SGL1" s="17"/>
      <c r="SGM1" s="17"/>
      <c r="SGN1" s="17"/>
      <c r="SGO1" s="17"/>
      <c r="SGP1" s="17"/>
      <c r="SGQ1" s="17"/>
      <c r="SGR1" s="17"/>
      <c r="SGS1" s="17"/>
      <c r="SGT1" s="17"/>
      <c r="SGU1" s="17"/>
      <c r="SGV1" s="17"/>
      <c r="SGW1" s="17"/>
      <c r="SGX1" s="17"/>
      <c r="SGY1" s="17"/>
      <c r="SGZ1" s="17"/>
      <c r="SHA1" s="17"/>
      <c r="SHB1" s="17"/>
      <c r="SHC1" s="17"/>
      <c r="SHD1" s="17"/>
      <c r="SHE1" s="17"/>
      <c r="SHF1" s="17"/>
      <c r="SHG1" s="17"/>
      <c r="SHH1" s="17"/>
      <c r="SHI1" s="17"/>
      <c r="SHJ1" s="17"/>
      <c r="SHK1" s="17"/>
      <c r="SHL1" s="17"/>
      <c r="SHM1" s="17"/>
      <c r="SHN1" s="17"/>
      <c r="SHO1" s="17"/>
      <c r="SHP1" s="17"/>
      <c r="SHQ1" s="17"/>
      <c r="SHR1" s="17"/>
      <c r="SHS1" s="17"/>
      <c r="SHT1" s="17"/>
      <c r="SHU1" s="17"/>
      <c r="SHV1" s="17"/>
      <c r="SHW1" s="17"/>
      <c r="SHX1" s="17"/>
      <c r="SHY1" s="17"/>
      <c r="SHZ1" s="17"/>
      <c r="SIA1" s="17"/>
      <c r="SIB1" s="17"/>
      <c r="SIC1" s="17"/>
      <c r="SID1" s="17"/>
      <c r="SIE1" s="17"/>
      <c r="SIF1" s="17"/>
      <c r="SIG1" s="17"/>
      <c r="SIH1" s="17"/>
      <c r="SII1" s="17"/>
      <c r="SIJ1" s="17"/>
      <c r="SIK1" s="17"/>
      <c r="SIL1" s="17"/>
      <c r="SIM1" s="17"/>
      <c r="SIN1" s="17"/>
      <c r="SIO1" s="17"/>
      <c r="SIP1" s="17"/>
      <c r="SIQ1" s="17"/>
      <c r="SIR1" s="17"/>
      <c r="SIS1" s="17"/>
      <c r="SIT1" s="17"/>
      <c r="SIU1" s="17"/>
      <c r="SIV1" s="17"/>
      <c r="SIW1" s="17"/>
      <c r="SIX1" s="17"/>
      <c r="SIY1" s="17"/>
      <c r="SIZ1" s="17"/>
      <c r="SJA1" s="17"/>
      <c r="SJB1" s="17"/>
      <c r="SJC1" s="17"/>
      <c r="SJD1" s="17"/>
      <c r="SJE1" s="17"/>
      <c r="SJF1" s="17"/>
      <c r="SJG1" s="17"/>
      <c r="SJH1" s="17"/>
      <c r="SJI1" s="17"/>
      <c r="SJJ1" s="17"/>
      <c r="SJK1" s="17"/>
      <c r="SJL1" s="17"/>
      <c r="SJM1" s="17"/>
      <c r="SJN1" s="17"/>
      <c r="SJO1" s="17"/>
      <c r="SJP1" s="17"/>
      <c r="SJQ1" s="17"/>
      <c r="SJR1" s="17"/>
      <c r="SJS1" s="17"/>
      <c r="SJT1" s="17"/>
      <c r="SJU1" s="17"/>
      <c r="SJV1" s="17"/>
      <c r="SJW1" s="17"/>
      <c r="SJX1" s="17"/>
      <c r="SJY1" s="17"/>
      <c r="SJZ1" s="17"/>
      <c r="SKA1" s="17"/>
      <c r="SKB1" s="17"/>
      <c r="SKC1" s="17"/>
      <c r="SKD1" s="17"/>
      <c r="SKE1" s="17"/>
      <c r="SKF1" s="17"/>
      <c r="SKG1" s="17"/>
      <c r="SKH1" s="17"/>
      <c r="SKI1" s="17"/>
      <c r="SKJ1" s="17"/>
      <c r="SKK1" s="17"/>
      <c r="SKL1" s="17"/>
      <c r="SKM1" s="17"/>
      <c r="SKN1" s="17"/>
      <c r="SKO1" s="17"/>
      <c r="SKP1" s="17"/>
      <c r="SKQ1" s="17"/>
      <c r="SKR1" s="17"/>
      <c r="SKS1" s="17"/>
      <c r="SKT1" s="17"/>
      <c r="SKU1" s="17"/>
      <c r="SKV1" s="17"/>
      <c r="SKW1" s="17"/>
      <c r="SKX1" s="17"/>
      <c r="SKY1" s="17"/>
      <c r="SKZ1" s="17"/>
      <c r="SLA1" s="17"/>
      <c r="SLB1" s="17"/>
      <c r="SLC1" s="17"/>
      <c r="SLD1" s="17"/>
      <c r="SLE1" s="17"/>
      <c r="SLF1" s="17"/>
      <c r="SLG1" s="17"/>
      <c r="SLH1" s="17"/>
      <c r="SLI1" s="17"/>
      <c r="SLJ1" s="17"/>
      <c r="SLK1" s="17"/>
      <c r="SLL1" s="17"/>
      <c r="SLM1" s="17"/>
      <c r="SLN1" s="17"/>
      <c r="SLO1" s="17"/>
      <c r="SLP1" s="17"/>
      <c r="SLQ1" s="17"/>
      <c r="SLR1" s="17"/>
      <c r="SLS1" s="17"/>
      <c r="SLT1" s="17"/>
      <c r="SLU1" s="17"/>
      <c r="SLV1" s="17"/>
      <c r="SLW1" s="17"/>
      <c r="SLX1" s="17"/>
      <c r="SLY1" s="17"/>
      <c r="SLZ1" s="17"/>
      <c r="SMA1" s="17"/>
      <c r="SMB1" s="17"/>
      <c r="SMC1" s="17"/>
      <c r="SMD1" s="17"/>
      <c r="SME1" s="17"/>
      <c r="SMF1" s="17"/>
      <c r="SMG1" s="17"/>
      <c r="SMH1" s="17"/>
      <c r="SMI1" s="17"/>
      <c r="SMJ1" s="17"/>
      <c r="SMK1" s="17"/>
      <c r="SML1" s="17"/>
      <c r="SMM1" s="17"/>
      <c r="SMN1" s="17"/>
      <c r="SMO1" s="17"/>
      <c r="SMP1" s="17"/>
      <c r="SMQ1" s="17"/>
      <c r="SMR1" s="17"/>
      <c r="SMS1" s="17"/>
      <c r="SMT1" s="17"/>
      <c r="SMU1" s="17"/>
      <c r="SMV1" s="17"/>
      <c r="SMW1" s="17"/>
      <c r="SMX1" s="17"/>
      <c r="SMY1" s="17"/>
      <c r="SMZ1" s="17"/>
      <c r="SNA1" s="17"/>
      <c r="SNB1" s="17"/>
      <c r="SNC1" s="17"/>
      <c r="SND1" s="17"/>
      <c r="SNE1" s="17"/>
      <c r="SNF1" s="17"/>
      <c r="SNG1" s="17"/>
      <c r="SNH1" s="17"/>
      <c r="SNI1" s="17"/>
      <c r="SNJ1" s="17"/>
      <c r="SNK1" s="17"/>
      <c r="SNL1" s="17"/>
      <c r="SNM1" s="17"/>
      <c r="SNN1" s="17"/>
      <c r="SNO1" s="17"/>
      <c r="SNP1" s="17"/>
      <c r="SNQ1" s="17"/>
      <c r="SNR1" s="17"/>
      <c r="SNS1" s="17"/>
      <c r="SNT1" s="17"/>
      <c r="SNU1" s="17"/>
      <c r="SNV1" s="17"/>
      <c r="SNW1" s="17"/>
      <c r="SNX1" s="17"/>
      <c r="SNY1" s="17"/>
      <c r="SNZ1" s="17"/>
      <c r="SOA1" s="17"/>
      <c r="SOB1" s="17"/>
      <c r="SOC1" s="17"/>
      <c r="SOD1" s="17"/>
      <c r="SOE1" s="17"/>
      <c r="SOF1" s="17"/>
      <c r="SOG1" s="17"/>
      <c r="SOH1" s="17"/>
      <c r="SOI1" s="17"/>
      <c r="SOJ1" s="17"/>
      <c r="SOK1" s="17"/>
      <c r="SOL1" s="17"/>
      <c r="SOM1" s="17"/>
      <c r="SON1" s="17"/>
      <c r="SOO1" s="17"/>
      <c r="SOP1" s="17"/>
      <c r="SOQ1" s="17"/>
      <c r="SOR1" s="17"/>
      <c r="SOS1" s="17"/>
      <c r="SOT1" s="17"/>
      <c r="SOU1" s="17"/>
      <c r="SOV1" s="17"/>
      <c r="SOW1" s="17"/>
      <c r="SOX1" s="17"/>
      <c r="SOY1" s="17"/>
      <c r="SOZ1" s="17"/>
      <c r="SPA1" s="17"/>
      <c r="SPB1" s="17"/>
      <c r="SPC1" s="17"/>
      <c r="SPD1" s="17"/>
      <c r="SPE1" s="17"/>
      <c r="SPF1" s="17"/>
      <c r="SPG1" s="17"/>
      <c r="SPH1" s="17"/>
      <c r="SPI1" s="17"/>
      <c r="SPJ1" s="17"/>
      <c r="SPK1" s="17"/>
      <c r="SPL1" s="17"/>
      <c r="SPM1" s="17"/>
      <c r="SPN1" s="17"/>
      <c r="SPO1" s="17"/>
      <c r="SPP1" s="17"/>
      <c r="SPQ1" s="17"/>
      <c r="SPR1" s="17"/>
      <c r="SPS1" s="17"/>
      <c r="SPT1" s="17"/>
      <c r="SPU1" s="17"/>
      <c r="SPV1" s="17"/>
      <c r="SPW1" s="17"/>
      <c r="SPX1" s="17"/>
      <c r="SPY1" s="17"/>
      <c r="SPZ1" s="17"/>
      <c r="SQA1" s="17"/>
      <c r="SQB1" s="17"/>
      <c r="SQC1" s="17"/>
      <c r="SQD1" s="17"/>
      <c r="SQE1" s="17"/>
      <c r="SQF1" s="17"/>
      <c r="SQG1" s="17"/>
      <c r="SQH1" s="17"/>
      <c r="SQI1" s="17"/>
      <c r="SQJ1" s="17"/>
      <c r="SQK1" s="17"/>
      <c r="SQL1" s="17"/>
      <c r="SQM1" s="17"/>
      <c r="SQN1" s="17"/>
      <c r="SQO1" s="17"/>
      <c r="SQP1" s="17"/>
      <c r="SQQ1" s="17"/>
      <c r="SQR1" s="17"/>
      <c r="SQS1" s="17"/>
      <c r="SQT1" s="17"/>
      <c r="SQU1" s="17"/>
      <c r="SQV1" s="17"/>
      <c r="SQW1" s="17"/>
      <c r="SQX1" s="17"/>
      <c r="SQY1" s="17"/>
      <c r="SQZ1" s="17"/>
      <c r="SRA1" s="17"/>
      <c r="SRB1" s="17"/>
      <c r="SRC1" s="17"/>
      <c r="SRD1" s="17"/>
      <c r="SRE1" s="17"/>
      <c r="SRF1" s="17"/>
      <c r="SRG1" s="17"/>
      <c r="SRH1" s="17"/>
      <c r="SRI1" s="17"/>
      <c r="SRJ1" s="17"/>
      <c r="SRK1" s="17"/>
      <c r="SRL1" s="17"/>
      <c r="SRM1" s="17"/>
      <c r="SRN1" s="17"/>
      <c r="SRO1" s="17"/>
      <c r="SRP1" s="17"/>
      <c r="SRQ1" s="17"/>
      <c r="SRR1" s="17"/>
      <c r="SRS1" s="17"/>
      <c r="SRT1" s="17"/>
      <c r="SRU1" s="17"/>
      <c r="SRV1" s="17"/>
      <c r="SRW1" s="17"/>
      <c r="SRX1" s="17"/>
      <c r="SRY1" s="17"/>
      <c r="SRZ1" s="17"/>
      <c r="SSA1" s="17"/>
      <c r="SSB1" s="17"/>
      <c r="SSC1" s="17"/>
      <c r="SSD1" s="17"/>
      <c r="SSE1" s="17"/>
      <c r="SSF1" s="17"/>
      <c r="SSG1" s="17"/>
      <c r="SSH1" s="17"/>
      <c r="SSI1" s="17"/>
      <c r="SSJ1" s="17"/>
      <c r="SSK1" s="17"/>
      <c r="SSL1" s="17"/>
      <c r="SSM1" s="17"/>
      <c r="SSN1" s="17"/>
      <c r="SSO1" s="17"/>
      <c r="SSP1" s="17"/>
      <c r="SSQ1" s="17"/>
      <c r="SSR1" s="17"/>
      <c r="SSS1" s="17"/>
      <c r="SST1" s="17"/>
      <c r="SSU1" s="17"/>
      <c r="SSV1" s="17"/>
      <c r="SSW1" s="17"/>
      <c r="SSX1" s="17"/>
      <c r="SSY1" s="17"/>
      <c r="SSZ1" s="17"/>
      <c r="STA1" s="17"/>
      <c r="STB1" s="17"/>
      <c r="STC1" s="17"/>
      <c r="STD1" s="17"/>
      <c r="STE1" s="17"/>
      <c r="STF1" s="17"/>
      <c r="STG1" s="17"/>
      <c r="STH1" s="17"/>
      <c r="STI1" s="17"/>
      <c r="STJ1" s="17"/>
      <c r="STK1" s="17"/>
      <c r="STL1" s="17"/>
      <c r="STM1" s="17"/>
      <c r="STN1" s="17"/>
      <c r="STO1" s="17"/>
      <c r="STP1" s="17"/>
      <c r="STQ1" s="17"/>
      <c r="STR1" s="17"/>
      <c r="STS1" s="17"/>
      <c r="STT1" s="17"/>
      <c r="STU1" s="17"/>
      <c r="STV1" s="17"/>
      <c r="STW1" s="17"/>
      <c r="STX1" s="17"/>
      <c r="STY1" s="17"/>
      <c r="STZ1" s="17"/>
      <c r="SUA1" s="17"/>
      <c r="SUB1" s="17"/>
      <c r="SUC1" s="17"/>
      <c r="SUD1" s="17"/>
      <c r="SUE1" s="17"/>
      <c r="SUF1" s="17"/>
      <c r="SUG1" s="17"/>
      <c r="SUH1" s="17"/>
      <c r="SUI1" s="17"/>
      <c r="SUJ1" s="17"/>
      <c r="SUK1" s="17"/>
      <c r="SUL1" s="17"/>
      <c r="SUM1" s="17"/>
      <c r="SUN1" s="17"/>
      <c r="SUO1" s="17"/>
      <c r="SUP1" s="17"/>
      <c r="SUQ1" s="17"/>
      <c r="SUR1" s="17"/>
      <c r="SUS1" s="17"/>
      <c r="SUT1" s="17"/>
      <c r="SUU1" s="17"/>
      <c r="SUV1" s="17"/>
      <c r="SUW1" s="17"/>
      <c r="SUX1" s="17"/>
      <c r="SUY1" s="17"/>
      <c r="SUZ1" s="17"/>
      <c r="SVA1" s="17"/>
      <c r="SVB1" s="17"/>
      <c r="SVC1" s="17"/>
      <c r="SVD1" s="17"/>
      <c r="SVE1" s="17"/>
      <c r="SVF1" s="17"/>
      <c r="SVG1" s="17"/>
      <c r="SVH1" s="17"/>
      <c r="SVI1" s="17"/>
      <c r="SVJ1" s="17"/>
      <c r="SVK1" s="17"/>
      <c r="SVL1" s="17"/>
      <c r="SVM1" s="17"/>
      <c r="SVN1" s="17"/>
      <c r="SVO1" s="17"/>
      <c r="SVP1" s="17"/>
      <c r="SVQ1" s="17"/>
      <c r="SVR1" s="17"/>
      <c r="SVS1" s="17"/>
      <c r="SVT1" s="17"/>
      <c r="SVU1" s="17"/>
      <c r="SVV1" s="17"/>
      <c r="SVW1" s="17"/>
      <c r="SVX1" s="17"/>
      <c r="SVY1" s="17"/>
      <c r="SVZ1" s="17"/>
      <c r="SWA1" s="17"/>
      <c r="SWB1" s="17"/>
      <c r="SWC1" s="17"/>
      <c r="SWD1" s="17"/>
      <c r="SWE1" s="17"/>
      <c r="SWF1" s="17"/>
      <c r="SWG1" s="17"/>
      <c r="SWH1" s="17"/>
      <c r="SWI1" s="17"/>
      <c r="SWJ1" s="17"/>
      <c r="SWK1" s="17"/>
      <c r="SWL1" s="17"/>
      <c r="SWM1" s="17"/>
      <c r="SWN1" s="17"/>
      <c r="SWO1" s="17"/>
      <c r="SWP1" s="17"/>
      <c r="SWQ1" s="17"/>
      <c r="SWR1" s="17"/>
      <c r="SWS1" s="17"/>
      <c r="SWT1" s="17"/>
      <c r="SWU1" s="17"/>
      <c r="SWV1" s="17"/>
      <c r="SWW1" s="17"/>
      <c r="SWX1" s="17"/>
      <c r="SWY1" s="17"/>
      <c r="SWZ1" s="17"/>
      <c r="SXA1" s="17"/>
      <c r="SXB1" s="17"/>
      <c r="SXC1" s="17"/>
      <c r="SXD1" s="17"/>
      <c r="SXE1" s="17"/>
      <c r="SXF1" s="17"/>
      <c r="SXG1" s="17"/>
      <c r="SXH1" s="17"/>
      <c r="SXI1" s="17"/>
      <c r="SXJ1" s="17"/>
      <c r="SXK1" s="17"/>
      <c r="SXL1" s="17"/>
      <c r="SXM1" s="17"/>
      <c r="SXN1" s="17"/>
      <c r="SXO1" s="17"/>
      <c r="SXP1" s="17"/>
      <c r="SXQ1" s="17"/>
      <c r="SXR1" s="17"/>
      <c r="SXS1" s="17"/>
      <c r="SXT1" s="17"/>
      <c r="SXU1" s="17"/>
      <c r="SXV1" s="17"/>
      <c r="SXW1" s="17"/>
      <c r="SXX1" s="17"/>
      <c r="SXY1" s="17"/>
      <c r="SXZ1" s="17"/>
      <c r="SYA1" s="17"/>
      <c r="SYB1" s="17"/>
      <c r="SYC1" s="17"/>
      <c r="SYD1" s="17"/>
      <c r="SYE1" s="17"/>
      <c r="SYF1" s="17"/>
      <c r="SYG1" s="17"/>
      <c r="SYH1" s="17"/>
      <c r="SYI1" s="17"/>
      <c r="SYJ1" s="17"/>
      <c r="SYK1" s="17"/>
      <c r="SYL1" s="17"/>
      <c r="SYM1" s="17"/>
      <c r="SYN1" s="17"/>
      <c r="SYO1" s="17"/>
      <c r="SYP1" s="17"/>
      <c r="SYQ1" s="17"/>
      <c r="SYR1" s="17"/>
      <c r="SYS1" s="17"/>
      <c r="SYT1" s="17"/>
      <c r="SYU1" s="17"/>
      <c r="SYV1" s="17"/>
      <c r="SYW1" s="17"/>
      <c r="SYX1" s="17"/>
      <c r="SYY1" s="17"/>
      <c r="SYZ1" s="17"/>
      <c r="SZA1" s="17"/>
      <c r="SZB1" s="17"/>
      <c r="SZC1" s="17"/>
      <c r="SZD1" s="17"/>
      <c r="SZE1" s="17"/>
      <c r="SZF1" s="17"/>
      <c r="SZG1" s="17"/>
      <c r="SZH1" s="17"/>
      <c r="SZI1" s="17"/>
      <c r="SZJ1" s="17"/>
      <c r="SZK1" s="17"/>
      <c r="SZL1" s="17"/>
      <c r="SZM1" s="17"/>
      <c r="SZN1" s="17"/>
      <c r="SZO1" s="17"/>
      <c r="SZP1" s="17"/>
      <c r="SZQ1" s="17"/>
      <c r="SZR1" s="17"/>
      <c r="SZS1" s="17"/>
      <c r="SZT1" s="17"/>
      <c r="SZU1" s="17"/>
      <c r="SZV1" s="17"/>
      <c r="SZW1" s="17"/>
      <c r="SZX1" s="17"/>
      <c r="SZY1" s="17"/>
      <c r="SZZ1" s="17"/>
      <c r="TAA1" s="17"/>
      <c r="TAB1" s="17"/>
      <c r="TAC1" s="17"/>
      <c r="TAD1" s="17"/>
      <c r="TAE1" s="17"/>
      <c r="TAF1" s="17"/>
      <c r="TAG1" s="17"/>
      <c r="TAH1" s="17"/>
      <c r="TAI1" s="17"/>
      <c r="TAJ1" s="17"/>
      <c r="TAK1" s="17"/>
      <c r="TAL1" s="17"/>
      <c r="TAM1" s="17"/>
      <c r="TAN1" s="17"/>
      <c r="TAO1" s="17"/>
      <c r="TAP1" s="17"/>
      <c r="TAQ1" s="17"/>
      <c r="TAR1" s="17"/>
      <c r="TAS1" s="17"/>
      <c r="TAT1" s="17"/>
      <c r="TAU1" s="17"/>
      <c r="TAV1" s="17"/>
      <c r="TAW1" s="17"/>
      <c r="TAX1" s="17"/>
      <c r="TAY1" s="17"/>
      <c r="TAZ1" s="17"/>
      <c r="TBA1" s="17"/>
      <c r="TBB1" s="17"/>
      <c r="TBC1" s="17"/>
      <c r="TBD1" s="17"/>
      <c r="TBE1" s="17"/>
      <c r="TBF1" s="17"/>
      <c r="TBG1" s="17"/>
      <c r="TBH1" s="17"/>
      <c r="TBI1" s="17"/>
      <c r="TBJ1" s="17"/>
      <c r="TBK1" s="17"/>
      <c r="TBL1" s="17"/>
      <c r="TBM1" s="17"/>
      <c r="TBN1" s="17"/>
      <c r="TBO1" s="17"/>
      <c r="TBP1" s="17"/>
      <c r="TBQ1" s="17"/>
      <c r="TBR1" s="17"/>
      <c r="TBS1" s="17"/>
      <c r="TBT1" s="17"/>
      <c r="TBU1" s="17"/>
      <c r="TBV1" s="17"/>
      <c r="TBW1" s="17"/>
      <c r="TBX1" s="17"/>
      <c r="TBY1" s="17"/>
      <c r="TBZ1" s="17"/>
      <c r="TCA1" s="17"/>
      <c r="TCB1" s="17"/>
      <c r="TCC1" s="17"/>
      <c r="TCD1" s="17"/>
      <c r="TCE1" s="17"/>
      <c r="TCF1" s="17"/>
      <c r="TCG1" s="17"/>
      <c r="TCH1" s="17"/>
      <c r="TCI1" s="17"/>
      <c r="TCJ1" s="17"/>
      <c r="TCK1" s="17"/>
      <c r="TCL1" s="17"/>
      <c r="TCM1" s="17"/>
      <c r="TCN1" s="17"/>
      <c r="TCO1" s="17"/>
      <c r="TCP1" s="17"/>
      <c r="TCQ1" s="17"/>
      <c r="TCR1" s="17"/>
      <c r="TCS1" s="17"/>
      <c r="TCT1" s="17"/>
      <c r="TCU1" s="17"/>
      <c r="TCV1" s="17"/>
      <c r="TCW1" s="17"/>
      <c r="TCX1" s="17"/>
      <c r="TCY1" s="17"/>
      <c r="TCZ1" s="17"/>
      <c r="TDA1" s="17"/>
      <c r="TDB1" s="17"/>
      <c r="TDC1" s="17"/>
      <c r="TDD1" s="17"/>
      <c r="TDE1" s="17"/>
      <c r="TDF1" s="17"/>
      <c r="TDG1" s="17"/>
      <c r="TDH1" s="17"/>
      <c r="TDI1" s="17"/>
      <c r="TDJ1" s="17"/>
      <c r="TDK1" s="17"/>
      <c r="TDL1" s="17"/>
      <c r="TDM1" s="17"/>
      <c r="TDN1" s="17"/>
      <c r="TDO1" s="17"/>
      <c r="TDP1" s="17"/>
      <c r="TDQ1" s="17"/>
      <c r="TDR1" s="17"/>
      <c r="TDS1" s="17"/>
      <c r="TDT1" s="17"/>
      <c r="TDU1" s="17"/>
      <c r="TDV1" s="17"/>
      <c r="TDW1" s="17"/>
      <c r="TDX1" s="17"/>
      <c r="TDY1" s="17"/>
      <c r="TDZ1" s="17"/>
      <c r="TEA1" s="17"/>
      <c r="TEB1" s="17"/>
      <c r="TEC1" s="17"/>
      <c r="TED1" s="17"/>
      <c r="TEE1" s="17"/>
      <c r="TEF1" s="17"/>
      <c r="TEG1" s="17"/>
      <c r="TEH1" s="17"/>
      <c r="TEI1" s="17"/>
      <c r="TEJ1" s="17"/>
      <c r="TEK1" s="17"/>
      <c r="TEL1" s="17"/>
      <c r="TEM1" s="17"/>
      <c r="TEN1" s="17"/>
      <c r="TEO1" s="17"/>
      <c r="TEP1" s="17"/>
      <c r="TEQ1" s="17"/>
      <c r="TER1" s="17"/>
      <c r="TES1" s="17"/>
      <c r="TET1" s="17"/>
      <c r="TEU1" s="17"/>
      <c r="TEV1" s="17"/>
      <c r="TEW1" s="17"/>
      <c r="TEX1" s="17"/>
      <c r="TEY1" s="17"/>
      <c r="TEZ1" s="17"/>
      <c r="TFA1" s="17"/>
      <c r="TFB1" s="17"/>
      <c r="TFC1" s="17"/>
      <c r="TFD1" s="17"/>
      <c r="TFE1" s="17"/>
      <c r="TFF1" s="17"/>
      <c r="TFG1" s="17"/>
      <c r="TFH1" s="17"/>
      <c r="TFI1" s="17"/>
      <c r="TFJ1" s="17"/>
      <c r="TFK1" s="17"/>
      <c r="TFL1" s="17"/>
      <c r="TFM1" s="17"/>
      <c r="TFN1" s="17"/>
      <c r="TFO1" s="17"/>
      <c r="TFP1" s="17"/>
      <c r="TFQ1" s="17"/>
      <c r="TFR1" s="17"/>
      <c r="TFS1" s="17"/>
      <c r="TFT1" s="17"/>
      <c r="TFU1" s="17"/>
      <c r="TFV1" s="17"/>
      <c r="TFW1" s="17"/>
      <c r="TFX1" s="17"/>
      <c r="TFY1" s="17"/>
      <c r="TFZ1" s="17"/>
      <c r="TGA1" s="17"/>
      <c r="TGB1" s="17"/>
      <c r="TGC1" s="17"/>
      <c r="TGD1" s="17"/>
      <c r="TGE1" s="17"/>
      <c r="TGF1" s="17"/>
      <c r="TGG1" s="17"/>
      <c r="TGH1" s="17"/>
      <c r="TGI1" s="17"/>
      <c r="TGJ1" s="17"/>
      <c r="TGK1" s="17"/>
      <c r="TGL1" s="17"/>
      <c r="TGM1" s="17"/>
      <c r="TGN1" s="17"/>
      <c r="TGO1" s="17"/>
      <c r="TGP1" s="17"/>
      <c r="TGQ1" s="17"/>
      <c r="TGR1" s="17"/>
      <c r="TGS1" s="17"/>
      <c r="TGT1" s="17"/>
      <c r="TGU1" s="17"/>
      <c r="TGV1" s="17"/>
      <c r="TGW1" s="17"/>
      <c r="TGX1" s="17"/>
      <c r="TGY1" s="17"/>
      <c r="TGZ1" s="17"/>
      <c r="THA1" s="17"/>
      <c r="THB1" s="17"/>
      <c r="THC1" s="17"/>
      <c r="THD1" s="17"/>
      <c r="THE1" s="17"/>
      <c r="THF1" s="17"/>
      <c r="THG1" s="17"/>
      <c r="THH1" s="17"/>
      <c r="THI1" s="17"/>
      <c r="THJ1" s="17"/>
      <c r="THK1" s="17"/>
      <c r="THL1" s="17"/>
      <c r="THM1" s="17"/>
      <c r="THN1" s="17"/>
      <c r="THO1" s="17"/>
      <c r="THP1" s="17"/>
      <c r="THQ1" s="17"/>
      <c r="THR1" s="17"/>
      <c r="THS1" s="17"/>
      <c r="THT1" s="17"/>
      <c r="THU1" s="17"/>
      <c r="THV1" s="17"/>
      <c r="THW1" s="17"/>
      <c r="THX1" s="17"/>
      <c r="THY1" s="17"/>
      <c r="THZ1" s="17"/>
      <c r="TIA1" s="17"/>
      <c r="TIB1" s="17"/>
      <c r="TIC1" s="17"/>
      <c r="TID1" s="17"/>
      <c r="TIE1" s="17"/>
      <c r="TIF1" s="17"/>
      <c r="TIG1" s="17"/>
      <c r="TIH1" s="17"/>
      <c r="TII1" s="17"/>
      <c r="TIJ1" s="17"/>
      <c r="TIK1" s="17"/>
      <c r="TIL1" s="17"/>
      <c r="TIM1" s="17"/>
      <c r="TIN1" s="17"/>
      <c r="TIO1" s="17"/>
      <c r="TIP1" s="17"/>
      <c r="TIQ1" s="17"/>
      <c r="TIR1" s="17"/>
      <c r="TIS1" s="17"/>
      <c r="TIT1" s="17"/>
      <c r="TIU1" s="17"/>
      <c r="TIV1" s="17"/>
      <c r="TIW1" s="17"/>
      <c r="TIX1" s="17"/>
      <c r="TIY1" s="17"/>
      <c r="TIZ1" s="17"/>
      <c r="TJA1" s="17"/>
      <c r="TJB1" s="17"/>
      <c r="TJC1" s="17"/>
      <c r="TJD1" s="17"/>
      <c r="TJE1" s="17"/>
      <c r="TJF1" s="17"/>
      <c r="TJG1" s="17"/>
      <c r="TJH1" s="17"/>
      <c r="TJI1" s="17"/>
      <c r="TJJ1" s="17"/>
      <c r="TJK1" s="17"/>
      <c r="TJL1" s="17"/>
      <c r="TJM1" s="17"/>
      <c r="TJN1" s="17"/>
      <c r="TJO1" s="17"/>
      <c r="TJP1" s="17"/>
      <c r="TJQ1" s="17"/>
      <c r="TJR1" s="17"/>
      <c r="TJS1" s="17"/>
      <c r="TJT1" s="17"/>
      <c r="TJU1" s="17"/>
      <c r="TJV1" s="17"/>
      <c r="TJW1" s="17"/>
      <c r="TJX1" s="17"/>
      <c r="TJY1" s="17"/>
      <c r="TJZ1" s="17"/>
      <c r="TKA1" s="17"/>
      <c r="TKB1" s="17"/>
      <c r="TKC1" s="17"/>
      <c r="TKD1" s="17"/>
      <c r="TKE1" s="17"/>
      <c r="TKF1" s="17"/>
      <c r="TKG1" s="17"/>
      <c r="TKH1" s="17"/>
      <c r="TKI1" s="17"/>
      <c r="TKJ1" s="17"/>
      <c r="TKK1" s="17"/>
      <c r="TKL1" s="17"/>
      <c r="TKM1" s="17"/>
      <c r="TKN1" s="17"/>
      <c r="TKO1" s="17"/>
      <c r="TKP1" s="17"/>
      <c r="TKQ1" s="17"/>
      <c r="TKR1" s="17"/>
      <c r="TKS1" s="17"/>
      <c r="TKT1" s="17"/>
      <c r="TKU1" s="17"/>
      <c r="TKV1" s="17"/>
      <c r="TKW1" s="17"/>
      <c r="TKX1" s="17"/>
      <c r="TKY1" s="17"/>
      <c r="TKZ1" s="17"/>
      <c r="TLA1" s="17"/>
      <c r="TLB1" s="17"/>
      <c r="TLC1" s="17"/>
      <c r="TLD1" s="17"/>
      <c r="TLE1" s="17"/>
      <c r="TLF1" s="17"/>
      <c r="TLG1" s="17"/>
      <c r="TLH1" s="17"/>
      <c r="TLI1" s="17"/>
      <c r="TLJ1" s="17"/>
      <c r="TLK1" s="17"/>
      <c r="TLL1" s="17"/>
      <c r="TLM1" s="17"/>
      <c r="TLN1" s="17"/>
      <c r="TLO1" s="17"/>
      <c r="TLP1" s="17"/>
      <c r="TLQ1" s="17"/>
      <c r="TLR1" s="17"/>
      <c r="TLS1" s="17"/>
      <c r="TLT1" s="17"/>
      <c r="TLU1" s="17"/>
      <c r="TLV1" s="17"/>
      <c r="TLW1" s="17"/>
      <c r="TLX1" s="17"/>
      <c r="TLY1" s="17"/>
      <c r="TLZ1" s="17"/>
      <c r="TMA1" s="17"/>
      <c r="TMB1" s="17"/>
      <c r="TMC1" s="17"/>
      <c r="TMD1" s="17"/>
      <c r="TME1" s="17"/>
      <c r="TMF1" s="17"/>
      <c r="TMG1" s="17"/>
      <c r="TMH1" s="17"/>
      <c r="TMI1" s="17"/>
      <c r="TMJ1" s="17"/>
      <c r="TMK1" s="17"/>
      <c r="TML1" s="17"/>
      <c r="TMM1" s="17"/>
      <c r="TMN1" s="17"/>
      <c r="TMO1" s="17"/>
      <c r="TMP1" s="17"/>
      <c r="TMQ1" s="17"/>
      <c r="TMR1" s="17"/>
      <c r="TMS1" s="17"/>
      <c r="TMT1" s="17"/>
      <c r="TMU1" s="17"/>
      <c r="TMV1" s="17"/>
      <c r="TMW1" s="17"/>
      <c r="TMX1" s="17"/>
      <c r="TMY1" s="17"/>
      <c r="TMZ1" s="17"/>
      <c r="TNA1" s="17"/>
      <c r="TNB1" s="17"/>
      <c r="TNC1" s="17"/>
      <c r="TND1" s="17"/>
      <c r="TNE1" s="17"/>
      <c r="TNF1" s="17"/>
      <c r="TNG1" s="17"/>
      <c r="TNH1" s="17"/>
      <c r="TNI1" s="17"/>
      <c r="TNJ1" s="17"/>
      <c r="TNK1" s="17"/>
      <c r="TNL1" s="17"/>
      <c r="TNM1" s="17"/>
      <c r="TNN1" s="17"/>
      <c r="TNO1" s="17"/>
      <c r="TNP1" s="17"/>
      <c r="TNQ1" s="17"/>
      <c r="TNR1" s="17"/>
      <c r="TNS1" s="17"/>
      <c r="TNT1" s="17"/>
      <c r="TNU1" s="17"/>
      <c r="TNV1" s="17"/>
      <c r="TNW1" s="17"/>
      <c r="TNX1" s="17"/>
      <c r="TNY1" s="17"/>
      <c r="TNZ1" s="17"/>
      <c r="TOA1" s="17"/>
      <c r="TOB1" s="17"/>
      <c r="TOC1" s="17"/>
      <c r="TOD1" s="17"/>
      <c r="TOE1" s="17"/>
      <c r="TOF1" s="17"/>
      <c r="TOG1" s="17"/>
      <c r="TOH1" s="17"/>
      <c r="TOI1" s="17"/>
      <c r="TOJ1" s="17"/>
      <c r="TOK1" s="17"/>
      <c r="TOL1" s="17"/>
      <c r="TOM1" s="17"/>
      <c r="TON1" s="17"/>
      <c r="TOO1" s="17"/>
      <c r="TOP1" s="17"/>
      <c r="TOQ1" s="17"/>
      <c r="TOR1" s="17"/>
      <c r="TOS1" s="17"/>
      <c r="TOT1" s="17"/>
      <c r="TOU1" s="17"/>
      <c r="TOV1" s="17"/>
      <c r="TOW1" s="17"/>
      <c r="TOX1" s="17"/>
      <c r="TOY1" s="17"/>
      <c r="TOZ1" s="17"/>
      <c r="TPA1" s="17"/>
      <c r="TPB1" s="17"/>
      <c r="TPC1" s="17"/>
      <c r="TPD1" s="17"/>
      <c r="TPE1" s="17"/>
      <c r="TPF1" s="17"/>
      <c r="TPG1" s="17"/>
      <c r="TPH1" s="17"/>
      <c r="TPI1" s="17"/>
      <c r="TPJ1" s="17"/>
      <c r="TPK1" s="17"/>
      <c r="TPL1" s="17"/>
      <c r="TPM1" s="17"/>
      <c r="TPN1" s="17"/>
      <c r="TPO1" s="17"/>
      <c r="TPP1" s="17"/>
      <c r="TPQ1" s="17"/>
      <c r="TPR1" s="17"/>
      <c r="TPS1" s="17"/>
      <c r="TPT1" s="17"/>
      <c r="TPU1" s="17"/>
      <c r="TPV1" s="17"/>
      <c r="TPW1" s="17"/>
      <c r="TPX1" s="17"/>
      <c r="TPY1" s="17"/>
      <c r="TPZ1" s="17"/>
      <c r="TQA1" s="17"/>
      <c r="TQB1" s="17"/>
      <c r="TQC1" s="17"/>
      <c r="TQD1" s="17"/>
      <c r="TQE1" s="17"/>
      <c r="TQF1" s="17"/>
      <c r="TQG1" s="17"/>
      <c r="TQH1" s="17"/>
      <c r="TQI1" s="17"/>
      <c r="TQJ1" s="17"/>
      <c r="TQK1" s="17"/>
      <c r="TQL1" s="17"/>
      <c r="TQM1" s="17"/>
      <c r="TQN1" s="17"/>
      <c r="TQO1" s="17"/>
      <c r="TQP1" s="17"/>
      <c r="TQQ1" s="17"/>
      <c r="TQR1" s="17"/>
      <c r="TQS1" s="17"/>
      <c r="TQT1" s="17"/>
      <c r="TQU1" s="17"/>
      <c r="TQV1" s="17"/>
      <c r="TQW1" s="17"/>
      <c r="TQX1" s="17"/>
      <c r="TQY1" s="17"/>
      <c r="TQZ1" s="17"/>
      <c r="TRA1" s="17"/>
      <c r="TRB1" s="17"/>
      <c r="TRC1" s="17"/>
      <c r="TRD1" s="17"/>
      <c r="TRE1" s="17"/>
      <c r="TRF1" s="17"/>
      <c r="TRG1" s="17"/>
      <c r="TRH1" s="17"/>
      <c r="TRI1" s="17"/>
      <c r="TRJ1" s="17"/>
      <c r="TRK1" s="17"/>
      <c r="TRL1" s="17"/>
      <c r="TRM1" s="17"/>
      <c r="TRN1" s="17"/>
      <c r="TRO1" s="17"/>
      <c r="TRP1" s="17"/>
      <c r="TRQ1" s="17"/>
      <c r="TRR1" s="17"/>
      <c r="TRS1" s="17"/>
      <c r="TRT1" s="17"/>
      <c r="TRU1" s="17"/>
      <c r="TRV1" s="17"/>
      <c r="TRW1" s="17"/>
      <c r="TRX1" s="17"/>
      <c r="TRY1" s="17"/>
      <c r="TRZ1" s="17"/>
      <c r="TSA1" s="17"/>
      <c r="TSB1" s="17"/>
      <c r="TSC1" s="17"/>
      <c r="TSD1" s="17"/>
      <c r="TSE1" s="17"/>
      <c r="TSF1" s="17"/>
      <c r="TSG1" s="17"/>
      <c r="TSH1" s="17"/>
      <c r="TSI1" s="17"/>
      <c r="TSJ1" s="17"/>
      <c r="TSK1" s="17"/>
      <c r="TSL1" s="17"/>
      <c r="TSM1" s="17"/>
      <c r="TSN1" s="17"/>
      <c r="TSO1" s="17"/>
      <c r="TSP1" s="17"/>
      <c r="TSQ1" s="17"/>
      <c r="TSR1" s="17"/>
      <c r="TSS1" s="17"/>
      <c r="TST1" s="17"/>
      <c r="TSU1" s="17"/>
      <c r="TSV1" s="17"/>
      <c r="TSW1" s="17"/>
      <c r="TSX1" s="17"/>
      <c r="TSY1" s="17"/>
      <c r="TSZ1" s="17"/>
      <c r="TTA1" s="17"/>
      <c r="TTB1" s="17"/>
      <c r="TTC1" s="17"/>
      <c r="TTD1" s="17"/>
      <c r="TTE1" s="17"/>
      <c r="TTF1" s="17"/>
      <c r="TTG1" s="17"/>
      <c r="TTH1" s="17"/>
      <c r="TTI1" s="17"/>
      <c r="TTJ1" s="17"/>
      <c r="TTK1" s="17"/>
      <c r="TTL1" s="17"/>
      <c r="TTM1" s="17"/>
      <c r="TTN1" s="17"/>
      <c r="TTO1" s="17"/>
      <c r="TTP1" s="17"/>
      <c r="TTQ1" s="17"/>
      <c r="TTR1" s="17"/>
      <c r="TTS1" s="17"/>
      <c r="TTT1" s="17"/>
      <c r="TTU1" s="17"/>
      <c r="TTV1" s="17"/>
      <c r="TTW1" s="17"/>
      <c r="TTX1" s="17"/>
      <c r="TTY1" s="17"/>
      <c r="TTZ1" s="17"/>
      <c r="TUA1" s="17"/>
      <c r="TUB1" s="17"/>
      <c r="TUC1" s="17"/>
      <c r="TUD1" s="17"/>
      <c r="TUE1" s="17"/>
      <c r="TUF1" s="17"/>
      <c r="TUG1" s="17"/>
      <c r="TUH1" s="17"/>
      <c r="TUI1" s="17"/>
      <c r="TUJ1" s="17"/>
      <c r="TUK1" s="17"/>
      <c r="TUL1" s="17"/>
      <c r="TUM1" s="17"/>
      <c r="TUN1" s="17"/>
      <c r="TUO1" s="17"/>
      <c r="TUP1" s="17"/>
      <c r="TUQ1" s="17"/>
      <c r="TUR1" s="17"/>
      <c r="TUS1" s="17"/>
      <c r="TUT1" s="17"/>
      <c r="TUU1" s="17"/>
      <c r="TUV1" s="17"/>
      <c r="TUW1" s="17"/>
      <c r="TUX1" s="17"/>
      <c r="TUY1" s="17"/>
      <c r="TUZ1" s="17"/>
      <c r="TVA1" s="17"/>
      <c r="TVB1" s="17"/>
      <c r="TVC1" s="17"/>
      <c r="TVD1" s="17"/>
      <c r="TVE1" s="17"/>
      <c r="TVF1" s="17"/>
      <c r="TVG1" s="17"/>
      <c r="TVH1" s="17"/>
      <c r="TVI1" s="17"/>
      <c r="TVJ1" s="17"/>
      <c r="TVK1" s="17"/>
      <c r="TVL1" s="17"/>
      <c r="TVM1" s="17"/>
      <c r="TVN1" s="17"/>
      <c r="TVO1" s="17"/>
      <c r="TVP1" s="17"/>
      <c r="TVQ1" s="17"/>
      <c r="TVR1" s="17"/>
      <c r="TVS1" s="17"/>
      <c r="TVT1" s="17"/>
      <c r="TVU1" s="17"/>
      <c r="TVV1" s="17"/>
      <c r="TVW1" s="17"/>
      <c r="TVX1" s="17"/>
      <c r="TVY1" s="17"/>
      <c r="TVZ1" s="17"/>
      <c r="TWA1" s="17"/>
      <c r="TWB1" s="17"/>
      <c r="TWC1" s="17"/>
      <c r="TWD1" s="17"/>
      <c r="TWE1" s="17"/>
      <c r="TWF1" s="17"/>
      <c r="TWG1" s="17"/>
      <c r="TWH1" s="17"/>
      <c r="TWI1" s="17"/>
      <c r="TWJ1" s="17"/>
      <c r="TWK1" s="17"/>
      <c r="TWL1" s="17"/>
      <c r="TWM1" s="17"/>
      <c r="TWN1" s="17"/>
      <c r="TWO1" s="17"/>
      <c r="TWP1" s="17"/>
      <c r="TWQ1" s="17"/>
      <c r="TWR1" s="17"/>
      <c r="TWS1" s="17"/>
      <c r="TWT1" s="17"/>
      <c r="TWU1" s="17"/>
      <c r="TWV1" s="17"/>
      <c r="TWW1" s="17"/>
      <c r="TWX1" s="17"/>
      <c r="TWY1" s="17"/>
      <c r="TWZ1" s="17"/>
      <c r="TXA1" s="17"/>
      <c r="TXB1" s="17"/>
      <c r="TXC1" s="17"/>
      <c r="TXD1" s="17"/>
      <c r="TXE1" s="17"/>
      <c r="TXF1" s="17"/>
      <c r="TXG1" s="17"/>
      <c r="TXH1" s="17"/>
      <c r="TXI1" s="17"/>
      <c r="TXJ1" s="17"/>
      <c r="TXK1" s="17"/>
      <c r="TXL1" s="17"/>
      <c r="TXM1" s="17"/>
      <c r="TXN1" s="17"/>
      <c r="TXO1" s="17"/>
      <c r="TXP1" s="17"/>
      <c r="TXQ1" s="17"/>
      <c r="TXR1" s="17"/>
      <c r="TXS1" s="17"/>
      <c r="TXT1" s="17"/>
      <c r="TXU1" s="17"/>
      <c r="TXV1" s="17"/>
      <c r="TXW1" s="17"/>
      <c r="TXX1" s="17"/>
      <c r="TXY1" s="17"/>
      <c r="TXZ1" s="17"/>
      <c r="TYA1" s="17"/>
      <c r="TYB1" s="17"/>
      <c r="TYC1" s="17"/>
      <c r="TYD1" s="17"/>
      <c r="TYE1" s="17"/>
      <c r="TYF1" s="17"/>
      <c r="TYG1" s="17"/>
      <c r="TYH1" s="17"/>
      <c r="TYI1" s="17"/>
      <c r="TYJ1" s="17"/>
      <c r="TYK1" s="17"/>
      <c r="TYL1" s="17"/>
      <c r="TYM1" s="17"/>
      <c r="TYN1" s="17"/>
      <c r="TYO1" s="17"/>
      <c r="TYP1" s="17"/>
      <c r="TYQ1" s="17"/>
      <c r="TYR1" s="17"/>
      <c r="TYS1" s="17"/>
      <c r="TYT1" s="17"/>
      <c r="TYU1" s="17"/>
      <c r="TYV1" s="17"/>
      <c r="TYW1" s="17"/>
      <c r="TYX1" s="17"/>
      <c r="TYY1" s="17"/>
      <c r="TYZ1" s="17"/>
      <c r="TZA1" s="17"/>
      <c r="TZB1" s="17"/>
      <c r="TZC1" s="17"/>
      <c r="TZD1" s="17"/>
      <c r="TZE1" s="17"/>
      <c r="TZF1" s="17"/>
      <c r="TZG1" s="17"/>
      <c r="TZH1" s="17"/>
      <c r="TZI1" s="17"/>
      <c r="TZJ1" s="17"/>
      <c r="TZK1" s="17"/>
      <c r="TZL1" s="17"/>
      <c r="TZM1" s="17"/>
      <c r="TZN1" s="17"/>
      <c r="TZO1" s="17"/>
      <c r="TZP1" s="17"/>
      <c r="TZQ1" s="17"/>
      <c r="TZR1" s="17"/>
      <c r="TZS1" s="17"/>
      <c r="TZT1" s="17"/>
      <c r="TZU1" s="17"/>
      <c r="TZV1" s="17"/>
      <c r="TZW1" s="17"/>
      <c r="TZX1" s="17"/>
      <c r="TZY1" s="17"/>
      <c r="TZZ1" s="17"/>
      <c r="UAA1" s="17"/>
      <c r="UAB1" s="17"/>
      <c r="UAC1" s="17"/>
      <c r="UAD1" s="17"/>
      <c r="UAE1" s="17"/>
      <c r="UAF1" s="17"/>
      <c r="UAG1" s="17"/>
      <c r="UAH1" s="17"/>
      <c r="UAI1" s="17"/>
      <c r="UAJ1" s="17"/>
      <c r="UAK1" s="17"/>
      <c r="UAL1" s="17"/>
      <c r="UAM1" s="17"/>
      <c r="UAN1" s="17"/>
      <c r="UAO1" s="17"/>
      <c r="UAP1" s="17"/>
      <c r="UAQ1" s="17"/>
      <c r="UAR1" s="17"/>
      <c r="UAS1" s="17"/>
      <c r="UAT1" s="17"/>
      <c r="UAU1" s="17"/>
      <c r="UAV1" s="17"/>
      <c r="UAW1" s="17"/>
      <c r="UAX1" s="17"/>
      <c r="UAY1" s="17"/>
      <c r="UAZ1" s="17"/>
      <c r="UBA1" s="17"/>
      <c r="UBB1" s="17"/>
      <c r="UBC1" s="17"/>
      <c r="UBD1" s="17"/>
      <c r="UBE1" s="17"/>
      <c r="UBF1" s="17"/>
      <c r="UBG1" s="17"/>
      <c r="UBH1" s="17"/>
      <c r="UBI1" s="17"/>
      <c r="UBJ1" s="17"/>
      <c r="UBK1" s="17"/>
      <c r="UBL1" s="17"/>
      <c r="UBM1" s="17"/>
      <c r="UBN1" s="17"/>
      <c r="UBO1" s="17"/>
      <c r="UBP1" s="17"/>
      <c r="UBQ1" s="17"/>
      <c r="UBR1" s="17"/>
      <c r="UBS1" s="17"/>
      <c r="UBT1" s="17"/>
      <c r="UBU1" s="17"/>
      <c r="UBV1" s="17"/>
      <c r="UBW1" s="17"/>
      <c r="UBX1" s="17"/>
      <c r="UBY1" s="17"/>
      <c r="UBZ1" s="17"/>
      <c r="UCA1" s="17"/>
      <c r="UCB1" s="17"/>
      <c r="UCC1" s="17"/>
      <c r="UCD1" s="17"/>
      <c r="UCE1" s="17"/>
      <c r="UCF1" s="17"/>
      <c r="UCG1" s="17"/>
      <c r="UCH1" s="17"/>
      <c r="UCI1" s="17"/>
      <c r="UCJ1" s="17"/>
      <c r="UCK1" s="17"/>
      <c r="UCL1" s="17"/>
      <c r="UCM1" s="17"/>
      <c r="UCN1" s="17"/>
      <c r="UCO1" s="17"/>
      <c r="UCP1" s="17"/>
      <c r="UCQ1" s="17"/>
      <c r="UCR1" s="17"/>
      <c r="UCS1" s="17"/>
      <c r="UCT1" s="17"/>
      <c r="UCU1" s="17"/>
      <c r="UCV1" s="17"/>
      <c r="UCW1" s="17"/>
      <c r="UCX1" s="17"/>
      <c r="UCY1" s="17"/>
      <c r="UCZ1" s="17"/>
      <c r="UDA1" s="17"/>
      <c r="UDB1" s="17"/>
      <c r="UDC1" s="17"/>
      <c r="UDD1" s="17"/>
      <c r="UDE1" s="17"/>
      <c r="UDF1" s="17"/>
      <c r="UDG1" s="17"/>
      <c r="UDH1" s="17"/>
      <c r="UDI1" s="17"/>
      <c r="UDJ1" s="17"/>
      <c r="UDK1" s="17"/>
      <c r="UDL1" s="17"/>
      <c r="UDM1" s="17"/>
      <c r="UDN1" s="17"/>
      <c r="UDO1" s="17"/>
      <c r="UDP1" s="17"/>
      <c r="UDQ1" s="17"/>
      <c r="UDR1" s="17"/>
      <c r="UDS1" s="17"/>
      <c r="UDT1" s="17"/>
      <c r="UDU1" s="17"/>
      <c r="UDV1" s="17"/>
      <c r="UDW1" s="17"/>
      <c r="UDX1" s="17"/>
      <c r="UDY1" s="17"/>
      <c r="UDZ1" s="17"/>
      <c r="UEA1" s="17"/>
      <c r="UEB1" s="17"/>
      <c r="UEC1" s="17"/>
      <c r="UED1" s="17"/>
      <c r="UEE1" s="17"/>
      <c r="UEF1" s="17"/>
      <c r="UEG1" s="17"/>
      <c r="UEH1" s="17"/>
      <c r="UEI1" s="17"/>
      <c r="UEJ1" s="17"/>
      <c r="UEK1" s="17"/>
      <c r="UEL1" s="17"/>
      <c r="UEM1" s="17"/>
      <c r="UEN1" s="17"/>
      <c r="UEO1" s="17"/>
      <c r="UEP1" s="17"/>
      <c r="UEQ1" s="17"/>
      <c r="UER1" s="17"/>
      <c r="UES1" s="17"/>
      <c r="UET1" s="17"/>
      <c r="UEU1" s="17"/>
      <c r="UEV1" s="17"/>
      <c r="UEW1" s="17"/>
      <c r="UEX1" s="17"/>
      <c r="UEY1" s="17"/>
      <c r="UEZ1" s="17"/>
      <c r="UFA1" s="17"/>
      <c r="UFB1" s="17"/>
      <c r="UFC1" s="17"/>
      <c r="UFD1" s="17"/>
      <c r="UFE1" s="17"/>
      <c r="UFF1" s="17"/>
      <c r="UFG1" s="17"/>
      <c r="UFH1" s="17"/>
      <c r="UFI1" s="17"/>
      <c r="UFJ1" s="17"/>
      <c r="UFK1" s="17"/>
      <c r="UFL1" s="17"/>
      <c r="UFM1" s="17"/>
      <c r="UFN1" s="17"/>
      <c r="UFO1" s="17"/>
      <c r="UFP1" s="17"/>
      <c r="UFQ1" s="17"/>
      <c r="UFR1" s="17"/>
      <c r="UFS1" s="17"/>
      <c r="UFT1" s="17"/>
      <c r="UFU1" s="17"/>
      <c r="UFV1" s="17"/>
      <c r="UFW1" s="17"/>
      <c r="UFX1" s="17"/>
      <c r="UFY1" s="17"/>
      <c r="UFZ1" s="17"/>
      <c r="UGA1" s="17"/>
      <c r="UGB1" s="17"/>
      <c r="UGC1" s="17"/>
      <c r="UGD1" s="17"/>
      <c r="UGE1" s="17"/>
      <c r="UGF1" s="17"/>
      <c r="UGG1" s="17"/>
      <c r="UGH1" s="17"/>
      <c r="UGI1" s="17"/>
      <c r="UGJ1" s="17"/>
      <c r="UGK1" s="17"/>
      <c r="UGL1" s="17"/>
      <c r="UGM1" s="17"/>
      <c r="UGN1" s="17"/>
      <c r="UGO1" s="17"/>
      <c r="UGP1" s="17"/>
      <c r="UGQ1" s="17"/>
      <c r="UGR1" s="17"/>
      <c r="UGS1" s="17"/>
      <c r="UGT1" s="17"/>
      <c r="UGU1" s="17"/>
      <c r="UGV1" s="17"/>
      <c r="UGW1" s="17"/>
      <c r="UGX1" s="17"/>
      <c r="UGY1" s="17"/>
      <c r="UGZ1" s="17"/>
      <c r="UHA1" s="17"/>
      <c r="UHB1" s="17"/>
      <c r="UHC1" s="17"/>
      <c r="UHD1" s="17"/>
      <c r="UHE1" s="17"/>
      <c r="UHF1" s="17"/>
      <c r="UHG1" s="17"/>
      <c r="UHH1" s="17"/>
      <c r="UHI1" s="17"/>
      <c r="UHJ1" s="17"/>
      <c r="UHK1" s="17"/>
      <c r="UHL1" s="17"/>
      <c r="UHM1" s="17"/>
      <c r="UHN1" s="17"/>
      <c r="UHO1" s="17"/>
      <c r="UHP1" s="17"/>
      <c r="UHQ1" s="17"/>
      <c r="UHR1" s="17"/>
      <c r="UHS1" s="17"/>
      <c r="UHT1" s="17"/>
      <c r="UHU1" s="17"/>
      <c r="UHV1" s="17"/>
      <c r="UHW1" s="17"/>
      <c r="UHX1" s="17"/>
      <c r="UHY1" s="17"/>
      <c r="UHZ1" s="17"/>
      <c r="UIA1" s="17"/>
      <c r="UIB1" s="17"/>
      <c r="UIC1" s="17"/>
      <c r="UID1" s="17"/>
      <c r="UIE1" s="17"/>
      <c r="UIF1" s="17"/>
      <c r="UIG1" s="17"/>
      <c r="UIH1" s="17"/>
      <c r="UII1" s="17"/>
      <c r="UIJ1" s="17"/>
      <c r="UIK1" s="17"/>
      <c r="UIL1" s="17"/>
      <c r="UIM1" s="17"/>
      <c r="UIN1" s="17"/>
      <c r="UIO1" s="17"/>
      <c r="UIP1" s="17"/>
      <c r="UIQ1" s="17"/>
      <c r="UIR1" s="17"/>
      <c r="UIS1" s="17"/>
      <c r="UIT1" s="17"/>
      <c r="UIU1" s="17"/>
      <c r="UIV1" s="17"/>
      <c r="UIW1" s="17"/>
      <c r="UIX1" s="17"/>
      <c r="UIY1" s="17"/>
      <c r="UIZ1" s="17"/>
      <c r="UJA1" s="17"/>
      <c r="UJB1" s="17"/>
      <c r="UJC1" s="17"/>
      <c r="UJD1" s="17"/>
      <c r="UJE1" s="17"/>
      <c r="UJF1" s="17"/>
      <c r="UJG1" s="17"/>
      <c r="UJH1" s="17"/>
      <c r="UJI1" s="17"/>
      <c r="UJJ1" s="17"/>
      <c r="UJK1" s="17"/>
      <c r="UJL1" s="17"/>
      <c r="UJM1" s="17"/>
      <c r="UJN1" s="17"/>
      <c r="UJO1" s="17"/>
      <c r="UJP1" s="17"/>
      <c r="UJQ1" s="17"/>
      <c r="UJR1" s="17"/>
      <c r="UJS1" s="17"/>
      <c r="UJT1" s="17"/>
      <c r="UJU1" s="17"/>
      <c r="UJV1" s="17"/>
      <c r="UJW1" s="17"/>
      <c r="UJX1" s="17"/>
      <c r="UJY1" s="17"/>
      <c r="UJZ1" s="17"/>
      <c r="UKA1" s="17"/>
      <c r="UKB1" s="17"/>
      <c r="UKC1" s="17"/>
      <c r="UKD1" s="17"/>
      <c r="UKE1" s="17"/>
      <c r="UKF1" s="17"/>
      <c r="UKG1" s="17"/>
      <c r="UKH1" s="17"/>
      <c r="UKI1" s="17"/>
      <c r="UKJ1" s="17"/>
      <c r="UKK1" s="17"/>
      <c r="UKL1" s="17"/>
      <c r="UKM1" s="17"/>
      <c r="UKN1" s="17"/>
      <c r="UKO1" s="17"/>
      <c r="UKP1" s="17"/>
      <c r="UKQ1" s="17"/>
      <c r="UKR1" s="17"/>
      <c r="UKS1" s="17"/>
      <c r="UKT1" s="17"/>
      <c r="UKU1" s="17"/>
      <c r="UKV1" s="17"/>
      <c r="UKW1" s="17"/>
      <c r="UKX1" s="17"/>
      <c r="UKY1" s="17"/>
      <c r="UKZ1" s="17"/>
      <c r="ULA1" s="17"/>
      <c r="ULB1" s="17"/>
      <c r="ULC1" s="17"/>
      <c r="ULD1" s="17"/>
      <c r="ULE1" s="17"/>
      <c r="ULF1" s="17"/>
      <c r="ULG1" s="17"/>
      <c r="ULH1" s="17"/>
      <c r="ULI1" s="17"/>
      <c r="ULJ1" s="17"/>
      <c r="ULK1" s="17"/>
      <c r="ULL1" s="17"/>
      <c r="ULM1" s="17"/>
      <c r="ULN1" s="17"/>
      <c r="ULO1" s="17"/>
      <c r="ULP1" s="17"/>
      <c r="ULQ1" s="17"/>
      <c r="ULR1" s="17"/>
      <c r="ULS1" s="17"/>
      <c r="ULT1" s="17"/>
      <c r="ULU1" s="17"/>
      <c r="ULV1" s="17"/>
      <c r="ULW1" s="17"/>
      <c r="ULX1" s="17"/>
      <c r="ULY1" s="17"/>
      <c r="ULZ1" s="17"/>
      <c r="UMA1" s="17"/>
      <c r="UMB1" s="17"/>
      <c r="UMC1" s="17"/>
      <c r="UMD1" s="17"/>
      <c r="UME1" s="17"/>
      <c r="UMF1" s="17"/>
      <c r="UMG1" s="17"/>
      <c r="UMH1" s="17"/>
      <c r="UMI1" s="17"/>
      <c r="UMJ1" s="17"/>
      <c r="UMK1" s="17"/>
      <c r="UML1" s="17"/>
      <c r="UMM1" s="17"/>
      <c r="UMN1" s="17"/>
      <c r="UMO1" s="17"/>
      <c r="UMP1" s="17"/>
      <c r="UMQ1" s="17"/>
      <c r="UMR1" s="17"/>
      <c r="UMS1" s="17"/>
      <c r="UMT1" s="17"/>
      <c r="UMU1" s="17"/>
      <c r="UMV1" s="17"/>
      <c r="UMW1" s="17"/>
      <c r="UMX1" s="17"/>
      <c r="UMY1" s="17"/>
      <c r="UMZ1" s="17"/>
      <c r="UNA1" s="17"/>
      <c r="UNB1" s="17"/>
      <c r="UNC1" s="17"/>
      <c r="UND1" s="17"/>
      <c r="UNE1" s="17"/>
      <c r="UNF1" s="17"/>
      <c r="UNG1" s="17"/>
      <c r="UNH1" s="17"/>
      <c r="UNI1" s="17"/>
      <c r="UNJ1" s="17"/>
      <c r="UNK1" s="17"/>
      <c r="UNL1" s="17"/>
      <c r="UNM1" s="17"/>
      <c r="UNN1" s="17"/>
      <c r="UNO1" s="17"/>
      <c r="UNP1" s="17"/>
      <c r="UNQ1" s="17"/>
      <c r="UNR1" s="17"/>
      <c r="UNS1" s="17"/>
      <c r="UNT1" s="17"/>
      <c r="UNU1" s="17"/>
      <c r="UNV1" s="17"/>
      <c r="UNW1" s="17"/>
      <c r="UNX1" s="17"/>
      <c r="UNY1" s="17"/>
      <c r="UNZ1" s="17"/>
      <c r="UOA1" s="17"/>
      <c r="UOB1" s="17"/>
      <c r="UOC1" s="17"/>
      <c r="UOD1" s="17"/>
      <c r="UOE1" s="17"/>
      <c r="UOF1" s="17"/>
      <c r="UOG1" s="17"/>
      <c r="UOH1" s="17"/>
      <c r="UOI1" s="17"/>
      <c r="UOJ1" s="17"/>
      <c r="UOK1" s="17"/>
      <c r="UOL1" s="17"/>
      <c r="UOM1" s="17"/>
      <c r="UON1" s="17"/>
      <c r="UOO1" s="17"/>
      <c r="UOP1" s="17"/>
      <c r="UOQ1" s="17"/>
      <c r="UOR1" s="17"/>
      <c r="UOS1" s="17"/>
      <c r="UOT1" s="17"/>
      <c r="UOU1" s="17"/>
      <c r="UOV1" s="17"/>
      <c r="UOW1" s="17"/>
      <c r="UOX1" s="17"/>
      <c r="UOY1" s="17"/>
      <c r="UOZ1" s="17"/>
      <c r="UPA1" s="17"/>
      <c r="UPB1" s="17"/>
      <c r="UPC1" s="17"/>
      <c r="UPD1" s="17"/>
      <c r="UPE1" s="17"/>
      <c r="UPF1" s="17"/>
      <c r="UPG1" s="17"/>
      <c r="UPH1" s="17"/>
      <c r="UPI1" s="17"/>
      <c r="UPJ1" s="17"/>
      <c r="UPK1" s="17"/>
      <c r="UPL1" s="17"/>
      <c r="UPM1" s="17"/>
      <c r="UPN1" s="17"/>
      <c r="UPO1" s="17"/>
      <c r="UPP1" s="17"/>
      <c r="UPQ1" s="17"/>
      <c r="UPR1" s="17"/>
      <c r="UPS1" s="17"/>
      <c r="UPT1" s="17"/>
      <c r="UPU1" s="17"/>
      <c r="UPV1" s="17"/>
      <c r="UPW1" s="17"/>
      <c r="UPX1" s="17"/>
      <c r="UPY1" s="17"/>
      <c r="UPZ1" s="17"/>
      <c r="UQA1" s="17"/>
      <c r="UQB1" s="17"/>
      <c r="UQC1" s="17"/>
      <c r="UQD1" s="17"/>
      <c r="UQE1" s="17"/>
      <c r="UQF1" s="17"/>
      <c r="UQG1" s="17"/>
      <c r="UQH1" s="17"/>
      <c r="UQI1" s="17"/>
      <c r="UQJ1" s="17"/>
      <c r="UQK1" s="17"/>
      <c r="UQL1" s="17"/>
      <c r="UQM1" s="17"/>
      <c r="UQN1" s="17"/>
      <c r="UQO1" s="17"/>
      <c r="UQP1" s="17"/>
      <c r="UQQ1" s="17"/>
      <c r="UQR1" s="17"/>
      <c r="UQS1" s="17"/>
      <c r="UQT1" s="17"/>
      <c r="UQU1" s="17"/>
      <c r="UQV1" s="17"/>
      <c r="UQW1" s="17"/>
      <c r="UQX1" s="17"/>
      <c r="UQY1" s="17"/>
      <c r="UQZ1" s="17"/>
      <c r="URA1" s="17"/>
      <c r="URB1" s="17"/>
      <c r="URC1" s="17"/>
      <c r="URD1" s="17"/>
      <c r="URE1" s="17"/>
      <c r="URF1" s="17"/>
      <c r="URG1" s="17"/>
      <c r="URH1" s="17"/>
      <c r="URI1" s="17"/>
      <c r="URJ1" s="17"/>
      <c r="URK1" s="17"/>
      <c r="URL1" s="17"/>
      <c r="URM1" s="17"/>
      <c r="URN1" s="17"/>
      <c r="URO1" s="17"/>
      <c r="URP1" s="17"/>
      <c r="URQ1" s="17"/>
      <c r="URR1" s="17"/>
      <c r="URS1" s="17"/>
      <c r="URT1" s="17"/>
      <c r="URU1" s="17"/>
      <c r="URV1" s="17"/>
      <c r="URW1" s="17"/>
      <c r="URX1" s="17"/>
      <c r="URY1" s="17"/>
      <c r="URZ1" s="17"/>
      <c r="USA1" s="17"/>
      <c r="USB1" s="17"/>
      <c r="USC1" s="17"/>
      <c r="USD1" s="17"/>
      <c r="USE1" s="17"/>
      <c r="USF1" s="17"/>
      <c r="USG1" s="17"/>
      <c r="USH1" s="17"/>
      <c r="USI1" s="17"/>
      <c r="USJ1" s="17"/>
      <c r="USK1" s="17"/>
      <c r="USL1" s="17"/>
      <c r="USM1" s="17"/>
      <c r="USN1" s="17"/>
      <c r="USO1" s="17"/>
      <c r="USP1" s="17"/>
      <c r="USQ1" s="17"/>
      <c r="USR1" s="17"/>
      <c r="USS1" s="17"/>
      <c r="UST1" s="17"/>
      <c r="USU1" s="17"/>
      <c r="USV1" s="17"/>
      <c r="USW1" s="17"/>
      <c r="USX1" s="17"/>
      <c r="USY1" s="17"/>
      <c r="USZ1" s="17"/>
      <c r="UTA1" s="17"/>
      <c r="UTB1" s="17"/>
      <c r="UTC1" s="17"/>
      <c r="UTD1" s="17"/>
      <c r="UTE1" s="17"/>
      <c r="UTF1" s="17"/>
      <c r="UTG1" s="17"/>
      <c r="UTH1" s="17"/>
      <c r="UTI1" s="17"/>
      <c r="UTJ1" s="17"/>
      <c r="UTK1" s="17"/>
      <c r="UTL1" s="17"/>
      <c r="UTM1" s="17"/>
      <c r="UTN1" s="17"/>
      <c r="UTO1" s="17"/>
      <c r="UTP1" s="17"/>
      <c r="UTQ1" s="17"/>
      <c r="UTR1" s="17"/>
      <c r="UTS1" s="17"/>
      <c r="UTT1" s="17"/>
      <c r="UTU1" s="17"/>
      <c r="UTV1" s="17"/>
      <c r="UTW1" s="17"/>
      <c r="UTX1" s="17"/>
      <c r="UTY1" s="17"/>
      <c r="UTZ1" s="17"/>
      <c r="UUA1" s="17"/>
      <c r="UUB1" s="17"/>
      <c r="UUC1" s="17"/>
      <c r="UUD1" s="17"/>
      <c r="UUE1" s="17"/>
      <c r="UUF1" s="17"/>
      <c r="UUG1" s="17"/>
      <c r="UUH1" s="17"/>
      <c r="UUI1" s="17"/>
      <c r="UUJ1" s="17"/>
      <c r="UUK1" s="17"/>
      <c r="UUL1" s="17"/>
      <c r="UUM1" s="17"/>
      <c r="UUN1" s="17"/>
      <c r="UUO1" s="17"/>
      <c r="UUP1" s="17"/>
      <c r="UUQ1" s="17"/>
      <c r="UUR1" s="17"/>
      <c r="UUS1" s="17"/>
      <c r="UUT1" s="17"/>
      <c r="UUU1" s="17"/>
      <c r="UUV1" s="17"/>
      <c r="UUW1" s="17"/>
      <c r="UUX1" s="17"/>
      <c r="UUY1" s="17"/>
      <c r="UUZ1" s="17"/>
      <c r="UVA1" s="17"/>
      <c r="UVB1" s="17"/>
      <c r="UVC1" s="17"/>
      <c r="UVD1" s="17"/>
      <c r="UVE1" s="17"/>
      <c r="UVF1" s="17"/>
      <c r="UVG1" s="17"/>
      <c r="UVH1" s="17"/>
      <c r="UVI1" s="17"/>
      <c r="UVJ1" s="17"/>
      <c r="UVK1" s="17"/>
      <c r="UVL1" s="17"/>
      <c r="UVM1" s="17"/>
      <c r="UVN1" s="17"/>
      <c r="UVO1" s="17"/>
      <c r="UVP1" s="17"/>
      <c r="UVQ1" s="17"/>
      <c r="UVR1" s="17"/>
      <c r="UVS1" s="17"/>
      <c r="UVT1" s="17"/>
      <c r="UVU1" s="17"/>
      <c r="UVV1" s="17"/>
      <c r="UVW1" s="17"/>
      <c r="UVX1" s="17"/>
      <c r="UVY1" s="17"/>
      <c r="UVZ1" s="17"/>
      <c r="UWA1" s="17"/>
      <c r="UWB1" s="17"/>
      <c r="UWC1" s="17"/>
      <c r="UWD1" s="17"/>
      <c r="UWE1" s="17"/>
      <c r="UWF1" s="17"/>
      <c r="UWG1" s="17"/>
      <c r="UWH1" s="17"/>
      <c r="UWI1" s="17"/>
      <c r="UWJ1" s="17"/>
      <c r="UWK1" s="17"/>
      <c r="UWL1" s="17"/>
      <c r="UWM1" s="17"/>
      <c r="UWN1" s="17"/>
      <c r="UWO1" s="17"/>
      <c r="UWP1" s="17"/>
      <c r="UWQ1" s="17"/>
      <c r="UWR1" s="17"/>
      <c r="UWS1" s="17"/>
      <c r="UWT1" s="17"/>
      <c r="UWU1" s="17"/>
      <c r="UWV1" s="17"/>
      <c r="UWW1" s="17"/>
      <c r="UWX1" s="17"/>
      <c r="UWY1" s="17"/>
      <c r="UWZ1" s="17"/>
      <c r="UXA1" s="17"/>
      <c r="UXB1" s="17"/>
      <c r="UXC1" s="17"/>
      <c r="UXD1" s="17"/>
      <c r="UXE1" s="17"/>
      <c r="UXF1" s="17"/>
      <c r="UXG1" s="17"/>
      <c r="UXH1" s="17"/>
      <c r="UXI1" s="17"/>
      <c r="UXJ1" s="17"/>
      <c r="UXK1" s="17"/>
      <c r="UXL1" s="17"/>
      <c r="UXM1" s="17"/>
      <c r="UXN1" s="17"/>
      <c r="UXO1" s="17"/>
      <c r="UXP1" s="17"/>
      <c r="UXQ1" s="17"/>
      <c r="UXR1" s="17"/>
      <c r="UXS1" s="17"/>
      <c r="UXT1" s="17"/>
      <c r="UXU1" s="17"/>
      <c r="UXV1" s="17"/>
      <c r="UXW1" s="17"/>
      <c r="UXX1" s="17"/>
      <c r="UXY1" s="17"/>
      <c r="UXZ1" s="17"/>
      <c r="UYA1" s="17"/>
      <c r="UYB1" s="17"/>
      <c r="UYC1" s="17"/>
      <c r="UYD1" s="17"/>
      <c r="UYE1" s="17"/>
      <c r="UYF1" s="17"/>
      <c r="UYG1" s="17"/>
      <c r="UYH1" s="17"/>
      <c r="UYI1" s="17"/>
      <c r="UYJ1" s="17"/>
      <c r="UYK1" s="17"/>
      <c r="UYL1" s="17"/>
      <c r="UYM1" s="17"/>
      <c r="UYN1" s="17"/>
      <c r="UYO1" s="17"/>
      <c r="UYP1" s="17"/>
      <c r="UYQ1" s="17"/>
      <c r="UYR1" s="17"/>
      <c r="UYS1" s="17"/>
      <c r="UYT1" s="17"/>
      <c r="UYU1" s="17"/>
      <c r="UYV1" s="17"/>
      <c r="UYW1" s="17"/>
      <c r="UYX1" s="17"/>
      <c r="UYY1" s="17"/>
      <c r="UYZ1" s="17"/>
      <c r="UZA1" s="17"/>
      <c r="UZB1" s="17"/>
      <c r="UZC1" s="17"/>
      <c r="UZD1" s="17"/>
      <c r="UZE1" s="17"/>
      <c r="UZF1" s="17"/>
      <c r="UZG1" s="17"/>
      <c r="UZH1" s="17"/>
      <c r="UZI1" s="17"/>
      <c r="UZJ1" s="17"/>
      <c r="UZK1" s="17"/>
      <c r="UZL1" s="17"/>
      <c r="UZM1" s="17"/>
      <c r="UZN1" s="17"/>
      <c r="UZO1" s="17"/>
      <c r="UZP1" s="17"/>
      <c r="UZQ1" s="17"/>
      <c r="UZR1" s="17"/>
      <c r="UZS1" s="17"/>
      <c r="UZT1" s="17"/>
      <c r="UZU1" s="17"/>
      <c r="UZV1" s="17"/>
      <c r="UZW1" s="17"/>
      <c r="UZX1" s="17"/>
      <c r="UZY1" s="17"/>
      <c r="UZZ1" s="17"/>
      <c r="VAA1" s="17"/>
      <c r="VAB1" s="17"/>
      <c r="VAC1" s="17"/>
      <c r="VAD1" s="17"/>
      <c r="VAE1" s="17"/>
      <c r="VAF1" s="17"/>
      <c r="VAG1" s="17"/>
      <c r="VAH1" s="17"/>
      <c r="VAI1" s="17"/>
      <c r="VAJ1" s="17"/>
      <c r="VAK1" s="17"/>
      <c r="VAL1" s="17"/>
      <c r="VAM1" s="17"/>
      <c r="VAN1" s="17"/>
      <c r="VAO1" s="17"/>
      <c r="VAP1" s="17"/>
      <c r="VAQ1" s="17"/>
      <c r="VAR1" s="17"/>
      <c r="VAS1" s="17"/>
      <c r="VAT1" s="17"/>
      <c r="VAU1" s="17"/>
      <c r="VAV1" s="17"/>
      <c r="VAW1" s="17"/>
      <c r="VAX1" s="17"/>
      <c r="VAY1" s="17"/>
      <c r="VAZ1" s="17"/>
      <c r="VBA1" s="17"/>
      <c r="VBB1" s="17"/>
      <c r="VBC1" s="17"/>
      <c r="VBD1" s="17"/>
      <c r="VBE1" s="17"/>
      <c r="VBF1" s="17"/>
      <c r="VBG1" s="17"/>
      <c r="VBH1" s="17"/>
      <c r="VBI1" s="17"/>
      <c r="VBJ1" s="17"/>
      <c r="VBK1" s="17"/>
      <c r="VBL1" s="17"/>
      <c r="VBM1" s="17"/>
      <c r="VBN1" s="17"/>
      <c r="VBO1" s="17"/>
      <c r="VBP1" s="17"/>
      <c r="VBQ1" s="17"/>
      <c r="VBR1" s="17"/>
      <c r="VBS1" s="17"/>
      <c r="VBT1" s="17"/>
      <c r="VBU1" s="17"/>
      <c r="VBV1" s="17"/>
      <c r="VBW1" s="17"/>
      <c r="VBX1" s="17"/>
      <c r="VBY1" s="17"/>
      <c r="VBZ1" s="17"/>
      <c r="VCA1" s="17"/>
      <c r="VCB1" s="17"/>
      <c r="VCC1" s="17"/>
      <c r="VCD1" s="17"/>
      <c r="VCE1" s="17"/>
      <c r="VCF1" s="17"/>
      <c r="VCG1" s="17"/>
      <c r="VCH1" s="17"/>
      <c r="VCI1" s="17"/>
      <c r="VCJ1" s="17"/>
      <c r="VCK1" s="17"/>
      <c r="VCL1" s="17"/>
      <c r="VCM1" s="17"/>
      <c r="VCN1" s="17"/>
      <c r="VCO1" s="17"/>
      <c r="VCP1" s="17"/>
      <c r="VCQ1" s="17"/>
      <c r="VCR1" s="17"/>
      <c r="VCS1" s="17"/>
      <c r="VCT1" s="17"/>
      <c r="VCU1" s="17"/>
      <c r="VCV1" s="17"/>
      <c r="VCW1" s="17"/>
      <c r="VCX1" s="17"/>
      <c r="VCY1" s="17"/>
      <c r="VCZ1" s="17"/>
      <c r="VDA1" s="17"/>
      <c r="VDB1" s="17"/>
      <c r="VDC1" s="17"/>
      <c r="VDD1" s="17"/>
      <c r="VDE1" s="17"/>
      <c r="VDF1" s="17"/>
      <c r="VDG1" s="17"/>
      <c r="VDH1" s="17"/>
      <c r="VDI1" s="17"/>
      <c r="VDJ1" s="17"/>
      <c r="VDK1" s="17"/>
      <c r="VDL1" s="17"/>
      <c r="VDM1" s="17"/>
      <c r="VDN1" s="17"/>
      <c r="VDO1" s="17"/>
      <c r="VDP1" s="17"/>
      <c r="VDQ1" s="17"/>
      <c r="VDR1" s="17"/>
      <c r="VDS1" s="17"/>
      <c r="VDT1" s="17"/>
      <c r="VDU1" s="17"/>
      <c r="VDV1" s="17"/>
      <c r="VDW1" s="17"/>
      <c r="VDX1" s="17"/>
      <c r="VDY1" s="17"/>
      <c r="VDZ1" s="17"/>
      <c r="VEA1" s="17"/>
      <c r="VEB1" s="17"/>
      <c r="VEC1" s="17"/>
      <c r="VED1" s="17"/>
      <c r="VEE1" s="17"/>
      <c r="VEF1" s="17"/>
      <c r="VEG1" s="17"/>
      <c r="VEH1" s="17"/>
      <c r="VEI1" s="17"/>
      <c r="VEJ1" s="17"/>
      <c r="VEK1" s="17"/>
      <c r="VEL1" s="17"/>
      <c r="VEM1" s="17"/>
      <c r="VEN1" s="17"/>
      <c r="VEO1" s="17"/>
      <c r="VEP1" s="17"/>
      <c r="VEQ1" s="17"/>
      <c r="VER1" s="17"/>
      <c r="VES1" s="17"/>
      <c r="VET1" s="17"/>
      <c r="VEU1" s="17"/>
      <c r="VEV1" s="17"/>
      <c r="VEW1" s="17"/>
      <c r="VEX1" s="17"/>
      <c r="VEY1" s="17"/>
      <c r="VEZ1" s="17"/>
      <c r="VFA1" s="17"/>
      <c r="VFB1" s="17"/>
      <c r="VFC1" s="17"/>
      <c r="VFD1" s="17"/>
      <c r="VFE1" s="17"/>
      <c r="VFF1" s="17"/>
      <c r="VFG1" s="17"/>
      <c r="VFH1" s="17"/>
      <c r="VFI1" s="17"/>
      <c r="VFJ1" s="17"/>
      <c r="VFK1" s="17"/>
      <c r="VFL1" s="17"/>
      <c r="VFM1" s="17"/>
      <c r="VFN1" s="17"/>
      <c r="VFO1" s="17"/>
      <c r="VFP1" s="17"/>
      <c r="VFQ1" s="17"/>
      <c r="VFR1" s="17"/>
      <c r="VFS1" s="17"/>
      <c r="VFT1" s="17"/>
      <c r="VFU1" s="17"/>
      <c r="VFV1" s="17"/>
      <c r="VFW1" s="17"/>
      <c r="VFX1" s="17"/>
      <c r="VFY1" s="17"/>
      <c r="VFZ1" s="17"/>
      <c r="VGA1" s="17"/>
      <c r="VGB1" s="17"/>
      <c r="VGC1" s="17"/>
      <c r="VGD1" s="17"/>
      <c r="VGE1" s="17"/>
      <c r="VGF1" s="17"/>
      <c r="VGG1" s="17"/>
      <c r="VGH1" s="17"/>
      <c r="VGI1" s="17"/>
      <c r="VGJ1" s="17"/>
      <c r="VGK1" s="17"/>
      <c r="VGL1" s="17"/>
      <c r="VGM1" s="17"/>
      <c r="VGN1" s="17"/>
      <c r="VGO1" s="17"/>
      <c r="VGP1" s="17"/>
      <c r="VGQ1" s="17"/>
      <c r="VGR1" s="17"/>
      <c r="VGS1" s="17"/>
      <c r="VGT1" s="17"/>
      <c r="VGU1" s="17"/>
      <c r="VGV1" s="17"/>
      <c r="VGW1" s="17"/>
      <c r="VGX1" s="17"/>
      <c r="VGY1" s="17"/>
      <c r="VGZ1" s="17"/>
      <c r="VHA1" s="17"/>
      <c r="VHB1" s="17"/>
      <c r="VHC1" s="17"/>
      <c r="VHD1" s="17"/>
      <c r="VHE1" s="17"/>
      <c r="VHF1" s="17"/>
      <c r="VHG1" s="17"/>
      <c r="VHH1" s="17"/>
      <c r="VHI1" s="17"/>
      <c r="VHJ1" s="17"/>
      <c r="VHK1" s="17"/>
      <c r="VHL1" s="17"/>
      <c r="VHM1" s="17"/>
      <c r="VHN1" s="17"/>
      <c r="VHO1" s="17"/>
      <c r="VHP1" s="17"/>
      <c r="VHQ1" s="17"/>
      <c r="VHR1" s="17"/>
      <c r="VHS1" s="17"/>
      <c r="VHT1" s="17"/>
      <c r="VHU1" s="17"/>
      <c r="VHV1" s="17"/>
      <c r="VHW1" s="17"/>
      <c r="VHX1" s="17"/>
      <c r="VHY1" s="17"/>
      <c r="VHZ1" s="17"/>
      <c r="VIA1" s="17"/>
      <c r="VIB1" s="17"/>
      <c r="VIC1" s="17"/>
      <c r="VID1" s="17"/>
      <c r="VIE1" s="17"/>
      <c r="VIF1" s="17"/>
      <c r="VIG1" s="17"/>
      <c r="VIH1" s="17"/>
      <c r="VII1" s="17"/>
      <c r="VIJ1" s="17"/>
      <c r="VIK1" s="17"/>
      <c r="VIL1" s="17"/>
      <c r="VIM1" s="17"/>
      <c r="VIN1" s="17"/>
      <c r="VIO1" s="17"/>
      <c r="VIP1" s="17"/>
      <c r="VIQ1" s="17"/>
      <c r="VIR1" s="17"/>
      <c r="VIS1" s="17"/>
      <c r="VIT1" s="17"/>
      <c r="VIU1" s="17"/>
      <c r="VIV1" s="17"/>
      <c r="VIW1" s="17"/>
      <c r="VIX1" s="17"/>
      <c r="VIY1" s="17"/>
      <c r="VIZ1" s="17"/>
      <c r="VJA1" s="17"/>
      <c r="VJB1" s="17"/>
      <c r="VJC1" s="17"/>
      <c r="VJD1" s="17"/>
      <c r="VJE1" s="17"/>
      <c r="VJF1" s="17"/>
      <c r="VJG1" s="17"/>
      <c r="VJH1" s="17"/>
      <c r="VJI1" s="17"/>
      <c r="VJJ1" s="17"/>
      <c r="VJK1" s="17"/>
      <c r="VJL1" s="17"/>
      <c r="VJM1" s="17"/>
      <c r="VJN1" s="17"/>
      <c r="VJO1" s="17"/>
      <c r="VJP1" s="17"/>
      <c r="VJQ1" s="17"/>
      <c r="VJR1" s="17"/>
      <c r="VJS1" s="17"/>
      <c r="VJT1" s="17"/>
      <c r="VJU1" s="17"/>
      <c r="VJV1" s="17"/>
      <c r="VJW1" s="17"/>
      <c r="VJX1" s="17"/>
      <c r="VJY1" s="17"/>
      <c r="VJZ1" s="17"/>
      <c r="VKA1" s="17"/>
      <c r="VKB1" s="17"/>
      <c r="VKC1" s="17"/>
      <c r="VKD1" s="17"/>
      <c r="VKE1" s="17"/>
      <c r="VKF1" s="17"/>
      <c r="VKG1" s="17"/>
      <c r="VKH1" s="17"/>
      <c r="VKI1" s="17"/>
      <c r="VKJ1" s="17"/>
      <c r="VKK1" s="17"/>
      <c r="VKL1" s="17"/>
      <c r="VKM1" s="17"/>
      <c r="VKN1" s="17"/>
      <c r="VKO1" s="17"/>
      <c r="VKP1" s="17"/>
      <c r="VKQ1" s="17"/>
      <c r="VKR1" s="17"/>
      <c r="VKS1" s="17"/>
      <c r="VKT1" s="17"/>
      <c r="VKU1" s="17"/>
      <c r="VKV1" s="17"/>
      <c r="VKW1" s="17"/>
      <c r="VKX1" s="17"/>
      <c r="VKY1" s="17"/>
      <c r="VKZ1" s="17"/>
      <c r="VLA1" s="17"/>
      <c r="VLB1" s="17"/>
      <c r="VLC1" s="17"/>
      <c r="VLD1" s="17"/>
      <c r="VLE1" s="17"/>
      <c r="VLF1" s="17"/>
      <c r="VLG1" s="17"/>
      <c r="VLH1" s="17"/>
      <c r="VLI1" s="17"/>
      <c r="VLJ1" s="17"/>
      <c r="VLK1" s="17"/>
      <c r="VLL1" s="17"/>
      <c r="VLM1" s="17"/>
      <c r="VLN1" s="17"/>
      <c r="VLO1" s="17"/>
      <c r="VLP1" s="17"/>
      <c r="VLQ1" s="17"/>
      <c r="VLR1" s="17"/>
      <c r="VLS1" s="17"/>
      <c r="VLT1" s="17"/>
      <c r="VLU1" s="17"/>
      <c r="VLV1" s="17"/>
      <c r="VLW1" s="17"/>
      <c r="VLX1" s="17"/>
      <c r="VLY1" s="17"/>
      <c r="VLZ1" s="17"/>
      <c r="VMA1" s="17"/>
      <c r="VMB1" s="17"/>
      <c r="VMC1" s="17"/>
      <c r="VMD1" s="17"/>
      <c r="VME1" s="17"/>
      <c r="VMF1" s="17"/>
      <c r="VMG1" s="17"/>
      <c r="VMH1" s="17"/>
      <c r="VMI1" s="17"/>
      <c r="VMJ1" s="17"/>
      <c r="VMK1" s="17"/>
      <c r="VML1" s="17"/>
      <c r="VMM1" s="17"/>
      <c r="VMN1" s="17"/>
      <c r="VMO1" s="17"/>
      <c r="VMP1" s="17"/>
      <c r="VMQ1" s="17"/>
      <c r="VMR1" s="17"/>
      <c r="VMS1" s="17"/>
      <c r="VMT1" s="17"/>
      <c r="VMU1" s="17"/>
      <c r="VMV1" s="17"/>
      <c r="VMW1" s="17"/>
      <c r="VMX1" s="17"/>
      <c r="VMY1" s="17"/>
      <c r="VMZ1" s="17"/>
      <c r="VNA1" s="17"/>
      <c r="VNB1" s="17"/>
      <c r="VNC1" s="17"/>
      <c r="VND1" s="17"/>
      <c r="VNE1" s="17"/>
      <c r="VNF1" s="17"/>
      <c r="VNG1" s="17"/>
      <c r="VNH1" s="17"/>
      <c r="VNI1" s="17"/>
      <c r="VNJ1" s="17"/>
      <c r="VNK1" s="17"/>
      <c r="VNL1" s="17"/>
      <c r="VNM1" s="17"/>
      <c r="VNN1" s="17"/>
      <c r="VNO1" s="17"/>
      <c r="VNP1" s="17"/>
      <c r="VNQ1" s="17"/>
      <c r="VNR1" s="17"/>
      <c r="VNS1" s="17"/>
      <c r="VNT1" s="17"/>
      <c r="VNU1" s="17"/>
      <c r="VNV1" s="17"/>
      <c r="VNW1" s="17"/>
      <c r="VNX1" s="17"/>
      <c r="VNY1" s="17"/>
      <c r="VNZ1" s="17"/>
      <c r="VOA1" s="17"/>
      <c r="VOB1" s="17"/>
      <c r="VOC1" s="17"/>
      <c r="VOD1" s="17"/>
      <c r="VOE1" s="17"/>
      <c r="VOF1" s="17"/>
      <c r="VOG1" s="17"/>
      <c r="VOH1" s="17"/>
      <c r="VOI1" s="17"/>
      <c r="VOJ1" s="17"/>
      <c r="VOK1" s="17"/>
      <c r="VOL1" s="17"/>
      <c r="VOM1" s="17"/>
      <c r="VON1" s="17"/>
      <c r="VOO1" s="17"/>
      <c r="VOP1" s="17"/>
      <c r="VOQ1" s="17"/>
      <c r="VOR1" s="17"/>
      <c r="VOS1" s="17"/>
      <c r="VOT1" s="17"/>
      <c r="VOU1" s="17"/>
      <c r="VOV1" s="17"/>
      <c r="VOW1" s="17"/>
      <c r="VOX1" s="17"/>
      <c r="VOY1" s="17"/>
      <c r="VOZ1" s="17"/>
      <c r="VPA1" s="17"/>
      <c r="VPB1" s="17"/>
      <c r="VPC1" s="17"/>
      <c r="VPD1" s="17"/>
      <c r="VPE1" s="17"/>
      <c r="VPF1" s="17"/>
      <c r="VPG1" s="17"/>
      <c r="VPH1" s="17"/>
      <c r="VPI1" s="17"/>
      <c r="VPJ1" s="17"/>
      <c r="VPK1" s="17"/>
      <c r="VPL1" s="17"/>
      <c r="VPM1" s="17"/>
      <c r="VPN1" s="17"/>
      <c r="VPO1" s="17"/>
      <c r="VPP1" s="17"/>
      <c r="VPQ1" s="17"/>
      <c r="VPR1" s="17"/>
      <c r="VPS1" s="17"/>
      <c r="VPT1" s="17"/>
      <c r="VPU1" s="17"/>
      <c r="VPV1" s="17"/>
      <c r="VPW1" s="17"/>
      <c r="VPX1" s="17"/>
      <c r="VPY1" s="17"/>
      <c r="VPZ1" s="17"/>
      <c r="VQA1" s="17"/>
      <c r="VQB1" s="17"/>
      <c r="VQC1" s="17"/>
      <c r="VQD1" s="17"/>
      <c r="VQE1" s="17"/>
      <c r="VQF1" s="17"/>
      <c r="VQG1" s="17"/>
      <c r="VQH1" s="17"/>
      <c r="VQI1" s="17"/>
      <c r="VQJ1" s="17"/>
      <c r="VQK1" s="17"/>
      <c r="VQL1" s="17"/>
      <c r="VQM1" s="17"/>
      <c r="VQN1" s="17"/>
      <c r="VQO1" s="17"/>
      <c r="VQP1" s="17"/>
      <c r="VQQ1" s="17"/>
      <c r="VQR1" s="17"/>
      <c r="VQS1" s="17"/>
      <c r="VQT1" s="17"/>
      <c r="VQU1" s="17"/>
      <c r="VQV1" s="17"/>
      <c r="VQW1" s="17"/>
      <c r="VQX1" s="17"/>
      <c r="VQY1" s="17"/>
      <c r="VQZ1" s="17"/>
      <c r="VRA1" s="17"/>
      <c r="VRB1" s="17"/>
      <c r="VRC1" s="17"/>
      <c r="VRD1" s="17"/>
      <c r="VRE1" s="17"/>
      <c r="VRF1" s="17"/>
      <c r="VRG1" s="17"/>
      <c r="VRH1" s="17"/>
      <c r="VRI1" s="17"/>
      <c r="VRJ1" s="17"/>
      <c r="VRK1" s="17"/>
      <c r="VRL1" s="17"/>
      <c r="VRM1" s="17"/>
      <c r="VRN1" s="17"/>
      <c r="VRO1" s="17"/>
      <c r="VRP1" s="17"/>
      <c r="VRQ1" s="17"/>
      <c r="VRR1" s="17"/>
      <c r="VRS1" s="17"/>
      <c r="VRT1" s="17"/>
      <c r="VRU1" s="17"/>
      <c r="VRV1" s="17"/>
      <c r="VRW1" s="17"/>
      <c r="VRX1" s="17"/>
      <c r="VRY1" s="17"/>
      <c r="VRZ1" s="17"/>
      <c r="VSA1" s="17"/>
      <c r="VSB1" s="17"/>
      <c r="VSC1" s="17"/>
      <c r="VSD1" s="17"/>
      <c r="VSE1" s="17"/>
      <c r="VSF1" s="17"/>
      <c r="VSG1" s="17"/>
      <c r="VSH1" s="17"/>
      <c r="VSI1" s="17"/>
      <c r="VSJ1" s="17"/>
      <c r="VSK1" s="17"/>
      <c r="VSL1" s="17"/>
      <c r="VSM1" s="17"/>
      <c r="VSN1" s="17"/>
      <c r="VSO1" s="17"/>
      <c r="VSP1" s="17"/>
      <c r="VSQ1" s="17"/>
      <c r="VSR1" s="17"/>
      <c r="VSS1" s="17"/>
      <c r="VST1" s="17"/>
      <c r="VSU1" s="17"/>
      <c r="VSV1" s="17"/>
      <c r="VSW1" s="17"/>
      <c r="VSX1" s="17"/>
      <c r="VSY1" s="17"/>
      <c r="VSZ1" s="17"/>
      <c r="VTA1" s="17"/>
      <c r="VTB1" s="17"/>
      <c r="VTC1" s="17"/>
      <c r="VTD1" s="17"/>
      <c r="VTE1" s="17"/>
      <c r="VTF1" s="17"/>
      <c r="VTG1" s="17"/>
      <c r="VTH1" s="17"/>
      <c r="VTI1" s="17"/>
      <c r="VTJ1" s="17"/>
      <c r="VTK1" s="17"/>
      <c r="VTL1" s="17"/>
      <c r="VTM1" s="17"/>
      <c r="VTN1" s="17"/>
      <c r="VTO1" s="17"/>
      <c r="VTP1" s="17"/>
      <c r="VTQ1" s="17"/>
      <c r="VTR1" s="17"/>
      <c r="VTS1" s="17"/>
      <c r="VTT1" s="17"/>
      <c r="VTU1" s="17"/>
      <c r="VTV1" s="17"/>
      <c r="VTW1" s="17"/>
      <c r="VTX1" s="17"/>
      <c r="VTY1" s="17"/>
      <c r="VTZ1" s="17"/>
      <c r="VUA1" s="17"/>
      <c r="VUB1" s="17"/>
      <c r="VUC1" s="17"/>
      <c r="VUD1" s="17"/>
      <c r="VUE1" s="17"/>
      <c r="VUF1" s="17"/>
      <c r="VUG1" s="17"/>
      <c r="VUH1" s="17"/>
      <c r="VUI1" s="17"/>
      <c r="VUJ1" s="17"/>
      <c r="VUK1" s="17"/>
      <c r="VUL1" s="17"/>
      <c r="VUM1" s="17"/>
      <c r="VUN1" s="17"/>
      <c r="VUO1" s="17"/>
      <c r="VUP1" s="17"/>
      <c r="VUQ1" s="17"/>
      <c r="VUR1" s="17"/>
      <c r="VUS1" s="17"/>
      <c r="VUT1" s="17"/>
      <c r="VUU1" s="17"/>
      <c r="VUV1" s="17"/>
      <c r="VUW1" s="17"/>
      <c r="VUX1" s="17"/>
      <c r="VUY1" s="17"/>
      <c r="VUZ1" s="17"/>
      <c r="VVA1" s="17"/>
      <c r="VVB1" s="17"/>
      <c r="VVC1" s="17"/>
      <c r="VVD1" s="17"/>
      <c r="VVE1" s="17"/>
      <c r="VVF1" s="17"/>
      <c r="VVG1" s="17"/>
      <c r="VVH1" s="17"/>
      <c r="VVI1" s="17"/>
      <c r="VVJ1" s="17"/>
      <c r="VVK1" s="17"/>
      <c r="VVL1" s="17"/>
      <c r="VVM1" s="17"/>
      <c r="VVN1" s="17"/>
      <c r="VVO1" s="17"/>
      <c r="VVP1" s="17"/>
      <c r="VVQ1" s="17"/>
      <c r="VVR1" s="17"/>
      <c r="VVS1" s="17"/>
      <c r="VVT1" s="17"/>
      <c r="VVU1" s="17"/>
      <c r="VVV1" s="17"/>
      <c r="VVW1" s="17"/>
      <c r="VVX1" s="17"/>
      <c r="VVY1" s="17"/>
      <c r="VVZ1" s="17"/>
      <c r="VWA1" s="17"/>
      <c r="VWB1" s="17"/>
      <c r="VWC1" s="17"/>
      <c r="VWD1" s="17"/>
      <c r="VWE1" s="17"/>
      <c r="VWF1" s="17"/>
      <c r="VWG1" s="17"/>
      <c r="VWH1" s="17"/>
      <c r="VWI1" s="17"/>
      <c r="VWJ1" s="17"/>
      <c r="VWK1" s="17"/>
      <c r="VWL1" s="17"/>
      <c r="VWM1" s="17"/>
      <c r="VWN1" s="17"/>
      <c r="VWO1" s="17"/>
      <c r="VWP1" s="17"/>
      <c r="VWQ1" s="17"/>
      <c r="VWR1" s="17"/>
      <c r="VWS1" s="17"/>
      <c r="VWT1" s="17"/>
      <c r="VWU1" s="17"/>
      <c r="VWV1" s="17"/>
      <c r="VWW1" s="17"/>
      <c r="VWX1" s="17"/>
      <c r="VWY1" s="17"/>
      <c r="VWZ1" s="17"/>
      <c r="VXA1" s="17"/>
      <c r="VXB1" s="17"/>
      <c r="VXC1" s="17"/>
      <c r="VXD1" s="17"/>
      <c r="VXE1" s="17"/>
      <c r="VXF1" s="17"/>
      <c r="VXG1" s="17"/>
      <c r="VXH1" s="17"/>
      <c r="VXI1" s="17"/>
      <c r="VXJ1" s="17"/>
      <c r="VXK1" s="17"/>
      <c r="VXL1" s="17"/>
      <c r="VXM1" s="17"/>
      <c r="VXN1" s="17"/>
      <c r="VXO1" s="17"/>
      <c r="VXP1" s="17"/>
      <c r="VXQ1" s="17"/>
      <c r="VXR1" s="17"/>
      <c r="VXS1" s="17"/>
      <c r="VXT1" s="17"/>
      <c r="VXU1" s="17"/>
      <c r="VXV1" s="17"/>
      <c r="VXW1" s="17"/>
      <c r="VXX1" s="17"/>
      <c r="VXY1" s="17"/>
      <c r="VXZ1" s="17"/>
      <c r="VYA1" s="17"/>
      <c r="VYB1" s="17"/>
      <c r="VYC1" s="17"/>
      <c r="VYD1" s="17"/>
      <c r="VYE1" s="17"/>
      <c r="VYF1" s="17"/>
      <c r="VYG1" s="17"/>
      <c r="VYH1" s="17"/>
      <c r="VYI1" s="17"/>
      <c r="VYJ1" s="17"/>
      <c r="VYK1" s="17"/>
      <c r="VYL1" s="17"/>
      <c r="VYM1" s="17"/>
      <c r="VYN1" s="17"/>
      <c r="VYO1" s="17"/>
      <c r="VYP1" s="17"/>
      <c r="VYQ1" s="17"/>
      <c r="VYR1" s="17"/>
      <c r="VYS1" s="17"/>
      <c r="VYT1" s="17"/>
      <c r="VYU1" s="17"/>
      <c r="VYV1" s="17"/>
      <c r="VYW1" s="17"/>
      <c r="VYX1" s="17"/>
      <c r="VYY1" s="17"/>
      <c r="VYZ1" s="17"/>
      <c r="VZA1" s="17"/>
      <c r="VZB1" s="17"/>
      <c r="VZC1" s="17"/>
      <c r="VZD1" s="17"/>
      <c r="VZE1" s="17"/>
      <c r="VZF1" s="17"/>
      <c r="VZG1" s="17"/>
      <c r="VZH1" s="17"/>
      <c r="VZI1" s="17"/>
      <c r="VZJ1" s="17"/>
      <c r="VZK1" s="17"/>
      <c r="VZL1" s="17"/>
      <c r="VZM1" s="17"/>
      <c r="VZN1" s="17"/>
      <c r="VZO1" s="17"/>
      <c r="VZP1" s="17"/>
      <c r="VZQ1" s="17"/>
      <c r="VZR1" s="17"/>
      <c r="VZS1" s="17"/>
      <c r="VZT1" s="17"/>
      <c r="VZU1" s="17"/>
      <c r="VZV1" s="17"/>
      <c r="VZW1" s="17"/>
      <c r="VZX1" s="17"/>
      <c r="VZY1" s="17"/>
      <c r="VZZ1" s="17"/>
      <c r="WAA1" s="17"/>
      <c r="WAB1" s="17"/>
      <c r="WAC1" s="17"/>
      <c r="WAD1" s="17"/>
      <c r="WAE1" s="17"/>
      <c r="WAF1" s="17"/>
      <c r="WAG1" s="17"/>
      <c r="WAH1" s="17"/>
      <c r="WAI1" s="17"/>
      <c r="WAJ1" s="17"/>
      <c r="WAK1" s="17"/>
      <c r="WAL1" s="17"/>
      <c r="WAM1" s="17"/>
      <c r="WAN1" s="17"/>
      <c r="WAO1" s="17"/>
      <c r="WAP1" s="17"/>
      <c r="WAQ1" s="17"/>
      <c r="WAR1" s="17"/>
      <c r="WAS1" s="17"/>
      <c r="WAT1" s="17"/>
      <c r="WAU1" s="17"/>
      <c r="WAV1" s="17"/>
      <c r="WAW1" s="17"/>
      <c r="WAX1" s="17"/>
      <c r="WAY1" s="17"/>
      <c r="WAZ1" s="17"/>
      <c r="WBA1" s="17"/>
      <c r="WBB1" s="17"/>
      <c r="WBC1" s="17"/>
      <c r="WBD1" s="17"/>
      <c r="WBE1" s="17"/>
      <c r="WBF1" s="17"/>
      <c r="WBG1" s="17"/>
      <c r="WBH1" s="17"/>
      <c r="WBI1" s="17"/>
      <c r="WBJ1" s="17"/>
      <c r="WBK1" s="17"/>
      <c r="WBL1" s="17"/>
      <c r="WBM1" s="17"/>
      <c r="WBN1" s="17"/>
      <c r="WBO1" s="17"/>
      <c r="WBP1" s="17"/>
      <c r="WBQ1" s="17"/>
      <c r="WBR1" s="17"/>
      <c r="WBS1" s="17"/>
      <c r="WBT1" s="17"/>
      <c r="WBU1" s="17"/>
      <c r="WBV1" s="17"/>
      <c r="WBW1" s="17"/>
      <c r="WBX1" s="17"/>
      <c r="WBY1" s="17"/>
      <c r="WBZ1" s="17"/>
      <c r="WCA1" s="17"/>
      <c r="WCB1" s="17"/>
      <c r="WCC1" s="17"/>
      <c r="WCD1" s="17"/>
      <c r="WCE1" s="17"/>
      <c r="WCF1" s="17"/>
      <c r="WCG1" s="17"/>
      <c r="WCH1" s="17"/>
      <c r="WCI1" s="17"/>
      <c r="WCJ1" s="17"/>
      <c r="WCK1" s="17"/>
      <c r="WCL1" s="17"/>
      <c r="WCM1" s="17"/>
      <c r="WCN1" s="17"/>
      <c r="WCO1" s="17"/>
      <c r="WCP1" s="17"/>
      <c r="WCQ1" s="17"/>
      <c r="WCR1" s="17"/>
      <c r="WCS1" s="17"/>
      <c r="WCT1" s="17"/>
      <c r="WCU1" s="17"/>
      <c r="WCV1" s="17"/>
      <c r="WCW1" s="17"/>
      <c r="WCX1" s="17"/>
      <c r="WCY1" s="17"/>
      <c r="WCZ1" s="17"/>
      <c r="WDA1" s="17"/>
      <c r="WDB1" s="17"/>
      <c r="WDC1" s="17"/>
      <c r="WDD1" s="17"/>
      <c r="WDE1" s="17"/>
      <c r="WDF1" s="17"/>
      <c r="WDG1" s="17"/>
      <c r="WDH1" s="17"/>
      <c r="WDI1" s="17"/>
      <c r="WDJ1" s="17"/>
      <c r="WDK1" s="17"/>
      <c r="WDL1" s="17"/>
      <c r="WDM1" s="17"/>
      <c r="WDN1" s="17"/>
      <c r="WDO1" s="17"/>
      <c r="WDP1" s="17"/>
      <c r="WDQ1" s="17"/>
      <c r="WDR1" s="17"/>
      <c r="WDS1" s="17"/>
      <c r="WDT1" s="17"/>
      <c r="WDU1" s="17"/>
      <c r="WDV1" s="17"/>
      <c r="WDW1" s="17"/>
      <c r="WDX1" s="17"/>
      <c r="WDY1" s="17"/>
      <c r="WDZ1" s="17"/>
      <c r="WEA1" s="17"/>
      <c r="WEB1" s="17"/>
      <c r="WEC1" s="17"/>
      <c r="WED1" s="17"/>
      <c r="WEE1" s="17"/>
      <c r="WEF1" s="17"/>
      <c r="WEG1" s="17"/>
      <c r="WEH1" s="17"/>
      <c r="WEI1" s="17"/>
      <c r="WEJ1" s="17"/>
      <c r="WEK1" s="17"/>
      <c r="WEL1" s="17"/>
      <c r="WEM1" s="17"/>
      <c r="WEN1" s="17"/>
      <c r="WEO1" s="17"/>
      <c r="WEP1" s="17"/>
      <c r="WEQ1" s="17"/>
      <c r="WER1" s="17"/>
      <c r="WES1" s="17"/>
      <c r="WET1" s="17"/>
      <c r="WEU1" s="17"/>
      <c r="WEV1" s="17"/>
      <c r="WEW1" s="17"/>
      <c r="WEX1" s="17"/>
      <c r="WEY1" s="17"/>
      <c r="WEZ1" s="17"/>
      <c r="WFA1" s="17"/>
      <c r="WFB1" s="17"/>
      <c r="WFC1" s="17"/>
      <c r="WFD1" s="17"/>
      <c r="WFE1" s="17"/>
      <c r="WFF1" s="17"/>
      <c r="WFG1" s="17"/>
      <c r="WFH1" s="17"/>
      <c r="WFI1" s="17"/>
      <c r="WFJ1" s="17"/>
      <c r="WFK1" s="17"/>
      <c r="WFL1" s="17"/>
      <c r="WFM1" s="17"/>
      <c r="WFN1" s="17"/>
      <c r="WFO1" s="17"/>
      <c r="WFP1" s="17"/>
      <c r="WFQ1" s="17"/>
      <c r="WFR1" s="17"/>
      <c r="WFS1" s="17"/>
      <c r="WFT1" s="17"/>
      <c r="WFU1" s="17"/>
      <c r="WFV1" s="17"/>
      <c r="WFW1" s="17"/>
      <c r="WFX1" s="17"/>
      <c r="WFY1" s="17"/>
      <c r="WFZ1" s="17"/>
      <c r="WGA1" s="17"/>
      <c r="WGB1" s="17"/>
      <c r="WGC1" s="17"/>
      <c r="WGD1" s="17"/>
      <c r="WGE1" s="17"/>
      <c r="WGF1" s="17"/>
      <c r="WGG1" s="17"/>
      <c r="WGH1" s="17"/>
      <c r="WGI1" s="17"/>
      <c r="WGJ1" s="17"/>
      <c r="WGK1" s="17"/>
      <c r="WGL1" s="17"/>
      <c r="WGM1" s="17"/>
      <c r="WGN1" s="17"/>
      <c r="WGO1" s="17"/>
      <c r="WGP1" s="17"/>
      <c r="WGQ1" s="17"/>
      <c r="WGR1" s="17"/>
      <c r="WGS1" s="17"/>
      <c r="WGT1" s="17"/>
      <c r="WGU1" s="17"/>
      <c r="WGV1" s="17"/>
      <c r="WGW1" s="17"/>
      <c r="WGX1" s="17"/>
      <c r="WGY1" s="17"/>
      <c r="WGZ1" s="17"/>
      <c r="WHA1" s="17"/>
      <c r="WHB1" s="17"/>
      <c r="WHC1" s="17"/>
      <c r="WHD1" s="17"/>
      <c r="WHE1" s="17"/>
      <c r="WHF1" s="17"/>
      <c r="WHG1" s="17"/>
      <c r="WHH1" s="17"/>
      <c r="WHI1" s="17"/>
      <c r="WHJ1" s="17"/>
      <c r="WHK1" s="17"/>
      <c r="WHL1" s="17"/>
      <c r="WHM1" s="17"/>
      <c r="WHN1" s="17"/>
      <c r="WHO1" s="17"/>
      <c r="WHP1" s="17"/>
      <c r="WHQ1" s="17"/>
      <c r="WHR1" s="17"/>
      <c r="WHS1" s="17"/>
      <c r="WHT1" s="17"/>
      <c r="WHU1" s="17"/>
      <c r="WHV1" s="17"/>
      <c r="WHW1" s="17"/>
      <c r="WHX1" s="17"/>
      <c r="WHY1" s="17"/>
      <c r="WHZ1" s="17"/>
      <c r="WIA1" s="17"/>
      <c r="WIB1" s="17"/>
      <c r="WIC1" s="17"/>
      <c r="WID1" s="17"/>
      <c r="WIE1" s="17"/>
      <c r="WIF1" s="17"/>
      <c r="WIG1" s="17"/>
      <c r="WIH1" s="17"/>
      <c r="WII1" s="17"/>
      <c r="WIJ1" s="17"/>
      <c r="WIK1" s="17"/>
      <c r="WIL1" s="17"/>
      <c r="WIM1" s="17"/>
      <c r="WIN1" s="17"/>
      <c r="WIO1" s="17"/>
      <c r="WIP1" s="17"/>
      <c r="WIQ1" s="17"/>
      <c r="WIR1" s="17"/>
      <c r="WIS1" s="17"/>
      <c r="WIT1" s="17"/>
      <c r="WIU1" s="17"/>
      <c r="WIV1" s="17"/>
      <c r="WIW1" s="17"/>
      <c r="WIX1" s="17"/>
      <c r="WIY1" s="17"/>
      <c r="WIZ1" s="17"/>
      <c r="WJA1" s="17"/>
      <c r="WJB1" s="17"/>
      <c r="WJC1" s="17"/>
      <c r="WJD1" s="17"/>
      <c r="WJE1" s="17"/>
      <c r="WJF1" s="17"/>
      <c r="WJG1" s="17"/>
      <c r="WJH1" s="17"/>
      <c r="WJI1" s="17"/>
      <c r="WJJ1" s="17"/>
      <c r="WJK1" s="17"/>
      <c r="WJL1" s="17"/>
      <c r="WJM1" s="17"/>
      <c r="WJN1" s="17"/>
      <c r="WJO1" s="17"/>
      <c r="WJP1" s="17"/>
      <c r="WJQ1" s="17"/>
      <c r="WJR1" s="17"/>
      <c r="WJS1" s="17"/>
      <c r="WJT1" s="17"/>
      <c r="WJU1" s="17"/>
      <c r="WJV1" s="17"/>
      <c r="WJW1" s="17"/>
      <c r="WJX1" s="17"/>
      <c r="WJY1" s="17"/>
      <c r="WJZ1" s="17"/>
      <c r="WKA1" s="17"/>
      <c r="WKB1" s="17"/>
      <c r="WKC1" s="17"/>
      <c r="WKD1" s="17"/>
      <c r="WKE1" s="17"/>
      <c r="WKF1" s="17"/>
      <c r="WKG1" s="17"/>
      <c r="WKH1" s="17"/>
      <c r="WKI1" s="17"/>
      <c r="WKJ1" s="17"/>
      <c r="WKK1" s="17"/>
      <c r="WKL1" s="17"/>
      <c r="WKM1" s="17"/>
      <c r="WKN1" s="17"/>
      <c r="WKO1" s="17"/>
      <c r="WKP1" s="17"/>
      <c r="WKQ1" s="17"/>
      <c r="WKR1" s="17"/>
      <c r="WKS1" s="17"/>
      <c r="WKT1" s="17"/>
      <c r="WKU1" s="17"/>
      <c r="WKV1" s="17"/>
      <c r="WKW1" s="17"/>
      <c r="WKX1" s="17"/>
      <c r="WKY1" s="17"/>
      <c r="WKZ1" s="17"/>
      <c r="WLA1" s="17"/>
      <c r="WLB1" s="17"/>
      <c r="WLC1" s="17"/>
      <c r="WLD1" s="17"/>
      <c r="WLE1" s="17"/>
      <c r="WLF1" s="17"/>
      <c r="WLG1" s="17"/>
      <c r="WLH1" s="17"/>
      <c r="WLI1" s="17"/>
      <c r="WLJ1" s="17"/>
      <c r="WLK1" s="17"/>
      <c r="WLL1" s="17"/>
      <c r="WLM1" s="17"/>
      <c r="WLN1" s="17"/>
      <c r="WLO1" s="17"/>
      <c r="WLP1" s="17"/>
      <c r="WLQ1" s="17"/>
      <c r="WLR1" s="17"/>
      <c r="WLS1" s="17"/>
      <c r="WLT1" s="17"/>
      <c r="WLU1" s="17"/>
      <c r="WLV1" s="17"/>
      <c r="WLW1" s="17"/>
      <c r="WLX1" s="17"/>
      <c r="WLY1" s="17"/>
      <c r="WLZ1" s="17"/>
      <c r="WMA1" s="17"/>
      <c r="WMB1" s="17"/>
      <c r="WMC1" s="17"/>
      <c r="WMD1" s="17"/>
      <c r="WME1" s="17"/>
      <c r="WMF1" s="17"/>
      <c r="WMG1" s="17"/>
      <c r="WMH1" s="17"/>
      <c r="WMI1" s="17"/>
      <c r="WMJ1" s="17"/>
      <c r="WMK1" s="17"/>
      <c r="WML1" s="17"/>
      <c r="WMM1" s="17"/>
      <c r="WMN1" s="17"/>
      <c r="WMO1" s="17"/>
      <c r="WMP1" s="17"/>
      <c r="WMQ1" s="17"/>
      <c r="WMR1" s="17"/>
      <c r="WMS1" s="17"/>
      <c r="WMT1" s="17"/>
      <c r="WMU1" s="17"/>
      <c r="WMV1" s="17"/>
      <c r="WMW1" s="17"/>
      <c r="WMX1" s="17"/>
      <c r="WMY1" s="17"/>
      <c r="WMZ1" s="17"/>
      <c r="WNA1" s="17"/>
      <c r="WNB1" s="17"/>
      <c r="WNC1" s="17"/>
      <c r="WND1" s="17"/>
      <c r="WNE1" s="17"/>
      <c r="WNF1" s="17"/>
      <c r="WNG1" s="17"/>
      <c r="WNH1" s="17"/>
      <c r="WNI1" s="17"/>
      <c r="WNJ1" s="17"/>
      <c r="WNK1" s="17"/>
      <c r="WNL1" s="17"/>
      <c r="WNM1" s="17"/>
      <c r="WNN1" s="17"/>
      <c r="WNO1" s="17"/>
      <c r="WNP1" s="17"/>
      <c r="WNQ1" s="17"/>
      <c r="WNR1" s="17"/>
      <c r="WNS1" s="17"/>
      <c r="WNT1" s="17"/>
      <c r="WNU1" s="17"/>
      <c r="WNV1" s="17"/>
      <c r="WNW1" s="17"/>
      <c r="WNX1" s="17"/>
      <c r="WNY1" s="17"/>
      <c r="WNZ1" s="17"/>
      <c r="WOA1" s="17"/>
      <c r="WOB1" s="17"/>
      <c r="WOC1" s="17"/>
      <c r="WOD1" s="17"/>
      <c r="WOE1" s="17"/>
      <c r="WOF1" s="17"/>
      <c r="WOG1" s="17"/>
      <c r="WOH1" s="17"/>
      <c r="WOI1" s="17"/>
      <c r="WOJ1" s="17"/>
      <c r="WOK1" s="17"/>
      <c r="WOL1" s="17"/>
      <c r="WOM1" s="17"/>
      <c r="WON1" s="17"/>
      <c r="WOO1" s="17"/>
      <c r="WOP1" s="17"/>
      <c r="WOQ1" s="17"/>
      <c r="WOR1" s="17"/>
      <c r="WOS1" s="17"/>
      <c r="WOT1" s="17"/>
      <c r="WOU1" s="17"/>
      <c r="WOV1" s="17"/>
      <c r="WOW1" s="17"/>
      <c r="WOX1" s="17"/>
      <c r="WOY1" s="17"/>
      <c r="WOZ1" s="17"/>
      <c r="WPA1" s="17"/>
      <c r="WPB1" s="17"/>
      <c r="WPC1" s="17"/>
      <c r="WPD1" s="17"/>
      <c r="WPE1" s="17"/>
      <c r="WPF1" s="17"/>
      <c r="WPG1" s="17"/>
      <c r="WPH1" s="17"/>
      <c r="WPI1" s="17"/>
      <c r="WPJ1" s="17"/>
      <c r="WPK1" s="17"/>
      <c r="WPL1" s="17"/>
      <c r="WPM1" s="17"/>
      <c r="WPN1" s="17"/>
      <c r="WPO1" s="17"/>
      <c r="WPP1" s="17"/>
      <c r="WPQ1" s="17"/>
      <c r="WPR1" s="17"/>
      <c r="WPS1" s="17"/>
      <c r="WPT1" s="17"/>
      <c r="WPU1" s="17"/>
      <c r="WPV1" s="17"/>
      <c r="WPW1" s="17"/>
      <c r="WPX1" s="17"/>
      <c r="WPY1" s="17"/>
      <c r="WPZ1" s="17"/>
      <c r="WQA1" s="17"/>
      <c r="WQB1" s="17"/>
      <c r="WQC1" s="17"/>
      <c r="WQD1" s="17"/>
      <c r="WQE1" s="17"/>
      <c r="WQF1" s="17"/>
      <c r="WQG1" s="17"/>
      <c r="WQH1" s="17"/>
      <c r="WQI1" s="17"/>
      <c r="WQJ1" s="17"/>
      <c r="WQK1" s="17"/>
      <c r="WQL1" s="17"/>
      <c r="WQM1" s="17"/>
      <c r="WQN1" s="17"/>
      <c r="WQO1" s="17"/>
      <c r="WQP1" s="17"/>
      <c r="WQQ1" s="17"/>
      <c r="WQR1" s="17"/>
      <c r="WQS1" s="17"/>
      <c r="WQT1" s="17"/>
      <c r="WQU1" s="17"/>
      <c r="WQV1" s="17"/>
      <c r="WQW1" s="17"/>
      <c r="WQX1" s="17"/>
      <c r="WQY1" s="17"/>
      <c r="WQZ1" s="17"/>
      <c r="WRA1" s="17"/>
      <c r="WRB1" s="17"/>
      <c r="WRC1" s="17"/>
      <c r="WRD1" s="17"/>
      <c r="WRE1" s="17"/>
      <c r="WRF1" s="17"/>
      <c r="WRG1" s="17"/>
      <c r="WRH1" s="17"/>
      <c r="WRI1" s="17"/>
      <c r="WRJ1" s="17"/>
      <c r="WRK1" s="17"/>
      <c r="WRL1" s="17"/>
      <c r="WRM1" s="17"/>
      <c r="WRN1" s="17"/>
      <c r="WRO1" s="17"/>
      <c r="WRP1" s="17"/>
      <c r="WRQ1" s="17"/>
      <c r="WRR1" s="17"/>
      <c r="WRS1" s="17"/>
      <c r="WRT1" s="17"/>
      <c r="WRU1" s="17"/>
      <c r="WRV1" s="17"/>
      <c r="WRW1" s="17"/>
      <c r="WRX1" s="17"/>
      <c r="WRY1" s="17"/>
      <c r="WRZ1" s="17"/>
      <c r="WSA1" s="17"/>
      <c r="WSB1" s="17"/>
      <c r="WSC1" s="17"/>
      <c r="WSD1" s="17"/>
      <c r="WSE1" s="17"/>
      <c r="WSF1" s="17"/>
      <c r="WSG1" s="17"/>
      <c r="WSH1" s="17"/>
      <c r="WSI1" s="17"/>
      <c r="WSJ1" s="17"/>
      <c r="WSK1" s="17"/>
      <c r="WSL1" s="17"/>
      <c r="WSM1" s="17"/>
      <c r="WSN1" s="17"/>
      <c r="WSO1" s="17"/>
      <c r="WSP1" s="17"/>
      <c r="WSQ1" s="17"/>
      <c r="WSR1" s="17"/>
      <c r="WSS1" s="17"/>
      <c r="WST1" s="17"/>
      <c r="WSU1" s="17"/>
      <c r="WSV1" s="17"/>
      <c r="WSW1" s="17"/>
      <c r="WSX1" s="17"/>
      <c r="WSY1" s="17"/>
      <c r="WSZ1" s="17"/>
      <c r="WTA1" s="17"/>
      <c r="WTB1" s="17"/>
      <c r="WTC1" s="17"/>
      <c r="WTD1" s="17"/>
      <c r="WTE1" s="17"/>
      <c r="WTF1" s="17"/>
      <c r="WTG1" s="17"/>
      <c r="WTH1" s="17"/>
      <c r="WTI1" s="17"/>
      <c r="WTJ1" s="17"/>
      <c r="WTK1" s="17"/>
      <c r="WTL1" s="17"/>
      <c r="WTM1" s="17"/>
      <c r="WTN1" s="17"/>
      <c r="WTO1" s="17"/>
      <c r="WTP1" s="17"/>
      <c r="WTQ1" s="17"/>
      <c r="WTR1" s="17"/>
      <c r="WTS1" s="17"/>
      <c r="WTT1" s="17"/>
      <c r="WTU1" s="17"/>
      <c r="WTV1" s="17"/>
      <c r="WTW1" s="17"/>
      <c r="WTX1" s="17"/>
      <c r="WTY1" s="17"/>
      <c r="WTZ1" s="17"/>
      <c r="WUA1" s="17"/>
      <c r="WUB1" s="17"/>
      <c r="WUC1" s="17"/>
      <c r="WUD1" s="17"/>
      <c r="WUE1" s="17"/>
      <c r="WUF1" s="17"/>
      <c r="WUG1" s="17"/>
      <c r="WUH1" s="17"/>
      <c r="WUI1" s="17"/>
      <c r="WUJ1" s="17"/>
      <c r="WUK1" s="17"/>
      <c r="WUL1" s="17"/>
      <c r="WUM1" s="17"/>
      <c r="WUN1" s="17"/>
      <c r="WUO1" s="17"/>
      <c r="WUP1" s="17"/>
      <c r="WUQ1" s="17"/>
      <c r="WUR1" s="17"/>
      <c r="WUS1" s="17"/>
      <c r="WUT1" s="17"/>
      <c r="WUU1" s="17"/>
      <c r="WUV1" s="17"/>
      <c r="WUW1" s="17"/>
      <c r="WUX1" s="17"/>
      <c r="WUY1" s="17"/>
      <c r="WUZ1" s="17"/>
      <c r="WVA1" s="17"/>
      <c r="WVB1" s="17"/>
      <c r="WVC1" s="17"/>
      <c r="WVD1" s="17"/>
      <c r="WVE1" s="17"/>
      <c r="WVF1" s="17"/>
      <c r="WVG1" s="17"/>
      <c r="WVH1" s="17"/>
      <c r="WVI1" s="17"/>
      <c r="WVJ1" s="17"/>
      <c r="WVK1" s="17"/>
      <c r="WVL1" s="17"/>
      <c r="WVM1" s="17"/>
      <c r="WVN1" s="17"/>
      <c r="WVO1" s="17"/>
      <c r="WVP1" s="17"/>
      <c r="WVQ1" s="17"/>
      <c r="WVR1" s="17"/>
      <c r="WVS1" s="17"/>
      <c r="WVT1" s="17"/>
      <c r="WVU1" s="17"/>
      <c r="WVV1" s="17"/>
      <c r="WVW1" s="17"/>
      <c r="WVX1" s="17"/>
      <c r="WVY1" s="17"/>
      <c r="WVZ1" s="17"/>
      <c r="WWA1" s="17"/>
      <c r="WWB1" s="17"/>
      <c r="WWC1" s="17"/>
      <c r="WWD1" s="17"/>
      <c r="WWE1" s="17"/>
      <c r="WWF1" s="17"/>
      <c r="WWG1" s="17"/>
      <c r="WWH1" s="17"/>
      <c r="WWI1" s="17"/>
      <c r="WWJ1" s="17"/>
      <c r="WWK1" s="17"/>
      <c r="WWL1" s="17"/>
      <c r="WWM1" s="17"/>
      <c r="WWN1" s="17"/>
      <c r="WWO1" s="17"/>
      <c r="WWP1" s="17"/>
      <c r="WWQ1" s="17"/>
      <c r="WWR1" s="17"/>
      <c r="WWS1" s="17"/>
      <c r="WWT1" s="17"/>
      <c r="WWU1" s="17"/>
      <c r="WWV1" s="17"/>
      <c r="WWW1" s="17"/>
      <c r="WWX1" s="17"/>
      <c r="WWY1" s="17"/>
      <c r="WWZ1" s="17"/>
      <c r="WXA1" s="17"/>
      <c r="WXB1" s="17"/>
      <c r="WXC1" s="17"/>
      <c r="WXD1" s="17"/>
      <c r="WXE1" s="17"/>
      <c r="WXF1" s="17"/>
      <c r="WXG1" s="17"/>
      <c r="WXH1" s="17"/>
      <c r="WXI1" s="17"/>
      <c r="WXJ1" s="17"/>
      <c r="WXK1" s="17"/>
      <c r="WXL1" s="17"/>
      <c r="WXM1" s="17"/>
      <c r="WXN1" s="17"/>
      <c r="WXO1" s="17"/>
      <c r="WXP1" s="17"/>
      <c r="WXQ1" s="17"/>
      <c r="WXR1" s="17"/>
      <c r="WXS1" s="17"/>
      <c r="WXT1" s="17"/>
      <c r="WXU1" s="17"/>
      <c r="WXV1" s="17"/>
      <c r="WXW1" s="17"/>
      <c r="WXX1" s="17"/>
      <c r="WXY1" s="17"/>
      <c r="WXZ1" s="17"/>
      <c r="WYA1" s="17"/>
      <c r="WYB1" s="17"/>
      <c r="WYC1" s="17"/>
      <c r="WYD1" s="17"/>
      <c r="WYE1" s="17"/>
      <c r="WYF1" s="17"/>
      <c r="WYG1" s="17"/>
      <c r="WYH1" s="17"/>
      <c r="WYI1" s="17"/>
      <c r="WYJ1" s="17"/>
      <c r="WYK1" s="17"/>
      <c r="WYL1" s="17"/>
      <c r="WYM1" s="17"/>
      <c r="WYN1" s="17"/>
      <c r="WYO1" s="17"/>
      <c r="WYP1" s="17"/>
      <c r="WYQ1" s="17"/>
      <c r="WYR1" s="17"/>
      <c r="WYS1" s="17"/>
      <c r="WYT1" s="17"/>
      <c r="WYU1" s="17"/>
      <c r="WYV1" s="17"/>
      <c r="WYW1" s="17"/>
      <c r="WYX1" s="17"/>
      <c r="WYY1" s="17"/>
      <c r="WYZ1" s="17"/>
      <c r="WZA1" s="17"/>
      <c r="WZB1" s="17"/>
      <c r="WZC1" s="17"/>
      <c r="WZD1" s="17"/>
      <c r="WZE1" s="17"/>
      <c r="WZF1" s="17"/>
      <c r="WZG1" s="17"/>
      <c r="WZH1" s="17"/>
      <c r="WZI1" s="17"/>
      <c r="WZJ1" s="17"/>
      <c r="WZK1" s="17"/>
      <c r="WZL1" s="17"/>
      <c r="WZM1" s="17"/>
      <c r="WZN1" s="17"/>
      <c r="WZO1" s="17"/>
      <c r="WZP1" s="17"/>
      <c r="WZQ1" s="17"/>
      <c r="WZR1" s="17"/>
      <c r="WZS1" s="17"/>
      <c r="WZT1" s="17"/>
      <c r="WZU1" s="17"/>
      <c r="WZV1" s="17"/>
      <c r="WZW1" s="17"/>
      <c r="WZX1" s="17"/>
      <c r="WZY1" s="17"/>
      <c r="WZZ1" s="17"/>
      <c r="XAA1" s="17"/>
      <c r="XAB1" s="17"/>
      <c r="XAC1" s="17"/>
      <c r="XAD1" s="17"/>
      <c r="XAE1" s="17"/>
      <c r="XAF1" s="17"/>
      <c r="XAG1" s="17"/>
      <c r="XAH1" s="17"/>
      <c r="XAI1" s="17"/>
      <c r="XAJ1" s="17"/>
      <c r="XAK1" s="17"/>
      <c r="XAL1" s="17"/>
      <c r="XAM1" s="17"/>
      <c r="XAN1" s="17"/>
      <c r="XAO1" s="17"/>
      <c r="XAP1" s="17"/>
      <c r="XAQ1" s="17"/>
      <c r="XAR1" s="17"/>
      <c r="XAS1" s="17"/>
      <c r="XAT1" s="17"/>
      <c r="XAU1" s="17"/>
      <c r="XAV1" s="17"/>
      <c r="XAW1" s="17"/>
      <c r="XAX1" s="17"/>
      <c r="XAY1" s="17"/>
      <c r="XAZ1" s="17"/>
      <c r="XBA1" s="17"/>
      <c r="XBB1" s="17"/>
      <c r="XBC1" s="17"/>
      <c r="XBD1" s="17"/>
      <c r="XBE1" s="17"/>
      <c r="XBF1" s="17"/>
      <c r="XBG1" s="17"/>
      <c r="XBH1" s="17"/>
      <c r="XBI1" s="17"/>
      <c r="XBJ1" s="17"/>
      <c r="XBK1" s="17"/>
      <c r="XBL1" s="17"/>
      <c r="XBM1" s="17"/>
      <c r="XBN1" s="17"/>
      <c r="XBO1" s="17"/>
      <c r="XBP1" s="17"/>
      <c r="XBQ1" s="17"/>
      <c r="XBR1" s="17"/>
      <c r="XBS1" s="17"/>
      <c r="XBT1" s="17"/>
      <c r="XBU1" s="17"/>
      <c r="XBV1" s="17"/>
      <c r="XBW1" s="17"/>
      <c r="XBX1" s="17"/>
      <c r="XBY1" s="17"/>
      <c r="XBZ1" s="17"/>
      <c r="XCA1" s="17"/>
      <c r="XCB1" s="17"/>
      <c r="XCC1" s="17"/>
      <c r="XCD1" s="17"/>
      <c r="XCE1" s="17"/>
      <c r="XCF1" s="17"/>
      <c r="XCG1" s="17"/>
      <c r="XCH1" s="17"/>
      <c r="XCI1" s="17"/>
      <c r="XCJ1" s="17"/>
      <c r="XCK1" s="17"/>
      <c r="XCL1" s="17"/>
      <c r="XCM1" s="17"/>
      <c r="XCN1" s="17"/>
      <c r="XCO1" s="17"/>
      <c r="XCP1" s="17"/>
      <c r="XCQ1" s="17"/>
      <c r="XCR1" s="17"/>
      <c r="XCS1" s="17"/>
      <c r="XCT1" s="17"/>
      <c r="XCU1" s="17"/>
      <c r="XCV1" s="17"/>
      <c r="XCW1" s="17"/>
      <c r="XCX1" s="17"/>
      <c r="XCY1" s="17"/>
      <c r="XCZ1" s="17"/>
      <c r="XDA1" s="17"/>
      <c r="XDB1" s="17"/>
      <c r="XDC1" s="17"/>
      <c r="XDD1" s="17"/>
      <c r="XDE1" s="17"/>
      <c r="XDF1" s="17"/>
      <c r="XDG1" s="17"/>
      <c r="XDH1" s="17"/>
      <c r="XDI1" s="17"/>
      <c r="XDJ1" s="17"/>
      <c r="XDK1" s="17"/>
      <c r="XDL1" s="17"/>
      <c r="XDM1" s="17"/>
      <c r="XDN1" s="17"/>
      <c r="XDO1" s="17"/>
      <c r="XDP1" s="17"/>
      <c r="XDQ1" s="17"/>
      <c r="XDR1" s="17"/>
      <c r="XDS1" s="17"/>
      <c r="XDT1" s="17"/>
      <c r="XDU1" s="17"/>
      <c r="XDV1" s="17"/>
      <c r="XDW1" s="17"/>
      <c r="XDX1" s="17"/>
      <c r="XDY1" s="17"/>
      <c r="XDZ1" s="17"/>
      <c r="XEA1" s="17"/>
      <c r="XEB1" s="17"/>
      <c r="XEC1" s="17"/>
      <c r="XED1" s="17"/>
      <c r="XEE1" s="17"/>
      <c r="XEF1" s="17"/>
      <c r="XEG1" s="17"/>
      <c r="XEH1" s="17"/>
      <c r="XEI1" s="17"/>
      <c r="XEJ1" s="17"/>
      <c r="XEK1" s="17"/>
      <c r="XEL1" s="17"/>
      <c r="XEM1" s="17"/>
      <c r="XEN1" s="17"/>
      <c r="XEO1" s="17"/>
      <c r="XEP1" s="17"/>
      <c r="XEQ1" s="17"/>
      <c r="XER1" s="17"/>
      <c r="XES1" s="17"/>
      <c r="XET1" s="17"/>
      <c r="XEU1" s="17"/>
      <c r="XEV1" s="17"/>
      <c r="XEW1" s="17"/>
      <c r="XEX1" s="17"/>
      <c r="XEY1" s="17"/>
    </row>
    <row r="2" spans="1:16379" s="13" customFormat="1" x14ac:dyDescent="0.35">
      <c r="A2" s="10" t="str">
        <f>Inputs!G7</f>
        <v>Medium-size surface gold mine</v>
      </c>
      <c r="B2" s="10"/>
      <c r="C2" s="4"/>
      <c r="D2" s="6"/>
      <c r="E2" s="14"/>
      <c r="F2" s="14"/>
      <c r="G2" s="17"/>
      <c r="I2" s="3"/>
      <c r="J2" s="31"/>
      <c r="K2" s="23"/>
      <c r="L2" s="23"/>
      <c r="M2" s="23"/>
      <c r="N2" s="23"/>
      <c r="O2" s="23"/>
      <c r="P2" s="23"/>
      <c r="Q2" s="23"/>
      <c r="R2" s="23"/>
      <c r="S2" s="23"/>
      <c r="T2" s="23"/>
      <c r="U2" s="23"/>
      <c r="V2" s="23"/>
      <c r="W2" s="23"/>
      <c r="X2" s="23"/>
      <c r="Y2" s="23"/>
      <c r="Z2" s="23"/>
      <c r="AA2" s="23"/>
      <c r="AB2" s="23"/>
      <c r="AC2" s="23"/>
      <c r="AD2" s="23"/>
      <c r="AE2" s="23"/>
      <c r="AF2" s="23"/>
      <c r="AG2" s="23"/>
      <c r="AH2" s="23"/>
      <c r="AI2" s="23"/>
    </row>
    <row r="3" spans="1:16379" s="18" customFormat="1" x14ac:dyDescent="0.35">
      <c r="A3" s="8"/>
      <c r="B3" s="8"/>
      <c r="C3" s="8"/>
      <c r="D3" s="9"/>
      <c r="J3" s="41"/>
      <c r="K3" s="8"/>
      <c r="L3" s="8"/>
      <c r="M3" s="8"/>
      <c r="N3" s="8"/>
      <c r="O3" s="8"/>
      <c r="P3" s="8"/>
      <c r="Q3" s="8"/>
      <c r="R3" s="8"/>
      <c r="S3" s="8"/>
      <c r="T3" s="8"/>
      <c r="U3" s="8"/>
      <c r="V3" s="8"/>
      <c r="W3" s="8"/>
      <c r="X3" s="8"/>
      <c r="Y3" s="8"/>
      <c r="Z3" s="8"/>
      <c r="AA3" s="8"/>
      <c r="AB3" s="8"/>
      <c r="AC3" s="8"/>
      <c r="AD3" s="8"/>
      <c r="AE3" s="8"/>
      <c r="AF3" s="8"/>
      <c r="AG3" s="8"/>
      <c r="AH3" s="8"/>
      <c r="AI3" s="8"/>
    </row>
    <row r="4" spans="1:16379" s="13" customFormat="1" x14ac:dyDescent="0.35">
      <c r="A4" s="1"/>
      <c r="B4" s="1"/>
      <c r="C4" s="1"/>
      <c r="D4" s="5"/>
      <c r="E4" s="1" t="s">
        <v>6</v>
      </c>
      <c r="F4" s="1" t="s">
        <v>5</v>
      </c>
      <c r="G4" s="2" t="s">
        <v>4</v>
      </c>
      <c r="H4" s="1" t="s">
        <v>2</v>
      </c>
      <c r="I4" s="2" t="s">
        <v>3</v>
      </c>
      <c r="J4" s="31"/>
      <c r="K4" s="2">
        <f>'T&amp;E'!K$10</f>
        <v>1</v>
      </c>
      <c r="L4" s="2">
        <f>'T&amp;E'!L$10</f>
        <v>2</v>
      </c>
      <c r="M4" s="2">
        <f>'T&amp;E'!M$10</f>
        <v>3</v>
      </c>
      <c r="N4" s="2">
        <f>'T&amp;E'!N$10</f>
        <v>4</v>
      </c>
      <c r="O4" s="2">
        <f>'T&amp;E'!O$10</f>
        <v>5</v>
      </c>
      <c r="P4" s="2">
        <f>'T&amp;E'!P$10</f>
        <v>6</v>
      </c>
      <c r="Q4" s="2">
        <f>'T&amp;E'!Q$10</f>
        <v>7</v>
      </c>
      <c r="R4" s="2">
        <f>'T&amp;E'!R$10</f>
        <v>8</v>
      </c>
      <c r="S4" s="2">
        <f>'T&amp;E'!S$10</f>
        <v>9</v>
      </c>
      <c r="T4" s="2">
        <f>'T&amp;E'!T$10</f>
        <v>10</v>
      </c>
      <c r="U4" s="2">
        <f>'T&amp;E'!U$10</f>
        <v>11</v>
      </c>
      <c r="V4" s="2">
        <f>'T&amp;E'!V$10</f>
        <v>12</v>
      </c>
      <c r="W4" s="2">
        <f>'T&amp;E'!W$10</f>
        <v>13</v>
      </c>
      <c r="X4" s="2">
        <f>'T&amp;E'!X$10</f>
        <v>14</v>
      </c>
      <c r="Y4" s="2">
        <f>'T&amp;E'!Y$10</f>
        <v>15</v>
      </c>
      <c r="Z4" s="2">
        <f>'T&amp;E'!Z$10</f>
        <v>16</v>
      </c>
      <c r="AA4" s="2">
        <f>'T&amp;E'!AA$10</f>
        <v>17</v>
      </c>
      <c r="AB4" s="2">
        <f>'T&amp;E'!AB$10</f>
        <v>18</v>
      </c>
      <c r="AC4" s="2">
        <f>'T&amp;E'!AC$10</f>
        <v>19</v>
      </c>
      <c r="AD4" s="2">
        <f>'T&amp;E'!AD$10</f>
        <v>20</v>
      </c>
      <c r="AE4" s="2">
        <f>'T&amp;E'!AE$10</f>
        <v>21</v>
      </c>
      <c r="AF4" s="2">
        <f>'T&amp;E'!AF$10</f>
        <v>22</v>
      </c>
      <c r="AG4" s="2">
        <f>'T&amp;E'!AG$10</f>
        <v>23</v>
      </c>
      <c r="AH4" s="2">
        <f>'T&amp;E'!AH$10</f>
        <v>24</v>
      </c>
      <c r="AI4" s="2">
        <f>'T&amp;E'!AI$10</f>
        <v>25</v>
      </c>
    </row>
    <row r="5" spans="1:16379" x14ac:dyDescent="0.35">
      <c r="A5" s="292" t="s">
        <v>221</v>
      </c>
      <c r="B5" s="292"/>
      <c r="C5" s="557"/>
      <c r="D5" s="558"/>
      <c r="E5" s="551"/>
      <c r="F5" s="551"/>
      <c r="G5" s="559"/>
      <c r="H5" s="551"/>
      <c r="I5" s="559"/>
      <c r="J5" s="562"/>
      <c r="K5" s="559"/>
      <c r="L5" s="559"/>
      <c r="M5" s="559"/>
      <c r="N5" s="559"/>
      <c r="O5" s="559"/>
      <c r="P5" s="559"/>
      <c r="Q5" s="559"/>
      <c r="R5" s="559"/>
      <c r="S5" s="559"/>
      <c r="T5" s="559"/>
      <c r="U5" s="559"/>
      <c r="V5" s="559"/>
      <c r="W5" s="559"/>
      <c r="X5" s="559"/>
      <c r="Y5" s="559"/>
      <c r="Z5" s="559"/>
      <c r="AA5" s="559"/>
      <c r="AB5" s="559"/>
      <c r="AC5" s="559"/>
      <c r="AD5" s="559"/>
      <c r="AE5" s="559"/>
      <c r="AF5" s="559"/>
      <c r="AG5" s="559"/>
      <c r="AH5" s="559"/>
      <c r="AI5" s="559"/>
    </row>
    <row r="7" spans="1:16379" x14ac:dyDescent="0.35">
      <c r="B7" s="1" t="s">
        <v>1306</v>
      </c>
    </row>
    <row r="9" spans="1:16379" x14ac:dyDescent="0.35">
      <c r="C9" s="86" t="s">
        <v>1304</v>
      </c>
    </row>
    <row r="11" spans="1:16379" x14ac:dyDescent="0.35">
      <c r="D11" s="87" t="s">
        <v>75</v>
      </c>
    </row>
    <row r="12" spans="1:16379" x14ac:dyDescent="0.35">
      <c r="E12" s="159" t="str">
        <f>Benchmark!E$1312</f>
        <v>Government revenue (benchmark)</v>
      </c>
      <c r="F12" s="159" t="str">
        <f>Benchmark!F$1312</f>
        <v>M$</v>
      </c>
      <c r="I12" s="159">
        <f>Benchmark!I$1312</f>
        <v>341.56601015246144</v>
      </c>
      <c r="J12" s="174" t="str">
        <f>G19</f>
        <v>Benchmark</v>
      </c>
      <c r="K12" s="159">
        <f>Benchmark!K$1312</f>
        <v>11.84825</v>
      </c>
      <c r="L12" s="159">
        <f>Benchmark!L$1312</f>
        <v>6.8482500000000002</v>
      </c>
      <c r="M12" s="159">
        <f>Benchmark!M$1312</f>
        <v>9.3875204654355695</v>
      </c>
      <c r="N12" s="159">
        <f>Benchmark!N$1312</f>
        <v>11.042191596604345</v>
      </c>
      <c r="O12" s="159">
        <f>Benchmark!O$1312</f>
        <v>10.888870168032918</v>
      </c>
      <c r="P12" s="159">
        <f>Benchmark!P$1312</f>
        <v>10.735548739461489</v>
      </c>
      <c r="Q12" s="159">
        <f>Benchmark!Q$1312</f>
        <v>13.507985792161634</v>
      </c>
      <c r="R12" s="159">
        <f>Benchmark!R$1312</f>
        <v>14.402687877051344</v>
      </c>
      <c r="S12" s="159">
        <f>Benchmark!S$1312</f>
        <v>14.661366290768411</v>
      </c>
      <c r="T12" s="159">
        <f>Benchmark!T$1312</f>
        <v>14.917978881247324</v>
      </c>
      <c r="U12" s="159">
        <f>Benchmark!U$1312</f>
        <v>16.327203730068177</v>
      </c>
      <c r="V12" s="159">
        <f>Benchmark!V$1312</f>
        <v>17.938990089478331</v>
      </c>
      <c r="W12" s="159">
        <f>Benchmark!W$1312</f>
        <v>22.406600898625641</v>
      </c>
      <c r="X12" s="159">
        <f>Benchmark!X$1312</f>
        <v>22.406600898625641</v>
      </c>
      <c r="Y12" s="159">
        <f>Benchmark!Y$1312</f>
        <v>22.406600898625637</v>
      </c>
      <c r="Z12" s="159">
        <f>Benchmark!Z$1312</f>
        <v>22.406600898625634</v>
      </c>
      <c r="AA12" s="159">
        <f>Benchmark!AA$1312</f>
        <v>22.406600898625634</v>
      </c>
      <c r="AB12" s="159">
        <f>Benchmark!AB$1312</f>
        <v>22.406600898625634</v>
      </c>
      <c r="AC12" s="159">
        <f>Benchmark!AC$1312</f>
        <v>22.406600898625641</v>
      </c>
      <c r="AD12" s="159">
        <f>Benchmark!AD$1312</f>
        <v>22.861877781511161</v>
      </c>
      <c r="AE12" s="159">
        <f>Benchmark!AE$1312</f>
        <v>9.3510824502612824</v>
      </c>
      <c r="AF12" s="159">
        <f>Benchmark!AF$1312</f>
        <v>2.5579538487363605E-16</v>
      </c>
      <c r="AG12" s="159">
        <f>Benchmark!AG$1312</f>
        <v>2.5579538487363605E-16</v>
      </c>
      <c r="AH12" s="159">
        <f>Benchmark!AH$1312</f>
        <v>2.5579538487363605E-16</v>
      </c>
      <c r="AI12" s="159">
        <f>Benchmark!AI$1312</f>
        <v>2.5579538487363605E-16</v>
      </c>
    </row>
    <row r="13" spans="1:16379" x14ac:dyDescent="0.35">
      <c r="E13" s="159" t="str">
        <f>Behavioural!E$1312</f>
        <v>Government revenue (behavioural)</v>
      </c>
      <c r="F13" s="159" t="str">
        <f>Behavioural!F$1312</f>
        <v>M$</v>
      </c>
      <c r="I13" s="159">
        <f>Behavioural!I$1312</f>
        <v>341.56601015246144</v>
      </c>
      <c r="J13" s="174" t="str">
        <f>G20</f>
        <v>Incentive + behaviour</v>
      </c>
      <c r="K13" s="159">
        <f>Behavioural!K$1312</f>
        <v>11.84825</v>
      </c>
      <c r="L13" s="159">
        <f>Behavioural!L$1312</f>
        <v>6.8482500000000002</v>
      </c>
      <c r="M13" s="159">
        <f>Behavioural!M$1312</f>
        <v>9.3875204654355695</v>
      </c>
      <c r="N13" s="159">
        <f>Behavioural!N$1312</f>
        <v>11.042191596604345</v>
      </c>
      <c r="O13" s="159">
        <f>Behavioural!O$1312</f>
        <v>10.888870168032918</v>
      </c>
      <c r="P13" s="159">
        <f>Behavioural!P$1312</f>
        <v>10.735548739461489</v>
      </c>
      <c r="Q13" s="159">
        <f>Behavioural!Q$1312</f>
        <v>13.507985792161634</v>
      </c>
      <c r="R13" s="159">
        <f>Behavioural!R$1312</f>
        <v>14.402687877051344</v>
      </c>
      <c r="S13" s="159">
        <f>Behavioural!S$1312</f>
        <v>14.661366290768411</v>
      </c>
      <c r="T13" s="159">
        <f>Behavioural!T$1312</f>
        <v>14.917978881247324</v>
      </c>
      <c r="U13" s="159">
        <f>Behavioural!U$1312</f>
        <v>16.327203730068177</v>
      </c>
      <c r="V13" s="159">
        <f>Behavioural!V$1312</f>
        <v>17.938990089478331</v>
      </c>
      <c r="W13" s="159">
        <f>Behavioural!W$1312</f>
        <v>22.406600898625641</v>
      </c>
      <c r="X13" s="159">
        <f>Behavioural!X$1312</f>
        <v>22.406600898625641</v>
      </c>
      <c r="Y13" s="159">
        <f>Behavioural!Y$1312</f>
        <v>22.406600898625637</v>
      </c>
      <c r="Z13" s="159">
        <f>Behavioural!Z$1312</f>
        <v>22.406600898625634</v>
      </c>
      <c r="AA13" s="159">
        <f>Behavioural!AA$1312</f>
        <v>22.406600898625634</v>
      </c>
      <c r="AB13" s="159">
        <f>Behavioural!AB$1312</f>
        <v>22.406600898625634</v>
      </c>
      <c r="AC13" s="159">
        <f>Behavioural!AC$1312</f>
        <v>22.406600898625641</v>
      </c>
      <c r="AD13" s="159">
        <f>Behavioural!AD$1312</f>
        <v>22.861877781511161</v>
      </c>
      <c r="AE13" s="159">
        <f>Behavioural!AE$1312</f>
        <v>9.3510824502612824</v>
      </c>
      <c r="AF13" s="159">
        <f>Behavioural!AF$1312</f>
        <v>2.5579538487363605E-16</v>
      </c>
      <c r="AG13" s="159">
        <f>Behavioural!AG$1312</f>
        <v>2.5579538487363605E-16</v>
      </c>
      <c r="AH13" s="159">
        <f>Behavioural!AH$1312</f>
        <v>2.5579538487363605E-16</v>
      </c>
      <c r="AI13" s="159">
        <f>Behavioural!AI$1312</f>
        <v>2.5579538487363605E-16</v>
      </c>
    </row>
    <row r="15" spans="1:16379" x14ac:dyDescent="0.35">
      <c r="D15" s="87" t="s">
        <v>76</v>
      </c>
    </row>
    <row r="16" spans="1:16379" x14ac:dyDescent="0.35">
      <c r="E16" s="46" t="s">
        <v>173</v>
      </c>
      <c r="F16" s="46" t="s">
        <v>1042</v>
      </c>
      <c r="G16" s="88" t="s">
        <v>1307</v>
      </c>
    </row>
    <row r="17" spans="2:35" x14ac:dyDescent="0.35">
      <c r="E17" s="46" t="s">
        <v>991</v>
      </c>
      <c r="F17" s="46" t="s">
        <v>1042</v>
      </c>
      <c r="G17" s="88" t="s">
        <v>225</v>
      </c>
    </row>
    <row r="18" spans="2:35" x14ac:dyDescent="0.35">
      <c r="E18" s="46" t="s">
        <v>990</v>
      </c>
      <c r="F18" s="46" t="s">
        <v>1042</v>
      </c>
      <c r="G18" s="88" t="s">
        <v>224</v>
      </c>
      <c r="I18" s="159"/>
      <c r="J18" s="174"/>
      <c r="K18" s="159"/>
      <c r="L18" s="159"/>
      <c r="M18" s="159"/>
      <c r="N18" s="159"/>
      <c r="O18" s="159"/>
      <c r="P18" s="159"/>
      <c r="Q18" s="159"/>
      <c r="R18" s="159"/>
      <c r="S18" s="159"/>
      <c r="T18" s="159"/>
      <c r="U18" s="159"/>
      <c r="V18" s="159"/>
      <c r="W18" s="159"/>
      <c r="X18" s="159"/>
      <c r="Y18" s="159"/>
      <c r="Z18" s="159"/>
      <c r="AA18" s="159"/>
      <c r="AB18" s="159"/>
      <c r="AC18" s="159"/>
      <c r="AD18" s="159"/>
      <c r="AE18" s="159"/>
      <c r="AF18" s="159"/>
      <c r="AG18" s="159"/>
      <c r="AH18" s="159"/>
      <c r="AI18" s="159"/>
    </row>
    <row r="19" spans="2:35" x14ac:dyDescent="0.35">
      <c r="E19" s="46" t="s">
        <v>1043</v>
      </c>
      <c r="F19" s="46" t="s">
        <v>1042</v>
      </c>
      <c r="G19" s="88" t="s">
        <v>231</v>
      </c>
    </row>
    <row r="20" spans="2:35" x14ac:dyDescent="0.35">
      <c r="E20" s="46" t="s">
        <v>1045</v>
      </c>
      <c r="F20" s="46" t="s">
        <v>1042</v>
      </c>
      <c r="G20" s="88" t="s">
        <v>1337</v>
      </c>
    </row>
    <row r="22" spans="2:35" x14ac:dyDescent="0.35">
      <c r="B22" s="1" t="s">
        <v>1390</v>
      </c>
    </row>
    <row r="24" spans="2:35" x14ac:dyDescent="0.35">
      <c r="C24" s="86" t="s">
        <v>1391</v>
      </c>
    </row>
    <row r="26" spans="2:35" x14ac:dyDescent="0.35">
      <c r="D26" s="87" t="s">
        <v>75</v>
      </c>
    </row>
    <row r="27" spans="2:35" x14ac:dyDescent="0.35">
      <c r="E27" s="159" t="str">
        <f>Benchmark!E$1280</f>
        <v>Cumulative discounted (investor rate) project net cash flow (benchmark)</v>
      </c>
      <c r="F27" s="159" t="str">
        <f>Benchmark!F$1280</f>
        <v>M$, discounted</v>
      </c>
      <c r="I27" s="159"/>
      <c r="J27" s="174" t="str">
        <f>G34</f>
        <v>Benchmark</v>
      </c>
      <c r="K27" s="159">
        <f>Benchmark!K$1280</f>
        <v>-91.848250000000007</v>
      </c>
      <c r="L27" s="159">
        <f>Benchmark!L$1280</f>
        <v>-170.80120454545454</v>
      </c>
      <c r="M27" s="159">
        <f>Benchmark!M$1280</f>
        <v>-159.62801897816345</v>
      </c>
      <c r="N27" s="159">
        <f>Benchmark!N$1280</f>
        <v>-132.02209516144106</v>
      </c>
      <c r="O27" s="159">
        <f>Benchmark!O$1280</f>
        <v>-106.82108018389243</v>
      </c>
      <c r="P27" s="159">
        <f>Benchmark!P$1280</f>
        <v>-83.81586602365725</v>
      </c>
      <c r="Q27" s="159">
        <f>Benchmark!Q$1280</f>
        <v>-64.46700340786235</v>
      </c>
      <c r="R27" s="159">
        <f>Benchmark!R$1280</f>
        <v>-47.336251940853359</v>
      </c>
      <c r="S27" s="159">
        <f>Benchmark!S$1280</f>
        <v>-31.883516905399691</v>
      </c>
      <c r="T27" s="159">
        <f>Benchmark!T$1280</f>
        <v>-17.944404752544674</v>
      </c>
      <c r="U27" s="159">
        <f>Benchmark!U$1280</f>
        <v>-5.8158017973457952</v>
      </c>
      <c r="V27" s="159">
        <f>Benchmark!V$1280</f>
        <v>4.6452796029580572</v>
      </c>
      <c r="W27" s="159">
        <f>Benchmark!W$1280</f>
        <v>12.731835117904051</v>
      </c>
      <c r="X27" s="159">
        <f>Benchmark!X$1280</f>
        <v>20.083249222400411</v>
      </c>
      <c r="Y27" s="159">
        <f>Benchmark!Y$1280</f>
        <v>26.766352953760737</v>
      </c>
      <c r="Z27" s="159">
        <f>Benchmark!Z$1280</f>
        <v>32.841901800451943</v>
      </c>
      <c r="AA27" s="159">
        <f>Benchmark!AA$1280</f>
        <v>38.365128024716675</v>
      </c>
      <c r="AB27" s="159">
        <f>Benchmark!AB$1280</f>
        <v>43.386242774048249</v>
      </c>
      <c r="AC27" s="159">
        <f>Benchmark!AC$1280</f>
        <v>47.950892546167857</v>
      </c>
      <c r="AD27" s="159">
        <f>Benchmark!AD$1280</f>
        <v>52.229126200280405</v>
      </c>
      <c r="AE27" s="159">
        <f>Benchmark!AE$1280</f>
        <v>54.182180548673031</v>
      </c>
      <c r="AF27" s="159">
        <f>Benchmark!AF$1280</f>
        <v>54.182180548673031</v>
      </c>
      <c r="AG27" s="159">
        <f>Benchmark!AG$1280</f>
        <v>54.182180548673031</v>
      </c>
      <c r="AH27" s="159">
        <f>Benchmark!AH$1280</f>
        <v>54.182180548673031</v>
      </c>
      <c r="AI27" s="159">
        <f>Benchmark!AI$1280</f>
        <v>54.182180548673031</v>
      </c>
    </row>
    <row r="28" spans="2:35" x14ac:dyDescent="0.35">
      <c r="E28" s="159" t="str">
        <f>Behavioural!E$1280</f>
        <v>Cumulative discounted (investor rate) project net cash flow (behavioural)</v>
      </c>
      <c r="F28" s="159" t="str">
        <f>Behavioural!F$1280</f>
        <v>M$, discounted</v>
      </c>
      <c r="I28" s="159"/>
      <c r="J28" s="174" t="str">
        <f>G35</f>
        <v>Incentive + behaviour</v>
      </c>
      <c r="K28" s="159">
        <f>Behavioural!K$1280</f>
        <v>-91.848250000000007</v>
      </c>
      <c r="L28" s="159">
        <f>Behavioural!L$1280</f>
        <v>-170.80120454545454</v>
      </c>
      <c r="M28" s="159">
        <f>Behavioural!M$1280</f>
        <v>-159.62801897816345</v>
      </c>
      <c r="N28" s="159">
        <f>Behavioural!N$1280</f>
        <v>-132.02209516144106</v>
      </c>
      <c r="O28" s="159">
        <f>Behavioural!O$1280</f>
        <v>-106.82108018389243</v>
      </c>
      <c r="P28" s="159">
        <f>Behavioural!P$1280</f>
        <v>-83.81586602365725</v>
      </c>
      <c r="Q28" s="159">
        <f>Behavioural!Q$1280</f>
        <v>-64.46700340786235</v>
      </c>
      <c r="R28" s="159">
        <f>Behavioural!R$1280</f>
        <v>-47.336251940853359</v>
      </c>
      <c r="S28" s="159">
        <f>Behavioural!S$1280</f>
        <v>-31.883516905399691</v>
      </c>
      <c r="T28" s="159">
        <f>Behavioural!T$1280</f>
        <v>-17.944404752544674</v>
      </c>
      <c r="U28" s="159">
        <f>Behavioural!U$1280</f>
        <v>-5.8158017973457952</v>
      </c>
      <c r="V28" s="159">
        <f>Behavioural!V$1280</f>
        <v>4.6452796029580572</v>
      </c>
      <c r="W28" s="159">
        <f>Behavioural!W$1280</f>
        <v>12.731835117904051</v>
      </c>
      <c r="X28" s="159">
        <f>Behavioural!X$1280</f>
        <v>20.083249222400411</v>
      </c>
      <c r="Y28" s="159">
        <f>Behavioural!Y$1280</f>
        <v>26.766352953760737</v>
      </c>
      <c r="Z28" s="159">
        <f>Behavioural!Z$1280</f>
        <v>32.841901800451943</v>
      </c>
      <c r="AA28" s="159">
        <f>Behavioural!AA$1280</f>
        <v>38.365128024716675</v>
      </c>
      <c r="AB28" s="159">
        <f>Behavioural!AB$1280</f>
        <v>43.386242774048249</v>
      </c>
      <c r="AC28" s="159">
        <f>Behavioural!AC$1280</f>
        <v>47.950892546167857</v>
      </c>
      <c r="AD28" s="159">
        <f>Behavioural!AD$1280</f>
        <v>52.229126200280405</v>
      </c>
      <c r="AE28" s="159">
        <f>Behavioural!AE$1280</f>
        <v>54.182180548673031</v>
      </c>
      <c r="AF28" s="159">
        <f>Behavioural!AF$1280</f>
        <v>54.182180548673031</v>
      </c>
      <c r="AG28" s="159">
        <f>Behavioural!AG$1280</f>
        <v>54.182180548673031</v>
      </c>
      <c r="AH28" s="159">
        <f>Behavioural!AH$1280</f>
        <v>54.182180548673031</v>
      </c>
      <c r="AI28" s="159">
        <f>Behavioural!AI$1280</f>
        <v>54.182180548673031</v>
      </c>
    </row>
    <row r="30" spans="2:35" x14ac:dyDescent="0.35">
      <c r="D30" s="87" t="s">
        <v>76</v>
      </c>
    </row>
    <row r="31" spans="2:35" x14ac:dyDescent="0.35">
      <c r="E31" s="46" t="s">
        <v>173</v>
      </c>
      <c r="F31" s="46" t="s">
        <v>1042</v>
      </c>
      <c r="G31" s="88" t="s">
        <v>1392</v>
      </c>
    </row>
    <row r="32" spans="2:35" x14ac:dyDescent="0.35">
      <c r="E32" s="46" t="s">
        <v>991</v>
      </c>
      <c r="F32" s="46" t="s">
        <v>1042</v>
      </c>
      <c r="G32" s="88" t="s">
        <v>1393</v>
      </c>
    </row>
    <row r="33" spans="1:35" x14ac:dyDescent="0.35">
      <c r="E33" s="46" t="s">
        <v>990</v>
      </c>
      <c r="F33" s="46" t="s">
        <v>1042</v>
      </c>
      <c r="G33" s="88" t="s">
        <v>224</v>
      </c>
    </row>
    <row r="34" spans="1:35" x14ac:dyDescent="0.35">
      <c r="E34" s="46" t="s">
        <v>1043</v>
      </c>
      <c r="F34" s="46" t="s">
        <v>1042</v>
      </c>
      <c r="G34" s="88" t="s">
        <v>231</v>
      </c>
    </row>
    <row r="35" spans="1:35" x14ac:dyDescent="0.35">
      <c r="E35" s="46" t="s">
        <v>1044</v>
      </c>
      <c r="F35" s="46" t="s">
        <v>1042</v>
      </c>
      <c r="G35" s="88" t="s">
        <v>1337</v>
      </c>
    </row>
    <row r="37" spans="1:35" x14ac:dyDescent="0.35">
      <c r="B37" s="1" t="s">
        <v>1308</v>
      </c>
    </row>
    <row r="39" spans="1:35" x14ac:dyDescent="0.35">
      <c r="D39" s="87" t="s">
        <v>75</v>
      </c>
    </row>
    <row r="40" spans="1:35" s="158" customFormat="1" x14ac:dyDescent="0.35">
      <c r="A40" s="11"/>
      <c r="B40" s="11"/>
      <c r="C40" s="156"/>
      <c r="D40" s="157"/>
      <c r="E40" s="158" t="str">
        <f>Benchmark!E$1247</f>
        <v>Project net cash flow (benchmark)</v>
      </c>
      <c r="F40" s="158" t="str">
        <f>Benchmark!F$1247</f>
        <v>M$</v>
      </c>
      <c r="G40" s="230"/>
      <c r="I40" s="228">
        <f>Benchmark!I$1247</f>
        <v>357.42930515873229</v>
      </c>
      <c r="J40" s="297" t="str">
        <f>G48</f>
        <v>Benchmark</v>
      </c>
      <c r="K40" s="228">
        <f>Benchmark!K$1247</f>
        <v>-91.848250000000007</v>
      </c>
      <c r="L40" s="228">
        <f>Benchmark!L$1247</f>
        <v>-86.848250000000007</v>
      </c>
      <c r="M40" s="228">
        <f>Benchmark!M$1247</f>
        <v>13.519554536422207</v>
      </c>
      <c r="N40" s="228">
        <f>Benchmark!N$1247</f>
        <v>36.743484600057521</v>
      </c>
      <c r="O40" s="228">
        <f>Benchmark!O$1247</f>
        <v>36.896806028628951</v>
      </c>
      <c r="P40" s="228">
        <f>Benchmark!P$1247</f>
        <v>37.050127457200375</v>
      </c>
      <c r="Q40" s="228">
        <f>Benchmark!Q$1247</f>
        <v>34.277690404500234</v>
      </c>
      <c r="R40" s="228">
        <f>Benchmark!R$1247</f>
        <v>33.382988319610526</v>
      </c>
      <c r="S40" s="228">
        <f>Benchmark!S$1247</f>
        <v>33.124309905893455</v>
      </c>
      <c r="T40" s="228">
        <f>Benchmark!T$1247</f>
        <v>32.867697315414546</v>
      </c>
      <c r="U40" s="228">
        <f>Benchmark!U$1247</f>
        <v>31.45847246659369</v>
      </c>
      <c r="V40" s="228">
        <f>Benchmark!V$1247</f>
        <v>29.846686107183537</v>
      </c>
      <c r="W40" s="228">
        <f>Benchmark!W$1247</f>
        <v>25.379075298036227</v>
      </c>
      <c r="X40" s="228">
        <f>Benchmark!X$1247</f>
        <v>25.379075298036227</v>
      </c>
      <c r="Y40" s="228">
        <f>Benchmark!Y$1247</f>
        <v>25.379075298036231</v>
      </c>
      <c r="Z40" s="228">
        <f>Benchmark!Z$1247</f>
        <v>25.379075298036234</v>
      </c>
      <c r="AA40" s="228">
        <f>Benchmark!AA$1247</f>
        <v>25.379075298036234</v>
      </c>
      <c r="AB40" s="228">
        <f>Benchmark!AB$1247</f>
        <v>25.379075298036234</v>
      </c>
      <c r="AC40" s="228">
        <f>Benchmark!AC$1247</f>
        <v>25.379075298036227</v>
      </c>
      <c r="AD40" s="228">
        <f>Benchmark!AD$1247</f>
        <v>26.165287901132054</v>
      </c>
      <c r="AE40" s="228">
        <f>Benchmark!AE$1247</f>
        <v>13.139173029841539</v>
      </c>
      <c r="AF40" s="228">
        <f>Benchmark!AF$1247</f>
        <v>-2.5579538487363605E-16</v>
      </c>
      <c r="AG40" s="228">
        <f>Benchmark!AG$1247</f>
        <v>-2.5579538487363605E-16</v>
      </c>
      <c r="AH40" s="228">
        <f>Benchmark!AH$1247</f>
        <v>-2.5579538487363605E-16</v>
      </c>
      <c r="AI40" s="228">
        <f>Benchmark!AI$1247</f>
        <v>-2.5579538487363605E-16</v>
      </c>
    </row>
    <row r="41" spans="1:35" s="158" customFormat="1" x14ac:dyDescent="0.35">
      <c r="A41" s="11"/>
      <c r="B41" s="11"/>
      <c r="C41" s="156"/>
      <c r="D41" s="157"/>
      <c r="E41" s="158" t="str">
        <f>Incentive!E$1247</f>
        <v>Project net cash flow (incentive)</v>
      </c>
      <c r="F41" s="158" t="str">
        <f>Incentive!F$1247</f>
        <v>M$</v>
      </c>
      <c r="G41" s="230"/>
      <c r="I41" s="228">
        <f>Incentive!I$1247</f>
        <v>357.42930515873229</v>
      </c>
      <c r="J41" s="297" t="str">
        <f t="shared" ref="J41:J42" si="0">G49</f>
        <v>Incentive</v>
      </c>
      <c r="K41" s="228">
        <f>Incentive!K$1247</f>
        <v>-91.848250000000007</v>
      </c>
      <c r="L41" s="228">
        <f>Incentive!L$1247</f>
        <v>-86.848250000000007</v>
      </c>
      <c r="M41" s="228">
        <f>Incentive!M$1247</f>
        <v>13.519554536422207</v>
      </c>
      <c r="N41" s="228">
        <f>Incentive!N$1247</f>
        <v>36.743484600057521</v>
      </c>
      <c r="O41" s="228">
        <f>Incentive!O$1247</f>
        <v>36.896806028628951</v>
      </c>
      <c r="P41" s="228">
        <f>Incentive!P$1247</f>
        <v>37.050127457200375</v>
      </c>
      <c r="Q41" s="228">
        <f>Incentive!Q$1247</f>
        <v>34.277690404500234</v>
      </c>
      <c r="R41" s="228">
        <f>Incentive!R$1247</f>
        <v>33.382988319610526</v>
      </c>
      <c r="S41" s="228">
        <f>Incentive!S$1247</f>
        <v>33.124309905893455</v>
      </c>
      <c r="T41" s="228">
        <f>Incentive!T$1247</f>
        <v>32.867697315414546</v>
      </c>
      <c r="U41" s="228">
        <f>Incentive!U$1247</f>
        <v>31.45847246659369</v>
      </c>
      <c r="V41" s="228">
        <f>Incentive!V$1247</f>
        <v>29.846686107183537</v>
      </c>
      <c r="W41" s="228">
        <f>Incentive!W$1247</f>
        <v>25.379075298036227</v>
      </c>
      <c r="X41" s="228">
        <f>Incentive!X$1247</f>
        <v>25.379075298036227</v>
      </c>
      <c r="Y41" s="228">
        <f>Incentive!Y$1247</f>
        <v>25.379075298036231</v>
      </c>
      <c r="Z41" s="228">
        <f>Incentive!Z$1247</f>
        <v>25.379075298036234</v>
      </c>
      <c r="AA41" s="228">
        <f>Incentive!AA$1247</f>
        <v>25.379075298036234</v>
      </c>
      <c r="AB41" s="228">
        <f>Incentive!AB$1247</f>
        <v>25.379075298036234</v>
      </c>
      <c r="AC41" s="228">
        <f>Incentive!AC$1247</f>
        <v>25.379075298036227</v>
      </c>
      <c r="AD41" s="228">
        <f>Incentive!AD$1247</f>
        <v>26.165287901132054</v>
      </c>
      <c r="AE41" s="228">
        <f>Incentive!AE$1247</f>
        <v>13.139173029841539</v>
      </c>
      <c r="AF41" s="228">
        <f>Incentive!AF$1247</f>
        <v>-2.5579538487363605E-16</v>
      </c>
      <c r="AG41" s="228">
        <f>Incentive!AG$1247</f>
        <v>-2.5579538487363605E-16</v>
      </c>
      <c r="AH41" s="228">
        <f>Incentive!AH$1247</f>
        <v>-2.5579538487363605E-16</v>
      </c>
      <c r="AI41" s="228">
        <f>Incentive!AI$1247</f>
        <v>-2.5579538487363605E-16</v>
      </c>
    </row>
    <row r="42" spans="1:35" s="158" customFormat="1" x14ac:dyDescent="0.35">
      <c r="A42" s="11"/>
      <c r="B42" s="11"/>
      <c r="C42" s="156"/>
      <c r="D42" s="157"/>
      <c r="E42" s="158" t="str">
        <f>Behavioural!E$1247</f>
        <v>Project net cash flow (behavioural)</v>
      </c>
      <c r="F42" s="158" t="str">
        <f>Behavioural!F$1247</f>
        <v>M$</v>
      </c>
      <c r="G42" s="230"/>
      <c r="I42" s="228">
        <f>Behavioural!I$1247</f>
        <v>357.42930515873229</v>
      </c>
      <c r="J42" s="297" t="str">
        <f t="shared" si="0"/>
        <v>Behavioural</v>
      </c>
      <c r="K42" s="228">
        <f>Behavioural!K$1247</f>
        <v>-91.848250000000007</v>
      </c>
      <c r="L42" s="228">
        <f>Behavioural!L$1247</f>
        <v>-86.848250000000007</v>
      </c>
      <c r="M42" s="228">
        <f>Behavioural!M$1247</f>
        <v>13.519554536422207</v>
      </c>
      <c r="N42" s="228">
        <f>Behavioural!N$1247</f>
        <v>36.743484600057521</v>
      </c>
      <c r="O42" s="228">
        <f>Behavioural!O$1247</f>
        <v>36.896806028628951</v>
      </c>
      <c r="P42" s="228">
        <f>Behavioural!P$1247</f>
        <v>37.050127457200375</v>
      </c>
      <c r="Q42" s="228">
        <f>Behavioural!Q$1247</f>
        <v>34.277690404500234</v>
      </c>
      <c r="R42" s="228">
        <f>Behavioural!R$1247</f>
        <v>33.382988319610526</v>
      </c>
      <c r="S42" s="228">
        <f>Behavioural!S$1247</f>
        <v>33.124309905893455</v>
      </c>
      <c r="T42" s="228">
        <f>Behavioural!T$1247</f>
        <v>32.867697315414546</v>
      </c>
      <c r="U42" s="228">
        <f>Behavioural!U$1247</f>
        <v>31.45847246659369</v>
      </c>
      <c r="V42" s="228">
        <f>Behavioural!V$1247</f>
        <v>29.846686107183537</v>
      </c>
      <c r="W42" s="228">
        <f>Behavioural!W$1247</f>
        <v>25.379075298036227</v>
      </c>
      <c r="X42" s="228">
        <f>Behavioural!X$1247</f>
        <v>25.379075298036227</v>
      </c>
      <c r="Y42" s="228">
        <f>Behavioural!Y$1247</f>
        <v>25.379075298036231</v>
      </c>
      <c r="Z42" s="228">
        <f>Behavioural!Z$1247</f>
        <v>25.379075298036234</v>
      </c>
      <c r="AA42" s="228">
        <f>Behavioural!AA$1247</f>
        <v>25.379075298036234</v>
      </c>
      <c r="AB42" s="228">
        <f>Behavioural!AB$1247</f>
        <v>25.379075298036234</v>
      </c>
      <c r="AC42" s="228">
        <f>Behavioural!AC$1247</f>
        <v>25.379075298036227</v>
      </c>
      <c r="AD42" s="228">
        <f>Behavioural!AD$1247</f>
        <v>26.165287901132054</v>
      </c>
      <c r="AE42" s="228">
        <f>Behavioural!AE$1247</f>
        <v>13.139173029841539</v>
      </c>
      <c r="AF42" s="228">
        <f>Behavioural!AF$1247</f>
        <v>-2.5579538487363605E-16</v>
      </c>
      <c r="AG42" s="228">
        <f>Behavioural!AG$1247</f>
        <v>-2.5579538487363605E-16</v>
      </c>
      <c r="AH42" s="228">
        <f>Behavioural!AH$1247</f>
        <v>-2.5579538487363605E-16</v>
      </c>
      <c r="AI42" s="228">
        <f>Behavioural!AI$1247</f>
        <v>-2.5579538487363605E-16</v>
      </c>
    </row>
    <row r="44" spans="1:35" x14ac:dyDescent="0.35">
      <c r="D44" s="87" t="s">
        <v>76</v>
      </c>
    </row>
    <row r="45" spans="1:35" x14ac:dyDescent="0.35">
      <c r="E45" s="46" t="s">
        <v>173</v>
      </c>
      <c r="F45" s="46" t="s">
        <v>1042</v>
      </c>
      <c r="G45" s="88" t="s">
        <v>1309</v>
      </c>
    </row>
    <row r="46" spans="1:35" x14ac:dyDescent="0.35">
      <c r="E46" s="46" t="s">
        <v>991</v>
      </c>
      <c r="F46" s="46" t="s">
        <v>1042</v>
      </c>
      <c r="G46" s="88" t="s">
        <v>1310</v>
      </c>
    </row>
    <row r="47" spans="1:35" x14ac:dyDescent="0.35">
      <c r="E47" s="46" t="s">
        <v>990</v>
      </c>
      <c r="F47" s="46" t="s">
        <v>1042</v>
      </c>
      <c r="G47" s="88" t="s">
        <v>224</v>
      </c>
    </row>
    <row r="48" spans="1:35" x14ac:dyDescent="0.35">
      <c r="E48" s="46" t="s">
        <v>1043</v>
      </c>
      <c r="F48" s="46" t="s">
        <v>1042</v>
      </c>
      <c r="G48" s="88" t="s">
        <v>231</v>
      </c>
    </row>
    <row r="49" spans="1:35" x14ac:dyDescent="0.35">
      <c r="E49" s="46" t="s">
        <v>1044</v>
      </c>
      <c r="F49" s="46" t="s">
        <v>1042</v>
      </c>
      <c r="G49" s="88" t="s">
        <v>171</v>
      </c>
    </row>
    <row r="50" spans="1:35" x14ac:dyDescent="0.35">
      <c r="E50" s="46" t="s">
        <v>1045</v>
      </c>
      <c r="F50" s="46" t="s">
        <v>1042</v>
      </c>
      <c r="G50" s="88" t="s">
        <v>1048</v>
      </c>
    </row>
    <row r="52" spans="1:35" x14ac:dyDescent="0.35">
      <c r="A52" s="292" t="s">
        <v>1484</v>
      </c>
      <c r="B52" s="292"/>
      <c r="C52" s="557"/>
      <c r="D52" s="558"/>
      <c r="E52" s="551"/>
      <c r="F52" s="551"/>
      <c r="G52" s="559"/>
      <c r="H52" s="551"/>
      <c r="I52" s="559"/>
      <c r="J52" s="562"/>
      <c r="K52" s="559"/>
      <c r="L52" s="559"/>
      <c r="M52" s="559"/>
      <c r="N52" s="559"/>
      <c r="O52" s="559"/>
      <c r="P52" s="559"/>
      <c r="Q52" s="559"/>
      <c r="R52" s="559"/>
      <c r="S52" s="559"/>
      <c r="T52" s="559"/>
      <c r="U52" s="559"/>
      <c r="V52" s="559"/>
      <c r="W52" s="559"/>
      <c r="X52" s="559"/>
      <c r="Y52" s="559"/>
      <c r="Z52" s="559"/>
      <c r="AA52" s="559"/>
      <c r="AB52" s="559"/>
      <c r="AC52" s="559"/>
      <c r="AD52" s="559"/>
      <c r="AE52" s="559"/>
      <c r="AF52" s="559"/>
      <c r="AG52" s="559"/>
      <c r="AH52" s="559"/>
      <c r="AI52" s="559"/>
    </row>
    <row r="54" spans="1:35" x14ac:dyDescent="0.35">
      <c r="B54" s="1" t="s">
        <v>1324</v>
      </c>
    </row>
    <row r="56" spans="1:35" x14ac:dyDescent="0.35">
      <c r="C56" s="86" t="s">
        <v>1321</v>
      </c>
    </row>
    <row r="58" spans="1:35" x14ac:dyDescent="0.35">
      <c r="D58" s="87" t="s">
        <v>75</v>
      </c>
    </row>
    <row r="59" spans="1:35" s="158" customFormat="1" x14ac:dyDescent="0.35">
      <c r="A59" s="11"/>
      <c r="B59" s="11"/>
      <c r="C59" s="156"/>
      <c r="D59" s="157"/>
      <c r="E59" s="158" t="str">
        <f>Benchmark!E$363</f>
        <v>Signature bonus (benchmark)</v>
      </c>
      <c r="F59" s="158" t="str">
        <f>Benchmark!F$363</f>
        <v>M$</v>
      </c>
      <c r="G59" s="194"/>
      <c r="I59" s="194">
        <f>Benchmark!I$363</f>
        <v>5</v>
      </c>
      <c r="J59" s="229" t="str">
        <f>G72</f>
        <v>Signature bonus</v>
      </c>
      <c r="K59" s="194">
        <f>Benchmark!K$363</f>
        <v>5</v>
      </c>
      <c r="L59" s="194">
        <f>Benchmark!L$363</f>
        <v>0</v>
      </c>
      <c r="M59" s="194">
        <f>Benchmark!M$363</f>
        <v>0</v>
      </c>
      <c r="N59" s="194">
        <f>Benchmark!N$363</f>
        <v>0</v>
      </c>
      <c r="O59" s="194">
        <f>Benchmark!O$363</f>
        <v>0</v>
      </c>
      <c r="P59" s="194">
        <f>Benchmark!P$363</f>
        <v>0</v>
      </c>
      <c r="Q59" s="194">
        <f>Benchmark!Q$363</f>
        <v>0</v>
      </c>
      <c r="R59" s="194">
        <f>Benchmark!R$363</f>
        <v>0</v>
      </c>
      <c r="S59" s="194">
        <f>Benchmark!S$363</f>
        <v>0</v>
      </c>
      <c r="T59" s="194">
        <f>Benchmark!T$363</f>
        <v>0</v>
      </c>
      <c r="U59" s="194">
        <f>Benchmark!U$363</f>
        <v>0</v>
      </c>
      <c r="V59" s="194">
        <f>Benchmark!V$363</f>
        <v>0</v>
      </c>
      <c r="W59" s="194">
        <f>Benchmark!W$363</f>
        <v>0</v>
      </c>
      <c r="X59" s="194">
        <f>Benchmark!X$363</f>
        <v>0</v>
      </c>
      <c r="Y59" s="194">
        <f>Benchmark!Y$363</f>
        <v>0</v>
      </c>
      <c r="Z59" s="194">
        <f>Benchmark!Z$363</f>
        <v>0</v>
      </c>
      <c r="AA59" s="194">
        <f>Benchmark!AA$363</f>
        <v>0</v>
      </c>
      <c r="AB59" s="194">
        <f>Benchmark!AB$363</f>
        <v>0</v>
      </c>
      <c r="AC59" s="194">
        <f>Benchmark!AC$363</f>
        <v>0</v>
      </c>
      <c r="AD59" s="194">
        <f>Benchmark!AD$363</f>
        <v>0</v>
      </c>
      <c r="AE59" s="194">
        <f>Benchmark!AE$363</f>
        <v>0</v>
      </c>
      <c r="AF59" s="194">
        <f>Benchmark!AF$363</f>
        <v>0</v>
      </c>
      <c r="AG59" s="158">
        <f>Benchmark!AG$363</f>
        <v>0</v>
      </c>
      <c r="AH59" s="158">
        <f>Benchmark!AH$363</f>
        <v>0</v>
      </c>
      <c r="AI59" s="158">
        <f>Benchmark!AI$363</f>
        <v>0</v>
      </c>
    </row>
    <row r="60" spans="1:35" s="158" customFormat="1" x14ac:dyDescent="0.35">
      <c r="A60" s="11"/>
      <c r="B60" s="11"/>
      <c r="C60" s="156"/>
      <c r="D60" s="157"/>
      <c r="E60" s="158" t="str">
        <f>Benchmark!E$463</f>
        <v>Import duties (benchmark)</v>
      </c>
      <c r="F60" s="158" t="str">
        <f>Benchmark!F$463</f>
        <v>M$</v>
      </c>
      <c r="G60" s="194"/>
      <c r="I60" s="194">
        <f>Benchmark!I$463</f>
        <v>63.761653125000024</v>
      </c>
      <c r="J60" s="229" t="str">
        <f t="shared" ref="J60:J66" si="1">G73</f>
        <v>Import duties</v>
      </c>
      <c r="K60" s="194">
        <f>Benchmark!K$463</f>
        <v>3.375</v>
      </c>
      <c r="L60" s="194">
        <f>Benchmark!L$463</f>
        <v>3.375</v>
      </c>
      <c r="M60" s="194">
        <f>Benchmark!M$463</f>
        <v>2.9043552862149538</v>
      </c>
      <c r="N60" s="194">
        <f>Benchmark!N$463</f>
        <v>3.1715427862149541</v>
      </c>
      <c r="O60" s="194">
        <f>Benchmark!O$463</f>
        <v>3.1715427862149537</v>
      </c>
      <c r="P60" s="194">
        <f>Benchmark!P$463</f>
        <v>3.1715427862149537</v>
      </c>
      <c r="Q60" s="194">
        <f>Benchmark!Q$463</f>
        <v>3.1715427862149537</v>
      </c>
      <c r="R60" s="194">
        <f>Benchmark!R$463</f>
        <v>3.1715427862149537</v>
      </c>
      <c r="S60" s="194">
        <f>Benchmark!S$463</f>
        <v>3.1715427862149537</v>
      </c>
      <c r="T60" s="194">
        <f>Benchmark!T$463</f>
        <v>3.1715427862149537</v>
      </c>
      <c r="U60" s="194">
        <f>Benchmark!U$463</f>
        <v>3.1715427862149541</v>
      </c>
      <c r="V60" s="194">
        <f>Benchmark!V$463</f>
        <v>3.1715427862149541</v>
      </c>
      <c r="W60" s="194">
        <f>Benchmark!W$463</f>
        <v>3.1715427862149532</v>
      </c>
      <c r="X60" s="194">
        <f>Benchmark!X$463</f>
        <v>3.1715427862149532</v>
      </c>
      <c r="Y60" s="194">
        <f>Benchmark!Y$463</f>
        <v>3.1715427862149532</v>
      </c>
      <c r="Z60" s="194">
        <f>Benchmark!Z$463</f>
        <v>3.1715427862149537</v>
      </c>
      <c r="AA60" s="194">
        <f>Benchmark!AA$463</f>
        <v>3.1715427862149537</v>
      </c>
      <c r="AB60" s="194">
        <f>Benchmark!AB$463</f>
        <v>3.1715427862149537</v>
      </c>
      <c r="AC60" s="194">
        <f>Benchmark!AC$463</f>
        <v>3.1715427862149537</v>
      </c>
      <c r="AD60" s="194">
        <f>Benchmark!AD$463</f>
        <v>3.1210757593457932</v>
      </c>
      <c r="AE60" s="194">
        <f>Benchmark!AE$463</f>
        <v>0.24153749999999904</v>
      </c>
      <c r="AF60" s="194">
        <f>Benchmark!AF$463</f>
        <v>0</v>
      </c>
      <c r="AG60" s="158">
        <f>Benchmark!AG$463</f>
        <v>0</v>
      </c>
      <c r="AH60" s="158">
        <f>Benchmark!AH$463</f>
        <v>0</v>
      </c>
      <c r="AI60" s="158">
        <f>Benchmark!AI$463</f>
        <v>0</v>
      </c>
    </row>
    <row r="61" spans="1:35" s="158" customFormat="1" x14ac:dyDescent="0.35">
      <c r="A61" s="11"/>
      <c r="B61" s="11"/>
      <c r="C61" s="156"/>
      <c r="D61" s="157"/>
      <c r="E61" s="158" t="str">
        <f>Benchmark!E$702</f>
        <v>Royalty (benchmark)</v>
      </c>
      <c r="F61" s="158" t="str">
        <f>Benchmark!F$702</f>
        <v>M$</v>
      </c>
      <c r="G61" s="194"/>
      <c r="I61" s="194">
        <f>Benchmark!I$702</f>
        <v>110.79004701555969</v>
      </c>
      <c r="J61" s="229" t="str">
        <f t="shared" si="1"/>
        <v>Royalty</v>
      </c>
      <c r="K61" s="194">
        <f>Benchmark!K$702</f>
        <v>0</v>
      </c>
      <c r="L61" s="194">
        <f>Benchmark!L$702</f>
        <v>0</v>
      </c>
      <c r="M61" s="194">
        <f>Benchmark!M$702</f>
        <v>4.6224151792206154</v>
      </c>
      <c r="N61" s="194">
        <f>Benchmark!N$702</f>
        <v>6.1632202389608208</v>
      </c>
      <c r="O61" s="194">
        <f>Benchmark!O$702</f>
        <v>6.1632202389608217</v>
      </c>
      <c r="P61" s="194">
        <f>Benchmark!P$702</f>
        <v>6.1632202389608208</v>
      </c>
      <c r="Q61" s="194">
        <f>Benchmark!Q$702</f>
        <v>6.1632202389608208</v>
      </c>
      <c r="R61" s="194">
        <f>Benchmark!R$702</f>
        <v>6.1632202389608199</v>
      </c>
      <c r="S61" s="194">
        <f>Benchmark!S$702</f>
        <v>6.1632202389608208</v>
      </c>
      <c r="T61" s="194">
        <f>Benchmark!T$702</f>
        <v>6.1632202389608208</v>
      </c>
      <c r="U61" s="194">
        <f>Benchmark!U$702</f>
        <v>6.1632202389608208</v>
      </c>
      <c r="V61" s="194">
        <f>Benchmark!V$702</f>
        <v>6.1632202389608199</v>
      </c>
      <c r="W61" s="194">
        <f>Benchmark!W$702</f>
        <v>6.1632202389608208</v>
      </c>
      <c r="X61" s="194">
        <f>Benchmark!X$702</f>
        <v>6.1632202389608208</v>
      </c>
      <c r="Y61" s="194">
        <f>Benchmark!Y$702</f>
        <v>6.1632202389608208</v>
      </c>
      <c r="Z61" s="194">
        <f>Benchmark!Z$702</f>
        <v>6.1632202389608208</v>
      </c>
      <c r="AA61" s="194">
        <f>Benchmark!AA$702</f>
        <v>6.1632202389608199</v>
      </c>
      <c r="AB61" s="194">
        <f>Benchmark!AB$702</f>
        <v>6.1632202389608208</v>
      </c>
      <c r="AC61" s="194">
        <f>Benchmark!AC$702</f>
        <v>6.1632202389608208</v>
      </c>
      <c r="AD61" s="194">
        <f>Benchmark!AD$702</f>
        <v>6.1632202389608199</v>
      </c>
      <c r="AE61" s="194">
        <f>Benchmark!AE$702</f>
        <v>1.3928877740051402</v>
      </c>
      <c r="AF61" s="194">
        <f>Benchmark!AF$702</f>
        <v>0</v>
      </c>
      <c r="AG61" s="158">
        <f>Benchmark!AG$702</f>
        <v>0</v>
      </c>
      <c r="AH61" s="158">
        <f>Benchmark!AH$702</f>
        <v>0</v>
      </c>
      <c r="AI61" s="158">
        <f>Benchmark!AI$702</f>
        <v>0</v>
      </c>
    </row>
    <row r="62" spans="1:35" s="158" customFormat="1" x14ac:dyDescent="0.35">
      <c r="A62" s="11"/>
      <c r="B62" s="11"/>
      <c r="C62" s="156"/>
      <c r="D62" s="157"/>
      <c r="E62" s="158" t="str">
        <f>Benchmark!E$942</f>
        <v>Income tax (benchmark)</v>
      </c>
      <c r="F62" s="158" t="str">
        <f>Benchmark!F$942</f>
        <v>M$</v>
      </c>
      <c r="G62" s="194"/>
      <c r="I62" s="194">
        <f>Benchmark!I$942</f>
        <v>112.3386094387092</v>
      </c>
      <c r="J62" s="229" t="str">
        <f t="shared" si="1"/>
        <v>Income tax</v>
      </c>
      <c r="K62" s="194">
        <f>Benchmark!K$942</f>
        <v>0</v>
      </c>
      <c r="L62" s="194">
        <f>Benchmark!L$942</f>
        <v>0</v>
      </c>
      <c r="M62" s="194">
        <f>Benchmark!M$942</f>
        <v>0</v>
      </c>
      <c r="N62" s="194">
        <f>Benchmark!N$942</f>
        <v>0</v>
      </c>
      <c r="O62" s="194">
        <f>Benchmark!O$942</f>
        <v>0</v>
      </c>
      <c r="P62" s="194">
        <f>Benchmark!P$942</f>
        <v>0</v>
      </c>
      <c r="Q62" s="194">
        <f>Benchmark!Q$942</f>
        <v>2.9257584812715738</v>
      </c>
      <c r="R62" s="194">
        <f>Benchmark!R$942</f>
        <v>3.9737819947327133</v>
      </c>
      <c r="S62" s="194">
        <f>Benchmark!S$942</f>
        <v>4.3857818370212076</v>
      </c>
      <c r="T62" s="194">
        <f>Benchmark!T$942</f>
        <v>4.7957158560715492</v>
      </c>
      <c r="U62" s="194">
        <f>Benchmark!U$942</f>
        <v>4.8969817010788885</v>
      </c>
      <c r="V62" s="194">
        <f>Benchmark!V$942</f>
        <v>4.9962619412821603</v>
      </c>
      <c r="W62" s="194">
        <f>Benchmark!W$942</f>
        <v>9.9602739514458332</v>
      </c>
      <c r="X62" s="194">
        <f>Benchmark!X$942</f>
        <v>9.9602739514458332</v>
      </c>
      <c r="Y62" s="194">
        <f>Benchmark!Y$942</f>
        <v>9.9602739514458314</v>
      </c>
      <c r="Z62" s="194">
        <f>Benchmark!Z$942</f>
        <v>9.9602739514458314</v>
      </c>
      <c r="AA62" s="194">
        <f>Benchmark!AA$942</f>
        <v>9.9602739514458332</v>
      </c>
      <c r="AB62" s="194">
        <f>Benchmark!AB$942</f>
        <v>9.9602739514458314</v>
      </c>
      <c r="AC62" s="194">
        <f>Benchmark!AC$942</f>
        <v>9.9602739514458332</v>
      </c>
      <c r="AD62" s="194">
        <f>Benchmark!AD$942</f>
        <v>10.385660905300988</v>
      </c>
      <c r="AE62" s="194">
        <f>Benchmark!AE$942</f>
        <v>6.2567490618293045</v>
      </c>
      <c r="AF62" s="194">
        <f>Benchmark!AF$942</f>
        <v>0</v>
      </c>
      <c r="AG62" s="158">
        <f>Benchmark!AG$942</f>
        <v>0</v>
      </c>
      <c r="AH62" s="158">
        <f>Benchmark!AH$942</f>
        <v>0</v>
      </c>
      <c r="AI62" s="158">
        <f>Benchmark!AI$942</f>
        <v>0</v>
      </c>
    </row>
    <row r="63" spans="1:35" s="158" customFormat="1" x14ac:dyDescent="0.35">
      <c r="A63" s="11"/>
      <c r="B63" s="11"/>
      <c r="C63" s="156"/>
      <c r="D63" s="157"/>
      <c r="E63" s="158" t="str">
        <f>Benchmark!E$1007</f>
        <v>Resource rent tax (benchmark)</v>
      </c>
      <c r="F63" s="158" t="str">
        <f>Benchmark!F$1007</f>
        <v>M$</v>
      </c>
      <c r="G63" s="194"/>
      <c r="I63" s="194">
        <f>Benchmark!I$1007</f>
        <v>0</v>
      </c>
      <c r="J63" s="229" t="str">
        <f t="shared" si="1"/>
        <v>Resource rent tax</v>
      </c>
      <c r="K63" s="194">
        <f>Benchmark!K$1007</f>
        <v>0</v>
      </c>
      <c r="L63" s="194">
        <f>Benchmark!L$1007</f>
        <v>0</v>
      </c>
      <c r="M63" s="194">
        <f>Benchmark!M$1007</f>
        <v>0</v>
      </c>
      <c r="N63" s="194">
        <f>Benchmark!N$1007</f>
        <v>0</v>
      </c>
      <c r="O63" s="194">
        <f>Benchmark!O$1007</f>
        <v>0</v>
      </c>
      <c r="P63" s="194">
        <f>Benchmark!P$1007</f>
        <v>0</v>
      </c>
      <c r="Q63" s="194">
        <f>Benchmark!Q$1007</f>
        <v>0</v>
      </c>
      <c r="R63" s="194">
        <f>Benchmark!R$1007</f>
        <v>0</v>
      </c>
      <c r="S63" s="194">
        <f>Benchmark!S$1007</f>
        <v>0</v>
      </c>
      <c r="T63" s="194">
        <f>Benchmark!T$1007</f>
        <v>0</v>
      </c>
      <c r="U63" s="194">
        <f>Benchmark!U$1007</f>
        <v>0</v>
      </c>
      <c r="V63" s="194">
        <f>Benchmark!V$1007</f>
        <v>0</v>
      </c>
      <c r="W63" s="194">
        <f>Benchmark!W$1007</f>
        <v>0</v>
      </c>
      <c r="X63" s="194">
        <f>Benchmark!X$1007</f>
        <v>0</v>
      </c>
      <c r="Y63" s="194">
        <f>Benchmark!Y$1007</f>
        <v>0</v>
      </c>
      <c r="Z63" s="194">
        <f>Benchmark!Z$1007</f>
        <v>0</v>
      </c>
      <c r="AA63" s="194">
        <f>Benchmark!AA$1007</f>
        <v>0</v>
      </c>
      <c r="AB63" s="194">
        <f>Benchmark!AB$1007</f>
        <v>0</v>
      </c>
      <c r="AC63" s="194">
        <f>Benchmark!AC$1007</f>
        <v>0</v>
      </c>
      <c r="AD63" s="194">
        <f>Benchmark!AD$1007</f>
        <v>0</v>
      </c>
      <c r="AE63" s="194">
        <f>Benchmark!AE$1007</f>
        <v>0</v>
      </c>
      <c r="AF63" s="194">
        <f>Benchmark!AF$1007</f>
        <v>0</v>
      </c>
      <c r="AG63" s="158">
        <f>Benchmark!AG$1007</f>
        <v>0</v>
      </c>
      <c r="AH63" s="158">
        <f>Benchmark!AH$1007</f>
        <v>0</v>
      </c>
      <c r="AI63" s="158">
        <f>Benchmark!AI$1007</f>
        <v>0</v>
      </c>
    </row>
    <row r="64" spans="1:35" s="158" customFormat="1" x14ac:dyDescent="0.35">
      <c r="A64" s="11"/>
      <c r="B64" s="11"/>
      <c r="C64" s="156"/>
      <c r="D64" s="157"/>
      <c r="E64" s="158" t="str">
        <f>Benchmark!E$1056</f>
        <v>WHT on services (benchmark)</v>
      </c>
      <c r="F64" s="158" t="str">
        <f>Benchmark!F$1056</f>
        <v>M$</v>
      </c>
      <c r="G64" s="194"/>
      <c r="I64" s="194">
        <f>Benchmark!I$1056</f>
        <v>18.956099999999999</v>
      </c>
      <c r="J64" s="229" t="str">
        <f t="shared" si="1"/>
        <v>WHT on services</v>
      </c>
      <c r="K64" s="194">
        <f>Benchmark!K$1056</f>
        <v>2.4</v>
      </c>
      <c r="L64" s="194">
        <f>Benchmark!L$1056</f>
        <v>2.4</v>
      </c>
      <c r="M64" s="194">
        <f>Benchmark!M$1056</f>
        <v>0.78749999999999987</v>
      </c>
      <c r="N64" s="194">
        <f>Benchmark!N$1056</f>
        <v>0.78749999999999998</v>
      </c>
      <c r="O64" s="194">
        <f>Benchmark!O$1056</f>
        <v>0.78749999999999998</v>
      </c>
      <c r="P64" s="194">
        <f>Benchmark!P$1056</f>
        <v>0.78749999999999998</v>
      </c>
      <c r="Q64" s="194">
        <f>Benchmark!Q$1056</f>
        <v>0.78749999999999998</v>
      </c>
      <c r="R64" s="194">
        <f>Benchmark!R$1056</f>
        <v>0.78749999999999998</v>
      </c>
      <c r="S64" s="194">
        <f>Benchmark!S$1056</f>
        <v>0.78749999999999998</v>
      </c>
      <c r="T64" s="194">
        <f>Benchmark!T$1056</f>
        <v>0.78749999999999998</v>
      </c>
      <c r="U64" s="194">
        <f>Benchmark!U$1056</f>
        <v>0.78749999999999998</v>
      </c>
      <c r="V64" s="194">
        <f>Benchmark!V$1056</f>
        <v>0.78749999999999998</v>
      </c>
      <c r="W64" s="194">
        <f>Benchmark!W$1056</f>
        <v>0.78749999999999998</v>
      </c>
      <c r="X64" s="194">
        <f>Benchmark!X$1056</f>
        <v>0.78749999999999987</v>
      </c>
      <c r="Y64" s="194">
        <f>Benchmark!Y$1056</f>
        <v>0.78750000000000009</v>
      </c>
      <c r="Z64" s="194">
        <f>Benchmark!Z$1056</f>
        <v>0.78749999999999998</v>
      </c>
      <c r="AA64" s="194">
        <f>Benchmark!AA$1056</f>
        <v>0.78749999999999998</v>
      </c>
      <c r="AB64" s="194">
        <f>Benchmark!AB$1056</f>
        <v>0.78749999999999998</v>
      </c>
      <c r="AC64" s="194">
        <f>Benchmark!AC$1056</f>
        <v>0.78749999999999998</v>
      </c>
      <c r="AD64" s="194">
        <f>Benchmark!AD$1056</f>
        <v>0.76859999999999917</v>
      </c>
      <c r="AE64" s="194">
        <f>Benchmark!AE$1056</f>
        <v>0</v>
      </c>
      <c r="AF64" s="194">
        <f>Benchmark!AF$1056</f>
        <v>0</v>
      </c>
      <c r="AG64" s="158">
        <f>Benchmark!AG$1056</f>
        <v>0</v>
      </c>
      <c r="AH64" s="158">
        <f>Benchmark!AH$1056</f>
        <v>0</v>
      </c>
      <c r="AI64" s="158">
        <f>Benchmark!AI$1056</f>
        <v>0</v>
      </c>
    </row>
    <row r="65" spans="1:35" s="158" customFormat="1" x14ac:dyDescent="0.35">
      <c r="A65" s="11"/>
      <c r="B65" s="11"/>
      <c r="C65" s="156"/>
      <c r="D65" s="157"/>
      <c r="E65" s="158" t="str">
        <f>Benchmark!E$1093</f>
        <v>WHT on interest (benchmark)</v>
      </c>
      <c r="F65" s="158" t="str">
        <f>Benchmark!F$1093</f>
        <v>M$</v>
      </c>
      <c r="G65" s="194"/>
      <c r="I65" s="194">
        <f>Benchmark!I$1093</f>
        <v>6.4395000000000007</v>
      </c>
      <c r="J65" s="229" t="str">
        <f t="shared" si="1"/>
        <v>WHT on interest</v>
      </c>
      <c r="K65" s="194">
        <f>Benchmark!K$1093</f>
        <v>1.0732499999999998</v>
      </c>
      <c r="L65" s="194">
        <f>Benchmark!L$1093</f>
        <v>1.0732499999999998</v>
      </c>
      <c r="M65" s="194">
        <f>Benchmark!M$1093</f>
        <v>1.0732499999999998</v>
      </c>
      <c r="N65" s="194">
        <f>Benchmark!N$1093</f>
        <v>0.91992857142857154</v>
      </c>
      <c r="O65" s="194">
        <f>Benchmark!O$1093</f>
        <v>0.76660714285714293</v>
      </c>
      <c r="P65" s="194">
        <f>Benchmark!P$1093</f>
        <v>0.61328571428571443</v>
      </c>
      <c r="Q65" s="194">
        <f>Benchmark!Q$1093</f>
        <v>0.45996428571428599</v>
      </c>
      <c r="R65" s="194">
        <f>Benchmark!R$1093</f>
        <v>0.30664285714285733</v>
      </c>
      <c r="S65" s="194">
        <f>Benchmark!S$1093</f>
        <v>0.1533214285714288</v>
      </c>
      <c r="T65" s="194">
        <f>Benchmark!T$1093</f>
        <v>2.5579538487363605E-16</v>
      </c>
      <c r="U65" s="194">
        <f>Benchmark!U$1093</f>
        <v>2.5579538487363605E-16</v>
      </c>
      <c r="V65" s="194">
        <f>Benchmark!V$1093</f>
        <v>2.557953848736361E-16</v>
      </c>
      <c r="W65" s="194">
        <f>Benchmark!W$1093</f>
        <v>2.5579538487363605E-16</v>
      </c>
      <c r="X65" s="194">
        <f>Benchmark!X$1093</f>
        <v>2.5579538487363605E-16</v>
      </c>
      <c r="Y65" s="194">
        <f>Benchmark!Y$1093</f>
        <v>2.5579538487363605E-16</v>
      </c>
      <c r="Z65" s="194">
        <f>Benchmark!Z$1093</f>
        <v>2.5579538487363605E-16</v>
      </c>
      <c r="AA65" s="194">
        <f>Benchmark!AA$1093</f>
        <v>2.557953848736361E-16</v>
      </c>
      <c r="AB65" s="194">
        <f>Benchmark!AB$1093</f>
        <v>2.5579538487363605E-16</v>
      </c>
      <c r="AC65" s="194">
        <f>Benchmark!AC$1093</f>
        <v>2.5579538487363605E-16</v>
      </c>
      <c r="AD65" s="194">
        <f>Benchmark!AD$1093</f>
        <v>2.5579538487363605E-16</v>
      </c>
      <c r="AE65" s="194">
        <f>Benchmark!AE$1093</f>
        <v>2.557953848736361E-16</v>
      </c>
      <c r="AF65" s="194">
        <f>Benchmark!AF$1093</f>
        <v>2.5579538487363605E-16</v>
      </c>
      <c r="AG65" s="158">
        <f>Benchmark!AG$1093</f>
        <v>2.5579538487363605E-16</v>
      </c>
      <c r="AH65" s="158">
        <f>Benchmark!AH$1093</f>
        <v>2.5579538487363605E-16</v>
      </c>
      <c r="AI65" s="158">
        <f>Benchmark!AI$1093</f>
        <v>2.5579538487363605E-16</v>
      </c>
    </row>
    <row r="66" spans="1:35" s="158" customFormat="1" x14ac:dyDescent="0.35">
      <c r="A66" s="11"/>
      <c r="B66" s="11"/>
      <c r="C66" s="156"/>
      <c r="D66" s="157"/>
      <c r="E66" s="158" t="str">
        <f>Benchmark!E$1135</f>
        <v>WHT on dividends (benchmark)</v>
      </c>
      <c r="F66" s="158" t="str">
        <f>Benchmark!F$1135</f>
        <v>M$</v>
      </c>
      <c r="G66" s="194"/>
      <c r="I66" s="194">
        <f>Benchmark!I$1135</f>
        <v>24.280100573192506</v>
      </c>
      <c r="J66" s="229" t="str">
        <f t="shared" si="1"/>
        <v>WHT on dividends</v>
      </c>
      <c r="K66" s="194">
        <f>Benchmark!K$1135</f>
        <v>0</v>
      </c>
      <c r="L66" s="194">
        <f>Benchmark!L$1135</f>
        <v>0</v>
      </c>
      <c r="M66" s="194">
        <f>Benchmark!M$1135</f>
        <v>0</v>
      </c>
      <c r="N66" s="194">
        <f>Benchmark!N$1135</f>
        <v>0</v>
      </c>
      <c r="O66" s="194">
        <f>Benchmark!O$1135</f>
        <v>0</v>
      </c>
      <c r="P66" s="194">
        <f>Benchmark!P$1135</f>
        <v>0</v>
      </c>
      <c r="Q66" s="194">
        <f>Benchmark!Q$1135</f>
        <v>0</v>
      </c>
      <c r="R66" s="194">
        <f>Benchmark!R$1135</f>
        <v>0</v>
      </c>
      <c r="S66" s="194">
        <f>Benchmark!S$1135</f>
        <v>0</v>
      </c>
      <c r="T66" s="194">
        <f>Benchmark!T$1135</f>
        <v>0</v>
      </c>
      <c r="U66" s="194">
        <f>Benchmark!U$1135</f>
        <v>1.3079590038135138</v>
      </c>
      <c r="V66" s="194">
        <f>Benchmark!V$1135</f>
        <v>2.8204651230203948</v>
      </c>
      <c r="W66" s="194">
        <f>Benchmark!W$1135</f>
        <v>2.3240639220040276</v>
      </c>
      <c r="X66" s="194">
        <f>Benchmark!X$1135</f>
        <v>2.3240639220040276</v>
      </c>
      <c r="Y66" s="194">
        <f>Benchmark!Y$1135</f>
        <v>2.324063922004028</v>
      </c>
      <c r="Z66" s="194">
        <f>Benchmark!Z$1135</f>
        <v>2.3240639220040276</v>
      </c>
      <c r="AA66" s="194">
        <f>Benchmark!AA$1135</f>
        <v>2.3240639220040276</v>
      </c>
      <c r="AB66" s="194">
        <f>Benchmark!AB$1135</f>
        <v>2.3240639220040276</v>
      </c>
      <c r="AC66" s="194">
        <f>Benchmark!AC$1135</f>
        <v>2.3240639220040276</v>
      </c>
      <c r="AD66" s="194">
        <f>Benchmark!AD$1135</f>
        <v>2.423320877903564</v>
      </c>
      <c r="AE66" s="194">
        <f>Benchmark!AE$1135</f>
        <v>1.4599081144268375</v>
      </c>
      <c r="AF66" s="194">
        <f>Benchmark!AF$1135</f>
        <v>0</v>
      </c>
      <c r="AG66" s="158">
        <f>Benchmark!AG$1135</f>
        <v>0</v>
      </c>
      <c r="AH66" s="158">
        <f>Benchmark!AH$1135</f>
        <v>0</v>
      </c>
      <c r="AI66" s="158">
        <f>Benchmark!AI$1135</f>
        <v>0</v>
      </c>
    </row>
    <row r="68" spans="1:35" x14ac:dyDescent="0.35">
      <c r="D68" s="87" t="s">
        <v>76</v>
      </c>
    </row>
    <row r="69" spans="1:35" x14ac:dyDescent="0.35">
      <c r="E69" s="46" t="s">
        <v>173</v>
      </c>
      <c r="F69" s="46" t="s">
        <v>1042</v>
      </c>
      <c r="G69" s="88" t="s">
        <v>1321</v>
      </c>
    </row>
    <row r="70" spans="1:35" x14ac:dyDescent="0.35">
      <c r="E70" s="46" t="s">
        <v>991</v>
      </c>
      <c r="F70" s="46" t="s">
        <v>1042</v>
      </c>
      <c r="G70" s="88" t="s">
        <v>225</v>
      </c>
    </row>
    <row r="71" spans="1:35" x14ac:dyDescent="0.35">
      <c r="E71" s="46" t="s">
        <v>990</v>
      </c>
      <c r="F71" s="46" t="s">
        <v>1042</v>
      </c>
      <c r="G71" s="88" t="s">
        <v>224</v>
      </c>
    </row>
    <row r="72" spans="1:35" x14ac:dyDescent="0.35">
      <c r="E72" s="46" t="s">
        <v>1043</v>
      </c>
      <c r="F72" s="46" t="s">
        <v>1042</v>
      </c>
      <c r="G72" s="88" t="s">
        <v>807</v>
      </c>
    </row>
    <row r="73" spans="1:35" x14ac:dyDescent="0.35">
      <c r="E73" s="46" t="s">
        <v>1044</v>
      </c>
      <c r="F73" s="46" t="s">
        <v>1042</v>
      </c>
      <c r="G73" s="88" t="s">
        <v>37</v>
      </c>
    </row>
    <row r="74" spans="1:35" x14ac:dyDescent="0.35">
      <c r="E74" s="46" t="s">
        <v>1045</v>
      </c>
      <c r="F74" s="46" t="s">
        <v>1042</v>
      </c>
      <c r="G74" s="88" t="s">
        <v>33</v>
      </c>
    </row>
    <row r="75" spans="1:35" x14ac:dyDescent="0.35">
      <c r="E75" s="46" t="s">
        <v>1046</v>
      </c>
      <c r="F75" s="46" t="s">
        <v>1042</v>
      </c>
      <c r="G75" s="88" t="s">
        <v>44</v>
      </c>
    </row>
    <row r="76" spans="1:35" x14ac:dyDescent="0.35">
      <c r="E76" s="46" t="s">
        <v>1329</v>
      </c>
      <c r="F76" s="46" t="s">
        <v>1042</v>
      </c>
      <c r="G76" s="88" t="s">
        <v>801</v>
      </c>
    </row>
    <row r="77" spans="1:35" x14ac:dyDescent="0.35">
      <c r="E77" s="46" t="s">
        <v>1330</v>
      </c>
      <c r="F77" s="46" t="s">
        <v>1042</v>
      </c>
      <c r="G77" s="88" t="s">
        <v>46</v>
      </c>
    </row>
    <row r="78" spans="1:35" x14ac:dyDescent="0.35">
      <c r="E78" s="46" t="s">
        <v>1331</v>
      </c>
      <c r="F78" s="46" t="s">
        <v>1042</v>
      </c>
      <c r="G78" s="88" t="s">
        <v>48</v>
      </c>
    </row>
    <row r="79" spans="1:35" x14ac:dyDescent="0.35">
      <c r="E79" s="46" t="s">
        <v>1332</v>
      </c>
      <c r="F79" s="46" t="s">
        <v>1042</v>
      </c>
      <c r="G79" s="88" t="s">
        <v>50</v>
      </c>
    </row>
    <row r="81" spans="1:32" x14ac:dyDescent="0.35">
      <c r="C81" s="86" t="s">
        <v>1486</v>
      </c>
    </row>
    <row r="83" spans="1:32" x14ac:dyDescent="0.35">
      <c r="D83" s="87" t="s">
        <v>75</v>
      </c>
    </row>
    <row r="84" spans="1:32" s="158" customFormat="1" x14ac:dyDescent="0.35">
      <c r="A84" s="11"/>
      <c r="B84" s="11"/>
      <c r="C84" s="156"/>
      <c r="D84" s="157"/>
      <c r="E84" s="158" t="str">
        <f>Benchmark!E$372</f>
        <v>Total signature bonus (benchmark)</v>
      </c>
      <c r="F84" s="158" t="str">
        <f>Benchmark!F$372</f>
        <v>M$</v>
      </c>
      <c r="G84" s="194">
        <f>Benchmark!G$372</f>
        <v>5</v>
      </c>
      <c r="I84" s="194"/>
      <c r="J84" s="229"/>
      <c r="K84" s="194"/>
      <c r="L84" s="194"/>
      <c r="M84" s="194"/>
      <c r="N84" s="194"/>
      <c r="O84" s="194"/>
      <c r="P84" s="194"/>
      <c r="Q84" s="194"/>
      <c r="R84" s="194"/>
      <c r="S84" s="194"/>
      <c r="T84" s="194"/>
      <c r="U84" s="194"/>
      <c r="V84" s="194"/>
      <c r="W84" s="194"/>
      <c r="X84" s="194"/>
      <c r="Y84" s="194"/>
      <c r="Z84" s="194"/>
      <c r="AA84" s="194"/>
      <c r="AB84" s="194"/>
      <c r="AC84" s="194"/>
      <c r="AD84" s="194"/>
      <c r="AE84" s="194"/>
      <c r="AF84" s="194"/>
    </row>
    <row r="85" spans="1:32" s="158" customFormat="1" x14ac:dyDescent="0.35">
      <c r="A85" s="11"/>
      <c r="B85" s="11"/>
      <c r="C85" s="156"/>
      <c r="D85" s="157"/>
      <c r="E85" s="158" t="str">
        <f>Benchmark!E$467</f>
        <v>Total import duties (benchmark)</v>
      </c>
      <c r="F85" s="158" t="str">
        <f>Benchmark!F$467</f>
        <v>M$</v>
      </c>
      <c r="G85" s="194">
        <f>Benchmark!G$467</f>
        <v>63.761653125000024</v>
      </c>
      <c r="I85" s="194"/>
      <c r="J85" s="229"/>
      <c r="K85" s="194"/>
      <c r="L85" s="194"/>
      <c r="M85" s="194"/>
      <c r="N85" s="194"/>
      <c r="O85" s="194"/>
      <c r="P85" s="194"/>
      <c r="Q85" s="194"/>
      <c r="R85" s="194"/>
      <c r="S85" s="194"/>
      <c r="T85" s="194"/>
      <c r="U85" s="194"/>
      <c r="V85" s="194"/>
      <c r="W85" s="194"/>
      <c r="X85" s="194"/>
      <c r="Y85" s="194"/>
      <c r="Z85" s="194"/>
      <c r="AA85" s="194"/>
      <c r="AB85" s="194"/>
      <c r="AC85" s="194"/>
      <c r="AD85" s="194"/>
      <c r="AE85" s="194"/>
      <c r="AF85" s="194"/>
    </row>
    <row r="86" spans="1:32" s="158" customFormat="1" x14ac:dyDescent="0.35">
      <c r="A86" s="11"/>
      <c r="B86" s="11"/>
      <c r="C86" s="156"/>
      <c r="D86" s="157"/>
      <c r="E86" s="158" t="str">
        <f>Benchmark!E$706</f>
        <v>Total royalty (benchmark)</v>
      </c>
      <c r="F86" s="158" t="str">
        <f>Benchmark!F$706</f>
        <v>M$</v>
      </c>
      <c r="G86" s="194">
        <f>Benchmark!G$706</f>
        <v>110.79004701555969</v>
      </c>
      <c r="I86" s="194"/>
      <c r="J86" s="229"/>
      <c r="K86" s="194"/>
      <c r="L86" s="194"/>
      <c r="M86" s="194"/>
      <c r="N86" s="194"/>
      <c r="O86" s="194"/>
      <c r="P86" s="194"/>
      <c r="Q86" s="194"/>
      <c r="R86" s="194"/>
      <c r="S86" s="194"/>
      <c r="T86" s="194"/>
      <c r="U86" s="194"/>
      <c r="V86" s="194"/>
      <c r="W86" s="194"/>
      <c r="X86" s="194"/>
      <c r="Y86" s="194"/>
      <c r="Z86" s="194"/>
      <c r="AA86" s="194"/>
      <c r="AB86" s="194"/>
      <c r="AC86" s="194"/>
      <c r="AD86" s="194"/>
      <c r="AE86" s="194"/>
      <c r="AF86" s="194"/>
    </row>
    <row r="87" spans="1:32" s="158" customFormat="1" x14ac:dyDescent="0.35">
      <c r="A87" s="11"/>
      <c r="B87" s="11"/>
      <c r="C87" s="156"/>
      <c r="D87" s="157"/>
      <c r="E87" s="158" t="str">
        <f>Benchmark!E$946</f>
        <v>Total income tax (benchmark)</v>
      </c>
      <c r="F87" s="158" t="str">
        <f>Benchmark!F$946</f>
        <v>M$</v>
      </c>
      <c r="G87" s="194">
        <f>Benchmark!G$946</f>
        <v>112.3386094387092</v>
      </c>
      <c r="I87" s="194"/>
      <c r="J87" s="229"/>
      <c r="K87" s="194"/>
      <c r="L87" s="194"/>
      <c r="M87" s="194"/>
      <c r="N87" s="194"/>
      <c r="O87" s="194"/>
      <c r="P87" s="194"/>
      <c r="Q87" s="194"/>
      <c r="R87" s="194"/>
      <c r="S87" s="194"/>
      <c r="T87" s="194"/>
      <c r="U87" s="194"/>
      <c r="V87" s="194"/>
      <c r="W87" s="194"/>
      <c r="X87" s="194"/>
      <c r="Y87" s="194"/>
      <c r="Z87" s="194"/>
      <c r="AA87" s="194"/>
      <c r="AB87" s="194"/>
      <c r="AC87" s="194"/>
      <c r="AD87" s="194"/>
      <c r="AE87" s="194"/>
      <c r="AF87" s="194"/>
    </row>
    <row r="88" spans="1:32" s="158" customFormat="1" x14ac:dyDescent="0.35">
      <c r="A88" s="11"/>
      <c r="B88" s="11"/>
      <c r="C88" s="156"/>
      <c r="D88" s="157"/>
      <c r="E88" s="158" t="str">
        <f>Benchmark!E$1011</f>
        <v>Total resource rent tax (benchmark)</v>
      </c>
      <c r="F88" s="158" t="str">
        <f>Benchmark!F$1011</f>
        <v>M$</v>
      </c>
      <c r="G88" s="194">
        <f>Benchmark!G$1011</f>
        <v>0</v>
      </c>
      <c r="I88" s="194"/>
      <c r="J88" s="229"/>
      <c r="K88" s="194"/>
      <c r="L88" s="194"/>
      <c r="M88" s="194"/>
      <c r="N88" s="194"/>
      <c r="O88" s="194"/>
      <c r="P88" s="194"/>
      <c r="Q88" s="194"/>
      <c r="R88" s="194"/>
      <c r="S88" s="194"/>
      <c r="T88" s="194"/>
      <c r="U88" s="194"/>
      <c r="V88" s="194"/>
      <c r="W88" s="194"/>
      <c r="X88" s="194"/>
      <c r="Y88" s="194"/>
      <c r="Z88" s="194"/>
      <c r="AA88" s="194"/>
      <c r="AB88" s="194"/>
      <c r="AC88" s="194"/>
      <c r="AD88" s="194"/>
      <c r="AE88" s="194"/>
      <c r="AF88" s="194"/>
    </row>
    <row r="89" spans="1:32" s="158" customFormat="1" x14ac:dyDescent="0.35">
      <c r="A89" s="11"/>
      <c r="B89" s="11"/>
      <c r="C89" s="156"/>
      <c r="D89" s="157"/>
      <c r="E89" s="158" t="str">
        <f>Benchmark!E$1060</f>
        <v>Total WHT on services (benchmark)</v>
      </c>
      <c r="F89" s="158" t="str">
        <f>Benchmark!F$1060</f>
        <v>M$</v>
      </c>
      <c r="G89" s="194">
        <f>Benchmark!G$1060</f>
        <v>18.956099999999999</v>
      </c>
      <c r="I89" s="194"/>
      <c r="J89" s="229"/>
      <c r="K89" s="194"/>
      <c r="L89" s="194"/>
      <c r="M89" s="194"/>
      <c r="N89" s="194"/>
      <c r="O89" s="194"/>
      <c r="P89" s="194"/>
      <c r="Q89" s="194"/>
      <c r="R89" s="194"/>
      <c r="S89" s="194"/>
      <c r="T89" s="194"/>
      <c r="U89" s="194"/>
      <c r="V89" s="194"/>
      <c r="W89" s="194"/>
      <c r="X89" s="194"/>
      <c r="Y89" s="194"/>
      <c r="Z89" s="194"/>
      <c r="AA89" s="194"/>
      <c r="AB89" s="194"/>
      <c r="AC89" s="194"/>
      <c r="AD89" s="194"/>
      <c r="AE89" s="194"/>
      <c r="AF89" s="194"/>
    </row>
    <row r="90" spans="1:32" s="158" customFormat="1" x14ac:dyDescent="0.35">
      <c r="A90" s="11"/>
      <c r="B90" s="11"/>
      <c r="C90" s="156"/>
      <c r="D90" s="157"/>
      <c r="E90" s="158" t="str">
        <f>Benchmark!E$1097</f>
        <v>Total WHT on interest (benchmark)</v>
      </c>
      <c r="F90" s="158" t="str">
        <f>Benchmark!F$1097</f>
        <v>M$</v>
      </c>
      <c r="G90" s="194">
        <f>Benchmark!G$1097</f>
        <v>6.4395000000000007</v>
      </c>
      <c r="I90" s="194"/>
      <c r="J90" s="229"/>
      <c r="K90" s="194"/>
      <c r="L90" s="194"/>
      <c r="M90" s="194"/>
      <c r="N90" s="194"/>
      <c r="O90" s="194"/>
      <c r="P90" s="194"/>
      <c r="Q90" s="194"/>
      <c r="R90" s="194"/>
      <c r="S90" s="194"/>
      <c r="T90" s="194"/>
      <c r="U90" s="194"/>
      <c r="V90" s="194"/>
      <c r="W90" s="194"/>
      <c r="X90" s="194"/>
      <c r="Y90" s="194"/>
      <c r="Z90" s="194"/>
      <c r="AA90" s="194"/>
      <c r="AB90" s="194"/>
      <c r="AC90" s="194"/>
      <c r="AD90" s="194"/>
      <c r="AE90" s="194"/>
      <c r="AF90" s="194"/>
    </row>
    <row r="91" spans="1:32" s="158" customFormat="1" x14ac:dyDescent="0.35">
      <c r="A91" s="11"/>
      <c r="B91" s="11"/>
      <c r="C91" s="156"/>
      <c r="D91" s="157"/>
      <c r="E91" s="158" t="str">
        <f>Benchmark!E$1139</f>
        <v>Total WHT on dividends (benchmark)</v>
      </c>
      <c r="F91" s="158" t="str">
        <f>Benchmark!F$1139</f>
        <v>M$</v>
      </c>
      <c r="G91" s="194">
        <f>Benchmark!G$1139</f>
        <v>24.280100573192506</v>
      </c>
      <c r="I91" s="194"/>
      <c r="J91" s="229"/>
      <c r="K91" s="194"/>
      <c r="L91" s="194"/>
      <c r="M91" s="194"/>
      <c r="N91" s="194"/>
      <c r="O91" s="194"/>
      <c r="P91" s="194"/>
      <c r="Q91" s="194"/>
      <c r="R91" s="194"/>
      <c r="S91" s="194"/>
      <c r="T91" s="194"/>
      <c r="U91" s="194"/>
      <c r="V91" s="194"/>
      <c r="W91" s="194"/>
      <c r="X91" s="194"/>
      <c r="Y91" s="194"/>
      <c r="Z91" s="194"/>
      <c r="AA91" s="194"/>
      <c r="AB91" s="194"/>
      <c r="AC91" s="194"/>
      <c r="AD91" s="194"/>
      <c r="AE91" s="194"/>
      <c r="AF91" s="194"/>
    </row>
    <row r="93" spans="1:32" x14ac:dyDescent="0.35">
      <c r="D93" s="87" t="s">
        <v>962</v>
      </c>
    </row>
    <row r="94" spans="1:32" x14ac:dyDescent="0.35">
      <c r="E94" s="46" t="s">
        <v>173</v>
      </c>
      <c r="F94" s="46" t="s">
        <v>1042</v>
      </c>
      <c r="G94" s="88" t="s">
        <v>1487</v>
      </c>
    </row>
    <row r="95" spans="1:32" x14ac:dyDescent="0.35">
      <c r="E95" s="46" t="s">
        <v>1043</v>
      </c>
      <c r="F95" s="46" t="s">
        <v>1042</v>
      </c>
      <c r="G95" s="88" t="s">
        <v>807</v>
      </c>
    </row>
    <row r="96" spans="1:32" x14ac:dyDescent="0.35">
      <c r="E96" s="46" t="s">
        <v>1044</v>
      </c>
      <c r="F96" s="46" t="s">
        <v>1042</v>
      </c>
      <c r="G96" s="88" t="s">
        <v>37</v>
      </c>
    </row>
    <row r="97" spans="1:32" x14ac:dyDescent="0.35">
      <c r="E97" s="46" t="s">
        <v>1045</v>
      </c>
      <c r="F97" s="46" t="s">
        <v>1042</v>
      </c>
      <c r="G97" s="88" t="s">
        <v>33</v>
      </c>
    </row>
    <row r="98" spans="1:32" x14ac:dyDescent="0.35">
      <c r="E98" s="46" t="s">
        <v>1046</v>
      </c>
      <c r="F98" s="46" t="s">
        <v>1042</v>
      </c>
      <c r="G98" s="88" t="s">
        <v>44</v>
      </c>
    </row>
    <row r="99" spans="1:32" x14ac:dyDescent="0.35">
      <c r="E99" s="46" t="s">
        <v>1329</v>
      </c>
      <c r="F99" s="46" t="s">
        <v>1042</v>
      </c>
      <c r="G99" s="88" t="s">
        <v>801</v>
      </c>
    </row>
    <row r="100" spans="1:32" x14ac:dyDescent="0.35">
      <c r="E100" s="46" t="s">
        <v>1330</v>
      </c>
      <c r="F100" s="46" t="s">
        <v>1042</v>
      </c>
      <c r="G100" s="88" t="s">
        <v>46</v>
      </c>
    </row>
    <row r="101" spans="1:32" x14ac:dyDescent="0.35">
      <c r="E101" s="46" t="s">
        <v>1331</v>
      </c>
      <c r="F101" s="46" t="s">
        <v>1042</v>
      </c>
      <c r="G101" s="88" t="s">
        <v>48</v>
      </c>
    </row>
    <row r="102" spans="1:32" x14ac:dyDescent="0.35">
      <c r="E102" s="46" t="s">
        <v>1332</v>
      </c>
      <c r="F102" s="46" t="s">
        <v>1042</v>
      </c>
      <c r="G102" s="88" t="s">
        <v>50</v>
      </c>
    </row>
    <row r="104" spans="1:32" x14ac:dyDescent="0.35">
      <c r="C104" s="86" t="s">
        <v>1502</v>
      </c>
    </row>
    <row r="106" spans="1:32" x14ac:dyDescent="0.35">
      <c r="D106" s="87" t="s">
        <v>75</v>
      </c>
    </row>
    <row r="107" spans="1:32" s="158" customFormat="1" x14ac:dyDescent="0.35">
      <c r="A107" s="11"/>
      <c r="B107" s="11"/>
      <c r="C107" s="156"/>
      <c r="D107" s="157"/>
      <c r="E107" s="158" t="str">
        <f>Benchmark!E$1332</f>
        <v>Government take in real terms (benchmark)</v>
      </c>
      <c r="F107" s="158" t="str">
        <f>Benchmark!F$1332</f>
        <v>%</v>
      </c>
      <c r="G107" s="187">
        <f>Benchmark!G$1332</f>
        <v>0.48865278875352075</v>
      </c>
      <c r="I107" s="194"/>
      <c r="J107" s="194"/>
      <c r="K107" s="194"/>
      <c r="L107" s="194"/>
      <c r="M107" s="194"/>
      <c r="N107" s="194"/>
      <c r="O107" s="194"/>
      <c r="P107" s="194"/>
      <c r="Q107" s="194"/>
      <c r="R107" s="194"/>
      <c r="S107" s="194"/>
      <c r="T107" s="194"/>
      <c r="U107" s="194"/>
      <c r="V107" s="194"/>
      <c r="W107" s="194"/>
      <c r="X107" s="194"/>
      <c r="Y107" s="194"/>
      <c r="Z107" s="194"/>
      <c r="AA107" s="194"/>
      <c r="AB107" s="194"/>
      <c r="AC107" s="194"/>
      <c r="AD107" s="194"/>
      <c r="AE107" s="194"/>
      <c r="AF107" s="194"/>
    </row>
    <row r="108" spans="1:32" s="158" customFormat="1" x14ac:dyDescent="0.35">
      <c r="A108" s="11"/>
      <c r="B108" s="11"/>
      <c r="C108" s="156"/>
      <c r="D108" s="157"/>
      <c r="E108" s="158" t="str">
        <f>Benchmark!E$1337</f>
        <v>Project share of real cash flow (benchmark)</v>
      </c>
      <c r="F108" s="158" t="str">
        <f>Benchmark!F$1337</f>
        <v>%</v>
      </c>
      <c r="G108" s="187">
        <f>Benchmark!G$1337</f>
        <v>0.51134721124647919</v>
      </c>
      <c r="I108" s="194"/>
      <c r="J108" s="194"/>
      <c r="K108" s="194"/>
      <c r="L108" s="194"/>
      <c r="M108" s="194"/>
      <c r="N108" s="194"/>
      <c r="O108" s="194"/>
      <c r="P108" s="194"/>
      <c r="Q108" s="194"/>
      <c r="R108" s="194"/>
      <c r="S108" s="194"/>
      <c r="T108" s="194"/>
      <c r="U108" s="194"/>
      <c r="V108" s="194"/>
      <c r="W108" s="194"/>
      <c r="X108" s="194"/>
      <c r="Y108" s="194"/>
      <c r="Z108" s="194"/>
      <c r="AA108" s="194"/>
      <c r="AB108" s="194"/>
      <c r="AC108" s="194"/>
      <c r="AD108" s="194"/>
      <c r="AE108" s="194"/>
      <c r="AF108" s="194"/>
    </row>
    <row r="110" spans="1:32" x14ac:dyDescent="0.35">
      <c r="D110" s="87" t="s">
        <v>962</v>
      </c>
    </row>
    <row r="111" spans="1:32" x14ac:dyDescent="0.35">
      <c r="E111" s="46" t="s">
        <v>173</v>
      </c>
      <c r="F111" s="46" t="s">
        <v>1042</v>
      </c>
      <c r="G111" s="83" t="s">
        <v>1502</v>
      </c>
    </row>
    <row r="112" spans="1:32" x14ac:dyDescent="0.35">
      <c r="E112" s="46" t="s">
        <v>1505</v>
      </c>
      <c r="F112" s="46" t="s">
        <v>1042</v>
      </c>
      <c r="G112" s="83" t="s">
        <v>165</v>
      </c>
    </row>
    <row r="113" spans="1:35" x14ac:dyDescent="0.35">
      <c r="E113" s="46" t="s">
        <v>1506</v>
      </c>
      <c r="F113" s="46" t="s">
        <v>1042</v>
      </c>
      <c r="G113" s="83" t="s">
        <v>223</v>
      </c>
    </row>
    <row r="115" spans="1:35" x14ac:dyDescent="0.35">
      <c r="C115" s="86" t="s">
        <v>1325</v>
      </c>
    </row>
    <row r="117" spans="1:35" x14ac:dyDescent="0.35">
      <c r="D117" s="87" t="s">
        <v>75</v>
      </c>
    </row>
    <row r="118" spans="1:35" s="158" customFormat="1" x14ac:dyDescent="0.35">
      <c r="A118" s="11"/>
      <c r="B118" s="11"/>
      <c r="C118" s="156"/>
      <c r="D118" s="157"/>
      <c r="E118" s="158" t="str">
        <f>Incentive!E$363</f>
        <v>Signature bonus (incentive)</v>
      </c>
      <c r="F118" s="158" t="str">
        <f>Incentive!F$363</f>
        <v>M$</v>
      </c>
      <c r="G118" s="194"/>
      <c r="I118" s="194">
        <f>Incentive!I$363</f>
        <v>5</v>
      </c>
      <c r="J118" s="229" t="str">
        <f>G131</f>
        <v>Signature bonus</v>
      </c>
      <c r="K118" s="194">
        <f>Incentive!K$363</f>
        <v>5</v>
      </c>
      <c r="L118" s="194">
        <f>Incentive!L$363</f>
        <v>0</v>
      </c>
      <c r="M118" s="194">
        <f>Incentive!M$363</f>
        <v>0</v>
      </c>
      <c r="N118" s="194">
        <f>Incentive!N$363</f>
        <v>0</v>
      </c>
      <c r="O118" s="194">
        <f>Incentive!O$363</f>
        <v>0</v>
      </c>
      <c r="P118" s="194">
        <f>Incentive!P$363</f>
        <v>0</v>
      </c>
      <c r="Q118" s="194">
        <f>Incentive!Q$363</f>
        <v>0</v>
      </c>
      <c r="R118" s="194">
        <f>Incentive!R$363</f>
        <v>0</v>
      </c>
      <c r="S118" s="194">
        <f>Incentive!S$363</f>
        <v>0</v>
      </c>
      <c r="T118" s="194">
        <f>Incentive!T$363</f>
        <v>0</v>
      </c>
      <c r="U118" s="194">
        <f>Incentive!U$363</f>
        <v>0</v>
      </c>
      <c r="V118" s="194">
        <f>Incentive!V$363</f>
        <v>0</v>
      </c>
      <c r="W118" s="194">
        <f>Incentive!W$363</f>
        <v>0</v>
      </c>
      <c r="X118" s="194">
        <f>Incentive!X$363</f>
        <v>0</v>
      </c>
      <c r="Y118" s="194">
        <f>Incentive!Y$363</f>
        <v>0</v>
      </c>
      <c r="Z118" s="194">
        <f>Incentive!Z$363</f>
        <v>0</v>
      </c>
      <c r="AA118" s="194">
        <f>Incentive!AA$363</f>
        <v>0</v>
      </c>
      <c r="AB118" s="194">
        <f>Incentive!AB$363</f>
        <v>0</v>
      </c>
      <c r="AC118" s="194">
        <f>Incentive!AC$363</f>
        <v>0</v>
      </c>
      <c r="AD118" s="194">
        <f>Incentive!AD$363</f>
        <v>0</v>
      </c>
      <c r="AE118" s="194">
        <f>Incentive!AE$363</f>
        <v>0</v>
      </c>
      <c r="AF118" s="194">
        <f>Incentive!AF$363</f>
        <v>0</v>
      </c>
      <c r="AG118" s="158">
        <f>Incentive!AG$363</f>
        <v>0</v>
      </c>
      <c r="AH118" s="158">
        <f>Incentive!AH$363</f>
        <v>0</v>
      </c>
      <c r="AI118" s="158">
        <f>Incentive!AI$363</f>
        <v>0</v>
      </c>
    </row>
    <row r="119" spans="1:35" s="158" customFormat="1" x14ac:dyDescent="0.35">
      <c r="A119" s="11"/>
      <c r="B119" s="11"/>
      <c r="C119" s="156"/>
      <c r="D119" s="157"/>
      <c r="E119" s="158" t="str">
        <f>Incentive!E$463</f>
        <v>Import duties (incentive)</v>
      </c>
      <c r="F119" s="158" t="str">
        <f>Incentive!F$463</f>
        <v>M$</v>
      </c>
      <c r="G119" s="194"/>
      <c r="I119" s="194">
        <f>Incentive!I$463</f>
        <v>63.761653125000024</v>
      </c>
      <c r="J119" s="229" t="str">
        <f t="shared" ref="J119:J125" si="2">G132</f>
        <v>Import duties</v>
      </c>
      <c r="K119" s="194">
        <f>Incentive!K$463</f>
        <v>3.375</v>
      </c>
      <c r="L119" s="194">
        <f>Incentive!L$463</f>
        <v>3.375</v>
      </c>
      <c r="M119" s="194">
        <f>Incentive!M$463</f>
        <v>2.9043552862149538</v>
      </c>
      <c r="N119" s="194">
        <f>Incentive!N$463</f>
        <v>3.1715427862149541</v>
      </c>
      <c r="O119" s="194">
        <f>Incentive!O$463</f>
        <v>3.1715427862149537</v>
      </c>
      <c r="P119" s="194">
        <f>Incentive!P$463</f>
        <v>3.1715427862149537</v>
      </c>
      <c r="Q119" s="194">
        <f>Incentive!Q$463</f>
        <v>3.1715427862149537</v>
      </c>
      <c r="R119" s="194">
        <f>Incentive!R$463</f>
        <v>3.1715427862149537</v>
      </c>
      <c r="S119" s="194">
        <f>Incentive!S$463</f>
        <v>3.1715427862149537</v>
      </c>
      <c r="T119" s="194">
        <f>Incentive!T$463</f>
        <v>3.1715427862149537</v>
      </c>
      <c r="U119" s="194">
        <f>Incentive!U$463</f>
        <v>3.1715427862149541</v>
      </c>
      <c r="V119" s="194">
        <f>Incentive!V$463</f>
        <v>3.1715427862149541</v>
      </c>
      <c r="W119" s="194">
        <f>Incentive!W$463</f>
        <v>3.1715427862149532</v>
      </c>
      <c r="X119" s="194">
        <f>Incentive!X$463</f>
        <v>3.1715427862149532</v>
      </c>
      <c r="Y119" s="194">
        <f>Incentive!Y$463</f>
        <v>3.1715427862149532</v>
      </c>
      <c r="Z119" s="194">
        <f>Incentive!Z$463</f>
        <v>3.1715427862149537</v>
      </c>
      <c r="AA119" s="194">
        <f>Incentive!AA$463</f>
        <v>3.1715427862149537</v>
      </c>
      <c r="AB119" s="194">
        <f>Incentive!AB$463</f>
        <v>3.1715427862149537</v>
      </c>
      <c r="AC119" s="194">
        <f>Incentive!AC$463</f>
        <v>3.1715427862149537</v>
      </c>
      <c r="AD119" s="194">
        <f>Incentive!AD$463</f>
        <v>3.1210757593457932</v>
      </c>
      <c r="AE119" s="194">
        <f>Incentive!AE$463</f>
        <v>0.24153749999999904</v>
      </c>
      <c r="AF119" s="194">
        <f>Incentive!AF$463</f>
        <v>0</v>
      </c>
      <c r="AG119" s="158">
        <f>Incentive!AG$463</f>
        <v>0</v>
      </c>
      <c r="AH119" s="158">
        <f>Incentive!AH$463</f>
        <v>0</v>
      </c>
      <c r="AI119" s="158">
        <f>Incentive!AI$463</f>
        <v>0</v>
      </c>
    </row>
    <row r="120" spans="1:35" s="158" customFormat="1" x14ac:dyDescent="0.35">
      <c r="A120" s="11"/>
      <c r="B120" s="11"/>
      <c r="C120" s="156"/>
      <c r="D120" s="157"/>
      <c r="E120" s="158" t="str">
        <f>Incentive!E$702</f>
        <v>Royalty (incentive)</v>
      </c>
      <c r="F120" s="158" t="str">
        <f>Incentive!F$702</f>
        <v>M$</v>
      </c>
      <c r="G120" s="194"/>
      <c r="I120" s="194">
        <f>Incentive!I$702</f>
        <v>110.79004701555969</v>
      </c>
      <c r="J120" s="229" t="str">
        <f t="shared" si="2"/>
        <v>Royalty</v>
      </c>
      <c r="K120" s="194">
        <f>Incentive!K$702</f>
        <v>0</v>
      </c>
      <c r="L120" s="194">
        <f>Incentive!L$702</f>
        <v>0</v>
      </c>
      <c r="M120" s="194">
        <f>Incentive!M$702</f>
        <v>4.6224151792206154</v>
      </c>
      <c r="N120" s="194">
        <f>Incentive!N$702</f>
        <v>6.1632202389608208</v>
      </c>
      <c r="O120" s="194">
        <f>Incentive!O$702</f>
        <v>6.1632202389608217</v>
      </c>
      <c r="P120" s="194">
        <f>Incentive!P$702</f>
        <v>6.1632202389608208</v>
      </c>
      <c r="Q120" s="194">
        <f>Incentive!Q$702</f>
        <v>6.1632202389608208</v>
      </c>
      <c r="R120" s="194">
        <f>Incentive!R$702</f>
        <v>6.1632202389608199</v>
      </c>
      <c r="S120" s="194">
        <f>Incentive!S$702</f>
        <v>6.1632202389608208</v>
      </c>
      <c r="T120" s="194">
        <f>Incentive!T$702</f>
        <v>6.1632202389608208</v>
      </c>
      <c r="U120" s="194">
        <f>Incentive!U$702</f>
        <v>6.1632202389608208</v>
      </c>
      <c r="V120" s="194">
        <f>Incentive!V$702</f>
        <v>6.1632202389608199</v>
      </c>
      <c r="W120" s="194">
        <f>Incentive!W$702</f>
        <v>6.1632202389608208</v>
      </c>
      <c r="X120" s="194">
        <f>Incentive!X$702</f>
        <v>6.1632202389608208</v>
      </c>
      <c r="Y120" s="194">
        <f>Incentive!Y$702</f>
        <v>6.1632202389608208</v>
      </c>
      <c r="Z120" s="194">
        <f>Incentive!Z$702</f>
        <v>6.1632202389608208</v>
      </c>
      <c r="AA120" s="194">
        <f>Incentive!AA$702</f>
        <v>6.1632202389608199</v>
      </c>
      <c r="AB120" s="194">
        <f>Incentive!AB$702</f>
        <v>6.1632202389608208</v>
      </c>
      <c r="AC120" s="194">
        <f>Incentive!AC$702</f>
        <v>6.1632202389608208</v>
      </c>
      <c r="AD120" s="194">
        <f>Incentive!AD$702</f>
        <v>6.1632202389608199</v>
      </c>
      <c r="AE120" s="194">
        <f>Incentive!AE$702</f>
        <v>1.3928877740051402</v>
      </c>
      <c r="AF120" s="194">
        <f>Incentive!AF$702</f>
        <v>0</v>
      </c>
      <c r="AG120" s="158">
        <f>Incentive!AG$702</f>
        <v>0</v>
      </c>
      <c r="AH120" s="158">
        <f>Incentive!AH$702</f>
        <v>0</v>
      </c>
      <c r="AI120" s="158">
        <f>Incentive!AI$702</f>
        <v>0</v>
      </c>
    </row>
    <row r="121" spans="1:35" s="158" customFormat="1" x14ac:dyDescent="0.35">
      <c r="A121" s="11"/>
      <c r="B121" s="11"/>
      <c r="C121" s="156"/>
      <c r="D121" s="157"/>
      <c r="E121" s="158" t="str">
        <f>Incentive!E$942</f>
        <v>Income tax (incentive)</v>
      </c>
      <c r="F121" s="158" t="str">
        <f>Incentive!F$942</f>
        <v>M$</v>
      </c>
      <c r="G121" s="194"/>
      <c r="I121" s="194">
        <f>Incentive!I$942</f>
        <v>112.3386094387092</v>
      </c>
      <c r="J121" s="229" t="str">
        <f t="shared" si="2"/>
        <v>Income tax</v>
      </c>
      <c r="K121" s="194">
        <f>Incentive!K$942</f>
        <v>0</v>
      </c>
      <c r="L121" s="194">
        <f>Incentive!L$942</f>
        <v>0</v>
      </c>
      <c r="M121" s="194">
        <f>Incentive!M$942</f>
        <v>0</v>
      </c>
      <c r="N121" s="194">
        <f>Incentive!N$942</f>
        <v>0</v>
      </c>
      <c r="O121" s="194">
        <f>Incentive!O$942</f>
        <v>0</v>
      </c>
      <c r="P121" s="194">
        <f>Incentive!P$942</f>
        <v>0</v>
      </c>
      <c r="Q121" s="194">
        <f>Incentive!Q$942</f>
        <v>2.9257584812715738</v>
      </c>
      <c r="R121" s="194">
        <f>Incentive!R$942</f>
        <v>3.9737819947327133</v>
      </c>
      <c r="S121" s="194">
        <f>Incentive!S$942</f>
        <v>4.3857818370212076</v>
      </c>
      <c r="T121" s="194">
        <f>Incentive!T$942</f>
        <v>4.7957158560715492</v>
      </c>
      <c r="U121" s="194">
        <f>Incentive!U$942</f>
        <v>4.8969817010788885</v>
      </c>
      <c r="V121" s="194">
        <f>Incentive!V$942</f>
        <v>4.9962619412821603</v>
      </c>
      <c r="W121" s="194">
        <f>Incentive!W$942</f>
        <v>9.9602739514458332</v>
      </c>
      <c r="X121" s="194">
        <f>Incentive!X$942</f>
        <v>9.9602739514458332</v>
      </c>
      <c r="Y121" s="194">
        <f>Incentive!Y$942</f>
        <v>9.9602739514458314</v>
      </c>
      <c r="Z121" s="194">
        <f>Incentive!Z$942</f>
        <v>9.9602739514458314</v>
      </c>
      <c r="AA121" s="194">
        <f>Incentive!AA$942</f>
        <v>9.9602739514458332</v>
      </c>
      <c r="AB121" s="194">
        <f>Incentive!AB$942</f>
        <v>9.9602739514458314</v>
      </c>
      <c r="AC121" s="194">
        <f>Incentive!AC$942</f>
        <v>9.9602739514458332</v>
      </c>
      <c r="AD121" s="194">
        <f>Incentive!AD$942</f>
        <v>10.385660905300988</v>
      </c>
      <c r="AE121" s="194">
        <f>Incentive!AE$942</f>
        <v>6.2567490618293045</v>
      </c>
      <c r="AF121" s="194">
        <f>Incentive!AF$942</f>
        <v>0</v>
      </c>
      <c r="AG121" s="158">
        <f>Incentive!AG$942</f>
        <v>0</v>
      </c>
      <c r="AH121" s="158">
        <f>Incentive!AH$942</f>
        <v>0</v>
      </c>
      <c r="AI121" s="158">
        <f>Incentive!AI$942</f>
        <v>0</v>
      </c>
    </row>
    <row r="122" spans="1:35" s="158" customFormat="1" x14ac:dyDescent="0.35">
      <c r="A122" s="11"/>
      <c r="B122" s="11"/>
      <c r="C122" s="156"/>
      <c r="D122" s="157"/>
      <c r="E122" s="158" t="str">
        <f>Incentive!E$1007</f>
        <v>Resource rent tax (incentive)</v>
      </c>
      <c r="F122" s="158" t="str">
        <f>Incentive!F$1007</f>
        <v>M$</v>
      </c>
      <c r="G122" s="194"/>
      <c r="I122" s="194">
        <f>Incentive!I$1007</f>
        <v>0</v>
      </c>
      <c r="J122" s="229" t="str">
        <f t="shared" si="2"/>
        <v>Resource rent tax</v>
      </c>
      <c r="K122" s="194">
        <f>Incentive!K$1007</f>
        <v>0</v>
      </c>
      <c r="L122" s="194">
        <f>Incentive!L$1007</f>
        <v>0</v>
      </c>
      <c r="M122" s="194">
        <f>Incentive!M$1007</f>
        <v>0</v>
      </c>
      <c r="N122" s="194">
        <f>Incentive!N$1007</f>
        <v>0</v>
      </c>
      <c r="O122" s="194">
        <f>Incentive!O$1007</f>
        <v>0</v>
      </c>
      <c r="P122" s="194">
        <f>Incentive!P$1007</f>
        <v>0</v>
      </c>
      <c r="Q122" s="194">
        <f>Incentive!Q$1007</f>
        <v>0</v>
      </c>
      <c r="R122" s="194">
        <f>Incentive!R$1007</f>
        <v>0</v>
      </c>
      <c r="S122" s="194">
        <f>Incentive!S$1007</f>
        <v>0</v>
      </c>
      <c r="T122" s="194">
        <f>Incentive!T$1007</f>
        <v>0</v>
      </c>
      <c r="U122" s="194">
        <f>Incentive!U$1007</f>
        <v>0</v>
      </c>
      <c r="V122" s="194">
        <f>Incentive!V$1007</f>
        <v>0</v>
      </c>
      <c r="W122" s="194">
        <f>Incentive!W$1007</f>
        <v>0</v>
      </c>
      <c r="X122" s="194">
        <f>Incentive!X$1007</f>
        <v>0</v>
      </c>
      <c r="Y122" s="194">
        <f>Incentive!Y$1007</f>
        <v>0</v>
      </c>
      <c r="Z122" s="194">
        <f>Incentive!Z$1007</f>
        <v>0</v>
      </c>
      <c r="AA122" s="194">
        <f>Incentive!AA$1007</f>
        <v>0</v>
      </c>
      <c r="AB122" s="194">
        <f>Incentive!AB$1007</f>
        <v>0</v>
      </c>
      <c r="AC122" s="194">
        <f>Incentive!AC$1007</f>
        <v>0</v>
      </c>
      <c r="AD122" s="194">
        <f>Incentive!AD$1007</f>
        <v>0</v>
      </c>
      <c r="AE122" s="194">
        <f>Incentive!AE$1007</f>
        <v>0</v>
      </c>
      <c r="AF122" s="194">
        <f>Incentive!AF$1007</f>
        <v>0</v>
      </c>
      <c r="AG122" s="158">
        <f>Incentive!AG$1007</f>
        <v>0</v>
      </c>
      <c r="AH122" s="158">
        <f>Incentive!AH$1007</f>
        <v>0</v>
      </c>
      <c r="AI122" s="158">
        <f>Incentive!AI$1007</f>
        <v>0</v>
      </c>
    </row>
    <row r="123" spans="1:35" s="158" customFormat="1" x14ac:dyDescent="0.35">
      <c r="A123" s="11"/>
      <c r="B123" s="11"/>
      <c r="C123" s="156"/>
      <c r="D123" s="157"/>
      <c r="E123" s="158" t="str">
        <f>Incentive!E$1056</f>
        <v>WHT on services (incentive)</v>
      </c>
      <c r="F123" s="158" t="str">
        <f>Incentive!F$1056</f>
        <v>M$</v>
      </c>
      <c r="G123" s="194"/>
      <c r="I123" s="194">
        <f>Incentive!I$1056</f>
        <v>18.956099999999999</v>
      </c>
      <c r="J123" s="229" t="str">
        <f t="shared" si="2"/>
        <v>WHT on services</v>
      </c>
      <c r="K123" s="194">
        <f>Incentive!K$1056</f>
        <v>2.4</v>
      </c>
      <c r="L123" s="194">
        <f>Incentive!L$1056</f>
        <v>2.4</v>
      </c>
      <c r="M123" s="194">
        <f>Incentive!M$1056</f>
        <v>0.78749999999999987</v>
      </c>
      <c r="N123" s="194">
        <f>Incentive!N$1056</f>
        <v>0.78749999999999998</v>
      </c>
      <c r="O123" s="194">
        <f>Incentive!O$1056</f>
        <v>0.78749999999999998</v>
      </c>
      <c r="P123" s="194">
        <f>Incentive!P$1056</f>
        <v>0.78749999999999998</v>
      </c>
      <c r="Q123" s="194">
        <f>Incentive!Q$1056</f>
        <v>0.78749999999999998</v>
      </c>
      <c r="R123" s="194">
        <f>Incentive!R$1056</f>
        <v>0.78749999999999998</v>
      </c>
      <c r="S123" s="194">
        <f>Incentive!S$1056</f>
        <v>0.78749999999999998</v>
      </c>
      <c r="T123" s="194">
        <f>Incentive!T$1056</f>
        <v>0.78749999999999998</v>
      </c>
      <c r="U123" s="194">
        <f>Incentive!U$1056</f>
        <v>0.78749999999999998</v>
      </c>
      <c r="V123" s="194">
        <f>Incentive!V$1056</f>
        <v>0.78749999999999998</v>
      </c>
      <c r="W123" s="194">
        <f>Incentive!W$1056</f>
        <v>0.78749999999999998</v>
      </c>
      <c r="X123" s="194">
        <f>Incentive!X$1056</f>
        <v>0.78749999999999987</v>
      </c>
      <c r="Y123" s="194">
        <f>Incentive!Y$1056</f>
        <v>0.78750000000000009</v>
      </c>
      <c r="Z123" s="194">
        <f>Incentive!Z$1056</f>
        <v>0.78749999999999998</v>
      </c>
      <c r="AA123" s="194">
        <f>Incentive!AA$1056</f>
        <v>0.78749999999999998</v>
      </c>
      <c r="AB123" s="194">
        <f>Incentive!AB$1056</f>
        <v>0.78749999999999998</v>
      </c>
      <c r="AC123" s="194">
        <f>Incentive!AC$1056</f>
        <v>0.78749999999999998</v>
      </c>
      <c r="AD123" s="194">
        <f>Incentive!AD$1056</f>
        <v>0.76859999999999917</v>
      </c>
      <c r="AE123" s="194">
        <f>Incentive!AE$1056</f>
        <v>0</v>
      </c>
      <c r="AF123" s="194">
        <f>Incentive!AF$1056</f>
        <v>0</v>
      </c>
      <c r="AG123" s="158">
        <f>Incentive!AG$1056</f>
        <v>0</v>
      </c>
      <c r="AH123" s="158">
        <f>Incentive!AH$1056</f>
        <v>0</v>
      </c>
      <c r="AI123" s="158">
        <f>Incentive!AI$1056</f>
        <v>0</v>
      </c>
    </row>
    <row r="124" spans="1:35" s="158" customFormat="1" x14ac:dyDescent="0.35">
      <c r="A124" s="11"/>
      <c r="B124" s="11"/>
      <c r="C124" s="156"/>
      <c r="D124" s="157"/>
      <c r="E124" s="158" t="str">
        <f>Incentive!E$1093</f>
        <v>WHT on interest (incentive)</v>
      </c>
      <c r="F124" s="158" t="str">
        <f>Incentive!F$1093</f>
        <v>M$</v>
      </c>
      <c r="G124" s="194"/>
      <c r="I124" s="194">
        <f>Incentive!I$1093</f>
        <v>6.4395000000000007</v>
      </c>
      <c r="J124" s="229" t="str">
        <f t="shared" si="2"/>
        <v>WHT on interest</v>
      </c>
      <c r="K124" s="194">
        <f>Incentive!K$1093</f>
        <v>1.0732499999999998</v>
      </c>
      <c r="L124" s="194">
        <f>Incentive!L$1093</f>
        <v>1.0732499999999998</v>
      </c>
      <c r="M124" s="194">
        <f>Incentive!M$1093</f>
        <v>1.0732499999999998</v>
      </c>
      <c r="N124" s="194">
        <f>Incentive!N$1093</f>
        <v>0.91992857142857154</v>
      </c>
      <c r="O124" s="194">
        <f>Incentive!O$1093</f>
        <v>0.76660714285714293</v>
      </c>
      <c r="P124" s="194">
        <f>Incentive!P$1093</f>
        <v>0.61328571428571443</v>
      </c>
      <c r="Q124" s="194">
        <f>Incentive!Q$1093</f>
        <v>0.45996428571428599</v>
      </c>
      <c r="R124" s="194">
        <f>Incentive!R$1093</f>
        <v>0.30664285714285733</v>
      </c>
      <c r="S124" s="194">
        <f>Incentive!S$1093</f>
        <v>0.1533214285714288</v>
      </c>
      <c r="T124" s="194">
        <f>Incentive!T$1093</f>
        <v>2.5579538487363605E-16</v>
      </c>
      <c r="U124" s="194">
        <f>Incentive!U$1093</f>
        <v>2.5579538487363605E-16</v>
      </c>
      <c r="V124" s="194">
        <f>Incentive!V$1093</f>
        <v>2.557953848736361E-16</v>
      </c>
      <c r="W124" s="194">
        <f>Incentive!W$1093</f>
        <v>2.5579538487363605E-16</v>
      </c>
      <c r="X124" s="194">
        <f>Incentive!X$1093</f>
        <v>2.5579538487363605E-16</v>
      </c>
      <c r="Y124" s="194">
        <f>Incentive!Y$1093</f>
        <v>2.5579538487363605E-16</v>
      </c>
      <c r="Z124" s="194">
        <f>Incentive!Z$1093</f>
        <v>2.5579538487363605E-16</v>
      </c>
      <c r="AA124" s="194">
        <f>Incentive!AA$1093</f>
        <v>2.557953848736361E-16</v>
      </c>
      <c r="AB124" s="194">
        <f>Incentive!AB$1093</f>
        <v>2.5579538487363605E-16</v>
      </c>
      <c r="AC124" s="194">
        <f>Incentive!AC$1093</f>
        <v>2.5579538487363605E-16</v>
      </c>
      <c r="AD124" s="194">
        <f>Incentive!AD$1093</f>
        <v>2.5579538487363605E-16</v>
      </c>
      <c r="AE124" s="194">
        <f>Incentive!AE$1093</f>
        <v>2.557953848736361E-16</v>
      </c>
      <c r="AF124" s="194">
        <f>Incentive!AF$1093</f>
        <v>2.5579538487363605E-16</v>
      </c>
      <c r="AG124" s="158">
        <f>Incentive!AG$1093</f>
        <v>2.5579538487363605E-16</v>
      </c>
      <c r="AH124" s="158">
        <f>Incentive!AH$1093</f>
        <v>2.5579538487363605E-16</v>
      </c>
      <c r="AI124" s="158">
        <f>Incentive!AI$1093</f>
        <v>2.5579538487363605E-16</v>
      </c>
    </row>
    <row r="125" spans="1:35" s="158" customFormat="1" x14ac:dyDescent="0.35">
      <c r="A125" s="11"/>
      <c r="B125" s="11"/>
      <c r="C125" s="156"/>
      <c r="D125" s="157"/>
      <c r="E125" s="158" t="str">
        <f>Incentive!E$1135</f>
        <v>WHT on dividends (incentive)</v>
      </c>
      <c r="F125" s="158" t="str">
        <f>Incentive!F$1135</f>
        <v>M$</v>
      </c>
      <c r="G125" s="194"/>
      <c r="I125" s="194">
        <f>Incentive!I$1135</f>
        <v>24.280100573192506</v>
      </c>
      <c r="J125" s="229" t="str">
        <f t="shared" si="2"/>
        <v>WHT on dividends</v>
      </c>
      <c r="K125" s="194">
        <f>Incentive!K$1135</f>
        <v>0</v>
      </c>
      <c r="L125" s="194">
        <f>Incentive!L$1135</f>
        <v>0</v>
      </c>
      <c r="M125" s="194">
        <f>Incentive!M$1135</f>
        <v>0</v>
      </c>
      <c r="N125" s="194">
        <f>Incentive!N$1135</f>
        <v>0</v>
      </c>
      <c r="O125" s="194">
        <f>Incentive!O$1135</f>
        <v>0</v>
      </c>
      <c r="P125" s="194">
        <f>Incentive!P$1135</f>
        <v>0</v>
      </c>
      <c r="Q125" s="194">
        <f>Incentive!Q$1135</f>
        <v>0</v>
      </c>
      <c r="R125" s="194">
        <f>Incentive!R$1135</f>
        <v>0</v>
      </c>
      <c r="S125" s="194">
        <f>Incentive!S$1135</f>
        <v>0</v>
      </c>
      <c r="T125" s="194">
        <f>Incentive!T$1135</f>
        <v>0</v>
      </c>
      <c r="U125" s="194">
        <f>Incentive!U$1135</f>
        <v>1.3079590038135138</v>
      </c>
      <c r="V125" s="194">
        <f>Incentive!V$1135</f>
        <v>2.8204651230203948</v>
      </c>
      <c r="W125" s="194">
        <f>Incentive!W$1135</f>
        <v>2.3240639220040276</v>
      </c>
      <c r="X125" s="194">
        <f>Incentive!X$1135</f>
        <v>2.3240639220040276</v>
      </c>
      <c r="Y125" s="194">
        <f>Incentive!Y$1135</f>
        <v>2.324063922004028</v>
      </c>
      <c r="Z125" s="194">
        <f>Incentive!Z$1135</f>
        <v>2.3240639220040276</v>
      </c>
      <c r="AA125" s="194">
        <f>Incentive!AA$1135</f>
        <v>2.3240639220040276</v>
      </c>
      <c r="AB125" s="194">
        <f>Incentive!AB$1135</f>
        <v>2.3240639220040276</v>
      </c>
      <c r="AC125" s="194">
        <f>Incentive!AC$1135</f>
        <v>2.3240639220040276</v>
      </c>
      <c r="AD125" s="194">
        <f>Incentive!AD$1135</f>
        <v>2.423320877903564</v>
      </c>
      <c r="AE125" s="194">
        <f>Incentive!AE$1135</f>
        <v>1.4599081144268375</v>
      </c>
      <c r="AF125" s="194">
        <f>Incentive!AF$1135</f>
        <v>0</v>
      </c>
      <c r="AG125" s="158">
        <f>Incentive!AG$1135</f>
        <v>0</v>
      </c>
      <c r="AH125" s="158">
        <f>Incentive!AH$1135</f>
        <v>0</v>
      </c>
      <c r="AI125" s="158">
        <f>Incentive!AI$1135</f>
        <v>0</v>
      </c>
    </row>
    <row r="127" spans="1:35" x14ac:dyDescent="0.35">
      <c r="D127" s="87" t="s">
        <v>76</v>
      </c>
    </row>
    <row r="128" spans="1:35" x14ac:dyDescent="0.35">
      <c r="E128" s="46" t="s">
        <v>173</v>
      </c>
      <c r="F128" s="46" t="s">
        <v>1042</v>
      </c>
      <c r="G128" s="88" t="s">
        <v>1325</v>
      </c>
    </row>
    <row r="129" spans="1:32" x14ac:dyDescent="0.35">
      <c r="E129" s="46" t="s">
        <v>991</v>
      </c>
      <c r="F129" s="46" t="s">
        <v>1042</v>
      </c>
      <c r="G129" s="88" t="s">
        <v>225</v>
      </c>
    </row>
    <row r="130" spans="1:32" x14ac:dyDescent="0.35">
      <c r="E130" s="46" t="s">
        <v>990</v>
      </c>
      <c r="F130" s="46" t="s">
        <v>1042</v>
      </c>
      <c r="G130" s="88" t="s">
        <v>224</v>
      </c>
    </row>
    <row r="131" spans="1:32" x14ac:dyDescent="0.35">
      <c r="E131" s="46" t="s">
        <v>1043</v>
      </c>
      <c r="F131" s="46" t="s">
        <v>1042</v>
      </c>
      <c r="G131" s="88" t="s">
        <v>807</v>
      </c>
    </row>
    <row r="132" spans="1:32" x14ac:dyDescent="0.35">
      <c r="E132" s="46" t="s">
        <v>1044</v>
      </c>
      <c r="F132" s="46" t="s">
        <v>1042</v>
      </c>
      <c r="G132" s="88" t="s">
        <v>37</v>
      </c>
    </row>
    <row r="133" spans="1:32" x14ac:dyDescent="0.35">
      <c r="E133" s="46" t="s">
        <v>1045</v>
      </c>
      <c r="F133" s="46" t="s">
        <v>1042</v>
      </c>
      <c r="G133" s="88" t="s">
        <v>33</v>
      </c>
    </row>
    <row r="134" spans="1:32" x14ac:dyDescent="0.35">
      <c r="E134" s="46" t="s">
        <v>1046</v>
      </c>
      <c r="F134" s="46" t="s">
        <v>1042</v>
      </c>
      <c r="G134" s="88" t="s">
        <v>44</v>
      </c>
    </row>
    <row r="135" spans="1:32" x14ac:dyDescent="0.35">
      <c r="E135" s="46" t="s">
        <v>1329</v>
      </c>
      <c r="F135" s="46" t="s">
        <v>1042</v>
      </c>
      <c r="G135" s="88" t="s">
        <v>801</v>
      </c>
    </row>
    <row r="136" spans="1:32" x14ac:dyDescent="0.35">
      <c r="E136" s="46" t="s">
        <v>1330</v>
      </c>
      <c r="F136" s="46" t="s">
        <v>1042</v>
      </c>
      <c r="G136" s="88" t="s">
        <v>46</v>
      </c>
    </row>
    <row r="137" spans="1:32" x14ac:dyDescent="0.35">
      <c r="E137" s="46" t="s">
        <v>1331</v>
      </c>
      <c r="F137" s="46" t="s">
        <v>1042</v>
      </c>
      <c r="G137" s="88" t="s">
        <v>48</v>
      </c>
    </row>
    <row r="138" spans="1:32" x14ac:dyDescent="0.35">
      <c r="E138" s="46" t="s">
        <v>1332</v>
      </c>
      <c r="F138" s="46" t="s">
        <v>1042</v>
      </c>
      <c r="G138" s="88" t="s">
        <v>50</v>
      </c>
    </row>
    <row r="140" spans="1:32" x14ac:dyDescent="0.35">
      <c r="C140" s="86" t="s">
        <v>1624</v>
      </c>
    </row>
    <row r="142" spans="1:32" x14ac:dyDescent="0.35">
      <c r="D142" s="87" t="s">
        <v>75</v>
      </c>
    </row>
    <row r="143" spans="1:32" s="158" customFormat="1" x14ac:dyDescent="0.35">
      <c r="A143" s="11"/>
      <c r="B143" s="11"/>
      <c r="C143" s="156"/>
      <c r="D143" s="157"/>
      <c r="E143" s="158" t="str">
        <f>Incentive!E$372</f>
        <v>Total signature bonus (incentive)</v>
      </c>
      <c r="F143" s="158" t="str">
        <f>Incentive!F$372</f>
        <v>M$</v>
      </c>
      <c r="G143" s="194">
        <f>Incentive!G$372</f>
        <v>5</v>
      </c>
      <c r="I143" s="194"/>
      <c r="J143" s="229"/>
      <c r="K143" s="194"/>
      <c r="L143" s="194"/>
      <c r="M143" s="194"/>
      <c r="N143" s="194"/>
      <c r="O143" s="194"/>
      <c r="P143" s="194"/>
      <c r="Q143" s="194"/>
      <c r="R143" s="194"/>
      <c r="S143" s="194"/>
      <c r="T143" s="194"/>
      <c r="U143" s="194"/>
      <c r="V143" s="194"/>
      <c r="W143" s="194"/>
      <c r="X143" s="194"/>
      <c r="Y143" s="194"/>
      <c r="Z143" s="194"/>
      <c r="AA143" s="194"/>
      <c r="AB143" s="194"/>
      <c r="AC143" s="194"/>
      <c r="AD143" s="194"/>
      <c r="AE143" s="194"/>
      <c r="AF143" s="194"/>
    </row>
    <row r="144" spans="1:32" s="158" customFormat="1" x14ac:dyDescent="0.35">
      <c r="A144" s="11"/>
      <c r="B144" s="11"/>
      <c r="C144" s="156"/>
      <c r="D144" s="157"/>
      <c r="E144" s="158" t="str">
        <f>Incentive!E$467</f>
        <v>Total import duties (incentive)</v>
      </c>
      <c r="F144" s="158" t="str">
        <f>Incentive!F$467</f>
        <v>M$</v>
      </c>
      <c r="G144" s="194">
        <f>Incentive!G$467</f>
        <v>63.761653125000024</v>
      </c>
      <c r="I144" s="194"/>
      <c r="J144" s="229"/>
      <c r="K144" s="194"/>
      <c r="L144" s="194"/>
      <c r="M144" s="194"/>
      <c r="N144" s="194"/>
      <c r="O144" s="194"/>
      <c r="P144" s="194"/>
      <c r="Q144" s="194"/>
      <c r="R144" s="194"/>
      <c r="S144" s="194"/>
      <c r="T144" s="194"/>
      <c r="U144" s="194"/>
      <c r="V144" s="194"/>
      <c r="W144" s="194"/>
      <c r="X144" s="194"/>
      <c r="Y144" s="194"/>
      <c r="Z144" s="194"/>
      <c r="AA144" s="194"/>
      <c r="AB144" s="194"/>
      <c r="AC144" s="194"/>
      <c r="AD144" s="194"/>
      <c r="AE144" s="194"/>
      <c r="AF144" s="194"/>
    </row>
    <row r="145" spans="1:32" s="158" customFormat="1" x14ac:dyDescent="0.35">
      <c r="A145" s="11"/>
      <c r="B145" s="11"/>
      <c r="C145" s="156"/>
      <c r="D145" s="157"/>
      <c r="E145" s="158" t="str">
        <f>Incentive!E$706</f>
        <v>Total royalty (incentive)</v>
      </c>
      <c r="F145" s="158" t="str">
        <f>Incentive!F$706</f>
        <v>M$</v>
      </c>
      <c r="G145" s="194">
        <f>Incentive!G$706</f>
        <v>110.79004701555969</v>
      </c>
      <c r="I145" s="194"/>
      <c r="J145" s="229"/>
      <c r="K145" s="194"/>
      <c r="L145" s="194"/>
      <c r="M145" s="194"/>
      <c r="N145" s="194"/>
      <c r="O145" s="194"/>
      <c r="P145" s="194"/>
      <c r="Q145" s="194"/>
      <c r="R145" s="194"/>
      <c r="S145" s="194"/>
      <c r="T145" s="194"/>
      <c r="U145" s="194"/>
      <c r="V145" s="194"/>
      <c r="W145" s="194"/>
      <c r="X145" s="194"/>
      <c r="Y145" s="194"/>
      <c r="Z145" s="194"/>
      <c r="AA145" s="194"/>
      <c r="AB145" s="194"/>
      <c r="AC145" s="194"/>
      <c r="AD145" s="194"/>
      <c r="AE145" s="194"/>
      <c r="AF145" s="194"/>
    </row>
    <row r="146" spans="1:32" s="158" customFormat="1" x14ac:dyDescent="0.35">
      <c r="A146" s="11"/>
      <c r="B146" s="11"/>
      <c r="C146" s="156"/>
      <c r="D146" s="157"/>
      <c r="E146" s="158" t="str">
        <f>Incentive!E$946</f>
        <v>Total income tax (incentive)</v>
      </c>
      <c r="F146" s="158" t="str">
        <f>Incentive!F$946</f>
        <v>M$</v>
      </c>
      <c r="G146" s="194">
        <f>Incentive!G$946</f>
        <v>112.3386094387092</v>
      </c>
      <c r="I146" s="194"/>
      <c r="J146" s="229"/>
      <c r="K146" s="194"/>
      <c r="L146" s="194"/>
      <c r="M146" s="194"/>
      <c r="N146" s="194"/>
      <c r="O146" s="194"/>
      <c r="P146" s="194"/>
      <c r="Q146" s="194"/>
      <c r="R146" s="194"/>
      <c r="S146" s="194"/>
      <c r="T146" s="194"/>
      <c r="U146" s="194"/>
      <c r="V146" s="194"/>
      <c r="W146" s="194"/>
      <c r="X146" s="194"/>
      <c r="Y146" s="194"/>
      <c r="Z146" s="194"/>
      <c r="AA146" s="194"/>
      <c r="AB146" s="194"/>
      <c r="AC146" s="194"/>
      <c r="AD146" s="194"/>
      <c r="AE146" s="194"/>
      <c r="AF146" s="194"/>
    </row>
    <row r="147" spans="1:32" s="158" customFormat="1" x14ac:dyDescent="0.35">
      <c r="A147" s="11"/>
      <c r="B147" s="11"/>
      <c r="C147" s="156"/>
      <c r="D147" s="157"/>
      <c r="E147" s="158" t="str">
        <f>Incentive!E$1011</f>
        <v>Total resource rent tax (incentive)</v>
      </c>
      <c r="F147" s="158" t="str">
        <f>Incentive!F$1011</f>
        <v>M$</v>
      </c>
      <c r="G147" s="194">
        <f>Incentive!G$1011</f>
        <v>0</v>
      </c>
      <c r="I147" s="194"/>
      <c r="J147" s="229"/>
      <c r="K147" s="194"/>
      <c r="L147" s="194"/>
      <c r="M147" s="194"/>
      <c r="N147" s="194"/>
      <c r="O147" s="194"/>
      <c r="P147" s="194"/>
      <c r="Q147" s="194"/>
      <c r="R147" s="194"/>
      <c r="S147" s="194"/>
      <c r="T147" s="194"/>
      <c r="U147" s="194"/>
      <c r="V147" s="194"/>
      <c r="W147" s="194"/>
      <c r="X147" s="194"/>
      <c r="Y147" s="194"/>
      <c r="Z147" s="194"/>
      <c r="AA147" s="194"/>
      <c r="AB147" s="194"/>
      <c r="AC147" s="194"/>
      <c r="AD147" s="194"/>
      <c r="AE147" s="194"/>
      <c r="AF147" s="194"/>
    </row>
    <row r="148" spans="1:32" s="158" customFormat="1" x14ac:dyDescent="0.35">
      <c r="A148" s="11"/>
      <c r="B148" s="11"/>
      <c r="C148" s="156"/>
      <c r="D148" s="157"/>
      <c r="E148" s="158" t="str">
        <f>Incentive!E$1060</f>
        <v>Total WHT on services (incentive)</v>
      </c>
      <c r="F148" s="158" t="str">
        <f>Incentive!F$1060</f>
        <v>M$</v>
      </c>
      <c r="G148" s="194">
        <f>Incentive!G$1060</f>
        <v>18.956099999999999</v>
      </c>
      <c r="I148" s="194"/>
      <c r="J148" s="229"/>
      <c r="K148" s="194"/>
      <c r="L148" s="194"/>
      <c r="M148" s="194"/>
      <c r="N148" s="194"/>
      <c r="O148" s="194"/>
      <c r="P148" s="194"/>
      <c r="Q148" s="194"/>
      <c r="R148" s="194"/>
      <c r="S148" s="194"/>
      <c r="T148" s="194"/>
      <c r="U148" s="194"/>
      <c r="V148" s="194"/>
      <c r="W148" s="194"/>
      <c r="X148" s="194"/>
      <c r="Y148" s="194"/>
      <c r="Z148" s="194"/>
      <c r="AA148" s="194"/>
      <c r="AB148" s="194"/>
      <c r="AC148" s="194"/>
      <c r="AD148" s="194"/>
      <c r="AE148" s="194"/>
      <c r="AF148" s="194"/>
    </row>
    <row r="149" spans="1:32" s="158" customFormat="1" x14ac:dyDescent="0.35">
      <c r="A149" s="11"/>
      <c r="B149" s="11"/>
      <c r="C149" s="156"/>
      <c r="D149" s="157"/>
      <c r="E149" s="158" t="str">
        <f>Incentive!E$1097</f>
        <v>Total WHT on interest (incentive)</v>
      </c>
      <c r="F149" s="158" t="str">
        <f>Incentive!F$1097</f>
        <v>M$</v>
      </c>
      <c r="G149" s="194">
        <f>Incentive!G$1097</f>
        <v>6.4395000000000007</v>
      </c>
      <c r="I149" s="194"/>
      <c r="J149" s="229"/>
      <c r="K149" s="194"/>
      <c r="L149" s="194"/>
      <c r="M149" s="194"/>
      <c r="N149" s="194"/>
      <c r="O149" s="194"/>
      <c r="P149" s="194"/>
      <c r="Q149" s="194"/>
      <c r="R149" s="194"/>
      <c r="S149" s="194"/>
      <c r="T149" s="194"/>
      <c r="U149" s="194"/>
      <c r="V149" s="194"/>
      <c r="W149" s="194"/>
      <c r="X149" s="194"/>
      <c r="Y149" s="194"/>
      <c r="Z149" s="194"/>
      <c r="AA149" s="194"/>
      <c r="AB149" s="194"/>
      <c r="AC149" s="194"/>
      <c r="AD149" s="194"/>
      <c r="AE149" s="194"/>
      <c r="AF149" s="194"/>
    </row>
    <row r="150" spans="1:32" s="158" customFormat="1" x14ac:dyDescent="0.35">
      <c r="A150" s="11"/>
      <c r="B150" s="11"/>
      <c r="C150" s="156"/>
      <c r="D150" s="157"/>
      <c r="E150" s="158" t="str">
        <f>Incentive!E$1139</f>
        <v>Total WHT on dividends (incentive)</v>
      </c>
      <c r="F150" s="158" t="str">
        <f>Incentive!F$1139</f>
        <v>M$</v>
      </c>
      <c r="G150" s="194">
        <f>Incentive!G$1139</f>
        <v>24.280100573192506</v>
      </c>
      <c r="I150" s="194"/>
      <c r="J150" s="229"/>
      <c r="K150" s="194"/>
      <c r="L150" s="194"/>
      <c r="M150" s="194"/>
      <c r="N150" s="194"/>
      <c r="O150" s="194"/>
      <c r="P150" s="194"/>
      <c r="Q150" s="194"/>
      <c r="R150" s="194"/>
      <c r="S150" s="194"/>
      <c r="T150" s="194"/>
      <c r="U150" s="194"/>
      <c r="V150" s="194"/>
      <c r="W150" s="194"/>
      <c r="X150" s="194"/>
      <c r="Y150" s="194"/>
      <c r="Z150" s="194"/>
      <c r="AA150" s="194"/>
      <c r="AB150" s="194"/>
      <c r="AC150" s="194"/>
      <c r="AD150" s="194"/>
      <c r="AE150" s="194"/>
      <c r="AF150" s="194"/>
    </row>
    <row r="152" spans="1:32" x14ac:dyDescent="0.35">
      <c r="D152" s="87" t="s">
        <v>962</v>
      </c>
    </row>
    <row r="153" spans="1:32" x14ac:dyDescent="0.35">
      <c r="E153" s="46" t="s">
        <v>173</v>
      </c>
      <c r="F153" s="46" t="s">
        <v>1042</v>
      </c>
      <c r="G153" s="88" t="s">
        <v>1489</v>
      </c>
    </row>
    <row r="154" spans="1:32" x14ac:dyDescent="0.35">
      <c r="E154" s="46" t="s">
        <v>1043</v>
      </c>
      <c r="F154" s="46" t="s">
        <v>1042</v>
      </c>
      <c r="G154" s="88" t="s">
        <v>807</v>
      </c>
    </row>
    <row r="155" spans="1:32" x14ac:dyDescent="0.35">
      <c r="E155" s="46" t="s">
        <v>1044</v>
      </c>
      <c r="F155" s="46" t="s">
        <v>1042</v>
      </c>
      <c r="G155" s="88" t="s">
        <v>37</v>
      </c>
    </row>
    <row r="156" spans="1:32" x14ac:dyDescent="0.35">
      <c r="E156" s="46" t="s">
        <v>1045</v>
      </c>
      <c r="F156" s="46" t="s">
        <v>1042</v>
      </c>
      <c r="G156" s="88" t="s">
        <v>33</v>
      </c>
    </row>
    <row r="157" spans="1:32" x14ac:dyDescent="0.35">
      <c r="E157" s="46" t="s">
        <v>1046</v>
      </c>
      <c r="F157" s="46" t="s">
        <v>1042</v>
      </c>
      <c r="G157" s="88" t="s">
        <v>44</v>
      </c>
    </row>
    <row r="158" spans="1:32" x14ac:dyDescent="0.35">
      <c r="E158" s="46" t="s">
        <v>1329</v>
      </c>
      <c r="F158" s="46" t="s">
        <v>1042</v>
      </c>
      <c r="G158" s="88" t="s">
        <v>801</v>
      </c>
    </row>
    <row r="159" spans="1:32" x14ac:dyDescent="0.35">
      <c r="E159" s="46" t="s">
        <v>1330</v>
      </c>
      <c r="F159" s="46" t="s">
        <v>1042</v>
      </c>
      <c r="G159" s="88" t="s">
        <v>46</v>
      </c>
    </row>
    <row r="160" spans="1:32" x14ac:dyDescent="0.35">
      <c r="E160" s="46" t="s">
        <v>1331</v>
      </c>
      <c r="F160" s="46" t="s">
        <v>1042</v>
      </c>
      <c r="G160" s="88" t="s">
        <v>48</v>
      </c>
    </row>
    <row r="161" spans="1:32" x14ac:dyDescent="0.35">
      <c r="E161" s="46" t="s">
        <v>1332</v>
      </c>
      <c r="F161" s="46" t="s">
        <v>1042</v>
      </c>
      <c r="G161" s="88" t="s">
        <v>50</v>
      </c>
    </row>
    <row r="163" spans="1:32" x14ac:dyDescent="0.35">
      <c r="C163" s="86" t="s">
        <v>1509</v>
      </c>
    </row>
    <row r="165" spans="1:32" x14ac:dyDescent="0.35">
      <c r="D165" s="87" t="s">
        <v>75</v>
      </c>
    </row>
    <row r="166" spans="1:32" s="158" customFormat="1" x14ac:dyDescent="0.35">
      <c r="A166" s="11"/>
      <c r="B166" s="11"/>
      <c r="C166" s="156"/>
      <c r="D166" s="157"/>
      <c r="E166" s="158" t="str">
        <f>Incentive!E$1332</f>
        <v>Government take in real terms (incentive)</v>
      </c>
      <c r="F166" s="158" t="str">
        <f>Incentive!F$1332</f>
        <v>%</v>
      </c>
      <c r="G166" s="187">
        <f>Incentive!G$1332</f>
        <v>0.48865278875352075</v>
      </c>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row>
    <row r="167" spans="1:32" s="158" customFormat="1" x14ac:dyDescent="0.35">
      <c r="A167" s="11"/>
      <c r="B167" s="11"/>
      <c r="C167" s="156"/>
      <c r="D167" s="157"/>
      <c r="E167" s="158" t="str">
        <f>Incentive!E$1337</f>
        <v>Project share of real cash flow (incentive)</v>
      </c>
      <c r="F167" s="158" t="str">
        <f>Incentive!F$1337</f>
        <v>%</v>
      </c>
      <c r="G167" s="187">
        <f>Incentive!G$1337</f>
        <v>0.51134721124647919</v>
      </c>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row>
    <row r="169" spans="1:32" x14ac:dyDescent="0.35">
      <c r="D169" s="87" t="s">
        <v>962</v>
      </c>
    </row>
    <row r="170" spans="1:32" x14ac:dyDescent="0.35">
      <c r="E170" s="46" t="s">
        <v>173</v>
      </c>
      <c r="F170" s="46" t="s">
        <v>1042</v>
      </c>
      <c r="G170" s="83" t="s">
        <v>1509</v>
      </c>
    </row>
    <row r="171" spans="1:32" x14ac:dyDescent="0.35">
      <c r="E171" s="46" t="s">
        <v>1505</v>
      </c>
      <c r="F171" s="46" t="s">
        <v>1042</v>
      </c>
      <c r="G171" s="83" t="s">
        <v>165</v>
      </c>
    </row>
    <row r="172" spans="1:32" x14ac:dyDescent="0.35">
      <c r="E172" s="46" t="s">
        <v>1506</v>
      </c>
      <c r="F172" s="46" t="s">
        <v>1042</v>
      </c>
      <c r="G172" s="83" t="s">
        <v>223</v>
      </c>
    </row>
    <row r="174" spans="1:32" x14ac:dyDescent="0.35">
      <c r="C174" s="86" t="s">
        <v>1485</v>
      </c>
    </row>
    <row r="176" spans="1:32" x14ac:dyDescent="0.35">
      <c r="D176" s="87" t="s">
        <v>75</v>
      </c>
    </row>
    <row r="177" spans="1:35" s="158" customFormat="1" x14ac:dyDescent="0.35">
      <c r="A177" s="11"/>
      <c r="B177" s="11"/>
      <c r="C177" s="156"/>
      <c r="D177" s="157"/>
      <c r="E177" s="158" t="str">
        <f>Behavioural!E$363</f>
        <v>Signature bonus (behavioural)</v>
      </c>
      <c r="F177" s="158" t="str">
        <f>Behavioural!F$363</f>
        <v>M$</v>
      </c>
      <c r="G177" s="194"/>
      <c r="I177" s="194">
        <f>Behavioural!I$363</f>
        <v>5</v>
      </c>
      <c r="J177" s="229" t="str">
        <f>G190</f>
        <v>Signature bonus</v>
      </c>
      <c r="K177" s="194">
        <f>Behavioural!K$363</f>
        <v>5</v>
      </c>
      <c r="L177" s="194">
        <f>Behavioural!L$363</f>
        <v>0</v>
      </c>
      <c r="M177" s="194">
        <f>Behavioural!M$363</f>
        <v>0</v>
      </c>
      <c r="N177" s="194">
        <f>Behavioural!N$363</f>
        <v>0</v>
      </c>
      <c r="O177" s="194">
        <f>Behavioural!O$363</f>
        <v>0</v>
      </c>
      <c r="P177" s="194">
        <f>Behavioural!P$363</f>
        <v>0</v>
      </c>
      <c r="Q177" s="194">
        <f>Behavioural!Q$363</f>
        <v>0</v>
      </c>
      <c r="R177" s="194">
        <f>Behavioural!R$363</f>
        <v>0</v>
      </c>
      <c r="S177" s="194">
        <f>Behavioural!S$363</f>
        <v>0</v>
      </c>
      <c r="T177" s="194">
        <f>Behavioural!T$363</f>
        <v>0</v>
      </c>
      <c r="U177" s="194">
        <f>Behavioural!U$363</f>
        <v>0</v>
      </c>
      <c r="V177" s="194">
        <f>Behavioural!V$363</f>
        <v>0</v>
      </c>
      <c r="W177" s="194">
        <f>Behavioural!W$363</f>
        <v>0</v>
      </c>
      <c r="X177" s="194">
        <f>Behavioural!X$363</f>
        <v>0</v>
      </c>
      <c r="Y177" s="194">
        <f>Behavioural!Y$363</f>
        <v>0</v>
      </c>
      <c r="Z177" s="194">
        <f>Behavioural!Z$363</f>
        <v>0</v>
      </c>
      <c r="AA177" s="194">
        <f>Behavioural!AA$363</f>
        <v>0</v>
      </c>
      <c r="AB177" s="194">
        <f>Behavioural!AB$363</f>
        <v>0</v>
      </c>
      <c r="AC177" s="194">
        <f>Behavioural!AC$363</f>
        <v>0</v>
      </c>
      <c r="AD177" s="194">
        <f>Behavioural!AD$363</f>
        <v>0</v>
      </c>
      <c r="AE177" s="194">
        <f>Behavioural!AE$363</f>
        <v>0</v>
      </c>
      <c r="AF177" s="194">
        <f>Behavioural!AF$363</f>
        <v>0</v>
      </c>
      <c r="AG177" s="158">
        <f>Behavioural!AG$363</f>
        <v>0</v>
      </c>
      <c r="AH177" s="158">
        <f>Behavioural!AH$363</f>
        <v>0</v>
      </c>
      <c r="AI177" s="158">
        <f>Behavioural!AI$363</f>
        <v>0</v>
      </c>
    </row>
    <row r="178" spans="1:35" s="158" customFormat="1" x14ac:dyDescent="0.35">
      <c r="A178" s="11"/>
      <c r="B178" s="11"/>
      <c r="C178" s="156"/>
      <c r="D178" s="157"/>
      <c r="E178" s="158" t="str">
        <f>Behavioural!E$463</f>
        <v>Import duties (behavioural)</v>
      </c>
      <c r="F178" s="158" t="str">
        <f>Behavioural!F$463</f>
        <v>M$</v>
      </c>
      <c r="G178" s="194"/>
      <c r="I178" s="194">
        <f>Behavioural!I$463</f>
        <v>63.761653125000024</v>
      </c>
      <c r="J178" s="229" t="str">
        <f t="shared" ref="J178:J184" si="3">G191</f>
        <v>Import duties</v>
      </c>
      <c r="K178" s="194">
        <f>Behavioural!K$463</f>
        <v>3.375</v>
      </c>
      <c r="L178" s="194">
        <f>Behavioural!L$463</f>
        <v>3.375</v>
      </c>
      <c r="M178" s="194">
        <f>Behavioural!M$463</f>
        <v>2.9043552862149538</v>
      </c>
      <c r="N178" s="194">
        <f>Behavioural!N$463</f>
        <v>3.1715427862149541</v>
      </c>
      <c r="O178" s="194">
        <f>Behavioural!O$463</f>
        <v>3.1715427862149537</v>
      </c>
      <c r="P178" s="194">
        <f>Behavioural!P$463</f>
        <v>3.1715427862149537</v>
      </c>
      <c r="Q178" s="194">
        <f>Behavioural!Q$463</f>
        <v>3.1715427862149537</v>
      </c>
      <c r="R178" s="194">
        <f>Behavioural!R$463</f>
        <v>3.1715427862149537</v>
      </c>
      <c r="S178" s="194">
        <f>Behavioural!S$463</f>
        <v>3.1715427862149537</v>
      </c>
      <c r="T178" s="194">
        <f>Behavioural!T$463</f>
        <v>3.1715427862149537</v>
      </c>
      <c r="U178" s="194">
        <f>Behavioural!U$463</f>
        <v>3.1715427862149541</v>
      </c>
      <c r="V178" s="194">
        <f>Behavioural!V$463</f>
        <v>3.1715427862149541</v>
      </c>
      <c r="W178" s="194">
        <f>Behavioural!W$463</f>
        <v>3.1715427862149532</v>
      </c>
      <c r="X178" s="194">
        <f>Behavioural!X$463</f>
        <v>3.1715427862149532</v>
      </c>
      <c r="Y178" s="194">
        <f>Behavioural!Y$463</f>
        <v>3.1715427862149532</v>
      </c>
      <c r="Z178" s="194">
        <f>Behavioural!Z$463</f>
        <v>3.1715427862149537</v>
      </c>
      <c r="AA178" s="194">
        <f>Behavioural!AA$463</f>
        <v>3.1715427862149537</v>
      </c>
      <c r="AB178" s="194">
        <f>Behavioural!AB$463</f>
        <v>3.1715427862149537</v>
      </c>
      <c r="AC178" s="194">
        <f>Behavioural!AC$463</f>
        <v>3.1715427862149537</v>
      </c>
      <c r="AD178" s="194">
        <f>Behavioural!AD$463</f>
        <v>3.1210757593457932</v>
      </c>
      <c r="AE178" s="194">
        <f>Behavioural!AE$463</f>
        <v>0.24153749999999904</v>
      </c>
      <c r="AF178" s="194">
        <f>Behavioural!AF$463</f>
        <v>0</v>
      </c>
      <c r="AG178" s="158">
        <f>Behavioural!AG$463</f>
        <v>0</v>
      </c>
      <c r="AH178" s="158">
        <f>Behavioural!AH$463</f>
        <v>0</v>
      </c>
      <c r="AI178" s="158">
        <f>Behavioural!AI$463</f>
        <v>0</v>
      </c>
    </row>
    <row r="179" spans="1:35" s="158" customFormat="1" x14ac:dyDescent="0.35">
      <c r="A179" s="11"/>
      <c r="B179" s="11"/>
      <c r="C179" s="156"/>
      <c r="D179" s="157"/>
      <c r="E179" s="158" t="str">
        <f>Behavioural!E$702</f>
        <v>Royalty (behavioural)</v>
      </c>
      <c r="F179" s="158" t="str">
        <f>Behavioural!F$702</f>
        <v>M$</v>
      </c>
      <c r="G179" s="194"/>
      <c r="I179" s="194">
        <f>Behavioural!I$702</f>
        <v>110.79004701555969</v>
      </c>
      <c r="J179" s="229" t="str">
        <f t="shared" si="3"/>
        <v>Royalty</v>
      </c>
      <c r="K179" s="194">
        <f>Behavioural!K$702</f>
        <v>0</v>
      </c>
      <c r="L179" s="194">
        <f>Behavioural!L$702</f>
        <v>0</v>
      </c>
      <c r="M179" s="194">
        <f>Behavioural!M$702</f>
        <v>4.6224151792206154</v>
      </c>
      <c r="N179" s="194">
        <f>Behavioural!N$702</f>
        <v>6.1632202389608208</v>
      </c>
      <c r="O179" s="194">
        <f>Behavioural!O$702</f>
        <v>6.1632202389608217</v>
      </c>
      <c r="P179" s="194">
        <f>Behavioural!P$702</f>
        <v>6.1632202389608208</v>
      </c>
      <c r="Q179" s="194">
        <f>Behavioural!Q$702</f>
        <v>6.1632202389608208</v>
      </c>
      <c r="R179" s="194">
        <f>Behavioural!R$702</f>
        <v>6.1632202389608199</v>
      </c>
      <c r="S179" s="194">
        <f>Behavioural!S$702</f>
        <v>6.1632202389608208</v>
      </c>
      <c r="T179" s="194">
        <f>Behavioural!T$702</f>
        <v>6.1632202389608208</v>
      </c>
      <c r="U179" s="194">
        <f>Behavioural!U$702</f>
        <v>6.1632202389608208</v>
      </c>
      <c r="V179" s="194">
        <f>Behavioural!V$702</f>
        <v>6.1632202389608199</v>
      </c>
      <c r="W179" s="194">
        <f>Behavioural!W$702</f>
        <v>6.1632202389608208</v>
      </c>
      <c r="X179" s="194">
        <f>Behavioural!X$702</f>
        <v>6.1632202389608208</v>
      </c>
      <c r="Y179" s="194">
        <f>Behavioural!Y$702</f>
        <v>6.1632202389608208</v>
      </c>
      <c r="Z179" s="194">
        <f>Behavioural!Z$702</f>
        <v>6.1632202389608208</v>
      </c>
      <c r="AA179" s="194">
        <f>Behavioural!AA$702</f>
        <v>6.1632202389608199</v>
      </c>
      <c r="AB179" s="194">
        <f>Behavioural!AB$702</f>
        <v>6.1632202389608208</v>
      </c>
      <c r="AC179" s="194">
        <f>Behavioural!AC$702</f>
        <v>6.1632202389608208</v>
      </c>
      <c r="AD179" s="194">
        <f>Behavioural!AD$702</f>
        <v>6.1632202389608199</v>
      </c>
      <c r="AE179" s="194">
        <f>Behavioural!AE$702</f>
        <v>1.3928877740051402</v>
      </c>
      <c r="AF179" s="194">
        <f>Behavioural!AF$702</f>
        <v>0</v>
      </c>
      <c r="AG179" s="158">
        <f>Behavioural!AG$702</f>
        <v>0</v>
      </c>
      <c r="AH179" s="158">
        <f>Behavioural!AH$702</f>
        <v>0</v>
      </c>
      <c r="AI179" s="158">
        <f>Behavioural!AI$702</f>
        <v>0</v>
      </c>
    </row>
    <row r="180" spans="1:35" s="158" customFormat="1" x14ac:dyDescent="0.35">
      <c r="A180" s="11"/>
      <c r="B180" s="11"/>
      <c r="C180" s="156"/>
      <c r="D180" s="157"/>
      <c r="E180" s="158" t="str">
        <f>Behavioural!E$942</f>
        <v>Income tax (behavioural)</v>
      </c>
      <c r="F180" s="158" t="str">
        <f>Behavioural!F$942</f>
        <v>M$</v>
      </c>
      <c r="G180" s="194"/>
      <c r="I180" s="194">
        <f>Behavioural!I$942</f>
        <v>112.3386094387092</v>
      </c>
      <c r="J180" s="229" t="str">
        <f t="shared" si="3"/>
        <v>Income tax</v>
      </c>
      <c r="K180" s="194">
        <f>Behavioural!K$942</f>
        <v>0</v>
      </c>
      <c r="L180" s="194">
        <f>Behavioural!L$942</f>
        <v>0</v>
      </c>
      <c r="M180" s="194">
        <f>Behavioural!M$942</f>
        <v>0</v>
      </c>
      <c r="N180" s="194">
        <f>Behavioural!N$942</f>
        <v>0</v>
      </c>
      <c r="O180" s="194">
        <f>Behavioural!O$942</f>
        <v>0</v>
      </c>
      <c r="P180" s="194">
        <f>Behavioural!P$942</f>
        <v>0</v>
      </c>
      <c r="Q180" s="194">
        <f>Behavioural!Q$942</f>
        <v>2.9257584812715738</v>
      </c>
      <c r="R180" s="194">
        <f>Behavioural!R$942</f>
        <v>3.9737819947327133</v>
      </c>
      <c r="S180" s="194">
        <f>Behavioural!S$942</f>
        <v>4.3857818370212076</v>
      </c>
      <c r="T180" s="194">
        <f>Behavioural!T$942</f>
        <v>4.7957158560715492</v>
      </c>
      <c r="U180" s="194">
        <f>Behavioural!U$942</f>
        <v>4.8969817010788885</v>
      </c>
      <c r="V180" s="194">
        <f>Behavioural!V$942</f>
        <v>4.9962619412821603</v>
      </c>
      <c r="W180" s="194">
        <f>Behavioural!W$942</f>
        <v>9.9602739514458332</v>
      </c>
      <c r="X180" s="194">
        <f>Behavioural!X$942</f>
        <v>9.9602739514458332</v>
      </c>
      <c r="Y180" s="194">
        <f>Behavioural!Y$942</f>
        <v>9.9602739514458314</v>
      </c>
      <c r="Z180" s="194">
        <f>Behavioural!Z$942</f>
        <v>9.9602739514458314</v>
      </c>
      <c r="AA180" s="194">
        <f>Behavioural!AA$942</f>
        <v>9.9602739514458332</v>
      </c>
      <c r="AB180" s="194">
        <f>Behavioural!AB$942</f>
        <v>9.9602739514458314</v>
      </c>
      <c r="AC180" s="194">
        <f>Behavioural!AC$942</f>
        <v>9.9602739514458332</v>
      </c>
      <c r="AD180" s="194">
        <f>Behavioural!AD$942</f>
        <v>10.385660905300988</v>
      </c>
      <c r="AE180" s="194">
        <f>Behavioural!AE$942</f>
        <v>6.2567490618293045</v>
      </c>
      <c r="AF180" s="194">
        <f>Behavioural!AF$942</f>
        <v>0</v>
      </c>
      <c r="AG180" s="158">
        <f>Behavioural!AG$942</f>
        <v>0</v>
      </c>
      <c r="AH180" s="158">
        <f>Behavioural!AH$942</f>
        <v>0</v>
      </c>
      <c r="AI180" s="158">
        <f>Behavioural!AI$942</f>
        <v>0</v>
      </c>
    </row>
    <row r="181" spans="1:35" s="158" customFormat="1" x14ac:dyDescent="0.35">
      <c r="A181" s="11"/>
      <c r="B181" s="11"/>
      <c r="C181" s="156"/>
      <c r="D181" s="157"/>
      <c r="E181" s="158" t="str">
        <f>Behavioural!E$1007</f>
        <v>Resource rent tax (behavioural)</v>
      </c>
      <c r="F181" s="158" t="str">
        <f>Behavioural!F$1007</f>
        <v>M$</v>
      </c>
      <c r="G181" s="194"/>
      <c r="I181" s="194">
        <f>Behavioural!I$1007</f>
        <v>0</v>
      </c>
      <c r="J181" s="229" t="str">
        <f t="shared" si="3"/>
        <v>Resource rent tax</v>
      </c>
      <c r="K181" s="194">
        <f>Behavioural!K$1007</f>
        <v>0</v>
      </c>
      <c r="L181" s="194">
        <f>Behavioural!L$1007</f>
        <v>0</v>
      </c>
      <c r="M181" s="194">
        <f>Behavioural!M$1007</f>
        <v>0</v>
      </c>
      <c r="N181" s="194">
        <f>Behavioural!N$1007</f>
        <v>0</v>
      </c>
      <c r="O181" s="194">
        <f>Behavioural!O$1007</f>
        <v>0</v>
      </c>
      <c r="P181" s="194">
        <f>Behavioural!P$1007</f>
        <v>0</v>
      </c>
      <c r="Q181" s="194">
        <f>Behavioural!Q$1007</f>
        <v>0</v>
      </c>
      <c r="R181" s="194">
        <f>Behavioural!R$1007</f>
        <v>0</v>
      </c>
      <c r="S181" s="194">
        <f>Behavioural!S$1007</f>
        <v>0</v>
      </c>
      <c r="T181" s="194">
        <f>Behavioural!T$1007</f>
        <v>0</v>
      </c>
      <c r="U181" s="194">
        <f>Behavioural!U$1007</f>
        <v>0</v>
      </c>
      <c r="V181" s="194">
        <f>Behavioural!V$1007</f>
        <v>0</v>
      </c>
      <c r="W181" s="194">
        <f>Behavioural!W$1007</f>
        <v>0</v>
      </c>
      <c r="X181" s="194">
        <f>Behavioural!X$1007</f>
        <v>0</v>
      </c>
      <c r="Y181" s="194">
        <f>Behavioural!Y$1007</f>
        <v>0</v>
      </c>
      <c r="Z181" s="194">
        <f>Behavioural!Z$1007</f>
        <v>0</v>
      </c>
      <c r="AA181" s="194">
        <f>Behavioural!AA$1007</f>
        <v>0</v>
      </c>
      <c r="AB181" s="194">
        <f>Behavioural!AB$1007</f>
        <v>0</v>
      </c>
      <c r="AC181" s="194">
        <f>Behavioural!AC$1007</f>
        <v>0</v>
      </c>
      <c r="AD181" s="194">
        <f>Behavioural!AD$1007</f>
        <v>0</v>
      </c>
      <c r="AE181" s="194">
        <f>Behavioural!AE$1007</f>
        <v>0</v>
      </c>
      <c r="AF181" s="194">
        <f>Behavioural!AF$1007</f>
        <v>0</v>
      </c>
      <c r="AG181" s="158">
        <f>Behavioural!AG$1007</f>
        <v>0</v>
      </c>
      <c r="AH181" s="158">
        <f>Behavioural!AH$1007</f>
        <v>0</v>
      </c>
      <c r="AI181" s="158">
        <f>Behavioural!AI$1007</f>
        <v>0</v>
      </c>
    </row>
    <row r="182" spans="1:35" s="158" customFormat="1" x14ac:dyDescent="0.35">
      <c r="A182" s="11"/>
      <c r="B182" s="11"/>
      <c r="C182" s="156"/>
      <c r="D182" s="157"/>
      <c r="E182" s="158" t="str">
        <f>Behavioural!E$1056</f>
        <v>WHT on services (behavioural)</v>
      </c>
      <c r="F182" s="158" t="str">
        <f>Behavioural!F$1056</f>
        <v>M$</v>
      </c>
      <c r="G182" s="194"/>
      <c r="I182" s="194">
        <f>Behavioural!I$1056</f>
        <v>18.956099999999999</v>
      </c>
      <c r="J182" s="229" t="str">
        <f t="shared" si="3"/>
        <v>WHT on services</v>
      </c>
      <c r="K182" s="194">
        <f>Behavioural!K$1056</f>
        <v>2.4</v>
      </c>
      <c r="L182" s="194">
        <f>Behavioural!L$1056</f>
        <v>2.4</v>
      </c>
      <c r="M182" s="194">
        <f>Behavioural!M$1056</f>
        <v>0.78749999999999987</v>
      </c>
      <c r="N182" s="194">
        <f>Behavioural!N$1056</f>
        <v>0.78749999999999998</v>
      </c>
      <c r="O182" s="194">
        <f>Behavioural!O$1056</f>
        <v>0.78749999999999998</v>
      </c>
      <c r="P182" s="194">
        <f>Behavioural!P$1056</f>
        <v>0.78749999999999998</v>
      </c>
      <c r="Q182" s="194">
        <f>Behavioural!Q$1056</f>
        <v>0.78749999999999998</v>
      </c>
      <c r="R182" s="194">
        <f>Behavioural!R$1056</f>
        <v>0.78749999999999998</v>
      </c>
      <c r="S182" s="194">
        <f>Behavioural!S$1056</f>
        <v>0.78749999999999998</v>
      </c>
      <c r="T182" s="194">
        <f>Behavioural!T$1056</f>
        <v>0.78749999999999998</v>
      </c>
      <c r="U182" s="194">
        <f>Behavioural!U$1056</f>
        <v>0.78749999999999998</v>
      </c>
      <c r="V182" s="194">
        <f>Behavioural!V$1056</f>
        <v>0.78749999999999998</v>
      </c>
      <c r="W182" s="194">
        <f>Behavioural!W$1056</f>
        <v>0.78749999999999998</v>
      </c>
      <c r="X182" s="194">
        <f>Behavioural!X$1056</f>
        <v>0.78749999999999987</v>
      </c>
      <c r="Y182" s="194">
        <f>Behavioural!Y$1056</f>
        <v>0.78750000000000009</v>
      </c>
      <c r="Z182" s="194">
        <f>Behavioural!Z$1056</f>
        <v>0.78749999999999998</v>
      </c>
      <c r="AA182" s="194">
        <f>Behavioural!AA$1056</f>
        <v>0.78749999999999998</v>
      </c>
      <c r="AB182" s="194">
        <f>Behavioural!AB$1056</f>
        <v>0.78749999999999998</v>
      </c>
      <c r="AC182" s="194">
        <f>Behavioural!AC$1056</f>
        <v>0.78749999999999998</v>
      </c>
      <c r="AD182" s="194">
        <f>Behavioural!AD$1056</f>
        <v>0.76859999999999917</v>
      </c>
      <c r="AE182" s="194">
        <f>Behavioural!AE$1056</f>
        <v>0</v>
      </c>
      <c r="AF182" s="194">
        <f>Behavioural!AF$1056</f>
        <v>0</v>
      </c>
      <c r="AG182" s="158">
        <f>Behavioural!AG$1056</f>
        <v>0</v>
      </c>
      <c r="AH182" s="158">
        <f>Behavioural!AH$1056</f>
        <v>0</v>
      </c>
      <c r="AI182" s="158">
        <f>Behavioural!AI$1056</f>
        <v>0</v>
      </c>
    </row>
    <row r="183" spans="1:35" s="158" customFormat="1" x14ac:dyDescent="0.35">
      <c r="A183" s="11"/>
      <c r="B183" s="11"/>
      <c r="C183" s="156"/>
      <c r="D183" s="157"/>
      <c r="E183" s="158" t="str">
        <f>Behavioural!E$1093</f>
        <v>WHT on interest (behavioural)</v>
      </c>
      <c r="F183" s="158" t="str">
        <f>Behavioural!F$1093</f>
        <v>M$</v>
      </c>
      <c r="G183" s="194"/>
      <c r="I183" s="194">
        <f>Behavioural!I$1093</f>
        <v>6.4395000000000007</v>
      </c>
      <c r="J183" s="229" t="str">
        <f t="shared" si="3"/>
        <v>WHT on interest</v>
      </c>
      <c r="K183" s="194">
        <f>Behavioural!K$1093</f>
        <v>1.0732499999999998</v>
      </c>
      <c r="L183" s="194">
        <f>Behavioural!L$1093</f>
        <v>1.0732499999999998</v>
      </c>
      <c r="M183" s="194">
        <f>Behavioural!M$1093</f>
        <v>1.0732499999999998</v>
      </c>
      <c r="N183" s="194">
        <f>Behavioural!N$1093</f>
        <v>0.91992857142857154</v>
      </c>
      <c r="O183" s="194">
        <f>Behavioural!O$1093</f>
        <v>0.76660714285714293</v>
      </c>
      <c r="P183" s="194">
        <f>Behavioural!P$1093</f>
        <v>0.61328571428571443</v>
      </c>
      <c r="Q183" s="194">
        <f>Behavioural!Q$1093</f>
        <v>0.45996428571428599</v>
      </c>
      <c r="R183" s="194">
        <f>Behavioural!R$1093</f>
        <v>0.30664285714285733</v>
      </c>
      <c r="S183" s="194">
        <f>Behavioural!S$1093</f>
        <v>0.1533214285714288</v>
      </c>
      <c r="T183" s="194">
        <f>Behavioural!T$1093</f>
        <v>2.5579538487363605E-16</v>
      </c>
      <c r="U183" s="194">
        <f>Behavioural!U$1093</f>
        <v>2.5579538487363605E-16</v>
      </c>
      <c r="V183" s="194">
        <f>Behavioural!V$1093</f>
        <v>2.557953848736361E-16</v>
      </c>
      <c r="W183" s="194">
        <f>Behavioural!W$1093</f>
        <v>2.5579538487363605E-16</v>
      </c>
      <c r="X183" s="194">
        <f>Behavioural!X$1093</f>
        <v>2.5579538487363605E-16</v>
      </c>
      <c r="Y183" s="194">
        <f>Behavioural!Y$1093</f>
        <v>2.5579538487363605E-16</v>
      </c>
      <c r="Z183" s="194">
        <f>Behavioural!Z$1093</f>
        <v>2.5579538487363605E-16</v>
      </c>
      <c r="AA183" s="194">
        <f>Behavioural!AA$1093</f>
        <v>2.557953848736361E-16</v>
      </c>
      <c r="AB183" s="194">
        <f>Behavioural!AB$1093</f>
        <v>2.5579538487363605E-16</v>
      </c>
      <c r="AC183" s="194">
        <f>Behavioural!AC$1093</f>
        <v>2.5579538487363605E-16</v>
      </c>
      <c r="AD183" s="194">
        <f>Behavioural!AD$1093</f>
        <v>2.5579538487363605E-16</v>
      </c>
      <c r="AE183" s="194">
        <f>Behavioural!AE$1093</f>
        <v>2.557953848736361E-16</v>
      </c>
      <c r="AF183" s="194">
        <f>Behavioural!AF$1093</f>
        <v>2.5579538487363605E-16</v>
      </c>
      <c r="AG183" s="158">
        <f>Behavioural!AG$1093</f>
        <v>2.5579538487363605E-16</v>
      </c>
      <c r="AH183" s="158">
        <f>Behavioural!AH$1093</f>
        <v>2.5579538487363605E-16</v>
      </c>
      <c r="AI183" s="158">
        <f>Behavioural!AI$1093</f>
        <v>2.5579538487363605E-16</v>
      </c>
    </row>
    <row r="184" spans="1:35" s="158" customFormat="1" x14ac:dyDescent="0.35">
      <c r="A184" s="11"/>
      <c r="B184" s="11"/>
      <c r="C184" s="156"/>
      <c r="D184" s="157"/>
      <c r="E184" s="158" t="str">
        <f>Behavioural!E$1135</f>
        <v>WHT on dividends (behavioural)</v>
      </c>
      <c r="F184" s="158" t="str">
        <f>Behavioural!F$1135</f>
        <v>M$</v>
      </c>
      <c r="G184" s="194"/>
      <c r="I184" s="194">
        <f>Behavioural!I$1135</f>
        <v>24.280100573192506</v>
      </c>
      <c r="J184" s="229" t="str">
        <f t="shared" si="3"/>
        <v>WHT on dividends</v>
      </c>
      <c r="K184" s="194">
        <f>Behavioural!K$1135</f>
        <v>0</v>
      </c>
      <c r="L184" s="194">
        <f>Behavioural!L$1135</f>
        <v>0</v>
      </c>
      <c r="M184" s="194">
        <f>Behavioural!M$1135</f>
        <v>0</v>
      </c>
      <c r="N184" s="194">
        <f>Behavioural!N$1135</f>
        <v>0</v>
      </c>
      <c r="O184" s="194">
        <f>Behavioural!O$1135</f>
        <v>0</v>
      </c>
      <c r="P184" s="194">
        <f>Behavioural!P$1135</f>
        <v>0</v>
      </c>
      <c r="Q184" s="194">
        <f>Behavioural!Q$1135</f>
        <v>0</v>
      </c>
      <c r="R184" s="194">
        <f>Behavioural!R$1135</f>
        <v>0</v>
      </c>
      <c r="S184" s="194">
        <f>Behavioural!S$1135</f>
        <v>0</v>
      </c>
      <c r="T184" s="194">
        <f>Behavioural!T$1135</f>
        <v>0</v>
      </c>
      <c r="U184" s="194">
        <f>Behavioural!U$1135</f>
        <v>1.3079590038135138</v>
      </c>
      <c r="V184" s="194">
        <f>Behavioural!V$1135</f>
        <v>2.8204651230203948</v>
      </c>
      <c r="W184" s="194">
        <f>Behavioural!W$1135</f>
        <v>2.3240639220040276</v>
      </c>
      <c r="X184" s="194">
        <f>Behavioural!X$1135</f>
        <v>2.3240639220040276</v>
      </c>
      <c r="Y184" s="194">
        <f>Behavioural!Y$1135</f>
        <v>2.324063922004028</v>
      </c>
      <c r="Z184" s="194">
        <f>Behavioural!Z$1135</f>
        <v>2.3240639220040276</v>
      </c>
      <c r="AA184" s="194">
        <f>Behavioural!AA$1135</f>
        <v>2.3240639220040276</v>
      </c>
      <c r="AB184" s="194">
        <f>Behavioural!AB$1135</f>
        <v>2.3240639220040276</v>
      </c>
      <c r="AC184" s="194">
        <f>Behavioural!AC$1135</f>
        <v>2.3240639220040276</v>
      </c>
      <c r="AD184" s="194">
        <f>Behavioural!AD$1135</f>
        <v>2.423320877903564</v>
      </c>
      <c r="AE184" s="194">
        <f>Behavioural!AE$1135</f>
        <v>1.4599081144268375</v>
      </c>
      <c r="AF184" s="194">
        <f>Behavioural!AF$1135</f>
        <v>0</v>
      </c>
      <c r="AG184" s="158">
        <f>Behavioural!AG$1135</f>
        <v>0</v>
      </c>
      <c r="AH184" s="158">
        <f>Behavioural!AH$1135</f>
        <v>0</v>
      </c>
      <c r="AI184" s="158">
        <f>Behavioural!AI$1135</f>
        <v>0</v>
      </c>
    </row>
    <row r="186" spans="1:35" x14ac:dyDescent="0.35">
      <c r="D186" s="87" t="s">
        <v>76</v>
      </c>
    </row>
    <row r="187" spans="1:35" x14ac:dyDescent="0.35">
      <c r="E187" s="46" t="s">
        <v>173</v>
      </c>
      <c r="F187" s="46" t="s">
        <v>1042</v>
      </c>
      <c r="G187" s="88" t="s">
        <v>1485</v>
      </c>
    </row>
    <row r="188" spans="1:35" x14ac:dyDescent="0.35">
      <c r="E188" s="46" t="s">
        <v>991</v>
      </c>
      <c r="F188" s="46" t="s">
        <v>1042</v>
      </c>
      <c r="G188" s="88" t="s">
        <v>225</v>
      </c>
    </row>
    <row r="189" spans="1:35" x14ac:dyDescent="0.35">
      <c r="E189" s="46" t="s">
        <v>990</v>
      </c>
      <c r="F189" s="46" t="s">
        <v>1042</v>
      </c>
      <c r="G189" s="88" t="s">
        <v>224</v>
      </c>
    </row>
    <row r="190" spans="1:35" x14ac:dyDescent="0.35">
      <c r="E190" s="46" t="s">
        <v>1043</v>
      </c>
      <c r="F190" s="46" t="s">
        <v>1042</v>
      </c>
      <c r="G190" s="88" t="s">
        <v>807</v>
      </c>
    </row>
    <row r="191" spans="1:35" x14ac:dyDescent="0.35">
      <c r="E191" s="46" t="s">
        <v>1044</v>
      </c>
      <c r="F191" s="46" t="s">
        <v>1042</v>
      </c>
      <c r="G191" s="88" t="s">
        <v>37</v>
      </c>
    </row>
    <row r="192" spans="1:35" x14ac:dyDescent="0.35">
      <c r="E192" s="46" t="s">
        <v>1045</v>
      </c>
      <c r="F192" s="46" t="s">
        <v>1042</v>
      </c>
      <c r="G192" s="88" t="s">
        <v>33</v>
      </c>
    </row>
    <row r="193" spans="1:32" x14ac:dyDescent="0.35">
      <c r="E193" s="46" t="s">
        <v>1046</v>
      </c>
      <c r="F193" s="46" t="s">
        <v>1042</v>
      </c>
      <c r="G193" s="88" t="s">
        <v>44</v>
      </c>
    </row>
    <row r="194" spans="1:32" x14ac:dyDescent="0.35">
      <c r="E194" s="46" t="s">
        <v>1329</v>
      </c>
      <c r="F194" s="46" t="s">
        <v>1042</v>
      </c>
      <c r="G194" s="88" t="s">
        <v>801</v>
      </c>
    </row>
    <row r="195" spans="1:32" x14ac:dyDescent="0.35">
      <c r="E195" s="46" t="s">
        <v>1330</v>
      </c>
      <c r="F195" s="46" t="s">
        <v>1042</v>
      </c>
      <c r="G195" s="88" t="s">
        <v>46</v>
      </c>
    </row>
    <row r="196" spans="1:32" x14ac:dyDescent="0.35">
      <c r="E196" s="46" t="s">
        <v>1331</v>
      </c>
      <c r="F196" s="46" t="s">
        <v>1042</v>
      </c>
      <c r="G196" s="88" t="s">
        <v>48</v>
      </c>
    </row>
    <row r="197" spans="1:32" x14ac:dyDescent="0.35">
      <c r="E197" s="46" t="s">
        <v>1332</v>
      </c>
      <c r="F197" s="46" t="s">
        <v>1042</v>
      </c>
      <c r="G197" s="88" t="s">
        <v>50</v>
      </c>
    </row>
    <row r="199" spans="1:32" x14ac:dyDescent="0.35">
      <c r="C199" s="86" t="s">
        <v>1488</v>
      </c>
    </row>
    <row r="201" spans="1:32" x14ac:dyDescent="0.35">
      <c r="D201" s="87" t="s">
        <v>75</v>
      </c>
    </row>
    <row r="202" spans="1:32" s="158" customFormat="1" x14ac:dyDescent="0.35">
      <c r="A202" s="11"/>
      <c r="B202" s="11"/>
      <c r="C202" s="156"/>
      <c r="D202" s="157"/>
      <c r="E202" s="158" t="str">
        <f>Behavioural!E$372</f>
        <v>Total signature bonus (behavioural)</v>
      </c>
      <c r="F202" s="158" t="str">
        <f>Behavioural!F$372</f>
        <v>M$</v>
      </c>
      <c r="G202" s="194">
        <f>Behavioural!G$372</f>
        <v>5</v>
      </c>
      <c r="I202" s="194"/>
      <c r="J202" s="229"/>
      <c r="K202" s="194"/>
      <c r="L202" s="194"/>
      <c r="M202" s="194"/>
      <c r="N202" s="194"/>
      <c r="O202" s="194"/>
      <c r="P202" s="194"/>
      <c r="Q202" s="194"/>
      <c r="R202" s="194"/>
      <c r="S202" s="194"/>
      <c r="T202" s="194"/>
      <c r="U202" s="194"/>
      <c r="V202" s="194"/>
      <c r="W202" s="194"/>
      <c r="X202" s="194"/>
      <c r="Y202" s="194"/>
      <c r="Z202" s="194"/>
      <c r="AA202" s="194"/>
      <c r="AB202" s="194"/>
      <c r="AC202" s="194"/>
      <c r="AD202" s="194"/>
      <c r="AE202" s="194"/>
      <c r="AF202" s="194"/>
    </row>
    <row r="203" spans="1:32" s="158" customFormat="1" x14ac:dyDescent="0.35">
      <c r="A203" s="11"/>
      <c r="B203" s="11"/>
      <c r="C203" s="156"/>
      <c r="D203" s="157"/>
      <c r="E203" s="158" t="str">
        <f>Behavioural!E$467</f>
        <v>Total import duties (behavioural)</v>
      </c>
      <c r="F203" s="158" t="str">
        <f>Behavioural!F$467</f>
        <v>M$</v>
      </c>
      <c r="G203" s="194">
        <f>Behavioural!G$467</f>
        <v>63.761653125000024</v>
      </c>
      <c r="I203" s="194"/>
      <c r="J203" s="229"/>
      <c r="K203" s="194"/>
      <c r="L203" s="194"/>
      <c r="M203" s="194"/>
      <c r="N203" s="194"/>
      <c r="O203" s="194"/>
      <c r="P203" s="194"/>
      <c r="Q203" s="194"/>
      <c r="R203" s="194"/>
      <c r="S203" s="194"/>
      <c r="T203" s="194"/>
      <c r="U203" s="194"/>
      <c r="V203" s="194"/>
      <c r="W203" s="194"/>
      <c r="X203" s="194"/>
      <c r="Y203" s="194"/>
      <c r="Z203" s="194"/>
      <c r="AA203" s="194"/>
      <c r="AB203" s="194"/>
      <c r="AC203" s="194"/>
      <c r="AD203" s="194"/>
      <c r="AE203" s="194"/>
      <c r="AF203" s="194"/>
    </row>
    <row r="204" spans="1:32" s="158" customFormat="1" x14ac:dyDescent="0.35">
      <c r="A204" s="11"/>
      <c r="B204" s="11"/>
      <c r="C204" s="156"/>
      <c r="D204" s="157"/>
      <c r="E204" s="158" t="str">
        <f>Behavioural!E$706</f>
        <v>Total royalty (behavioural)</v>
      </c>
      <c r="F204" s="158" t="str">
        <f>Behavioural!F$706</f>
        <v>M$</v>
      </c>
      <c r="G204" s="194">
        <f>Behavioural!G$706</f>
        <v>110.79004701555969</v>
      </c>
      <c r="I204" s="194"/>
      <c r="J204" s="229"/>
      <c r="K204" s="194"/>
      <c r="L204" s="194"/>
      <c r="M204" s="194"/>
      <c r="N204" s="194"/>
      <c r="O204" s="194"/>
      <c r="P204" s="194"/>
      <c r="Q204" s="194"/>
      <c r="R204" s="194"/>
      <c r="S204" s="194"/>
      <c r="T204" s="194"/>
      <c r="U204" s="194"/>
      <c r="V204" s="194"/>
      <c r="W204" s="194"/>
      <c r="X204" s="194"/>
      <c r="Y204" s="194"/>
      <c r="Z204" s="194"/>
      <c r="AA204" s="194"/>
      <c r="AB204" s="194"/>
      <c r="AC204" s="194"/>
      <c r="AD204" s="194"/>
      <c r="AE204" s="194"/>
      <c r="AF204" s="194"/>
    </row>
    <row r="205" spans="1:32" s="158" customFormat="1" x14ac:dyDescent="0.35">
      <c r="A205" s="11"/>
      <c r="B205" s="11"/>
      <c r="C205" s="156"/>
      <c r="D205" s="157"/>
      <c r="E205" s="158" t="str">
        <f>Behavioural!E$946</f>
        <v>Total income tax (behavioural)</v>
      </c>
      <c r="F205" s="158" t="str">
        <f>Behavioural!F$946</f>
        <v>M$</v>
      </c>
      <c r="G205" s="194">
        <f>Behavioural!G$946</f>
        <v>112.3386094387092</v>
      </c>
      <c r="I205" s="194"/>
      <c r="J205" s="229"/>
      <c r="K205" s="194"/>
      <c r="L205" s="194"/>
      <c r="M205" s="194"/>
      <c r="N205" s="194"/>
      <c r="O205" s="194"/>
      <c r="P205" s="194"/>
      <c r="Q205" s="194"/>
      <c r="R205" s="194"/>
      <c r="S205" s="194"/>
      <c r="T205" s="194"/>
      <c r="U205" s="194"/>
      <c r="V205" s="194"/>
      <c r="W205" s="194"/>
      <c r="X205" s="194"/>
      <c r="Y205" s="194"/>
      <c r="Z205" s="194"/>
      <c r="AA205" s="194"/>
      <c r="AB205" s="194"/>
      <c r="AC205" s="194"/>
      <c r="AD205" s="194"/>
      <c r="AE205" s="194"/>
      <c r="AF205" s="194"/>
    </row>
    <row r="206" spans="1:32" s="158" customFormat="1" x14ac:dyDescent="0.35">
      <c r="A206" s="11"/>
      <c r="B206" s="11"/>
      <c r="C206" s="156"/>
      <c r="D206" s="157"/>
      <c r="E206" s="158" t="str">
        <f>Behavioural!E$1011</f>
        <v>Total resource rent tax (behavioural)</v>
      </c>
      <c r="F206" s="158" t="str">
        <f>Behavioural!F$1011</f>
        <v>M$</v>
      </c>
      <c r="G206" s="194">
        <f>Behavioural!G$1011</f>
        <v>0</v>
      </c>
      <c r="I206" s="194"/>
      <c r="J206" s="229"/>
      <c r="K206" s="194"/>
      <c r="L206" s="194"/>
      <c r="M206" s="194"/>
      <c r="N206" s="194"/>
      <c r="O206" s="194"/>
      <c r="P206" s="194"/>
      <c r="Q206" s="194"/>
      <c r="R206" s="194"/>
      <c r="S206" s="194"/>
      <c r="T206" s="194"/>
      <c r="U206" s="194"/>
      <c r="V206" s="194"/>
      <c r="W206" s="194"/>
      <c r="X206" s="194"/>
      <c r="Y206" s="194"/>
      <c r="Z206" s="194"/>
      <c r="AA206" s="194"/>
      <c r="AB206" s="194"/>
      <c r="AC206" s="194"/>
      <c r="AD206" s="194"/>
      <c r="AE206" s="194"/>
      <c r="AF206" s="194"/>
    </row>
    <row r="207" spans="1:32" s="158" customFormat="1" x14ac:dyDescent="0.35">
      <c r="A207" s="11"/>
      <c r="B207" s="11"/>
      <c r="C207" s="156"/>
      <c r="D207" s="157"/>
      <c r="E207" s="158" t="str">
        <f>Behavioural!E$1060</f>
        <v>Total WHT on services (behavioural)</v>
      </c>
      <c r="F207" s="158" t="str">
        <f>Behavioural!F$1060</f>
        <v>M$</v>
      </c>
      <c r="G207" s="194">
        <f>Behavioural!G$1060</f>
        <v>18.956099999999999</v>
      </c>
      <c r="I207" s="194"/>
      <c r="J207" s="229"/>
      <c r="K207" s="194"/>
      <c r="L207" s="194"/>
      <c r="M207" s="194"/>
      <c r="N207" s="194"/>
      <c r="O207" s="194"/>
      <c r="P207" s="194"/>
      <c r="Q207" s="194"/>
      <c r="R207" s="194"/>
      <c r="S207" s="194"/>
      <c r="T207" s="194"/>
      <c r="U207" s="194"/>
      <c r="V207" s="194"/>
      <c r="W207" s="194"/>
      <c r="X207" s="194"/>
      <c r="Y207" s="194"/>
      <c r="Z207" s="194"/>
      <c r="AA207" s="194"/>
      <c r="AB207" s="194"/>
      <c r="AC207" s="194"/>
      <c r="AD207" s="194"/>
      <c r="AE207" s="194"/>
      <c r="AF207" s="194"/>
    </row>
    <row r="208" spans="1:32" s="158" customFormat="1" x14ac:dyDescent="0.35">
      <c r="A208" s="11"/>
      <c r="B208" s="11"/>
      <c r="C208" s="156"/>
      <c r="D208" s="157"/>
      <c r="E208" s="158" t="str">
        <f>Behavioural!E$1097</f>
        <v>Total WHT on interest (behavioural)</v>
      </c>
      <c r="F208" s="158" t="str">
        <f>Behavioural!F$1097</f>
        <v>M$</v>
      </c>
      <c r="G208" s="194">
        <f>Behavioural!G$1097</f>
        <v>6.4395000000000007</v>
      </c>
      <c r="I208" s="194"/>
      <c r="J208" s="229"/>
      <c r="K208" s="194"/>
      <c r="L208" s="194"/>
      <c r="M208" s="194"/>
      <c r="N208" s="194"/>
      <c r="O208" s="194"/>
      <c r="P208" s="194"/>
      <c r="Q208" s="194"/>
      <c r="R208" s="194"/>
      <c r="S208" s="194"/>
      <c r="T208" s="194"/>
      <c r="U208" s="194"/>
      <c r="V208" s="194"/>
      <c r="W208" s="194"/>
      <c r="X208" s="194"/>
      <c r="Y208" s="194"/>
      <c r="Z208" s="194"/>
      <c r="AA208" s="194"/>
      <c r="AB208" s="194"/>
      <c r="AC208" s="194"/>
      <c r="AD208" s="194"/>
      <c r="AE208" s="194"/>
      <c r="AF208" s="194"/>
    </row>
    <row r="209" spans="1:32" s="158" customFormat="1" x14ac:dyDescent="0.35">
      <c r="A209" s="11"/>
      <c r="B209" s="11"/>
      <c r="C209" s="156"/>
      <c r="D209" s="157"/>
      <c r="E209" s="158" t="str">
        <f>Behavioural!E$1139</f>
        <v>Total WHT on dividends (behavioural)</v>
      </c>
      <c r="F209" s="158" t="str">
        <f>Behavioural!F$1139</f>
        <v>M$</v>
      </c>
      <c r="G209" s="194">
        <f>Behavioural!G$1139</f>
        <v>24.280100573192506</v>
      </c>
      <c r="I209" s="194"/>
      <c r="J209" s="229"/>
      <c r="K209" s="194"/>
      <c r="L209" s="194"/>
      <c r="M209" s="194"/>
      <c r="N209" s="194"/>
      <c r="O209" s="194"/>
      <c r="P209" s="194"/>
      <c r="Q209" s="194"/>
      <c r="R209" s="194"/>
      <c r="S209" s="194"/>
      <c r="T209" s="194"/>
      <c r="U209" s="194"/>
      <c r="V209" s="194"/>
      <c r="W209" s="194"/>
      <c r="X209" s="194"/>
      <c r="Y209" s="194"/>
      <c r="Z209" s="194"/>
      <c r="AA209" s="194"/>
      <c r="AB209" s="194"/>
      <c r="AC209" s="194"/>
      <c r="AD209" s="194"/>
      <c r="AE209" s="194"/>
      <c r="AF209" s="194"/>
    </row>
    <row r="211" spans="1:32" x14ac:dyDescent="0.35">
      <c r="D211" s="87" t="s">
        <v>962</v>
      </c>
    </row>
    <row r="212" spans="1:32" x14ac:dyDescent="0.35">
      <c r="E212" s="46" t="s">
        <v>173</v>
      </c>
      <c r="F212" s="46" t="s">
        <v>1042</v>
      </c>
      <c r="G212" s="88" t="s">
        <v>1490</v>
      </c>
    </row>
    <row r="213" spans="1:32" x14ac:dyDescent="0.35">
      <c r="E213" s="46" t="s">
        <v>1043</v>
      </c>
      <c r="F213" s="46" t="s">
        <v>1042</v>
      </c>
      <c r="G213" s="88" t="s">
        <v>807</v>
      </c>
    </row>
    <row r="214" spans="1:32" x14ac:dyDescent="0.35">
      <c r="E214" s="46" t="s">
        <v>1044</v>
      </c>
      <c r="F214" s="46" t="s">
        <v>1042</v>
      </c>
      <c r="G214" s="88" t="s">
        <v>37</v>
      </c>
    </row>
    <row r="215" spans="1:32" x14ac:dyDescent="0.35">
      <c r="E215" s="46" t="s">
        <v>1045</v>
      </c>
      <c r="F215" s="46" t="s">
        <v>1042</v>
      </c>
      <c r="G215" s="88" t="s">
        <v>33</v>
      </c>
    </row>
    <row r="216" spans="1:32" x14ac:dyDescent="0.35">
      <c r="E216" s="46" t="s">
        <v>1046</v>
      </c>
      <c r="F216" s="46" t="s">
        <v>1042</v>
      </c>
      <c r="G216" s="88" t="s">
        <v>44</v>
      </c>
    </row>
    <row r="217" spans="1:32" x14ac:dyDescent="0.35">
      <c r="E217" s="46" t="s">
        <v>1329</v>
      </c>
      <c r="F217" s="46" t="s">
        <v>1042</v>
      </c>
      <c r="G217" s="88" t="s">
        <v>801</v>
      </c>
    </row>
    <row r="218" spans="1:32" x14ac:dyDescent="0.35">
      <c r="E218" s="46" t="s">
        <v>1330</v>
      </c>
      <c r="F218" s="46" t="s">
        <v>1042</v>
      </c>
      <c r="G218" s="88" t="s">
        <v>46</v>
      </c>
    </row>
    <row r="219" spans="1:32" x14ac:dyDescent="0.35">
      <c r="E219" s="46" t="s">
        <v>1331</v>
      </c>
      <c r="F219" s="46" t="s">
        <v>1042</v>
      </c>
      <c r="G219" s="88" t="s">
        <v>48</v>
      </c>
    </row>
    <row r="220" spans="1:32" x14ac:dyDescent="0.35">
      <c r="E220" s="46" t="s">
        <v>1332</v>
      </c>
      <c r="F220" s="46" t="s">
        <v>1042</v>
      </c>
      <c r="G220" s="88" t="s">
        <v>50</v>
      </c>
    </row>
    <row r="222" spans="1:32" x14ac:dyDescent="0.35">
      <c r="C222" s="86" t="s">
        <v>1510</v>
      </c>
    </row>
    <row r="224" spans="1:32" x14ac:dyDescent="0.35">
      <c r="D224" s="87" t="s">
        <v>75</v>
      </c>
    </row>
    <row r="225" spans="1:35" s="158" customFormat="1" x14ac:dyDescent="0.35">
      <c r="A225" s="11"/>
      <c r="B225" s="11"/>
      <c r="C225" s="156"/>
      <c r="D225" s="157"/>
      <c r="E225" s="158" t="str">
        <f>Behavioural!E$1332</f>
        <v>Government take in real terms (behavioural)</v>
      </c>
      <c r="F225" s="158" t="str">
        <f>Behavioural!F$1332</f>
        <v>%</v>
      </c>
      <c r="G225" s="187">
        <f>Behavioural!G$1332</f>
        <v>0.48865278875352075</v>
      </c>
      <c r="I225" s="194"/>
      <c r="J225" s="194"/>
      <c r="K225" s="194"/>
      <c r="L225" s="194"/>
      <c r="M225" s="194"/>
      <c r="N225" s="194"/>
      <c r="O225" s="194"/>
      <c r="P225" s="194"/>
      <c r="Q225" s="194"/>
      <c r="R225" s="194"/>
      <c r="S225" s="194"/>
      <c r="T225" s="194"/>
      <c r="U225" s="194"/>
      <c r="V225" s="194"/>
      <c r="W225" s="194"/>
      <c r="X225" s="194"/>
      <c r="Y225" s="194"/>
      <c r="Z225" s="194"/>
      <c r="AA225" s="194"/>
      <c r="AB225" s="194"/>
      <c r="AC225" s="194"/>
      <c r="AD225" s="194"/>
      <c r="AE225" s="194"/>
      <c r="AF225" s="194"/>
    </row>
    <row r="226" spans="1:35" s="158" customFormat="1" x14ac:dyDescent="0.35">
      <c r="A226" s="11"/>
      <c r="B226" s="11"/>
      <c r="C226" s="156"/>
      <c r="D226" s="157"/>
      <c r="E226" s="158" t="str">
        <f>Behavioural!E$1337</f>
        <v>Project share of real cash flow (behavioural)</v>
      </c>
      <c r="F226" s="158" t="str">
        <f>Behavioural!F$1337</f>
        <v>%</v>
      </c>
      <c r="G226" s="187">
        <f>Behavioural!G$1337</f>
        <v>0.51134721124647919</v>
      </c>
      <c r="I226" s="194"/>
      <c r="J226" s="194"/>
      <c r="K226" s="194"/>
      <c r="L226" s="194"/>
      <c r="M226" s="194"/>
      <c r="N226" s="194"/>
      <c r="O226" s="194"/>
      <c r="P226" s="194"/>
      <c r="Q226" s="194"/>
      <c r="R226" s="194"/>
      <c r="S226" s="194"/>
      <c r="T226" s="194"/>
      <c r="U226" s="194"/>
      <c r="V226" s="194"/>
      <c r="W226" s="194"/>
      <c r="X226" s="194"/>
      <c r="Y226" s="194"/>
      <c r="Z226" s="194"/>
      <c r="AA226" s="194"/>
      <c r="AB226" s="194"/>
      <c r="AC226" s="194"/>
      <c r="AD226" s="194"/>
      <c r="AE226" s="194"/>
      <c r="AF226" s="194"/>
    </row>
    <row r="228" spans="1:35" x14ac:dyDescent="0.35">
      <c r="D228" s="87" t="s">
        <v>962</v>
      </c>
    </row>
    <row r="229" spans="1:35" x14ac:dyDescent="0.35">
      <c r="E229" s="46" t="s">
        <v>173</v>
      </c>
      <c r="F229" s="46" t="s">
        <v>1042</v>
      </c>
      <c r="G229" s="83" t="s">
        <v>1510</v>
      </c>
    </row>
    <row r="230" spans="1:35" x14ac:dyDescent="0.35">
      <c r="E230" s="46" t="s">
        <v>1505</v>
      </c>
      <c r="F230" s="46" t="s">
        <v>1042</v>
      </c>
      <c r="G230" s="83" t="s">
        <v>165</v>
      </c>
    </row>
    <row r="231" spans="1:35" x14ac:dyDescent="0.35">
      <c r="E231" s="46" t="s">
        <v>1506</v>
      </c>
      <c r="F231" s="46" t="s">
        <v>1042</v>
      </c>
      <c r="G231" s="83" t="s">
        <v>223</v>
      </c>
    </row>
    <row r="233" spans="1:35" x14ac:dyDescent="0.35">
      <c r="B233" s="1" t="s">
        <v>1326</v>
      </c>
    </row>
    <row r="235" spans="1:35" x14ac:dyDescent="0.35">
      <c r="C235" s="86" t="s">
        <v>1327</v>
      </c>
    </row>
    <row r="237" spans="1:35" x14ac:dyDescent="0.35">
      <c r="D237" s="87" t="s">
        <v>75</v>
      </c>
    </row>
    <row r="238" spans="1:35" s="158" customFormat="1" x14ac:dyDescent="0.35">
      <c r="A238" s="11"/>
      <c r="B238" s="11"/>
      <c r="C238" s="156"/>
      <c r="D238" s="157"/>
      <c r="E238" s="158" t="str">
        <f>Benchmark!E$377</f>
        <v>Discounted signature bonus (benchmark)</v>
      </c>
      <c r="F238" s="158" t="str">
        <f>Benchmark!F$377</f>
        <v>M$, discounted</v>
      </c>
      <c r="G238" s="194"/>
      <c r="I238" s="194">
        <f>Benchmark!I$377</f>
        <v>5</v>
      </c>
      <c r="J238" s="229" t="str">
        <f>G251</f>
        <v>Signature bonus</v>
      </c>
      <c r="K238" s="194">
        <f>Benchmark!K$377</f>
        <v>5</v>
      </c>
      <c r="L238" s="194">
        <f>Benchmark!L$377</f>
        <v>0</v>
      </c>
      <c r="M238" s="194">
        <f>Benchmark!M$377</f>
        <v>0</v>
      </c>
      <c r="N238" s="194">
        <f>Benchmark!N$377</f>
        <v>0</v>
      </c>
      <c r="O238" s="194">
        <f>Benchmark!O$377</f>
        <v>0</v>
      </c>
      <c r="P238" s="194">
        <f>Benchmark!P$377</f>
        <v>0</v>
      </c>
      <c r="Q238" s="194">
        <f>Benchmark!Q$377</f>
        <v>0</v>
      </c>
      <c r="R238" s="194">
        <f>Benchmark!R$377</f>
        <v>0</v>
      </c>
      <c r="S238" s="194">
        <f>Benchmark!S$377</f>
        <v>0</v>
      </c>
      <c r="T238" s="194">
        <f>Benchmark!T$377</f>
        <v>0</v>
      </c>
      <c r="U238" s="194">
        <f>Benchmark!U$377</f>
        <v>0</v>
      </c>
      <c r="V238" s="194">
        <f>Benchmark!V$377</f>
        <v>0</v>
      </c>
      <c r="W238" s="194">
        <f>Benchmark!W$377</f>
        <v>0</v>
      </c>
      <c r="X238" s="194">
        <f>Benchmark!X$377</f>
        <v>0</v>
      </c>
      <c r="Y238" s="194">
        <f>Benchmark!Y$377</f>
        <v>0</v>
      </c>
      <c r="Z238" s="194">
        <f>Benchmark!Z$377</f>
        <v>0</v>
      </c>
      <c r="AA238" s="194">
        <f>Benchmark!AA$377</f>
        <v>0</v>
      </c>
      <c r="AB238" s="194">
        <f>Benchmark!AB$377</f>
        <v>0</v>
      </c>
      <c r="AC238" s="194">
        <f>Benchmark!AC$377</f>
        <v>0</v>
      </c>
      <c r="AD238" s="194">
        <f>Benchmark!AD$377</f>
        <v>0</v>
      </c>
      <c r="AE238" s="194">
        <f>Benchmark!AE$377</f>
        <v>0</v>
      </c>
      <c r="AF238" s="194">
        <f>Benchmark!AF$377</f>
        <v>0</v>
      </c>
      <c r="AG238" s="158">
        <f>Benchmark!AG$377</f>
        <v>0</v>
      </c>
      <c r="AH238" s="158">
        <f>Benchmark!AH$377</f>
        <v>0</v>
      </c>
      <c r="AI238" s="158">
        <f>Benchmark!AI$377</f>
        <v>0</v>
      </c>
    </row>
    <row r="239" spans="1:35" s="158" customFormat="1" x14ac:dyDescent="0.35">
      <c r="A239" s="11"/>
      <c r="B239" s="11"/>
      <c r="C239" s="156"/>
      <c r="D239" s="157"/>
      <c r="E239" s="158" t="str">
        <f>Benchmark!E$472</f>
        <v>Discounted import duties (benchmark)</v>
      </c>
      <c r="F239" s="158" t="str">
        <f>Benchmark!F$472</f>
        <v>M$, discounted</v>
      </c>
      <c r="G239" s="194"/>
      <c r="I239" s="194">
        <f>Benchmark!I$472</f>
        <v>29.896498210080804</v>
      </c>
      <c r="J239" s="229" t="str">
        <f t="shared" ref="J239:J245" si="4">G252</f>
        <v>Import duties</v>
      </c>
      <c r="K239" s="194">
        <f>Benchmark!K$472</f>
        <v>3.375</v>
      </c>
      <c r="L239" s="194">
        <f>Benchmark!L$472</f>
        <v>3.0681818181818179</v>
      </c>
      <c r="M239" s="194">
        <f>Benchmark!M$472</f>
        <v>2.4002936249710358</v>
      </c>
      <c r="N239" s="194">
        <f>Benchmark!N$472</f>
        <v>2.3828270369759226</v>
      </c>
      <c r="O239" s="194">
        <f>Benchmark!O$472</f>
        <v>2.1662063972508387</v>
      </c>
      <c r="P239" s="194">
        <f>Benchmark!P$472</f>
        <v>1.9692785429553077</v>
      </c>
      <c r="Q239" s="194">
        <f>Benchmark!Q$472</f>
        <v>1.7902532208684614</v>
      </c>
      <c r="R239" s="194">
        <f>Benchmark!R$472</f>
        <v>1.6275029280622373</v>
      </c>
      <c r="S239" s="194">
        <f>Benchmark!S$472</f>
        <v>1.4795481164202158</v>
      </c>
      <c r="T239" s="194">
        <f>Benchmark!T$472</f>
        <v>1.3450437422001962</v>
      </c>
      <c r="U239" s="194">
        <f>Benchmark!U$472</f>
        <v>1.2227670383638147</v>
      </c>
      <c r="V239" s="194">
        <f>Benchmark!V$472</f>
        <v>1.1116063985125586</v>
      </c>
      <c r="W239" s="194">
        <f>Benchmark!W$472</f>
        <v>1.0105512713750531</v>
      </c>
      <c r="X239" s="194">
        <f>Benchmark!X$472</f>
        <v>0.91868297397732102</v>
      </c>
      <c r="Y239" s="194">
        <f>Benchmark!Y$472</f>
        <v>0.8351663399793825</v>
      </c>
      <c r="Z239" s="194">
        <f>Benchmark!Z$472</f>
        <v>0.75924212725398421</v>
      </c>
      <c r="AA239" s="194">
        <f>Benchmark!AA$472</f>
        <v>0.69022011568544017</v>
      </c>
      <c r="AB239" s="194">
        <f>Benchmark!AB$472</f>
        <v>0.62747283244130925</v>
      </c>
      <c r="AC239" s="194">
        <f>Benchmark!AC$472</f>
        <v>0.57042984767391747</v>
      </c>
      <c r="AD239" s="194">
        <f>Benchmark!AD$472</f>
        <v>0.51032082662810396</v>
      </c>
      <c r="AE239" s="194">
        <f>Benchmark!AE$472</f>
        <v>3.5903010303881419E-2</v>
      </c>
      <c r="AF239" s="194">
        <f>Benchmark!AF$472</f>
        <v>0</v>
      </c>
      <c r="AG239" s="158">
        <f>Benchmark!AG$472</f>
        <v>0</v>
      </c>
      <c r="AH239" s="158">
        <f>Benchmark!AH$472</f>
        <v>0</v>
      </c>
      <c r="AI239" s="158">
        <f>Benchmark!AI$472</f>
        <v>0</v>
      </c>
    </row>
    <row r="240" spans="1:35" s="158" customFormat="1" x14ac:dyDescent="0.35">
      <c r="A240" s="11"/>
      <c r="B240" s="11"/>
      <c r="C240" s="156"/>
      <c r="D240" s="157"/>
      <c r="E240" s="158" t="str">
        <f>Benchmark!E$711</f>
        <v>Discounted royalty (benchmark)</v>
      </c>
      <c r="F240" s="158" t="str">
        <f>Benchmark!F$711</f>
        <v>M$, discounted</v>
      </c>
      <c r="G240" s="194"/>
      <c r="I240" s="194">
        <f>Benchmark!I$711</f>
        <v>44.885568597506214</v>
      </c>
      <c r="J240" s="229" t="str">
        <f t="shared" si="4"/>
        <v>Royalty</v>
      </c>
      <c r="K240" s="194">
        <f>Benchmark!K$711</f>
        <v>0</v>
      </c>
      <c r="L240" s="194">
        <f>Benchmark!L$711</f>
        <v>0</v>
      </c>
      <c r="M240" s="194">
        <f>Benchmark!M$711</f>
        <v>3.8201778340666239</v>
      </c>
      <c r="N240" s="194">
        <f>Benchmark!N$711</f>
        <v>4.6305185867474226</v>
      </c>
      <c r="O240" s="194">
        <f>Benchmark!O$711</f>
        <v>4.2095623515885663</v>
      </c>
      <c r="P240" s="194">
        <f>Benchmark!P$711</f>
        <v>3.826874865080514</v>
      </c>
      <c r="Q240" s="194">
        <f>Benchmark!Q$711</f>
        <v>3.4789771500731943</v>
      </c>
      <c r="R240" s="194">
        <f>Benchmark!R$711</f>
        <v>3.1627065000665393</v>
      </c>
      <c r="S240" s="194">
        <f>Benchmark!S$711</f>
        <v>2.875187727333218</v>
      </c>
      <c r="T240" s="194">
        <f>Benchmark!T$711</f>
        <v>2.6138070248483798</v>
      </c>
      <c r="U240" s="194">
        <f>Benchmark!U$711</f>
        <v>2.3761882044076179</v>
      </c>
      <c r="V240" s="194">
        <f>Benchmark!V$711</f>
        <v>2.1601710949160156</v>
      </c>
      <c r="W240" s="194">
        <f>Benchmark!W$711</f>
        <v>1.9637919044691055</v>
      </c>
      <c r="X240" s="194">
        <f>Benchmark!X$711</f>
        <v>1.785265367699187</v>
      </c>
      <c r="Y240" s="194">
        <f>Benchmark!Y$711</f>
        <v>1.6229685160901695</v>
      </c>
      <c r="Z240" s="194">
        <f>Benchmark!Z$711</f>
        <v>1.4754259237183358</v>
      </c>
      <c r="AA240" s="194">
        <f>Benchmark!AA$711</f>
        <v>1.341296294289396</v>
      </c>
      <c r="AB240" s="194">
        <f>Benchmark!AB$711</f>
        <v>1.2193602675358146</v>
      </c>
      <c r="AC240" s="194">
        <f>Benchmark!AC$711</f>
        <v>1.1085093341234677</v>
      </c>
      <c r="AD240" s="194">
        <f>Benchmark!AD$711</f>
        <v>1.0077357582940611</v>
      </c>
      <c r="AE240" s="194">
        <f>Benchmark!AE$711</f>
        <v>0.20704389215859731</v>
      </c>
      <c r="AF240" s="194">
        <f>Benchmark!AF$711</f>
        <v>0</v>
      </c>
      <c r="AG240" s="158">
        <f>Benchmark!AG$711</f>
        <v>0</v>
      </c>
      <c r="AH240" s="158">
        <f>Benchmark!AH$711</f>
        <v>0</v>
      </c>
      <c r="AI240" s="158">
        <f>Benchmark!AI$711</f>
        <v>0</v>
      </c>
    </row>
    <row r="241" spans="1:35" s="158" customFormat="1" x14ac:dyDescent="0.35">
      <c r="A241" s="11"/>
      <c r="B241" s="11"/>
      <c r="C241" s="156"/>
      <c r="D241" s="157"/>
      <c r="E241" s="158" t="str">
        <f>Benchmark!E$951</f>
        <v>Discounted income tax (benchmark)</v>
      </c>
      <c r="F241" s="158" t="str">
        <f>Benchmark!F$951</f>
        <v>M$, discounted</v>
      </c>
      <c r="G241" s="194"/>
      <c r="I241" s="194">
        <f>Benchmark!I$951</f>
        <v>31.033590709796975</v>
      </c>
      <c r="J241" s="229" t="str">
        <f t="shared" si="4"/>
        <v>Income tax</v>
      </c>
      <c r="K241" s="194">
        <f>Benchmark!K$951</f>
        <v>0</v>
      </c>
      <c r="L241" s="194">
        <f>Benchmark!L$951</f>
        <v>0</v>
      </c>
      <c r="M241" s="194">
        <f>Benchmark!M$951</f>
        <v>0</v>
      </c>
      <c r="N241" s="194">
        <f>Benchmark!N$951</f>
        <v>0</v>
      </c>
      <c r="O241" s="194">
        <f>Benchmark!O$951</f>
        <v>0</v>
      </c>
      <c r="P241" s="194">
        <f>Benchmark!P$951</f>
        <v>0</v>
      </c>
      <c r="Q241" s="194">
        <f>Benchmark!Q$951</f>
        <v>1.6515143883115357</v>
      </c>
      <c r="R241" s="194">
        <f>Benchmark!R$951</f>
        <v>2.0391784906761021</v>
      </c>
      <c r="S241" s="194">
        <f>Benchmark!S$951</f>
        <v>2.0459995949601946</v>
      </c>
      <c r="T241" s="194">
        <f>Benchmark!T$951</f>
        <v>2.0338516729511054</v>
      </c>
      <c r="U241" s="194">
        <f>Benchmark!U$951</f>
        <v>1.8879984333101774</v>
      </c>
      <c r="V241" s="194">
        <f>Benchmark!V$951</f>
        <v>1.7511593306304549</v>
      </c>
      <c r="W241" s="194">
        <f>Benchmark!W$951</f>
        <v>3.1736502337683503</v>
      </c>
      <c r="X241" s="194">
        <f>Benchmark!X$951</f>
        <v>2.8851365761530459</v>
      </c>
      <c r="Y241" s="194">
        <f>Benchmark!Y$951</f>
        <v>2.6228514328664039</v>
      </c>
      <c r="Z241" s="194">
        <f>Benchmark!Z$951</f>
        <v>2.3844103935149126</v>
      </c>
      <c r="AA241" s="194">
        <f>Benchmark!AA$951</f>
        <v>2.1676458122862847</v>
      </c>
      <c r="AB241" s="194">
        <f>Benchmark!AB$951</f>
        <v>1.97058710207844</v>
      </c>
      <c r="AC241" s="194">
        <f>Benchmark!AC$951</f>
        <v>1.7914428200713093</v>
      </c>
      <c r="AD241" s="194">
        <f>Benchmark!AD$951</f>
        <v>1.698138548031694</v>
      </c>
      <c r="AE241" s="194">
        <f>Benchmark!AE$951</f>
        <v>0.93002588018696386</v>
      </c>
      <c r="AF241" s="194">
        <f>Benchmark!AF$951</f>
        <v>0</v>
      </c>
      <c r="AG241" s="158">
        <f>Benchmark!AG$951</f>
        <v>0</v>
      </c>
      <c r="AH241" s="158">
        <f>Benchmark!AH$951</f>
        <v>0</v>
      </c>
      <c r="AI241" s="158">
        <f>Benchmark!AI$951</f>
        <v>0</v>
      </c>
    </row>
    <row r="242" spans="1:35" s="158" customFormat="1" x14ac:dyDescent="0.35">
      <c r="A242" s="11"/>
      <c r="B242" s="11"/>
      <c r="C242" s="156"/>
      <c r="D242" s="157"/>
      <c r="E242" s="158" t="str">
        <f>Benchmark!E$1016</f>
        <v>Discounted resource rent tax (benchmark)</v>
      </c>
      <c r="F242" s="158" t="str">
        <f>Benchmark!F$1016</f>
        <v>M$, discounted</v>
      </c>
      <c r="G242" s="194"/>
      <c r="I242" s="194">
        <f>Benchmark!I$1016</f>
        <v>0</v>
      </c>
      <c r="J242" s="229" t="str">
        <f t="shared" si="4"/>
        <v>Resource rent tax</v>
      </c>
      <c r="K242" s="194">
        <f>Benchmark!K$1016</f>
        <v>0</v>
      </c>
      <c r="L242" s="194">
        <f>Benchmark!L$1016</f>
        <v>0</v>
      </c>
      <c r="M242" s="194">
        <f>Benchmark!M$1016</f>
        <v>0</v>
      </c>
      <c r="N242" s="194">
        <f>Benchmark!N$1016</f>
        <v>0</v>
      </c>
      <c r="O242" s="194">
        <f>Benchmark!O$1016</f>
        <v>0</v>
      </c>
      <c r="P242" s="194">
        <f>Benchmark!P$1016</f>
        <v>0</v>
      </c>
      <c r="Q242" s="194">
        <f>Benchmark!Q$1016</f>
        <v>0</v>
      </c>
      <c r="R242" s="194">
        <f>Benchmark!R$1016</f>
        <v>0</v>
      </c>
      <c r="S242" s="194">
        <f>Benchmark!S$1016</f>
        <v>0</v>
      </c>
      <c r="T242" s="194">
        <f>Benchmark!T$1016</f>
        <v>0</v>
      </c>
      <c r="U242" s="194">
        <f>Benchmark!U$1016</f>
        <v>0</v>
      </c>
      <c r="V242" s="194">
        <f>Benchmark!V$1016</f>
        <v>0</v>
      </c>
      <c r="W242" s="194">
        <f>Benchmark!W$1016</f>
        <v>0</v>
      </c>
      <c r="X242" s="194">
        <f>Benchmark!X$1016</f>
        <v>0</v>
      </c>
      <c r="Y242" s="194">
        <f>Benchmark!Y$1016</f>
        <v>0</v>
      </c>
      <c r="Z242" s="194">
        <f>Benchmark!Z$1016</f>
        <v>0</v>
      </c>
      <c r="AA242" s="194">
        <f>Benchmark!AA$1016</f>
        <v>0</v>
      </c>
      <c r="AB242" s="194">
        <f>Benchmark!AB$1016</f>
        <v>0</v>
      </c>
      <c r="AC242" s="194">
        <f>Benchmark!AC$1016</f>
        <v>0</v>
      </c>
      <c r="AD242" s="194">
        <f>Benchmark!AD$1016</f>
        <v>0</v>
      </c>
      <c r="AE242" s="194">
        <f>Benchmark!AE$1016</f>
        <v>0</v>
      </c>
      <c r="AF242" s="194">
        <f>Benchmark!AF$1016</f>
        <v>0</v>
      </c>
      <c r="AG242" s="158">
        <f>Benchmark!AG$1016</f>
        <v>0</v>
      </c>
      <c r="AH242" s="158">
        <f>Benchmark!AH$1016</f>
        <v>0</v>
      </c>
      <c r="AI242" s="158">
        <f>Benchmark!AI$1016</f>
        <v>0</v>
      </c>
    </row>
    <row r="243" spans="1:35" s="158" customFormat="1" x14ac:dyDescent="0.35">
      <c r="A243" s="11"/>
      <c r="B243" s="11"/>
      <c r="C243" s="156"/>
      <c r="D243" s="157"/>
      <c r="E243" s="158" t="str">
        <f>Benchmark!E$1065</f>
        <v>Discounted WHT on services (benchmark)</v>
      </c>
      <c r="F243" s="158" t="str">
        <f>Benchmark!F$1065</f>
        <v>M$, discounted</v>
      </c>
      <c r="G243" s="194"/>
      <c r="I243" s="194">
        <f>Benchmark!I$1065</f>
        <v>10.450193362123322</v>
      </c>
      <c r="J243" s="229" t="str">
        <f t="shared" si="4"/>
        <v>WHT on services</v>
      </c>
      <c r="K243" s="194">
        <f>Benchmark!K$1065</f>
        <v>2.4</v>
      </c>
      <c r="L243" s="194">
        <f>Benchmark!L$1065</f>
        <v>2.1818181818181817</v>
      </c>
      <c r="M243" s="194">
        <f>Benchmark!M$1065</f>
        <v>0.65082644628099151</v>
      </c>
      <c r="N243" s="194">
        <f>Benchmark!N$1065</f>
        <v>0.59166040570999234</v>
      </c>
      <c r="O243" s="194">
        <f>Benchmark!O$1065</f>
        <v>0.53787309609999301</v>
      </c>
      <c r="P243" s="194">
        <f>Benchmark!P$1065</f>
        <v>0.48897554190908449</v>
      </c>
      <c r="Q243" s="194">
        <f>Benchmark!Q$1065</f>
        <v>0.44452321991734955</v>
      </c>
      <c r="R243" s="194">
        <f>Benchmark!R$1065</f>
        <v>0.40411201810668129</v>
      </c>
      <c r="S243" s="194">
        <f>Benchmark!S$1065</f>
        <v>0.36737456191516482</v>
      </c>
      <c r="T243" s="194">
        <f>Benchmark!T$1065</f>
        <v>0.33397687446833169</v>
      </c>
      <c r="U243" s="194">
        <f>Benchmark!U$1065</f>
        <v>0.30361534042575605</v>
      </c>
      <c r="V243" s="194">
        <f>Benchmark!V$1065</f>
        <v>0.27601394584159633</v>
      </c>
      <c r="W243" s="194">
        <f>Benchmark!W$1065</f>
        <v>0.25092176894690577</v>
      </c>
      <c r="X243" s="194">
        <f>Benchmark!X$1065</f>
        <v>0.22811069904264161</v>
      </c>
      <c r="Y243" s="194">
        <f>Benchmark!Y$1065</f>
        <v>0.20737336276603782</v>
      </c>
      <c r="Z243" s="194">
        <f>Benchmark!Z$1065</f>
        <v>0.18852123887821617</v>
      </c>
      <c r="AA243" s="194">
        <f>Benchmark!AA$1065</f>
        <v>0.17138294443474197</v>
      </c>
      <c r="AB243" s="194">
        <f>Benchmark!AB$1065</f>
        <v>0.15580267675885634</v>
      </c>
      <c r="AC243" s="194">
        <f>Benchmark!AC$1065</f>
        <v>0.14163879705350574</v>
      </c>
      <c r="AD243" s="194">
        <f>Benchmark!AD$1065</f>
        <v>0.1256722417492922</v>
      </c>
      <c r="AE243" s="194">
        <f>Benchmark!AE$1065</f>
        <v>0</v>
      </c>
      <c r="AF243" s="194">
        <f>Benchmark!AF$1065</f>
        <v>0</v>
      </c>
      <c r="AG243" s="158">
        <f>Benchmark!AG$1065</f>
        <v>0</v>
      </c>
      <c r="AH243" s="158">
        <f>Benchmark!AH$1065</f>
        <v>0</v>
      </c>
      <c r="AI243" s="158">
        <f>Benchmark!AI$1065</f>
        <v>0</v>
      </c>
    </row>
    <row r="244" spans="1:35" s="158" customFormat="1" x14ac:dyDescent="0.35">
      <c r="A244" s="11"/>
      <c r="B244" s="11"/>
      <c r="C244" s="156"/>
      <c r="D244" s="157"/>
      <c r="E244" s="158" t="str">
        <f>Benchmark!E$1102</f>
        <v>Discounted WHT on interest (benchmark)</v>
      </c>
      <c r="F244" s="158" t="str">
        <f>Benchmark!F$1102</f>
        <v>M$, discounted</v>
      </c>
      <c r="G244" s="194"/>
      <c r="I244" s="194">
        <f>Benchmark!I$1102</f>
        <v>5.0199961089754019</v>
      </c>
      <c r="J244" s="229" t="str">
        <f t="shared" si="4"/>
        <v>WHT on interest</v>
      </c>
      <c r="K244" s="194">
        <f>Benchmark!K$1102</f>
        <v>1.0732499999999998</v>
      </c>
      <c r="L244" s="194">
        <f>Benchmark!L$1102</f>
        <v>0.97568181818181798</v>
      </c>
      <c r="M244" s="194">
        <f>Benchmark!M$1102</f>
        <v>0.88698347107437991</v>
      </c>
      <c r="N244" s="194">
        <f>Benchmark!N$1102</f>
        <v>0.69115595148652986</v>
      </c>
      <c r="O244" s="194">
        <f>Benchmark!O$1102</f>
        <v>0.52360299355040141</v>
      </c>
      <c r="P244" s="194">
        <f>Benchmark!P$1102</f>
        <v>0.3808021771275647</v>
      </c>
      <c r="Q244" s="194">
        <f>Benchmark!Q$1102</f>
        <v>0.25963784804152146</v>
      </c>
      <c r="R244" s="194">
        <f>Benchmark!R$1102</f>
        <v>0.15735627154031601</v>
      </c>
      <c r="S244" s="194">
        <f>Benchmark!S$1102</f>
        <v>7.1525577972870985E-2</v>
      </c>
      <c r="T244" s="194">
        <f>Benchmark!T$1102</f>
        <v>1.0848221351558214E-16</v>
      </c>
      <c r="U244" s="194">
        <f>Benchmark!U$1102</f>
        <v>9.8620194105074665E-17</v>
      </c>
      <c r="V244" s="194">
        <f>Benchmark!V$1102</f>
        <v>8.965472191370424E-17</v>
      </c>
      <c r="W244" s="194">
        <f>Benchmark!W$1102</f>
        <v>8.1504292648822021E-17</v>
      </c>
      <c r="X244" s="194">
        <f>Benchmark!X$1102</f>
        <v>7.4094811498929122E-17</v>
      </c>
      <c r="Y244" s="194">
        <f>Benchmark!Y$1102</f>
        <v>6.7358919544480993E-17</v>
      </c>
      <c r="Z244" s="194">
        <f>Benchmark!Z$1102</f>
        <v>6.1235381404073635E-17</v>
      </c>
      <c r="AA244" s="194">
        <f>Benchmark!AA$1102</f>
        <v>5.5668528549157857E-17</v>
      </c>
      <c r="AB244" s="194">
        <f>Benchmark!AB$1102</f>
        <v>5.0607753226507129E-17</v>
      </c>
      <c r="AC244" s="194">
        <f>Benchmark!AC$1102</f>
        <v>4.6007048387733751E-17</v>
      </c>
      <c r="AD244" s="194">
        <f>Benchmark!AD$1102</f>
        <v>4.1824589443394309E-17</v>
      </c>
      <c r="AE244" s="194">
        <f>Benchmark!AE$1102</f>
        <v>3.8022354039449387E-17</v>
      </c>
      <c r="AF244" s="194">
        <f>Benchmark!AF$1102</f>
        <v>3.456577639949943E-17</v>
      </c>
      <c r="AG244" s="158">
        <f>Benchmark!AG$1102</f>
        <v>3.1423433090454023E-17</v>
      </c>
      <c r="AH244" s="158">
        <f>Benchmark!AH$1102</f>
        <v>2.8566757354958203E-17</v>
      </c>
      <c r="AI244" s="158">
        <f>Benchmark!AI$1102</f>
        <v>2.5969779413598369E-17</v>
      </c>
    </row>
    <row r="245" spans="1:35" s="158" customFormat="1" x14ac:dyDescent="0.35">
      <c r="A245" s="11"/>
      <c r="B245" s="11"/>
      <c r="C245" s="156"/>
      <c r="D245" s="157"/>
      <c r="E245" s="158" t="str">
        <f>Benchmark!E$1144</f>
        <v>Discounted WHT on dividends (benchmark)</v>
      </c>
      <c r="F245" s="158" t="str">
        <f>Benchmark!F$1144</f>
        <v>M$, discounted</v>
      </c>
      <c r="G245" s="194"/>
      <c r="I245" s="194">
        <f>Benchmark!I$1144</f>
        <v>6.0717380225113118</v>
      </c>
      <c r="J245" s="229" t="str">
        <f t="shared" si="4"/>
        <v>WHT on dividends</v>
      </c>
      <c r="K245" s="194">
        <f>Benchmark!K$1144</f>
        <v>0</v>
      </c>
      <c r="L245" s="194">
        <f>Benchmark!L$1144</f>
        <v>0</v>
      </c>
      <c r="M245" s="194">
        <f>Benchmark!M$1144</f>
        <v>0</v>
      </c>
      <c r="N245" s="194">
        <f>Benchmark!N$1144</f>
        <v>0</v>
      </c>
      <c r="O245" s="194">
        <f>Benchmark!O$1144</f>
        <v>0</v>
      </c>
      <c r="P245" s="194">
        <f>Benchmark!P$1144</f>
        <v>0</v>
      </c>
      <c r="Q245" s="194">
        <f>Benchmark!Q$1144</f>
        <v>0</v>
      </c>
      <c r="R245" s="194">
        <f>Benchmark!R$1144</f>
        <v>0</v>
      </c>
      <c r="S245" s="194">
        <f>Benchmark!S$1144</f>
        <v>0</v>
      </c>
      <c r="T245" s="194">
        <f>Benchmark!T$1144</f>
        <v>0</v>
      </c>
      <c r="U245" s="194">
        <f>Benchmark!U$1144</f>
        <v>0.50427481676923525</v>
      </c>
      <c r="V245" s="194">
        <f>Benchmark!V$1144</f>
        <v>0.98855581931868275</v>
      </c>
      <c r="W245" s="194">
        <f>Benchmark!W$1144</f>
        <v>0.74051838787928159</v>
      </c>
      <c r="X245" s="194">
        <f>Benchmark!X$1144</f>
        <v>0.67319853443571065</v>
      </c>
      <c r="Y245" s="194">
        <f>Benchmark!Y$1144</f>
        <v>0.61199866766882771</v>
      </c>
      <c r="Z245" s="194">
        <f>Benchmark!Z$1144</f>
        <v>0.55636242515347967</v>
      </c>
      <c r="AA245" s="194">
        <f>Benchmark!AA$1144</f>
        <v>0.50578402286679969</v>
      </c>
      <c r="AB245" s="194">
        <f>Benchmark!AB$1144</f>
        <v>0.45980365715163607</v>
      </c>
      <c r="AC245" s="194">
        <f>Benchmark!AC$1144</f>
        <v>0.41800332468330548</v>
      </c>
      <c r="AD245" s="194">
        <f>Benchmark!AD$1144</f>
        <v>0.39623232787406198</v>
      </c>
      <c r="AE245" s="194">
        <f>Benchmark!AE$1144</f>
        <v>0.21700603871029156</v>
      </c>
      <c r="AF245" s="194">
        <f>Benchmark!AF$1144</f>
        <v>0</v>
      </c>
      <c r="AG245" s="158">
        <f>Benchmark!AG$1144</f>
        <v>0</v>
      </c>
      <c r="AH245" s="158">
        <f>Benchmark!AH$1144</f>
        <v>0</v>
      </c>
      <c r="AI245" s="158">
        <f>Benchmark!AI$1144</f>
        <v>0</v>
      </c>
    </row>
    <row r="247" spans="1:35" x14ac:dyDescent="0.35">
      <c r="D247" s="87" t="s">
        <v>76</v>
      </c>
    </row>
    <row r="248" spans="1:35" x14ac:dyDescent="0.35">
      <c r="E248" s="46" t="s">
        <v>173</v>
      </c>
      <c r="F248" s="46" t="s">
        <v>1042</v>
      </c>
      <c r="G248" s="88" t="s">
        <v>1327</v>
      </c>
    </row>
    <row r="249" spans="1:35" x14ac:dyDescent="0.35">
      <c r="E249" s="46" t="s">
        <v>991</v>
      </c>
      <c r="F249" s="46" t="s">
        <v>1042</v>
      </c>
      <c r="G249" s="88" t="s">
        <v>1335</v>
      </c>
    </row>
    <row r="250" spans="1:35" x14ac:dyDescent="0.35">
      <c r="E250" s="46" t="s">
        <v>990</v>
      </c>
      <c r="F250" s="46" t="s">
        <v>1042</v>
      </c>
      <c r="G250" s="88" t="s">
        <v>224</v>
      </c>
    </row>
    <row r="251" spans="1:35" x14ac:dyDescent="0.35">
      <c r="E251" s="46" t="s">
        <v>1043</v>
      </c>
      <c r="F251" s="46" t="s">
        <v>1042</v>
      </c>
      <c r="G251" s="88" t="s">
        <v>807</v>
      </c>
    </row>
    <row r="252" spans="1:35" x14ac:dyDescent="0.35">
      <c r="E252" s="46" t="s">
        <v>1044</v>
      </c>
      <c r="F252" s="46" t="s">
        <v>1042</v>
      </c>
      <c r="G252" s="88" t="s">
        <v>37</v>
      </c>
    </row>
    <row r="253" spans="1:35" x14ac:dyDescent="0.35">
      <c r="E253" s="46" t="s">
        <v>1045</v>
      </c>
      <c r="F253" s="46" t="s">
        <v>1042</v>
      </c>
      <c r="G253" s="88" t="s">
        <v>33</v>
      </c>
    </row>
    <row r="254" spans="1:35" x14ac:dyDescent="0.35">
      <c r="E254" s="46" t="s">
        <v>1046</v>
      </c>
      <c r="F254" s="46" t="s">
        <v>1042</v>
      </c>
      <c r="G254" s="88" t="s">
        <v>44</v>
      </c>
    </row>
    <row r="255" spans="1:35" x14ac:dyDescent="0.35">
      <c r="E255" s="46" t="s">
        <v>1329</v>
      </c>
      <c r="F255" s="46" t="s">
        <v>1042</v>
      </c>
      <c r="G255" s="88" t="s">
        <v>801</v>
      </c>
    </row>
    <row r="256" spans="1:35" x14ac:dyDescent="0.35">
      <c r="E256" s="46" t="s">
        <v>1330</v>
      </c>
      <c r="F256" s="46" t="s">
        <v>1042</v>
      </c>
      <c r="G256" s="88" t="s">
        <v>46</v>
      </c>
    </row>
    <row r="257" spans="1:32" x14ac:dyDescent="0.35">
      <c r="E257" s="46" t="s">
        <v>1331</v>
      </c>
      <c r="F257" s="46" t="s">
        <v>1042</v>
      </c>
      <c r="G257" s="88" t="s">
        <v>48</v>
      </c>
    </row>
    <row r="258" spans="1:32" x14ac:dyDescent="0.35">
      <c r="E258" s="46" t="s">
        <v>1332</v>
      </c>
      <c r="F258" s="46" t="s">
        <v>1042</v>
      </c>
      <c r="G258" s="88" t="s">
        <v>50</v>
      </c>
    </row>
    <row r="260" spans="1:32" x14ac:dyDescent="0.35">
      <c r="C260" s="86" t="s">
        <v>1491</v>
      </c>
    </row>
    <row r="262" spans="1:32" x14ac:dyDescent="0.35">
      <c r="D262" s="87" t="s">
        <v>75</v>
      </c>
    </row>
    <row r="263" spans="1:32" s="158" customFormat="1" x14ac:dyDescent="0.35">
      <c r="A263" s="11"/>
      <c r="B263" s="11"/>
      <c r="C263" s="156"/>
      <c r="D263" s="157"/>
      <c r="E263" s="158" t="str">
        <f>Benchmark!E$381</f>
        <v>NPV signature bonus (benchmark)</v>
      </c>
      <c r="F263" s="158" t="str">
        <f>Benchmark!F$381</f>
        <v>M$, discounted</v>
      </c>
      <c r="G263" s="228">
        <f>Benchmark!G$381</f>
        <v>5</v>
      </c>
      <c r="I263" s="194"/>
      <c r="J263" s="229"/>
      <c r="K263" s="194"/>
      <c r="L263" s="194"/>
      <c r="M263" s="194"/>
      <c r="N263" s="194"/>
      <c r="O263" s="194"/>
      <c r="P263" s="194"/>
      <c r="Q263" s="194"/>
      <c r="R263" s="194"/>
      <c r="S263" s="194"/>
      <c r="T263" s="194"/>
      <c r="U263" s="194"/>
      <c r="V263" s="194"/>
      <c r="W263" s="194"/>
      <c r="X263" s="194"/>
      <c r="Y263" s="194"/>
      <c r="Z263" s="194"/>
      <c r="AA263" s="194"/>
      <c r="AB263" s="194"/>
      <c r="AC263" s="194"/>
      <c r="AD263" s="194"/>
      <c r="AE263" s="194"/>
      <c r="AF263" s="194"/>
    </row>
    <row r="264" spans="1:32" s="158" customFormat="1" x14ac:dyDescent="0.35">
      <c r="A264" s="11"/>
      <c r="B264" s="11"/>
      <c r="C264" s="156"/>
      <c r="D264" s="157"/>
      <c r="E264" s="158" t="str">
        <f>Benchmark!E$476</f>
        <v>NPV import duties (benchmark)</v>
      </c>
      <c r="F264" s="158" t="str">
        <f>Benchmark!F$476</f>
        <v>M$, discounted</v>
      </c>
      <c r="G264" s="228">
        <f>Benchmark!G$476</f>
        <v>29.896498210080804</v>
      </c>
      <c r="I264" s="194"/>
      <c r="J264" s="229"/>
      <c r="K264" s="194"/>
      <c r="L264" s="194"/>
      <c r="M264" s="194"/>
      <c r="N264" s="194"/>
      <c r="O264" s="194"/>
      <c r="P264" s="194"/>
      <c r="Q264" s="194"/>
      <c r="R264" s="194"/>
      <c r="S264" s="194"/>
      <c r="T264" s="194"/>
      <c r="U264" s="194"/>
      <c r="V264" s="194"/>
      <c r="W264" s="194"/>
      <c r="X264" s="194"/>
      <c r="Y264" s="194"/>
      <c r="Z264" s="194"/>
      <c r="AA264" s="194"/>
      <c r="AB264" s="194"/>
      <c r="AC264" s="194"/>
      <c r="AD264" s="194"/>
      <c r="AE264" s="194"/>
      <c r="AF264" s="194"/>
    </row>
    <row r="265" spans="1:32" s="158" customFormat="1" x14ac:dyDescent="0.35">
      <c r="A265" s="11"/>
      <c r="B265" s="11"/>
      <c r="C265" s="156"/>
      <c r="D265" s="157"/>
      <c r="E265" s="158" t="str">
        <f>Benchmark!E$715</f>
        <v>NPV royalty (benchmark)</v>
      </c>
      <c r="F265" s="158" t="str">
        <f>Benchmark!F$715</f>
        <v>M$, discounted</v>
      </c>
      <c r="G265" s="228">
        <f>Benchmark!G$715</f>
        <v>44.885568597506214</v>
      </c>
      <c r="I265" s="194"/>
      <c r="J265" s="229"/>
      <c r="K265" s="194"/>
      <c r="L265" s="194"/>
      <c r="M265" s="194"/>
      <c r="N265" s="194"/>
      <c r="O265" s="194"/>
      <c r="P265" s="194"/>
      <c r="Q265" s="194"/>
      <c r="R265" s="194"/>
      <c r="S265" s="194"/>
      <c r="T265" s="194"/>
      <c r="U265" s="194"/>
      <c r="V265" s="194"/>
      <c r="W265" s="194"/>
      <c r="X265" s="194"/>
      <c r="Y265" s="194"/>
      <c r="Z265" s="194"/>
      <c r="AA265" s="194"/>
      <c r="AB265" s="194"/>
      <c r="AC265" s="194"/>
      <c r="AD265" s="194"/>
      <c r="AE265" s="194"/>
      <c r="AF265" s="194"/>
    </row>
    <row r="266" spans="1:32" s="158" customFormat="1" x14ac:dyDescent="0.35">
      <c r="A266" s="11"/>
      <c r="B266" s="11"/>
      <c r="C266" s="156"/>
      <c r="D266" s="157"/>
      <c r="E266" s="158" t="str">
        <f>Benchmark!E$955</f>
        <v>NPV income tax (benchmark)</v>
      </c>
      <c r="F266" s="158" t="str">
        <f>Benchmark!F$955</f>
        <v>M$, discounted</v>
      </c>
      <c r="G266" s="228">
        <f>Benchmark!G$955</f>
        <v>31.033590709796975</v>
      </c>
      <c r="I266" s="194"/>
      <c r="J266" s="229"/>
      <c r="K266" s="194"/>
      <c r="L266" s="194"/>
      <c r="M266" s="194"/>
      <c r="N266" s="194"/>
      <c r="O266" s="194"/>
      <c r="P266" s="194"/>
      <c r="Q266" s="194"/>
      <c r="R266" s="194"/>
      <c r="S266" s="194"/>
      <c r="T266" s="194"/>
      <c r="U266" s="194"/>
      <c r="V266" s="194"/>
      <c r="W266" s="194"/>
      <c r="X266" s="194"/>
      <c r="Y266" s="194"/>
      <c r="Z266" s="194"/>
      <c r="AA266" s="194"/>
      <c r="AB266" s="194"/>
      <c r="AC266" s="194"/>
      <c r="AD266" s="194"/>
      <c r="AE266" s="194"/>
      <c r="AF266" s="194"/>
    </row>
    <row r="267" spans="1:32" s="158" customFormat="1" x14ac:dyDescent="0.35">
      <c r="A267" s="11"/>
      <c r="B267" s="11"/>
      <c r="C267" s="156"/>
      <c r="D267" s="157"/>
      <c r="E267" s="158" t="str">
        <f>Benchmark!E$1020</f>
        <v>NPV resource rent tax (benchmark)</v>
      </c>
      <c r="F267" s="158" t="str">
        <f>Benchmark!F$1020</f>
        <v>M$, discounted</v>
      </c>
      <c r="G267" s="228">
        <f>Benchmark!G$1020</f>
        <v>0</v>
      </c>
      <c r="I267" s="194"/>
      <c r="J267" s="229"/>
      <c r="K267" s="194"/>
      <c r="L267" s="194"/>
      <c r="M267" s="194"/>
      <c r="N267" s="194"/>
      <c r="O267" s="194"/>
      <c r="P267" s="194"/>
      <c r="Q267" s="194"/>
      <c r="R267" s="194"/>
      <c r="S267" s="194"/>
      <c r="T267" s="194"/>
      <c r="U267" s="194"/>
      <c r="V267" s="194"/>
      <c r="W267" s="194"/>
      <c r="X267" s="194"/>
      <c r="Y267" s="194"/>
      <c r="Z267" s="194"/>
      <c r="AA267" s="194"/>
      <c r="AB267" s="194"/>
      <c r="AC267" s="194"/>
      <c r="AD267" s="194"/>
      <c r="AE267" s="194"/>
      <c r="AF267" s="194"/>
    </row>
    <row r="268" spans="1:32" s="158" customFormat="1" x14ac:dyDescent="0.35">
      <c r="A268" s="11"/>
      <c r="B268" s="11"/>
      <c r="C268" s="156"/>
      <c r="D268" s="157"/>
      <c r="E268" s="158" t="str">
        <f>Benchmark!E$1069</f>
        <v>NPV WHT on services (benchmark)</v>
      </c>
      <c r="F268" s="158" t="str">
        <f>Benchmark!F$1069</f>
        <v>M$, discounted</v>
      </c>
      <c r="G268" s="228">
        <f>Benchmark!G$1069</f>
        <v>10.450193362123322</v>
      </c>
      <c r="I268" s="194"/>
      <c r="J268" s="229"/>
      <c r="K268" s="194"/>
      <c r="L268" s="194"/>
      <c r="M268" s="194"/>
      <c r="N268" s="194"/>
      <c r="O268" s="194"/>
      <c r="P268" s="194"/>
      <c r="Q268" s="194"/>
      <c r="R268" s="194"/>
      <c r="S268" s="194"/>
      <c r="T268" s="194"/>
      <c r="U268" s="194"/>
      <c r="V268" s="194"/>
      <c r="W268" s="194"/>
      <c r="X268" s="194"/>
      <c r="Y268" s="194"/>
      <c r="Z268" s="194"/>
      <c r="AA268" s="194"/>
      <c r="AB268" s="194"/>
      <c r="AC268" s="194"/>
      <c r="AD268" s="194"/>
      <c r="AE268" s="194"/>
      <c r="AF268" s="194"/>
    </row>
    <row r="269" spans="1:32" s="158" customFormat="1" x14ac:dyDescent="0.35">
      <c r="A269" s="11"/>
      <c r="B269" s="11"/>
      <c r="C269" s="156"/>
      <c r="D269" s="157"/>
      <c r="E269" s="158" t="str">
        <f>Benchmark!E$1106</f>
        <v>NPV WHT on interest (benchmark)</v>
      </c>
      <c r="F269" s="158" t="str">
        <f>Benchmark!F$1106</f>
        <v>M$, discounted</v>
      </c>
      <c r="G269" s="228">
        <f>Benchmark!G$1106</f>
        <v>5.0199961089754019</v>
      </c>
      <c r="I269" s="194"/>
      <c r="J269" s="229"/>
      <c r="K269" s="194"/>
      <c r="L269" s="194"/>
      <c r="M269" s="194"/>
      <c r="N269" s="194"/>
      <c r="O269" s="194"/>
      <c r="P269" s="194"/>
      <c r="Q269" s="194"/>
      <c r="R269" s="194"/>
      <c r="S269" s="194"/>
      <c r="T269" s="194"/>
      <c r="U269" s="194"/>
      <c r="V269" s="194"/>
      <c r="W269" s="194"/>
      <c r="X269" s="194"/>
      <c r="Y269" s="194"/>
      <c r="Z269" s="194"/>
      <c r="AA269" s="194"/>
      <c r="AB269" s="194"/>
      <c r="AC269" s="194"/>
      <c r="AD269" s="194"/>
      <c r="AE269" s="194"/>
      <c r="AF269" s="194"/>
    </row>
    <row r="270" spans="1:32" s="158" customFormat="1" x14ac:dyDescent="0.35">
      <c r="A270" s="11"/>
      <c r="B270" s="11"/>
      <c r="C270" s="156"/>
      <c r="D270" s="157"/>
      <c r="E270" s="158" t="str">
        <f>Benchmark!E$1148</f>
        <v>NPV WHT on dividends (benchmark)</v>
      </c>
      <c r="F270" s="158" t="str">
        <f>Benchmark!F$1148</f>
        <v>M$, discounted</v>
      </c>
      <c r="G270" s="228">
        <f>Benchmark!G$1148</f>
        <v>6.0717380225113118</v>
      </c>
      <c r="I270" s="194"/>
      <c r="J270" s="229"/>
      <c r="K270" s="194"/>
      <c r="L270" s="194"/>
      <c r="M270" s="194"/>
      <c r="N270" s="194"/>
      <c r="O270" s="194"/>
      <c r="P270" s="194"/>
      <c r="Q270" s="194"/>
      <c r="R270" s="194"/>
      <c r="S270" s="194"/>
      <c r="T270" s="194"/>
      <c r="U270" s="194"/>
      <c r="V270" s="194"/>
      <c r="W270" s="194"/>
      <c r="X270" s="194"/>
      <c r="Y270" s="194"/>
      <c r="Z270" s="194"/>
      <c r="AA270" s="194"/>
      <c r="AB270" s="194"/>
      <c r="AC270" s="194"/>
      <c r="AD270" s="194"/>
      <c r="AE270" s="194"/>
      <c r="AF270" s="194"/>
    </row>
    <row r="272" spans="1:32" x14ac:dyDescent="0.35">
      <c r="D272" s="87" t="s">
        <v>962</v>
      </c>
    </row>
    <row r="273" spans="1:32" x14ac:dyDescent="0.35">
      <c r="E273" s="46" t="s">
        <v>173</v>
      </c>
      <c r="F273" s="46" t="s">
        <v>1042</v>
      </c>
      <c r="G273" s="88" t="s">
        <v>1492</v>
      </c>
    </row>
    <row r="274" spans="1:32" x14ac:dyDescent="0.35">
      <c r="E274" s="46" t="s">
        <v>1043</v>
      </c>
      <c r="F274" s="46" t="s">
        <v>1042</v>
      </c>
      <c r="G274" s="88" t="s">
        <v>807</v>
      </c>
    </row>
    <row r="275" spans="1:32" x14ac:dyDescent="0.35">
      <c r="E275" s="46" t="s">
        <v>1044</v>
      </c>
      <c r="F275" s="46" t="s">
        <v>1042</v>
      </c>
      <c r="G275" s="88" t="s">
        <v>37</v>
      </c>
    </row>
    <row r="276" spans="1:32" x14ac:dyDescent="0.35">
      <c r="E276" s="46" t="s">
        <v>1045</v>
      </c>
      <c r="F276" s="46" t="s">
        <v>1042</v>
      </c>
      <c r="G276" s="88" t="s">
        <v>33</v>
      </c>
    </row>
    <row r="277" spans="1:32" x14ac:dyDescent="0.35">
      <c r="E277" s="46" t="s">
        <v>1046</v>
      </c>
      <c r="F277" s="46" t="s">
        <v>1042</v>
      </c>
      <c r="G277" s="88" t="s">
        <v>44</v>
      </c>
    </row>
    <row r="278" spans="1:32" x14ac:dyDescent="0.35">
      <c r="E278" s="46" t="s">
        <v>1329</v>
      </c>
      <c r="F278" s="46" t="s">
        <v>1042</v>
      </c>
      <c r="G278" s="88" t="s">
        <v>801</v>
      </c>
    </row>
    <row r="279" spans="1:32" x14ac:dyDescent="0.35">
      <c r="E279" s="46" t="s">
        <v>1330</v>
      </c>
      <c r="F279" s="46" t="s">
        <v>1042</v>
      </c>
      <c r="G279" s="88" t="s">
        <v>46</v>
      </c>
    </row>
    <row r="280" spans="1:32" x14ac:dyDescent="0.35">
      <c r="E280" s="46" t="s">
        <v>1331</v>
      </c>
      <c r="F280" s="46" t="s">
        <v>1042</v>
      </c>
      <c r="G280" s="88" t="s">
        <v>48</v>
      </c>
    </row>
    <row r="281" spans="1:32" x14ac:dyDescent="0.35">
      <c r="E281" s="46" t="s">
        <v>1332</v>
      </c>
      <c r="F281" s="46" t="s">
        <v>1042</v>
      </c>
      <c r="G281" s="88" t="s">
        <v>50</v>
      </c>
    </row>
    <row r="283" spans="1:32" x14ac:dyDescent="0.35">
      <c r="C283" s="86" t="s">
        <v>1511</v>
      </c>
    </row>
    <row r="285" spans="1:32" x14ac:dyDescent="0.35">
      <c r="D285" s="87" t="s">
        <v>75</v>
      </c>
    </row>
    <row r="286" spans="1:32" s="158" customFormat="1" x14ac:dyDescent="0.35">
      <c r="A286" s="11"/>
      <c r="B286" s="11"/>
      <c r="C286" s="156"/>
      <c r="D286" s="157"/>
      <c r="E286" s="158" t="str">
        <f>Benchmark!E$1377</f>
        <v>NPV government take (benchmark)</v>
      </c>
      <c r="F286" s="158" t="str">
        <f>Benchmark!F$1377</f>
        <v>%</v>
      </c>
      <c r="G286" s="187">
        <f>Benchmark!G$1377</f>
        <v>0.70954085641679376</v>
      </c>
      <c r="I286" s="194"/>
      <c r="J286" s="194"/>
      <c r="K286" s="194"/>
      <c r="L286" s="194"/>
      <c r="M286" s="194"/>
      <c r="N286" s="194"/>
      <c r="O286" s="194"/>
      <c r="P286" s="194"/>
      <c r="Q286" s="194"/>
      <c r="R286" s="194"/>
      <c r="S286" s="194"/>
      <c r="T286" s="194"/>
      <c r="U286" s="194"/>
      <c r="V286" s="194"/>
      <c r="W286" s="194"/>
      <c r="X286" s="194"/>
      <c r="Y286" s="194"/>
      <c r="Z286" s="194"/>
      <c r="AA286" s="194"/>
      <c r="AB286" s="194"/>
      <c r="AC286" s="194"/>
      <c r="AD286" s="194"/>
      <c r="AE286" s="194"/>
      <c r="AF286" s="194"/>
    </row>
    <row r="287" spans="1:32" s="158" customFormat="1" x14ac:dyDescent="0.35">
      <c r="A287" s="11"/>
      <c r="B287" s="11"/>
      <c r="C287" s="156"/>
      <c r="D287" s="157"/>
      <c r="E287" s="158" t="str">
        <f>Benchmark!E$1381</f>
        <v>Project share of NPV (benchmark)</v>
      </c>
      <c r="F287" s="158" t="str">
        <f>Benchmark!F$1381</f>
        <v>%</v>
      </c>
      <c r="G287" s="187">
        <f>Benchmark!G$1381</f>
        <v>0.29045914358320624</v>
      </c>
      <c r="I287" s="194"/>
      <c r="J287" s="194"/>
      <c r="K287" s="194"/>
      <c r="L287" s="194"/>
      <c r="M287" s="194"/>
      <c r="N287" s="194"/>
      <c r="O287" s="194"/>
      <c r="P287" s="194"/>
      <c r="Q287" s="194"/>
      <c r="R287" s="194"/>
      <c r="S287" s="194"/>
      <c r="T287" s="194"/>
      <c r="U287" s="194"/>
      <c r="V287" s="194"/>
      <c r="W287" s="194"/>
      <c r="X287" s="194"/>
      <c r="Y287" s="194"/>
      <c r="Z287" s="194"/>
      <c r="AA287" s="194"/>
      <c r="AB287" s="194"/>
      <c r="AC287" s="194"/>
      <c r="AD287" s="194"/>
      <c r="AE287" s="194"/>
      <c r="AF287" s="194"/>
    </row>
    <row r="289" spans="1:35" x14ac:dyDescent="0.35">
      <c r="D289" s="87" t="s">
        <v>962</v>
      </c>
    </row>
    <row r="290" spans="1:35" x14ac:dyDescent="0.35">
      <c r="E290" s="46" t="s">
        <v>173</v>
      </c>
      <c r="F290" s="46" t="s">
        <v>1042</v>
      </c>
      <c r="G290" s="83" t="s">
        <v>1511</v>
      </c>
    </row>
    <row r="291" spans="1:35" x14ac:dyDescent="0.35">
      <c r="E291" s="46" t="s">
        <v>1505</v>
      </c>
      <c r="F291" s="46" t="s">
        <v>1042</v>
      </c>
      <c r="G291" s="83" t="s">
        <v>165</v>
      </c>
    </row>
    <row r="292" spans="1:35" x14ac:dyDescent="0.35">
      <c r="E292" s="46" t="s">
        <v>1506</v>
      </c>
      <c r="F292" s="46" t="s">
        <v>1042</v>
      </c>
      <c r="G292" s="83" t="s">
        <v>223</v>
      </c>
    </row>
    <row r="294" spans="1:35" x14ac:dyDescent="0.35">
      <c r="C294" s="86" t="s">
        <v>1328</v>
      </c>
    </row>
    <row r="296" spans="1:35" x14ac:dyDescent="0.35">
      <c r="D296" s="87" t="s">
        <v>75</v>
      </c>
    </row>
    <row r="297" spans="1:35" s="158" customFormat="1" x14ac:dyDescent="0.35">
      <c r="A297" s="11"/>
      <c r="B297" s="11"/>
      <c r="C297" s="156"/>
      <c r="D297" s="157"/>
      <c r="E297" s="158" t="str">
        <f>Incentive!E$377</f>
        <v>Discounted signature bonus (incentive)</v>
      </c>
      <c r="F297" s="158" t="str">
        <f>Incentive!F$377</f>
        <v>M$, discounted</v>
      </c>
      <c r="G297" s="194"/>
      <c r="I297" s="194">
        <f>Incentive!I$377</f>
        <v>5</v>
      </c>
      <c r="J297" s="229" t="str">
        <f>G310</f>
        <v>Signature bonus</v>
      </c>
      <c r="K297" s="194">
        <f>Incentive!K$377</f>
        <v>5</v>
      </c>
      <c r="L297" s="194">
        <f>Incentive!L$377</f>
        <v>0</v>
      </c>
      <c r="M297" s="194">
        <f>Incentive!M$377</f>
        <v>0</v>
      </c>
      <c r="N297" s="194">
        <f>Incentive!N$377</f>
        <v>0</v>
      </c>
      <c r="O297" s="194">
        <f>Incentive!O$377</f>
        <v>0</v>
      </c>
      <c r="P297" s="194">
        <f>Incentive!P$377</f>
        <v>0</v>
      </c>
      <c r="Q297" s="194">
        <f>Incentive!Q$377</f>
        <v>0</v>
      </c>
      <c r="R297" s="194">
        <f>Incentive!R$377</f>
        <v>0</v>
      </c>
      <c r="S297" s="194">
        <f>Incentive!S$377</f>
        <v>0</v>
      </c>
      <c r="T297" s="194">
        <f>Incentive!T$377</f>
        <v>0</v>
      </c>
      <c r="U297" s="194">
        <f>Incentive!U$377</f>
        <v>0</v>
      </c>
      <c r="V297" s="194">
        <f>Incentive!V$377</f>
        <v>0</v>
      </c>
      <c r="W297" s="194">
        <f>Incentive!W$377</f>
        <v>0</v>
      </c>
      <c r="X297" s="194">
        <f>Incentive!X$377</f>
        <v>0</v>
      </c>
      <c r="Y297" s="194">
        <f>Incentive!Y$377</f>
        <v>0</v>
      </c>
      <c r="Z297" s="194">
        <f>Incentive!Z$377</f>
        <v>0</v>
      </c>
      <c r="AA297" s="194">
        <f>Incentive!AA$377</f>
        <v>0</v>
      </c>
      <c r="AB297" s="194">
        <f>Incentive!AB$377</f>
        <v>0</v>
      </c>
      <c r="AC297" s="194">
        <f>Incentive!AC$377</f>
        <v>0</v>
      </c>
      <c r="AD297" s="194">
        <f>Incentive!AD$377</f>
        <v>0</v>
      </c>
      <c r="AE297" s="194">
        <f>Incentive!AE$377</f>
        <v>0</v>
      </c>
      <c r="AF297" s="194">
        <f>Incentive!AF$377</f>
        <v>0</v>
      </c>
      <c r="AG297" s="158">
        <f>Incentive!AG$377</f>
        <v>0</v>
      </c>
      <c r="AH297" s="158">
        <f>Incentive!AH$377</f>
        <v>0</v>
      </c>
      <c r="AI297" s="158">
        <f>Incentive!AI$377</f>
        <v>0</v>
      </c>
    </row>
    <row r="298" spans="1:35" s="158" customFormat="1" x14ac:dyDescent="0.35">
      <c r="A298" s="11"/>
      <c r="B298" s="11"/>
      <c r="C298" s="156"/>
      <c r="D298" s="157"/>
      <c r="E298" s="158" t="str">
        <f>Incentive!E$472</f>
        <v>Discounted import duties (incentive)</v>
      </c>
      <c r="F298" s="158" t="str">
        <f>Incentive!F$472</f>
        <v>M$, discounted</v>
      </c>
      <c r="G298" s="194"/>
      <c r="I298" s="194">
        <f>Incentive!I$472</f>
        <v>29.896498210080804</v>
      </c>
      <c r="J298" s="229" t="str">
        <f t="shared" ref="J298:J304" si="5">G311</f>
        <v>Import duties</v>
      </c>
      <c r="K298" s="194">
        <f>Incentive!K$472</f>
        <v>3.375</v>
      </c>
      <c r="L298" s="194">
        <f>Incentive!L$472</f>
        <v>3.0681818181818179</v>
      </c>
      <c r="M298" s="194">
        <f>Incentive!M$472</f>
        <v>2.4002936249710358</v>
      </c>
      <c r="N298" s="194">
        <f>Incentive!N$472</f>
        <v>2.3828270369759226</v>
      </c>
      <c r="O298" s="194">
        <f>Incentive!O$472</f>
        <v>2.1662063972508387</v>
      </c>
      <c r="P298" s="194">
        <f>Incentive!P$472</f>
        <v>1.9692785429553077</v>
      </c>
      <c r="Q298" s="194">
        <f>Incentive!Q$472</f>
        <v>1.7902532208684614</v>
      </c>
      <c r="R298" s="194">
        <f>Incentive!R$472</f>
        <v>1.6275029280622373</v>
      </c>
      <c r="S298" s="194">
        <f>Incentive!S$472</f>
        <v>1.4795481164202158</v>
      </c>
      <c r="T298" s="194">
        <f>Incentive!T$472</f>
        <v>1.3450437422001962</v>
      </c>
      <c r="U298" s="194">
        <f>Incentive!U$472</f>
        <v>1.2227670383638147</v>
      </c>
      <c r="V298" s="194">
        <f>Incentive!V$472</f>
        <v>1.1116063985125586</v>
      </c>
      <c r="W298" s="194">
        <f>Incentive!W$472</f>
        <v>1.0105512713750531</v>
      </c>
      <c r="X298" s="194">
        <f>Incentive!X$472</f>
        <v>0.91868297397732102</v>
      </c>
      <c r="Y298" s="194">
        <f>Incentive!Y$472</f>
        <v>0.8351663399793825</v>
      </c>
      <c r="Z298" s="194">
        <f>Incentive!Z$472</f>
        <v>0.75924212725398421</v>
      </c>
      <c r="AA298" s="194">
        <f>Incentive!AA$472</f>
        <v>0.69022011568544017</v>
      </c>
      <c r="AB298" s="194">
        <f>Incentive!AB$472</f>
        <v>0.62747283244130925</v>
      </c>
      <c r="AC298" s="194">
        <f>Incentive!AC$472</f>
        <v>0.57042984767391747</v>
      </c>
      <c r="AD298" s="194">
        <f>Incentive!AD$472</f>
        <v>0.51032082662810396</v>
      </c>
      <c r="AE298" s="194">
        <f>Incentive!AE$472</f>
        <v>3.5903010303881419E-2</v>
      </c>
      <c r="AF298" s="194">
        <f>Incentive!AF$472</f>
        <v>0</v>
      </c>
      <c r="AG298" s="158">
        <f>Incentive!AG$472</f>
        <v>0</v>
      </c>
      <c r="AH298" s="158">
        <f>Incentive!AH$472</f>
        <v>0</v>
      </c>
      <c r="AI298" s="158">
        <f>Incentive!AI$472</f>
        <v>0</v>
      </c>
    </row>
    <row r="299" spans="1:35" s="158" customFormat="1" x14ac:dyDescent="0.35">
      <c r="A299" s="11"/>
      <c r="B299" s="11"/>
      <c r="C299" s="156"/>
      <c r="D299" s="157"/>
      <c r="E299" s="158" t="str">
        <f>Incentive!E$711</f>
        <v>Discounted royalty (incentive)</v>
      </c>
      <c r="F299" s="158" t="str">
        <f>Incentive!F$711</f>
        <v>M$, discounted</v>
      </c>
      <c r="G299" s="194"/>
      <c r="I299" s="194">
        <f>Incentive!I$711</f>
        <v>44.885568597506214</v>
      </c>
      <c r="J299" s="229" t="str">
        <f t="shared" si="5"/>
        <v>Royalty</v>
      </c>
      <c r="K299" s="194">
        <f>Incentive!K$711</f>
        <v>0</v>
      </c>
      <c r="L299" s="194">
        <f>Incentive!L$711</f>
        <v>0</v>
      </c>
      <c r="M299" s="194">
        <f>Incentive!M$711</f>
        <v>3.8201778340666239</v>
      </c>
      <c r="N299" s="194">
        <f>Incentive!N$711</f>
        <v>4.6305185867474226</v>
      </c>
      <c r="O299" s="194">
        <f>Incentive!O$711</f>
        <v>4.2095623515885663</v>
      </c>
      <c r="P299" s="194">
        <f>Incentive!P$711</f>
        <v>3.826874865080514</v>
      </c>
      <c r="Q299" s="194">
        <f>Incentive!Q$711</f>
        <v>3.4789771500731943</v>
      </c>
      <c r="R299" s="194">
        <f>Incentive!R$711</f>
        <v>3.1627065000665393</v>
      </c>
      <c r="S299" s="194">
        <f>Incentive!S$711</f>
        <v>2.875187727333218</v>
      </c>
      <c r="T299" s="194">
        <f>Incentive!T$711</f>
        <v>2.6138070248483798</v>
      </c>
      <c r="U299" s="194">
        <f>Incentive!U$711</f>
        <v>2.3761882044076179</v>
      </c>
      <c r="V299" s="194">
        <f>Incentive!V$711</f>
        <v>2.1601710949160156</v>
      </c>
      <c r="W299" s="194">
        <f>Incentive!W$711</f>
        <v>1.9637919044691055</v>
      </c>
      <c r="X299" s="194">
        <f>Incentive!X$711</f>
        <v>1.785265367699187</v>
      </c>
      <c r="Y299" s="194">
        <f>Incentive!Y$711</f>
        <v>1.6229685160901695</v>
      </c>
      <c r="Z299" s="194">
        <f>Incentive!Z$711</f>
        <v>1.4754259237183358</v>
      </c>
      <c r="AA299" s="194">
        <f>Incentive!AA$711</f>
        <v>1.341296294289396</v>
      </c>
      <c r="AB299" s="194">
        <f>Incentive!AB$711</f>
        <v>1.2193602675358146</v>
      </c>
      <c r="AC299" s="194">
        <f>Incentive!AC$711</f>
        <v>1.1085093341234677</v>
      </c>
      <c r="AD299" s="194">
        <f>Incentive!AD$711</f>
        <v>1.0077357582940611</v>
      </c>
      <c r="AE299" s="194">
        <f>Incentive!AE$711</f>
        <v>0.20704389215859731</v>
      </c>
      <c r="AF299" s="194">
        <f>Incentive!AF$711</f>
        <v>0</v>
      </c>
      <c r="AG299" s="158">
        <f>Incentive!AG$711</f>
        <v>0</v>
      </c>
      <c r="AH299" s="158">
        <f>Incentive!AH$711</f>
        <v>0</v>
      </c>
      <c r="AI299" s="158">
        <f>Incentive!AI$711</f>
        <v>0</v>
      </c>
    </row>
    <row r="300" spans="1:35" s="158" customFormat="1" x14ac:dyDescent="0.35">
      <c r="A300" s="11"/>
      <c r="B300" s="11"/>
      <c r="C300" s="156"/>
      <c r="D300" s="157"/>
      <c r="E300" s="158" t="str">
        <f>Incentive!E$951</f>
        <v>Discounted income tax (incentive)</v>
      </c>
      <c r="F300" s="158" t="str">
        <f>Incentive!F$951</f>
        <v>M$, discounted</v>
      </c>
      <c r="G300" s="194"/>
      <c r="I300" s="194">
        <f>Incentive!I$951</f>
        <v>31.033590709796975</v>
      </c>
      <c r="J300" s="229" t="str">
        <f t="shared" si="5"/>
        <v>Income tax</v>
      </c>
      <c r="K300" s="194">
        <f>Incentive!K$951</f>
        <v>0</v>
      </c>
      <c r="L300" s="194">
        <f>Incentive!L$951</f>
        <v>0</v>
      </c>
      <c r="M300" s="194">
        <f>Incentive!M$951</f>
        <v>0</v>
      </c>
      <c r="N300" s="194">
        <f>Incentive!N$951</f>
        <v>0</v>
      </c>
      <c r="O300" s="194">
        <f>Incentive!O$951</f>
        <v>0</v>
      </c>
      <c r="P300" s="194">
        <f>Incentive!P$951</f>
        <v>0</v>
      </c>
      <c r="Q300" s="194">
        <f>Incentive!Q$951</f>
        <v>1.6515143883115357</v>
      </c>
      <c r="R300" s="194">
        <f>Incentive!R$951</f>
        <v>2.0391784906761021</v>
      </c>
      <c r="S300" s="194">
        <f>Incentive!S$951</f>
        <v>2.0459995949601946</v>
      </c>
      <c r="T300" s="194">
        <f>Incentive!T$951</f>
        <v>2.0338516729511054</v>
      </c>
      <c r="U300" s="194">
        <f>Incentive!U$951</f>
        <v>1.8879984333101774</v>
      </c>
      <c r="V300" s="194">
        <f>Incentive!V$951</f>
        <v>1.7511593306304549</v>
      </c>
      <c r="W300" s="194">
        <f>Incentive!W$951</f>
        <v>3.1736502337683503</v>
      </c>
      <c r="X300" s="194">
        <f>Incentive!X$951</f>
        <v>2.8851365761530459</v>
      </c>
      <c r="Y300" s="194">
        <f>Incentive!Y$951</f>
        <v>2.6228514328664039</v>
      </c>
      <c r="Z300" s="194">
        <f>Incentive!Z$951</f>
        <v>2.3844103935149126</v>
      </c>
      <c r="AA300" s="194">
        <f>Incentive!AA$951</f>
        <v>2.1676458122862847</v>
      </c>
      <c r="AB300" s="194">
        <f>Incentive!AB$951</f>
        <v>1.97058710207844</v>
      </c>
      <c r="AC300" s="194">
        <f>Incentive!AC$951</f>
        <v>1.7914428200713093</v>
      </c>
      <c r="AD300" s="194">
        <f>Incentive!AD$951</f>
        <v>1.698138548031694</v>
      </c>
      <c r="AE300" s="194">
        <f>Incentive!AE$951</f>
        <v>0.93002588018696386</v>
      </c>
      <c r="AF300" s="194">
        <f>Incentive!AF$951</f>
        <v>0</v>
      </c>
      <c r="AG300" s="158">
        <f>Incentive!AG$951</f>
        <v>0</v>
      </c>
      <c r="AH300" s="158">
        <f>Incentive!AH$951</f>
        <v>0</v>
      </c>
      <c r="AI300" s="158">
        <f>Incentive!AI$951</f>
        <v>0</v>
      </c>
    </row>
    <row r="301" spans="1:35" s="158" customFormat="1" x14ac:dyDescent="0.35">
      <c r="A301" s="11"/>
      <c r="B301" s="11"/>
      <c r="C301" s="156"/>
      <c r="D301" s="157"/>
      <c r="E301" s="158" t="str">
        <f>Incentive!E$1016</f>
        <v>Discounted resource rent tax (incentive)</v>
      </c>
      <c r="F301" s="158" t="str">
        <f>Incentive!F$1016</f>
        <v>M$, discounted</v>
      </c>
      <c r="G301" s="194"/>
      <c r="I301" s="194">
        <f>Incentive!I$1016</f>
        <v>0</v>
      </c>
      <c r="J301" s="229" t="str">
        <f t="shared" si="5"/>
        <v>Resource rent tax</v>
      </c>
      <c r="K301" s="194">
        <f>Incentive!K$1016</f>
        <v>0</v>
      </c>
      <c r="L301" s="194">
        <f>Incentive!L$1016</f>
        <v>0</v>
      </c>
      <c r="M301" s="194">
        <f>Incentive!M$1016</f>
        <v>0</v>
      </c>
      <c r="N301" s="194">
        <f>Incentive!N$1016</f>
        <v>0</v>
      </c>
      <c r="O301" s="194">
        <f>Incentive!O$1016</f>
        <v>0</v>
      </c>
      <c r="P301" s="194">
        <f>Incentive!P$1016</f>
        <v>0</v>
      </c>
      <c r="Q301" s="194">
        <f>Incentive!Q$1016</f>
        <v>0</v>
      </c>
      <c r="R301" s="194">
        <f>Incentive!R$1016</f>
        <v>0</v>
      </c>
      <c r="S301" s="194">
        <f>Incentive!S$1016</f>
        <v>0</v>
      </c>
      <c r="T301" s="194">
        <f>Incentive!T$1016</f>
        <v>0</v>
      </c>
      <c r="U301" s="194">
        <f>Incentive!U$1016</f>
        <v>0</v>
      </c>
      <c r="V301" s="194">
        <f>Incentive!V$1016</f>
        <v>0</v>
      </c>
      <c r="W301" s="194">
        <f>Incentive!W$1016</f>
        <v>0</v>
      </c>
      <c r="X301" s="194">
        <f>Incentive!X$1016</f>
        <v>0</v>
      </c>
      <c r="Y301" s="194">
        <f>Incentive!Y$1016</f>
        <v>0</v>
      </c>
      <c r="Z301" s="194">
        <f>Incentive!Z$1016</f>
        <v>0</v>
      </c>
      <c r="AA301" s="194">
        <f>Incentive!AA$1016</f>
        <v>0</v>
      </c>
      <c r="AB301" s="194">
        <f>Incentive!AB$1016</f>
        <v>0</v>
      </c>
      <c r="AC301" s="194">
        <f>Incentive!AC$1016</f>
        <v>0</v>
      </c>
      <c r="AD301" s="194">
        <f>Incentive!AD$1016</f>
        <v>0</v>
      </c>
      <c r="AE301" s="194">
        <f>Incentive!AE$1016</f>
        <v>0</v>
      </c>
      <c r="AF301" s="194">
        <f>Incentive!AF$1016</f>
        <v>0</v>
      </c>
      <c r="AG301" s="158">
        <f>Incentive!AG$1016</f>
        <v>0</v>
      </c>
      <c r="AH301" s="158">
        <f>Incentive!AH$1016</f>
        <v>0</v>
      </c>
      <c r="AI301" s="158">
        <f>Incentive!AI$1016</f>
        <v>0</v>
      </c>
    </row>
    <row r="302" spans="1:35" s="158" customFormat="1" x14ac:dyDescent="0.35">
      <c r="A302" s="11"/>
      <c r="B302" s="11"/>
      <c r="C302" s="156"/>
      <c r="D302" s="157"/>
      <c r="E302" s="158" t="str">
        <f>Incentive!E$1065</f>
        <v>Discounted WHT on services (incentive)</v>
      </c>
      <c r="F302" s="158" t="str">
        <f>Incentive!F$1065</f>
        <v>M$, discounted</v>
      </c>
      <c r="G302" s="194"/>
      <c r="I302" s="194">
        <f>Incentive!I$1065</f>
        <v>10.450193362123322</v>
      </c>
      <c r="J302" s="229" t="str">
        <f t="shared" si="5"/>
        <v>WHT on services</v>
      </c>
      <c r="K302" s="194">
        <f>Incentive!K$1065</f>
        <v>2.4</v>
      </c>
      <c r="L302" s="194">
        <f>Incentive!L$1065</f>
        <v>2.1818181818181817</v>
      </c>
      <c r="M302" s="194">
        <f>Incentive!M$1065</f>
        <v>0.65082644628099151</v>
      </c>
      <c r="N302" s="194">
        <f>Incentive!N$1065</f>
        <v>0.59166040570999234</v>
      </c>
      <c r="O302" s="194">
        <f>Incentive!O$1065</f>
        <v>0.53787309609999301</v>
      </c>
      <c r="P302" s="194">
        <f>Incentive!P$1065</f>
        <v>0.48897554190908449</v>
      </c>
      <c r="Q302" s="194">
        <f>Incentive!Q$1065</f>
        <v>0.44452321991734955</v>
      </c>
      <c r="R302" s="194">
        <f>Incentive!R$1065</f>
        <v>0.40411201810668129</v>
      </c>
      <c r="S302" s="194">
        <f>Incentive!S$1065</f>
        <v>0.36737456191516482</v>
      </c>
      <c r="T302" s="194">
        <f>Incentive!T$1065</f>
        <v>0.33397687446833169</v>
      </c>
      <c r="U302" s="194">
        <f>Incentive!U$1065</f>
        <v>0.30361534042575605</v>
      </c>
      <c r="V302" s="194">
        <f>Incentive!V$1065</f>
        <v>0.27601394584159633</v>
      </c>
      <c r="W302" s="194">
        <f>Incentive!W$1065</f>
        <v>0.25092176894690577</v>
      </c>
      <c r="X302" s="194">
        <f>Incentive!X$1065</f>
        <v>0.22811069904264161</v>
      </c>
      <c r="Y302" s="194">
        <f>Incentive!Y$1065</f>
        <v>0.20737336276603782</v>
      </c>
      <c r="Z302" s="194">
        <f>Incentive!Z$1065</f>
        <v>0.18852123887821617</v>
      </c>
      <c r="AA302" s="194">
        <f>Incentive!AA$1065</f>
        <v>0.17138294443474197</v>
      </c>
      <c r="AB302" s="194">
        <f>Incentive!AB$1065</f>
        <v>0.15580267675885634</v>
      </c>
      <c r="AC302" s="194">
        <f>Incentive!AC$1065</f>
        <v>0.14163879705350574</v>
      </c>
      <c r="AD302" s="194">
        <f>Incentive!AD$1065</f>
        <v>0.1256722417492922</v>
      </c>
      <c r="AE302" s="194">
        <f>Incentive!AE$1065</f>
        <v>0</v>
      </c>
      <c r="AF302" s="194">
        <f>Incentive!AF$1065</f>
        <v>0</v>
      </c>
      <c r="AG302" s="158">
        <f>Incentive!AG$1065</f>
        <v>0</v>
      </c>
      <c r="AH302" s="158">
        <f>Incentive!AH$1065</f>
        <v>0</v>
      </c>
      <c r="AI302" s="158">
        <f>Incentive!AI$1065</f>
        <v>0</v>
      </c>
    </row>
    <row r="303" spans="1:35" s="158" customFormat="1" x14ac:dyDescent="0.35">
      <c r="A303" s="11"/>
      <c r="B303" s="11"/>
      <c r="C303" s="156"/>
      <c r="D303" s="157"/>
      <c r="E303" s="158" t="str">
        <f>Incentive!E$1102</f>
        <v>Discounted WHT on interest (incentive)</v>
      </c>
      <c r="F303" s="158" t="str">
        <f>Incentive!F$1102</f>
        <v>M$, discounted</v>
      </c>
      <c r="G303" s="194"/>
      <c r="I303" s="194">
        <f>Incentive!I$1102</f>
        <v>5.0199961089754019</v>
      </c>
      <c r="J303" s="229" t="str">
        <f t="shared" si="5"/>
        <v>WHT on interest</v>
      </c>
      <c r="K303" s="194">
        <f>Incentive!K$1102</f>
        <v>1.0732499999999998</v>
      </c>
      <c r="L303" s="194">
        <f>Incentive!L$1102</f>
        <v>0.97568181818181798</v>
      </c>
      <c r="M303" s="194">
        <f>Incentive!M$1102</f>
        <v>0.88698347107437991</v>
      </c>
      <c r="N303" s="194">
        <f>Incentive!N$1102</f>
        <v>0.69115595148652986</v>
      </c>
      <c r="O303" s="194">
        <f>Incentive!O$1102</f>
        <v>0.52360299355040141</v>
      </c>
      <c r="P303" s="194">
        <f>Incentive!P$1102</f>
        <v>0.3808021771275647</v>
      </c>
      <c r="Q303" s="194">
        <f>Incentive!Q$1102</f>
        <v>0.25963784804152146</v>
      </c>
      <c r="R303" s="194">
        <f>Incentive!R$1102</f>
        <v>0.15735627154031601</v>
      </c>
      <c r="S303" s="194">
        <f>Incentive!S$1102</f>
        <v>7.1525577972870985E-2</v>
      </c>
      <c r="T303" s="194">
        <f>Incentive!T$1102</f>
        <v>1.0848221351558214E-16</v>
      </c>
      <c r="U303" s="194">
        <f>Incentive!U$1102</f>
        <v>9.8620194105074665E-17</v>
      </c>
      <c r="V303" s="194">
        <f>Incentive!V$1102</f>
        <v>8.965472191370424E-17</v>
      </c>
      <c r="W303" s="194">
        <f>Incentive!W$1102</f>
        <v>8.1504292648822021E-17</v>
      </c>
      <c r="X303" s="194">
        <f>Incentive!X$1102</f>
        <v>7.4094811498929122E-17</v>
      </c>
      <c r="Y303" s="194">
        <f>Incentive!Y$1102</f>
        <v>6.7358919544480993E-17</v>
      </c>
      <c r="Z303" s="194">
        <f>Incentive!Z$1102</f>
        <v>6.1235381404073635E-17</v>
      </c>
      <c r="AA303" s="194">
        <f>Incentive!AA$1102</f>
        <v>5.5668528549157857E-17</v>
      </c>
      <c r="AB303" s="194">
        <f>Incentive!AB$1102</f>
        <v>5.0607753226507129E-17</v>
      </c>
      <c r="AC303" s="194">
        <f>Incentive!AC$1102</f>
        <v>4.6007048387733751E-17</v>
      </c>
      <c r="AD303" s="194">
        <f>Incentive!AD$1102</f>
        <v>4.1824589443394309E-17</v>
      </c>
      <c r="AE303" s="194">
        <f>Incentive!AE$1102</f>
        <v>3.8022354039449387E-17</v>
      </c>
      <c r="AF303" s="194">
        <f>Incentive!AF$1102</f>
        <v>3.456577639949943E-17</v>
      </c>
      <c r="AG303" s="158">
        <f>Incentive!AG$1102</f>
        <v>3.1423433090454023E-17</v>
      </c>
      <c r="AH303" s="158">
        <f>Incentive!AH$1102</f>
        <v>2.8566757354958203E-17</v>
      </c>
      <c r="AI303" s="158">
        <f>Incentive!AI$1102</f>
        <v>2.5969779413598369E-17</v>
      </c>
    </row>
    <row r="304" spans="1:35" s="158" customFormat="1" x14ac:dyDescent="0.35">
      <c r="A304" s="11"/>
      <c r="B304" s="11"/>
      <c r="C304" s="156"/>
      <c r="D304" s="157"/>
      <c r="E304" s="158" t="str">
        <f>Incentive!E$1144</f>
        <v>Discounted WHT on dividends (incentive)</v>
      </c>
      <c r="F304" s="158" t="str">
        <f>Incentive!F$1144</f>
        <v>M$, discounted</v>
      </c>
      <c r="G304" s="194"/>
      <c r="I304" s="194">
        <f>Incentive!I$1144</f>
        <v>6.0717380225113118</v>
      </c>
      <c r="J304" s="229" t="str">
        <f t="shared" si="5"/>
        <v>WHT on dividends</v>
      </c>
      <c r="K304" s="194">
        <f>Incentive!K$1144</f>
        <v>0</v>
      </c>
      <c r="L304" s="194">
        <f>Incentive!L$1144</f>
        <v>0</v>
      </c>
      <c r="M304" s="194">
        <f>Incentive!M$1144</f>
        <v>0</v>
      </c>
      <c r="N304" s="194">
        <f>Incentive!N$1144</f>
        <v>0</v>
      </c>
      <c r="O304" s="194">
        <f>Incentive!O$1144</f>
        <v>0</v>
      </c>
      <c r="P304" s="194">
        <f>Incentive!P$1144</f>
        <v>0</v>
      </c>
      <c r="Q304" s="194">
        <f>Incentive!Q$1144</f>
        <v>0</v>
      </c>
      <c r="R304" s="194">
        <f>Incentive!R$1144</f>
        <v>0</v>
      </c>
      <c r="S304" s="194">
        <f>Incentive!S$1144</f>
        <v>0</v>
      </c>
      <c r="T304" s="194">
        <f>Incentive!T$1144</f>
        <v>0</v>
      </c>
      <c r="U304" s="194">
        <f>Incentive!U$1144</f>
        <v>0.50427481676923525</v>
      </c>
      <c r="V304" s="194">
        <f>Incentive!V$1144</f>
        <v>0.98855581931868275</v>
      </c>
      <c r="W304" s="194">
        <f>Incentive!W$1144</f>
        <v>0.74051838787928159</v>
      </c>
      <c r="X304" s="194">
        <f>Incentive!X$1144</f>
        <v>0.67319853443571065</v>
      </c>
      <c r="Y304" s="194">
        <f>Incentive!Y$1144</f>
        <v>0.61199866766882771</v>
      </c>
      <c r="Z304" s="194">
        <f>Incentive!Z$1144</f>
        <v>0.55636242515347967</v>
      </c>
      <c r="AA304" s="194">
        <f>Incentive!AA$1144</f>
        <v>0.50578402286679969</v>
      </c>
      <c r="AB304" s="194">
        <f>Incentive!AB$1144</f>
        <v>0.45980365715163607</v>
      </c>
      <c r="AC304" s="194">
        <f>Incentive!AC$1144</f>
        <v>0.41800332468330548</v>
      </c>
      <c r="AD304" s="194">
        <f>Incentive!AD$1144</f>
        <v>0.39623232787406198</v>
      </c>
      <c r="AE304" s="194">
        <f>Incentive!AE$1144</f>
        <v>0.21700603871029156</v>
      </c>
      <c r="AF304" s="194">
        <f>Incentive!AF$1144</f>
        <v>0</v>
      </c>
      <c r="AG304" s="158">
        <f>Incentive!AG$1144</f>
        <v>0</v>
      </c>
      <c r="AH304" s="158">
        <f>Incentive!AH$1144</f>
        <v>0</v>
      </c>
      <c r="AI304" s="158">
        <f>Incentive!AI$1144</f>
        <v>0</v>
      </c>
    </row>
    <row r="306" spans="3:7" x14ac:dyDescent="0.35">
      <c r="D306" s="87" t="s">
        <v>76</v>
      </c>
    </row>
    <row r="307" spans="3:7" x14ac:dyDescent="0.35">
      <c r="E307" s="46" t="s">
        <v>173</v>
      </c>
      <c r="F307" s="46" t="s">
        <v>1042</v>
      </c>
      <c r="G307" s="88" t="s">
        <v>1328</v>
      </c>
    </row>
    <row r="308" spans="3:7" x14ac:dyDescent="0.35">
      <c r="E308" s="46" t="s">
        <v>991</v>
      </c>
      <c r="F308" s="46" t="s">
        <v>1042</v>
      </c>
      <c r="G308" s="88" t="s">
        <v>1335</v>
      </c>
    </row>
    <row r="309" spans="3:7" x14ac:dyDescent="0.35">
      <c r="E309" s="46" t="s">
        <v>990</v>
      </c>
      <c r="F309" s="46" t="s">
        <v>1042</v>
      </c>
      <c r="G309" s="88" t="s">
        <v>224</v>
      </c>
    </row>
    <row r="310" spans="3:7" x14ac:dyDescent="0.35">
      <c r="E310" s="46" t="s">
        <v>1043</v>
      </c>
      <c r="F310" s="46" t="s">
        <v>1042</v>
      </c>
      <c r="G310" s="88" t="s">
        <v>807</v>
      </c>
    </row>
    <row r="311" spans="3:7" x14ac:dyDescent="0.35">
      <c r="E311" s="46" t="s">
        <v>1044</v>
      </c>
      <c r="F311" s="46" t="s">
        <v>1042</v>
      </c>
      <c r="G311" s="88" t="s">
        <v>37</v>
      </c>
    </row>
    <row r="312" spans="3:7" x14ac:dyDescent="0.35">
      <c r="E312" s="46" t="s">
        <v>1045</v>
      </c>
      <c r="F312" s="46" t="s">
        <v>1042</v>
      </c>
      <c r="G312" s="88" t="s">
        <v>33</v>
      </c>
    </row>
    <row r="313" spans="3:7" x14ac:dyDescent="0.35">
      <c r="E313" s="46" t="s">
        <v>1046</v>
      </c>
      <c r="F313" s="46" t="s">
        <v>1042</v>
      </c>
      <c r="G313" s="88" t="s">
        <v>44</v>
      </c>
    </row>
    <row r="314" spans="3:7" x14ac:dyDescent="0.35">
      <c r="E314" s="46" t="s">
        <v>1329</v>
      </c>
      <c r="F314" s="46" t="s">
        <v>1042</v>
      </c>
      <c r="G314" s="88" t="s">
        <v>801</v>
      </c>
    </row>
    <row r="315" spans="3:7" x14ac:dyDescent="0.35">
      <c r="E315" s="46" t="s">
        <v>1330</v>
      </c>
      <c r="F315" s="46" t="s">
        <v>1042</v>
      </c>
      <c r="G315" s="88" t="s">
        <v>46</v>
      </c>
    </row>
    <row r="316" spans="3:7" x14ac:dyDescent="0.35">
      <c r="E316" s="46" t="s">
        <v>1331</v>
      </c>
      <c r="F316" s="46" t="s">
        <v>1042</v>
      </c>
      <c r="G316" s="88" t="s">
        <v>48</v>
      </c>
    </row>
    <row r="317" spans="3:7" x14ac:dyDescent="0.35">
      <c r="E317" s="46" t="s">
        <v>1332</v>
      </c>
      <c r="F317" s="46" t="s">
        <v>1042</v>
      </c>
      <c r="G317" s="88" t="s">
        <v>50</v>
      </c>
    </row>
    <row r="319" spans="3:7" x14ac:dyDescent="0.35">
      <c r="C319" s="86" t="s">
        <v>1494</v>
      </c>
    </row>
    <row r="321" spans="1:32" x14ac:dyDescent="0.35">
      <c r="D321" s="87" t="s">
        <v>75</v>
      </c>
    </row>
    <row r="322" spans="1:32" s="158" customFormat="1" x14ac:dyDescent="0.35">
      <c r="A322" s="11"/>
      <c r="B322" s="11"/>
      <c r="C322" s="156"/>
      <c r="D322" s="157"/>
      <c r="E322" s="158" t="str">
        <f>Incentive!E$381</f>
        <v>NPV signature bonus (incentive)</v>
      </c>
      <c r="F322" s="158" t="str">
        <f>Incentive!F$381</f>
        <v>M$, discounted</v>
      </c>
      <c r="G322" s="228">
        <f>Incentive!G$381</f>
        <v>5</v>
      </c>
      <c r="I322" s="194"/>
      <c r="J322" s="229"/>
      <c r="K322" s="194"/>
      <c r="L322" s="194"/>
      <c r="M322" s="194"/>
      <c r="N322" s="194"/>
      <c r="O322" s="194"/>
      <c r="P322" s="194"/>
      <c r="Q322" s="194"/>
      <c r="R322" s="194"/>
      <c r="S322" s="194"/>
      <c r="T322" s="194"/>
      <c r="U322" s="194"/>
      <c r="V322" s="194"/>
      <c r="W322" s="194"/>
      <c r="X322" s="194"/>
      <c r="Y322" s="194"/>
      <c r="Z322" s="194"/>
      <c r="AA322" s="194"/>
      <c r="AB322" s="194"/>
      <c r="AC322" s="194"/>
      <c r="AD322" s="194"/>
      <c r="AE322" s="194"/>
      <c r="AF322" s="194"/>
    </row>
    <row r="323" spans="1:32" s="158" customFormat="1" x14ac:dyDescent="0.35">
      <c r="A323" s="11"/>
      <c r="B323" s="11"/>
      <c r="C323" s="156"/>
      <c r="D323" s="157"/>
      <c r="E323" s="158" t="str">
        <f>Incentive!E$476</f>
        <v>NPV import duties (incentive)</v>
      </c>
      <c r="F323" s="158" t="str">
        <f>Incentive!F$476</f>
        <v>M$, discounted</v>
      </c>
      <c r="G323" s="228">
        <f>Incentive!G$476</f>
        <v>29.896498210080804</v>
      </c>
      <c r="I323" s="194"/>
      <c r="J323" s="229"/>
      <c r="K323" s="194"/>
      <c r="L323" s="194"/>
      <c r="M323" s="194"/>
      <c r="N323" s="194"/>
      <c r="O323" s="194"/>
      <c r="P323" s="194"/>
      <c r="Q323" s="194"/>
      <c r="R323" s="194"/>
      <c r="S323" s="194"/>
      <c r="T323" s="194"/>
      <c r="U323" s="194"/>
      <c r="V323" s="194"/>
      <c r="W323" s="194"/>
      <c r="X323" s="194"/>
      <c r="Y323" s="194"/>
      <c r="Z323" s="194"/>
      <c r="AA323" s="194"/>
      <c r="AB323" s="194"/>
      <c r="AC323" s="194"/>
      <c r="AD323" s="194"/>
      <c r="AE323" s="194"/>
      <c r="AF323" s="194"/>
    </row>
    <row r="324" spans="1:32" s="158" customFormat="1" x14ac:dyDescent="0.35">
      <c r="A324" s="11"/>
      <c r="B324" s="11"/>
      <c r="C324" s="156"/>
      <c r="D324" s="157"/>
      <c r="E324" s="158" t="str">
        <f>Incentive!E$715</f>
        <v>NPV royalty (incentive)</v>
      </c>
      <c r="F324" s="158" t="str">
        <f>Incentive!F$715</f>
        <v>M$, discounted</v>
      </c>
      <c r="G324" s="228">
        <f>Incentive!G$715</f>
        <v>44.885568597506214</v>
      </c>
      <c r="I324" s="194"/>
      <c r="J324" s="229"/>
      <c r="K324" s="194"/>
      <c r="L324" s="194"/>
      <c r="M324" s="194"/>
      <c r="N324" s="194"/>
      <c r="O324" s="194"/>
      <c r="P324" s="194"/>
      <c r="Q324" s="194"/>
      <c r="R324" s="194"/>
      <c r="S324" s="194"/>
      <c r="T324" s="194"/>
      <c r="U324" s="194"/>
      <c r="V324" s="194"/>
      <c r="W324" s="194"/>
      <c r="X324" s="194"/>
      <c r="Y324" s="194"/>
      <c r="Z324" s="194"/>
      <c r="AA324" s="194"/>
      <c r="AB324" s="194"/>
      <c r="AC324" s="194"/>
      <c r="AD324" s="194"/>
      <c r="AE324" s="194"/>
      <c r="AF324" s="194"/>
    </row>
    <row r="325" spans="1:32" s="158" customFormat="1" x14ac:dyDescent="0.35">
      <c r="A325" s="11"/>
      <c r="B325" s="11"/>
      <c r="C325" s="156"/>
      <c r="D325" s="157"/>
      <c r="E325" s="158" t="str">
        <f>Incentive!E$955</f>
        <v>NPV income tax (incentive)</v>
      </c>
      <c r="F325" s="158" t="str">
        <f>Incentive!F$955</f>
        <v>M$, discounted</v>
      </c>
      <c r="G325" s="228">
        <f>Incentive!G$955</f>
        <v>31.033590709796975</v>
      </c>
      <c r="I325" s="194"/>
      <c r="J325" s="229"/>
      <c r="K325" s="194"/>
      <c r="L325" s="194"/>
      <c r="M325" s="194"/>
      <c r="N325" s="194"/>
      <c r="O325" s="194"/>
      <c r="P325" s="194"/>
      <c r="Q325" s="194"/>
      <c r="R325" s="194"/>
      <c r="S325" s="194"/>
      <c r="T325" s="194"/>
      <c r="U325" s="194"/>
      <c r="V325" s="194"/>
      <c r="W325" s="194"/>
      <c r="X325" s="194"/>
      <c r="Y325" s="194"/>
      <c r="Z325" s="194"/>
      <c r="AA325" s="194"/>
      <c r="AB325" s="194"/>
      <c r="AC325" s="194"/>
      <c r="AD325" s="194"/>
      <c r="AE325" s="194"/>
      <c r="AF325" s="194"/>
    </row>
    <row r="326" spans="1:32" s="158" customFormat="1" x14ac:dyDescent="0.35">
      <c r="A326" s="11"/>
      <c r="B326" s="11"/>
      <c r="C326" s="156"/>
      <c r="D326" s="157"/>
      <c r="E326" s="158" t="str">
        <f>Incentive!E$1020</f>
        <v>NPV resource rent tax (incentive)</v>
      </c>
      <c r="F326" s="158" t="str">
        <f>Incentive!F$1020</f>
        <v>M$, discounted</v>
      </c>
      <c r="G326" s="228">
        <f>Incentive!G$1020</f>
        <v>0</v>
      </c>
      <c r="I326" s="194"/>
      <c r="J326" s="229"/>
      <c r="K326" s="194"/>
      <c r="L326" s="194"/>
      <c r="M326" s="194"/>
      <c r="N326" s="194"/>
      <c r="O326" s="194"/>
      <c r="P326" s="194"/>
      <c r="Q326" s="194"/>
      <c r="R326" s="194"/>
      <c r="S326" s="194"/>
      <c r="T326" s="194"/>
      <c r="U326" s="194"/>
      <c r="V326" s="194"/>
      <c r="W326" s="194"/>
      <c r="X326" s="194"/>
      <c r="Y326" s="194"/>
      <c r="Z326" s="194"/>
      <c r="AA326" s="194"/>
      <c r="AB326" s="194"/>
      <c r="AC326" s="194"/>
      <c r="AD326" s="194"/>
      <c r="AE326" s="194"/>
      <c r="AF326" s="194"/>
    </row>
    <row r="327" spans="1:32" s="158" customFormat="1" x14ac:dyDescent="0.35">
      <c r="A327" s="11"/>
      <c r="B327" s="11"/>
      <c r="C327" s="156"/>
      <c r="D327" s="157"/>
      <c r="E327" s="158" t="str">
        <f>Incentive!E$1069</f>
        <v>NPV WHT on services (incentive)</v>
      </c>
      <c r="F327" s="158" t="str">
        <f>Incentive!F$1069</f>
        <v>M$, discounted</v>
      </c>
      <c r="G327" s="228">
        <f>Incentive!G$1069</f>
        <v>10.450193362123322</v>
      </c>
      <c r="I327" s="194"/>
      <c r="J327" s="229"/>
      <c r="K327" s="194"/>
      <c r="L327" s="194"/>
      <c r="M327" s="194"/>
      <c r="N327" s="194"/>
      <c r="O327" s="194"/>
      <c r="P327" s="194"/>
      <c r="Q327" s="194"/>
      <c r="R327" s="194"/>
      <c r="S327" s="194"/>
      <c r="T327" s="194"/>
      <c r="U327" s="194"/>
      <c r="V327" s="194"/>
      <c r="W327" s="194"/>
      <c r="X327" s="194"/>
      <c r="Y327" s="194"/>
      <c r="Z327" s="194"/>
      <c r="AA327" s="194"/>
      <c r="AB327" s="194"/>
      <c r="AC327" s="194"/>
      <c r="AD327" s="194"/>
      <c r="AE327" s="194"/>
      <c r="AF327" s="194"/>
    </row>
    <row r="328" spans="1:32" s="158" customFormat="1" x14ac:dyDescent="0.35">
      <c r="A328" s="11"/>
      <c r="B328" s="11"/>
      <c r="C328" s="156"/>
      <c r="D328" s="157"/>
      <c r="E328" s="158" t="str">
        <f>Incentive!E$1106</f>
        <v>NPV WHT on interest (incentive)</v>
      </c>
      <c r="F328" s="158" t="str">
        <f>Incentive!F$1106</f>
        <v>M$, discounted</v>
      </c>
      <c r="G328" s="228">
        <f>Incentive!G$1106</f>
        <v>5.0199961089754019</v>
      </c>
      <c r="I328" s="194"/>
      <c r="J328" s="229"/>
      <c r="K328" s="194"/>
      <c r="L328" s="194"/>
      <c r="M328" s="194"/>
      <c r="N328" s="194"/>
      <c r="O328" s="194"/>
      <c r="P328" s="194"/>
      <c r="Q328" s="194"/>
      <c r="R328" s="194"/>
      <c r="S328" s="194"/>
      <c r="T328" s="194"/>
      <c r="U328" s="194"/>
      <c r="V328" s="194"/>
      <c r="W328" s="194"/>
      <c r="X328" s="194"/>
      <c r="Y328" s="194"/>
      <c r="Z328" s="194"/>
      <c r="AA328" s="194"/>
      <c r="AB328" s="194"/>
      <c r="AC328" s="194"/>
      <c r="AD328" s="194"/>
      <c r="AE328" s="194"/>
      <c r="AF328" s="194"/>
    </row>
    <row r="329" spans="1:32" s="158" customFormat="1" x14ac:dyDescent="0.35">
      <c r="A329" s="11"/>
      <c r="B329" s="11"/>
      <c r="C329" s="156"/>
      <c r="D329" s="157"/>
      <c r="E329" s="158" t="str">
        <f>Incentive!E$1148</f>
        <v>NPV WHT on dividends (incentive)</v>
      </c>
      <c r="F329" s="158" t="str">
        <f>Incentive!F$1148</f>
        <v>M$, discounted</v>
      </c>
      <c r="G329" s="228">
        <f>Incentive!G$1148</f>
        <v>6.0717380225113118</v>
      </c>
      <c r="I329" s="194"/>
      <c r="J329" s="229"/>
      <c r="K329" s="194"/>
      <c r="L329" s="194"/>
      <c r="M329" s="194"/>
      <c r="N329" s="194"/>
      <c r="O329" s="194"/>
      <c r="P329" s="194"/>
      <c r="Q329" s="194"/>
      <c r="R329" s="194"/>
      <c r="S329" s="194"/>
      <c r="T329" s="194"/>
      <c r="U329" s="194"/>
      <c r="V329" s="194"/>
      <c r="W329" s="194"/>
      <c r="X329" s="194"/>
      <c r="Y329" s="194"/>
      <c r="Z329" s="194"/>
      <c r="AA329" s="194"/>
      <c r="AB329" s="194"/>
      <c r="AC329" s="194"/>
      <c r="AD329" s="194"/>
      <c r="AE329" s="194"/>
      <c r="AF329" s="194"/>
    </row>
    <row r="331" spans="1:32" x14ac:dyDescent="0.35">
      <c r="D331" s="87" t="s">
        <v>962</v>
      </c>
    </row>
    <row r="332" spans="1:32" x14ac:dyDescent="0.35">
      <c r="E332" s="46" t="s">
        <v>173</v>
      </c>
      <c r="F332" s="46" t="s">
        <v>1042</v>
      </c>
      <c r="G332" s="88" t="s">
        <v>1493</v>
      </c>
    </row>
    <row r="333" spans="1:32" x14ac:dyDescent="0.35">
      <c r="E333" s="46" t="s">
        <v>1043</v>
      </c>
      <c r="F333" s="46" t="s">
        <v>1042</v>
      </c>
      <c r="G333" s="88" t="s">
        <v>807</v>
      </c>
    </row>
    <row r="334" spans="1:32" x14ac:dyDescent="0.35">
      <c r="E334" s="46" t="s">
        <v>1044</v>
      </c>
      <c r="F334" s="46" t="s">
        <v>1042</v>
      </c>
      <c r="G334" s="88" t="s">
        <v>37</v>
      </c>
    </row>
    <row r="335" spans="1:32" x14ac:dyDescent="0.35">
      <c r="E335" s="46" t="s">
        <v>1045</v>
      </c>
      <c r="F335" s="46" t="s">
        <v>1042</v>
      </c>
      <c r="G335" s="88" t="s">
        <v>33</v>
      </c>
    </row>
    <row r="336" spans="1:32" x14ac:dyDescent="0.35">
      <c r="E336" s="46" t="s">
        <v>1046</v>
      </c>
      <c r="F336" s="46" t="s">
        <v>1042</v>
      </c>
      <c r="G336" s="88" t="s">
        <v>44</v>
      </c>
    </row>
    <row r="337" spans="1:32" x14ac:dyDescent="0.35">
      <c r="E337" s="46" t="s">
        <v>1329</v>
      </c>
      <c r="F337" s="46" t="s">
        <v>1042</v>
      </c>
      <c r="G337" s="88" t="s">
        <v>801</v>
      </c>
    </row>
    <row r="338" spans="1:32" x14ac:dyDescent="0.35">
      <c r="E338" s="46" t="s">
        <v>1330</v>
      </c>
      <c r="F338" s="46" t="s">
        <v>1042</v>
      </c>
      <c r="G338" s="88" t="s">
        <v>46</v>
      </c>
    </row>
    <row r="339" spans="1:32" x14ac:dyDescent="0.35">
      <c r="E339" s="46" t="s">
        <v>1331</v>
      </c>
      <c r="F339" s="46" t="s">
        <v>1042</v>
      </c>
      <c r="G339" s="88" t="s">
        <v>48</v>
      </c>
    </row>
    <row r="340" spans="1:32" x14ac:dyDescent="0.35">
      <c r="E340" s="46" t="s">
        <v>1332</v>
      </c>
      <c r="F340" s="46" t="s">
        <v>1042</v>
      </c>
      <c r="G340" s="88" t="s">
        <v>50</v>
      </c>
    </row>
    <row r="342" spans="1:32" x14ac:dyDescent="0.35">
      <c r="C342" s="86" t="s">
        <v>1512</v>
      </c>
    </row>
    <row r="344" spans="1:32" x14ac:dyDescent="0.35">
      <c r="D344" s="87" t="s">
        <v>75</v>
      </c>
    </row>
    <row r="345" spans="1:32" s="158" customFormat="1" x14ac:dyDescent="0.35">
      <c r="A345" s="11"/>
      <c r="B345" s="11"/>
      <c r="C345" s="156"/>
      <c r="D345" s="157"/>
      <c r="E345" s="158" t="str">
        <f>Incentive!E$1377</f>
        <v>NPV government take (incentive)</v>
      </c>
      <c r="F345" s="158" t="str">
        <f>Incentive!F$1377</f>
        <v>%</v>
      </c>
      <c r="G345" s="187">
        <f>Incentive!G$1377</f>
        <v>0.70954085641679376</v>
      </c>
      <c r="I345" s="194"/>
      <c r="J345" s="194"/>
      <c r="K345" s="194"/>
      <c r="L345" s="194"/>
      <c r="M345" s="194"/>
      <c r="N345" s="194"/>
      <c r="O345" s="194"/>
      <c r="P345" s="194"/>
      <c r="Q345" s="194"/>
      <c r="R345" s="194"/>
      <c r="S345" s="194"/>
      <c r="T345" s="194"/>
      <c r="U345" s="194"/>
      <c r="V345" s="194"/>
      <c r="W345" s="194"/>
      <c r="X345" s="194"/>
      <c r="Y345" s="194"/>
      <c r="Z345" s="194"/>
      <c r="AA345" s="194"/>
      <c r="AB345" s="194"/>
      <c r="AC345" s="194"/>
      <c r="AD345" s="194"/>
      <c r="AE345" s="194"/>
      <c r="AF345" s="194"/>
    </row>
    <row r="346" spans="1:32" s="158" customFormat="1" x14ac:dyDescent="0.35">
      <c r="A346" s="11"/>
      <c r="B346" s="11"/>
      <c r="C346" s="156"/>
      <c r="D346" s="157"/>
      <c r="E346" s="158" t="str">
        <f>Incentive!E$1381</f>
        <v>Project share of NPV (incentive)</v>
      </c>
      <c r="F346" s="158" t="str">
        <f>Incentive!F$1381</f>
        <v>%</v>
      </c>
      <c r="G346" s="187">
        <f>Incentive!G$1381</f>
        <v>0.29045914358320624</v>
      </c>
      <c r="I346" s="194"/>
      <c r="J346" s="194"/>
      <c r="K346" s="194"/>
      <c r="L346" s="194"/>
      <c r="M346" s="194"/>
      <c r="N346" s="194"/>
      <c r="O346" s="194"/>
      <c r="P346" s="194"/>
      <c r="Q346" s="194"/>
      <c r="R346" s="194"/>
      <c r="S346" s="194"/>
      <c r="T346" s="194"/>
      <c r="U346" s="194"/>
      <c r="V346" s="194"/>
      <c r="W346" s="194"/>
      <c r="X346" s="194"/>
      <c r="Y346" s="194"/>
      <c r="Z346" s="194"/>
      <c r="AA346" s="194"/>
      <c r="AB346" s="194"/>
      <c r="AC346" s="194"/>
      <c r="AD346" s="194"/>
      <c r="AE346" s="194"/>
      <c r="AF346" s="194"/>
    </row>
    <row r="348" spans="1:32" x14ac:dyDescent="0.35">
      <c r="D348" s="87" t="s">
        <v>962</v>
      </c>
    </row>
    <row r="349" spans="1:32" x14ac:dyDescent="0.35">
      <c r="E349" s="46" t="s">
        <v>173</v>
      </c>
      <c r="F349" s="46" t="s">
        <v>1042</v>
      </c>
      <c r="G349" s="83" t="s">
        <v>1512</v>
      </c>
    </row>
    <row r="350" spans="1:32" x14ac:dyDescent="0.35">
      <c r="E350" s="46" t="s">
        <v>1505</v>
      </c>
      <c r="F350" s="46" t="s">
        <v>1042</v>
      </c>
      <c r="G350" s="83" t="s">
        <v>165</v>
      </c>
    </row>
    <row r="351" spans="1:32" x14ac:dyDescent="0.35">
      <c r="E351" s="46" t="s">
        <v>1506</v>
      </c>
      <c r="F351" s="46" t="s">
        <v>1042</v>
      </c>
      <c r="G351" s="83" t="s">
        <v>223</v>
      </c>
    </row>
    <row r="353" spans="1:35" x14ac:dyDescent="0.35">
      <c r="C353" s="86" t="s">
        <v>1495</v>
      </c>
    </row>
    <row r="355" spans="1:35" x14ac:dyDescent="0.35">
      <c r="D355" s="87" t="s">
        <v>75</v>
      </c>
    </row>
    <row r="356" spans="1:35" s="158" customFormat="1" x14ac:dyDescent="0.35">
      <c r="A356" s="11"/>
      <c r="B356" s="11"/>
      <c r="C356" s="156"/>
      <c r="D356" s="157"/>
      <c r="E356" s="158" t="str">
        <f>Behavioural!E$377</f>
        <v>Discounted signature bonus (behavioural)</v>
      </c>
      <c r="F356" s="158" t="str">
        <f>Behavioural!F$377</f>
        <v>M$, discounted</v>
      </c>
      <c r="G356" s="194"/>
      <c r="I356" s="194">
        <f>Behavioural!I$377</f>
        <v>5</v>
      </c>
      <c r="J356" s="229" t="str">
        <f>G369</f>
        <v>Signature bonus</v>
      </c>
      <c r="K356" s="194">
        <f>Behavioural!K$377</f>
        <v>5</v>
      </c>
      <c r="L356" s="194">
        <f>Behavioural!L$377</f>
        <v>0</v>
      </c>
      <c r="M356" s="194">
        <f>Behavioural!M$377</f>
        <v>0</v>
      </c>
      <c r="N356" s="194">
        <f>Behavioural!N$377</f>
        <v>0</v>
      </c>
      <c r="O356" s="194">
        <f>Behavioural!O$377</f>
        <v>0</v>
      </c>
      <c r="P356" s="194">
        <f>Behavioural!P$377</f>
        <v>0</v>
      </c>
      <c r="Q356" s="194">
        <f>Behavioural!Q$377</f>
        <v>0</v>
      </c>
      <c r="R356" s="194">
        <f>Behavioural!R$377</f>
        <v>0</v>
      </c>
      <c r="S356" s="194">
        <f>Behavioural!S$377</f>
        <v>0</v>
      </c>
      <c r="T356" s="194">
        <f>Behavioural!T$377</f>
        <v>0</v>
      </c>
      <c r="U356" s="194">
        <f>Behavioural!U$377</f>
        <v>0</v>
      </c>
      <c r="V356" s="194">
        <f>Behavioural!V$377</f>
        <v>0</v>
      </c>
      <c r="W356" s="194">
        <f>Behavioural!W$377</f>
        <v>0</v>
      </c>
      <c r="X356" s="194">
        <f>Behavioural!X$377</f>
        <v>0</v>
      </c>
      <c r="Y356" s="194">
        <f>Behavioural!Y$377</f>
        <v>0</v>
      </c>
      <c r="Z356" s="194">
        <f>Behavioural!Z$377</f>
        <v>0</v>
      </c>
      <c r="AA356" s="194">
        <f>Behavioural!AA$377</f>
        <v>0</v>
      </c>
      <c r="AB356" s="194">
        <f>Behavioural!AB$377</f>
        <v>0</v>
      </c>
      <c r="AC356" s="194">
        <f>Behavioural!AC$377</f>
        <v>0</v>
      </c>
      <c r="AD356" s="194">
        <f>Behavioural!AD$377</f>
        <v>0</v>
      </c>
      <c r="AE356" s="194">
        <f>Behavioural!AE$377</f>
        <v>0</v>
      </c>
      <c r="AF356" s="194">
        <f>Behavioural!AF$377</f>
        <v>0</v>
      </c>
      <c r="AG356" s="158">
        <f>Behavioural!AG$377</f>
        <v>0</v>
      </c>
      <c r="AH356" s="158">
        <f>Behavioural!AH$377</f>
        <v>0</v>
      </c>
      <c r="AI356" s="158">
        <f>Behavioural!AI$377</f>
        <v>0</v>
      </c>
    </row>
    <row r="357" spans="1:35" s="158" customFormat="1" x14ac:dyDescent="0.35">
      <c r="A357" s="11"/>
      <c r="B357" s="11"/>
      <c r="C357" s="156"/>
      <c r="D357" s="157"/>
      <c r="E357" s="158" t="str">
        <f>Behavioural!E$472</f>
        <v>Discounted import duties (behavioural)</v>
      </c>
      <c r="F357" s="158" t="str">
        <f>Behavioural!F$472</f>
        <v>M$, discounted</v>
      </c>
      <c r="G357" s="194"/>
      <c r="I357" s="194">
        <f>Behavioural!I$472</f>
        <v>29.896498210080804</v>
      </c>
      <c r="J357" s="229" t="str">
        <f t="shared" ref="J357:J363" si="6">G370</f>
        <v>Import duties</v>
      </c>
      <c r="K357" s="194">
        <f>Behavioural!K$472</f>
        <v>3.375</v>
      </c>
      <c r="L357" s="194">
        <f>Behavioural!L$472</f>
        <v>3.0681818181818179</v>
      </c>
      <c r="M357" s="194">
        <f>Behavioural!M$472</f>
        <v>2.4002936249710358</v>
      </c>
      <c r="N357" s="194">
        <f>Behavioural!N$472</f>
        <v>2.3828270369759226</v>
      </c>
      <c r="O357" s="194">
        <f>Behavioural!O$472</f>
        <v>2.1662063972508387</v>
      </c>
      <c r="P357" s="194">
        <f>Behavioural!P$472</f>
        <v>1.9692785429553077</v>
      </c>
      <c r="Q357" s="194">
        <f>Behavioural!Q$472</f>
        <v>1.7902532208684614</v>
      </c>
      <c r="R357" s="194">
        <f>Behavioural!R$472</f>
        <v>1.6275029280622373</v>
      </c>
      <c r="S357" s="194">
        <f>Behavioural!S$472</f>
        <v>1.4795481164202158</v>
      </c>
      <c r="T357" s="194">
        <f>Behavioural!T$472</f>
        <v>1.3450437422001962</v>
      </c>
      <c r="U357" s="194">
        <f>Behavioural!U$472</f>
        <v>1.2227670383638147</v>
      </c>
      <c r="V357" s="194">
        <f>Behavioural!V$472</f>
        <v>1.1116063985125586</v>
      </c>
      <c r="W357" s="194">
        <f>Behavioural!W$472</f>
        <v>1.0105512713750531</v>
      </c>
      <c r="X357" s="194">
        <f>Behavioural!X$472</f>
        <v>0.91868297397732102</v>
      </c>
      <c r="Y357" s="194">
        <f>Behavioural!Y$472</f>
        <v>0.8351663399793825</v>
      </c>
      <c r="Z357" s="194">
        <f>Behavioural!Z$472</f>
        <v>0.75924212725398421</v>
      </c>
      <c r="AA357" s="194">
        <f>Behavioural!AA$472</f>
        <v>0.69022011568544017</v>
      </c>
      <c r="AB357" s="194">
        <f>Behavioural!AB$472</f>
        <v>0.62747283244130925</v>
      </c>
      <c r="AC357" s="194">
        <f>Behavioural!AC$472</f>
        <v>0.57042984767391747</v>
      </c>
      <c r="AD357" s="194">
        <f>Behavioural!AD$472</f>
        <v>0.51032082662810396</v>
      </c>
      <c r="AE357" s="194">
        <f>Behavioural!AE$472</f>
        <v>3.5903010303881419E-2</v>
      </c>
      <c r="AF357" s="194">
        <f>Behavioural!AF$472</f>
        <v>0</v>
      </c>
      <c r="AG357" s="158">
        <f>Behavioural!AG$472</f>
        <v>0</v>
      </c>
      <c r="AH357" s="158">
        <f>Behavioural!AH$472</f>
        <v>0</v>
      </c>
      <c r="AI357" s="158">
        <f>Behavioural!AI$472</f>
        <v>0</v>
      </c>
    </row>
    <row r="358" spans="1:35" s="158" customFormat="1" x14ac:dyDescent="0.35">
      <c r="A358" s="11"/>
      <c r="B358" s="11"/>
      <c r="C358" s="156"/>
      <c r="D358" s="157"/>
      <c r="E358" s="158" t="str">
        <f>Behavioural!E$711</f>
        <v>Discounted royalty (behavioural)</v>
      </c>
      <c r="F358" s="158" t="str">
        <f>Behavioural!F$711</f>
        <v>M$, discounted</v>
      </c>
      <c r="G358" s="194"/>
      <c r="I358" s="194">
        <f>Behavioural!I$711</f>
        <v>44.885568597506214</v>
      </c>
      <c r="J358" s="229" t="str">
        <f t="shared" si="6"/>
        <v>Royalty</v>
      </c>
      <c r="K358" s="194">
        <f>Behavioural!K$711</f>
        <v>0</v>
      </c>
      <c r="L358" s="194">
        <f>Behavioural!L$711</f>
        <v>0</v>
      </c>
      <c r="M358" s="194">
        <f>Behavioural!M$711</f>
        <v>3.8201778340666239</v>
      </c>
      <c r="N358" s="194">
        <f>Behavioural!N$711</f>
        <v>4.6305185867474226</v>
      </c>
      <c r="O358" s="194">
        <f>Behavioural!O$711</f>
        <v>4.2095623515885663</v>
      </c>
      <c r="P358" s="194">
        <f>Behavioural!P$711</f>
        <v>3.826874865080514</v>
      </c>
      <c r="Q358" s="194">
        <f>Behavioural!Q$711</f>
        <v>3.4789771500731943</v>
      </c>
      <c r="R358" s="194">
        <f>Behavioural!R$711</f>
        <v>3.1627065000665393</v>
      </c>
      <c r="S358" s="194">
        <f>Behavioural!S$711</f>
        <v>2.875187727333218</v>
      </c>
      <c r="T358" s="194">
        <f>Behavioural!T$711</f>
        <v>2.6138070248483798</v>
      </c>
      <c r="U358" s="194">
        <f>Behavioural!U$711</f>
        <v>2.3761882044076179</v>
      </c>
      <c r="V358" s="194">
        <f>Behavioural!V$711</f>
        <v>2.1601710949160156</v>
      </c>
      <c r="W358" s="194">
        <f>Behavioural!W$711</f>
        <v>1.9637919044691055</v>
      </c>
      <c r="X358" s="194">
        <f>Behavioural!X$711</f>
        <v>1.785265367699187</v>
      </c>
      <c r="Y358" s="194">
        <f>Behavioural!Y$711</f>
        <v>1.6229685160901695</v>
      </c>
      <c r="Z358" s="194">
        <f>Behavioural!Z$711</f>
        <v>1.4754259237183358</v>
      </c>
      <c r="AA358" s="194">
        <f>Behavioural!AA$711</f>
        <v>1.341296294289396</v>
      </c>
      <c r="AB358" s="194">
        <f>Behavioural!AB$711</f>
        <v>1.2193602675358146</v>
      </c>
      <c r="AC358" s="194">
        <f>Behavioural!AC$711</f>
        <v>1.1085093341234677</v>
      </c>
      <c r="AD358" s="194">
        <f>Behavioural!AD$711</f>
        <v>1.0077357582940611</v>
      </c>
      <c r="AE358" s="194">
        <f>Behavioural!AE$711</f>
        <v>0.20704389215859731</v>
      </c>
      <c r="AF358" s="194">
        <f>Behavioural!AF$711</f>
        <v>0</v>
      </c>
      <c r="AG358" s="158">
        <f>Behavioural!AG$711</f>
        <v>0</v>
      </c>
      <c r="AH358" s="158">
        <f>Behavioural!AH$711</f>
        <v>0</v>
      </c>
      <c r="AI358" s="158">
        <f>Behavioural!AI$711</f>
        <v>0</v>
      </c>
    </row>
    <row r="359" spans="1:35" s="158" customFormat="1" x14ac:dyDescent="0.35">
      <c r="A359" s="11"/>
      <c r="B359" s="11"/>
      <c r="C359" s="156"/>
      <c r="D359" s="157"/>
      <c r="E359" s="158" t="str">
        <f>Behavioural!E$951</f>
        <v>Discounted income tax (behavioural)</v>
      </c>
      <c r="F359" s="158" t="str">
        <f>Behavioural!F$951</f>
        <v>M$, discounted</v>
      </c>
      <c r="G359" s="194"/>
      <c r="I359" s="194">
        <f>Behavioural!I$951</f>
        <v>31.033590709796975</v>
      </c>
      <c r="J359" s="229" t="str">
        <f t="shared" si="6"/>
        <v>Income tax</v>
      </c>
      <c r="K359" s="194">
        <f>Behavioural!K$951</f>
        <v>0</v>
      </c>
      <c r="L359" s="194">
        <f>Behavioural!L$951</f>
        <v>0</v>
      </c>
      <c r="M359" s="194">
        <f>Behavioural!M$951</f>
        <v>0</v>
      </c>
      <c r="N359" s="194">
        <f>Behavioural!N$951</f>
        <v>0</v>
      </c>
      <c r="O359" s="194">
        <f>Behavioural!O$951</f>
        <v>0</v>
      </c>
      <c r="P359" s="194">
        <f>Behavioural!P$951</f>
        <v>0</v>
      </c>
      <c r="Q359" s="194">
        <f>Behavioural!Q$951</f>
        <v>1.6515143883115357</v>
      </c>
      <c r="R359" s="194">
        <f>Behavioural!R$951</f>
        <v>2.0391784906761021</v>
      </c>
      <c r="S359" s="194">
        <f>Behavioural!S$951</f>
        <v>2.0459995949601946</v>
      </c>
      <c r="T359" s="194">
        <f>Behavioural!T$951</f>
        <v>2.0338516729511054</v>
      </c>
      <c r="U359" s="194">
        <f>Behavioural!U$951</f>
        <v>1.8879984333101774</v>
      </c>
      <c r="V359" s="194">
        <f>Behavioural!V$951</f>
        <v>1.7511593306304549</v>
      </c>
      <c r="W359" s="194">
        <f>Behavioural!W$951</f>
        <v>3.1736502337683503</v>
      </c>
      <c r="X359" s="194">
        <f>Behavioural!X$951</f>
        <v>2.8851365761530459</v>
      </c>
      <c r="Y359" s="194">
        <f>Behavioural!Y$951</f>
        <v>2.6228514328664039</v>
      </c>
      <c r="Z359" s="194">
        <f>Behavioural!Z$951</f>
        <v>2.3844103935149126</v>
      </c>
      <c r="AA359" s="194">
        <f>Behavioural!AA$951</f>
        <v>2.1676458122862847</v>
      </c>
      <c r="AB359" s="194">
        <f>Behavioural!AB$951</f>
        <v>1.97058710207844</v>
      </c>
      <c r="AC359" s="194">
        <f>Behavioural!AC$951</f>
        <v>1.7914428200713093</v>
      </c>
      <c r="AD359" s="194">
        <f>Behavioural!AD$951</f>
        <v>1.698138548031694</v>
      </c>
      <c r="AE359" s="194">
        <f>Behavioural!AE$951</f>
        <v>0.93002588018696386</v>
      </c>
      <c r="AF359" s="194">
        <f>Behavioural!AF$951</f>
        <v>0</v>
      </c>
      <c r="AG359" s="158">
        <f>Behavioural!AG$951</f>
        <v>0</v>
      </c>
      <c r="AH359" s="158">
        <f>Behavioural!AH$951</f>
        <v>0</v>
      </c>
      <c r="AI359" s="158">
        <f>Behavioural!AI$951</f>
        <v>0</v>
      </c>
    </row>
    <row r="360" spans="1:35" s="158" customFormat="1" x14ac:dyDescent="0.35">
      <c r="A360" s="11"/>
      <c r="B360" s="11"/>
      <c r="C360" s="156"/>
      <c r="D360" s="157"/>
      <c r="E360" s="158" t="str">
        <f>Behavioural!E$1016</f>
        <v>Discounted resource rent tax (behavioural)</v>
      </c>
      <c r="F360" s="158" t="str">
        <f>Behavioural!F$1016</f>
        <v>M$, discounted</v>
      </c>
      <c r="G360" s="194"/>
      <c r="I360" s="194">
        <f>Behavioural!I$1016</f>
        <v>0</v>
      </c>
      <c r="J360" s="229" t="str">
        <f t="shared" si="6"/>
        <v>Resource rent tax</v>
      </c>
      <c r="K360" s="194">
        <f>Behavioural!K$1016</f>
        <v>0</v>
      </c>
      <c r="L360" s="194">
        <f>Behavioural!L$1016</f>
        <v>0</v>
      </c>
      <c r="M360" s="194">
        <f>Behavioural!M$1016</f>
        <v>0</v>
      </c>
      <c r="N360" s="194">
        <f>Behavioural!N$1016</f>
        <v>0</v>
      </c>
      <c r="O360" s="194">
        <f>Behavioural!O$1016</f>
        <v>0</v>
      </c>
      <c r="P360" s="194">
        <f>Behavioural!P$1016</f>
        <v>0</v>
      </c>
      <c r="Q360" s="194">
        <f>Behavioural!Q$1016</f>
        <v>0</v>
      </c>
      <c r="R360" s="194">
        <f>Behavioural!R$1016</f>
        <v>0</v>
      </c>
      <c r="S360" s="194">
        <f>Behavioural!S$1016</f>
        <v>0</v>
      </c>
      <c r="T360" s="194">
        <f>Behavioural!T$1016</f>
        <v>0</v>
      </c>
      <c r="U360" s="194">
        <f>Behavioural!U$1016</f>
        <v>0</v>
      </c>
      <c r="V360" s="194">
        <f>Behavioural!V$1016</f>
        <v>0</v>
      </c>
      <c r="W360" s="194">
        <f>Behavioural!W$1016</f>
        <v>0</v>
      </c>
      <c r="X360" s="194">
        <f>Behavioural!X$1016</f>
        <v>0</v>
      </c>
      <c r="Y360" s="194">
        <f>Behavioural!Y$1016</f>
        <v>0</v>
      </c>
      <c r="Z360" s="194">
        <f>Behavioural!Z$1016</f>
        <v>0</v>
      </c>
      <c r="AA360" s="194">
        <f>Behavioural!AA$1016</f>
        <v>0</v>
      </c>
      <c r="AB360" s="194">
        <f>Behavioural!AB$1016</f>
        <v>0</v>
      </c>
      <c r="AC360" s="194">
        <f>Behavioural!AC$1016</f>
        <v>0</v>
      </c>
      <c r="AD360" s="194">
        <f>Behavioural!AD$1016</f>
        <v>0</v>
      </c>
      <c r="AE360" s="194">
        <f>Behavioural!AE$1016</f>
        <v>0</v>
      </c>
      <c r="AF360" s="194">
        <f>Behavioural!AF$1016</f>
        <v>0</v>
      </c>
      <c r="AG360" s="158">
        <f>Behavioural!AG$1016</f>
        <v>0</v>
      </c>
      <c r="AH360" s="158">
        <f>Behavioural!AH$1016</f>
        <v>0</v>
      </c>
      <c r="AI360" s="158">
        <f>Behavioural!AI$1016</f>
        <v>0</v>
      </c>
    </row>
    <row r="361" spans="1:35" s="158" customFormat="1" x14ac:dyDescent="0.35">
      <c r="A361" s="11"/>
      <c r="B361" s="11"/>
      <c r="C361" s="156"/>
      <c r="D361" s="157"/>
      <c r="E361" s="158" t="str">
        <f>Behavioural!E$1065</f>
        <v>Discounted WHT on services (behavioural)</v>
      </c>
      <c r="F361" s="158" t="str">
        <f>Behavioural!F$1065</f>
        <v>M$, discounted</v>
      </c>
      <c r="G361" s="194"/>
      <c r="I361" s="194">
        <f>Behavioural!I$1065</f>
        <v>10.450193362123322</v>
      </c>
      <c r="J361" s="229" t="str">
        <f t="shared" si="6"/>
        <v>WHT on services</v>
      </c>
      <c r="K361" s="194">
        <f>Behavioural!K$1065</f>
        <v>2.4</v>
      </c>
      <c r="L361" s="194">
        <f>Behavioural!L$1065</f>
        <v>2.1818181818181817</v>
      </c>
      <c r="M361" s="194">
        <f>Behavioural!M$1065</f>
        <v>0.65082644628099151</v>
      </c>
      <c r="N361" s="194">
        <f>Behavioural!N$1065</f>
        <v>0.59166040570999234</v>
      </c>
      <c r="O361" s="194">
        <f>Behavioural!O$1065</f>
        <v>0.53787309609999301</v>
      </c>
      <c r="P361" s="194">
        <f>Behavioural!P$1065</f>
        <v>0.48897554190908449</v>
      </c>
      <c r="Q361" s="194">
        <f>Behavioural!Q$1065</f>
        <v>0.44452321991734955</v>
      </c>
      <c r="R361" s="194">
        <f>Behavioural!R$1065</f>
        <v>0.40411201810668129</v>
      </c>
      <c r="S361" s="194">
        <f>Behavioural!S$1065</f>
        <v>0.36737456191516482</v>
      </c>
      <c r="T361" s="194">
        <f>Behavioural!T$1065</f>
        <v>0.33397687446833169</v>
      </c>
      <c r="U361" s="194">
        <f>Behavioural!U$1065</f>
        <v>0.30361534042575605</v>
      </c>
      <c r="V361" s="194">
        <f>Behavioural!V$1065</f>
        <v>0.27601394584159633</v>
      </c>
      <c r="W361" s="194">
        <f>Behavioural!W$1065</f>
        <v>0.25092176894690577</v>
      </c>
      <c r="X361" s="194">
        <f>Behavioural!X$1065</f>
        <v>0.22811069904264161</v>
      </c>
      <c r="Y361" s="194">
        <f>Behavioural!Y$1065</f>
        <v>0.20737336276603782</v>
      </c>
      <c r="Z361" s="194">
        <f>Behavioural!Z$1065</f>
        <v>0.18852123887821617</v>
      </c>
      <c r="AA361" s="194">
        <f>Behavioural!AA$1065</f>
        <v>0.17138294443474197</v>
      </c>
      <c r="AB361" s="194">
        <f>Behavioural!AB$1065</f>
        <v>0.15580267675885634</v>
      </c>
      <c r="AC361" s="194">
        <f>Behavioural!AC$1065</f>
        <v>0.14163879705350574</v>
      </c>
      <c r="AD361" s="194">
        <f>Behavioural!AD$1065</f>
        <v>0.1256722417492922</v>
      </c>
      <c r="AE361" s="194">
        <f>Behavioural!AE$1065</f>
        <v>0</v>
      </c>
      <c r="AF361" s="194">
        <f>Behavioural!AF$1065</f>
        <v>0</v>
      </c>
      <c r="AG361" s="158">
        <f>Behavioural!AG$1065</f>
        <v>0</v>
      </c>
      <c r="AH361" s="158">
        <f>Behavioural!AH$1065</f>
        <v>0</v>
      </c>
      <c r="AI361" s="158">
        <f>Behavioural!AI$1065</f>
        <v>0</v>
      </c>
    </row>
    <row r="362" spans="1:35" s="158" customFormat="1" x14ac:dyDescent="0.35">
      <c r="A362" s="11"/>
      <c r="B362" s="11"/>
      <c r="C362" s="156"/>
      <c r="D362" s="157"/>
      <c r="E362" s="158" t="str">
        <f>Behavioural!E$1102</f>
        <v>Discounted WHT on interest (behavioural)</v>
      </c>
      <c r="F362" s="158" t="str">
        <f>Behavioural!F$1102</f>
        <v>M$, discounted</v>
      </c>
      <c r="G362" s="194"/>
      <c r="I362" s="194">
        <f>Behavioural!I$1102</f>
        <v>5.0199961089754019</v>
      </c>
      <c r="J362" s="229" t="str">
        <f t="shared" si="6"/>
        <v>WHT on interest</v>
      </c>
      <c r="K362" s="194">
        <f>Behavioural!K$1102</f>
        <v>1.0732499999999998</v>
      </c>
      <c r="L362" s="194">
        <f>Behavioural!L$1102</f>
        <v>0.97568181818181798</v>
      </c>
      <c r="M362" s="194">
        <f>Behavioural!M$1102</f>
        <v>0.88698347107437991</v>
      </c>
      <c r="N362" s="194">
        <f>Behavioural!N$1102</f>
        <v>0.69115595148652986</v>
      </c>
      <c r="O362" s="194">
        <f>Behavioural!O$1102</f>
        <v>0.52360299355040141</v>
      </c>
      <c r="P362" s="194">
        <f>Behavioural!P$1102</f>
        <v>0.3808021771275647</v>
      </c>
      <c r="Q362" s="194">
        <f>Behavioural!Q$1102</f>
        <v>0.25963784804152146</v>
      </c>
      <c r="R362" s="194">
        <f>Behavioural!R$1102</f>
        <v>0.15735627154031601</v>
      </c>
      <c r="S362" s="194">
        <f>Behavioural!S$1102</f>
        <v>7.1525577972870985E-2</v>
      </c>
      <c r="T362" s="194">
        <f>Behavioural!T$1102</f>
        <v>1.0848221351558214E-16</v>
      </c>
      <c r="U362" s="194">
        <f>Behavioural!U$1102</f>
        <v>9.8620194105074665E-17</v>
      </c>
      <c r="V362" s="194">
        <f>Behavioural!V$1102</f>
        <v>8.965472191370424E-17</v>
      </c>
      <c r="W362" s="194">
        <f>Behavioural!W$1102</f>
        <v>8.1504292648822021E-17</v>
      </c>
      <c r="X362" s="194">
        <f>Behavioural!X$1102</f>
        <v>7.4094811498929122E-17</v>
      </c>
      <c r="Y362" s="194">
        <f>Behavioural!Y$1102</f>
        <v>6.7358919544480993E-17</v>
      </c>
      <c r="Z362" s="194">
        <f>Behavioural!Z$1102</f>
        <v>6.1235381404073635E-17</v>
      </c>
      <c r="AA362" s="194">
        <f>Behavioural!AA$1102</f>
        <v>5.5668528549157857E-17</v>
      </c>
      <c r="AB362" s="194">
        <f>Behavioural!AB$1102</f>
        <v>5.0607753226507129E-17</v>
      </c>
      <c r="AC362" s="194">
        <f>Behavioural!AC$1102</f>
        <v>4.6007048387733751E-17</v>
      </c>
      <c r="AD362" s="194">
        <f>Behavioural!AD$1102</f>
        <v>4.1824589443394309E-17</v>
      </c>
      <c r="AE362" s="194">
        <f>Behavioural!AE$1102</f>
        <v>3.8022354039449387E-17</v>
      </c>
      <c r="AF362" s="194">
        <f>Behavioural!AF$1102</f>
        <v>3.456577639949943E-17</v>
      </c>
      <c r="AG362" s="158">
        <f>Behavioural!AG$1102</f>
        <v>3.1423433090454023E-17</v>
      </c>
      <c r="AH362" s="158">
        <f>Behavioural!AH$1102</f>
        <v>2.8566757354958203E-17</v>
      </c>
      <c r="AI362" s="158">
        <f>Behavioural!AI$1102</f>
        <v>2.5969779413598369E-17</v>
      </c>
    </row>
    <row r="363" spans="1:35" s="158" customFormat="1" x14ac:dyDescent="0.35">
      <c r="A363" s="11"/>
      <c r="B363" s="11"/>
      <c r="C363" s="156"/>
      <c r="D363" s="157"/>
      <c r="E363" s="158" t="str">
        <f>Behavioural!E$1144</f>
        <v>Discounted WHT on dividends (behavioural)</v>
      </c>
      <c r="F363" s="158" t="str">
        <f>Behavioural!F$1144</f>
        <v>M$, discounted</v>
      </c>
      <c r="G363" s="194"/>
      <c r="I363" s="194">
        <f>Behavioural!I$1144</f>
        <v>6.0717380225113118</v>
      </c>
      <c r="J363" s="229" t="str">
        <f t="shared" si="6"/>
        <v>WHT on dividends</v>
      </c>
      <c r="K363" s="194">
        <f>Behavioural!K$1144</f>
        <v>0</v>
      </c>
      <c r="L363" s="194">
        <f>Behavioural!L$1144</f>
        <v>0</v>
      </c>
      <c r="M363" s="194">
        <f>Behavioural!M$1144</f>
        <v>0</v>
      </c>
      <c r="N363" s="194">
        <f>Behavioural!N$1144</f>
        <v>0</v>
      </c>
      <c r="O363" s="194">
        <f>Behavioural!O$1144</f>
        <v>0</v>
      </c>
      <c r="P363" s="194">
        <f>Behavioural!P$1144</f>
        <v>0</v>
      </c>
      <c r="Q363" s="194">
        <f>Behavioural!Q$1144</f>
        <v>0</v>
      </c>
      <c r="R363" s="194">
        <f>Behavioural!R$1144</f>
        <v>0</v>
      </c>
      <c r="S363" s="194">
        <f>Behavioural!S$1144</f>
        <v>0</v>
      </c>
      <c r="T363" s="194">
        <f>Behavioural!T$1144</f>
        <v>0</v>
      </c>
      <c r="U363" s="194">
        <f>Behavioural!U$1144</f>
        <v>0.50427481676923525</v>
      </c>
      <c r="V363" s="194">
        <f>Behavioural!V$1144</f>
        <v>0.98855581931868275</v>
      </c>
      <c r="W363" s="194">
        <f>Behavioural!W$1144</f>
        <v>0.74051838787928159</v>
      </c>
      <c r="X363" s="194">
        <f>Behavioural!X$1144</f>
        <v>0.67319853443571065</v>
      </c>
      <c r="Y363" s="194">
        <f>Behavioural!Y$1144</f>
        <v>0.61199866766882771</v>
      </c>
      <c r="Z363" s="194">
        <f>Behavioural!Z$1144</f>
        <v>0.55636242515347967</v>
      </c>
      <c r="AA363" s="194">
        <f>Behavioural!AA$1144</f>
        <v>0.50578402286679969</v>
      </c>
      <c r="AB363" s="194">
        <f>Behavioural!AB$1144</f>
        <v>0.45980365715163607</v>
      </c>
      <c r="AC363" s="194">
        <f>Behavioural!AC$1144</f>
        <v>0.41800332468330548</v>
      </c>
      <c r="AD363" s="194">
        <f>Behavioural!AD$1144</f>
        <v>0.39623232787406198</v>
      </c>
      <c r="AE363" s="194">
        <f>Behavioural!AE$1144</f>
        <v>0.21700603871029156</v>
      </c>
      <c r="AF363" s="194">
        <f>Behavioural!AF$1144</f>
        <v>0</v>
      </c>
      <c r="AG363" s="158">
        <f>Behavioural!AG$1144</f>
        <v>0</v>
      </c>
      <c r="AH363" s="158">
        <f>Behavioural!AH$1144</f>
        <v>0</v>
      </c>
      <c r="AI363" s="158">
        <f>Behavioural!AI$1144</f>
        <v>0</v>
      </c>
    </row>
    <row r="365" spans="1:35" x14ac:dyDescent="0.35">
      <c r="D365" s="87" t="s">
        <v>76</v>
      </c>
    </row>
    <row r="366" spans="1:35" x14ac:dyDescent="0.35">
      <c r="E366" s="46" t="s">
        <v>173</v>
      </c>
      <c r="F366" s="46" t="s">
        <v>1042</v>
      </c>
      <c r="G366" s="88" t="s">
        <v>1495</v>
      </c>
    </row>
    <row r="367" spans="1:35" x14ac:dyDescent="0.35">
      <c r="E367" s="46" t="s">
        <v>991</v>
      </c>
      <c r="F367" s="46" t="s">
        <v>1042</v>
      </c>
      <c r="G367" s="88" t="s">
        <v>1335</v>
      </c>
    </row>
    <row r="368" spans="1:35" x14ac:dyDescent="0.35">
      <c r="E368" s="46" t="s">
        <v>990</v>
      </c>
      <c r="F368" s="46" t="s">
        <v>1042</v>
      </c>
      <c r="G368" s="88" t="s">
        <v>224</v>
      </c>
    </row>
    <row r="369" spans="1:32" x14ac:dyDescent="0.35">
      <c r="E369" s="46" t="s">
        <v>1043</v>
      </c>
      <c r="F369" s="46" t="s">
        <v>1042</v>
      </c>
      <c r="G369" s="88" t="s">
        <v>807</v>
      </c>
    </row>
    <row r="370" spans="1:32" x14ac:dyDescent="0.35">
      <c r="E370" s="46" t="s">
        <v>1044</v>
      </c>
      <c r="F370" s="46" t="s">
        <v>1042</v>
      </c>
      <c r="G370" s="88" t="s">
        <v>37</v>
      </c>
    </row>
    <row r="371" spans="1:32" x14ac:dyDescent="0.35">
      <c r="E371" s="46" t="s">
        <v>1045</v>
      </c>
      <c r="F371" s="46" t="s">
        <v>1042</v>
      </c>
      <c r="G371" s="88" t="s">
        <v>33</v>
      </c>
    </row>
    <row r="372" spans="1:32" x14ac:dyDescent="0.35">
      <c r="E372" s="46" t="s">
        <v>1046</v>
      </c>
      <c r="F372" s="46" t="s">
        <v>1042</v>
      </c>
      <c r="G372" s="88" t="s">
        <v>44</v>
      </c>
    </row>
    <row r="373" spans="1:32" x14ac:dyDescent="0.35">
      <c r="E373" s="46" t="s">
        <v>1329</v>
      </c>
      <c r="F373" s="46" t="s">
        <v>1042</v>
      </c>
      <c r="G373" s="88" t="s">
        <v>801</v>
      </c>
    </row>
    <row r="374" spans="1:32" x14ac:dyDescent="0.35">
      <c r="E374" s="46" t="s">
        <v>1330</v>
      </c>
      <c r="F374" s="46" t="s">
        <v>1042</v>
      </c>
      <c r="G374" s="88" t="s">
        <v>46</v>
      </c>
    </row>
    <row r="375" spans="1:32" x14ac:dyDescent="0.35">
      <c r="E375" s="46" t="s">
        <v>1331</v>
      </c>
      <c r="F375" s="46" t="s">
        <v>1042</v>
      </c>
      <c r="G375" s="88" t="s">
        <v>48</v>
      </c>
    </row>
    <row r="376" spans="1:32" x14ac:dyDescent="0.35">
      <c r="E376" s="46" t="s">
        <v>1332</v>
      </c>
      <c r="F376" s="46" t="s">
        <v>1042</v>
      </c>
      <c r="G376" s="88" t="s">
        <v>50</v>
      </c>
    </row>
    <row r="378" spans="1:32" x14ac:dyDescent="0.35">
      <c r="C378" s="86" t="s">
        <v>1625</v>
      </c>
    </row>
    <row r="380" spans="1:32" x14ac:dyDescent="0.35">
      <c r="D380" s="87" t="s">
        <v>75</v>
      </c>
    </row>
    <row r="381" spans="1:32" s="158" customFormat="1" x14ac:dyDescent="0.35">
      <c r="A381" s="11"/>
      <c r="B381" s="11"/>
      <c r="C381" s="156"/>
      <c r="D381" s="157"/>
      <c r="E381" s="158" t="str">
        <f>Behavioural!E$381</f>
        <v>NPV signature bonus (behavioural)</v>
      </c>
      <c r="F381" s="158" t="str">
        <f>Behavioural!F$381</f>
        <v>M$, discounted</v>
      </c>
      <c r="G381" s="228">
        <f>Behavioural!G$381</f>
        <v>5</v>
      </c>
      <c r="I381" s="194"/>
      <c r="J381" s="229"/>
      <c r="K381" s="194"/>
      <c r="L381" s="194"/>
      <c r="M381" s="194"/>
      <c r="N381" s="194"/>
      <c r="O381" s="194"/>
      <c r="P381" s="194"/>
      <c r="Q381" s="194"/>
      <c r="R381" s="194"/>
      <c r="S381" s="194"/>
      <c r="T381" s="194"/>
      <c r="U381" s="194"/>
      <c r="V381" s="194"/>
      <c r="W381" s="194"/>
      <c r="X381" s="194"/>
      <c r="Y381" s="194"/>
      <c r="Z381" s="194"/>
      <c r="AA381" s="194"/>
      <c r="AB381" s="194"/>
      <c r="AC381" s="194"/>
      <c r="AD381" s="194"/>
      <c r="AE381" s="194"/>
      <c r="AF381" s="194"/>
    </row>
    <row r="382" spans="1:32" s="158" customFormat="1" x14ac:dyDescent="0.35">
      <c r="A382" s="11"/>
      <c r="B382" s="11"/>
      <c r="C382" s="156"/>
      <c r="D382" s="157"/>
      <c r="E382" s="158" t="str">
        <f>Behavioural!E$476</f>
        <v>NPV import duties (behavioural)</v>
      </c>
      <c r="F382" s="158" t="str">
        <f>Behavioural!F$476</f>
        <v>M$, discounted</v>
      </c>
      <c r="G382" s="228">
        <f>Behavioural!G$476</f>
        <v>29.896498210080804</v>
      </c>
      <c r="I382" s="194"/>
      <c r="J382" s="229"/>
      <c r="K382" s="194"/>
      <c r="L382" s="194"/>
      <c r="M382" s="194"/>
      <c r="N382" s="194"/>
      <c r="O382" s="194"/>
      <c r="P382" s="194"/>
      <c r="Q382" s="194"/>
      <c r="R382" s="194"/>
      <c r="S382" s="194"/>
      <c r="T382" s="194"/>
      <c r="U382" s="194"/>
      <c r="V382" s="194"/>
      <c r="W382" s="194"/>
      <c r="X382" s="194"/>
      <c r="Y382" s="194"/>
      <c r="Z382" s="194"/>
      <c r="AA382" s="194"/>
      <c r="AB382" s="194"/>
      <c r="AC382" s="194"/>
      <c r="AD382" s="194"/>
      <c r="AE382" s="194"/>
      <c r="AF382" s="194"/>
    </row>
    <row r="383" spans="1:32" s="158" customFormat="1" x14ac:dyDescent="0.35">
      <c r="A383" s="11"/>
      <c r="B383" s="11"/>
      <c r="C383" s="156"/>
      <c r="D383" s="157"/>
      <c r="E383" s="158" t="str">
        <f>Behavioural!E$715</f>
        <v>NPV royalty (behavioural)</v>
      </c>
      <c r="F383" s="158" t="str">
        <f>Behavioural!F$715</f>
        <v>M$, discounted</v>
      </c>
      <c r="G383" s="228">
        <f>Behavioural!G$715</f>
        <v>44.885568597506214</v>
      </c>
      <c r="I383" s="194"/>
      <c r="J383" s="229"/>
      <c r="K383" s="194"/>
      <c r="L383" s="194"/>
      <c r="M383" s="194"/>
      <c r="N383" s="194"/>
      <c r="O383" s="194"/>
      <c r="P383" s="194"/>
      <c r="Q383" s="194"/>
      <c r="R383" s="194"/>
      <c r="S383" s="194"/>
      <c r="T383" s="194"/>
      <c r="U383" s="194"/>
      <c r="V383" s="194"/>
      <c r="W383" s="194"/>
      <c r="X383" s="194"/>
      <c r="Y383" s="194"/>
      <c r="Z383" s="194"/>
      <c r="AA383" s="194"/>
      <c r="AB383" s="194"/>
      <c r="AC383" s="194"/>
      <c r="AD383" s="194"/>
      <c r="AE383" s="194"/>
      <c r="AF383" s="194"/>
    </row>
    <row r="384" spans="1:32" s="158" customFormat="1" x14ac:dyDescent="0.35">
      <c r="A384" s="11"/>
      <c r="B384" s="11"/>
      <c r="C384" s="156"/>
      <c r="D384" s="157"/>
      <c r="E384" s="158" t="str">
        <f>Behavioural!E$955</f>
        <v>NPV income tax (behavioural)</v>
      </c>
      <c r="F384" s="158" t="str">
        <f>Behavioural!F$955</f>
        <v>M$, discounted</v>
      </c>
      <c r="G384" s="228">
        <f>Behavioural!G$955</f>
        <v>31.033590709796975</v>
      </c>
      <c r="I384" s="194"/>
      <c r="J384" s="229"/>
      <c r="K384" s="194"/>
      <c r="L384" s="194"/>
      <c r="M384" s="194"/>
      <c r="N384" s="194"/>
      <c r="O384" s="194"/>
      <c r="P384" s="194"/>
      <c r="Q384" s="194"/>
      <c r="R384" s="194"/>
      <c r="S384" s="194"/>
      <c r="T384" s="194"/>
      <c r="U384" s="194"/>
      <c r="V384" s="194"/>
      <c r="W384" s="194"/>
      <c r="X384" s="194"/>
      <c r="Y384" s="194"/>
      <c r="Z384" s="194"/>
      <c r="AA384" s="194"/>
      <c r="AB384" s="194"/>
      <c r="AC384" s="194"/>
      <c r="AD384" s="194"/>
      <c r="AE384" s="194"/>
      <c r="AF384" s="194"/>
    </row>
    <row r="385" spans="1:32" s="158" customFormat="1" x14ac:dyDescent="0.35">
      <c r="A385" s="11"/>
      <c r="B385" s="11"/>
      <c r="C385" s="156"/>
      <c r="D385" s="157"/>
      <c r="E385" s="158" t="str">
        <f>Behavioural!E$1020</f>
        <v>NPV resource rent tax (behavioural)</v>
      </c>
      <c r="F385" s="158" t="str">
        <f>Behavioural!F$1020</f>
        <v>M$, discounted</v>
      </c>
      <c r="G385" s="228">
        <f>Behavioural!G$1020</f>
        <v>0</v>
      </c>
      <c r="I385" s="194"/>
      <c r="J385" s="229"/>
      <c r="K385" s="194"/>
      <c r="L385" s="194"/>
      <c r="M385" s="194"/>
      <c r="N385" s="194"/>
      <c r="O385" s="194"/>
      <c r="P385" s="194"/>
      <c r="Q385" s="194"/>
      <c r="R385" s="194"/>
      <c r="S385" s="194"/>
      <c r="T385" s="194"/>
      <c r="U385" s="194"/>
      <c r="V385" s="194"/>
      <c r="W385" s="194"/>
      <c r="X385" s="194"/>
      <c r="Y385" s="194"/>
      <c r="Z385" s="194"/>
      <c r="AA385" s="194"/>
      <c r="AB385" s="194"/>
      <c r="AC385" s="194"/>
      <c r="AD385" s="194"/>
      <c r="AE385" s="194"/>
      <c r="AF385" s="194"/>
    </row>
    <row r="386" spans="1:32" s="158" customFormat="1" x14ac:dyDescent="0.35">
      <c r="A386" s="11"/>
      <c r="B386" s="11"/>
      <c r="C386" s="156"/>
      <c r="D386" s="157"/>
      <c r="E386" s="158" t="str">
        <f>Behavioural!E$1069</f>
        <v>NPV WHT on services (behavioural)</v>
      </c>
      <c r="F386" s="158" t="str">
        <f>Behavioural!F$1069</f>
        <v>M$, discounted</v>
      </c>
      <c r="G386" s="228">
        <f>Behavioural!G$1069</f>
        <v>10.450193362123322</v>
      </c>
      <c r="I386" s="194"/>
      <c r="J386" s="229"/>
      <c r="K386" s="194"/>
      <c r="L386" s="194"/>
      <c r="M386" s="194"/>
      <c r="N386" s="194"/>
      <c r="O386" s="194"/>
      <c r="P386" s="194"/>
      <c r="Q386" s="194"/>
      <c r="R386" s="194"/>
      <c r="S386" s="194"/>
      <c r="T386" s="194"/>
      <c r="U386" s="194"/>
      <c r="V386" s="194"/>
      <c r="W386" s="194"/>
      <c r="X386" s="194"/>
      <c r="Y386" s="194"/>
      <c r="Z386" s="194"/>
      <c r="AA386" s="194"/>
      <c r="AB386" s="194"/>
      <c r="AC386" s="194"/>
      <c r="AD386" s="194"/>
      <c r="AE386" s="194"/>
      <c r="AF386" s="194"/>
    </row>
    <row r="387" spans="1:32" s="158" customFormat="1" x14ac:dyDescent="0.35">
      <c r="A387" s="11"/>
      <c r="B387" s="11"/>
      <c r="C387" s="156"/>
      <c r="D387" s="157"/>
      <c r="E387" s="158" t="str">
        <f>Behavioural!E$1106</f>
        <v>NPV WHT on interest (behavioural)</v>
      </c>
      <c r="F387" s="158" t="str">
        <f>Behavioural!F$1106</f>
        <v>M$, discounted</v>
      </c>
      <c r="G387" s="228">
        <f>Behavioural!G$1106</f>
        <v>5.0199961089754019</v>
      </c>
      <c r="I387" s="194"/>
      <c r="J387" s="229"/>
      <c r="K387" s="194"/>
      <c r="L387" s="194"/>
      <c r="M387" s="194"/>
      <c r="N387" s="194"/>
      <c r="O387" s="194"/>
      <c r="P387" s="194"/>
      <c r="Q387" s="194"/>
      <c r="R387" s="194"/>
      <c r="S387" s="194"/>
      <c r="T387" s="194"/>
      <c r="U387" s="194"/>
      <c r="V387" s="194"/>
      <c r="W387" s="194"/>
      <c r="X387" s="194"/>
      <c r="Y387" s="194"/>
      <c r="Z387" s="194"/>
      <c r="AA387" s="194"/>
      <c r="AB387" s="194"/>
      <c r="AC387" s="194"/>
      <c r="AD387" s="194"/>
      <c r="AE387" s="194"/>
      <c r="AF387" s="194"/>
    </row>
    <row r="388" spans="1:32" s="158" customFormat="1" x14ac:dyDescent="0.35">
      <c r="A388" s="11"/>
      <c r="B388" s="11"/>
      <c r="C388" s="156"/>
      <c r="D388" s="157"/>
      <c r="E388" s="158" t="str">
        <f>Behavioural!E$1148</f>
        <v>NPV WHT on dividends (behavioural)</v>
      </c>
      <c r="F388" s="158" t="str">
        <f>Behavioural!F$1148</f>
        <v>M$, discounted</v>
      </c>
      <c r="G388" s="228">
        <f>Behavioural!G$1148</f>
        <v>6.0717380225113118</v>
      </c>
      <c r="I388" s="194"/>
      <c r="J388" s="229"/>
      <c r="K388" s="194"/>
      <c r="L388" s="194"/>
      <c r="M388" s="194"/>
      <c r="N388" s="194"/>
      <c r="O388" s="194"/>
      <c r="P388" s="194"/>
      <c r="Q388" s="194"/>
      <c r="R388" s="194"/>
      <c r="S388" s="194"/>
      <c r="T388" s="194"/>
      <c r="U388" s="194"/>
      <c r="V388" s="194"/>
      <c r="W388" s="194"/>
      <c r="X388" s="194"/>
      <c r="Y388" s="194"/>
      <c r="Z388" s="194"/>
      <c r="AA388" s="194"/>
      <c r="AB388" s="194"/>
      <c r="AC388" s="194"/>
      <c r="AD388" s="194"/>
      <c r="AE388" s="194"/>
      <c r="AF388" s="194"/>
    </row>
    <row r="390" spans="1:32" x14ac:dyDescent="0.35">
      <c r="D390" s="87" t="s">
        <v>962</v>
      </c>
    </row>
    <row r="391" spans="1:32" x14ac:dyDescent="0.35">
      <c r="E391" s="46" t="s">
        <v>173</v>
      </c>
      <c r="F391" s="46" t="s">
        <v>1042</v>
      </c>
      <c r="G391" s="88" t="s">
        <v>1496</v>
      </c>
    </row>
    <row r="392" spans="1:32" x14ac:dyDescent="0.35">
      <c r="E392" s="46" t="s">
        <v>1043</v>
      </c>
      <c r="F392" s="46" t="s">
        <v>1042</v>
      </c>
      <c r="G392" s="88" t="s">
        <v>807</v>
      </c>
    </row>
    <row r="393" spans="1:32" x14ac:dyDescent="0.35">
      <c r="E393" s="46" t="s">
        <v>1044</v>
      </c>
      <c r="F393" s="46" t="s">
        <v>1042</v>
      </c>
      <c r="G393" s="88" t="s">
        <v>37</v>
      </c>
    </row>
    <row r="394" spans="1:32" x14ac:dyDescent="0.35">
      <c r="E394" s="46" t="s">
        <v>1045</v>
      </c>
      <c r="F394" s="46" t="s">
        <v>1042</v>
      </c>
      <c r="G394" s="88" t="s">
        <v>33</v>
      </c>
    </row>
    <row r="395" spans="1:32" x14ac:dyDescent="0.35">
      <c r="E395" s="46" t="s">
        <v>1046</v>
      </c>
      <c r="F395" s="46" t="s">
        <v>1042</v>
      </c>
      <c r="G395" s="88" t="s">
        <v>44</v>
      </c>
    </row>
    <row r="396" spans="1:32" x14ac:dyDescent="0.35">
      <c r="E396" s="46" t="s">
        <v>1329</v>
      </c>
      <c r="F396" s="46" t="s">
        <v>1042</v>
      </c>
      <c r="G396" s="88" t="s">
        <v>801</v>
      </c>
    </row>
    <row r="397" spans="1:32" x14ac:dyDescent="0.35">
      <c r="E397" s="46" t="s">
        <v>1330</v>
      </c>
      <c r="F397" s="46" t="s">
        <v>1042</v>
      </c>
      <c r="G397" s="88" t="s">
        <v>46</v>
      </c>
    </row>
    <row r="398" spans="1:32" x14ac:dyDescent="0.35">
      <c r="E398" s="46" t="s">
        <v>1331</v>
      </c>
      <c r="F398" s="46" t="s">
        <v>1042</v>
      </c>
      <c r="G398" s="88" t="s">
        <v>48</v>
      </c>
    </row>
    <row r="399" spans="1:32" x14ac:dyDescent="0.35">
      <c r="E399" s="46" t="s">
        <v>1332</v>
      </c>
      <c r="F399" s="46" t="s">
        <v>1042</v>
      </c>
      <c r="G399" s="88" t="s">
        <v>50</v>
      </c>
    </row>
    <row r="401" spans="1:32" x14ac:dyDescent="0.35">
      <c r="C401" s="86" t="s">
        <v>1513</v>
      </c>
    </row>
    <row r="403" spans="1:32" x14ac:dyDescent="0.35">
      <c r="D403" s="87" t="s">
        <v>75</v>
      </c>
    </row>
    <row r="404" spans="1:32" s="158" customFormat="1" x14ac:dyDescent="0.35">
      <c r="A404" s="11"/>
      <c r="B404" s="11"/>
      <c r="C404" s="156"/>
      <c r="D404" s="157"/>
      <c r="E404" s="158" t="str">
        <f>Behavioural!E$1377</f>
        <v>NPV government take (behavioural)</v>
      </c>
      <c r="F404" s="158" t="str">
        <f>Behavioural!F$1377</f>
        <v>%</v>
      </c>
      <c r="G404" s="187">
        <f>Behavioural!G$1377</f>
        <v>0.70954085641679376</v>
      </c>
      <c r="I404" s="194"/>
      <c r="J404" s="194"/>
      <c r="K404" s="194"/>
      <c r="L404" s="194"/>
      <c r="M404" s="194"/>
      <c r="N404" s="194"/>
      <c r="O404" s="194"/>
      <c r="P404" s="194"/>
      <c r="Q404" s="194"/>
      <c r="R404" s="194"/>
      <c r="S404" s="194"/>
      <c r="T404" s="194"/>
      <c r="U404" s="194"/>
      <c r="V404" s="194"/>
      <c r="W404" s="194"/>
      <c r="X404" s="194"/>
      <c r="Y404" s="194"/>
      <c r="Z404" s="194"/>
      <c r="AA404" s="194"/>
      <c r="AB404" s="194"/>
      <c r="AC404" s="194"/>
      <c r="AD404" s="194"/>
      <c r="AE404" s="194"/>
      <c r="AF404" s="194"/>
    </row>
    <row r="405" spans="1:32" s="158" customFormat="1" x14ac:dyDescent="0.35">
      <c r="A405" s="11"/>
      <c r="B405" s="11"/>
      <c r="C405" s="156"/>
      <c r="D405" s="157"/>
      <c r="E405" s="158" t="str">
        <f>Behavioural!E$1381</f>
        <v>Project share of NPV (behavioural)</v>
      </c>
      <c r="F405" s="158" t="str">
        <f>Behavioural!F$1381</f>
        <v>%</v>
      </c>
      <c r="G405" s="187">
        <f>Behavioural!G$1381</f>
        <v>0.29045914358320624</v>
      </c>
      <c r="I405" s="194"/>
      <c r="J405" s="194"/>
      <c r="K405" s="194"/>
      <c r="L405" s="194"/>
      <c r="M405" s="194"/>
      <c r="N405" s="194"/>
      <c r="O405" s="194"/>
      <c r="P405" s="194"/>
      <c r="Q405" s="194"/>
      <c r="R405" s="194"/>
      <c r="S405" s="194"/>
      <c r="T405" s="194"/>
      <c r="U405" s="194"/>
      <c r="V405" s="194"/>
      <c r="W405" s="194"/>
      <c r="X405" s="194"/>
      <c r="Y405" s="194"/>
      <c r="Z405" s="194"/>
      <c r="AA405" s="194"/>
      <c r="AB405" s="194"/>
      <c r="AC405" s="194"/>
      <c r="AD405" s="194"/>
      <c r="AE405" s="194"/>
      <c r="AF405" s="194"/>
    </row>
    <row r="407" spans="1:32" x14ac:dyDescent="0.35">
      <c r="D407" s="87" t="s">
        <v>962</v>
      </c>
    </row>
    <row r="408" spans="1:32" x14ac:dyDescent="0.35">
      <c r="E408" s="46" t="s">
        <v>173</v>
      </c>
      <c r="F408" s="46" t="s">
        <v>1042</v>
      </c>
      <c r="G408" s="83" t="s">
        <v>1513</v>
      </c>
    </row>
    <row r="409" spans="1:32" x14ac:dyDescent="0.35">
      <c r="E409" s="46" t="s">
        <v>1505</v>
      </c>
      <c r="F409" s="46" t="s">
        <v>1042</v>
      </c>
      <c r="G409" s="83" t="s">
        <v>165</v>
      </c>
    </row>
    <row r="410" spans="1:32" x14ac:dyDescent="0.35">
      <c r="E410" s="46" t="s">
        <v>1506</v>
      </c>
      <c r="F410" s="46" t="s">
        <v>1042</v>
      </c>
      <c r="G410" s="83" t="s">
        <v>223</v>
      </c>
    </row>
    <row r="412" spans="1:32" x14ac:dyDescent="0.35">
      <c r="B412" s="1" t="s">
        <v>1647</v>
      </c>
    </row>
    <row r="414" spans="1:32" x14ac:dyDescent="0.35">
      <c r="C414" s="86" t="s">
        <v>1648</v>
      </c>
    </row>
    <row r="416" spans="1:32" x14ac:dyDescent="0.35">
      <c r="D416" s="87" t="s">
        <v>75</v>
      </c>
    </row>
    <row r="417" spans="1:32" s="158" customFormat="1" x14ac:dyDescent="0.35">
      <c r="A417" s="11"/>
      <c r="B417" s="11"/>
      <c r="C417" s="156"/>
      <c r="D417" s="157"/>
      <c r="E417" s="158" t="str">
        <f>Benchmark!E$1327</f>
        <v>Total government revenue (benchmark)</v>
      </c>
      <c r="F417" s="158" t="str">
        <f>Benchmark!F$1327</f>
        <v>M$</v>
      </c>
      <c r="G417" s="228">
        <f>Benchmark!G$1327</f>
        <v>341.56601015246139</v>
      </c>
      <c r="I417" s="194"/>
      <c r="J417" s="229"/>
      <c r="K417" s="194"/>
      <c r="L417" s="194"/>
      <c r="M417" s="194"/>
      <c r="N417" s="194"/>
      <c r="O417" s="194"/>
      <c r="P417" s="194"/>
      <c r="Q417" s="194"/>
      <c r="R417" s="194"/>
      <c r="S417" s="194"/>
      <c r="T417" s="194"/>
      <c r="U417" s="194"/>
      <c r="V417" s="194"/>
      <c r="W417" s="194"/>
      <c r="X417" s="194"/>
      <c r="Y417" s="194"/>
      <c r="Z417" s="194"/>
      <c r="AA417" s="194"/>
      <c r="AB417" s="194"/>
      <c r="AC417" s="194"/>
      <c r="AD417" s="194"/>
      <c r="AE417" s="194"/>
      <c r="AF417" s="194"/>
    </row>
    <row r="418" spans="1:32" s="158" customFormat="1" x14ac:dyDescent="0.35">
      <c r="A418" s="11"/>
      <c r="B418" s="11"/>
      <c r="C418" s="156"/>
      <c r="D418" s="157"/>
      <c r="E418" s="158" t="str">
        <f>Impacts!E$128</f>
        <v>Direct effects on total government revenue</v>
      </c>
      <c r="F418" s="158" t="str">
        <f>Impacts!F$128</f>
        <v>M$</v>
      </c>
      <c r="G418" s="228">
        <f>Impacts!G$128</f>
        <v>0</v>
      </c>
      <c r="I418" s="194"/>
      <c r="J418" s="229"/>
      <c r="K418" s="194"/>
      <c r="L418" s="194"/>
      <c r="M418" s="194"/>
      <c r="N418" s="194"/>
      <c r="O418" s="194"/>
      <c r="P418" s="194"/>
      <c r="Q418" s="194"/>
      <c r="R418" s="194"/>
      <c r="S418" s="194"/>
      <c r="T418" s="194"/>
      <c r="U418" s="194"/>
      <c r="V418" s="194"/>
      <c r="W418" s="194"/>
      <c r="X418" s="194"/>
      <c r="Y418" s="194"/>
      <c r="Z418" s="194"/>
      <c r="AA418" s="194"/>
      <c r="AB418" s="194"/>
      <c r="AC418" s="194"/>
      <c r="AD418" s="194"/>
      <c r="AE418" s="194"/>
      <c r="AF418" s="194"/>
    </row>
    <row r="419" spans="1:32" s="158" customFormat="1" x14ac:dyDescent="0.35">
      <c r="A419" s="11"/>
      <c r="B419" s="11"/>
      <c r="C419" s="156"/>
      <c r="D419" s="157"/>
      <c r="E419" s="158" t="str">
        <f>Impacts!E$320</f>
        <v>Behavioural effects on total government revenue</v>
      </c>
      <c r="F419" s="158" t="str">
        <f>Impacts!F$320</f>
        <v>M$</v>
      </c>
      <c r="G419" s="228">
        <f>Impacts!G$320</f>
        <v>0</v>
      </c>
      <c r="I419" s="194"/>
      <c r="J419" s="229"/>
      <c r="K419" s="194"/>
      <c r="L419" s="194"/>
      <c r="M419" s="194"/>
      <c r="N419" s="194"/>
      <c r="O419" s="194"/>
      <c r="P419" s="194"/>
      <c r="Q419" s="194"/>
      <c r="R419" s="194"/>
      <c r="S419" s="194"/>
      <c r="T419" s="194"/>
      <c r="U419" s="194"/>
      <c r="V419" s="194"/>
      <c r="W419" s="194"/>
      <c r="X419" s="194"/>
      <c r="Y419" s="194"/>
      <c r="Z419" s="194"/>
      <c r="AA419" s="194"/>
      <c r="AB419" s="194"/>
      <c r="AC419" s="194"/>
      <c r="AD419" s="194"/>
      <c r="AE419" s="194"/>
      <c r="AF419" s="194"/>
    </row>
    <row r="420" spans="1:32" s="158" customFormat="1" x14ac:dyDescent="0.35">
      <c r="A420" s="11"/>
      <c r="B420" s="11"/>
      <c r="C420" s="156"/>
      <c r="D420" s="157"/>
      <c r="E420" s="158" t="str">
        <f>Behavioural!E$1327</f>
        <v>Total government revenue (behavioural)</v>
      </c>
      <c r="F420" s="158" t="str">
        <f>Behavioural!F$1327</f>
        <v>M$</v>
      </c>
      <c r="G420" s="228">
        <f>Behavioural!G$1327</f>
        <v>341.56601015246139</v>
      </c>
      <c r="I420" s="194"/>
      <c r="J420" s="229"/>
      <c r="K420" s="194"/>
      <c r="L420" s="194"/>
      <c r="M420" s="194"/>
      <c r="N420" s="194"/>
      <c r="O420" s="194"/>
      <c r="P420" s="194"/>
      <c r="Q420" s="194"/>
      <c r="R420" s="194"/>
      <c r="S420" s="194"/>
      <c r="T420" s="194"/>
      <c r="U420" s="194"/>
      <c r="V420" s="194"/>
      <c r="W420" s="194"/>
      <c r="X420" s="194"/>
      <c r="Y420" s="194"/>
      <c r="Z420" s="194"/>
      <c r="AA420" s="194"/>
      <c r="AB420" s="194"/>
      <c r="AC420" s="194"/>
      <c r="AD420" s="194"/>
      <c r="AE420" s="194"/>
      <c r="AF420" s="194"/>
    </row>
    <row r="422" spans="1:32" x14ac:dyDescent="0.35">
      <c r="D422" s="87" t="s">
        <v>962</v>
      </c>
    </row>
    <row r="423" spans="1:32" x14ac:dyDescent="0.35">
      <c r="E423" s="46" t="s">
        <v>173</v>
      </c>
      <c r="F423" s="46" t="s">
        <v>1042</v>
      </c>
      <c r="G423" s="88" t="s">
        <v>1646</v>
      </c>
    </row>
    <row r="424" spans="1:32" x14ac:dyDescent="0.35">
      <c r="E424" s="46" t="s">
        <v>991</v>
      </c>
      <c r="F424" s="46" t="s">
        <v>1042</v>
      </c>
      <c r="G424" s="88" t="s">
        <v>1497</v>
      </c>
    </row>
    <row r="425" spans="1:32" x14ac:dyDescent="0.35">
      <c r="E425" s="46" t="s">
        <v>1043</v>
      </c>
      <c r="F425" s="46" t="s">
        <v>1042</v>
      </c>
      <c r="G425" s="88" t="s">
        <v>1403</v>
      </c>
    </row>
    <row r="426" spans="1:32" x14ac:dyDescent="0.35">
      <c r="E426" s="46" t="s">
        <v>1044</v>
      </c>
      <c r="F426" s="46" t="s">
        <v>1042</v>
      </c>
      <c r="G426" s="88" t="s">
        <v>164</v>
      </c>
    </row>
    <row r="427" spans="1:32" x14ac:dyDescent="0.35">
      <c r="E427" s="46" t="s">
        <v>1045</v>
      </c>
      <c r="F427" s="46" t="s">
        <v>1042</v>
      </c>
      <c r="G427" s="88" t="s">
        <v>1063</v>
      </c>
    </row>
    <row r="428" spans="1:32" x14ac:dyDescent="0.35">
      <c r="E428" s="46" t="s">
        <v>1046</v>
      </c>
      <c r="F428" s="46" t="s">
        <v>1042</v>
      </c>
      <c r="G428" s="88" t="s">
        <v>1401</v>
      </c>
    </row>
    <row r="430" spans="1:32" x14ac:dyDescent="0.35">
      <c r="C430" s="86" t="s">
        <v>1498</v>
      </c>
    </row>
    <row r="432" spans="1:32" x14ac:dyDescent="0.35">
      <c r="D432" s="87" t="s">
        <v>75</v>
      </c>
    </row>
    <row r="433" spans="1:35" s="158" customFormat="1" x14ac:dyDescent="0.35">
      <c r="A433" s="11"/>
      <c r="B433" s="11"/>
      <c r="C433" s="156"/>
      <c r="D433" s="157"/>
      <c r="E433" s="158" t="str">
        <f>Benchmark!E$1316</f>
        <v>Cumulative government revenue (benchmark)</v>
      </c>
      <c r="F433" s="158" t="str">
        <f>Benchmark!F$1316</f>
        <v>M$</v>
      </c>
      <c r="G433" s="228"/>
      <c r="I433" s="194"/>
      <c r="J433" s="229" t="str">
        <f>G440</f>
        <v>Benchmark</v>
      </c>
      <c r="K433" s="159">
        <f>Benchmark!K$1316</f>
        <v>11.84825</v>
      </c>
      <c r="L433" s="159">
        <f>Benchmark!L$1316</f>
        <v>18.6965</v>
      </c>
      <c r="M433" s="159">
        <f>Benchmark!M$1316</f>
        <v>28.084020465435572</v>
      </c>
      <c r="N433" s="159">
        <f>Benchmark!N$1316</f>
        <v>39.126212062039919</v>
      </c>
      <c r="O433" s="159">
        <f>Benchmark!O$1316</f>
        <v>50.015082230072835</v>
      </c>
      <c r="P433" s="159">
        <f>Benchmark!P$1316</f>
        <v>60.750630969534328</v>
      </c>
      <c r="Q433" s="159">
        <f>Benchmark!Q$1316</f>
        <v>74.258616761695961</v>
      </c>
      <c r="R433" s="159">
        <f>Benchmark!R$1316</f>
        <v>88.66130463874731</v>
      </c>
      <c r="S433" s="159">
        <f>Benchmark!S$1316</f>
        <v>103.32267092951572</v>
      </c>
      <c r="T433" s="159">
        <f>Benchmark!T$1316</f>
        <v>118.24064981076305</v>
      </c>
      <c r="U433" s="159">
        <f>Benchmark!U$1316</f>
        <v>134.56785354083121</v>
      </c>
      <c r="V433" s="159">
        <f>Benchmark!V$1316</f>
        <v>152.50684363030953</v>
      </c>
      <c r="W433" s="159">
        <f>Benchmark!W$1316</f>
        <v>174.91344452893517</v>
      </c>
      <c r="X433" s="159">
        <f>Benchmark!X$1316</f>
        <v>197.32004542756081</v>
      </c>
      <c r="Y433" s="159">
        <f>Benchmark!Y$1316</f>
        <v>219.72664632618645</v>
      </c>
      <c r="Z433" s="159">
        <f>Benchmark!Z$1316</f>
        <v>242.1332472248121</v>
      </c>
      <c r="AA433" s="159">
        <f>Benchmark!AA$1316</f>
        <v>264.53984812343771</v>
      </c>
      <c r="AB433" s="159">
        <f>Benchmark!AB$1316</f>
        <v>286.94644902206335</v>
      </c>
      <c r="AC433" s="159">
        <f>Benchmark!AC$1316</f>
        <v>309.35304992068899</v>
      </c>
      <c r="AD433" s="159">
        <f>Benchmark!AD$1316</f>
        <v>332.21492770220016</v>
      </c>
      <c r="AE433" s="159">
        <f>Benchmark!AE$1316</f>
        <v>341.56601015246144</v>
      </c>
      <c r="AF433" s="159">
        <f>Benchmark!AF$1316</f>
        <v>341.56601015246144</v>
      </c>
      <c r="AG433" s="159">
        <f>Benchmark!AG$1316</f>
        <v>341.56601015246144</v>
      </c>
      <c r="AH433" s="159">
        <f>Benchmark!AH$1316</f>
        <v>341.56601015246144</v>
      </c>
      <c r="AI433" s="159">
        <f>Benchmark!AI$1316</f>
        <v>341.56601015246144</v>
      </c>
    </row>
    <row r="434" spans="1:35" s="158" customFormat="1" x14ac:dyDescent="0.35">
      <c r="A434" s="11"/>
      <c r="B434" s="11"/>
      <c r="C434" s="156"/>
      <c r="D434" s="157"/>
      <c r="E434" s="158" t="str">
        <f>Incentive!E$1316</f>
        <v>Cumulative government revenue (incentive)</v>
      </c>
      <c r="F434" s="158" t="str">
        <f>Incentive!F$1316</f>
        <v>M$</v>
      </c>
      <c r="G434" s="228"/>
      <c r="I434" s="194"/>
      <c r="J434" s="229" t="str">
        <f t="shared" ref="J434:J435" si="7">G441</f>
        <v>Incentive</v>
      </c>
      <c r="K434" s="159">
        <f>Incentive!K$1316</f>
        <v>11.84825</v>
      </c>
      <c r="L434" s="159">
        <f>Incentive!L$1316</f>
        <v>18.6965</v>
      </c>
      <c r="M434" s="159">
        <f>Incentive!M$1316</f>
        <v>28.084020465435572</v>
      </c>
      <c r="N434" s="159">
        <f>Incentive!N$1316</f>
        <v>39.126212062039919</v>
      </c>
      <c r="O434" s="159">
        <f>Incentive!O$1316</f>
        <v>50.015082230072835</v>
      </c>
      <c r="P434" s="159">
        <f>Incentive!P$1316</f>
        <v>60.750630969534328</v>
      </c>
      <c r="Q434" s="159">
        <f>Incentive!Q$1316</f>
        <v>74.258616761695961</v>
      </c>
      <c r="R434" s="159">
        <f>Incentive!R$1316</f>
        <v>88.66130463874731</v>
      </c>
      <c r="S434" s="159">
        <f>Incentive!S$1316</f>
        <v>103.32267092951572</v>
      </c>
      <c r="T434" s="159">
        <f>Incentive!T$1316</f>
        <v>118.24064981076305</v>
      </c>
      <c r="U434" s="159">
        <f>Incentive!U$1316</f>
        <v>134.56785354083121</v>
      </c>
      <c r="V434" s="159">
        <f>Incentive!V$1316</f>
        <v>152.50684363030953</v>
      </c>
      <c r="W434" s="159">
        <f>Incentive!W$1316</f>
        <v>174.91344452893517</v>
      </c>
      <c r="X434" s="159">
        <f>Incentive!X$1316</f>
        <v>197.32004542756081</v>
      </c>
      <c r="Y434" s="159">
        <f>Incentive!Y$1316</f>
        <v>219.72664632618645</v>
      </c>
      <c r="Z434" s="159">
        <f>Incentive!Z$1316</f>
        <v>242.1332472248121</v>
      </c>
      <c r="AA434" s="159">
        <f>Incentive!AA$1316</f>
        <v>264.53984812343771</v>
      </c>
      <c r="AB434" s="159">
        <f>Incentive!AB$1316</f>
        <v>286.94644902206335</v>
      </c>
      <c r="AC434" s="159">
        <f>Incentive!AC$1316</f>
        <v>309.35304992068899</v>
      </c>
      <c r="AD434" s="159">
        <f>Incentive!AD$1316</f>
        <v>332.21492770220016</v>
      </c>
      <c r="AE434" s="159">
        <f>Incentive!AE$1316</f>
        <v>341.56601015246144</v>
      </c>
      <c r="AF434" s="159">
        <f>Incentive!AF$1316</f>
        <v>341.56601015246144</v>
      </c>
      <c r="AG434" s="159">
        <f>Incentive!AG$1316</f>
        <v>341.56601015246144</v>
      </c>
      <c r="AH434" s="159">
        <f>Incentive!AH$1316</f>
        <v>341.56601015246144</v>
      </c>
      <c r="AI434" s="159">
        <f>Incentive!AI$1316</f>
        <v>341.56601015246144</v>
      </c>
    </row>
    <row r="435" spans="1:35" s="158" customFormat="1" x14ac:dyDescent="0.35">
      <c r="A435" s="11"/>
      <c r="B435" s="11"/>
      <c r="C435" s="156"/>
      <c r="D435" s="157"/>
      <c r="E435" s="158" t="str">
        <f>Behavioural!E$1316</f>
        <v>Cumulative government revenue (behavioural)</v>
      </c>
      <c r="F435" s="158" t="str">
        <f>Behavioural!F$1316</f>
        <v>M$</v>
      </c>
      <c r="G435" s="228"/>
      <c r="I435" s="194"/>
      <c r="J435" s="229" t="str">
        <f t="shared" si="7"/>
        <v>Incentive + behaviour</v>
      </c>
      <c r="K435" s="159">
        <f>Behavioural!K$1316</f>
        <v>11.84825</v>
      </c>
      <c r="L435" s="159">
        <f>Behavioural!L$1316</f>
        <v>18.6965</v>
      </c>
      <c r="M435" s="159">
        <f>Behavioural!M$1316</f>
        <v>28.084020465435572</v>
      </c>
      <c r="N435" s="159">
        <f>Behavioural!N$1316</f>
        <v>39.126212062039919</v>
      </c>
      <c r="O435" s="159">
        <f>Behavioural!O$1316</f>
        <v>50.015082230072835</v>
      </c>
      <c r="P435" s="159">
        <f>Behavioural!P$1316</f>
        <v>60.750630969534328</v>
      </c>
      <c r="Q435" s="159">
        <f>Behavioural!Q$1316</f>
        <v>74.258616761695961</v>
      </c>
      <c r="R435" s="159">
        <f>Behavioural!R$1316</f>
        <v>88.66130463874731</v>
      </c>
      <c r="S435" s="159">
        <f>Behavioural!S$1316</f>
        <v>103.32267092951572</v>
      </c>
      <c r="T435" s="159">
        <f>Behavioural!T$1316</f>
        <v>118.24064981076305</v>
      </c>
      <c r="U435" s="159">
        <f>Behavioural!U$1316</f>
        <v>134.56785354083121</v>
      </c>
      <c r="V435" s="159">
        <f>Behavioural!V$1316</f>
        <v>152.50684363030953</v>
      </c>
      <c r="W435" s="159">
        <f>Behavioural!W$1316</f>
        <v>174.91344452893517</v>
      </c>
      <c r="X435" s="159">
        <f>Behavioural!X$1316</f>
        <v>197.32004542756081</v>
      </c>
      <c r="Y435" s="159">
        <f>Behavioural!Y$1316</f>
        <v>219.72664632618645</v>
      </c>
      <c r="Z435" s="159">
        <f>Behavioural!Z$1316</f>
        <v>242.1332472248121</v>
      </c>
      <c r="AA435" s="159">
        <f>Behavioural!AA$1316</f>
        <v>264.53984812343771</v>
      </c>
      <c r="AB435" s="159">
        <f>Behavioural!AB$1316</f>
        <v>286.94644902206335</v>
      </c>
      <c r="AC435" s="159">
        <f>Behavioural!AC$1316</f>
        <v>309.35304992068899</v>
      </c>
      <c r="AD435" s="159">
        <f>Behavioural!AD$1316</f>
        <v>332.21492770220016</v>
      </c>
      <c r="AE435" s="159">
        <f>Behavioural!AE$1316</f>
        <v>341.56601015246144</v>
      </c>
      <c r="AF435" s="159">
        <f>Behavioural!AF$1316</f>
        <v>341.56601015246144</v>
      </c>
      <c r="AG435" s="159">
        <f>Behavioural!AG$1316</f>
        <v>341.56601015246144</v>
      </c>
      <c r="AH435" s="159">
        <f>Behavioural!AH$1316</f>
        <v>341.56601015246144</v>
      </c>
      <c r="AI435" s="159">
        <f>Behavioural!AI$1316</f>
        <v>341.56601015246144</v>
      </c>
    </row>
    <row r="437" spans="1:35" x14ac:dyDescent="0.35">
      <c r="D437" s="87" t="s">
        <v>962</v>
      </c>
    </row>
    <row r="438" spans="1:35" x14ac:dyDescent="0.35">
      <c r="E438" s="46" t="s">
        <v>173</v>
      </c>
      <c r="F438" s="46" t="s">
        <v>1042</v>
      </c>
      <c r="G438" s="88" t="s">
        <v>1498</v>
      </c>
    </row>
    <row r="439" spans="1:35" x14ac:dyDescent="0.35">
      <c r="E439" s="46" t="s">
        <v>1499</v>
      </c>
      <c r="F439" s="46" t="s">
        <v>1042</v>
      </c>
      <c r="G439" s="88" t="s">
        <v>1334</v>
      </c>
    </row>
    <row r="440" spans="1:35" x14ac:dyDescent="0.35">
      <c r="E440" s="46" t="s">
        <v>1043</v>
      </c>
      <c r="F440" s="46" t="s">
        <v>1042</v>
      </c>
      <c r="G440" s="88" t="s">
        <v>231</v>
      </c>
    </row>
    <row r="441" spans="1:35" x14ac:dyDescent="0.35">
      <c r="E441" s="46" t="s">
        <v>1044</v>
      </c>
      <c r="F441" s="46" t="s">
        <v>1042</v>
      </c>
      <c r="G441" s="88" t="s">
        <v>171</v>
      </c>
    </row>
    <row r="442" spans="1:35" x14ac:dyDescent="0.35">
      <c r="E442" s="46" t="s">
        <v>1045</v>
      </c>
      <c r="F442" s="46" t="s">
        <v>1042</v>
      </c>
      <c r="G442" s="88" t="s">
        <v>1337</v>
      </c>
    </row>
    <row r="444" spans="1:35" x14ac:dyDescent="0.35">
      <c r="C444" s="86" t="s">
        <v>1652</v>
      </c>
    </row>
    <row r="446" spans="1:35" x14ac:dyDescent="0.35">
      <c r="D446" s="87" t="s">
        <v>75</v>
      </c>
    </row>
    <row r="447" spans="1:35" s="158" customFormat="1" x14ac:dyDescent="0.35">
      <c r="A447" s="11"/>
      <c r="B447" s="11"/>
      <c r="C447" s="156"/>
      <c r="D447" s="157"/>
      <c r="E447" s="158" t="str">
        <f>Benchmark!E$1363</f>
        <v>NPV government revenue (benchmark)</v>
      </c>
      <c r="F447" s="158" t="str">
        <f>Benchmark!F$1363</f>
        <v>M$, discounted</v>
      </c>
      <c r="G447" s="228">
        <f>Benchmark!G$1363</f>
        <v>132.35758501099406</v>
      </c>
      <c r="I447" s="194"/>
      <c r="J447" s="229"/>
      <c r="K447" s="194"/>
      <c r="L447" s="194"/>
      <c r="M447" s="194"/>
      <c r="N447" s="194"/>
      <c r="O447" s="194"/>
      <c r="P447" s="194"/>
      <c r="Q447" s="194"/>
      <c r="R447" s="194"/>
      <c r="S447" s="194"/>
      <c r="T447" s="194"/>
      <c r="U447" s="194"/>
      <c r="V447" s="194"/>
      <c r="W447" s="194"/>
      <c r="X447" s="194"/>
      <c r="Y447" s="194"/>
      <c r="Z447" s="194"/>
      <c r="AA447" s="194"/>
      <c r="AB447" s="194"/>
      <c r="AC447" s="194"/>
      <c r="AD447" s="194"/>
      <c r="AE447" s="194"/>
      <c r="AF447" s="194"/>
    </row>
    <row r="448" spans="1:35" s="158" customFormat="1" x14ac:dyDescent="0.35">
      <c r="A448" s="11"/>
      <c r="B448" s="11"/>
      <c r="C448" s="156"/>
      <c r="D448" s="157"/>
      <c r="E448" s="158" t="str">
        <f>Impacts!E$185</f>
        <v>Direct effects on NPV government revenue</v>
      </c>
      <c r="F448" s="158" t="str">
        <f>Impacts!F$185</f>
        <v>M$, discounted</v>
      </c>
      <c r="G448" s="228">
        <f>Impacts!G$185</f>
        <v>0</v>
      </c>
      <c r="I448" s="194"/>
      <c r="J448" s="229"/>
      <c r="K448" s="194"/>
      <c r="L448" s="194"/>
      <c r="M448" s="194"/>
      <c r="N448" s="194"/>
      <c r="O448" s="194"/>
      <c r="P448" s="194"/>
      <c r="Q448" s="194"/>
      <c r="R448" s="194"/>
      <c r="S448" s="194"/>
      <c r="T448" s="194"/>
      <c r="U448" s="194"/>
      <c r="V448" s="194"/>
      <c r="W448" s="194"/>
      <c r="X448" s="194"/>
      <c r="Y448" s="194"/>
      <c r="Z448" s="194"/>
      <c r="AA448" s="194"/>
      <c r="AB448" s="194"/>
      <c r="AC448" s="194"/>
      <c r="AD448" s="194"/>
      <c r="AE448" s="194"/>
      <c r="AF448" s="194"/>
    </row>
    <row r="449" spans="1:35" s="158" customFormat="1" x14ac:dyDescent="0.35">
      <c r="A449" s="11"/>
      <c r="B449" s="11"/>
      <c r="C449" s="156"/>
      <c r="D449" s="157"/>
      <c r="E449" s="158" t="str">
        <f>Impacts!E$377</f>
        <v>Behavioural effects on NPV government revenue</v>
      </c>
      <c r="F449" s="158" t="str">
        <f>Impacts!F$377</f>
        <v>M$, discounted</v>
      </c>
      <c r="G449" s="228">
        <f>Impacts!G$377</f>
        <v>0</v>
      </c>
      <c r="I449" s="194"/>
      <c r="J449" s="229"/>
      <c r="K449" s="194"/>
      <c r="L449" s="194"/>
      <c r="M449" s="194"/>
      <c r="N449" s="194"/>
      <c r="O449" s="194"/>
      <c r="P449" s="194"/>
      <c r="Q449" s="194"/>
      <c r="R449" s="194"/>
      <c r="S449" s="194"/>
      <c r="T449" s="194"/>
      <c r="U449" s="194"/>
      <c r="V449" s="194"/>
      <c r="W449" s="194"/>
      <c r="X449" s="194"/>
      <c r="Y449" s="194"/>
      <c r="Z449" s="194"/>
      <c r="AA449" s="194"/>
      <c r="AB449" s="194"/>
      <c r="AC449" s="194"/>
      <c r="AD449" s="194"/>
      <c r="AE449" s="194"/>
      <c r="AF449" s="194"/>
    </row>
    <row r="450" spans="1:35" s="158" customFormat="1" x14ac:dyDescent="0.35">
      <c r="A450" s="11"/>
      <c r="B450" s="11"/>
      <c r="C450" s="156"/>
      <c r="D450" s="157"/>
      <c r="E450" s="158" t="str">
        <f>Behavioural!E$1363</f>
        <v>NPV government revenue (behavioural)</v>
      </c>
      <c r="F450" s="158" t="str">
        <f>Behavioural!F$1363</f>
        <v>M$, discounted</v>
      </c>
      <c r="G450" s="228">
        <f>Behavioural!G$1363</f>
        <v>132.35758501099406</v>
      </c>
      <c r="I450" s="194"/>
      <c r="J450" s="229"/>
      <c r="K450" s="194"/>
      <c r="L450" s="194"/>
      <c r="M450" s="194"/>
      <c r="N450" s="194"/>
      <c r="O450" s="194"/>
      <c r="P450" s="194"/>
      <c r="Q450" s="194"/>
      <c r="R450" s="194"/>
      <c r="S450" s="194"/>
      <c r="T450" s="194"/>
      <c r="U450" s="194"/>
      <c r="V450" s="194"/>
      <c r="W450" s="194"/>
      <c r="X450" s="194"/>
      <c r="Y450" s="194"/>
      <c r="Z450" s="194"/>
      <c r="AA450" s="194"/>
      <c r="AB450" s="194"/>
      <c r="AC450" s="194"/>
      <c r="AD450" s="194"/>
      <c r="AE450" s="194"/>
      <c r="AF450" s="194"/>
    </row>
    <row r="452" spans="1:35" x14ac:dyDescent="0.35">
      <c r="D452" s="87" t="s">
        <v>962</v>
      </c>
    </row>
    <row r="453" spans="1:35" x14ac:dyDescent="0.35">
      <c r="E453" s="46" t="s">
        <v>173</v>
      </c>
      <c r="F453" s="46" t="s">
        <v>1042</v>
      </c>
      <c r="G453" s="88" t="s">
        <v>1652</v>
      </c>
    </row>
    <row r="454" spans="1:35" x14ac:dyDescent="0.35">
      <c r="E454" s="46" t="s">
        <v>991</v>
      </c>
      <c r="F454" s="46" t="s">
        <v>1042</v>
      </c>
      <c r="G454" s="88" t="s">
        <v>1500</v>
      </c>
    </row>
    <row r="455" spans="1:35" x14ac:dyDescent="0.35">
      <c r="E455" s="46" t="s">
        <v>1043</v>
      </c>
      <c r="F455" s="46" t="s">
        <v>1042</v>
      </c>
      <c r="G455" s="88" t="s">
        <v>1403</v>
      </c>
    </row>
    <row r="456" spans="1:35" x14ac:dyDescent="0.35">
      <c r="E456" s="46" t="s">
        <v>1044</v>
      </c>
      <c r="F456" s="46" t="s">
        <v>1042</v>
      </c>
      <c r="G456" s="88" t="s">
        <v>164</v>
      </c>
    </row>
    <row r="457" spans="1:35" x14ac:dyDescent="0.35">
      <c r="E457" s="46" t="s">
        <v>1045</v>
      </c>
      <c r="F457" s="46" t="s">
        <v>1042</v>
      </c>
      <c r="G457" s="88" t="s">
        <v>1063</v>
      </c>
    </row>
    <row r="458" spans="1:35" x14ac:dyDescent="0.35">
      <c r="E458" s="46" t="s">
        <v>1046</v>
      </c>
      <c r="F458" s="46" t="s">
        <v>1042</v>
      </c>
      <c r="G458" s="88" t="s">
        <v>1401</v>
      </c>
    </row>
    <row r="460" spans="1:35" x14ac:dyDescent="0.35">
      <c r="C460" s="86" t="s">
        <v>1501</v>
      </c>
    </row>
    <row r="462" spans="1:35" x14ac:dyDescent="0.35">
      <c r="D462" s="87" t="s">
        <v>75</v>
      </c>
    </row>
    <row r="463" spans="1:35" s="158" customFormat="1" x14ac:dyDescent="0.35">
      <c r="A463" s="11"/>
      <c r="B463" s="11"/>
      <c r="C463" s="156"/>
      <c r="D463" s="157"/>
      <c r="E463" s="158" t="str">
        <f>Benchmark!E$1352</f>
        <v>Cumulative discounted government revenue (benchmark)</v>
      </c>
      <c r="F463" s="158" t="str">
        <f>Benchmark!F$1352</f>
        <v>M$, discounted</v>
      </c>
      <c r="G463" s="228"/>
      <c r="I463" s="194"/>
      <c r="J463" s="229" t="str">
        <f>G470</f>
        <v>Benchmark</v>
      </c>
      <c r="K463" s="159">
        <f>Benchmark!K$1352</f>
        <v>11.84825</v>
      </c>
      <c r="L463" s="159">
        <f>Benchmark!L$1352</f>
        <v>18.073931818181819</v>
      </c>
      <c r="M463" s="159">
        <f>Benchmark!M$1352</f>
        <v>25.832213194574848</v>
      </c>
      <c r="N463" s="159">
        <f>Benchmark!N$1352</f>
        <v>34.128375175494718</v>
      </c>
      <c r="O463" s="159">
        <f>Benchmark!O$1352</f>
        <v>41.565620013984514</v>
      </c>
      <c r="P463" s="159">
        <f>Benchmark!P$1352</f>
        <v>48.231551141056983</v>
      </c>
      <c r="Q463" s="159">
        <f>Benchmark!Q$1352</f>
        <v>55.856456968269043</v>
      </c>
      <c r="R463" s="159">
        <f>Benchmark!R$1352</f>
        <v>63.247313176720922</v>
      </c>
      <c r="S463" s="159">
        <f>Benchmark!S$1352</f>
        <v>70.086948755322581</v>
      </c>
      <c r="T463" s="159">
        <f>Benchmark!T$1352</f>
        <v>76.41362806979059</v>
      </c>
      <c r="U463" s="159">
        <f>Benchmark!U$1352</f>
        <v>82.708471903067192</v>
      </c>
      <c r="V463" s="159">
        <f>Benchmark!V$1352</f>
        <v>88.995978492286497</v>
      </c>
      <c r="W463" s="159">
        <f>Benchmark!W$1352</f>
        <v>96.135412058725194</v>
      </c>
      <c r="X463" s="159">
        <f>Benchmark!X$1352</f>
        <v>102.6258062100331</v>
      </c>
      <c r="Y463" s="159">
        <f>Benchmark!Y$1352</f>
        <v>108.52616452940393</v>
      </c>
      <c r="Z463" s="159">
        <f>Benchmark!Z$1352</f>
        <v>113.89012663792286</v>
      </c>
      <c r="AA463" s="159">
        <f>Benchmark!AA$1352</f>
        <v>118.76645582748553</v>
      </c>
      <c r="AB463" s="159">
        <f>Benchmark!AB$1352</f>
        <v>123.19948236345158</v>
      </c>
      <c r="AC463" s="159">
        <f>Benchmark!AC$1352</f>
        <v>127.22950648705708</v>
      </c>
      <c r="AD463" s="159">
        <f>Benchmark!AD$1352</f>
        <v>130.9676061896343</v>
      </c>
      <c r="AE463" s="159">
        <f>Benchmark!AE$1352</f>
        <v>132.35758501099403</v>
      </c>
      <c r="AF463" s="159">
        <f>Benchmark!AF$1352</f>
        <v>132.35758501099403</v>
      </c>
      <c r="AG463" s="159">
        <f>Benchmark!AG$1352</f>
        <v>132.35758501099403</v>
      </c>
      <c r="AH463" s="159">
        <f>Benchmark!AH$1352</f>
        <v>132.35758501099403</v>
      </c>
      <c r="AI463" s="159">
        <f>Benchmark!AI$1352</f>
        <v>132.35758501099403</v>
      </c>
    </row>
    <row r="464" spans="1:35" s="158" customFormat="1" x14ac:dyDescent="0.35">
      <c r="A464" s="11"/>
      <c r="B464" s="11"/>
      <c r="C464" s="156"/>
      <c r="D464" s="157"/>
      <c r="E464" s="158" t="str">
        <f>Incentive!E$1352</f>
        <v>Cumulative discounted government revenue (incentive)</v>
      </c>
      <c r="F464" s="158" t="str">
        <f>Incentive!F$1352</f>
        <v>M$, discounted</v>
      </c>
      <c r="G464" s="228"/>
      <c r="I464" s="194"/>
      <c r="J464" s="229" t="str">
        <f>G471</f>
        <v>Incentive</v>
      </c>
      <c r="K464" s="159">
        <f>Incentive!K$1352</f>
        <v>11.84825</v>
      </c>
      <c r="L464" s="159">
        <f>Incentive!L$1352</f>
        <v>18.073931818181819</v>
      </c>
      <c r="M464" s="159">
        <f>Incentive!M$1352</f>
        <v>25.832213194574848</v>
      </c>
      <c r="N464" s="159">
        <f>Incentive!N$1352</f>
        <v>34.128375175494718</v>
      </c>
      <c r="O464" s="159">
        <f>Incentive!O$1352</f>
        <v>41.565620013984514</v>
      </c>
      <c r="P464" s="159">
        <f>Incentive!P$1352</f>
        <v>48.231551141056983</v>
      </c>
      <c r="Q464" s="159">
        <f>Incentive!Q$1352</f>
        <v>55.856456968269043</v>
      </c>
      <c r="R464" s="159">
        <f>Incentive!R$1352</f>
        <v>63.247313176720922</v>
      </c>
      <c r="S464" s="159">
        <f>Incentive!S$1352</f>
        <v>70.086948755322581</v>
      </c>
      <c r="T464" s="159">
        <f>Incentive!T$1352</f>
        <v>76.41362806979059</v>
      </c>
      <c r="U464" s="159">
        <f>Incentive!U$1352</f>
        <v>82.708471903067192</v>
      </c>
      <c r="V464" s="159">
        <f>Incentive!V$1352</f>
        <v>88.995978492286497</v>
      </c>
      <c r="W464" s="159">
        <f>Incentive!W$1352</f>
        <v>96.135412058725194</v>
      </c>
      <c r="X464" s="159">
        <f>Incentive!X$1352</f>
        <v>102.6258062100331</v>
      </c>
      <c r="Y464" s="159">
        <f>Incentive!Y$1352</f>
        <v>108.52616452940393</v>
      </c>
      <c r="Z464" s="159">
        <f>Incentive!Z$1352</f>
        <v>113.89012663792286</v>
      </c>
      <c r="AA464" s="159">
        <f>Incentive!AA$1352</f>
        <v>118.76645582748553</v>
      </c>
      <c r="AB464" s="159">
        <f>Incentive!AB$1352</f>
        <v>123.19948236345158</v>
      </c>
      <c r="AC464" s="159">
        <f>Incentive!AC$1352</f>
        <v>127.22950648705708</v>
      </c>
      <c r="AD464" s="159">
        <f>Incentive!AD$1352</f>
        <v>130.9676061896343</v>
      </c>
      <c r="AE464" s="159">
        <f>Incentive!AE$1352</f>
        <v>132.35758501099403</v>
      </c>
      <c r="AF464" s="159">
        <f>Incentive!AF$1352</f>
        <v>132.35758501099403</v>
      </c>
      <c r="AG464" s="159">
        <f>Incentive!AG$1352</f>
        <v>132.35758501099403</v>
      </c>
      <c r="AH464" s="159">
        <f>Incentive!AH$1352</f>
        <v>132.35758501099403</v>
      </c>
      <c r="AI464" s="159">
        <f>Incentive!AI$1352</f>
        <v>132.35758501099403</v>
      </c>
    </row>
    <row r="465" spans="1:35" s="158" customFormat="1" x14ac:dyDescent="0.35">
      <c r="A465" s="11"/>
      <c r="B465" s="11"/>
      <c r="C465" s="156"/>
      <c r="D465" s="157"/>
      <c r="E465" s="158" t="str">
        <f>Behavioural!E$1352</f>
        <v>Cumulative discounted government revenue (behavioural)</v>
      </c>
      <c r="F465" s="158" t="str">
        <f>Behavioural!F$1352</f>
        <v>M$, discounted</v>
      </c>
      <c r="G465" s="228"/>
      <c r="I465" s="194"/>
      <c r="J465" s="229" t="str">
        <f>G472</f>
        <v>Incentive + behaviour</v>
      </c>
      <c r="K465" s="159">
        <f>Behavioural!K$1352</f>
        <v>11.84825</v>
      </c>
      <c r="L465" s="159">
        <f>Behavioural!L$1352</f>
        <v>18.073931818181819</v>
      </c>
      <c r="M465" s="159">
        <f>Behavioural!M$1352</f>
        <v>25.832213194574848</v>
      </c>
      <c r="N465" s="159">
        <f>Behavioural!N$1352</f>
        <v>34.128375175494718</v>
      </c>
      <c r="O465" s="159">
        <f>Behavioural!O$1352</f>
        <v>41.565620013984514</v>
      </c>
      <c r="P465" s="159">
        <f>Behavioural!P$1352</f>
        <v>48.231551141056983</v>
      </c>
      <c r="Q465" s="159">
        <f>Behavioural!Q$1352</f>
        <v>55.856456968269043</v>
      </c>
      <c r="R465" s="159">
        <f>Behavioural!R$1352</f>
        <v>63.247313176720922</v>
      </c>
      <c r="S465" s="159">
        <f>Behavioural!S$1352</f>
        <v>70.086948755322581</v>
      </c>
      <c r="T465" s="159">
        <f>Behavioural!T$1352</f>
        <v>76.41362806979059</v>
      </c>
      <c r="U465" s="159">
        <f>Behavioural!U$1352</f>
        <v>82.708471903067192</v>
      </c>
      <c r="V465" s="159">
        <f>Behavioural!V$1352</f>
        <v>88.995978492286497</v>
      </c>
      <c r="W465" s="159">
        <f>Behavioural!W$1352</f>
        <v>96.135412058725194</v>
      </c>
      <c r="X465" s="159">
        <f>Behavioural!X$1352</f>
        <v>102.6258062100331</v>
      </c>
      <c r="Y465" s="159">
        <f>Behavioural!Y$1352</f>
        <v>108.52616452940393</v>
      </c>
      <c r="Z465" s="159">
        <f>Behavioural!Z$1352</f>
        <v>113.89012663792286</v>
      </c>
      <c r="AA465" s="159">
        <f>Behavioural!AA$1352</f>
        <v>118.76645582748553</v>
      </c>
      <c r="AB465" s="159">
        <f>Behavioural!AB$1352</f>
        <v>123.19948236345158</v>
      </c>
      <c r="AC465" s="159">
        <f>Behavioural!AC$1352</f>
        <v>127.22950648705708</v>
      </c>
      <c r="AD465" s="159">
        <f>Behavioural!AD$1352</f>
        <v>130.9676061896343</v>
      </c>
      <c r="AE465" s="159">
        <f>Behavioural!AE$1352</f>
        <v>132.35758501099403</v>
      </c>
      <c r="AF465" s="159">
        <f>Behavioural!AF$1352</f>
        <v>132.35758501099403</v>
      </c>
      <c r="AG465" s="159">
        <f>Behavioural!AG$1352</f>
        <v>132.35758501099403</v>
      </c>
      <c r="AH465" s="159">
        <f>Behavioural!AH$1352</f>
        <v>132.35758501099403</v>
      </c>
      <c r="AI465" s="159">
        <f>Behavioural!AI$1352</f>
        <v>132.35758501099403</v>
      </c>
    </row>
    <row r="467" spans="1:35" x14ac:dyDescent="0.35">
      <c r="D467" s="87" t="s">
        <v>962</v>
      </c>
    </row>
    <row r="468" spans="1:35" x14ac:dyDescent="0.35">
      <c r="E468" s="46" t="s">
        <v>173</v>
      </c>
      <c r="F468" s="46" t="s">
        <v>1042</v>
      </c>
      <c r="G468" s="88" t="s">
        <v>1501</v>
      </c>
    </row>
    <row r="469" spans="1:35" x14ac:dyDescent="0.35">
      <c r="E469" s="46" t="s">
        <v>1499</v>
      </c>
      <c r="F469" s="46" t="s">
        <v>1042</v>
      </c>
      <c r="G469" s="88" t="s">
        <v>1336</v>
      </c>
    </row>
    <row r="470" spans="1:35" x14ac:dyDescent="0.35">
      <c r="E470" s="46" t="s">
        <v>1043</v>
      </c>
      <c r="F470" s="46" t="s">
        <v>1042</v>
      </c>
      <c r="G470" s="88" t="s">
        <v>231</v>
      </c>
    </row>
    <row r="471" spans="1:35" x14ac:dyDescent="0.35">
      <c r="E471" s="46" t="s">
        <v>1044</v>
      </c>
      <c r="F471" s="46" t="s">
        <v>1042</v>
      </c>
      <c r="G471" s="88" t="s">
        <v>171</v>
      </c>
    </row>
    <row r="472" spans="1:35" x14ac:dyDescent="0.35">
      <c r="E472" s="46" t="s">
        <v>1045</v>
      </c>
      <c r="F472" s="46" t="s">
        <v>1042</v>
      </c>
      <c r="G472" s="88" t="s">
        <v>1337</v>
      </c>
    </row>
    <row r="474" spans="1:35" x14ac:dyDescent="0.35">
      <c r="B474" s="1" t="s">
        <v>1381</v>
      </c>
    </row>
    <row r="476" spans="1:35" x14ac:dyDescent="0.35">
      <c r="C476" s="86" t="s">
        <v>1514</v>
      </c>
    </row>
    <row r="478" spans="1:35" x14ac:dyDescent="0.35">
      <c r="D478" s="87" t="s">
        <v>75</v>
      </c>
    </row>
    <row r="479" spans="1:35" s="158" customFormat="1" x14ac:dyDescent="0.35">
      <c r="A479" s="11"/>
      <c r="B479" s="11"/>
      <c r="C479" s="156"/>
      <c r="D479" s="157"/>
      <c r="E479" s="158" t="str">
        <f>Benchmark!E$1332</f>
        <v>Government take in real terms (benchmark)</v>
      </c>
      <c r="F479" s="158" t="str">
        <f>Benchmark!F$1332</f>
        <v>%</v>
      </c>
      <c r="G479" s="514">
        <f>Benchmark!G$1332</f>
        <v>0.48865278875352075</v>
      </c>
      <c r="I479" s="194"/>
      <c r="J479" s="194"/>
      <c r="K479" s="194"/>
      <c r="L479" s="194"/>
      <c r="M479" s="194"/>
      <c r="N479" s="194"/>
      <c r="O479" s="194"/>
      <c r="P479" s="194"/>
      <c r="Q479" s="194"/>
      <c r="R479" s="194"/>
      <c r="S479" s="194"/>
      <c r="T479" s="194"/>
      <c r="U479" s="194"/>
      <c r="V479" s="194"/>
      <c r="W479" s="194"/>
      <c r="X479" s="194"/>
      <c r="Y479" s="194"/>
      <c r="Z479" s="194"/>
      <c r="AA479" s="194"/>
      <c r="AB479" s="194"/>
      <c r="AC479" s="194"/>
      <c r="AD479" s="194"/>
      <c r="AE479" s="194"/>
      <c r="AF479" s="194"/>
    </row>
    <row r="480" spans="1:35" s="158" customFormat="1" x14ac:dyDescent="0.35">
      <c r="A480" s="11"/>
      <c r="B480" s="11"/>
      <c r="C480" s="156"/>
      <c r="D480" s="157"/>
      <c r="E480" s="158" t="str">
        <f>Incentive!E$1332</f>
        <v>Government take in real terms (incentive)</v>
      </c>
      <c r="F480" s="158" t="str">
        <f>Incentive!F$1332</f>
        <v>%</v>
      </c>
      <c r="G480" s="514">
        <f>Incentive!G$1332</f>
        <v>0.48865278875352075</v>
      </c>
      <c r="I480" s="194"/>
      <c r="J480" s="194"/>
      <c r="K480" s="194"/>
      <c r="L480" s="194"/>
      <c r="M480" s="194"/>
      <c r="N480" s="194"/>
      <c r="O480" s="194"/>
      <c r="P480" s="194"/>
      <c r="Q480" s="194"/>
      <c r="R480" s="194"/>
      <c r="S480" s="194"/>
      <c r="T480" s="194"/>
      <c r="U480" s="194"/>
      <c r="V480" s="194"/>
      <c r="W480" s="194"/>
      <c r="X480" s="194"/>
      <c r="Y480" s="194"/>
      <c r="Z480" s="194"/>
      <c r="AA480" s="194"/>
      <c r="AB480" s="194"/>
      <c r="AC480" s="194"/>
      <c r="AD480" s="194"/>
      <c r="AE480" s="194"/>
      <c r="AF480" s="194"/>
    </row>
    <row r="481" spans="1:32" s="158" customFormat="1" x14ac:dyDescent="0.35">
      <c r="A481" s="11"/>
      <c r="B481" s="11"/>
      <c r="C481" s="156"/>
      <c r="D481" s="157"/>
      <c r="E481" s="158" t="str">
        <f>Behavioural!E$1332</f>
        <v>Government take in real terms (behavioural)</v>
      </c>
      <c r="F481" s="158" t="str">
        <f>Behavioural!F$1332</f>
        <v>%</v>
      </c>
      <c r="G481" s="514">
        <f>Behavioural!G$1332</f>
        <v>0.48865278875352075</v>
      </c>
      <c r="I481" s="194"/>
      <c r="J481" s="194"/>
      <c r="K481" s="194"/>
      <c r="L481" s="194"/>
      <c r="M481" s="194"/>
      <c r="N481" s="194"/>
      <c r="O481" s="194"/>
      <c r="P481" s="194"/>
      <c r="Q481" s="194"/>
      <c r="R481" s="194"/>
      <c r="S481" s="194"/>
      <c r="T481" s="194"/>
      <c r="U481" s="194"/>
      <c r="V481" s="194"/>
      <c r="W481" s="194"/>
      <c r="X481" s="194"/>
      <c r="Y481" s="194"/>
      <c r="Z481" s="194"/>
      <c r="AA481" s="194"/>
      <c r="AB481" s="194"/>
      <c r="AC481" s="194"/>
      <c r="AD481" s="194"/>
      <c r="AE481" s="194"/>
      <c r="AF481" s="194"/>
    </row>
    <row r="483" spans="1:32" x14ac:dyDescent="0.35">
      <c r="D483" s="87" t="s">
        <v>962</v>
      </c>
    </row>
    <row r="484" spans="1:32" x14ac:dyDescent="0.35">
      <c r="E484" s="46" t="s">
        <v>173</v>
      </c>
      <c r="F484" s="46" t="s">
        <v>1042</v>
      </c>
      <c r="G484" s="88" t="s">
        <v>1514</v>
      </c>
    </row>
    <row r="485" spans="1:32" x14ac:dyDescent="0.35">
      <c r="E485" s="46" t="s">
        <v>1499</v>
      </c>
      <c r="F485" s="46" t="s">
        <v>1042</v>
      </c>
      <c r="G485" s="88" t="s">
        <v>1519</v>
      </c>
    </row>
    <row r="486" spans="1:32" x14ac:dyDescent="0.35">
      <c r="E486" s="46" t="s">
        <v>1043</v>
      </c>
      <c r="F486" s="46" t="s">
        <v>1042</v>
      </c>
      <c r="G486" s="88" t="s">
        <v>231</v>
      </c>
    </row>
    <row r="487" spans="1:32" x14ac:dyDescent="0.35">
      <c r="E487" s="46" t="s">
        <v>1044</v>
      </c>
      <c r="F487" s="46" t="s">
        <v>1042</v>
      </c>
      <c r="G487" s="88" t="s">
        <v>171</v>
      </c>
    </row>
    <row r="488" spans="1:32" x14ac:dyDescent="0.35">
      <c r="E488" s="46" t="s">
        <v>1045</v>
      </c>
      <c r="F488" s="46" t="s">
        <v>1042</v>
      </c>
      <c r="G488" s="88" t="s">
        <v>1337</v>
      </c>
    </row>
    <row r="490" spans="1:32" x14ac:dyDescent="0.35">
      <c r="C490" s="86" t="s">
        <v>1515</v>
      </c>
    </row>
    <row r="492" spans="1:32" x14ac:dyDescent="0.35">
      <c r="D492" s="87" t="s">
        <v>75</v>
      </c>
    </row>
    <row r="493" spans="1:32" s="158" customFormat="1" x14ac:dyDescent="0.35">
      <c r="A493" s="11"/>
      <c r="B493" s="11"/>
      <c r="C493" s="156"/>
      <c r="D493" s="157"/>
      <c r="E493" s="158" t="str">
        <f>Benchmark!E$1377</f>
        <v>NPV government take (benchmark)</v>
      </c>
      <c r="F493" s="158" t="str">
        <f>Benchmark!F$1377</f>
        <v>%</v>
      </c>
      <c r="G493" s="514">
        <f>Benchmark!G$1377</f>
        <v>0.70954085641679376</v>
      </c>
      <c r="I493" s="194"/>
      <c r="J493" s="194"/>
      <c r="K493" s="194"/>
      <c r="L493" s="194"/>
      <c r="M493" s="194"/>
      <c r="N493" s="194"/>
      <c r="O493" s="194"/>
      <c r="P493" s="194"/>
      <c r="Q493" s="194"/>
      <c r="R493" s="194"/>
      <c r="S493" s="194"/>
      <c r="T493" s="194"/>
      <c r="U493" s="194"/>
      <c r="V493" s="194"/>
      <c r="W493" s="194"/>
      <c r="X493" s="194"/>
      <c r="Y493" s="194"/>
      <c r="Z493" s="194"/>
      <c r="AA493" s="194"/>
      <c r="AB493" s="194"/>
      <c r="AC493" s="194"/>
      <c r="AD493" s="194"/>
      <c r="AE493" s="194"/>
      <c r="AF493" s="194"/>
    </row>
    <row r="494" spans="1:32" s="158" customFormat="1" x14ac:dyDescent="0.35">
      <c r="A494" s="11"/>
      <c r="B494" s="11"/>
      <c r="C494" s="156"/>
      <c r="D494" s="157"/>
      <c r="E494" s="158" t="str">
        <f>Incentive!E$1377</f>
        <v>NPV government take (incentive)</v>
      </c>
      <c r="F494" s="158" t="str">
        <f>Incentive!F$1377</f>
        <v>%</v>
      </c>
      <c r="G494" s="514">
        <f>Incentive!G$1377</f>
        <v>0.70954085641679376</v>
      </c>
      <c r="I494" s="194"/>
      <c r="J494" s="194"/>
      <c r="K494" s="194"/>
      <c r="L494" s="194"/>
      <c r="M494" s="194"/>
      <c r="N494" s="194"/>
      <c r="O494" s="194"/>
      <c r="P494" s="194"/>
      <c r="Q494" s="194"/>
      <c r="R494" s="194"/>
      <c r="S494" s="194"/>
      <c r="T494" s="194"/>
      <c r="U494" s="194"/>
      <c r="V494" s="194"/>
      <c r="W494" s="194"/>
      <c r="X494" s="194"/>
      <c r="Y494" s="194"/>
      <c r="Z494" s="194"/>
      <c r="AA494" s="194"/>
      <c r="AB494" s="194"/>
      <c r="AC494" s="194"/>
      <c r="AD494" s="194"/>
      <c r="AE494" s="194"/>
      <c r="AF494" s="194"/>
    </row>
    <row r="495" spans="1:32" s="158" customFormat="1" x14ac:dyDescent="0.35">
      <c r="A495" s="11"/>
      <c r="B495" s="11"/>
      <c r="C495" s="156"/>
      <c r="D495" s="157"/>
      <c r="E495" s="158" t="str">
        <f>Behavioural!E$1377</f>
        <v>NPV government take (behavioural)</v>
      </c>
      <c r="F495" s="158" t="str">
        <f>Behavioural!F$1377</f>
        <v>%</v>
      </c>
      <c r="G495" s="514">
        <f>Behavioural!G$1377</f>
        <v>0.70954085641679376</v>
      </c>
      <c r="I495" s="194"/>
      <c r="J495" s="194"/>
      <c r="K495" s="194"/>
      <c r="L495" s="194"/>
      <c r="M495" s="194"/>
      <c r="N495" s="194"/>
      <c r="O495" s="194"/>
      <c r="P495" s="194"/>
      <c r="Q495" s="194"/>
      <c r="R495" s="194"/>
      <c r="S495" s="194"/>
      <c r="T495" s="194"/>
      <c r="U495" s="194"/>
      <c r="V495" s="194"/>
      <c r="W495" s="194"/>
      <c r="X495" s="194"/>
      <c r="Y495" s="194"/>
      <c r="Z495" s="194"/>
      <c r="AA495" s="194"/>
      <c r="AB495" s="194"/>
      <c r="AC495" s="194"/>
      <c r="AD495" s="194"/>
      <c r="AE495" s="194"/>
      <c r="AF495" s="194"/>
    </row>
    <row r="497" spans="1:32" x14ac:dyDescent="0.35">
      <c r="D497" s="87" t="s">
        <v>962</v>
      </c>
    </row>
    <row r="498" spans="1:32" x14ac:dyDescent="0.35">
      <c r="E498" s="46" t="s">
        <v>173</v>
      </c>
      <c r="F498" s="46" t="s">
        <v>1042</v>
      </c>
      <c r="G498" s="88" t="s">
        <v>1515</v>
      </c>
    </row>
    <row r="499" spans="1:32" x14ac:dyDescent="0.35">
      <c r="E499" s="46" t="s">
        <v>1499</v>
      </c>
      <c r="F499" s="46" t="s">
        <v>1042</v>
      </c>
      <c r="G499" s="88" t="s">
        <v>1518</v>
      </c>
    </row>
    <row r="500" spans="1:32" x14ac:dyDescent="0.35">
      <c r="E500" s="46" t="s">
        <v>1043</v>
      </c>
      <c r="F500" s="46" t="s">
        <v>1042</v>
      </c>
      <c r="G500" s="88" t="s">
        <v>231</v>
      </c>
    </row>
    <row r="501" spans="1:32" x14ac:dyDescent="0.35">
      <c r="E501" s="46" t="s">
        <v>1044</v>
      </c>
      <c r="F501" s="46" t="s">
        <v>1042</v>
      </c>
      <c r="G501" s="88" t="s">
        <v>171</v>
      </c>
    </row>
    <row r="502" spans="1:32" x14ac:dyDescent="0.35">
      <c r="E502" s="46" t="s">
        <v>1045</v>
      </c>
      <c r="F502" s="46" t="s">
        <v>1042</v>
      </c>
      <c r="G502" s="88" t="s">
        <v>1337</v>
      </c>
    </row>
    <row r="504" spans="1:32" x14ac:dyDescent="0.35">
      <c r="B504" s="1" t="s">
        <v>1516</v>
      </c>
    </row>
    <row r="506" spans="1:32" x14ac:dyDescent="0.35">
      <c r="C506" s="86" t="s">
        <v>1517</v>
      </c>
    </row>
    <row r="508" spans="1:32" x14ac:dyDescent="0.35">
      <c r="D508" s="87" t="s">
        <v>75</v>
      </c>
    </row>
    <row r="509" spans="1:32" s="158" customFormat="1" x14ac:dyDescent="0.35">
      <c r="A509" s="11"/>
      <c r="B509" s="11"/>
      <c r="C509" s="156"/>
      <c r="D509" s="157"/>
      <c r="E509" s="158" t="str">
        <f>Benchmark!E$1332</f>
        <v>Government take in real terms (benchmark)</v>
      </c>
      <c r="F509" s="158" t="str">
        <f>Benchmark!F$1332</f>
        <v>%</v>
      </c>
      <c r="G509" s="514">
        <f>Benchmark!G$1332</f>
        <v>0.48865278875352075</v>
      </c>
      <c r="I509" s="194"/>
      <c r="J509" s="194"/>
      <c r="K509" s="194"/>
      <c r="L509" s="194"/>
      <c r="M509" s="194"/>
      <c r="N509" s="194"/>
      <c r="O509" s="194"/>
      <c r="P509" s="194"/>
      <c r="Q509" s="194"/>
      <c r="R509" s="194"/>
      <c r="S509" s="194"/>
      <c r="T509" s="194"/>
      <c r="U509" s="194"/>
      <c r="V509" s="194"/>
      <c r="W509" s="194"/>
      <c r="X509" s="194"/>
      <c r="Y509" s="194"/>
      <c r="Z509" s="194"/>
      <c r="AA509" s="194"/>
      <c r="AB509" s="194"/>
      <c r="AC509" s="194"/>
      <c r="AD509" s="194"/>
      <c r="AE509" s="194"/>
      <c r="AF509" s="194"/>
    </row>
    <row r="510" spans="1:32" s="158" customFormat="1" x14ac:dyDescent="0.35">
      <c r="A510" s="11"/>
      <c r="B510" s="11"/>
      <c r="C510" s="156"/>
      <c r="D510" s="157"/>
      <c r="E510" s="158" t="str">
        <f>Impacts!E$74</f>
        <v>Direct effects on real terms government take</v>
      </c>
      <c r="F510" s="158" t="str">
        <f>Impacts!F$74</f>
        <v>%</v>
      </c>
      <c r="G510" s="514">
        <f>Impacts!G$74</f>
        <v>0</v>
      </c>
      <c r="I510" s="194"/>
      <c r="J510" s="194"/>
      <c r="K510" s="194"/>
      <c r="L510" s="194"/>
      <c r="M510" s="194"/>
      <c r="N510" s="194"/>
      <c r="O510" s="194"/>
      <c r="P510" s="194"/>
      <c r="Q510" s="194"/>
      <c r="R510" s="194"/>
      <c r="S510" s="194"/>
      <c r="T510" s="194"/>
      <c r="U510" s="194"/>
      <c r="V510" s="194"/>
      <c r="W510" s="194"/>
      <c r="X510" s="194"/>
      <c r="Y510" s="194"/>
      <c r="Z510" s="194"/>
      <c r="AA510" s="194"/>
      <c r="AB510" s="194"/>
      <c r="AC510" s="194"/>
      <c r="AD510" s="194"/>
      <c r="AE510" s="194"/>
      <c r="AF510" s="194"/>
    </row>
    <row r="511" spans="1:32" s="158" customFormat="1" x14ac:dyDescent="0.35">
      <c r="A511" s="11"/>
      <c r="B511" s="11"/>
      <c r="C511" s="156"/>
      <c r="D511" s="157"/>
      <c r="E511" s="158" t="str">
        <f>Impacts!E$266</f>
        <v>Behavioural effects on real terms government take</v>
      </c>
      <c r="F511" s="158" t="str">
        <f>Impacts!F$266</f>
        <v>%</v>
      </c>
      <c r="G511" s="514">
        <f>Impacts!G$266</f>
        <v>0</v>
      </c>
      <c r="I511" s="194"/>
      <c r="J511" s="194"/>
      <c r="K511" s="194"/>
      <c r="L511" s="194"/>
      <c r="M511" s="194"/>
      <c r="N511" s="194"/>
      <c r="O511" s="194"/>
      <c r="P511" s="194"/>
      <c r="Q511" s="194"/>
      <c r="R511" s="194"/>
      <c r="S511" s="194"/>
      <c r="T511" s="194"/>
      <c r="U511" s="194"/>
      <c r="V511" s="194"/>
      <c r="W511" s="194"/>
      <c r="X511" s="194"/>
      <c r="Y511" s="194"/>
      <c r="Z511" s="194"/>
      <c r="AA511" s="194"/>
      <c r="AB511" s="194"/>
      <c r="AC511" s="194"/>
      <c r="AD511" s="194"/>
      <c r="AE511" s="194"/>
      <c r="AF511" s="194"/>
    </row>
    <row r="512" spans="1:32" s="158" customFormat="1" x14ac:dyDescent="0.35">
      <c r="A512" s="11"/>
      <c r="B512" s="11"/>
      <c r="C512" s="156"/>
      <c r="D512" s="157"/>
      <c r="E512" s="158" t="str">
        <f>Behavioural!E$1332</f>
        <v>Government take in real terms (behavioural)</v>
      </c>
      <c r="F512" s="158" t="str">
        <f>Behavioural!F$1332</f>
        <v>%</v>
      </c>
      <c r="G512" s="514">
        <f>Behavioural!G$1332</f>
        <v>0.48865278875352075</v>
      </c>
      <c r="I512" s="194"/>
      <c r="J512" s="194"/>
      <c r="K512" s="194"/>
      <c r="L512" s="194"/>
      <c r="M512" s="194"/>
      <c r="N512" s="194"/>
      <c r="O512" s="194"/>
      <c r="P512" s="194"/>
      <c r="Q512" s="194"/>
      <c r="R512" s="194"/>
      <c r="S512" s="194"/>
      <c r="T512" s="194"/>
      <c r="U512" s="194"/>
      <c r="V512" s="194"/>
      <c r="W512" s="194"/>
      <c r="X512" s="194"/>
      <c r="Y512" s="194"/>
      <c r="Z512" s="194"/>
      <c r="AA512" s="194"/>
      <c r="AB512" s="194"/>
      <c r="AC512" s="194"/>
      <c r="AD512" s="194"/>
      <c r="AE512" s="194"/>
      <c r="AF512" s="194"/>
    </row>
    <row r="514" spans="1:32" x14ac:dyDescent="0.35">
      <c r="D514" s="87" t="s">
        <v>962</v>
      </c>
    </row>
    <row r="515" spans="1:32" x14ac:dyDescent="0.35">
      <c r="E515" s="46" t="s">
        <v>173</v>
      </c>
      <c r="F515" s="46" t="s">
        <v>1042</v>
      </c>
      <c r="G515" s="88" t="s">
        <v>1517</v>
      </c>
    </row>
    <row r="516" spans="1:32" x14ac:dyDescent="0.35">
      <c r="E516" s="46" t="s">
        <v>991</v>
      </c>
      <c r="F516" s="46" t="s">
        <v>1042</v>
      </c>
      <c r="G516" s="88" t="s">
        <v>1519</v>
      </c>
    </row>
    <row r="517" spans="1:32" x14ac:dyDescent="0.35">
      <c r="E517" s="46" t="s">
        <v>1043</v>
      </c>
      <c r="F517" s="46" t="s">
        <v>1042</v>
      </c>
      <c r="G517" s="88" t="s">
        <v>231</v>
      </c>
    </row>
    <row r="518" spans="1:32" x14ac:dyDescent="0.35">
      <c r="E518" s="46" t="s">
        <v>1044</v>
      </c>
      <c r="F518" s="46" t="s">
        <v>1042</v>
      </c>
      <c r="G518" s="88" t="s">
        <v>164</v>
      </c>
    </row>
    <row r="519" spans="1:32" x14ac:dyDescent="0.35">
      <c r="E519" s="46" t="s">
        <v>1045</v>
      </c>
      <c r="F519" s="46" t="s">
        <v>1042</v>
      </c>
      <c r="G519" s="88" t="s">
        <v>1063</v>
      </c>
    </row>
    <row r="520" spans="1:32" x14ac:dyDescent="0.35">
      <c r="E520" s="46" t="s">
        <v>1046</v>
      </c>
      <c r="F520" s="46" t="s">
        <v>1042</v>
      </c>
      <c r="G520" s="88" t="s">
        <v>1337</v>
      </c>
    </row>
    <row r="522" spans="1:32" x14ac:dyDescent="0.35">
      <c r="C522" s="86" t="s">
        <v>1409</v>
      </c>
    </row>
    <row r="524" spans="1:32" x14ac:dyDescent="0.35">
      <c r="D524" s="87" t="s">
        <v>75</v>
      </c>
    </row>
    <row r="525" spans="1:32" s="158" customFormat="1" x14ac:dyDescent="0.35">
      <c r="A525" s="11"/>
      <c r="B525" s="11"/>
      <c r="C525" s="156"/>
      <c r="D525" s="157"/>
      <c r="E525" s="158" t="str">
        <f>Benchmark!E$1377</f>
        <v>NPV government take (benchmark)</v>
      </c>
      <c r="F525" s="158" t="str">
        <f>Benchmark!F$1377</f>
        <v>%</v>
      </c>
      <c r="G525" s="514">
        <f>Benchmark!G$1377</f>
        <v>0.70954085641679376</v>
      </c>
      <c r="I525" s="194"/>
      <c r="J525" s="194"/>
      <c r="K525" s="194"/>
      <c r="L525" s="194"/>
      <c r="M525" s="194"/>
      <c r="N525" s="194"/>
      <c r="O525" s="194"/>
      <c r="P525" s="194"/>
      <c r="Q525" s="194"/>
      <c r="R525" s="194"/>
      <c r="S525" s="194"/>
      <c r="T525" s="194"/>
      <c r="U525" s="194"/>
      <c r="V525" s="194"/>
      <c r="W525" s="194"/>
      <c r="X525" s="194"/>
      <c r="Y525" s="194"/>
      <c r="Z525" s="194"/>
      <c r="AA525" s="194"/>
      <c r="AB525" s="194"/>
      <c r="AC525" s="194"/>
      <c r="AD525" s="194"/>
      <c r="AE525" s="194"/>
      <c r="AF525" s="194"/>
    </row>
    <row r="526" spans="1:32" s="158" customFormat="1" x14ac:dyDescent="0.35">
      <c r="A526" s="11"/>
      <c r="B526" s="11"/>
      <c r="C526" s="156"/>
      <c r="D526" s="157"/>
      <c r="E526" s="158" t="str">
        <f>Impacts!E$79</f>
        <v>Direct effects on NPV government take</v>
      </c>
      <c r="F526" s="158" t="str">
        <f>Impacts!F$79</f>
        <v>%</v>
      </c>
      <c r="G526" s="514">
        <f>Impacts!G$79</f>
        <v>0</v>
      </c>
      <c r="I526" s="194"/>
      <c r="J526" s="194"/>
      <c r="K526" s="194"/>
      <c r="L526" s="194"/>
      <c r="M526" s="194"/>
      <c r="N526" s="194"/>
      <c r="O526" s="194"/>
      <c r="P526" s="194"/>
      <c r="Q526" s="194"/>
      <c r="R526" s="194"/>
      <c r="S526" s="194"/>
      <c r="T526" s="194"/>
      <c r="U526" s="194"/>
      <c r="V526" s="194"/>
      <c r="W526" s="194"/>
      <c r="X526" s="194"/>
      <c r="Y526" s="194"/>
      <c r="Z526" s="194"/>
      <c r="AA526" s="194"/>
      <c r="AB526" s="194"/>
      <c r="AC526" s="194"/>
      <c r="AD526" s="194"/>
      <c r="AE526" s="194"/>
      <c r="AF526" s="194"/>
    </row>
    <row r="527" spans="1:32" s="158" customFormat="1" x14ac:dyDescent="0.35">
      <c r="A527" s="11"/>
      <c r="B527" s="11"/>
      <c r="C527" s="156"/>
      <c r="D527" s="157"/>
      <c r="E527" s="158" t="str">
        <f>Impacts!E$271</f>
        <v>Behavioural effects on NPV government take</v>
      </c>
      <c r="F527" s="158" t="str">
        <f>Impacts!F$271</f>
        <v>%</v>
      </c>
      <c r="G527" s="514">
        <f>Impacts!G$271</f>
        <v>0</v>
      </c>
      <c r="I527" s="194"/>
      <c r="J527" s="194"/>
      <c r="K527" s="194"/>
      <c r="L527" s="194"/>
      <c r="M527" s="194"/>
      <c r="N527" s="194"/>
      <c r="O527" s="194"/>
      <c r="P527" s="194"/>
      <c r="Q527" s="194"/>
      <c r="R527" s="194"/>
      <c r="S527" s="194"/>
      <c r="T527" s="194"/>
      <c r="U527" s="194"/>
      <c r="V527" s="194"/>
      <c r="W527" s="194"/>
      <c r="X527" s="194"/>
      <c r="Y527" s="194"/>
      <c r="Z527" s="194"/>
      <c r="AA527" s="194"/>
      <c r="AB527" s="194"/>
      <c r="AC527" s="194"/>
      <c r="AD527" s="194"/>
      <c r="AE527" s="194"/>
      <c r="AF527" s="194"/>
    </row>
    <row r="528" spans="1:32" s="158" customFormat="1" x14ac:dyDescent="0.35">
      <c r="A528" s="11"/>
      <c r="B528" s="11"/>
      <c r="C528" s="156"/>
      <c r="D528" s="157"/>
      <c r="E528" s="158" t="str">
        <f>Behavioural!E$1377</f>
        <v>NPV government take (behavioural)</v>
      </c>
      <c r="F528" s="158" t="str">
        <f>Behavioural!F$1377</f>
        <v>%</v>
      </c>
      <c r="G528" s="514">
        <f>Behavioural!G$1377</f>
        <v>0.70954085641679376</v>
      </c>
      <c r="I528" s="194"/>
      <c r="J528" s="194"/>
      <c r="K528" s="194"/>
      <c r="L528" s="194"/>
      <c r="M528" s="194"/>
      <c r="N528" s="194"/>
      <c r="O528" s="194"/>
      <c r="P528" s="194"/>
      <c r="Q528" s="194"/>
      <c r="R528" s="194"/>
      <c r="S528" s="194"/>
      <c r="T528" s="194"/>
      <c r="U528" s="194"/>
      <c r="V528" s="194"/>
      <c r="W528" s="194"/>
      <c r="X528" s="194"/>
      <c r="Y528" s="194"/>
      <c r="Z528" s="194"/>
      <c r="AA528" s="194"/>
      <c r="AB528" s="194"/>
      <c r="AC528" s="194"/>
      <c r="AD528" s="194"/>
      <c r="AE528" s="194"/>
      <c r="AF528" s="194"/>
    </row>
    <row r="530" spans="1:35" x14ac:dyDescent="0.35">
      <c r="D530" s="87" t="s">
        <v>962</v>
      </c>
    </row>
    <row r="531" spans="1:35" x14ac:dyDescent="0.35">
      <c r="E531" s="46" t="s">
        <v>173</v>
      </c>
      <c r="F531" s="46" t="s">
        <v>1042</v>
      </c>
      <c r="G531" s="88" t="s">
        <v>1409</v>
      </c>
    </row>
    <row r="532" spans="1:35" x14ac:dyDescent="0.35">
      <c r="E532" s="46" t="s">
        <v>991</v>
      </c>
      <c r="F532" s="46" t="s">
        <v>1042</v>
      </c>
      <c r="G532" s="88" t="s">
        <v>1518</v>
      </c>
    </row>
    <row r="533" spans="1:35" x14ac:dyDescent="0.35">
      <c r="E533" s="46" t="s">
        <v>1043</v>
      </c>
      <c r="F533" s="46" t="s">
        <v>1042</v>
      </c>
      <c r="G533" s="88" t="s">
        <v>231</v>
      </c>
    </row>
    <row r="534" spans="1:35" x14ac:dyDescent="0.35">
      <c r="E534" s="46" t="s">
        <v>1044</v>
      </c>
      <c r="F534" s="46" t="s">
        <v>1042</v>
      </c>
      <c r="G534" s="88" t="s">
        <v>164</v>
      </c>
    </row>
    <row r="535" spans="1:35" x14ac:dyDescent="0.35">
      <c r="E535" s="46" t="s">
        <v>1045</v>
      </c>
      <c r="F535" s="46" t="s">
        <v>1042</v>
      </c>
      <c r="G535" s="88" t="s">
        <v>1063</v>
      </c>
    </row>
    <row r="536" spans="1:35" x14ac:dyDescent="0.35">
      <c r="E536" s="46" t="s">
        <v>1046</v>
      </c>
      <c r="F536" s="46" t="s">
        <v>1042</v>
      </c>
      <c r="G536" s="88" t="s">
        <v>1337</v>
      </c>
    </row>
    <row r="538" spans="1:35" x14ac:dyDescent="0.35">
      <c r="B538" s="1" t="s">
        <v>1410</v>
      </c>
    </row>
    <row r="540" spans="1:35" x14ac:dyDescent="0.35">
      <c r="C540" s="86" t="s">
        <v>1520</v>
      </c>
    </row>
    <row r="542" spans="1:35" x14ac:dyDescent="0.35">
      <c r="D542" s="87" t="s">
        <v>75</v>
      </c>
    </row>
    <row r="543" spans="1:35" x14ac:dyDescent="0.35">
      <c r="A543" s="46"/>
      <c r="B543" s="46"/>
      <c r="E543" s="159" t="str">
        <f>Benchmark!E$142</f>
        <v>Project operating costs (original)</v>
      </c>
      <c r="F543" s="159" t="str">
        <f>Benchmark!F$142</f>
        <v>M$</v>
      </c>
      <c r="I543" s="159">
        <f>Benchmark!I$142</f>
        <v>1356.8056250000002</v>
      </c>
      <c r="J543" s="174"/>
      <c r="K543" s="159">
        <f>Benchmark!K$142</f>
        <v>0</v>
      </c>
      <c r="L543" s="159">
        <f>Benchmark!L$142</f>
        <v>0</v>
      </c>
      <c r="M543" s="159">
        <f>Benchmark!M$142</f>
        <v>69.541228582554524</v>
      </c>
      <c r="N543" s="159">
        <f>Benchmark!N$142</f>
        <v>75.478728582554524</v>
      </c>
      <c r="O543" s="159">
        <f>Benchmark!O$142</f>
        <v>75.478728582554524</v>
      </c>
      <c r="P543" s="159">
        <f>Benchmark!P$142</f>
        <v>75.478728582554524</v>
      </c>
      <c r="Q543" s="159">
        <f>Benchmark!Q$142</f>
        <v>75.478728582554524</v>
      </c>
      <c r="R543" s="159">
        <f>Benchmark!R$142</f>
        <v>75.478728582554524</v>
      </c>
      <c r="S543" s="159">
        <f>Benchmark!S$142</f>
        <v>75.478728582554524</v>
      </c>
      <c r="T543" s="159">
        <f>Benchmark!T$142</f>
        <v>75.478728582554524</v>
      </c>
      <c r="U543" s="159">
        <f>Benchmark!U$142</f>
        <v>75.478728582554524</v>
      </c>
      <c r="V543" s="159">
        <f>Benchmark!V$142</f>
        <v>75.478728582554524</v>
      </c>
      <c r="W543" s="159">
        <f>Benchmark!W$142</f>
        <v>75.478728582554524</v>
      </c>
      <c r="X543" s="159">
        <f>Benchmark!X$142</f>
        <v>75.478728582554524</v>
      </c>
      <c r="Y543" s="159">
        <f>Benchmark!Y$142</f>
        <v>75.478728582554524</v>
      </c>
      <c r="Z543" s="159">
        <f>Benchmark!Z$142</f>
        <v>75.478728582554524</v>
      </c>
      <c r="AA543" s="159">
        <f>Benchmark!AA$142</f>
        <v>75.478728582554524</v>
      </c>
      <c r="AB543" s="159">
        <f>Benchmark!AB$142</f>
        <v>75.478728582554524</v>
      </c>
      <c r="AC543" s="159">
        <f>Benchmark!AC$142</f>
        <v>75.478728582554524</v>
      </c>
      <c r="AD543" s="159">
        <f>Benchmark!AD$142</f>
        <v>74.237239096573177</v>
      </c>
      <c r="AE543" s="159">
        <f>Benchmark!AE$142</f>
        <v>5.3674999999999784</v>
      </c>
      <c r="AF543" s="159">
        <f>Benchmark!AF$142</f>
        <v>0</v>
      </c>
      <c r="AG543" s="159">
        <f>Benchmark!AG$142</f>
        <v>0</v>
      </c>
      <c r="AH543" s="159">
        <f>Benchmark!AH$142</f>
        <v>0</v>
      </c>
      <c r="AI543" s="159">
        <f>Benchmark!AI$142</f>
        <v>0</v>
      </c>
    </row>
    <row r="544" spans="1:35" x14ac:dyDescent="0.35">
      <c r="A544" s="46"/>
      <c r="B544" s="46"/>
      <c r="E544" s="159" t="str">
        <f>Benchmark!E$195</f>
        <v>Project capital costs (original)</v>
      </c>
      <c r="F544" s="159" t="str">
        <f>Benchmark!F$195</f>
        <v>M$</v>
      </c>
      <c r="I544" s="159">
        <f>Benchmark!I$195</f>
        <v>160</v>
      </c>
      <c r="J544" s="174"/>
      <c r="K544" s="159">
        <f>Benchmark!K$195</f>
        <v>80</v>
      </c>
      <c r="L544" s="159">
        <f>Benchmark!L$195</f>
        <v>80</v>
      </c>
      <c r="M544" s="159">
        <f>Benchmark!M$195</f>
        <v>0</v>
      </c>
      <c r="N544" s="159">
        <f>Benchmark!N$195</f>
        <v>0</v>
      </c>
      <c r="O544" s="159">
        <f>Benchmark!O$195</f>
        <v>0</v>
      </c>
      <c r="P544" s="159">
        <f>Benchmark!P$195</f>
        <v>0</v>
      </c>
      <c r="Q544" s="159">
        <f>Benchmark!Q$195</f>
        <v>0</v>
      </c>
      <c r="R544" s="159">
        <f>Benchmark!R$195</f>
        <v>0</v>
      </c>
      <c r="S544" s="159">
        <f>Benchmark!S$195</f>
        <v>0</v>
      </c>
      <c r="T544" s="159">
        <f>Benchmark!T$195</f>
        <v>0</v>
      </c>
      <c r="U544" s="159">
        <f>Benchmark!U$195</f>
        <v>0</v>
      </c>
      <c r="V544" s="159">
        <f>Benchmark!V$195</f>
        <v>0</v>
      </c>
      <c r="W544" s="159">
        <f>Benchmark!W$195</f>
        <v>0</v>
      </c>
      <c r="X544" s="159">
        <f>Benchmark!X$195</f>
        <v>0</v>
      </c>
      <c r="Y544" s="159">
        <f>Benchmark!Y$195</f>
        <v>0</v>
      </c>
      <c r="Z544" s="159">
        <f>Benchmark!Z$195</f>
        <v>0</v>
      </c>
      <c r="AA544" s="159">
        <f>Benchmark!AA$195</f>
        <v>0</v>
      </c>
      <c r="AB544" s="159">
        <f>Benchmark!AB$195</f>
        <v>0</v>
      </c>
      <c r="AC544" s="159">
        <f>Benchmark!AC$195</f>
        <v>0</v>
      </c>
      <c r="AD544" s="159">
        <f>Benchmark!AD$195</f>
        <v>0</v>
      </c>
      <c r="AE544" s="159">
        <f>Benchmark!AE$195</f>
        <v>0</v>
      </c>
      <c r="AF544" s="159">
        <f>Benchmark!AF$195</f>
        <v>0</v>
      </c>
      <c r="AG544" s="159">
        <f>Benchmark!AG$195</f>
        <v>0</v>
      </c>
      <c r="AH544" s="159">
        <f>Benchmark!AH$195</f>
        <v>0</v>
      </c>
      <c r="AI544" s="159">
        <f>Benchmark!AI$195</f>
        <v>0</v>
      </c>
    </row>
    <row r="545" spans="1:35" x14ac:dyDescent="0.35">
      <c r="A545" s="46"/>
      <c r="B545" s="46"/>
      <c r="E545" s="159" t="str">
        <f>Benchmark!E$1312</f>
        <v>Government revenue (benchmark)</v>
      </c>
      <c r="F545" s="159" t="str">
        <f>Benchmark!F$1312</f>
        <v>M$</v>
      </c>
      <c r="I545" s="159">
        <f>Benchmark!I$1312</f>
        <v>341.56601015246144</v>
      </c>
      <c r="J545" s="174"/>
      <c r="K545" s="159">
        <f>Benchmark!K$1312</f>
        <v>11.84825</v>
      </c>
      <c r="L545" s="159">
        <f>Benchmark!L$1312</f>
        <v>6.8482500000000002</v>
      </c>
      <c r="M545" s="159">
        <f>Benchmark!M$1312</f>
        <v>9.3875204654355695</v>
      </c>
      <c r="N545" s="159">
        <f>Benchmark!N$1312</f>
        <v>11.042191596604345</v>
      </c>
      <c r="O545" s="159">
        <f>Benchmark!O$1312</f>
        <v>10.888870168032918</v>
      </c>
      <c r="P545" s="159">
        <f>Benchmark!P$1312</f>
        <v>10.735548739461489</v>
      </c>
      <c r="Q545" s="159">
        <f>Benchmark!Q$1312</f>
        <v>13.507985792161634</v>
      </c>
      <c r="R545" s="159">
        <f>Benchmark!R$1312</f>
        <v>14.402687877051344</v>
      </c>
      <c r="S545" s="159">
        <f>Benchmark!S$1312</f>
        <v>14.661366290768411</v>
      </c>
      <c r="T545" s="159">
        <f>Benchmark!T$1312</f>
        <v>14.917978881247324</v>
      </c>
      <c r="U545" s="159">
        <f>Benchmark!U$1312</f>
        <v>16.327203730068177</v>
      </c>
      <c r="V545" s="159">
        <f>Benchmark!V$1312</f>
        <v>17.938990089478331</v>
      </c>
      <c r="W545" s="159">
        <f>Benchmark!W$1312</f>
        <v>22.406600898625641</v>
      </c>
      <c r="X545" s="159">
        <f>Benchmark!X$1312</f>
        <v>22.406600898625641</v>
      </c>
      <c r="Y545" s="159">
        <f>Benchmark!Y$1312</f>
        <v>22.406600898625637</v>
      </c>
      <c r="Z545" s="159">
        <f>Benchmark!Z$1312</f>
        <v>22.406600898625634</v>
      </c>
      <c r="AA545" s="159">
        <f>Benchmark!AA$1312</f>
        <v>22.406600898625634</v>
      </c>
      <c r="AB545" s="159">
        <f>Benchmark!AB$1312</f>
        <v>22.406600898625634</v>
      </c>
      <c r="AC545" s="159">
        <f>Benchmark!AC$1312</f>
        <v>22.406600898625641</v>
      </c>
      <c r="AD545" s="159">
        <f>Benchmark!AD$1312</f>
        <v>22.861877781511161</v>
      </c>
      <c r="AE545" s="159">
        <f>Benchmark!AE$1312</f>
        <v>9.3510824502612824</v>
      </c>
      <c r="AF545" s="159">
        <f>Benchmark!AF$1312</f>
        <v>2.5579538487363605E-16</v>
      </c>
      <c r="AG545" s="159">
        <f>Benchmark!AG$1312</f>
        <v>2.5579538487363605E-16</v>
      </c>
      <c r="AH545" s="159">
        <f>Benchmark!AH$1312</f>
        <v>2.5579538487363605E-16</v>
      </c>
      <c r="AI545" s="159">
        <f>Benchmark!AI$1312</f>
        <v>2.5579538487363605E-16</v>
      </c>
    </row>
    <row r="546" spans="1:35" x14ac:dyDescent="0.35">
      <c r="A546" s="46"/>
      <c r="B546" s="46"/>
      <c r="E546" s="159" t="str">
        <f>Benchmark!E$94</f>
        <v>Project net revenues (original)</v>
      </c>
      <c r="F546" s="159" t="str">
        <f>Benchmark!F$94</f>
        <v>M$</v>
      </c>
      <c r="I546" s="159">
        <f>Benchmark!I$94</f>
        <v>2215.8009403111937</v>
      </c>
      <c r="J546" s="174" t="str">
        <f>G555</f>
        <v>Revenue</v>
      </c>
      <c r="K546" s="159">
        <f>Benchmark!K$94</f>
        <v>0</v>
      </c>
      <c r="L546" s="159">
        <f>Benchmark!L$94</f>
        <v>0</v>
      </c>
      <c r="M546" s="159">
        <f>Benchmark!M$94</f>
        <v>92.448303584412301</v>
      </c>
      <c r="N546" s="159">
        <f>Benchmark!N$94</f>
        <v>123.26440477921639</v>
      </c>
      <c r="O546" s="159">
        <f>Benchmark!O$94</f>
        <v>123.26440477921639</v>
      </c>
      <c r="P546" s="159">
        <f>Benchmark!P$94</f>
        <v>123.26440477921639</v>
      </c>
      <c r="Q546" s="159">
        <f>Benchmark!Q$94</f>
        <v>123.26440477921639</v>
      </c>
      <c r="R546" s="159">
        <f>Benchmark!R$94</f>
        <v>123.26440477921639</v>
      </c>
      <c r="S546" s="159">
        <f>Benchmark!S$94</f>
        <v>123.26440477921639</v>
      </c>
      <c r="T546" s="159">
        <f>Benchmark!T$94</f>
        <v>123.26440477921639</v>
      </c>
      <c r="U546" s="159">
        <f>Benchmark!U$94</f>
        <v>123.26440477921639</v>
      </c>
      <c r="V546" s="159">
        <f>Benchmark!V$94</f>
        <v>123.26440477921639</v>
      </c>
      <c r="W546" s="159">
        <f>Benchmark!W$94</f>
        <v>123.26440477921639</v>
      </c>
      <c r="X546" s="159">
        <f>Benchmark!X$94</f>
        <v>123.26440477921639</v>
      </c>
      <c r="Y546" s="159">
        <f>Benchmark!Y$94</f>
        <v>123.26440477921639</v>
      </c>
      <c r="Z546" s="159">
        <f>Benchmark!Z$94</f>
        <v>123.26440477921639</v>
      </c>
      <c r="AA546" s="159">
        <f>Benchmark!AA$94</f>
        <v>123.26440477921639</v>
      </c>
      <c r="AB546" s="159">
        <f>Benchmark!AB$94</f>
        <v>123.26440477921639</v>
      </c>
      <c r="AC546" s="159">
        <f>Benchmark!AC$94</f>
        <v>123.26440477921639</v>
      </c>
      <c r="AD546" s="159">
        <f>Benchmark!AD$94</f>
        <v>123.26440477921639</v>
      </c>
      <c r="AE546" s="159">
        <f>Benchmark!AE$94</f>
        <v>27.857755480102799</v>
      </c>
      <c r="AF546" s="159">
        <f>Benchmark!AF$94</f>
        <v>0</v>
      </c>
      <c r="AG546" s="159">
        <f>Benchmark!AG$94</f>
        <v>0</v>
      </c>
      <c r="AH546" s="159">
        <f>Benchmark!AH$94</f>
        <v>0</v>
      </c>
      <c r="AI546" s="159">
        <f>Benchmark!AI$94</f>
        <v>0</v>
      </c>
    </row>
    <row r="547" spans="1:35" x14ac:dyDescent="0.35">
      <c r="E547" s="46" t="s">
        <v>1521</v>
      </c>
      <c r="F547" s="46" t="s">
        <v>88</v>
      </c>
      <c r="I547" s="146">
        <f>SUM(K547:AI547)</f>
        <v>-160</v>
      </c>
      <c r="J547" s="174" t="str">
        <f t="shared" ref="J547:J550" si="8">G556</f>
        <v>Investment</v>
      </c>
      <c r="K547" s="146">
        <f>-1*K544</f>
        <v>-80</v>
      </c>
      <c r="L547" s="146">
        <f t="shared" ref="L547:AI547" si="9">-1*L544</f>
        <v>-80</v>
      </c>
      <c r="M547" s="146">
        <f t="shared" si="9"/>
        <v>0</v>
      </c>
      <c r="N547" s="146">
        <f t="shared" si="9"/>
        <v>0</v>
      </c>
      <c r="O547" s="146">
        <f t="shared" si="9"/>
        <v>0</v>
      </c>
      <c r="P547" s="146">
        <f t="shared" si="9"/>
        <v>0</v>
      </c>
      <c r="Q547" s="146">
        <f t="shared" si="9"/>
        <v>0</v>
      </c>
      <c r="R547" s="146">
        <f t="shared" si="9"/>
        <v>0</v>
      </c>
      <c r="S547" s="146">
        <f t="shared" si="9"/>
        <v>0</v>
      </c>
      <c r="T547" s="146">
        <f t="shared" si="9"/>
        <v>0</v>
      </c>
      <c r="U547" s="146">
        <f t="shared" si="9"/>
        <v>0</v>
      </c>
      <c r="V547" s="146">
        <f t="shared" si="9"/>
        <v>0</v>
      </c>
      <c r="W547" s="146">
        <f t="shared" si="9"/>
        <v>0</v>
      </c>
      <c r="X547" s="146">
        <f t="shared" si="9"/>
        <v>0</v>
      </c>
      <c r="Y547" s="146">
        <f t="shared" si="9"/>
        <v>0</v>
      </c>
      <c r="Z547" s="146">
        <f t="shared" si="9"/>
        <v>0</v>
      </c>
      <c r="AA547" s="146">
        <f t="shared" si="9"/>
        <v>0</v>
      </c>
      <c r="AB547" s="146">
        <f t="shared" si="9"/>
        <v>0</v>
      </c>
      <c r="AC547" s="146">
        <f t="shared" si="9"/>
        <v>0</v>
      </c>
      <c r="AD547" s="146">
        <f t="shared" si="9"/>
        <v>0</v>
      </c>
      <c r="AE547" s="146">
        <f t="shared" si="9"/>
        <v>0</v>
      </c>
      <c r="AF547" s="146">
        <f t="shared" si="9"/>
        <v>0</v>
      </c>
      <c r="AG547" s="146">
        <f t="shared" si="9"/>
        <v>0</v>
      </c>
      <c r="AH547" s="146">
        <f t="shared" si="9"/>
        <v>0</v>
      </c>
      <c r="AI547" s="146">
        <f t="shared" si="9"/>
        <v>0</v>
      </c>
    </row>
    <row r="548" spans="1:35" x14ac:dyDescent="0.35">
      <c r="E548" s="46" t="s">
        <v>1522</v>
      </c>
      <c r="F548" s="46" t="s">
        <v>88</v>
      </c>
      <c r="I548" s="146">
        <f>SUM(K548:AI548)</f>
        <v>-1356.8056250000002</v>
      </c>
      <c r="J548" s="174" t="str">
        <f t="shared" si="8"/>
        <v>Operating costs</v>
      </c>
      <c r="K548" s="146">
        <f>-1*K543</f>
        <v>0</v>
      </c>
      <c r="L548" s="146">
        <f t="shared" ref="L548:AI548" si="10">-1*L543</f>
        <v>0</v>
      </c>
      <c r="M548" s="146">
        <f t="shared" si="10"/>
        <v>-69.541228582554524</v>
      </c>
      <c r="N548" s="146">
        <f t="shared" si="10"/>
        <v>-75.478728582554524</v>
      </c>
      <c r="O548" s="146">
        <f t="shared" si="10"/>
        <v>-75.478728582554524</v>
      </c>
      <c r="P548" s="146">
        <f t="shared" si="10"/>
        <v>-75.478728582554524</v>
      </c>
      <c r="Q548" s="146">
        <f t="shared" si="10"/>
        <v>-75.478728582554524</v>
      </c>
      <c r="R548" s="146">
        <f t="shared" si="10"/>
        <v>-75.478728582554524</v>
      </c>
      <c r="S548" s="146">
        <f t="shared" si="10"/>
        <v>-75.478728582554524</v>
      </c>
      <c r="T548" s="146">
        <f t="shared" si="10"/>
        <v>-75.478728582554524</v>
      </c>
      <c r="U548" s="146">
        <f t="shared" si="10"/>
        <v>-75.478728582554524</v>
      </c>
      <c r="V548" s="146">
        <f t="shared" si="10"/>
        <v>-75.478728582554524</v>
      </c>
      <c r="W548" s="146">
        <f t="shared" si="10"/>
        <v>-75.478728582554524</v>
      </c>
      <c r="X548" s="146">
        <f t="shared" si="10"/>
        <v>-75.478728582554524</v>
      </c>
      <c r="Y548" s="146">
        <f t="shared" si="10"/>
        <v>-75.478728582554524</v>
      </c>
      <c r="Z548" s="146">
        <f t="shared" si="10"/>
        <v>-75.478728582554524</v>
      </c>
      <c r="AA548" s="146">
        <f t="shared" si="10"/>
        <v>-75.478728582554524</v>
      </c>
      <c r="AB548" s="146">
        <f t="shared" si="10"/>
        <v>-75.478728582554524</v>
      </c>
      <c r="AC548" s="146">
        <f t="shared" si="10"/>
        <v>-75.478728582554524</v>
      </c>
      <c r="AD548" s="146">
        <f t="shared" si="10"/>
        <v>-74.237239096573177</v>
      </c>
      <c r="AE548" s="146">
        <f t="shared" si="10"/>
        <v>-5.3674999999999784</v>
      </c>
      <c r="AF548" s="146">
        <f t="shared" si="10"/>
        <v>0</v>
      </c>
      <c r="AG548" s="146">
        <f t="shared" si="10"/>
        <v>0</v>
      </c>
      <c r="AH548" s="146">
        <f t="shared" si="10"/>
        <v>0</v>
      </c>
      <c r="AI548" s="146">
        <f t="shared" si="10"/>
        <v>0</v>
      </c>
    </row>
    <row r="549" spans="1:35" x14ac:dyDescent="0.35">
      <c r="E549" s="46" t="s">
        <v>1523</v>
      </c>
      <c r="F549" s="46" t="s">
        <v>88</v>
      </c>
      <c r="I549" s="146">
        <f>SUM(K549:AI549)</f>
        <v>-341.56601015246144</v>
      </c>
      <c r="J549" s="174" t="str">
        <f t="shared" si="8"/>
        <v>Taxes and royalty</v>
      </c>
      <c r="K549" s="146">
        <f>-1*K545</f>
        <v>-11.84825</v>
      </c>
      <c r="L549" s="146">
        <f t="shared" ref="L549:AI549" si="11">-1*L545</f>
        <v>-6.8482500000000002</v>
      </c>
      <c r="M549" s="146">
        <f t="shared" si="11"/>
        <v>-9.3875204654355695</v>
      </c>
      <c r="N549" s="146">
        <f t="shared" si="11"/>
        <v>-11.042191596604345</v>
      </c>
      <c r="O549" s="146">
        <f t="shared" si="11"/>
        <v>-10.888870168032918</v>
      </c>
      <c r="P549" s="146">
        <f t="shared" si="11"/>
        <v>-10.735548739461489</v>
      </c>
      <c r="Q549" s="146">
        <f t="shared" si="11"/>
        <v>-13.507985792161634</v>
      </c>
      <c r="R549" s="146">
        <f t="shared" si="11"/>
        <v>-14.402687877051344</v>
      </c>
      <c r="S549" s="146">
        <f t="shared" si="11"/>
        <v>-14.661366290768411</v>
      </c>
      <c r="T549" s="146">
        <f t="shared" si="11"/>
        <v>-14.917978881247324</v>
      </c>
      <c r="U549" s="146">
        <f t="shared" si="11"/>
        <v>-16.327203730068177</v>
      </c>
      <c r="V549" s="146">
        <f t="shared" si="11"/>
        <v>-17.938990089478331</v>
      </c>
      <c r="W549" s="146">
        <f t="shared" si="11"/>
        <v>-22.406600898625641</v>
      </c>
      <c r="X549" s="146">
        <f t="shared" si="11"/>
        <v>-22.406600898625641</v>
      </c>
      <c r="Y549" s="146">
        <f t="shared" si="11"/>
        <v>-22.406600898625637</v>
      </c>
      <c r="Z549" s="146">
        <f t="shared" si="11"/>
        <v>-22.406600898625634</v>
      </c>
      <c r="AA549" s="146">
        <f t="shared" si="11"/>
        <v>-22.406600898625634</v>
      </c>
      <c r="AB549" s="146">
        <f t="shared" si="11"/>
        <v>-22.406600898625634</v>
      </c>
      <c r="AC549" s="146">
        <f t="shared" si="11"/>
        <v>-22.406600898625641</v>
      </c>
      <c r="AD549" s="146">
        <f t="shared" si="11"/>
        <v>-22.861877781511161</v>
      </c>
      <c r="AE549" s="146">
        <f t="shared" si="11"/>
        <v>-9.3510824502612824</v>
      </c>
      <c r="AF549" s="146">
        <f t="shared" si="11"/>
        <v>-2.5579538487363605E-16</v>
      </c>
      <c r="AG549" s="146">
        <f t="shared" si="11"/>
        <v>-2.5579538487363605E-16</v>
      </c>
      <c r="AH549" s="146">
        <f t="shared" si="11"/>
        <v>-2.5579538487363605E-16</v>
      </c>
      <c r="AI549" s="146">
        <f t="shared" si="11"/>
        <v>-2.5579538487363605E-16</v>
      </c>
    </row>
    <row r="550" spans="1:35" s="158" customFormat="1" x14ac:dyDescent="0.35">
      <c r="A550" s="11"/>
      <c r="B550" s="11"/>
      <c r="C550" s="156"/>
      <c r="D550" s="157"/>
      <c r="E550" s="158" t="str">
        <f>Benchmark!E$1247</f>
        <v>Project net cash flow (benchmark)</v>
      </c>
      <c r="F550" s="158" t="str">
        <f>Benchmark!F$1247</f>
        <v>M$</v>
      </c>
      <c r="G550" s="194"/>
      <c r="I550" s="159">
        <f>Benchmark!I$1247</f>
        <v>357.42930515873229</v>
      </c>
      <c r="J550" s="159" t="str">
        <f t="shared" si="8"/>
        <v>Project NCF</v>
      </c>
      <c r="K550" s="159">
        <f>Benchmark!K$1247</f>
        <v>-91.848250000000007</v>
      </c>
      <c r="L550" s="159">
        <f>Benchmark!L$1247</f>
        <v>-86.848250000000007</v>
      </c>
      <c r="M550" s="159">
        <f>Benchmark!M$1247</f>
        <v>13.519554536422207</v>
      </c>
      <c r="N550" s="159">
        <f>Benchmark!N$1247</f>
        <v>36.743484600057521</v>
      </c>
      <c r="O550" s="159">
        <f>Benchmark!O$1247</f>
        <v>36.896806028628951</v>
      </c>
      <c r="P550" s="159">
        <f>Benchmark!P$1247</f>
        <v>37.050127457200375</v>
      </c>
      <c r="Q550" s="159">
        <f>Benchmark!Q$1247</f>
        <v>34.277690404500234</v>
      </c>
      <c r="R550" s="159">
        <f>Benchmark!R$1247</f>
        <v>33.382988319610526</v>
      </c>
      <c r="S550" s="159">
        <f>Benchmark!S$1247</f>
        <v>33.124309905893455</v>
      </c>
      <c r="T550" s="159">
        <f>Benchmark!T$1247</f>
        <v>32.867697315414546</v>
      </c>
      <c r="U550" s="159">
        <f>Benchmark!U$1247</f>
        <v>31.45847246659369</v>
      </c>
      <c r="V550" s="159">
        <f>Benchmark!V$1247</f>
        <v>29.846686107183537</v>
      </c>
      <c r="W550" s="159">
        <f>Benchmark!W$1247</f>
        <v>25.379075298036227</v>
      </c>
      <c r="X550" s="159">
        <f>Benchmark!X$1247</f>
        <v>25.379075298036227</v>
      </c>
      <c r="Y550" s="159">
        <f>Benchmark!Y$1247</f>
        <v>25.379075298036231</v>
      </c>
      <c r="Z550" s="159">
        <f>Benchmark!Z$1247</f>
        <v>25.379075298036234</v>
      </c>
      <c r="AA550" s="159">
        <f>Benchmark!AA$1247</f>
        <v>25.379075298036234</v>
      </c>
      <c r="AB550" s="159">
        <f>Benchmark!AB$1247</f>
        <v>25.379075298036234</v>
      </c>
      <c r="AC550" s="159">
        <f>Benchmark!AC$1247</f>
        <v>25.379075298036227</v>
      </c>
      <c r="AD550" s="159">
        <f>Benchmark!AD$1247</f>
        <v>26.165287901132054</v>
      </c>
      <c r="AE550" s="159">
        <f>Benchmark!AE$1247</f>
        <v>13.139173029841539</v>
      </c>
      <c r="AF550" s="159">
        <f>Benchmark!AF$1247</f>
        <v>-2.5579538487363605E-16</v>
      </c>
      <c r="AG550" s="159">
        <f>Benchmark!AG$1247</f>
        <v>-2.5579538487363605E-16</v>
      </c>
      <c r="AH550" s="159">
        <f>Benchmark!AH$1247</f>
        <v>-2.5579538487363605E-16</v>
      </c>
      <c r="AI550" s="159">
        <f>Benchmark!AI$1247</f>
        <v>-2.5579538487363605E-16</v>
      </c>
    </row>
    <row r="552" spans="1:35" x14ac:dyDescent="0.35">
      <c r="D552" s="87" t="s">
        <v>962</v>
      </c>
    </row>
    <row r="553" spans="1:35" x14ac:dyDescent="0.35">
      <c r="E553" s="46" t="s">
        <v>173</v>
      </c>
      <c r="F553" s="46" t="s">
        <v>1042</v>
      </c>
      <c r="G553" s="88" t="s">
        <v>1520</v>
      </c>
    </row>
    <row r="554" spans="1:35" x14ac:dyDescent="0.35">
      <c r="E554" s="46" t="s">
        <v>1524</v>
      </c>
      <c r="F554" s="46" t="s">
        <v>1042</v>
      </c>
      <c r="G554" s="88" t="s">
        <v>1525</v>
      </c>
    </row>
    <row r="555" spans="1:35" x14ac:dyDescent="0.35">
      <c r="E555" s="46" t="s">
        <v>1043</v>
      </c>
      <c r="F555" s="46" t="s">
        <v>1042</v>
      </c>
      <c r="G555" s="88" t="s">
        <v>917</v>
      </c>
    </row>
    <row r="556" spans="1:35" x14ac:dyDescent="0.35">
      <c r="E556" s="46" t="s">
        <v>1044</v>
      </c>
      <c r="F556" s="46" t="s">
        <v>1042</v>
      </c>
      <c r="G556" s="88" t="s">
        <v>1526</v>
      </c>
    </row>
    <row r="557" spans="1:35" x14ac:dyDescent="0.35">
      <c r="E557" s="46" t="s">
        <v>1045</v>
      </c>
      <c r="F557" s="46" t="s">
        <v>1042</v>
      </c>
      <c r="G557" s="88" t="s">
        <v>83</v>
      </c>
    </row>
    <row r="558" spans="1:35" x14ac:dyDescent="0.35">
      <c r="E558" s="46" t="s">
        <v>1046</v>
      </c>
      <c r="F558" s="46" t="s">
        <v>1042</v>
      </c>
      <c r="G558" s="88" t="s">
        <v>1527</v>
      </c>
    </row>
    <row r="559" spans="1:35" x14ac:dyDescent="0.35">
      <c r="E559" s="46" t="s">
        <v>1329</v>
      </c>
      <c r="F559" s="46" t="s">
        <v>1042</v>
      </c>
      <c r="G559" s="88" t="s">
        <v>1528</v>
      </c>
    </row>
    <row r="561" spans="1:35" x14ac:dyDescent="0.35">
      <c r="C561" s="86" t="s">
        <v>1529</v>
      </c>
    </row>
    <row r="563" spans="1:35" x14ac:dyDescent="0.35">
      <c r="D563" s="87" t="s">
        <v>75</v>
      </c>
    </row>
    <row r="564" spans="1:35" x14ac:dyDescent="0.35">
      <c r="A564" s="46"/>
      <c r="B564" s="46"/>
      <c r="E564" s="159" t="str">
        <f>Incentive!E$142</f>
        <v>Project operating costs (original)</v>
      </c>
      <c r="F564" s="159" t="str">
        <f>Incentive!F$142</f>
        <v>M$</v>
      </c>
      <c r="I564" s="159">
        <f>Incentive!I$142</f>
        <v>1356.8056250000002</v>
      </c>
      <c r="J564" s="174"/>
      <c r="K564" s="159">
        <f>Incentive!K$142</f>
        <v>0</v>
      </c>
      <c r="L564" s="159">
        <f>Incentive!L$142</f>
        <v>0</v>
      </c>
      <c r="M564" s="159">
        <f>Incentive!M$142</f>
        <v>69.541228582554524</v>
      </c>
      <c r="N564" s="159">
        <f>Incentive!N$142</f>
        <v>75.478728582554524</v>
      </c>
      <c r="O564" s="159">
        <f>Incentive!O$142</f>
        <v>75.478728582554524</v>
      </c>
      <c r="P564" s="159">
        <f>Incentive!P$142</f>
        <v>75.478728582554524</v>
      </c>
      <c r="Q564" s="159">
        <f>Incentive!Q$142</f>
        <v>75.478728582554524</v>
      </c>
      <c r="R564" s="159">
        <f>Incentive!R$142</f>
        <v>75.478728582554524</v>
      </c>
      <c r="S564" s="159">
        <f>Incentive!S$142</f>
        <v>75.478728582554524</v>
      </c>
      <c r="T564" s="159">
        <f>Incentive!T$142</f>
        <v>75.478728582554524</v>
      </c>
      <c r="U564" s="159">
        <f>Incentive!U$142</f>
        <v>75.478728582554524</v>
      </c>
      <c r="V564" s="159">
        <f>Incentive!V$142</f>
        <v>75.478728582554524</v>
      </c>
      <c r="W564" s="159">
        <f>Incentive!W$142</f>
        <v>75.478728582554524</v>
      </c>
      <c r="X564" s="159">
        <f>Incentive!X$142</f>
        <v>75.478728582554524</v>
      </c>
      <c r="Y564" s="159">
        <f>Incentive!Y$142</f>
        <v>75.478728582554524</v>
      </c>
      <c r="Z564" s="159">
        <f>Incentive!Z$142</f>
        <v>75.478728582554524</v>
      </c>
      <c r="AA564" s="159">
        <f>Incentive!AA$142</f>
        <v>75.478728582554524</v>
      </c>
      <c r="AB564" s="159">
        <f>Incentive!AB$142</f>
        <v>75.478728582554524</v>
      </c>
      <c r="AC564" s="159">
        <f>Incentive!AC$142</f>
        <v>75.478728582554524</v>
      </c>
      <c r="AD564" s="159">
        <f>Incentive!AD$142</f>
        <v>74.237239096573177</v>
      </c>
      <c r="AE564" s="159">
        <f>Incentive!AE$142</f>
        <v>5.3674999999999784</v>
      </c>
      <c r="AF564" s="159">
        <f>Incentive!AF$142</f>
        <v>0</v>
      </c>
      <c r="AG564" s="159">
        <f>Incentive!AG$142</f>
        <v>0</v>
      </c>
      <c r="AH564" s="159">
        <f>Incentive!AH$142</f>
        <v>0</v>
      </c>
      <c r="AI564" s="159">
        <f>Incentive!AI$142</f>
        <v>0</v>
      </c>
    </row>
    <row r="565" spans="1:35" x14ac:dyDescent="0.35">
      <c r="A565" s="46"/>
      <c r="B565" s="46"/>
      <c r="E565" s="159" t="str">
        <f>Incentive!E$195</f>
        <v>Project capital costs (original)</v>
      </c>
      <c r="F565" s="159" t="str">
        <f>Incentive!F$195</f>
        <v>M$</v>
      </c>
      <c r="I565" s="159">
        <f>Incentive!I$195</f>
        <v>160</v>
      </c>
      <c r="J565" s="174"/>
      <c r="K565" s="159">
        <f>Incentive!K$195</f>
        <v>80</v>
      </c>
      <c r="L565" s="159">
        <f>Incentive!L$195</f>
        <v>80</v>
      </c>
      <c r="M565" s="159">
        <f>Incentive!M$195</f>
        <v>0</v>
      </c>
      <c r="N565" s="159">
        <f>Incentive!N$195</f>
        <v>0</v>
      </c>
      <c r="O565" s="159">
        <f>Incentive!O$195</f>
        <v>0</v>
      </c>
      <c r="P565" s="159">
        <f>Incentive!P$195</f>
        <v>0</v>
      </c>
      <c r="Q565" s="159">
        <f>Incentive!Q$195</f>
        <v>0</v>
      </c>
      <c r="R565" s="159">
        <f>Incentive!R$195</f>
        <v>0</v>
      </c>
      <c r="S565" s="159">
        <f>Incentive!S$195</f>
        <v>0</v>
      </c>
      <c r="T565" s="159">
        <f>Incentive!T$195</f>
        <v>0</v>
      </c>
      <c r="U565" s="159">
        <f>Incentive!U$195</f>
        <v>0</v>
      </c>
      <c r="V565" s="159">
        <f>Incentive!V$195</f>
        <v>0</v>
      </c>
      <c r="W565" s="159">
        <f>Incentive!W$195</f>
        <v>0</v>
      </c>
      <c r="X565" s="159">
        <f>Incentive!X$195</f>
        <v>0</v>
      </c>
      <c r="Y565" s="159">
        <f>Incentive!Y$195</f>
        <v>0</v>
      </c>
      <c r="Z565" s="159">
        <f>Incentive!Z$195</f>
        <v>0</v>
      </c>
      <c r="AA565" s="159">
        <f>Incentive!AA$195</f>
        <v>0</v>
      </c>
      <c r="AB565" s="159">
        <f>Incentive!AB$195</f>
        <v>0</v>
      </c>
      <c r="AC565" s="159">
        <f>Incentive!AC$195</f>
        <v>0</v>
      </c>
      <c r="AD565" s="159">
        <f>Incentive!AD$195</f>
        <v>0</v>
      </c>
      <c r="AE565" s="159">
        <f>Incentive!AE$195</f>
        <v>0</v>
      </c>
      <c r="AF565" s="159">
        <f>Incentive!AF$195</f>
        <v>0</v>
      </c>
      <c r="AG565" s="159">
        <f>Incentive!AG$195</f>
        <v>0</v>
      </c>
      <c r="AH565" s="159">
        <f>Incentive!AH$195</f>
        <v>0</v>
      </c>
      <c r="AI565" s="159">
        <f>Incentive!AI$195</f>
        <v>0</v>
      </c>
    </row>
    <row r="566" spans="1:35" x14ac:dyDescent="0.35">
      <c r="A566" s="46"/>
      <c r="B566" s="46"/>
      <c r="E566" s="159" t="str">
        <f>Incentive!E$1312</f>
        <v>Government revenue (incentive)</v>
      </c>
      <c r="F566" s="159" t="str">
        <f>Incentive!F$1312</f>
        <v>M$</v>
      </c>
      <c r="I566" s="159">
        <f>Incentive!I$1312</f>
        <v>341.56601015246144</v>
      </c>
      <c r="J566" s="174"/>
      <c r="K566" s="159">
        <f>Incentive!K$1312</f>
        <v>11.84825</v>
      </c>
      <c r="L566" s="159">
        <f>Incentive!L$1312</f>
        <v>6.8482500000000002</v>
      </c>
      <c r="M566" s="159">
        <f>Incentive!M$1312</f>
        <v>9.3875204654355695</v>
      </c>
      <c r="N566" s="159">
        <f>Incentive!N$1312</f>
        <v>11.042191596604345</v>
      </c>
      <c r="O566" s="159">
        <f>Incentive!O$1312</f>
        <v>10.888870168032918</v>
      </c>
      <c r="P566" s="159">
        <f>Incentive!P$1312</f>
        <v>10.735548739461489</v>
      </c>
      <c r="Q566" s="159">
        <f>Incentive!Q$1312</f>
        <v>13.507985792161634</v>
      </c>
      <c r="R566" s="159">
        <f>Incentive!R$1312</f>
        <v>14.402687877051344</v>
      </c>
      <c r="S566" s="159">
        <f>Incentive!S$1312</f>
        <v>14.661366290768411</v>
      </c>
      <c r="T566" s="159">
        <f>Incentive!T$1312</f>
        <v>14.917978881247324</v>
      </c>
      <c r="U566" s="159">
        <f>Incentive!U$1312</f>
        <v>16.327203730068177</v>
      </c>
      <c r="V566" s="159">
        <f>Incentive!V$1312</f>
        <v>17.938990089478331</v>
      </c>
      <c r="W566" s="159">
        <f>Incentive!W$1312</f>
        <v>22.406600898625641</v>
      </c>
      <c r="X566" s="159">
        <f>Incentive!X$1312</f>
        <v>22.406600898625641</v>
      </c>
      <c r="Y566" s="159">
        <f>Incentive!Y$1312</f>
        <v>22.406600898625637</v>
      </c>
      <c r="Z566" s="159">
        <f>Incentive!Z$1312</f>
        <v>22.406600898625634</v>
      </c>
      <c r="AA566" s="159">
        <f>Incentive!AA$1312</f>
        <v>22.406600898625634</v>
      </c>
      <c r="AB566" s="159">
        <f>Incentive!AB$1312</f>
        <v>22.406600898625634</v>
      </c>
      <c r="AC566" s="159">
        <f>Incentive!AC$1312</f>
        <v>22.406600898625641</v>
      </c>
      <c r="AD566" s="159">
        <f>Incentive!AD$1312</f>
        <v>22.861877781511161</v>
      </c>
      <c r="AE566" s="159">
        <f>Incentive!AE$1312</f>
        <v>9.3510824502612824</v>
      </c>
      <c r="AF566" s="159">
        <f>Incentive!AF$1312</f>
        <v>2.5579538487363605E-16</v>
      </c>
      <c r="AG566" s="159">
        <f>Incentive!AG$1312</f>
        <v>2.5579538487363605E-16</v>
      </c>
      <c r="AH566" s="159">
        <f>Incentive!AH$1312</f>
        <v>2.5579538487363605E-16</v>
      </c>
      <c r="AI566" s="159">
        <f>Incentive!AI$1312</f>
        <v>2.5579538487363605E-16</v>
      </c>
    </row>
    <row r="567" spans="1:35" x14ac:dyDescent="0.35">
      <c r="A567" s="46"/>
      <c r="B567" s="46"/>
      <c r="E567" s="159" t="str">
        <f>Incentive!E$94</f>
        <v>Project net revenues (original)</v>
      </c>
      <c r="F567" s="159" t="str">
        <f>Incentive!F$94</f>
        <v>M$</v>
      </c>
      <c r="I567" s="159">
        <f>Incentive!I$94</f>
        <v>2215.8009403111937</v>
      </c>
      <c r="J567" s="174" t="str">
        <f>G576</f>
        <v>Revenue</v>
      </c>
      <c r="K567" s="159">
        <f>Incentive!K$94</f>
        <v>0</v>
      </c>
      <c r="L567" s="159">
        <f>Incentive!L$94</f>
        <v>0</v>
      </c>
      <c r="M567" s="159">
        <f>Incentive!M$94</f>
        <v>92.448303584412301</v>
      </c>
      <c r="N567" s="159">
        <f>Incentive!N$94</f>
        <v>123.26440477921639</v>
      </c>
      <c r="O567" s="159">
        <f>Incentive!O$94</f>
        <v>123.26440477921639</v>
      </c>
      <c r="P567" s="159">
        <f>Incentive!P$94</f>
        <v>123.26440477921639</v>
      </c>
      <c r="Q567" s="159">
        <f>Incentive!Q$94</f>
        <v>123.26440477921639</v>
      </c>
      <c r="R567" s="159">
        <f>Incentive!R$94</f>
        <v>123.26440477921639</v>
      </c>
      <c r="S567" s="159">
        <f>Incentive!S$94</f>
        <v>123.26440477921639</v>
      </c>
      <c r="T567" s="159">
        <f>Incentive!T$94</f>
        <v>123.26440477921639</v>
      </c>
      <c r="U567" s="159">
        <f>Incentive!U$94</f>
        <v>123.26440477921639</v>
      </c>
      <c r="V567" s="159">
        <f>Incentive!V$94</f>
        <v>123.26440477921639</v>
      </c>
      <c r="W567" s="159">
        <f>Incentive!W$94</f>
        <v>123.26440477921639</v>
      </c>
      <c r="X567" s="159">
        <f>Incentive!X$94</f>
        <v>123.26440477921639</v>
      </c>
      <c r="Y567" s="159">
        <f>Incentive!Y$94</f>
        <v>123.26440477921639</v>
      </c>
      <c r="Z567" s="159">
        <f>Incentive!Z$94</f>
        <v>123.26440477921639</v>
      </c>
      <c r="AA567" s="159">
        <f>Incentive!AA$94</f>
        <v>123.26440477921639</v>
      </c>
      <c r="AB567" s="159">
        <f>Incentive!AB$94</f>
        <v>123.26440477921639</v>
      </c>
      <c r="AC567" s="159">
        <f>Incentive!AC$94</f>
        <v>123.26440477921639</v>
      </c>
      <c r="AD567" s="159">
        <f>Incentive!AD$94</f>
        <v>123.26440477921639</v>
      </c>
      <c r="AE567" s="159">
        <f>Incentive!AE$94</f>
        <v>27.857755480102799</v>
      </c>
      <c r="AF567" s="159">
        <f>Incentive!AF$94</f>
        <v>0</v>
      </c>
      <c r="AG567" s="159">
        <f>Incentive!AG$94</f>
        <v>0</v>
      </c>
      <c r="AH567" s="159">
        <f>Incentive!AH$94</f>
        <v>0</v>
      </c>
      <c r="AI567" s="159">
        <f>Incentive!AI$94</f>
        <v>0</v>
      </c>
    </row>
    <row r="568" spans="1:35" x14ac:dyDescent="0.35">
      <c r="E568" s="46" t="s">
        <v>1530</v>
      </c>
      <c r="F568" s="46" t="s">
        <v>88</v>
      </c>
      <c r="I568" s="146">
        <f>SUM(K568:AI568)</f>
        <v>-160</v>
      </c>
      <c r="J568" s="174" t="str">
        <f t="shared" ref="J568:J571" si="12">G577</f>
        <v>Investment</v>
      </c>
      <c r="K568" s="146">
        <f>-1*K565</f>
        <v>-80</v>
      </c>
      <c r="L568" s="146">
        <f t="shared" ref="L568:AI568" si="13">-1*L565</f>
        <v>-80</v>
      </c>
      <c r="M568" s="146">
        <f t="shared" si="13"/>
        <v>0</v>
      </c>
      <c r="N568" s="146">
        <f t="shared" si="13"/>
        <v>0</v>
      </c>
      <c r="O568" s="146">
        <f t="shared" si="13"/>
        <v>0</v>
      </c>
      <c r="P568" s="146">
        <f t="shared" si="13"/>
        <v>0</v>
      </c>
      <c r="Q568" s="146">
        <f t="shared" si="13"/>
        <v>0</v>
      </c>
      <c r="R568" s="146">
        <f t="shared" si="13"/>
        <v>0</v>
      </c>
      <c r="S568" s="146">
        <f t="shared" si="13"/>
        <v>0</v>
      </c>
      <c r="T568" s="146">
        <f t="shared" si="13"/>
        <v>0</v>
      </c>
      <c r="U568" s="146">
        <f t="shared" si="13"/>
        <v>0</v>
      </c>
      <c r="V568" s="146">
        <f t="shared" si="13"/>
        <v>0</v>
      </c>
      <c r="W568" s="146">
        <f t="shared" si="13"/>
        <v>0</v>
      </c>
      <c r="X568" s="146">
        <f t="shared" si="13"/>
        <v>0</v>
      </c>
      <c r="Y568" s="146">
        <f t="shared" si="13"/>
        <v>0</v>
      </c>
      <c r="Z568" s="146">
        <f t="shared" si="13"/>
        <v>0</v>
      </c>
      <c r="AA568" s="146">
        <f t="shared" si="13"/>
        <v>0</v>
      </c>
      <c r="AB568" s="146">
        <f t="shared" si="13"/>
        <v>0</v>
      </c>
      <c r="AC568" s="146">
        <f t="shared" si="13"/>
        <v>0</v>
      </c>
      <c r="AD568" s="146">
        <f t="shared" si="13"/>
        <v>0</v>
      </c>
      <c r="AE568" s="146">
        <f t="shared" si="13"/>
        <v>0</v>
      </c>
      <c r="AF568" s="146">
        <f t="shared" si="13"/>
        <v>0</v>
      </c>
      <c r="AG568" s="146">
        <f t="shared" si="13"/>
        <v>0</v>
      </c>
      <c r="AH568" s="146">
        <f t="shared" si="13"/>
        <v>0</v>
      </c>
      <c r="AI568" s="146">
        <f t="shared" si="13"/>
        <v>0</v>
      </c>
    </row>
    <row r="569" spans="1:35" x14ac:dyDescent="0.35">
      <c r="E569" s="46" t="s">
        <v>1531</v>
      </c>
      <c r="F569" s="46" t="s">
        <v>88</v>
      </c>
      <c r="I569" s="146">
        <f>SUM(K569:AI569)</f>
        <v>-1356.8056250000002</v>
      </c>
      <c r="J569" s="174" t="str">
        <f t="shared" si="12"/>
        <v>Operating costs</v>
      </c>
      <c r="K569" s="146">
        <f>-1*K564</f>
        <v>0</v>
      </c>
      <c r="L569" s="146">
        <f t="shared" ref="L569:AI569" si="14">-1*L564</f>
        <v>0</v>
      </c>
      <c r="M569" s="146">
        <f t="shared" si="14"/>
        <v>-69.541228582554524</v>
      </c>
      <c r="N569" s="146">
        <f t="shared" si="14"/>
        <v>-75.478728582554524</v>
      </c>
      <c r="O569" s="146">
        <f t="shared" si="14"/>
        <v>-75.478728582554524</v>
      </c>
      <c r="P569" s="146">
        <f t="shared" si="14"/>
        <v>-75.478728582554524</v>
      </c>
      <c r="Q569" s="146">
        <f t="shared" si="14"/>
        <v>-75.478728582554524</v>
      </c>
      <c r="R569" s="146">
        <f t="shared" si="14"/>
        <v>-75.478728582554524</v>
      </c>
      <c r="S569" s="146">
        <f t="shared" si="14"/>
        <v>-75.478728582554524</v>
      </c>
      <c r="T569" s="146">
        <f t="shared" si="14"/>
        <v>-75.478728582554524</v>
      </c>
      <c r="U569" s="146">
        <f t="shared" si="14"/>
        <v>-75.478728582554524</v>
      </c>
      <c r="V569" s="146">
        <f t="shared" si="14"/>
        <v>-75.478728582554524</v>
      </c>
      <c r="W569" s="146">
        <f t="shared" si="14"/>
        <v>-75.478728582554524</v>
      </c>
      <c r="X569" s="146">
        <f t="shared" si="14"/>
        <v>-75.478728582554524</v>
      </c>
      <c r="Y569" s="146">
        <f t="shared" si="14"/>
        <v>-75.478728582554524</v>
      </c>
      <c r="Z569" s="146">
        <f t="shared" si="14"/>
        <v>-75.478728582554524</v>
      </c>
      <c r="AA569" s="146">
        <f t="shared" si="14"/>
        <v>-75.478728582554524</v>
      </c>
      <c r="AB569" s="146">
        <f t="shared" si="14"/>
        <v>-75.478728582554524</v>
      </c>
      <c r="AC569" s="146">
        <f t="shared" si="14"/>
        <v>-75.478728582554524</v>
      </c>
      <c r="AD569" s="146">
        <f t="shared" si="14"/>
        <v>-74.237239096573177</v>
      </c>
      <c r="AE569" s="146">
        <f t="shared" si="14"/>
        <v>-5.3674999999999784</v>
      </c>
      <c r="AF569" s="146">
        <f t="shared" si="14"/>
        <v>0</v>
      </c>
      <c r="AG569" s="146">
        <f t="shared" si="14"/>
        <v>0</v>
      </c>
      <c r="AH569" s="146">
        <f t="shared" si="14"/>
        <v>0</v>
      </c>
      <c r="AI569" s="146">
        <f t="shared" si="14"/>
        <v>0</v>
      </c>
    </row>
    <row r="570" spans="1:35" x14ac:dyDescent="0.35">
      <c r="E570" s="46" t="s">
        <v>1532</v>
      </c>
      <c r="F570" s="46" t="s">
        <v>88</v>
      </c>
      <c r="I570" s="146">
        <f>SUM(K570:AI570)</f>
        <v>-341.56601015246144</v>
      </c>
      <c r="J570" s="174" t="str">
        <f t="shared" si="12"/>
        <v>Taxes and royalty</v>
      </c>
      <c r="K570" s="146">
        <f>-1*K566</f>
        <v>-11.84825</v>
      </c>
      <c r="L570" s="146">
        <f t="shared" ref="L570:AI570" si="15">-1*L566</f>
        <v>-6.8482500000000002</v>
      </c>
      <c r="M570" s="146">
        <f t="shared" si="15"/>
        <v>-9.3875204654355695</v>
      </c>
      <c r="N570" s="146">
        <f t="shared" si="15"/>
        <v>-11.042191596604345</v>
      </c>
      <c r="O570" s="146">
        <f t="shared" si="15"/>
        <v>-10.888870168032918</v>
      </c>
      <c r="P570" s="146">
        <f t="shared" si="15"/>
        <v>-10.735548739461489</v>
      </c>
      <c r="Q570" s="146">
        <f t="shared" si="15"/>
        <v>-13.507985792161634</v>
      </c>
      <c r="R570" s="146">
        <f t="shared" si="15"/>
        <v>-14.402687877051344</v>
      </c>
      <c r="S570" s="146">
        <f t="shared" si="15"/>
        <v>-14.661366290768411</v>
      </c>
      <c r="T570" s="146">
        <f t="shared" si="15"/>
        <v>-14.917978881247324</v>
      </c>
      <c r="U570" s="146">
        <f t="shared" si="15"/>
        <v>-16.327203730068177</v>
      </c>
      <c r="V570" s="146">
        <f t="shared" si="15"/>
        <v>-17.938990089478331</v>
      </c>
      <c r="W570" s="146">
        <f t="shared" si="15"/>
        <v>-22.406600898625641</v>
      </c>
      <c r="X570" s="146">
        <f t="shared" si="15"/>
        <v>-22.406600898625641</v>
      </c>
      <c r="Y570" s="146">
        <f t="shared" si="15"/>
        <v>-22.406600898625637</v>
      </c>
      <c r="Z570" s="146">
        <f t="shared" si="15"/>
        <v>-22.406600898625634</v>
      </c>
      <c r="AA570" s="146">
        <f t="shared" si="15"/>
        <v>-22.406600898625634</v>
      </c>
      <c r="AB570" s="146">
        <f t="shared" si="15"/>
        <v>-22.406600898625634</v>
      </c>
      <c r="AC570" s="146">
        <f t="shared" si="15"/>
        <v>-22.406600898625641</v>
      </c>
      <c r="AD570" s="146">
        <f t="shared" si="15"/>
        <v>-22.861877781511161</v>
      </c>
      <c r="AE570" s="146">
        <f t="shared" si="15"/>
        <v>-9.3510824502612824</v>
      </c>
      <c r="AF570" s="146">
        <f t="shared" si="15"/>
        <v>-2.5579538487363605E-16</v>
      </c>
      <c r="AG570" s="146">
        <f t="shared" si="15"/>
        <v>-2.5579538487363605E-16</v>
      </c>
      <c r="AH570" s="146">
        <f t="shared" si="15"/>
        <v>-2.5579538487363605E-16</v>
      </c>
      <c r="AI570" s="146">
        <f t="shared" si="15"/>
        <v>-2.5579538487363605E-16</v>
      </c>
    </row>
    <row r="571" spans="1:35" s="158" customFormat="1" x14ac:dyDescent="0.35">
      <c r="A571" s="11"/>
      <c r="B571" s="11"/>
      <c r="C571" s="156"/>
      <c r="D571" s="157"/>
      <c r="E571" s="158" t="str">
        <f>Incentive!E$1247</f>
        <v>Project net cash flow (incentive)</v>
      </c>
      <c r="F571" s="158" t="str">
        <f>Incentive!F$1247</f>
        <v>M$</v>
      </c>
      <c r="G571" s="194"/>
      <c r="I571" s="159">
        <f>Incentive!I$1247</f>
        <v>357.42930515873229</v>
      </c>
      <c r="J571" s="159" t="str">
        <f t="shared" si="12"/>
        <v>Project NCF</v>
      </c>
      <c r="K571" s="159">
        <f>Incentive!K$1247</f>
        <v>-91.848250000000007</v>
      </c>
      <c r="L571" s="159">
        <f>Incentive!L$1247</f>
        <v>-86.848250000000007</v>
      </c>
      <c r="M571" s="159">
        <f>Incentive!M$1247</f>
        <v>13.519554536422207</v>
      </c>
      <c r="N571" s="159">
        <f>Incentive!N$1247</f>
        <v>36.743484600057521</v>
      </c>
      <c r="O571" s="159">
        <f>Incentive!O$1247</f>
        <v>36.896806028628951</v>
      </c>
      <c r="P571" s="159">
        <f>Incentive!P$1247</f>
        <v>37.050127457200375</v>
      </c>
      <c r="Q571" s="159">
        <f>Incentive!Q$1247</f>
        <v>34.277690404500234</v>
      </c>
      <c r="R571" s="159">
        <f>Incentive!R$1247</f>
        <v>33.382988319610526</v>
      </c>
      <c r="S571" s="159">
        <f>Incentive!S$1247</f>
        <v>33.124309905893455</v>
      </c>
      <c r="T571" s="159">
        <f>Incentive!T$1247</f>
        <v>32.867697315414546</v>
      </c>
      <c r="U571" s="159">
        <f>Incentive!U$1247</f>
        <v>31.45847246659369</v>
      </c>
      <c r="V571" s="159">
        <f>Incentive!V$1247</f>
        <v>29.846686107183537</v>
      </c>
      <c r="W571" s="159">
        <f>Incentive!W$1247</f>
        <v>25.379075298036227</v>
      </c>
      <c r="X571" s="159">
        <f>Incentive!X$1247</f>
        <v>25.379075298036227</v>
      </c>
      <c r="Y571" s="159">
        <f>Incentive!Y$1247</f>
        <v>25.379075298036231</v>
      </c>
      <c r="Z571" s="159">
        <f>Incentive!Z$1247</f>
        <v>25.379075298036234</v>
      </c>
      <c r="AA571" s="159">
        <f>Incentive!AA$1247</f>
        <v>25.379075298036234</v>
      </c>
      <c r="AB571" s="159">
        <f>Incentive!AB$1247</f>
        <v>25.379075298036234</v>
      </c>
      <c r="AC571" s="159">
        <f>Incentive!AC$1247</f>
        <v>25.379075298036227</v>
      </c>
      <c r="AD571" s="159">
        <f>Incentive!AD$1247</f>
        <v>26.165287901132054</v>
      </c>
      <c r="AE571" s="159">
        <f>Incentive!AE$1247</f>
        <v>13.139173029841539</v>
      </c>
      <c r="AF571" s="159">
        <f>Incentive!AF$1247</f>
        <v>-2.5579538487363605E-16</v>
      </c>
      <c r="AG571" s="159">
        <f>Incentive!AG$1247</f>
        <v>-2.5579538487363605E-16</v>
      </c>
      <c r="AH571" s="159">
        <f>Incentive!AH$1247</f>
        <v>-2.5579538487363605E-16</v>
      </c>
      <c r="AI571" s="159">
        <f>Incentive!AI$1247</f>
        <v>-2.5579538487363605E-16</v>
      </c>
    </row>
    <row r="573" spans="1:35" x14ac:dyDescent="0.35">
      <c r="D573" s="87" t="s">
        <v>962</v>
      </c>
    </row>
    <row r="574" spans="1:35" x14ac:dyDescent="0.35">
      <c r="E574" s="46" t="s">
        <v>173</v>
      </c>
      <c r="F574" s="46" t="s">
        <v>1042</v>
      </c>
      <c r="G574" s="88" t="s">
        <v>1529</v>
      </c>
    </row>
    <row r="575" spans="1:35" x14ac:dyDescent="0.35">
      <c r="E575" s="46" t="s">
        <v>1524</v>
      </c>
      <c r="F575" s="46" t="s">
        <v>1042</v>
      </c>
      <c r="G575" s="88" t="s">
        <v>1525</v>
      </c>
    </row>
    <row r="576" spans="1:35" x14ac:dyDescent="0.35">
      <c r="E576" s="46" t="s">
        <v>1043</v>
      </c>
      <c r="F576" s="46" t="s">
        <v>1042</v>
      </c>
      <c r="G576" s="88" t="s">
        <v>917</v>
      </c>
    </row>
    <row r="577" spans="1:35" x14ac:dyDescent="0.35">
      <c r="E577" s="46" t="s">
        <v>1044</v>
      </c>
      <c r="F577" s="46" t="s">
        <v>1042</v>
      </c>
      <c r="G577" s="88" t="s">
        <v>1526</v>
      </c>
    </row>
    <row r="578" spans="1:35" x14ac:dyDescent="0.35">
      <c r="E578" s="46" t="s">
        <v>1045</v>
      </c>
      <c r="F578" s="46" t="s">
        <v>1042</v>
      </c>
      <c r="G578" s="88" t="s">
        <v>83</v>
      </c>
    </row>
    <row r="579" spans="1:35" x14ac:dyDescent="0.35">
      <c r="E579" s="46" t="s">
        <v>1046</v>
      </c>
      <c r="F579" s="46" t="s">
        <v>1042</v>
      </c>
      <c r="G579" s="88" t="s">
        <v>1527</v>
      </c>
    </row>
    <row r="580" spans="1:35" x14ac:dyDescent="0.35">
      <c r="E580" s="46" t="s">
        <v>1329</v>
      </c>
      <c r="F580" s="46" t="s">
        <v>1042</v>
      </c>
      <c r="G580" s="88" t="s">
        <v>1528</v>
      </c>
    </row>
    <row r="582" spans="1:35" x14ac:dyDescent="0.35">
      <c r="C582" s="86" t="s">
        <v>1533</v>
      </c>
    </row>
    <row r="584" spans="1:35" x14ac:dyDescent="0.35">
      <c r="D584" s="87" t="s">
        <v>75</v>
      </c>
    </row>
    <row r="585" spans="1:35" x14ac:dyDescent="0.35">
      <c r="A585" s="46"/>
      <c r="B585" s="46"/>
      <c r="E585" s="159" t="str">
        <f>Behavioural!E$142</f>
        <v>Project operating costs (behavioural)</v>
      </c>
      <c r="F585" s="159" t="str">
        <f>Behavioural!F$142</f>
        <v>M$</v>
      </c>
      <c r="I585" s="159">
        <f>Behavioural!I$142</f>
        <v>1356.8056250000002</v>
      </c>
      <c r="J585" s="174"/>
      <c r="K585" s="159">
        <f>Behavioural!K$142</f>
        <v>0</v>
      </c>
      <c r="L585" s="159">
        <f>Behavioural!L$142</f>
        <v>0</v>
      </c>
      <c r="M585" s="159">
        <f>Behavioural!M$142</f>
        <v>69.541228582554524</v>
      </c>
      <c r="N585" s="159">
        <f>Behavioural!N$142</f>
        <v>75.478728582554524</v>
      </c>
      <c r="O585" s="159">
        <f>Behavioural!O$142</f>
        <v>75.478728582554524</v>
      </c>
      <c r="P585" s="159">
        <f>Behavioural!P$142</f>
        <v>75.478728582554524</v>
      </c>
      <c r="Q585" s="159">
        <f>Behavioural!Q$142</f>
        <v>75.478728582554524</v>
      </c>
      <c r="R585" s="159">
        <f>Behavioural!R$142</f>
        <v>75.478728582554524</v>
      </c>
      <c r="S585" s="159">
        <f>Behavioural!S$142</f>
        <v>75.478728582554524</v>
      </c>
      <c r="T585" s="159">
        <f>Behavioural!T$142</f>
        <v>75.478728582554524</v>
      </c>
      <c r="U585" s="159">
        <f>Behavioural!U$142</f>
        <v>75.478728582554524</v>
      </c>
      <c r="V585" s="159">
        <f>Behavioural!V$142</f>
        <v>75.478728582554524</v>
      </c>
      <c r="W585" s="159">
        <f>Behavioural!W$142</f>
        <v>75.478728582554524</v>
      </c>
      <c r="X585" s="159">
        <f>Behavioural!X$142</f>
        <v>75.478728582554524</v>
      </c>
      <c r="Y585" s="159">
        <f>Behavioural!Y$142</f>
        <v>75.478728582554524</v>
      </c>
      <c r="Z585" s="159">
        <f>Behavioural!Z$142</f>
        <v>75.478728582554524</v>
      </c>
      <c r="AA585" s="159">
        <f>Behavioural!AA$142</f>
        <v>75.478728582554524</v>
      </c>
      <c r="AB585" s="159">
        <f>Behavioural!AB$142</f>
        <v>75.478728582554524</v>
      </c>
      <c r="AC585" s="159">
        <f>Behavioural!AC$142</f>
        <v>75.478728582554524</v>
      </c>
      <c r="AD585" s="159">
        <f>Behavioural!AD$142</f>
        <v>74.237239096573177</v>
      </c>
      <c r="AE585" s="159">
        <f>Behavioural!AE$142</f>
        <v>5.3674999999999784</v>
      </c>
      <c r="AF585" s="159">
        <f>Behavioural!AF$142</f>
        <v>0</v>
      </c>
      <c r="AG585" s="159">
        <f>Behavioural!AG$142</f>
        <v>0</v>
      </c>
      <c r="AH585" s="159">
        <f>Behavioural!AH$142</f>
        <v>0</v>
      </c>
      <c r="AI585" s="159">
        <f>Behavioural!AI$142</f>
        <v>0</v>
      </c>
    </row>
    <row r="586" spans="1:35" x14ac:dyDescent="0.35">
      <c r="A586" s="46"/>
      <c r="B586" s="46"/>
      <c r="E586" s="159" t="str">
        <f>Behavioural!E$195</f>
        <v>Project capital costs (behavioural)</v>
      </c>
      <c r="F586" s="159" t="str">
        <f>Behavioural!F$195</f>
        <v>M$</v>
      </c>
      <c r="I586" s="159">
        <f>Behavioural!I$195</f>
        <v>160</v>
      </c>
      <c r="J586" s="174"/>
      <c r="K586" s="159">
        <f>Behavioural!K$195</f>
        <v>80</v>
      </c>
      <c r="L586" s="159">
        <f>Behavioural!L$195</f>
        <v>80</v>
      </c>
      <c r="M586" s="159">
        <f>Behavioural!M$195</f>
        <v>0</v>
      </c>
      <c r="N586" s="159">
        <f>Behavioural!N$195</f>
        <v>0</v>
      </c>
      <c r="O586" s="159">
        <f>Behavioural!O$195</f>
        <v>0</v>
      </c>
      <c r="P586" s="159">
        <f>Behavioural!P$195</f>
        <v>0</v>
      </c>
      <c r="Q586" s="159">
        <f>Behavioural!Q$195</f>
        <v>0</v>
      </c>
      <c r="R586" s="159">
        <f>Behavioural!R$195</f>
        <v>0</v>
      </c>
      <c r="S586" s="159">
        <f>Behavioural!S$195</f>
        <v>0</v>
      </c>
      <c r="T586" s="159">
        <f>Behavioural!T$195</f>
        <v>0</v>
      </c>
      <c r="U586" s="159">
        <f>Behavioural!U$195</f>
        <v>0</v>
      </c>
      <c r="V586" s="159">
        <f>Behavioural!V$195</f>
        <v>0</v>
      </c>
      <c r="W586" s="159">
        <f>Behavioural!W$195</f>
        <v>0</v>
      </c>
      <c r="X586" s="159">
        <f>Behavioural!X$195</f>
        <v>0</v>
      </c>
      <c r="Y586" s="159">
        <f>Behavioural!Y$195</f>
        <v>0</v>
      </c>
      <c r="Z586" s="159">
        <f>Behavioural!Z$195</f>
        <v>0</v>
      </c>
      <c r="AA586" s="159">
        <f>Behavioural!AA$195</f>
        <v>0</v>
      </c>
      <c r="AB586" s="159">
        <f>Behavioural!AB$195</f>
        <v>0</v>
      </c>
      <c r="AC586" s="159">
        <f>Behavioural!AC$195</f>
        <v>0</v>
      </c>
      <c r="AD586" s="159">
        <f>Behavioural!AD$195</f>
        <v>0</v>
      </c>
      <c r="AE586" s="159">
        <f>Behavioural!AE$195</f>
        <v>0</v>
      </c>
      <c r="AF586" s="159">
        <f>Behavioural!AF$195</f>
        <v>0</v>
      </c>
      <c r="AG586" s="159">
        <f>Behavioural!AG$195</f>
        <v>0</v>
      </c>
      <c r="AH586" s="159">
        <f>Behavioural!AH$195</f>
        <v>0</v>
      </c>
      <c r="AI586" s="159">
        <f>Behavioural!AI$195</f>
        <v>0</v>
      </c>
    </row>
    <row r="587" spans="1:35" x14ac:dyDescent="0.35">
      <c r="A587" s="46"/>
      <c r="B587" s="46"/>
      <c r="E587" s="159" t="str">
        <f>Behavioural!E$1312</f>
        <v>Government revenue (behavioural)</v>
      </c>
      <c r="F587" s="159" t="str">
        <f>Behavioural!F$1312</f>
        <v>M$</v>
      </c>
      <c r="I587" s="159">
        <f>Behavioural!I$1312</f>
        <v>341.56601015246144</v>
      </c>
      <c r="J587" s="174"/>
      <c r="K587" s="159">
        <f>Behavioural!K$1312</f>
        <v>11.84825</v>
      </c>
      <c r="L587" s="159">
        <f>Behavioural!L$1312</f>
        <v>6.8482500000000002</v>
      </c>
      <c r="M587" s="159">
        <f>Behavioural!M$1312</f>
        <v>9.3875204654355695</v>
      </c>
      <c r="N587" s="159">
        <f>Behavioural!N$1312</f>
        <v>11.042191596604345</v>
      </c>
      <c r="O587" s="159">
        <f>Behavioural!O$1312</f>
        <v>10.888870168032918</v>
      </c>
      <c r="P587" s="159">
        <f>Behavioural!P$1312</f>
        <v>10.735548739461489</v>
      </c>
      <c r="Q587" s="159">
        <f>Behavioural!Q$1312</f>
        <v>13.507985792161634</v>
      </c>
      <c r="R587" s="159">
        <f>Behavioural!R$1312</f>
        <v>14.402687877051344</v>
      </c>
      <c r="S587" s="159">
        <f>Behavioural!S$1312</f>
        <v>14.661366290768411</v>
      </c>
      <c r="T587" s="159">
        <f>Behavioural!T$1312</f>
        <v>14.917978881247324</v>
      </c>
      <c r="U587" s="159">
        <f>Behavioural!U$1312</f>
        <v>16.327203730068177</v>
      </c>
      <c r="V587" s="159">
        <f>Behavioural!V$1312</f>
        <v>17.938990089478331</v>
      </c>
      <c r="W587" s="159">
        <f>Behavioural!W$1312</f>
        <v>22.406600898625641</v>
      </c>
      <c r="X587" s="159">
        <f>Behavioural!X$1312</f>
        <v>22.406600898625641</v>
      </c>
      <c r="Y587" s="159">
        <f>Behavioural!Y$1312</f>
        <v>22.406600898625637</v>
      </c>
      <c r="Z587" s="159">
        <f>Behavioural!Z$1312</f>
        <v>22.406600898625634</v>
      </c>
      <c r="AA587" s="159">
        <f>Behavioural!AA$1312</f>
        <v>22.406600898625634</v>
      </c>
      <c r="AB587" s="159">
        <f>Behavioural!AB$1312</f>
        <v>22.406600898625634</v>
      </c>
      <c r="AC587" s="159">
        <f>Behavioural!AC$1312</f>
        <v>22.406600898625641</v>
      </c>
      <c r="AD587" s="159">
        <f>Behavioural!AD$1312</f>
        <v>22.861877781511161</v>
      </c>
      <c r="AE587" s="159">
        <f>Behavioural!AE$1312</f>
        <v>9.3510824502612824</v>
      </c>
      <c r="AF587" s="159">
        <f>Behavioural!AF$1312</f>
        <v>2.5579538487363605E-16</v>
      </c>
      <c r="AG587" s="159">
        <f>Behavioural!AG$1312</f>
        <v>2.5579538487363605E-16</v>
      </c>
      <c r="AH587" s="159">
        <f>Behavioural!AH$1312</f>
        <v>2.5579538487363605E-16</v>
      </c>
      <c r="AI587" s="159">
        <f>Behavioural!AI$1312</f>
        <v>2.5579538487363605E-16</v>
      </c>
    </row>
    <row r="588" spans="1:35" x14ac:dyDescent="0.35">
      <c r="A588" s="46"/>
      <c r="B588" s="46"/>
      <c r="E588" s="159" t="str">
        <f>Behavioural!E$94</f>
        <v>Project net revenues (behavioural)</v>
      </c>
      <c r="F588" s="159" t="str">
        <f>Behavioural!F$94</f>
        <v>M$</v>
      </c>
      <c r="I588" s="159">
        <f>Behavioural!I$94</f>
        <v>2215.8009403111937</v>
      </c>
      <c r="J588" s="174" t="str">
        <f>G597</f>
        <v>Revenue</v>
      </c>
      <c r="K588" s="159">
        <f>Behavioural!K$94</f>
        <v>0</v>
      </c>
      <c r="L588" s="159">
        <f>Behavioural!L$94</f>
        <v>0</v>
      </c>
      <c r="M588" s="159">
        <f>Behavioural!M$94</f>
        <v>92.448303584412301</v>
      </c>
      <c r="N588" s="159">
        <f>Behavioural!N$94</f>
        <v>123.26440477921639</v>
      </c>
      <c r="O588" s="159">
        <f>Behavioural!O$94</f>
        <v>123.26440477921639</v>
      </c>
      <c r="P588" s="159">
        <f>Behavioural!P$94</f>
        <v>123.26440477921639</v>
      </c>
      <c r="Q588" s="159">
        <f>Behavioural!Q$94</f>
        <v>123.26440477921639</v>
      </c>
      <c r="R588" s="159">
        <f>Behavioural!R$94</f>
        <v>123.26440477921639</v>
      </c>
      <c r="S588" s="159">
        <f>Behavioural!S$94</f>
        <v>123.26440477921639</v>
      </c>
      <c r="T588" s="159">
        <f>Behavioural!T$94</f>
        <v>123.26440477921639</v>
      </c>
      <c r="U588" s="159">
        <f>Behavioural!U$94</f>
        <v>123.26440477921639</v>
      </c>
      <c r="V588" s="159">
        <f>Behavioural!V$94</f>
        <v>123.26440477921639</v>
      </c>
      <c r="W588" s="159">
        <f>Behavioural!W$94</f>
        <v>123.26440477921639</v>
      </c>
      <c r="X588" s="159">
        <f>Behavioural!X$94</f>
        <v>123.26440477921639</v>
      </c>
      <c r="Y588" s="159">
        <f>Behavioural!Y$94</f>
        <v>123.26440477921639</v>
      </c>
      <c r="Z588" s="159">
        <f>Behavioural!Z$94</f>
        <v>123.26440477921639</v>
      </c>
      <c r="AA588" s="159">
        <f>Behavioural!AA$94</f>
        <v>123.26440477921639</v>
      </c>
      <c r="AB588" s="159">
        <f>Behavioural!AB$94</f>
        <v>123.26440477921639</v>
      </c>
      <c r="AC588" s="159">
        <f>Behavioural!AC$94</f>
        <v>123.26440477921639</v>
      </c>
      <c r="AD588" s="159">
        <f>Behavioural!AD$94</f>
        <v>123.26440477921639</v>
      </c>
      <c r="AE588" s="159">
        <f>Behavioural!AE$94</f>
        <v>27.857755480102799</v>
      </c>
      <c r="AF588" s="159">
        <f>Behavioural!AF$94</f>
        <v>0</v>
      </c>
      <c r="AG588" s="159">
        <f>Behavioural!AG$94</f>
        <v>0</v>
      </c>
      <c r="AH588" s="159">
        <f>Behavioural!AH$94</f>
        <v>0</v>
      </c>
      <c r="AI588" s="159">
        <f>Behavioural!AI$94</f>
        <v>0</v>
      </c>
    </row>
    <row r="589" spans="1:35" x14ac:dyDescent="0.35">
      <c r="E589" s="46" t="s">
        <v>1534</v>
      </c>
      <c r="F589" s="46" t="s">
        <v>88</v>
      </c>
      <c r="I589" s="146">
        <f>SUM(K589:AI589)</f>
        <v>-160</v>
      </c>
      <c r="J589" s="174" t="str">
        <f t="shared" ref="J589:J592" si="16">G598</f>
        <v>Investment</v>
      </c>
      <c r="K589" s="146">
        <f>-1*K586</f>
        <v>-80</v>
      </c>
      <c r="L589" s="146">
        <f t="shared" ref="L589:AI589" si="17">-1*L586</f>
        <v>-80</v>
      </c>
      <c r="M589" s="146">
        <f t="shared" si="17"/>
        <v>0</v>
      </c>
      <c r="N589" s="146">
        <f t="shared" si="17"/>
        <v>0</v>
      </c>
      <c r="O589" s="146">
        <f t="shared" si="17"/>
        <v>0</v>
      </c>
      <c r="P589" s="146">
        <f t="shared" si="17"/>
        <v>0</v>
      </c>
      <c r="Q589" s="146">
        <f t="shared" si="17"/>
        <v>0</v>
      </c>
      <c r="R589" s="146">
        <f t="shared" si="17"/>
        <v>0</v>
      </c>
      <c r="S589" s="146">
        <f t="shared" si="17"/>
        <v>0</v>
      </c>
      <c r="T589" s="146">
        <f t="shared" si="17"/>
        <v>0</v>
      </c>
      <c r="U589" s="146">
        <f t="shared" si="17"/>
        <v>0</v>
      </c>
      <c r="V589" s="146">
        <f t="shared" si="17"/>
        <v>0</v>
      </c>
      <c r="W589" s="146">
        <f t="shared" si="17"/>
        <v>0</v>
      </c>
      <c r="X589" s="146">
        <f t="shared" si="17"/>
        <v>0</v>
      </c>
      <c r="Y589" s="146">
        <f t="shared" si="17"/>
        <v>0</v>
      </c>
      <c r="Z589" s="146">
        <f t="shared" si="17"/>
        <v>0</v>
      </c>
      <c r="AA589" s="146">
        <f t="shared" si="17"/>
        <v>0</v>
      </c>
      <c r="AB589" s="146">
        <f t="shared" si="17"/>
        <v>0</v>
      </c>
      <c r="AC589" s="146">
        <f t="shared" si="17"/>
        <v>0</v>
      </c>
      <c r="AD589" s="146">
        <f t="shared" si="17"/>
        <v>0</v>
      </c>
      <c r="AE589" s="146">
        <f t="shared" si="17"/>
        <v>0</v>
      </c>
      <c r="AF589" s="146">
        <f t="shared" si="17"/>
        <v>0</v>
      </c>
      <c r="AG589" s="146">
        <f t="shared" si="17"/>
        <v>0</v>
      </c>
      <c r="AH589" s="146">
        <f t="shared" si="17"/>
        <v>0</v>
      </c>
      <c r="AI589" s="146">
        <f t="shared" si="17"/>
        <v>0</v>
      </c>
    </row>
    <row r="590" spans="1:35" x14ac:dyDescent="0.35">
      <c r="E590" s="46" t="s">
        <v>1535</v>
      </c>
      <c r="F590" s="46" t="s">
        <v>88</v>
      </c>
      <c r="I590" s="146">
        <f>SUM(K590:AI590)</f>
        <v>-1356.8056250000002</v>
      </c>
      <c r="J590" s="174" t="str">
        <f t="shared" si="16"/>
        <v>Operating costs</v>
      </c>
      <c r="K590" s="146">
        <f>-1*K585</f>
        <v>0</v>
      </c>
      <c r="L590" s="146">
        <f t="shared" ref="L590:AI590" si="18">-1*L585</f>
        <v>0</v>
      </c>
      <c r="M590" s="146">
        <f t="shared" si="18"/>
        <v>-69.541228582554524</v>
      </c>
      <c r="N590" s="146">
        <f t="shared" si="18"/>
        <v>-75.478728582554524</v>
      </c>
      <c r="O590" s="146">
        <f t="shared" si="18"/>
        <v>-75.478728582554524</v>
      </c>
      <c r="P590" s="146">
        <f t="shared" si="18"/>
        <v>-75.478728582554524</v>
      </c>
      <c r="Q590" s="146">
        <f t="shared" si="18"/>
        <v>-75.478728582554524</v>
      </c>
      <c r="R590" s="146">
        <f t="shared" si="18"/>
        <v>-75.478728582554524</v>
      </c>
      <c r="S590" s="146">
        <f t="shared" si="18"/>
        <v>-75.478728582554524</v>
      </c>
      <c r="T590" s="146">
        <f t="shared" si="18"/>
        <v>-75.478728582554524</v>
      </c>
      <c r="U590" s="146">
        <f t="shared" si="18"/>
        <v>-75.478728582554524</v>
      </c>
      <c r="V590" s="146">
        <f t="shared" si="18"/>
        <v>-75.478728582554524</v>
      </c>
      <c r="W590" s="146">
        <f t="shared" si="18"/>
        <v>-75.478728582554524</v>
      </c>
      <c r="X590" s="146">
        <f t="shared" si="18"/>
        <v>-75.478728582554524</v>
      </c>
      <c r="Y590" s="146">
        <f t="shared" si="18"/>
        <v>-75.478728582554524</v>
      </c>
      <c r="Z590" s="146">
        <f t="shared" si="18"/>
        <v>-75.478728582554524</v>
      </c>
      <c r="AA590" s="146">
        <f t="shared" si="18"/>
        <v>-75.478728582554524</v>
      </c>
      <c r="AB590" s="146">
        <f t="shared" si="18"/>
        <v>-75.478728582554524</v>
      </c>
      <c r="AC590" s="146">
        <f t="shared" si="18"/>
        <v>-75.478728582554524</v>
      </c>
      <c r="AD590" s="146">
        <f t="shared" si="18"/>
        <v>-74.237239096573177</v>
      </c>
      <c r="AE590" s="146">
        <f t="shared" si="18"/>
        <v>-5.3674999999999784</v>
      </c>
      <c r="AF590" s="146">
        <f t="shared" si="18"/>
        <v>0</v>
      </c>
      <c r="AG590" s="146">
        <f t="shared" si="18"/>
        <v>0</v>
      </c>
      <c r="AH590" s="146">
        <f t="shared" si="18"/>
        <v>0</v>
      </c>
      <c r="AI590" s="146">
        <f t="shared" si="18"/>
        <v>0</v>
      </c>
    </row>
    <row r="591" spans="1:35" x14ac:dyDescent="0.35">
      <c r="E591" s="46" t="s">
        <v>1536</v>
      </c>
      <c r="F591" s="46" t="s">
        <v>88</v>
      </c>
      <c r="I591" s="146">
        <f>SUM(K591:AI591)</f>
        <v>-341.56601015246144</v>
      </c>
      <c r="J591" s="174" t="str">
        <f t="shared" si="16"/>
        <v>Taxes and royalty</v>
      </c>
      <c r="K591" s="146">
        <f>-1*K587</f>
        <v>-11.84825</v>
      </c>
      <c r="L591" s="146">
        <f t="shared" ref="L591:AI591" si="19">-1*L587</f>
        <v>-6.8482500000000002</v>
      </c>
      <c r="M591" s="146">
        <f t="shared" si="19"/>
        <v>-9.3875204654355695</v>
      </c>
      <c r="N591" s="146">
        <f t="shared" si="19"/>
        <v>-11.042191596604345</v>
      </c>
      <c r="O591" s="146">
        <f t="shared" si="19"/>
        <v>-10.888870168032918</v>
      </c>
      <c r="P591" s="146">
        <f t="shared" si="19"/>
        <v>-10.735548739461489</v>
      </c>
      <c r="Q591" s="146">
        <f t="shared" si="19"/>
        <v>-13.507985792161634</v>
      </c>
      <c r="R591" s="146">
        <f t="shared" si="19"/>
        <v>-14.402687877051344</v>
      </c>
      <c r="S591" s="146">
        <f t="shared" si="19"/>
        <v>-14.661366290768411</v>
      </c>
      <c r="T591" s="146">
        <f t="shared" si="19"/>
        <v>-14.917978881247324</v>
      </c>
      <c r="U591" s="146">
        <f t="shared" si="19"/>
        <v>-16.327203730068177</v>
      </c>
      <c r="V591" s="146">
        <f t="shared" si="19"/>
        <v>-17.938990089478331</v>
      </c>
      <c r="W591" s="146">
        <f t="shared" si="19"/>
        <v>-22.406600898625641</v>
      </c>
      <c r="X591" s="146">
        <f t="shared" si="19"/>
        <v>-22.406600898625641</v>
      </c>
      <c r="Y591" s="146">
        <f t="shared" si="19"/>
        <v>-22.406600898625637</v>
      </c>
      <c r="Z591" s="146">
        <f t="shared" si="19"/>
        <v>-22.406600898625634</v>
      </c>
      <c r="AA591" s="146">
        <f t="shared" si="19"/>
        <v>-22.406600898625634</v>
      </c>
      <c r="AB591" s="146">
        <f t="shared" si="19"/>
        <v>-22.406600898625634</v>
      </c>
      <c r="AC591" s="146">
        <f t="shared" si="19"/>
        <v>-22.406600898625641</v>
      </c>
      <c r="AD591" s="146">
        <f t="shared" si="19"/>
        <v>-22.861877781511161</v>
      </c>
      <c r="AE591" s="146">
        <f t="shared" si="19"/>
        <v>-9.3510824502612824</v>
      </c>
      <c r="AF591" s="146">
        <f t="shared" si="19"/>
        <v>-2.5579538487363605E-16</v>
      </c>
      <c r="AG591" s="146">
        <f t="shared" si="19"/>
        <v>-2.5579538487363605E-16</v>
      </c>
      <c r="AH591" s="146">
        <f t="shared" si="19"/>
        <v>-2.5579538487363605E-16</v>
      </c>
      <c r="AI591" s="146">
        <f t="shared" si="19"/>
        <v>-2.5579538487363605E-16</v>
      </c>
    </row>
    <row r="592" spans="1:35" s="158" customFormat="1" x14ac:dyDescent="0.35">
      <c r="A592" s="11"/>
      <c r="B592" s="11"/>
      <c r="C592" s="156"/>
      <c r="D592" s="157"/>
      <c r="E592" s="158" t="str">
        <f>Behavioural!E$1247</f>
        <v>Project net cash flow (behavioural)</v>
      </c>
      <c r="F592" s="158" t="str">
        <f>Behavioural!F$1247</f>
        <v>M$</v>
      </c>
      <c r="G592" s="194"/>
      <c r="I592" s="159">
        <f>Behavioural!I$1247</f>
        <v>357.42930515873229</v>
      </c>
      <c r="J592" s="159" t="str">
        <f t="shared" si="16"/>
        <v>Project NCF</v>
      </c>
      <c r="K592" s="159">
        <f>Behavioural!K$1247</f>
        <v>-91.848250000000007</v>
      </c>
      <c r="L592" s="159">
        <f>Behavioural!L$1247</f>
        <v>-86.848250000000007</v>
      </c>
      <c r="M592" s="159">
        <f>Behavioural!M$1247</f>
        <v>13.519554536422207</v>
      </c>
      <c r="N592" s="159">
        <f>Behavioural!N$1247</f>
        <v>36.743484600057521</v>
      </c>
      <c r="O592" s="159">
        <f>Behavioural!O$1247</f>
        <v>36.896806028628951</v>
      </c>
      <c r="P592" s="159">
        <f>Behavioural!P$1247</f>
        <v>37.050127457200375</v>
      </c>
      <c r="Q592" s="159">
        <f>Behavioural!Q$1247</f>
        <v>34.277690404500234</v>
      </c>
      <c r="R592" s="159">
        <f>Behavioural!R$1247</f>
        <v>33.382988319610526</v>
      </c>
      <c r="S592" s="159">
        <f>Behavioural!S$1247</f>
        <v>33.124309905893455</v>
      </c>
      <c r="T592" s="159">
        <f>Behavioural!T$1247</f>
        <v>32.867697315414546</v>
      </c>
      <c r="U592" s="159">
        <f>Behavioural!U$1247</f>
        <v>31.45847246659369</v>
      </c>
      <c r="V592" s="159">
        <f>Behavioural!V$1247</f>
        <v>29.846686107183537</v>
      </c>
      <c r="W592" s="159">
        <f>Behavioural!W$1247</f>
        <v>25.379075298036227</v>
      </c>
      <c r="X592" s="159">
        <f>Behavioural!X$1247</f>
        <v>25.379075298036227</v>
      </c>
      <c r="Y592" s="159">
        <f>Behavioural!Y$1247</f>
        <v>25.379075298036231</v>
      </c>
      <c r="Z592" s="159">
        <f>Behavioural!Z$1247</f>
        <v>25.379075298036234</v>
      </c>
      <c r="AA592" s="159">
        <f>Behavioural!AA$1247</f>
        <v>25.379075298036234</v>
      </c>
      <c r="AB592" s="159">
        <f>Behavioural!AB$1247</f>
        <v>25.379075298036234</v>
      </c>
      <c r="AC592" s="159">
        <f>Behavioural!AC$1247</f>
        <v>25.379075298036227</v>
      </c>
      <c r="AD592" s="159">
        <f>Behavioural!AD$1247</f>
        <v>26.165287901132054</v>
      </c>
      <c r="AE592" s="159">
        <f>Behavioural!AE$1247</f>
        <v>13.139173029841539</v>
      </c>
      <c r="AF592" s="159">
        <f>Behavioural!AF$1247</f>
        <v>-2.5579538487363605E-16</v>
      </c>
      <c r="AG592" s="159">
        <f>Behavioural!AG$1247</f>
        <v>-2.5579538487363605E-16</v>
      </c>
      <c r="AH592" s="159">
        <f>Behavioural!AH$1247</f>
        <v>-2.5579538487363605E-16</v>
      </c>
      <c r="AI592" s="159">
        <f>Behavioural!AI$1247</f>
        <v>-2.5579538487363605E-16</v>
      </c>
    </row>
    <row r="594" spans="1:35" x14ac:dyDescent="0.35">
      <c r="D594" s="87" t="s">
        <v>962</v>
      </c>
    </row>
    <row r="595" spans="1:35" x14ac:dyDescent="0.35">
      <c r="E595" s="46" t="s">
        <v>173</v>
      </c>
      <c r="F595" s="46" t="s">
        <v>1042</v>
      </c>
      <c r="G595" s="88" t="s">
        <v>1533</v>
      </c>
    </row>
    <row r="596" spans="1:35" x14ac:dyDescent="0.35">
      <c r="E596" s="46" t="s">
        <v>1524</v>
      </c>
      <c r="F596" s="46" t="s">
        <v>1042</v>
      </c>
      <c r="G596" s="88" t="s">
        <v>1525</v>
      </c>
    </row>
    <row r="597" spans="1:35" x14ac:dyDescent="0.35">
      <c r="E597" s="46" t="s">
        <v>1043</v>
      </c>
      <c r="F597" s="46" t="s">
        <v>1042</v>
      </c>
      <c r="G597" s="88" t="s">
        <v>917</v>
      </c>
    </row>
    <row r="598" spans="1:35" x14ac:dyDescent="0.35">
      <c r="E598" s="46" t="s">
        <v>1044</v>
      </c>
      <c r="F598" s="46" t="s">
        <v>1042</v>
      </c>
      <c r="G598" s="88" t="s">
        <v>1526</v>
      </c>
    </row>
    <row r="599" spans="1:35" x14ac:dyDescent="0.35">
      <c r="E599" s="46" t="s">
        <v>1045</v>
      </c>
      <c r="F599" s="46" t="s">
        <v>1042</v>
      </c>
      <c r="G599" s="88" t="s">
        <v>83</v>
      </c>
    </row>
    <row r="600" spans="1:35" x14ac:dyDescent="0.35">
      <c r="E600" s="46" t="s">
        <v>1046</v>
      </c>
      <c r="F600" s="46" t="s">
        <v>1042</v>
      </c>
      <c r="G600" s="88" t="s">
        <v>1527</v>
      </c>
    </row>
    <row r="601" spans="1:35" x14ac:dyDescent="0.35">
      <c r="E601" s="46" t="s">
        <v>1329</v>
      </c>
      <c r="F601" s="46" t="s">
        <v>1042</v>
      </c>
      <c r="G601" s="88" t="s">
        <v>1528</v>
      </c>
    </row>
    <row r="603" spans="1:35" x14ac:dyDescent="0.35">
      <c r="B603" s="1" t="s">
        <v>1537</v>
      </c>
    </row>
    <row r="605" spans="1:35" x14ac:dyDescent="0.35">
      <c r="C605" s="86" t="s">
        <v>1538</v>
      </c>
    </row>
    <row r="607" spans="1:35" x14ac:dyDescent="0.35">
      <c r="D607" s="87" t="s">
        <v>75</v>
      </c>
    </row>
    <row r="608" spans="1:35" x14ac:dyDescent="0.35">
      <c r="A608" s="46"/>
      <c r="B608" s="46"/>
      <c r="E608" s="159" t="str">
        <f>Benchmark!E$151</f>
        <v>Discounted project operating costs (original)</v>
      </c>
      <c r="F608" s="159" t="str">
        <f>Benchmark!F$151</f>
        <v>M$, discounted</v>
      </c>
      <c r="I608" s="159">
        <f>Benchmark!I$151</f>
        <v>558.44433366318458</v>
      </c>
      <c r="J608" s="174"/>
      <c r="K608" s="159">
        <f>Benchmark!K$151</f>
        <v>0</v>
      </c>
      <c r="L608" s="159">
        <f>Benchmark!L$151</f>
        <v>0</v>
      </c>
      <c r="M608" s="159">
        <f>Benchmark!M$151</f>
        <v>57.472089737648361</v>
      </c>
      <c r="N608" s="159">
        <f>Benchmark!N$151</f>
        <v>56.708285937306165</v>
      </c>
      <c r="O608" s="159">
        <f>Benchmark!O$151</f>
        <v>51.552987215732877</v>
      </c>
      <c r="P608" s="159">
        <f>Benchmark!P$151</f>
        <v>46.866352014302606</v>
      </c>
      <c r="Q608" s="159">
        <f>Benchmark!Q$151</f>
        <v>42.605774558456915</v>
      </c>
      <c r="R608" s="159">
        <f>Benchmark!R$151</f>
        <v>38.732522325869915</v>
      </c>
      <c r="S608" s="159">
        <f>Benchmark!S$151</f>
        <v>35.211383932609017</v>
      </c>
      <c r="T608" s="159">
        <f>Benchmark!T$151</f>
        <v>32.010349029644559</v>
      </c>
      <c r="U608" s="159">
        <f>Benchmark!U$151</f>
        <v>29.10031729967687</v>
      </c>
      <c r="V608" s="159">
        <f>Benchmark!V$151</f>
        <v>26.454833908797148</v>
      </c>
      <c r="W608" s="159">
        <f>Benchmark!W$151</f>
        <v>24.049849007997409</v>
      </c>
      <c r="X608" s="159">
        <f>Benchmark!X$151</f>
        <v>21.863499098179464</v>
      </c>
      <c r="Y608" s="159">
        <f>Benchmark!Y$151</f>
        <v>19.875908271072234</v>
      </c>
      <c r="Z608" s="159">
        <f>Benchmark!Z$151</f>
        <v>18.069007519156578</v>
      </c>
      <c r="AA608" s="159">
        <f>Benchmark!AA$151</f>
        <v>16.426370471960524</v>
      </c>
      <c r="AB608" s="159">
        <f>Benchmark!AB$151</f>
        <v>14.933064065418657</v>
      </c>
      <c r="AC608" s="159">
        <f>Benchmark!AC$151</f>
        <v>13.575512786744232</v>
      </c>
      <c r="AD608" s="159">
        <f>Benchmark!AD$151</f>
        <v>12.138381809191467</v>
      </c>
      <c r="AE608" s="159">
        <f>Benchmark!AE$151</f>
        <v>0.79784467341958698</v>
      </c>
      <c r="AF608" s="159">
        <f>Benchmark!AF$151</f>
        <v>0</v>
      </c>
      <c r="AG608" s="159">
        <f>Benchmark!AG$151</f>
        <v>0</v>
      </c>
      <c r="AH608" s="159">
        <f>Benchmark!AH$151</f>
        <v>0</v>
      </c>
      <c r="AI608" s="159">
        <f>Benchmark!AI$151</f>
        <v>0</v>
      </c>
    </row>
    <row r="609" spans="1:35" x14ac:dyDescent="0.35">
      <c r="A609" s="46"/>
      <c r="B609" s="46"/>
      <c r="E609" s="159" t="str">
        <f>Benchmark!E$204</f>
        <v>Discounted project capital costs (original)</v>
      </c>
      <c r="F609" s="159" t="str">
        <f>Benchmark!F$204</f>
        <v>M$, discounted</v>
      </c>
      <c r="I609" s="159">
        <f>Benchmark!I$204</f>
        <v>152.72727272727272</v>
      </c>
      <c r="J609" s="174"/>
      <c r="K609" s="159">
        <f>Benchmark!K$204</f>
        <v>80</v>
      </c>
      <c r="L609" s="159">
        <f>Benchmark!L$204</f>
        <v>72.72727272727272</v>
      </c>
      <c r="M609" s="159">
        <f>Benchmark!M$204</f>
        <v>0</v>
      </c>
      <c r="N609" s="159">
        <f>Benchmark!N$204</f>
        <v>0</v>
      </c>
      <c r="O609" s="159">
        <f>Benchmark!O$204</f>
        <v>0</v>
      </c>
      <c r="P609" s="159">
        <f>Benchmark!P$204</f>
        <v>0</v>
      </c>
      <c r="Q609" s="159">
        <f>Benchmark!Q$204</f>
        <v>0</v>
      </c>
      <c r="R609" s="159">
        <f>Benchmark!R$204</f>
        <v>0</v>
      </c>
      <c r="S609" s="159">
        <f>Benchmark!S$204</f>
        <v>0</v>
      </c>
      <c r="T609" s="159">
        <f>Benchmark!T$204</f>
        <v>0</v>
      </c>
      <c r="U609" s="159">
        <f>Benchmark!U$204</f>
        <v>0</v>
      </c>
      <c r="V609" s="159">
        <f>Benchmark!V$204</f>
        <v>0</v>
      </c>
      <c r="W609" s="159">
        <f>Benchmark!W$204</f>
        <v>0</v>
      </c>
      <c r="X609" s="159">
        <f>Benchmark!X$204</f>
        <v>0</v>
      </c>
      <c r="Y609" s="159">
        <f>Benchmark!Y$204</f>
        <v>0</v>
      </c>
      <c r="Z609" s="159">
        <f>Benchmark!Z$204</f>
        <v>0</v>
      </c>
      <c r="AA609" s="159">
        <f>Benchmark!AA$204</f>
        <v>0</v>
      </c>
      <c r="AB609" s="159">
        <f>Benchmark!AB$204</f>
        <v>0</v>
      </c>
      <c r="AC609" s="159">
        <f>Benchmark!AC$204</f>
        <v>0</v>
      </c>
      <c r="AD609" s="159">
        <f>Benchmark!AD$204</f>
        <v>0</v>
      </c>
      <c r="AE609" s="159">
        <f>Benchmark!AE$204</f>
        <v>0</v>
      </c>
      <c r="AF609" s="159">
        <f>Benchmark!AF$204</f>
        <v>0</v>
      </c>
      <c r="AG609" s="159">
        <f>Benchmark!AG$204</f>
        <v>0</v>
      </c>
      <c r="AH609" s="159">
        <f>Benchmark!AH$204</f>
        <v>0</v>
      </c>
      <c r="AI609" s="159">
        <f>Benchmark!AI$204</f>
        <v>0</v>
      </c>
    </row>
    <row r="610" spans="1:35" x14ac:dyDescent="0.35">
      <c r="A610" s="46"/>
      <c r="B610" s="46"/>
      <c r="E610" s="159" t="str">
        <f>Benchmark!E$1348</f>
        <v>Discounted government revenue (benchmark)</v>
      </c>
      <c r="F610" s="159" t="str">
        <f>Benchmark!F$1348</f>
        <v>M$, discounted</v>
      </c>
      <c r="I610" s="159">
        <f>Benchmark!I$1348</f>
        <v>132.35758501099403</v>
      </c>
      <c r="J610" s="174"/>
      <c r="K610" s="159">
        <f>Benchmark!K$1348</f>
        <v>11.84825</v>
      </c>
      <c r="L610" s="159">
        <f>Benchmark!L$1348</f>
        <v>6.2256818181818181</v>
      </c>
      <c r="M610" s="159">
        <f>Benchmark!M$1348</f>
        <v>7.7582813763930307</v>
      </c>
      <c r="N610" s="159">
        <f>Benchmark!N$1348</f>
        <v>8.2961619809198677</v>
      </c>
      <c r="O610" s="159">
        <f>Benchmark!O$1348</f>
        <v>7.4372448384898</v>
      </c>
      <c r="P610" s="159">
        <f>Benchmark!P$1348</f>
        <v>6.6659311270724704</v>
      </c>
      <c r="Q610" s="159">
        <f>Benchmark!Q$1348</f>
        <v>7.6249058272120616</v>
      </c>
      <c r="R610" s="159">
        <f>Benchmark!R$1348</f>
        <v>7.3908562084518756</v>
      </c>
      <c r="S610" s="159">
        <f>Benchmark!S$1348</f>
        <v>6.8396355786016638</v>
      </c>
      <c r="T610" s="159">
        <f>Benchmark!T$1348</f>
        <v>6.326679314468012</v>
      </c>
      <c r="U610" s="159">
        <f>Benchmark!U$1348</f>
        <v>6.2948438332766008</v>
      </c>
      <c r="V610" s="159">
        <f>Benchmark!V$1348</f>
        <v>6.2875065892193076</v>
      </c>
      <c r="W610" s="159">
        <f>Benchmark!W$1348</f>
        <v>7.1394335664386963</v>
      </c>
      <c r="X610" s="159">
        <f>Benchmark!X$1348</f>
        <v>6.4903941513079069</v>
      </c>
      <c r="Y610" s="159">
        <f>Benchmark!Y$1348</f>
        <v>5.9003583193708211</v>
      </c>
      <c r="Z610" s="159">
        <f>Benchmark!Z$1348</f>
        <v>5.3639621085189289</v>
      </c>
      <c r="AA610" s="159">
        <f>Benchmark!AA$1348</f>
        <v>4.8763291895626626</v>
      </c>
      <c r="AB610" s="159">
        <f>Benchmark!AB$1348</f>
        <v>4.4330265359660563</v>
      </c>
      <c r="AC610" s="159">
        <f>Benchmark!AC$1348</f>
        <v>4.0300241236055054</v>
      </c>
      <c r="AD610" s="159">
        <f>Benchmark!AD$1348</f>
        <v>3.7380997025772134</v>
      </c>
      <c r="AE610" s="159">
        <f>Benchmark!AE$1348</f>
        <v>1.3899788213597342</v>
      </c>
      <c r="AF610" s="159">
        <f>Benchmark!AF$1348</f>
        <v>3.456577639949943E-17</v>
      </c>
      <c r="AG610" s="159">
        <f>Benchmark!AG$1348</f>
        <v>3.1423433090454023E-17</v>
      </c>
      <c r="AH610" s="159">
        <f>Benchmark!AH$1348</f>
        <v>2.8566757354958203E-17</v>
      </c>
      <c r="AI610" s="159">
        <f>Benchmark!AI$1348</f>
        <v>2.5969779413598369E-17</v>
      </c>
    </row>
    <row r="611" spans="1:35" x14ac:dyDescent="0.35">
      <c r="A611" s="46"/>
      <c r="B611" s="46"/>
      <c r="E611" s="159" t="str">
        <f>Benchmark!E$103</f>
        <v>Discounted project net revenues (original)</v>
      </c>
      <c r="F611" s="159" t="str">
        <f>Benchmark!F$103</f>
        <v>M$, discounted</v>
      </c>
      <c r="I611" s="159">
        <f>Benchmark!I$103</f>
        <v>897.71137195012432</v>
      </c>
      <c r="J611" s="174" t="str">
        <f>G620</f>
        <v>Revenue</v>
      </c>
      <c r="K611" s="159">
        <f>Benchmark!K$103</f>
        <v>0</v>
      </c>
      <c r="L611" s="159">
        <f>Benchmark!L$103</f>
        <v>0</v>
      </c>
      <c r="M611" s="159">
        <f>Benchmark!M$103</f>
        <v>76.403556681332475</v>
      </c>
      <c r="N611" s="159">
        <f>Benchmark!N$103</f>
        <v>92.61037173494843</v>
      </c>
      <c r="O611" s="159">
        <f>Benchmark!O$103</f>
        <v>84.191247031771297</v>
      </c>
      <c r="P611" s="159">
        <f>Benchmark!P$103</f>
        <v>76.537497301610259</v>
      </c>
      <c r="Q611" s="159">
        <f>Benchmark!Q$103</f>
        <v>69.579543001463875</v>
      </c>
      <c r="R611" s="159">
        <f>Benchmark!R$103</f>
        <v>63.254130001330779</v>
      </c>
      <c r="S611" s="159">
        <f>Benchmark!S$103</f>
        <v>57.503754546664346</v>
      </c>
      <c r="T611" s="159">
        <f>Benchmark!T$103</f>
        <v>52.276140496967585</v>
      </c>
      <c r="U611" s="159">
        <f>Benchmark!U$103</f>
        <v>47.523764088152348</v>
      </c>
      <c r="V611" s="159">
        <f>Benchmark!V$103</f>
        <v>43.203421898320308</v>
      </c>
      <c r="W611" s="159">
        <f>Benchmark!W$103</f>
        <v>39.275838089382106</v>
      </c>
      <c r="X611" s="159">
        <f>Benchmark!X$103</f>
        <v>35.705307353983727</v>
      </c>
      <c r="Y611" s="159">
        <f>Benchmark!Y$103</f>
        <v>32.459370321803384</v>
      </c>
      <c r="Z611" s="159">
        <f>Benchmark!Z$103</f>
        <v>29.50851847436671</v>
      </c>
      <c r="AA611" s="159">
        <f>Benchmark!AA$103</f>
        <v>26.825925885787917</v>
      </c>
      <c r="AB611" s="159">
        <f>Benchmark!AB$103</f>
        <v>24.38720535071629</v>
      </c>
      <c r="AC611" s="159">
        <f>Benchmark!AC$103</f>
        <v>22.17018668246935</v>
      </c>
      <c r="AD611" s="159">
        <f>Benchmark!AD$103</f>
        <v>20.154715165881225</v>
      </c>
      <c r="AE611" s="159">
        <f>Benchmark!AE$103</f>
        <v>4.1408778431719453</v>
      </c>
      <c r="AF611" s="159">
        <f>Benchmark!AF$103</f>
        <v>0</v>
      </c>
      <c r="AG611" s="159">
        <f>Benchmark!AG$103</f>
        <v>0</v>
      </c>
      <c r="AH611" s="159">
        <f>Benchmark!AH$103</f>
        <v>0</v>
      </c>
      <c r="AI611" s="159">
        <f>Benchmark!AI$103</f>
        <v>0</v>
      </c>
    </row>
    <row r="612" spans="1:35" x14ac:dyDescent="0.35">
      <c r="E612" s="46" t="s">
        <v>1521</v>
      </c>
      <c r="F612" s="46" t="s">
        <v>88</v>
      </c>
      <c r="I612" s="146">
        <f>SUM(K612:AI612)</f>
        <v>-152.72727272727272</v>
      </c>
      <c r="J612" s="174" t="str">
        <f t="shared" ref="J612:J615" si="20">G621</f>
        <v>Investment</v>
      </c>
      <c r="K612" s="146">
        <f>-1*K609</f>
        <v>-80</v>
      </c>
      <c r="L612" s="146">
        <f t="shared" ref="L612:AI612" si="21">-1*L609</f>
        <v>-72.72727272727272</v>
      </c>
      <c r="M612" s="146">
        <f t="shared" si="21"/>
        <v>0</v>
      </c>
      <c r="N612" s="146">
        <f t="shared" si="21"/>
        <v>0</v>
      </c>
      <c r="O612" s="146">
        <f t="shared" si="21"/>
        <v>0</v>
      </c>
      <c r="P612" s="146">
        <f t="shared" si="21"/>
        <v>0</v>
      </c>
      <c r="Q612" s="146">
        <f t="shared" si="21"/>
        <v>0</v>
      </c>
      <c r="R612" s="146">
        <f t="shared" si="21"/>
        <v>0</v>
      </c>
      <c r="S612" s="146">
        <f t="shared" si="21"/>
        <v>0</v>
      </c>
      <c r="T612" s="146">
        <f t="shared" si="21"/>
        <v>0</v>
      </c>
      <c r="U612" s="146">
        <f t="shared" si="21"/>
        <v>0</v>
      </c>
      <c r="V612" s="146">
        <f t="shared" si="21"/>
        <v>0</v>
      </c>
      <c r="W612" s="146">
        <f t="shared" si="21"/>
        <v>0</v>
      </c>
      <c r="X612" s="146">
        <f t="shared" si="21"/>
        <v>0</v>
      </c>
      <c r="Y612" s="146">
        <f t="shared" si="21"/>
        <v>0</v>
      </c>
      <c r="Z612" s="146">
        <f t="shared" si="21"/>
        <v>0</v>
      </c>
      <c r="AA612" s="146">
        <f t="shared" si="21"/>
        <v>0</v>
      </c>
      <c r="AB612" s="146">
        <f t="shared" si="21"/>
        <v>0</v>
      </c>
      <c r="AC612" s="146">
        <f t="shared" si="21"/>
        <v>0</v>
      </c>
      <c r="AD612" s="146">
        <f t="shared" si="21"/>
        <v>0</v>
      </c>
      <c r="AE612" s="146">
        <f t="shared" si="21"/>
        <v>0</v>
      </c>
      <c r="AF612" s="146">
        <f t="shared" si="21"/>
        <v>0</v>
      </c>
      <c r="AG612" s="146">
        <f t="shared" si="21"/>
        <v>0</v>
      </c>
      <c r="AH612" s="146">
        <f t="shared" si="21"/>
        <v>0</v>
      </c>
      <c r="AI612" s="146">
        <f t="shared" si="21"/>
        <v>0</v>
      </c>
    </row>
    <row r="613" spans="1:35" x14ac:dyDescent="0.35">
      <c r="E613" s="46" t="s">
        <v>1522</v>
      </c>
      <c r="F613" s="46" t="s">
        <v>88</v>
      </c>
      <c r="I613" s="146">
        <f>SUM(K613:AI613)</f>
        <v>-558.44433366318458</v>
      </c>
      <c r="J613" s="174" t="str">
        <f t="shared" si="20"/>
        <v>Operating costs</v>
      </c>
      <c r="K613" s="146">
        <f>-1*K608</f>
        <v>0</v>
      </c>
      <c r="L613" s="146">
        <f t="shared" ref="L613:AI613" si="22">-1*L608</f>
        <v>0</v>
      </c>
      <c r="M613" s="146">
        <f t="shared" si="22"/>
        <v>-57.472089737648361</v>
      </c>
      <c r="N613" s="146">
        <f t="shared" si="22"/>
        <v>-56.708285937306165</v>
      </c>
      <c r="O613" s="146">
        <f t="shared" si="22"/>
        <v>-51.552987215732877</v>
      </c>
      <c r="P613" s="146">
        <f t="shared" si="22"/>
        <v>-46.866352014302606</v>
      </c>
      <c r="Q613" s="146">
        <f t="shared" si="22"/>
        <v>-42.605774558456915</v>
      </c>
      <c r="R613" s="146">
        <f t="shared" si="22"/>
        <v>-38.732522325869915</v>
      </c>
      <c r="S613" s="146">
        <f t="shared" si="22"/>
        <v>-35.211383932609017</v>
      </c>
      <c r="T613" s="146">
        <f t="shared" si="22"/>
        <v>-32.010349029644559</v>
      </c>
      <c r="U613" s="146">
        <f t="shared" si="22"/>
        <v>-29.10031729967687</v>
      </c>
      <c r="V613" s="146">
        <f t="shared" si="22"/>
        <v>-26.454833908797148</v>
      </c>
      <c r="W613" s="146">
        <f t="shared" si="22"/>
        <v>-24.049849007997409</v>
      </c>
      <c r="X613" s="146">
        <f t="shared" si="22"/>
        <v>-21.863499098179464</v>
      </c>
      <c r="Y613" s="146">
        <f t="shared" si="22"/>
        <v>-19.875908271072234</v>
      </c>
      <c r="Z613" s="146">
        <f t="shared" si="22"/>
        <v>-18.069007519156578</v>
      </c>
      <c r="AA613" s="146">
        <f t="shared" si="22"/>
        <v>-16.426370471960524</v>
      </c>
      <c r="AB613" s="146">
        <f t="shared" si="22"/>
        <v>-14.933064065418657</v>
      </c>
      <c r="AC613" s="146">
        <f t="shared" si="22"/>
        <v>-13.575512786744232</v>
      </c>
      <c r="AD613" s="146">
        <f t="shared" si="22"/>
        <v>-12.138381809191467</v>
      </c>
      <c r="AE613" s="146">
        <f t="shared" si="22"/>
        <v>-0.79784467341958698</v>
      </c>
      <c r="AF613" s="146">
        <f t="shared" si="22"/>
        <v>0</v>
      </c>
      <c r="AG613" s="146">
        <f t="shared" si="22"/>
        <v>0</v>
      </c>
      <c r="AH613" s="146">
        <f t="shared" si="22"/>
        <v>0</v>
      </c>
      <c r="AI613" s="146">
        <f t="shared" si="22"/>
        <v>0</v>
      </c>
    </row>
    <row r="614" spans="1:35" x14ac:dyDescent="0.35">
      <c r="E614" s="46" t="s">
        <v>1523</v>
      </c>
      <c r="F614" s="46" t="s">
        <v>88</v>
      </c>
      <c r="I614" s="146">
        <f>SUM(K614:AI614)</f>
        <v>-132.35758501099403</v>
      </c>
      <c r="J614" s="174" t="str">
        <f t="shared" si="20"/>
        <v>Taxes and royalty</v>
      </c>
      <c r="K614" s="146">
        <f>-1*K610</f>
        <v>-11.84825</v>
      </c>
      <c r="L614" s="146">
        <f t="shared" ref="L614:AI614" si="23">-1*L610</f>
        <v>-6.2256818181818181</v>
      </c>
      <c r="M614" s="146">
        <f t="shared" si="23"/>
        <v>-7.7582813763930307</v>
      </c>
      <c r="N614" s="146">
        <f t="shared" si="23"/>
        <v>-8.2961619809198677</v>
      </c>
      <c r="O614" s="146">
        <f t="shared" si="23"/>
        <v>-7.4372448384898</v>
      </c>
      <c r="P614" s="146">
        <f t="shared" si="23"/>
        <v>-6.6659311270724704</v>
      </c>
      <c r="Q614" s="146">
        <f t="shared" si="23"/>
        <v>-7.6249058272120616</v>
      </c>
      <c r="R614" s="146">
        <f t="shared" si="23"/>
        <v>-7.3908562084518756</v>
      </c>
      <c r="S614" s="146">
        <f t="shared" si="23"/>
        <v>-6.8396355786016638</v>
      </c>
      <c r="T614" s="146">
        <f t="shared" si="23"/>
        <v>-6.326679314468012</v>
      </c>
      <c r="U614" s="146">
        <f t="shared" si="23"/>
        <v>-6.2948438332766008</v>
      </c>
      <c r="V614" s="146">
        <f t="shared" si="23"/>
        <v>-6.2875065892193076</v>
      </c>
      <c r="W614" s="146">
        <f t="shared" si="23"/>
        <v>-7.1394335664386963</v>
      </c>
      <c r="X614" s="146">
        <f t="shared" si="23"/>
        <v>-6.4903941513079069</v>
      </c>
      <c r="Y614" s="146">
        <f t="shared" si="23"/>
        <v>-5.9003583193708211</v>
      </c>
      <c r="Z614" s="146">
        <f t="shared" si="23"/>
        <v>-5.3639621085189289</v>
      </c>
      <c r="AA614" s="146">
        <f t="shared" si="23"/>
        <v>-4.8763291895626626</v>
      </c>
      <c r="AB614" s="146">
        <f t="shared" si="23"/>
        <v>-4.4330265359660563</v>
      </c>
      <c r="AC614" s="146">
        <f t="shared" si="23"/>
        <v>-4.0300241236055054</v>
      </c>
      <c r="AD614" s="146">
        <f t="shared" si="23"/>
        <v>-3.7380997025772134</v>
      </c>
      <c r="AE614" s="146">
        <f t="shared" si="23"/>
        <v>-1.3899788213597342</v>
      </c>
      <c r="AF614" s="146">
        <f t="shared" si="23"/>
        <v>-3.456577639949943E-17</v>
      </c>
      <c r="AG614" s="146">
        <f t="shared" si="23"/>
        <v>-3.1423433090454023E-17</v>
      </c>
      <c r="AH614" s="146">
        <f t="shared" si="23"/>
        <v>-2.8566757354958203E-17</v>
      </c>
      <c r="AI614" s="146">
        <f t="shared" si="23"/>
        <v>-2.5969779413598369E-17</v>
      </c>
    </row>
    <row r="615" spans="1:35" s="158" customFormat="1" x14ac:dyDescent="0.35">
      <c r="A615" s="11"/>
      <c r="B615" s="11"/>
      <c r="C615" s="156"/>
      <c r="D615" s="157"/>
      <c r="E615" s="158" t="str">
        <f>Benchmark!E$1272</f>
        <v>Discounted (investor rate) project net cash flow (benchmark)</v>
      </c>
      <c r="F615" s="158" t="str">
        <f>Benchmark!F$1272</f>
        <v>M$, discounted</v>
      </c>
      <c r="G615" s="194"/>
      <c r="I615" s="159">
        <f>Benchmark!I$1272</f>
        <v>54.182180548673031</v>
      </c>
      <c r="J615" s="174" t="str">
        <f t="shared" si="20"/>
        <v>Project NCF</v>
      </c>
      <c r="K615" s="159">
        <f>Benchmark!K$1272</f>
        <v>-91.848250000000007</v>
      </c>
      <c r="L615" s="159">
        <f>Benchmark!L$1272</f>
        <v>-78.952954545454546</v>
      </c>
      <c r="M615" s="159">
        <f>Benchmark!M$1272</f>
        <v>11.17318556729108</v>
      </c>
      <c r="N615" s="159">
        <f>Benchmark!N$1272</f>
        <v>27.605923816722395</v>
      </c>
      <c r="O615" s="159">
        <f>Benchmark!O$1272</f>
        <v>25.201014977548624</v>
      </c>
      <c r="P615" s="159">
        <f>Benchmark!P$1272</f>
        <v>23.00521416023518</v>
      </c>
      <c r="Q615" s="159">
        <f>Benchmark!Q$1272</f>
        <v>19.348862615794896</v>
      </c>
      <c r="R615" s="159">
        <f>Benchmark!R$1272</f>
        <v>17.130751467008992</v>
      </c>
      <c r="S615" s="159">
        <f>Benchmark!S$1272</f>
        <v>15.452735035453667</v>
      </c>
      <c r="T615" s="159">
        <f>Benchmark!T$1272</f>
        <v>13.939112152855017</v>
      </c>
      <c r="U615" s="159">
        <f>Benchmark!U$1272</f>
        <v>12.128602955198879</v>
      </c>
      <c r="V615" s="159">
        <f>Benchmark!V$1272</f>
        <v>10.461081400303852</v>
      </c>
      <c r="W615" s="159">
        <f>Benchmark!W$1272</f>
        <v>8.086555514945994</v>
      </c>
      <c r="X615" s="159">
        <f>Benchmark!X$1272</f>
        <v>7.3514141044963583</v>
      </c>
      <c r="Y615" s="159">
        <f>Benchmark!Y$1272</f>
        <v>6.6831037313603252</v>
      </c>
      <c r="Z615" s="159">
        <f>Benchmark!Z$1272</f>
        <v>6.0755488466912055</v>
      </c>
      <c r="AA615" s="159">
        <f>Benchmark!AA$1272</f>
        <v>5.5232262242647323</v>
      </c>
      <c r="AB615" s="159">
        <f>Benchmark!AB$1272</f>
        <v>5.0211147493315744</v>
      </c>
      <c r="AC615" s="159">
        <f>Benchmark!AC$1272</f>
        <v>4.5646497721196111</v>
      </c>
      <c r="AD615" s="159">
        <f>Benchmark!AD$1272</f>
        <v>4.2782336541125439</v>
      </c>
      <c r="AE615" s="159">
        <f>Benchmark!AE$1272</f>
        <v>1.9530543483926242</v>
      </c>
      <c r="AF615" s="159">
        <f>Benchmark!AF$1272</f>
        <v>-3.456577639949943E-17</v>
      </c>
      <c r="AG615" s="159">
        <f>Benchmark!AG$1272</f>
        <v>-3.1423433090454023E-17</v>
      </c>
      <c r="AH615" s="159">
        <f>Benchmark!AH$1272</f>
        <v>-2.8566757354958203E-17</v>
      </c>
      <c r="AI615" s="159">
        <f>Benchmark!AI$1272</f>
        <v>-2.5969779413598369E-17</v>
      </c>
    </row>
    <row r="617" spans="1:35" x14ac:dyDescent="0.35">
      <c r="D617" s="87" t="s">
        <v>962</v>
      </c>
    </row>
    <row r="618" spans="1:35" x14ac:dyDescent="0.35">
      <c r="E618" s="46" t="s">
        <v>173</v>
      </c>
      <c r="F618" s="46" t="s">
        <v>1042</v>
      </c>
      <c r="G618" s="88" t="s">
        <v>1538</v>
      </c>
    </row>
    <row r="619" spans="1:35" x14ac:dyDescent="0.35">
      <c r="E619" s="46" t="s">
        <v>1524</v>
      </c>
      <c r="F619" s="46" t="s">
        <v>1042</v>
      </c>
      <c r="G619" s="88" t="s">
        <v>1539</v>
      </c>
    </row>
    <row r="620" spans="1:35" x14ac:dyDescent="0.35">
      <c r="E620" s="46" t="s">
        <v>1043</v>
      </c>
      <c r="F620" s="46" t="s">
        <v>1042</v>
      </c>
      <c r="G620" s="88" t="s">
        <v>917</v>
      </c>
    </row>
    <row r="621" spans="1:35" x14ac:dyDescent="0.35">
      <c r="E621" s="46" t="s">
        <v>1044</v>
      </c>
      <c r="F621" s="46" t="s">
        <v>1042</v>
      </c>
      <c r="G621" s="88" t="s">
        <v>1526</v>
      </c>
    </row>
    <row r="622" spans="1:35" x14ac:dyDescent="0.35">
      <c r="E622" s="46" t="s">
        <v>1045</v>
      </c>
      <c r="F622" s="46" t="s">
        <v>1042</v>
      </c>
      <c r="G622" s="88" t="s">
        <v>83</v>
      </c>
    </row>
    <row r="623" spans="1:35" x14ac:dyDescent="0.35">
      <c r="E623" s="46" t="s">
        <v>1046</v>
      </c>
      <c r="F623" s="46" t="s">
        <v>1042</v>
      </c>
      <c r="G623" s="88" t="s">
        <v>1527</v>
      </c>
    </row>
    <row r="624" spans="1:35" x14ac:dyDescent="0.35">
      <c r="E624" s="46" t="s">
        <v>1329</v>
      </c>
      <c r="F624" s="46" t="s">
        <v>1042</v>
      </c>
      <c r="G624" s="88" t="s">
        <v>1528</v>
      </c>
    </row>
    <row r="626" spans="1:35" x14ac:dyDescent="0.35">
      <c r="C626" s="86" t="s">
        <v>1540</v>
      </c>
    </row>
    <row r="628" spans="1:35" x14ac:dyDescent="0.35">
      <c r="D628" s="87" t="s">
        <v>75</v>
      </c>
    </row>
    <row r="629" spans="1:35" x14ac:dyDescent="0.35">
      <c r="A629" s="46"/>
      <c r="B629" s="46"/>
      <c r="E629" s="159" t="str">
        <f>Incentive!E$151</f>
        <v>Discounted project operating costs (original)</v>
      </c>
      <c r="F629" s="159" t="str">
        <f>Incentive!F$151</f>
        <v>M$, discounted</v>
      </c>
      <c r="I629" s="159">
        <f>Incentive!I$151</f>
        <v>558.44433366318458</v>
      </c>
      <c r="J629" s="174"/>
      <c r="K629" s="159">
        <f>Incentive!K$151</f>
        <v>0</v>
      </c>
      <c r="L629" s="159">
        <f>Incentive!L$151</f>
        <v>0</v>
      </c>
      <c r="M629" s="159">
        <f>Incentive!M$151</f>
        <v>57.472089737648361</v>
      </c>
      <c r="N629" s="159">
        <f>Incentive!N$151</f>
        <v>56.708285937306165</v>
      </c>
      <c r="O629" s="159">
        <f>Incentive!O$151</f>
        <v>51.552987215732877</v>
      </c>
      <c r="P629" s="159">
        <f>Incentive!P$151</f>
        <v>46.866352014302606</v>
      </c>
      <c r="Q629" s="159">
        <f>Incentive!Q$151</f>
        <v>42.605774558456915</v>
      </c>
      <c r="R629" s="159">
        <f>Incentive!R$151</f>
        <v>38.732522325869915</v>
      </c>
      <c r="S629" s="159">
        <f>Incentive!S$151</f>
        <v>35.211383932609017</v>
      </c>
      <c r="T629" s="159">
        <f>Incentive!T$151</f>
        <v>32.010349029644559</v>
      </c>
      <c r="U629" s="159">
        <f>Incentive!U$151</f>
        <v>29.10031729967687</v>
      </c>
      <c r="V629" s="159">
        <f>Incentive!V$151</f>
        <v>26.454833908797148</v>
      </c>
      <c r="W629" s="159">
        <f>Incentive!W$151</f>
        <v>24.049849007997409</v>
      </c>
      <c r="X629" s="159">
        <f>Incentive!X$151</f>
        <v>21.863499098179464</v>
      </c>
      <c r="Y629" s="159">
        <f>Incentive!Y$151</f>
        <v>19.875908271072234</v>
      </c>
      <c r="Z629" s="159">
        <f>Incentive!Z$151</f>
        <v>18.069007519156578</v>
      </c>
      <c r="AA629" s="159">
        <f>Incentive!AA$151</f>
        <v>16.426370471960524</v>
      </c>
      <c r="AB629" s="159">
        <f>Incentive!AB$151</f>
        <v>14.933064065418657</v>
      </c>
      <c r="AC629" s="159">
        <f>Incentive!AC$151</f>
        <v>13.575512786744232</v>
      </c>
      <c r="AD629" s="159">
        <f>Incentive!AD$151</f>
        <v>12.138381809191467</v>
      </c>
      <c r="AE629" s="159">
        <f>Incentive!AE$151</f>
        <v>0.79784467341958698</v>
      </c>
      <c r="AF629" s="159">
        <f>Incentive!AF$151</f>
        <v>0</v>
      </c>
      <c r="AG629" s="159">
        <f>Incentive!AG$151</f>
        <v>0</v>
      </c>
      <c r="AH629" s="159">
        <f>Incentive!AH$151</f>
        <v>0</v>
      </c>
      <c r="AI629" s="159">
        <f>Incentive!AI$151</f>
        <v>0</v>
      </c>
    </row>
    <row r="630" spans="1:35" x14ac:dyDescent="0.35">
      <c r="A630" s="46"/>
      <c r="B630" s="46"/>
      <c r="E630" s="159" t="str">
        <f>Incentive!E$204</f>
        <v>Discounted project capital costs (original)</v>
      </c>
      <c r="F630" s="159" t="str">
        <f>Incentive!F$204</f>
        <v>M$, discounted</v>
      </c>
      <c r="I630" s="159">
        <f>Incentive!I$204</f>
        <v>152.72727272727272</v>
      </c>
      <c r="J630" s="174"/>
      <c r="K630" s="159">
        <f>Incentive!K$204</f>
        <v>80</v>
      </c>
      <c r="L630" s="159">
        <f>Incentive!L$204</f>
        <v>72.72727272727272</v>
      </c>
      <c r="M630" s="159">
        <f>Incentive!M$204</f>
        <v>0</v>
      </c>
      <c r="N630" s="159">
        <f>Incentive!N$204</f>
        <v>0</v>
      </c>
      <c r="O630" s="159">
        <f>Incentive!O$204</f>
        <v>0</v>
      </c>
      <c r="P630" s="159">
        <f>Incentive!P$204</f>
        <v>0</v>
      </c>
      <c r="Q630" s="159">
        <f>Incentive!Q$204</f>
        <v>0</v>
      </c>
      <c r="R630" s="159">
        <f>Incentive!R$204</f>
        <v>0</v>
      </c>
      <c r="S630" s="159">
        <f>Incentive!S$204</f>
        <v>0</v>
      </c>
      <c r="T630" s="159">
        <f>Incentive!T$204</f>
        <v>0</v>
      </c>
      <c r="U630" s="159">
        <f>Incentive!U$204</f>
        <v>0</v>
      </c>
      <c r="V630" s="159">
        <f>Incentive!V$204</f>
        <v>0</v>
      </c>
      <c r="W630" s="159">
        <f>Incentive!W$204</f>
        <v>0</v>
      </c>
      <c r="X630" s="159">
        <f>Incentive!X$204</f>
        <v>0</v>
      </c>
      <c r="Y630" s="159">
        <f>Incentive!Y$204</f>
        <v>0</v>
      </c>
      <c r="Z630" s="159">
        <f>Incentive!Z$204</f>
        <v>0</v>
      </c>
      <c r="AA630" s="159">
        <f>Incentive!AA$204</f>
        <v>0</v>
      </c>
      <c r="AB630" s="159">
        <f>Incentive!AB$204</f>
        <v>0</v>
      </c>
      <c r="AC630" s="159">
        <f>Incentive!AC$204</f>
        <v>0</v>
      </c>
      <c r="AD630" s="159">
        <f>Incentive!AD$204</f>
        <v>0</v>
      </c>
      <c r="AE630" s="159">
        <f>Incentive!AE$204</f>
        <v>0</v>
      </c>
      <c r="AF630" s="159">
        <f>Incentive!AF$204</f>
        <v>0</v>
      </c>
      <c r="AG630" s="159">
        <f>Incentive!AG$204</f>
        <v>0</v>
      </c>
      <c r="AH630" s="159">
        <f>Incentive!AH$204</f>
        <v>0</v>
      </c>
      <c r="AI630" s="159">
        <f>Incentive!AI$204</f>
        <v>0</v>
      </c>
    </row>
    <row r="631" spans="1:35" x14ac:dyDescent="0.35">
      <c r="A631" s="46"/>
      <c r="B631" s="46"/>
      <c r="E631" s="159" t="str">
        <f>Incentive!E$1348</f>
        <v>Discounted government revenue (incentive)</v>
      </c>
      <c r="F631" s="159" t="str">
        <f>Incentive!F$1348</f>
        <v>M$, discounted</v>
      </c>
      <c r="I631" s="159">
        <f>Incentive!I$1348</f>
        <v>132.35758501099403</v>
      </c>
      <c r="J631" s="174"/>
      <c r="K631" s="159">
        <f>Incentive!K$1348</f>
        <v>11.84825</v>
      </c>
      <c r="L631" s="159">
        <f>Incentive!L$1348</f>
        <v>6.2256818181818181</v>
      </c>
      <c r="M631" s="159">
        <f>Incentive!M$1348</f>
        <v>7.7582813763930307</v>
      </c>
      <c r="N631" s="159">
        <f>Incentive!N$1348</f>
        <v>8.2961619809198677</v>
      </c>
      <c r="O631" s="159">
        <f>Incentive!O$1348</f>
        <v>7.4372448384898</v>
      </c>
      <c r="P631" s="159">
        <f>Incentive!P$1348</f>
        <v>6.6659311270724704</v>
      </c>
      <c r="Q631" s="159">
        <f>Incentive!Q$1348</f>
        <v>7.6249058272120616</v>
      </c>
      <c r="R631" s="159">
        <f>Incentive!R$1348</f>
        <v>7.3908562084518756</v>
      </c>
      <c r="S631" s="159">
        <f>Incentive!S$1348</f>
        <v>6.8396355786016638</v>
      </c>
      <c r="T631" s="159">
        <f>Incentive!T$1348</f>
        <v>6.326679314468012</v>
      </c>
      <c r="U631" s="159">
        <f>Incentive!U$1348</f>
        <v>6.2948438332766008</v>
      </c>
      <c r="V631" s="159">
        <f>Incentive!V$1348</f>
        <v>6.2875065892193076</v>
      </c>
      <c r="W631" s="159">
        <f>Incentive!W$1348</f>
        <v>7.1394335664386963</v>
      </c>
      <c r="X631" s="159">
        <f>Incentive!X$1348</f>
        <v>6.4903941513079069</v>
      </c>
      <c r="Y631" s="159">
        <f>Incentive!Y$1348</f>
        <v>5.9003583193708211</v>
      </c>
      <c r="Z631" s="159">
        <f>Incentive!Z$1348</f>
        <v>5.3639621085189289</v>
      </c>
      <c r="AA631" s="159">
        <f>Incentive!AA$1348</f>
        <v>4.8763291895626626</v>
      </c>
      <c r="AB631" s="159">
        <f>Incentive!AB$1348</f>
        <v>4.4330265359660563</v>
      </c>
      <c r="AC631" s="159">
        <f>Incentive!AC$1348</f>
        <v>4.0300241236055054</v>
      </c>
      <c r="AD631" s="159">
        <f>Incentive!AD$1348</f>
        <v>3.7380997025772134</v>
      </c>
      <c r="AE631" s="159">
        <f>Incentive!AE$1348</f>
        <v>1.3899788213597342</v>
      </c>
      <c r="AF631" s="159">
        <f>Incentive!AF$1348</f>
        <v>3.456577639949943E-17</v>
      </c>
      <c r="AG631" s="159">
        <f>Incentive!AG$1348</f>
        <v>3.1423433090454023E-17</v>
      </c>
      <c r="AH631" s="159">
        <f>Incentive!AH$1348</f>
        <v>2.8566757354958203E-17</v>
      </c>
      <c r="AI631" s="159">
        <f>Incentive!AI$1348</f>
        <v>2.5969779413598369E-17</v>
      </c>
    </row>
    <row r="632" spans="1:35" x14ac:dyDescent="0.35">
      <c r="A632" s="46"/>
      <c r="B632" s="46"/>
      <c r="E632" s="159" t="str">
        <f>Incentive!E$103</f>
        <v>Discounted project net revenues (original)</v>
      </c>
      <c r="F632" s="159" t="str">
        <f>Incentive!F$103</f>
        <v>M$, discounted</v>
      </c>
      <c r="I632" s="159">
        <f>Incentive!I$103</f>
        <v>897.71137195012432</v>
      </c>
      <c r="J632" s="174" t="str">
        <f>G641</f>
        <v>Revenue</v>
      </c>
      <c r="K632" s="159">
        <f>Incentive!K$103</f>
        <v>0</v>
      </c>
      <c r="L632" s="159">
        <f>Incentive!L$103</f>
        <v>0</v>
      </c>
      <c r="M632" s="159">
        <f>Incentive!M$103</f>
        <v>76.403556681332475</v>
      </c>
      <c r="N632" s="159">
        <f>Incentive!N$103</f>
        <v>92.61037173494843</v>
      </c>
      <c r="O632" s="159">
        <f>Incentive!O$103</f>
        <v>84.191247031771297</v>
      </c>
      <c r="P632" s="159">
        <f>Incentive!P$103</f>
        <v>76.537497301610259</v>
      </c>
      <c r="Q632" s="159">
        <f>Incentive!Q$103</f>
        <v>69.579543001463875</v>
      </c>
      <c r="R632" s="159">
        <f>Incentive!R$103</f>
        <v>63.254130001330779</v>
      </c>
      <c r="S632" s="159">
        <f>Incentive!S$103</f>
        <v>57.503754546664346</v>
      </c>
      <c r="T632" s="159">
        <f>Incentive!T$103</f>
        <v>52.276140496967585</v>
      </c>
      <c r="U632" s="159">
        <f>Incentive!U$103</f>
        <v>47.523764088152348</v>
      </c>
      <c r="V632" s="159">
        <f>Incentive!V$103</f>
        <v>43.203421898320308</v>
      </c>
      <c r="W632" s="159">
        <f>Incentive!W$103</f>
        <v>39.275838089382106</v>
      </c>
      <c r="X632" s="159">
        <f>Incentive!X$103</f>
        <v>35.705307353983727</v>
      </c>
      <c r="Y632" s="159">
        <f>Incentive!Y$103</f>
        <v>32.459370321803384</v>
      </c>
      <c r="Z632" s="159">
        <f>Incentive!Z$103</f>
        <v>29.50851847436671</v>
      </c>
      <c r="AA632" s="159">
        <f>Incentive!AA$103</f>
        <v>26.825925885787917</v>
      </c>
      <c r="AB632" s="159">
        <f>Incentive!AB$103</f>
        <v>24.38720535071629</v>
      </c>
      <c r="AC632" s="159">
        <f>Incentive!AC$103</f>
        <v>22.17018668246935</v>
      </c>
      <c r="AD632" s="159">
        <f>Incentive!AD$103</f>
        <v>20.154715165881225</v>
      </c>
      <c r="AE632" s="159">
        <f>Incentive!AE$103</f>
        <v>4.1408778431719453</v>
      </c>
      <c r="AF632" s="159">
        <f>Incentive!AF$103</f>
        <v>0</v>
      </c>
      <c r="AG632" s="159">
        <f>Incentive!AG$103</f>
        <v>0</v>
      </c>
      <c r="AH632" s="159">
        <f>Incentive!AH$103</f>
        <v>0</v>
      </c>
      <c r="AI632" s="159">
        <f>Incentive!AI$103</f>
        <v>0</v>
      </c>
    </row>
    <row r="633" spans="1:35" x14ac:dyDescent="0.35">
      <c r="E633" s="46" t="s">
        <v>1530</v>
      </c>
      <c r="F633" s="46" t="s">
        <v>88</v>
      </c>
      <c r="I633" s="146">
        <f>SUM(K633:AI633)</f>
        <v>-152.72727272727272</v>
      </c>
      <c r="J633" s="174" t="str">
        <f t="shared" ref="J633:J636" si="24">G642</f>
        <v>Investment</v>
      </c>
      <c r="K633" s="146">
        <f>-1*K630</f>
        <v>-80</v>
      </c>
      <c r="L633" s="146">
        <f t="shared" ref="L633:AI633" si="25">-1*L630</f>
        <v>-72.72727272727272</v>
      </c>
      <c r="M633" s="146">
        <f t="shared" si="25"/>
        <v>0</v>
      </c>
      <c r="N633" s="146">
        <f t="shared" si="25"/>
        <v>0</v>
      </c>
      <c r="O633" s="146">
        <f t="shared" si="25"/>
        <v>0</v>
      </c>
      <c r="P633" s="146">
        <f t="shared" si="25"/>
        <v>0</v>
      </c>
      <c r="Q633" s="146">
        <f t="shared" si="25"/>
        <v>0</v>
      </c>
      <c r="R633" s="146">
        <f t="shared" si="25"/>
        <v>0</v>
      </c>
      <c r="S633" s="146">
        <f t="shared" si="25"/>
        <v>0</v>
      </c>
      <c r="T633" s="146">
        <f t="shared" si="25"/>
        <v>0</v>
      </c>
      <c r="U633" s="146">
        <f t="shared" si="25"/>
        <v>0</v>
      </c>
      <c r="V633" s="146">
        <f t="shared" si="25"/>
        <v>0</v>
      </c>
      <c r="W633" s="146">
        <f t="shared" si="25"/>
        <v>0</v>
      </c>
      <c r="X633" s="146">
        <f t="shared" si="25"/>
        <v>0</v>
      </c>
      <c r="Y633" s="146">
        <f t="shared" si="25"/>
        <v>0</v>
      </c>
      <c r="Z633" s="146">
        <f t="shared" si="25"/>
        <v>0</v>
      </c>
      <c r="AA633" s="146">
        <f t="shared" si="25"/>
        <v>0</v>
      </c>
      <c r="AB633" s="146">
        <f t="shared" si="25"/>
        <v>0</v>
      </c>
      <c r="AC633" s="146">
        <f t="shared" si="25"/>
        <v>0</v>
      </c>
      <c r="AD633" s="146">
        <f t="shared" si="25"/>
        <v>0</v>
      </c>
      <c r="AE633" s="146">
        <f t="shared" si="25"/>
        <v>0</v>
      </c>
      <c r="AF633" s="146">
        <f t="shared" si="25"/>
        <v>0</v>
      </c>
      <c r="AG633" s="146">
        <f t="shared" si="25"/>
        <v>0</v>
      </c>
      <c r="AH633" s="146">
        <f t="shared" si="25"/>
        <v>0</v>
      </c>
      <c r="AI633" s="146">
        <f t="shared" si="25"/>
        <v>0</v>
      </c>
    </row>
    <row r="634" spans="1:35" x14ac:dyDescent="0.35">
      <c r="E634" s="46" t="s">
        <v>1531</v>
      </c>
      <c r="F634" s="46" t="s">
        <v>88</v>
      </c>
      <c r="I634" s="146">
        <f>SUM(K634:AI634)</f>
        <v>-558.44433366318458</v>
      </c>
      <c r="J634" s="174" t="str">
        <f t="shared" si="24"/>
        <v>Operating costs</v>
      </c>
      <c r="K634" s="146">
        <f>-1*K629</f>
        <v>0</v>
      </c>
      <c r="L634" s="146">
        <f t="shared" ref="L634:AI634" si="26">-1*L629</f>
        <v>0</v>
      </c>
      <c r="M634" s="146">
        <f t="shared" si="26"/>
        <v>-57.472089737648361</v>
      </c>
      <c r="N634" s="146">
        <f t="shared" si="26"/>
        <v>-56.708285937306165</v>
      </c>
      <c r="O634" s="146">
        <f t="shared" si="26"/>
        <v>-51.552987215732877</v>
      </c>
      <c r="P634" s="146">
        <f t="shared" si="26"/>
        <v>-46.866352014302606</v>
      </c>
      <c r="Q634" s="146">
        <f t="shared" si="26"/>
        <v>-42.605774558456915</v>
      </c>
      <c r="R634" s="146">
        <f t="shared" si="26"/>
        <v>-38.732522325869915</v>
      </c>
      <c r="S634" s="146">
        <f t="shared" si="26"/>
        <v>-35.211383932609017</v>
      </c>
      <c r="T634" s="146">
        <f t="shared" si="26"/>
        <v>-32.010349029644559</v>
      </c>
      <c r="U634" s="146">
        <f t="shared" si="26"/>
        <v>-29.10031729967687</v>
      </c>
      <c r="V634" s="146">
        <f t="shared" si="26"/>
        <v>-26.454833908797148</v>
      </c>
      <c r="W634" s="146">
        <f t="shared" si="26"/>
        <v>-24.049849007997409</v>
      </c>
      <c r="X634" s="146">
        <f t="shared" si="26"/>
        <v>-21.863499098179464</v>
      </c>
      <c r="Y634" s="146">
        <f t="shared" si="26"/>
        <v>-19.875908271072234</v>
      </c>
      <c r="Z634" s="146">
        <f t="shared" si="26"/>
        <v>-18.069007519156578</v>
      </c>
      <c r="AA634" s="146">
        <f t="shared" si="26"/>
        <v>-16.426370471960524</v>
      </c>
      <c r="AB634" s="146">
        <f t="shared" si="26"/>
        <v>-14.933064065418657</v>
      </c>
      <c r="AC634" s="146">
        <f t="shared" si="26"/>
        <v>-13.575512786744232</v>
      </c>
      <c r="AD634" s="146">
        <f t="shared" si="26"/>
        <v>-12.138381809191467</v>
      </c>
      <c r="AE634" s="146">
        <f t="shared" si="26"/>
        <v>-0.79784467341958698</v>
      </c>
      <c r="AF634" s="146">
        <f t="shared" si="26"/>
        <v>0</v>
      </c>
      <c r="AG634" s="146">
        <f t="shared" si="26"/>
        <v>0</v>
      </c>
      <c r="AH634" s="146">
        <f t="shared" si="26"/>
        <v>0</v>
      </c>
      <c r="AI634" s="146">
        <f t="shared" si="26"/>
        <v>0</v>
      </c>
    </row>
    <row r="635" spans="1:35" x14ac:dyDescent="0.35">
      <c r="E635" s="46" t="s">
        <v>1532</v>
      </c>
      <c r="F635" s="46" t="s">
        <v>88</v>
      </c>
      <c r="I635" s="146">
        <f>SUM(K635:AI635)</f>
        <v>-132.35758501099403</v>
      </c>
      <c r="J635" s="174" t="str">
        <f t="shared" si="24"/>
        <v>Taxes and royalty</v>
      </c>
      <c r="K635" s="146">
        <f>-1*K631</f>
        <v>-11.84825</v>
      </c>
      <c r="L635" s="146">
        <f t="shared" ref="L635:AI635" si="27">-1*L631</f>
        <v>-6.2256818181818181</v>
      </c>
      <c r="M635" s="146">
        <f t="shared" si="27"/>
        <v>-7.7582813763930307</v>
      </c>
      <c r="N635" s="146">
        <f t="shared" si="27"/>
        <v>-8.2961619809198677</v>
      </c>
      <c r="O635" s="146">
        <f t="shared" si="27"/>
        <v>-7.4372448384898</v>
      </c>
      <c r="P635" s="146">
        <f t="shared" si="27"/>
        <v>-6.6659311270724704</v>
      </c>
      <c r="Q635" s="146">
        <f t="shared" si="27"/>
        <v>-7.6249058272120616</v>
      </c>
      <c r="R635" s="146">
        <f t="shared" si="27"/>
        <v>-7.3908562084518756</v>
      </c>
      <c r="S635" s="146">
        <f t="shared" si="27"/>
        <v>-6.8396355786016638</v>
      </c>
      <c r="T635" s="146">
        <f t="shared" si="27"/>
        <v>-6.326679314468012</v>
      </c>
      <c r="U635" s="146">
        <f t="shared" si="27"/>
        <v>-6.2948438332766008</v>
      </c>
      <c r="V635" s="146">
        <f t="shared" si="27"/>
        <v>-6.2875065892193076</v>
      </c>
      <c r="W635" s="146">
        <f t="shared" si="27"/>
        <v>-7.1394335664386963</v>
      </c>
      <c r="X635" s="146">
        <f t="shared" si="27"/>
        <v>-6.4903941513079069</v>
      </c>
      <c r="Y635" s="146">
        <f t="shared" si="27"/>
        <v>-5.9003583193708211</v>
      </c>
      <c r="Z635" s="146">
        <f t="shared" si="27"/>
        <v>-5.3639621085189289</v>
      </c>
      <c r="AA635" s="146">
        <f t="shared" si="27"/>
        <v>-4.8763291895626626</v>
      </c>
      <c r="AB635" s="146">
        <f t="shared" si="27"/>
        <v>-4.4330265359660563</v>
      </c>
      <c r="AC635" s="146">
        <f t="shared" si="27"/>
        <v>-4.0300241236055054</v>
      </c>
      <c r="AD635" s="146">
        <f t="shared" si="27"/>
        <v>-3.7380997025772134</v>
      </c>
      <c r="AE635" s="146">
        <f t="shared" si="27"/>
        <v>-1.3899788213597342</v>
      </c>
      <c r="AF635" s="146">
        <f t="shared" si="27"/>
        <v>-3.456577639949943E-17</v>
      </c>
      <c r="AG635" s="146">
        <f t="shared" si="27"/>
        <v>-3.1423433090454023E-17</v>
      </c>
      <c r="AH635" s="146">
        <f t="shared" si="27"/>
        <v>-2.8566757354958203E-17</v>
      </c>
      <c r="AI635" s="146">
        <f t="shared" si="27"/>
        <v>-2.5969779413598369E-17</v>
      </c>
    </row>
    <row r="636" spans="1:35" s="158" customFormat="1" x14ac:dyDescent="0.35">
      <c r="A636" s="11"/>
      <c r="B636" s="11"/>
      <c r="C636" s="156"/>
      <c r="D636" s="157"/>
      <c r="E636" s="158" t="str">
        <f>Incentive!E$1272</f>
        <v>Discounted (investor rate) project net cash flow (incentive)</v>
      </c>
      <c r="F636" s="158" t="str">
        <f>Incentive!F$1272</f>
        <v>M$, discounted</v>
      </c>
      <c r="G636" s="194"/>
      <c r="I636" s="159">
        <f>Incentive!I$1272</f>
        <v>54.182180548673031</v>
      </c>
      <c r="J636" s="174" t="str">
        <f t="shared" si="24"/>
        <v>Project NCF</v>
      </c>
      <c r="K636" s="159">
        <f>Incentive!K$1272</f>
        <v>-91.848250000000007</v>
      </c>
      <c r="L636" s="159">
        <f>Incentive!L$1272</f>
        <v>-78.952954545454546</v>
      </c>
      <c r="M636" s="159">
        <f>Incentive!M$1272</f>
        <v>11.17318556729108</v>
      </c>
      <c r="N636" s="159">
        <f>Incentive!N$1272</f>
        <v>27.605923816722395</v>
      </c>
      <c r="O636" s="159">
        <f>Incentive!O$1272</f>
        <v>25.201014977548624</v>
      </c>
      <c r="P636" s="159">
        <f>Incentive!P$1272</f>
        <v>23.00521416023518</v>
      </c>
      <c r="Q636" s="159">
        <f>Incentive!Q$1272</f>
        <v>19.348862615794896</v>
      </c>
      <c r="R636" s="159">
        <f>Incentive!R$1272</f>
        <v>17.130751467008992</v>
      </c>
      <c r="S636" s="159">
        <f>Incentive!S$1272</f>
        <v>15.452735035453667</v>
      </c>
      <c r="T636" s="159">
        <f>Incentive!T$1272</f>
        <v>13.939112152855017</v>
      </c>
      <c r="U636" s="159">
        <f>Incentive!U$1272</f>
        <v>12.128602955198879</v>
      </c>
      <c r="V636" s="159">
        <f>Incentive!V$1272</f>
        <v>10.461081400303852</v>
      </c>
      <c r="W636" s="159">
        <f>Incentive!W$1272</f>
        <v>8.086555514945994</v>
      </c>
      <c r="X636" s="159">
        <f>Incentive!X$1272</f>
        <v>7.3514141044963583</v>
      </c>
      <c r="Y636" s="159">
        <f>Incentive!Y$1272</f>
        <v>6.6831037313603252</v>
      </c>
      <c r="Z636" s="159">
        <f>Incentive!Z$1272</f>
        <v>6.0755488466912055</v>
      </c>
      <c r="AA636" s="159">
        <f>Incentive!AA$1272</f>
        <v>5.5232262242647323</v>
      </c>
      <c r="AB636" s="159">
        <f>Incentive!AB$1272</f>
        <v>5.0211147493315744</v>
      </c>
      <c r="AC636" s="159">
        <f>Incentive!AC$1272</f>
        <v>4.5646497721196111</v>
      </c>
      <c r="AD636" s="159">
        <f>Incentive!AD$1272</f>
        <v>4.2782336541125439</v>
      </c>
      <c r="AE636" s="159">
        <f>Incentive!AE$1272</f>
        <v>1.9530543483926242</v>
      </c>
      <c r="AF636" s="159">
        <f>Incentive!AF$1272</f>
        <v>-3.456577639949943E-17</v>
      </c>
      <c r="AG636" s="159">
        <f>Incentive!AG$1272</f>
        <v>-3.1423433090454023E-17</v>
      </c>
      <c r="AH636" s="159">
        <f>Incentive!AH$1272</f>
        <v>-2.8566757354958203E-17</v>
      </c>
      <c r="AI636" s="159">
        <f>Incentive!AI$1272</f>
        <v>-2.5969779413598369E-17</v>
      </c>
    </row>
    <row r="638" spans="1:35" x14ac:dyDescent="0.35">
      <c r="D638" s="87" t="s">
        <v>962</v>
      </c>
    </row>
    <row r="639" spans="1:35" x14ac:dyDescent="0.35">
      <c r="E639" s="46" t="s">
        <v>173</v>
      </c>
      <c r="F639" s="46" t="s">
        <v>1042</v>
      </c>
      <c r="G639" s="88" t="s">
        <v>1540</v>
      </c>
    </row>
    <row r="640" spans="1:35" x14ac:dyDescent="0.35">
      <c r="E640" s="46" t="s">
        <v>1524</v>
      </c>
      <c r="F640" s="46" t="s">
        <v>1042</v>
      </c>
      <c r="G640" s="88" t="s">
        <v>1539</v>
      </c>
    </row>
    <row r="641" spans="1:35" x14ac:dyDescent="0.35">
      <c r="E641" s="46" t="s">
        <v>1043</v>
      </c>
      <c r="F641" s="46" t="s">
        <v>1042</v>
      </c>
      <c r="G641" s="88" t="s">
        <v>917</v>
      </c>
    </row>
    <row r="642" spans="1:35" x14ac:dyDescent="0.35">
      <c r="E642" s="46" t="s">
        <v>1044</v>
      </c>
      <c r="F642" s="46" t="s">
        <v>1042</v>
      </c>
      <c r="G642" s="88" t="s">
        <v>1526</v>
      </c>
    </row>
    <row r="643" spans="1:35" x14ac:dyDescent="0.35">
      <c r="E643" s="46" t="s">
        <v>1045</v>
      </c>
      <c r="F643" s="46" t="s">
        <v>1042</v>
      </c>
      <c r="G643" s="88" t="s">
        <v>83</v>
      </c>
    </row>
    <row r="644" spans="1:35" x14ac:dyDescent="0.35">
      <c r="E644" s="46" t="s">
        <v>1046</v>
      </c>
      <c r="F644" s="46" t="s">
        <v>1042</v>
      </c>
      <c r="G644" s="88" t="s">
        <v>1527</v>
      </c>
    </row>
    <row r="645" spans="1:35" x14ac:dyDescent="0.35">
      <c r="E645" s="46" t="s">
        <v>1329</v>
      </c>
      <c r="F645" s="46" t="s">
        <v>1042</v>
      </c>
      <c r="G645" s="88" t="s">
        <v>1528</v>
      </c>
    </row>
    <row r="647" spans="1:35" x14ac:dyDescent="0.35">
      <c r="C647" s="86" t="s">
        <v>1541</v>
      </c>
    </row>
    <row r="649" spans="1:35" x14ac:dyDescent="0.35">
      <c r="D649" s="87" t="s">
        <v>75</v>
      </c>
    </row>
    <row r="650" spans="1:35" x14ac:dyDescent="0.35">
      <c r="A650" s="46"/>
      <c r="B650" s="46"/>
      <c r="E650" s="159" t="str">
        <f>Behavioural!E$151</f>
        <v>Discounted project operating costs (behavioural)</v>
      </c>
      <c r="F650" s="159" t="str">
        <f>Behavioural!F$151</f>
        <v>M$, discounted</v>
      </c>
      <c r="I650" s="159">
        <f>Behavioural!I$151</f>
        <v>558.44433366318458</v>
      </c>
      <c r="J650" s="174"/>
      <c r="K650" s="159">
        <f>Behavioural!K$151</f>
        <v>0</v>
      </c>
      <c r="L650" s="159">
        <f>Behavioural!L$151</f>
        <v>0</v>
      </c>
      <c r="M650" s="159">
        <f>Behavioural!M$151</f>
        <v>57.472089737648361</v>
      </c>
      <c r="N650" s="159">
        <f>Behavioural!N$151</f>
        <v>56.708285937306165</v>
      </c>
      <c r="O650" s="159">
        <f>Behavioural!O$151</f>
        <v>51.552987215732877</v>
      </c>
      <c r="P650" s="159">
        <f>Behavioural!P$151</f>
        <v>46.866352014302606</v>
      </c>
      <c r="Q650" s="159">
        <f>Behavioural!Q$151</f>
        <v>42.605774558456915</v>
      </c>
      <c r="R650" s="159">
        <f>Behavioural!R$151</f>
        <v>38.732522325869915</v>
      </c>
      <c r="S650" s="159">
        <f>Behavioural!S$151</f>
        <v>35.211383932609017</v>
      </c>
      <c r="T650" s="159">
        <f>Behavioural!T$151</f>
        <v>32.010349029644559</v>
      </c>
      <c r="U650" s="159">
        <f>Behavioural!U$151</f>
        <v>29.10031729967687</v>
      </c>
      <c r="V650" s="159">
        <f>Behavioural!V$151</f>
        <v>26.454833908797148</v>
      </c>
      <c r="W650" s="159">
        <f>Behavioural!W$151</f>
        <v>24.049849007997409</v>
      </c>
      <c r="X650" s="159">
        <f>Behavioural!X$151</f>
        <v>21.863499098179464</v>
      </c>
      <c r="Y650" s="159">
        <f>Behavioural!Y$151</f>
        <v>19.875908271072234</v>
      </c>
      <c r="Z650" s="159">
        <f>Behavioural!Z$151</f>
        <v>18.069007519156578</v>
      </c>
      <c r="AA650" s="159">
        <f>Behavioural!AA$151</f>
        <v>16.426370471960524</v>
      </c>
      <c r="AB650" s="159">
        <f>Behavioural!AB$151</f>
        <v>14.933064065418657</v>
      </c>
      <c r="AC650" s="159">
        <f>Behavioural!AC$151</f>
        <v>13.575512786744232</v>
      </c>
      <c r="AD650" s="159">
        <f>Behavioural!AD$151</f>
        <v>12.138381809191467</v>
      </c>
      <c r="AE650" s="159">
        <f>Behavioural!AE$151</f>
        <v>0.79784467341958698</v>
      </c>
      <c r="AF650" s="159">
        <f>Behavioural!AF$151</f>
        <v>0</v>
      </c>
      <c r="AG650" s="159">
        <f>Behavioural!AG$151</f>
        <v>0</v>
      </c>
      <c r="AH650" s="159">
        <f>Behavioural!AH$151</f>
        <v>0</v>
      </c>
      <c r="AI650" s="159">
        <f>Behavioural!AI$151</f>
        <v>0</v>
      </c>
    </row>
    <row r="651" spans="1:35" x14ac:dyDescent="0.35">
      <c r="A651" s="46"/>
      <c r="B651" s="46"/>
      <c r="E651" s="159" t="str">
        <f>Behavioural!E$204</f>
        <v>Discounted project capital costs (behavioural)</v>
      </c>
      <c r="F651" s="159" t="str">
        <f>Behavioural!F$204</f>
        <v>M$, discounted</v>
      </c>
      <c r="I651" s="159">
        <f>Behavioural!I$204</f>
        <v>152.72727272727272</v>
      </c>
      <c r="J651" s="174"/>
      <c r="K651" s="159">
        <f>Behavioural!K$204</f>
        <v>80</v>
      </c>
      <c r="L651" s="159">
        <f>Behavioural!L$204</f>
        <v>72.72727272727272</v>
      </c>
      <c r="M651" s="159">
        <f>Behavioural!M$204</f>
        <v>0</v>
      </c>
      <c r="N651" s="159">
        <f>Behavioural!N$204</f>
        <v>0</v>
      </c>
      <c r="O651" s="159">
        <f>Behavioural!O$204</f>
        <v>0</v>
      </c>
      <c r="P651" s="159">
        <f>Behavioural!P$204</f>
        <v>0</v>
      </c>
      <c r="Q651" s="159">
        <f>Behavioural!Q$204</f>
        <v>0</v>
      </c>
      <c r="R651" s="159">
        <f>Behavioural!R$204</f>
        <v>0</v>
      </c>
      <c r="S651" s="159">
        <f>Behavioural!S$204</f>
        <v>0</v>
      </c>
      <c r="T651" s="159">
        <f>Behavioural!T$204</f>
        <v>0</v>
      </c>
      <c r="U651" s="159">
        <f>Behavioural!U$204</f>
        <v>0</v>
      </c>
      <c r="V651" s="159">
        <f>Behavioural!V$204</f>
        <v>0</v>
      </c>
      <c r="W651" s="159">
        <f>Behavioural!W$204</f>
        <v>0</v>
      </c>
      <c r="X651" s="159">
        <f>Behavioural!X$204</f>
        <v>0</v>
      </c>
      <c r="Y651" s="159">
        <f>Behavioural!Y$204</f>
        <v>0</v>
      </c>
      <c r="Z651" s="159">
        <f>Behavioural!Z$204</f>
        <v>0</v>
      </c>
      <c r="AA651" s="159">
        <f>Behavioural!AA$204</f>
        <v>0</v>
      </c>
      <c r="AB651" s="159">
        <f>Behavioural!AB$204</f>
        <v>0</v>
      </c>
      <c r="AC651" s="159">
        <f>Behavioural!AC$204</f>
        <v>0</v>
      </c>
      <c r="AD651" s="159">
        <f>Behavioural!AD$204</f>
        <v>0</v>
      </c>
      <c r="AE651" s="159">
        <f>Behavioural!AE$204</f>
        <v>0</v>
      </c>
      <c r="AF651" s="159">
        <f>Behavioural!AF$204</f>
        <v>0</v>
      </c>
      <c r="AG651" s="159">
        <f>Behavioural!AG$204</f>
        <v>0</v>
      </c>
      <c r="AH651" s="159">
        <f>Behavioural!AH$204</f>
        <v>0</v>
      </c>
      <c r="AI651" s="159">
        <f>Behavioural!AI$204</f>
        <v>0</v>
      </c>
    </row>
    <row r="652" spans="1:35" x14ac:dyDescent="0.35">
      <c r="A652" s="46"/>
      <c r="B652" s="46"/>
      <c r="E652" s="159" t="str">
        <f>Behavioural!E$1348</f>
        <v>Discounted government revenue (behavioural)</v>
      </c>
      <c r="F652" s="159" t="str">
        <f>Behavioural!F$1348</f>
        <v>M$, discounted</v>
      </c>
      <c r="I652" s="159">
        <f>Behavioural!I$1348</f>
        <v>132.35758501099403</v>
      </c>
      <c r="J652" s="174"/>
      <c r="K652" s="159">
        <f>Behavioural!K$1348</f>
        <v>11.84825</v>
      </c>
      <c r="L652" s="159">
        <f>Behavioural!L$1348</f>
        <v>6.2256818181818181</v>
      </c>
      <c r="M652" s="159">
        <f>Behavioural!M$1348</f>
        <v>7.7582813763930307</v>
      </c>
      <c r="N652" s="159">
        <f>Behavioural!N$1348</f>
        <v>8.2961619809198677</v>
      </c>
      <c r="O652" s="159">
        <f>Behavioural!O$1348</f>
        <v>7.4372448384898</v>
      </c>
      <c r="P652" s="159">
        <f>Behavioural!P$1348</f>
        <v>6.6659311270724704</v>
      </c>
      <c r="Q652" s="159">
        <f>Behavioural!Q$1348</f>
        <v>7.6249058272120616</v>
      </c>
      <c r="R652" s="159">
        <f>Behavioural!R$1348</f>
        <v>7.3908562084518756</v>
      </c>
      <c r="S652" s="159">
        <f>Behavioural!S$1348</f>
        <v>6.8396355786016638</v>
      </c>
      <c r="T652" s="159">
        <f>Behavioural!T$1348</f>
        <v>6.326679314468012</v>
      </c>
      <c r="U652" s="159">
        <f>Behavioural!U$1348</f>
        <v>6.2948438332766008</v>
      </c>
      <c r="V652" s="159">
        <f>Behavioural!V$1348</f>
        <v>6.2875065892193076</v>
      </c>
      <c r="W652" s="159">
        <f>Behavioural!W$1348</f>
        <v>7.1394335664386963</v>
      </c>
      <c r="X652" s="159">
        <f>Behavioural!X$1348</f>
        <v>6.4903941513079069</v>
      </c>
      <c r="Y652" s="159">
        <f>Behavioural!Y$1348</f>
        <v>5.9003583193708211</v>
      </c>
      <c r="Z652" s="159">
        <f>Behavioural!Z$1348</f>
        <v>5.3639621085189289</v>
      </c>
      <c r="AA652" s="159">
        <f>Behavioural!AA$1348</f>
        <v>4.8763291895626626</v>
      </c>
      <c r="AB652" s="159">
        <f>Behavioural!AB$1348</f>
        <v>4.4330265359660563</v>
      </c>
      <c r="AC652" s="159">
        <f>Behavioural!AC$1348</f>
        <v>4.0300241236055054</v>
      </c>
      <c r="AD652" s="159">
        <f>Behavioural!AD$1348</f>
        <v>3.7380997025772134</v>
      </c>
      <c r="AE652" s="159">
        <f>Behavioural!AE$1348</f>
        <v>1.3899788213597342</v>
      </c>
      <c r="AF652" s="159">
        <f>Behavioural!AF$1348</f>
        <v>3.456577639949943E-17</v>
      </c>
      <c r="AG652" s="159">
        <f>Behavioural!AG$1348</f>
        <v>3.1423433090454023E-17</v>
      </c>
      <c r="AH652" s="159">
        <f>Behavioural!AH$1348</f>
        <v>2.8566757354958203E-17</v>
      </c>
      <c r="AI652" s="159">
        <f>Behavioural!AI$1348</f>
        <v>2.5969779413598369E-17</v>
      </c>
    </row>
    <row r="653" spans="1:35" x14ac:dyDescent="0.35">
      <c r="A653" s="46"/>
      <c r="B653" s="46"/>
      <c r="E653" s="159" t="str">
        <f>Behavioural!E$103</f>
        <v>Discounted project net revenues (behavioural)</v>
      </c>
      <c r="F653" s="159" t="str">
        <f>Behavioural!F$103</f>
        <v>M$, discounted</v>
      </c>
      <c r="I653" s="159">
        <f>Behavioural!I$103</f>
        <v>897.71137195012432</v>
      </c>
      <c r="J653" s="174" t="str">
        <f>G662</f>
        <v>Revenue</v>
      </c>
      <c r="K653" s="159">
        <f>Behavioural!K$103</f>
        <v>0</v>
      </c>
      <c r="L653" s="159">
        <f>Behavioural!L$103</f>
        <v>0</v>
      </c>
      <c r="M653" s="159">
        <f>Behavioural!M$103</f>
        <v>76.403556681332475</v>
      </c>
      <c r="N653" s="159">
        <f>Behavioural!N$103</f>
        <v>92.61037173494843</v>
      </c>
      <c r="O653" s="159">
        <f>Behavioural!O$103</f>
        <v>84.191247031771297</v>
      </c>
      <c r="P653" s="159">
        <f>Behavioural!P$103</f>
        <v>76.537497301610259</v>
      </c>
      <c r="Q653" s="159">
        <f>Behavioural!Q$103</f>
        <v>69.579543001463875</v>
      </c>
      <c r="R653" s="159">
        <f>Behavioural!R$103</f>
        <v>63.254130001330779</v>
      </c>
      <c r="S653" s="159">
        <f>Behavioural!S$103</f>
        <v>57.503754546664346</v>
      </c>
      <c r="T653" s="159">
        <f>Behavioural!T$103</f>
        <v>52.276140496967585</v>
      </c>
      <c r="U653" s="159">
        <f>Behavioural!U$103</f>
        <v>47.523764088152348</v>
      </c>
      <c r="V653" s="159">
        <f>Behavioural!V$103</f>
        <v>43.203421898320308</v>
      </c>
      <c r="W653" s="159">
        <f>Behavioural!W$103</f>
        <v>39.275838089382106</v>
      </c>
      <c r="X653" s="159">
        <f>Behavioural!X$103</f>
        <v>35.705307353983727</v>
      </c>
      <c r="Y653" s="159">
        <f>Behavioural!Y$103</f>
        <v>32.459370321803384</v>
      </c>
      <c r="Z653" s="159">
        <f>Behavioural!Z$103</f>
        <v>29.50851847436671</v>
      </c>
      <c r="AA653" s="159">
        <f>Behavioural!AA$103</f>
        <v>26.825925885787917</v>
      </c>
      <c r="AB653" s="159">
        <f>Behavioural!AB$103</f>
        <v>24.38720535071629</v>
      </c>
      <c r="AC653" s="159">
        <f>Behavioural!AC$103</f>
        <v>22.17018668246935</v>
      </c>
      <c r="AD653" s="159">
        <f>Behavioural!AD$103</f>
        <v>20.154715165881225</v>
      </c>
      <c r="AE653" s="159">
        <f>Behavioural!AE$103</f>
        <v>4.1408778431719453</v>
      </c>
      <c r="AF653" s="159">
        <f>Behavioural!AF$103</f>
        <v>0</v>
      </c>
      <c r="AG653" s="159">
        <f>Behavioural!AG$103</f>
        <v>0</v>
      </c>
      <c r="AH653" s="159">
        <f>Behavioural!AH$103</f>
        <v>0</v>
      </c>
      <c r="AI653" s="159">
        <f>Behavioural!AI$103</f>
        <v>0</v>
      </c>
    </row>
    <row r="654" spans="1:35" x14ac:dyDescent="0.35">
      <c r="E654" s="46" t="s">
        <v>1534</v>
      </c>
      <c r="F654" s="46" t="s">
        <v>88</v>
      </c>
      <c r="I654" s="146">
        <f>SUM(K654:AI654)</f>
        <v>-152.72727272727272</v>
      </c>
      <c r="J654" s="174" t="str">
        <f t="shared" ref="J654:J657" si="28">G663</f>
        <v>Investment</v>
      </c>
      <c r="K654" s="146">
        <f>-1*K651</f>
        <v>-80</v>
      </c>
      <c r="L654" s="146">
        <f t="shared" ref="L654:AI654" si="29">-1*L651</f>
        <v>-72.72727272727272</v>
      </c>
      <c r="M654" s="146">
        <f t="shared" si="29"/>
        <v>0</v>
      </c>
      <c r="N654" s="146">
        <f t="shared" si="29"/>
        <v>0</v>
      </c>
      <c r="O654" s="146">
        <f t="shared" si="29"/>
        <v>0</v>
      </c>
      <c r="P654" s="146">
        <f t="shared" si="29"/>
        <v>0</v>
      </c>
      <c r="Q654" s="146">
        <f t="shared" si="29"/>
        <v>0</v>
      </c>
      <c r="R654" s="146">
        <f t="shared" si="29"/>
        <v>0</v>
      </c>
      <c r="S654" s="146">
        <f t="shared" si="29"/>
        <v>0</v>
      </c>
      <c r="T654" s="146">
        <f t="shared" si="29"/>
        <v>0</v>
      </c>
      <c r="U654" s="146">
        <f t="shared" si="29"/>
        <v>0</v>
      </c>
      <c r="V654" s="146">
        <f t="shared" si="29"/>
        <v>0</v>
      </c>
      <c r="W654" s="146">
        <f t="shared" si="29"/>
        <v>0</v>
      </c>
      <c r="X654" s="146">
        <f t="shared" si="29"/>
        <v>0</v>
      </c>
      <c r="Y654" s="146">
        <f t="shared" si="29"/>
        <v>0</v>
      </c>
      <c r="Z654" s="146">
        <f t="shared" si="29"/>
        <v>0</v>
      </c>
      <c r="AA654" s="146">
        <f t="shared" si="29"/>
        <v>0</v>
      </c>
      <c r="AB654" s="146">
        <f t="shared" si="29"/>
        <v>0</v>
      </c>
      <c r="AC654" s="146">
        <f t="shared" si="29"/>
        <v>0</v>
      </c>
      <c r="AD654" s="146">
        <f t="shared" si="29"/>
        <v>0</v>
      </c>
      <c r="AE654" s="146">
        <f t="shared" si="29"/>
        <v>0</v>
      </c>
      <c r="AF654" s="146">
        <f t="shared" si="29"/>
        <v>0</v>
      </c>
      <c r="AG654" s="146">
        <f t="shared" si="29"/>
        <v>0</v>
      </c>
      <c r="AH654" s="146">
        <f t="shared" si="29"/>
        <v>0</v>
      </c>
      <c r="AI654" s="146">
        <f t="shared" si="29"/>
        <v>0</v>
      </c>
    </row>
    <row r="655" spans="1:35" x14ac:dyDescent="0.35">
      <c r="E655" s="46" t="s">
        <v>1535</v>
      </c>
      <c r="F655" s="46" t="s">
        <v>88</v>
      </c>
      <c r="I655" s="146">
        <f>SUM(K655:AI655)</f>
        <v>-558.44433366318458</v>
      </c>
      <c r="J655" s="174" t="str">
        <f t="shared" si="28"/>
        <v>Operating costs</v>
      </c>
      <c r="K655" s="146">
        <f>-1*K650</f>
        <v>0</v>
      </c>
      <c r="L655" s="146">
        <f t="shared" ref="L655:AI655" si="30">-1*L650</f>
        <v>0</v>
      </c>
      <c r="M655" s="146">
        <f t="shared" si="30"/>
        <v>-57.472089737648361</v>
      </c>
      <c r="N655" s="146">
        <f t="shared" si="30"/>
        <v>-56.708285937306165</v>
      </c>
      <c r="O655" s="146">
        <f t="shared" si="30"/>
        <v>-51.552987215732877</v>
      </c>
      <c r="P655" s="146">
        <f t="shared" si="30"/>
        <v>-46.866352014302606</v>
      </c>
      <c r="Q655" s="146">
        <f t="shared" si="30"/>
        <v>-42.605774558456915</v>
      </c>
      <c r="R655" s="146">
        <f t="shared" si="30"/>
        <v>-38.732522325869915</v>
      </c>
      <c r="S655" s="146">
        <f t="shared" si="30"/>
        <v>-35.211383932609017</v>
      </c>
      <c r="T655" s="146">
        <f t="shared" si="30"/>
        <v>-32.010349029644559</v>
      </c>
      <c r="U655" s="146">
        <f t="shared" si="30"/>
        <v>-29.10031729967687</v>
      </c>
      <c r="V655" s="146">
        <f t="shared" si="30"/>
        <v>-26.454833908797148</v>
      </c>
      <c r="W655" s="146">
        <f t="shared" si="30"/>
        <v>-24.049849007997409</v>
      </c>
      <c r="X655" s="146">
        <f t="shared" si="30"/>
        <v>-21.863499098179464</v>
      </c>
      <c r="Y655" s="146">
        <f t="shared" si="30"/>
        <v>-19.875908271072234</v>
      </c>
      <c r="Z655" s="146">
        <f t="shared" si="30"/>
        <v>-18.069007519156578</v>
      </c>
      <c r="AA655" s="146">
        <f t="shared" si="30"/>
        <v>-16.426370471960524</v>
      </c>
      <c r="AB655" s="146">
        <f t="shared" si="30"/>
        <v>-14.933064065418657</v>
      </c>
      <c r="AC655" s="146">
        <f t="shared" si="30"/>
        <v>-13.575512786744232</v>
      </c>
      <c r="AD655" s="146">
        <f t="shared" si="30"/>
        <v>-12.138381809191467</v>
      </c>
      <c r="AE655" s="146">
        <f t="shared" si="30"/>
        <v>-0.79784467341958698</v>
      </c>
      <c r="AF655" s="146">
        <f t="shared" si="30"/>
        <v>0</v>
      </c>
      <c r="AG655" s="146">
        <f t="shared" si="30"/>
        <v>0</v>
      </c>
      <c r="AH655" s="146">
        <f t="shared" si="30"/>
        <v>0</v>
      </c>
      <c r="AI655" s="146">
        <f t="shared" si="30"/>
        <v>0</v>
      </c>
    </row>
    <row r="656" spans="1:35" x14ac:dyDescent="0.35">
      <c r="E656" s="46" t="s">
        <v>1536</v>
      </c>
      <c r="F656" s="46" t="s">
        <v>88</v>
      </c>
      <c r="I656" s="146">
        <f>SUM(K656:AI656)</f>
        <v>-132.35758501099403</v>
      </c>
      <c r="J656" s="174" t="str">
        <f t="shared" si="28"/>
        <v>Taxes and royalty</v>
      </c>
      <c r="K656" s="146">
        <f>-1*K652</f>
        <v>-11.84825</v>
      </c>
      <c r="L656" s="146">
        <f t="shared" ref="L656:AI656" si="31">-1*L652</f>
        <v>-6.2256818181818181</v>
      </c>
      <c r="M656" s="146">
        <f t="shared" si="31"/>
        <v>-7.7582813763930307</v>
      </c>
      <c r="N656" s="146">
        <f t="shared" si="31"/>
        <v>-8.2961619809198677</v>
      </c>
      <c r="O656" s="146">
        <f t="shared" si="31"/>
        <v>-7.4372448384898</v>
      </c>
      <c r="P656" s="146">
        <f t="shared" si="31"/>
        <v>-6.6659311270724704</v>
      </c>
      <c r="Q656" s="146">
        <f t="shared" si="31"/>
        <v>-7.6249058272120616</v>
      </c>
      <c r="R656" s="146">
        <f t="shared" si="31"/>
        <v>-7.3908562084518756</v>
      </c>
      <c r="S656" s="146">
        <f t="shared" si="31"/>
        <v>-6.8396355786016638</v>
      </c>
      <c r="T656" s="146">
        <f t="shared" si="31"/>
        <v>-6.326679314468012</v>
      </c>
      <c r="U656" s="146">
        <f t="shared" si="31"/>
        <v>-6.2948438332766008</v>
      </c>
      <c r="V656" s="146">
        <f t="shared" si="31"/>
        <v>-6.2875065892193076</v>
      </c>
      <c r="W656" s="146">
        <f t="shared" si="31"/>
        <v>-7.1394335664386963</v>
      </c>
      <c r="X656" s="146">
        <f t="shared" si="31"/>
        <v>-6.4903941513079069</v>
      </c>
      <c r="Y656" s="146">
        <f t="shared" si="31"/>
        <v>-5.9003583193708211</v>
      </c>
      <c r="Z656" s="146">
        <f t="shared" si="31"/>
        <v>-5.3639621085189289</v>
      </c>
      <c r="AA656" s="146">
        <f t="shared" si="31"/>
        <v>-4.8763291895626626</v>
      </c>
      <c r="AB656" s="146">
        <f t="shared" si="31"/>
        <v>-4.4330265359660563</v>
      </c>
      <c r="AC656" s="146">
        <f t="shared" si="31"/>
        <v>-4.0300241236055054</v>
      </c>
      <c r="AD656" s="146">
        <f t="shared" si="31"/>
        <v>-3.7380997025772134</v>
      </c>
      <c r="AE656" s="146">
        <f t="shared" si="31"/>
        <v>-1.3899788213597342</v>
      </c>
      <c r="AF656" s="146">
        <f t="shared" si="31"/>
        <v>-3.456577639949943E-17</v>
      </c>
      <c r="AG656" s="146">
        <f t="shared" si="31"/>
        <v>-3.1423433090454023E-17</v>
      </c>
      <c r="AH656" s="146">
        <f t="shared" si="31"/>
        <v>-2.8566757354958203E-17</v>
      </c>
      <c r="AI656" s="146">
        <f t="shared" si="31"/>
        <v>-2.5969779413598369E-17</v>
      </c>
    </row>
    <row r="657" spans="1:35" s="158" customFormat="1" x14ac:dyDescent="0.35">
      <c r="A657" s="11"/>
      <c r="B657" s="11"/>
      <c r="C657" s="156"/>
      <c r="D657" s="157"/>
      <c r="E657" s="158" t="str">
        <f>Behavioural!E$1272</f>
        <v>Discounted (investor rate) project net cash flow (behavioural)</v>
      </c>
      <c r="F657" s="158" t="str">
        <f>Behavioural!F$1272</f>
        <v>M$, discounted</v>
      </c>
      <c r="G657" s="194"/>
      <c r="I657" s="159">
        <f>Behavioural!I$1272</f>
        <v>54.182180548673031</v>
      </c>
      <c r="J657" s="174" t="str">
        <f t="shared" si="28"/>
        <v>Project NCF</v>
      </c>
      <c r="K657" s="159">
        <f>Behavioural!K$1272</f>
        <v>-91.848250000000007</v>
      </c>
      <c r="L657" s="159">
        <f>Behavioural!L$1272</f>
        <v>-78.952954545454546</v>
      </c>
      <c r="M657" s="159">
        <f>Behavioural!M$1272</f>
        <v>11.17318556729108</v>
      </c>
      <c r="N657" s="159">
        <f>Behavioural!N$1272</f>
        <v>27.605923816722395</v>
      </c>
      <c r="O657" s="159">
        <f>Behavioural!O$1272</f>
        <v>25.201014977548624</v>
      </c>
      <c r="P657" s="159">
        <f>Behavioural!P$1272</f>
        <v>23.00521416023518</v>
      </c>
      <c r="Q657" s="159">
        <f>Behavioural!Q$1272</f>
        <v>19.348862615794896</v>
      </c>
      <c r="R657" s="159">
        <f>Behavioural!R$1272</f>
        <v>17.130751467008992</v>
      </c>
      <c r="S657" s="159">
        <f>Behavioural!S$1272</f>
        <v>15.452735035453667</v>
      </c>
      <c r="T657" s="159">
        <f>Behavioural!T$1272</f>
        <v>13.939112152855017</v>
      </c>
      <c r="U657" s="159">
        <f>Behavioural!U$1272</f>
        <v>12.128602955198879</v>
      </c>
      <c r="V657" s="159">
        <f>Behavioural!V$1272</f>
        <v>10.461081400303852</v>
      </c>
      <c r="W657" s="159">
        <f>Behavioural!W$1272</f>
        <v>8.086555514945994</v>
      </c>
      <c r="X657" s="159">
        <f>Behavioural!X$1272</f>
        <v>7.3514141044963583</v>
      </c>
      <c r="Y657" s="159">
        <f>Behavioural!Y$1272</f>
        <v>6.6831037313603252</v>
      </c>
      <c r="Z657" s="159">
        <f>Behavioural!Z$1272</f>
        <v>6.0755488466912055</v>
      </c>
      <c r="AA657" s="159">
        <f>Behavioural!AA$1272</f>
        <v>5.5232262242647323</v>
      </c>
      <c r="AB657" s="159">
        <f>Behavioural!AB$1272</f>
        <v>5.0211147493315744</v>
      </c>
      <c r="AC657" s="159">
        <f>Behavioural!AC$1272</f>
        <v>4.5646497721196111</v>
      </c>
      <c r="AD657" s="159">
        <f>Behavioural!AD$1272</f>
        <v>4.2782336541125439</v>
      </c>
      <c r="AE657" s="159">
        <f>Behavioural!AE$1272</f>
        <v>1.9530543483926242</v>
      </c>
      <c r="AF657" s="159">
        <f>Behavioural!AF$1272</f>
        <v>-3.456577639949943E-17</v>
      </c>
      <c r="AG657" s="159">
        <f>Behavioural!AG$1272</f>
        <v>-3.1423433090454023E-17</v>
      </c>
      <c r="AH657" s="159">
        <f>Behavioural!AH$1272</f>
        <v>-2.8566757354958203E-17</v>
      </c>
      <c r="AI657" s="159">
        <f>Behavioural!AI$1272</f>
        <v>-2.5969779413598369E-17</v>
      </c>
    </row>
    <row r="659" spans="1:35" x14ac:dyDescent="0.35">
      <c r="D659" s="87" t="s">
        <v>962</v>
      </c>
    </row>
    <row r="660" spans="1:35" x14ac:dyDescent="0.35">
      <c r="E660" s="46" t="s">
        <v>173</v>
      </c>
      <c r="F660" s="46" t="s">
        <v>1042</v>
      </c>
      <c r="G660" s="88" t="s">
        <v>1541</v>
      </c>
    </row>
    <row r="661" spans="1:35" x14ac:dyDescent="0.35">
      <c r="E661" s="46" t="s">
        <v>1524</v>
      </c>
      <c r="F661" s="46" t="s">
        <v>1042</v>
      </c>
      <c r="G661" s="88" t="s">
        <v>1539</v>
      </c>
    </row>
    <row r="662" spans="1:35" x14ac:dyDescent="0.35">
      <c r="E662" s="46" t="s">
        <v>1043</v>
      </c>
      <c r="F662" s="46" t="s">
        <v>1042</v>
      </c>
      <c r="G662" s="88" t="s">
        <v>917</v>
      </c>
    </row>
    <row r="663" spans="1:35" x14ac:dyDescent="0.35">
      <c r="E663" s="46" t="s">
        <v>1044</v>
      </c>
      <c r="F663" s="46" t="s">
        <v>1042</v>
      </c>
      <c r="G663" s="88" t="s">
        <v>1526</v>
      </c>
    </row>
    <row r="664" spans="1:35" x14ac:dyDescent="0.35">
      <c r="E664" s="46" t="s">
        <v>1045</v>
      </c>
      <c r="F664" s="46" t="s">
        <v>1042</v>
      </c>
      <c r="G664" s="88" t="s">
        <v>83</v>
      </c>
    </row>
    <row r="665" spans="1:35" x14ac:dyDescent="0.35">
      <c r="E665" s="46" t="s">
        <v>1046</v>
      </c>
      <c r="F665" s="46" t="s">
        <v>1042</v>
      </c>
      <c r="G665" s="88" t="s">
        <v>1527</v>
      </c>
    </row>
    <row r="666" spans="1:35" x14ac:dyDescent="0.35">
      <c r="E666" s="46" t="s">
        <v>1329</v>
      </c>
      <c r="F666" s="46" t="s">
        <v>1042</v>
      </c>
      <c r="G666" s="88" t="s">
        <v>1528</v>
      </c>
    </row>
    <row r="668" spans="1:35" x14ac:dyDescent="0.35">
      <c r="B668" s="1" t="s">
        <v>1542</v>
      </c>
    </row>
    <row r="670" spans="1:35" x14ac:dyDescent="0.35">
      <c r="C670" s="86" t="s">
        <v>1543</v>
      </c>
    </row>
    <row r="672" spans="1:35" x14ac:dyDescent="0.35">
      <c r="D672" s="87" t="s">
        <v>75</v>
      </c>
    </row>
    <row r="673" spans="1:32" s="158" customFormat="1" x14ac:dyDescent="0.35">
      <c r="A673" s="11"/>
      <c r="B673" s="11"/>
      <c r="C673" s="156"/>
      <c r="D673" s="157"/>
      <c r="E673" s="158" t="str">
        <f>Benchmark!E$1251</f>
        <v>Total project net cash flow (benchmark)</v>
      </c>
      <c r="F673" s="158" t="str">
        <f>Benchmark!F$1251</f>
        <v>M$</v>
      </c>
      <c r="G673" s="159">
        <f>Benchmark!G$1251</f>
        <v>357.42930515873229</v>
      </c>
      <c r="I673" s="194"/>
      <c r="J673" s="194"/>
      <c r="K673" s="194"/>
      <c r="L673" s="194"/>
      <c r="M673" s="194"/>
      <c r="N673" s="194"/>
      <c r="O673" s="194"/>
      <c r="P673" s="194"/>
      <c r="Q673" s="194"/>
      <c r="R673" s="194"/>
      <c r="S673" s="194"/>
      <c r="T673" s="194"/>
      <c r="U673" s="194"/>
      <c r="V673" s="194"/>
      <c r="W673" s="194"/>
      <c r="X673" s="194"/>
      <c r="Y673" s="194"/>
      <c r="Z673" s="194"/>
      <c r="AA673" s="194"/>
      <c r="AB673" s="194"/>
      <c r="AC673" s="194"/>
      <c r="AD673" s="194"/>
      <c r="AE673" s="194"/>
      <c r="AF673" s="194"/>
    </row>
    <row r="674" spans="1:32" s="158" customFormat="1" x14ac:dyDescent="0.35">
      <c r="A674" s="11"/>
      <c r="B674" s="11"/>
      <c r="C674" s="156"/>
      <c r="D674" s="157"/>
      <c r="E674" s="158" t="str">
        <f>Impacts!E$44</f>
        <v>Direct effects on total project NCF</v>
      </c>
      <c r="F674" s="158" t="str">
        <f>Impacts!F$44</f>
        <v>M$</v>
      </c>
      <c r="G674" s="159">
        <f>Impacts!G$44</f>
        <v>0</v>
      </c>
      <c r="I674" s="194"/>
      <c r="J674" s="194"/>
      <c r="K674" s="194"/>
      <c r="L674" s="194"/>
      <c r="M674" s="194"/>
      <c r="N674" s="194"/>
      <c r="O674" s="194"/>
      <c r="P674" s="194"/>
      <c r="Q674" s="194"/>
      <c r="R674" s="194"/>
      <c r="S674" s="194"/>
      <c r="T674" s="194"/>
      <c r="U674" s="194"/>
      <c r="V674" s="194"/>
      <c r="W674" s="194"/>
      <c r="X674" s="194"/>
      <c r="Y674" s="194"/>
      <c r="Z674" s="194"/>
      <c r="AA674" s="194"/>
      <c r="AB674" s="194"/>
      <c r="AC674" s="194"/>
      <c r="AD674" s="194"/>
      <c r="AE674" s="194"/>
      <c r="AF674" s="194"/>
    </row>
    <row r="675" spans="1:32" s="158" customFormat="1" x14ac:dyDescent="0.35">
      <c r="A675" s="11"/>
      <c r="B675" s="11"/>
      <c r="C675" s="156"/>
      <c r="D675" s="157"/>
      <c r="E675" s="158" t="str">
        <f>Impacts!E$236</f>
        <v>Behavioural effects on total project NCF</v>
      </c>
      <c r="F675" s="158" t="str">
        <f>Impacts!F$236</f>
        <v>M$</v>
      </c>
      <c r="G675" s="159">
        <f>Impacts!G$236</f>
        <v>0</v>
      </c>
      <c r="I675" s="194"/>
      <c r="J675" s="194"/>
      <c r="K675" s="194"/>
      <c r="L675" s="194"/>
      <c r="M675" s="194"/>
      <c r="N675" s="194"/>
      <c r="O675" s="194"/>
      <c r="P675" s="194"/>
      <c r="Q675" s="194"/>
      <c r="R675" s="194"/>
      <c r="S675" s="194"/>
      <c r="T675" s="194"/>
      <c r="U675" s="194"/>
      <c r="V675" s="194"/>
      <c r="W675" s="194"/>
      <c r="X675" s="194"/>
      <c r="Y675" s="194"/>
      <c r="Z675" s="194"/>
      <c r="AA675" s="194"/>
      <c r="AB675" s="194"/>
      <c r="AC675" s="194"/>
      <c r="AD675" s="194"/>
      <c r="AE675" s="194"/>
      <c r="AF675" s="194"/>
    </row>
    <row r="676" spans="1:32" s="158" customFormat="1" x14ac:dyDescent="0.35">
      <c r="A676" s="11"/>
      <c r="B676" s="11"/>
      <c r="C676" s="156"/>
      <c r="D676" s="157"/>
      <c r="E676" s="158" t="str">
        <f>Behavioural!E$1251</f>
        <v>Total project net cash flow (behavioural)</v>
      </c>
      <c r="F676" s="158" t="str">
        <f>Behavioural!F$1251</f>
        <v>M$</v>
      </c>
      <c r="G676" s="159">
        <f>Behavioural!G$1251</f>
        <v>357.42930515873229</v>
      </c>
      <c r="I676" s="194"/>
      <c r="J676" s="194"/>
      <c r="K676" s="194"/>
      <c r="L676" s="194"/>
      <c r="M676" s="194"/>
      <c r="N676" s="194"/>
      <c r="O676" s="194"/>
      <c r="P676" s="194"/>
      <c r="Q676" s="194"/>
      <c r="R676" s="194"/>
      <c r="S676" s="194"/>
      <c r="T676" s="194"/>
      <c r="U676" s="194"/>
      <c r="V676" s="194"/>
      <c r="W676" s="194"/>
      <c r="X676" s="194"/>
      <c r="Y676" s="194"/>
      <c r="Z676" s="194"/>
      <c r="AA676" s="194"/>
      <c r="AB676" s="194"/>
      <c r="AC676" s="194"/>
      <c r="AD676" s="194"/>
      <c r="AE676" s="194"/>
      <c r="AF676" s="194"/>
    </row>
    <row r="678" spans="1:32" x14ac:dyDescent="0.35">
      <c r="D678" s="87" t="s">
        <v>962</v>
      </c>
    </row>
    <row r="679" spans="1:32" x14ac:dyDescent="0.35">
      <c r="E679" s="46" t="s">
        <v>173</v>
      </c>
      <c r="F679" s="46" t="s">
        <v>1042</v>
      </c>
      <c r="G679" s="88" t="s">
        <v>1543</v>
      </c>
    </row>
    <row r="680" spans="1:32" x14ac:dyDescent="0.35">
      <c r="E680" s="46" t="s">
        <v>1524</v>
      </c>
      <c r="F680" s="46" t="s">
        <v>1042</v>
      </c>
      <c r="G680" s="88" t="s">
        <v>1544</v>
      </c>
    </row>
    <row r="681" spans="1:32" x14ac:dyDescent="0.35">
      <c r="E681" s="46" t="s">
        <v>1043</v>
      </c>
      <c r="F681" s="46" t="s">
        <v>1042</v>
      </c>
      <c r="G681" s="88" t="s">
        <v>231</v>
      </c>
    </row>
    <row r="682" spans="1:32" x14ac:dyDescent="0.35">
      <c r="E682" s="46" t="s">
        <v>1044</v>
      </c>
      <c r="F682" s="46" t="s">
        <v>1042</v>
      </c>
      <c r="G682" s="88" t="s">
        <v>164</v>
      </c>
    </row>
    <row r="683" spans="1:32" x14ac:dyDescent="0.35">
      <c r="E683" s="46" t="s">
        <v>1045</v>
      </c>
      <c r="F683" s="46" t="s">
        <v>1042</v>
      </c>
      <c r="G683" s="88" t="s">
        <v>1063</v>
      </c>
    </row>
    <row r="684" spans="1:32" x14ac:dyDescent="0.35">
      <c r="E684" s="46" t="s">
        <v>1046</v>
      </c>
      <c r="F684" s="46" t="s">
        <v>1042</v>
      </c>
      <c r="G684" s="88" t="s">
        <v>1337</v>
      </c>
    </row>
    <row r="686" spans="1:32" x14ac:dyDescent="0.35">
      <c r="C686" s="86" t="s">
        <v>1546</v>
      </c>
    </row>
    <row r="688" spans="1:32" x14ac:dyDescent="0.35">
      <c r="D688" s="87" t="s">
        <v>75</v>
      </c>
    </row>
    <row r="689" spans="1:35" x14ac:dyDescent="0.35">
      <c r="A689" s="46"/>
      <c r="B689" s="46"/>
      <c r="E689" s="159" t="str">
        <f>Benchmark!E$1255</f>
        <v>Cumulative project net cash flow (benchmark)</v>
      </c>
      <c r="F689" s="159" t="str">
        <f>Benchmark!F$1255</f>
        <v>M$</v>
      </c>
      <c r="I689" s="159"/>
      <c r="J689" s="174" t="str">
        <f>G696</f>
        <v>Benchmark</v>
      </c>
      <c r="K689" s="159">
        <f>Benchmark!K$1255</f>
        <v>-91.848250000000007</v>
      </c>
      <c r="L689" s="159">
        <f>Benchmark!L$1255</f>
        <v>-178.69650000000001</v>
      </c>
      <c r="M689" s="159">
        <f>Benchmark!M$1255</f>
        <v>-165.17694546357779</v>
      </c>
      <c r="N689" s="159">
        <f>Benchmark!N$1255</f>
        <v>-128.43346086352028</v>
      </c>
      <c r="O689" s="159">
        <f>Benchmark!O$1255</f>
        <v>-91.536654834891323</v>
      </c>
      <c r="P689" s="159">
        <f>Benchmark!P$1255</f>
        <v>-54.486527377690948</v>
      </c>
      <c r="Q689" s="159">
        <f>Benchmark!Q$1255</f>
        <v>-20.208836973190714</v>
      </c>
      <c r="R689" s="159">
        <f>Benchmark!R$1255</f>
        <v>13.174151346419812</v>
      </c>
      <c r="S689" s="159">
        <f>Benchmark!S$1255</f>
        <v>46.298461252313267</v>
      </c>
      <c r="T689" s="159">
        <f>Benchmark!T$1255</f>
        <v>79.16615856772782</v>
      </c>
      <c r="U689" s="159">
        <f>Benchmark!U$1255</f>
        <v>110.62463103432151</v>
      </c>
      <c r="V689" s="159">
        <f>Benchmark!V$1255</f>
        <v>140.47131714150504</v>
      </c>
      <c r="W689" s="159">
        <f>Benchmark!W$1255</f>
        <v>165.85039243954128</v>
      </c>
      <c r="X689" s="159">
        <f>Benchmark!X$1255</f>
        <v>191.22946773757752</v>
      </c>
      <c r="Y689" s="159">
        <f>Benchmark!Y$1255</f>
        <v>216.60854303561376</v>
      </c>
      <c r="Z689" s="159">
        <f>Benchmark!Z$1255</f>
        <v>241.98761833365</v>
      </c>
      <c r="AA689" s="159">
        <f>Benchmark!AA$1255</f>
        <v>267.36669363168625</v>
      </c>
      <c r="AB689" s="159">
        <f>Benchmark!AB$1255</f>
        <v>292.74576892972249</v>
      </c>
      <c r="AC689" s="159">
        <f>Benchmark!AC$1255</f>
        <v>318.12484422775873</v>
      </c>
      <c r="AD689" s="159">
        <f>Benchmark!AD$1255</f>
        <v>344.29013212889078</v>
      </c>
      <c r="AE689" s="159">
        <f>Benchmark!AE$1255</f>
        <v>357.42930515873229</v>
      </c>
      <c r="AF689" s="159">
        <f>Benchmark!AF$1255</f>
        <v>357.42930515873229</v>
      </c>
      <c r="AG689" s="159">
        <f>Benchmark!AG$1255</f>
        <v>357.42930515873229</v>
      </c>
      <c r="AH689" s="159">
        <f>Benchmark!AH$1255</f>
        <v>357.42930515873229</v>
      </c>
      <c r="AI689" s="159">
        <f>Benchmark!AI$1255</f>
        <v>357.42930515873229</v>
      </c>
    </row>
    <row r="690" spans="1:35" x14ac:dyDescent="0.35">
      <c r="A690" s="46"/>
      <c r="B690" s="46"/>
      <c r="E690" s="159" t="str">
        <f>Incentive!E$1255</f>
        <v>Cumulative project net cash flow (incentive)</v>
      </c>
      <c r="F690" s="159" t="str">
        <f>Incentive!F$1255</f>
        <v>M$</v>
      </c>
      <c r="I690" s="159"/>
      <c r="J690" s="174" t="str">
        <f t="shared" ref="J690:J691" si="32">G697</f>
        <v>Incentive</v>
      </c>
      <c r="K690" s="159">
        <f>Incentive!K$1255</f>
        <v>-91.848250000000007</v>
      </c>
      <c r="L690" s="159">
        <f>Incentive!L$1255</f>
        <v>-178.69650000000001</v>
      </c>
      <c r="M690" s="159">
        <f>Incentive!M$1255</f>
        <v>-165.17694546357779</v>
      </c>
      <c r="N690" s="159">
        <f>Incentive!N$1255</f>
        <v>-128.43346086352028</v>
      </c>
      <c r="O690" s="159">
        <f>Incentive!O$1255</f>
        <v>-91.536654834891323</v>
      </c>
      <c r="P690" s="159">
        <f>Incentive!P$1255</f>
        <v>-54.486527377690948</v>
      </c>
      <c r="Q690" s="159">
        <f>Incentive!Q$1255</f>
        <v>-20.208836973190714</v>
      </c>
      <c r="R690" s="159">
        <f>Incentive!R$1255</f>
        <v>13.174151346419812</v>
      </c>
      <c r="S690" s="159">
        <f>Incentive!S$1255</f>
        <v>46.298461252313267</v>
      </c>
      <c r="T690" s="159">
        <f>Incentive!T$1255</f>
        <v>79.16615856772782</v>
      </c>
      <c r="U690" s="159">
        <f>Incentive!U$1255</f>
        <v>110.62463103432151</v>
      </c>
      <c r="V690" s="159">
        <f>Incentive!V$1255</f>
        <v>140.47131714150504</v>
      </c>
      <c r="W690" s="159">
        <f>Incentive!W$1255</f>
        <v>165.85039243954128</v>
      </c>
      <c r="X690" s="159">
        <f>Incentive!X$1255</f>
        <v>191.22946773757752</v>
      </c>
      <c r="Y690" s="159">
        <f>Incentive!Y$1255</f>
        <v>216.60854303561376</v>
      </c>
      <c r="Z690" s="159">
        <f>Incentive!Z$1255</f>
        <v>241.98761833365</v>
      </c>
      <c r="AA690" s="159">
        <f>Incentive!AA$1255</f>
        <v>267.36669363168625</v>
      </c>
      <c r="AB690" s="159">
        <f>Incentive!AB$1255</f>
        <v>292.74576892972249</v>
      </c>
      <c r="AC690" s="159">
        <f>Incentive!AC$1255</f>
        <v>318.12484422775873</v>
      </c>
      <c r="AD690" s="159">
        <f>Incentive!AD$1255</f>
        <v>344.29013212889078</v>
      </c>
      <c r="AE690" s="159">
        <f>Incentive!AE$1255</f>
        <v>357.42930515873229</v>
      </c>
      <c r="AF690" s="159">
        <f>Incentive!AF$1255</f>
        <v>357.42930515873229</v>
      </c>
      <c r="AG690" s="159">
        <f>Incentive!AG$1255</f>
        <v>357.42930515873229</v>
      </c>
      <c r="AH690" s="159">
        <f>Incentive!AH$1255</f>
        <v>357.42930515873229</v>
      </c>
      <c r="AI690" s="159">
        <f>Incentive!AI$1255</f>
        <v>357.42930515873229</v>
      </c>
    </row>
    <row r="691" spans="1:35" x14ac:dyDescent="0.35">
      <c r="A691" s="46"/>
      <c r="B691" s="46"/>
      <c r="E691" s="159" t="str">
        <f>Behavioural!E$1255</f>
        <v>Cumulative project net cash flow (behavioural)</v>
      </c>
      <c r="F691" s="159" t="str">
        <f>Behavioural!F$1255</f>
        <v>M$</v>
      </c>
      <c r="I691" s="159"/>
      <c r="J691" s="174" t="str">
        <f t="shared" si="32"/>
        <v>Incentive + behaviour</v>
      </c>
      <c r="K691" s="159">
        <f>Behavioural!K$1255</f>
        <v>-91.848250000000007</v>
      </c>
      <c r="L691" s="159">
        <f>Behavioural!L$1255</f>
        <v>-178.69650000000001</v>
      </c>
      <c r="M691" s="159">
        <f>Behavioural!M$1255</f>
        <v>-165.17694546357779</v>
      </c>
      <c r="N691" s="159">
        <f>Behavioural!N$1255</f>
        <v>-128.43346086352028</v>
      </c>
      <c r="O691" s="159">
        <f>Behavioural!O$1255</f>
        <v>-91.536654834891323</v>
      </c>
      <c r="P691" s="159">
        <f>Behavioural!P$1255</f>
        <v>-54.486527377690948</v>
      </c>
      <c r="Q691" s="159">
        <f>Behavioural!Q$1255</f>
        <v>-20.208836973190714</v>
      </c>
      <c r="R691" s="159">
        <f>Behavioural!R$1255</f>
        <v>13.174151346419812</v>
      </c>
      <c r="S691" s="159">
        <f>Behavioural!S$1255</f>
        <v>46.298461252313267</v>
      </c>
      <c r="T691" s="159">
        <f>Behavioural!T$1255</f>
        <v>79.16615856772782</v>
      </c>
      <c r="U691" s="159">
        <f>Behavioural!U$1255</f>
        <v>110.62463103432151</v>
      </c>
      <c r="V691" s="159">
        <f>Behavioural!V$1255</f>
        <v>140.47131714150504</v>
      </c>
      <c r="W691" s="159">
        <f>Behavioural!W$1255</f>
        <v>165.85039243954128</v>
      </c>
      <c r="X691" s="159">
        <f>Behavioural!X$1255</f>
        <v>191.22946773757752</v>
      </c>
      <c r="Y691" s="159">
        <f>Behavioural!Y$1255</f>
        <v>216.60854303561376</v>
      </c>
      <c r="Z691" s="159">
        <f>Behavioural!Z$1255</f>
        <v>241.98761833365</v>
      </c>
      <c r="AA691" s="159">
        <f>Behavioural!AA$1255</f>
        <v>267.36669363168625</v>
      </c>
      <c r="AB691" s="159">
        <f>Behavioural!AB$1255</f>
        <v>292.74576892972249</v>
      </c>
      <c r="AC691" s="159">
        <f>Behavioural!AC$1255</f>
        <v>318.12484422775873</v>
      </c>
      <c r="AD691" s="159">
        <f>Behavioural!AD$1255</f>
        <v>344.29013212889078</v>
      </c>
      <c r="AE691" s="159">
        <f>Behavioural!AE$1255</f>
        <v>357.42930515873229</v>
      </c>
      <c r="AF691" s="159">
        <f>Behavioural!AF$1255</f>
        <v>357.42930515873229</v>
      </c>
      <c r="AG691" s="159">
        <f>Behavioural!AG$1255</f>
        <v>357.42930515873229</v>
      </c>
      <c r="AH691" s="159">
        <f>Behavioural!AH$1255</f>
        <v>357.42930515873229</v>
      </c>
      <c r="AI691" s="159">
        <f>Behavioural!AI$1255</f>
        <v>357.42930515873229</v>
      </c>
    </row>
    <row r="693" spans="1:35" x14ac:dyDescent="0.35">
      <c r="D693" s="87" t="s">
        <v>962</v>
      </c>
    </row>
    <row r="694" spans="1:35" x14ac:dyDescent="0.35">
      <c r="E694" s="46" t="s">
        <v>173</v>
      </c>
      <c r="F694" s="46" t="s">
        <v>1042</v>
      </c>
      <c r="G694" s="88" t="s">
        <v>1546</v>
      </c>
    </row>
    <row r="695" spans="1:35" x14ac:dyDescent="0.35">
      <c r="E695" s="46" t="s">
        <v>1524</v>
      </c>
      <c r="F695" s="46" t="s">
        <v>1042</v>
      </c>
      <c r="G695" s="88" t="s">
        <v>1545</v>
      </c>
    </row>
    <row r="696" spans="1:35" x14ac:dyDescent="0.35">
      <c r="E696" s="46" t="s">
        <v>1043</v>
      </c>
      <c r="F696" s="46" t="s">
        <v>1042</v>
      </c>
      <c r="G696" s="88" t="s">
        <v>231</v>
      </c>
    </row>
    <row r="697" spans="1:35" x14ac:dyDescent="0.35">
      <c r="E697" s="46" t="s">
        <v>1044</v>
      </c>
      <c r="F697" s="46" t="s">
        <v>1042</v>
      </c>
      <c r="G697" s="88" t="s">
        <v>171</v>
      </c>
    </row>
    <row r="698" spans="1:35" x14ac:dyDescent="0.35">
      <c r="E698" s="46" t="s">
        <v>1045</v>
      </c>
      <c r="F698" s="46" t="s">
        <v>1042</v>
      </c>
      <c r="G698" s="88" t="s">
        <v>1337</v>
      </c>
    </row>
    <row r="700" spans="1:35" x14ac:dyDescent="0.35">
      <c r="C700" s="86" t="s">
        <v>1547</v>
      </c>
    </row>
    <row r="702" spans="1:35" x14ac:dyDescent="0.35">
      <c r="D702" s="87" t="s">
        <v>75</v>
      </c>
    </row>
    <row r="703" spans="1:35" x14ac:dyDescent="0.35">
      <c r="A703" s="46"/>
      <c r="B703" s="46"/>
      <c r="E703" s="159" t="str">
        <f>Benchmark!E$1280</f>
        <v>Cumulative discounted (investor rate) project net cash flow (benchmark)</v>
      </c>
      <c r="F703" s="159" t="str">
        <f>Benchmark!F$1280</f>
        <v>M$, discounted</v>
      </c>
      <c r="I703" s="159"/>
      <c r="J703" s="174" t="str">
        <f>G710</f>
        <v>Benchmark</v>
      </c>
      <c r="K703" s="159">
        <f>Benchmark!K$1280</f>
        <v>-91.848250000000007</v>
      </c>
      <c r="L703" s="159">
        <f>Benchmark!L$1280</f>
        <v>-170.80120454545454</v>
      </c>
      <c r="M703" s="159">
        <f>Benchmark!M$1280</f>
        <v>-159.62801897816345</v>
      </c>
      <c r="N703" s="159">
        <f>Benchmark!N$1280</f>
        <v>-132.02209516144106</v>
      </c>
      <c r="O703" s="159">
        <f>Benchmark!O$1280</f>
        <v>-106.82108018389243</v>
      </c>
      <c r="P703" s="159">
        <f>Benchmark!P$1280</f>
        <v>-83.81586602365725</v>
      </c>
      <c r="Q703" s="159">
        <f>Benchmark!Q$1280</f>
        <v>-64.46700340786235</v>
      </c>
      <c r="R703" s="159">
        <f>Benchmark!R$1280</f>
        <v>-47.336251940853359</v>
      </c>
      <c r="S703" s="159">
        <f>Benchmark!S$1280</f>
        <v>-31.883516905399691</v>
      </c>
      <c r="T703" s="159">
        <f>Benchmark!T$1280</f>
        <v>-17.944404752544674</v>
      </c>
      <c r="U703" s="159">
        <f>Benchmark!U$1280</f>
        <v>-5.8158017973457952</v>
      </c>
      <c r="V703" s="159">
        <f>Benchmark!V$1280</f>
        <v>4.6452796029580572</v>
      </c>
      <c r="W703" s="159">
        <f>Benchmark!W$1280</f>
        <v>12.731835117904051</v>
      </c>
      <c r="X703" s="159">
        <f>Benchmark!X$1280</f>
        <v>20.083249222400411</v>
      </c>
      <c r="Y703" s="159">
        <f>Benchmark!Y$1280</f>
        <v>26.766352953760737</v>
      </c>
      <c r="Z703" s="159">
        <f>Benchmark!Z$1280</f>
        <v>32.841901800451943</v>
      </c>
      <c r="AA703" s="159">
        <f>Benchmark!AA$1280</f>
        <v>38.365128024716675</v>
      </c>
      <c r="AB703" s="159">
        <f>Benchmark!AB$1280</f>
        <v>43.386242774048249</v>
      </c>
      <c r="AC703" s="159">
        <f>Benchmark!AC$1280</f>
        <v>47.950892546167857</v>
      </c>
      <c r="AD703" s="159">
        <f>Benchmark!AD$1280</f>
        <v>52.229126200280405</v>
      </c>
      <c r="AE703" s="159">
        <f>Benchmark!AE$1280</f>
        <v>54.182180548673031</v>
      </c>
      <c r="AF703" s="159">
        <f>Benchmark!AF$1280</f>
        <v>54.182180548673031</v>
      </c>
      <c r="AG703" s="159">
        <f>Benchmark!AG$1280</f>
        <v>54.182180548673031</v>
      </c>
      <c r="AH703" s="159">
        <f>Benchmark!AH$1280</f>
        <v>54.182180548673031</v>
      </c>
      <c r="AI703" s="159">
        <f>Benchmark!AI$1280</f>
        <v>54.182180548673031</v>
      </c>
    </row>
    <row r="704" spans="1:35" x14ac:dyDescent="0.35">
      <c r="A704" s="46"/>
      <c r="B704" s="46"/>
      <c r="E704" s="159" t="str">
        <f>Incentive!E$1280</f>
        <v>Cumulative discounted (investor rate) project net cash flow (incentive)</v>
      </c>
      <c r="F704" s="159" t="str">
        <f>Incentive!F$1280</f>
        <v>M$, discounted</v>
      </c>
      <c r="I704" s="159"/>
      <c r="J704" s="174" t="str">
        <f>G711</f>
        <v>Incentive</v>
      </c>
      <c r="K704" s="159">
        <f>Incentive!K$1280</f>
        <v>-91.848250000000007</v>
      </c>
      <c r="L704" s="159">
        <f>Incentive!L$1280</f>
        <v>-170.80120454545454</v>
      </c>
      <c r="M704" s="159">
        <f>Incentive!M$1280</f>
        <v>-159.62801897816345</v>
      </c>
      <c r="N704" s="159">
        <f>Incentive!N$1280</f>
        <v>-132.02209516144106</v>
      </c>
      <c r="O704" s="159">
        <f>Incentive!O$1280</f>
        <v>-106.82108018389243</v>
      </c>
      <c r="P704" s="159">
        <f>Incentive!P$1280</f>
        <v>-83.81586602365725</v>
      </c>
      <c r="Q704" s="159">
        <f>Incentive!Q$1280</f>
        <v>-64.46700340786235</v>
      </c>
      <c r="R704" s="159">
        <f>Incentive!R$1280</f>
        <v>-47.336251940853359</v>
      </c>
      <c r="S704" s="159">
        <f>Incentive!S$1280</f>
        <v>-31.883516905399691</v>
      </c>
      <c r="T704" s="159">
        <f>Incentive!T$1280</f>
        <v>-17.944404752544674</v>
      </c>
      <c r="U704" s="159">
        <f>Incentive!U$1280</f>
        <v>-5.8158017973457952</v>
      </c>
      <c r="V704" s="159">
        <f>Incentive!V$1280</f>
        <v>4.6452796029580572</v>
      </c>
      <c r="W704" s="159">
        <f>Incentive!W$1280</f>
        <v>12.731835117904051</v>
      </c>
      <c r="X704" s="159">
        <f>Incentive!X$1280</f>
        <v>20.083249222400411</v>
      </c>
      <c r="Y704" s="159">
        <f>Incentive!Y$1280</f>
        <v>26.766352953760737</v>
      </c>
      <c r="Z704" s="159">
        <f>Incentive!Z$1280</f>
        <v>32.841901800451943</v>
      </c>
      <c r="AA704" s="159">
        <f>Incentive!AA$1280</f>
        <v>38.365128024716675</v>
      </c>
      <c r="AB704" s="159">
        <f>Incentive!AB$1280</f>
        <v>43.386242774048249</v>
      </c>
      <c r="AC704" s="159">
        <f>Incentive!AC$1280</f>
        <v>47.950892546167857</v>
      </c>
      <c r="AD704" s="159">
        <f>Incentive!AD$1280</f>
        <v>52.229126200280405</v>
      </c>
      <c r="AE704" s="159">
        <f>Incentive!AE$1280</f>
        <v>54.182180548673031</v>
      </c>
      <c r="AF704" s="159">
        <f>Incentive!AF$1280</f>
        <v>54.182180548673031</v>
      </c>
      <c r="AG704" s="159">
        <f>Incentive!AG$1280</f>
        <v>54.182180548673031</v>
      </c>
      <c r="AH704" s="159">
        <f>Incentive!AH$1280</f>
        <v>54.182180548673031</v>
      </c>
      <c r="AI704" s="159">
        <f>Incentive!AI$1280</f>
        <v>54.182180548673031</v>
      </c>
    </row>
    <row r="705" spans="1:35" x14ac:dyDescent="0.35">
      <c r="A705" s="46"/>
      <c r="B705" s="46"/>
      <c r="E705" s="159" t="str">
        <f>Behavioural!E$1280</f>
        <v>Cumulative discounted (investor rate) project net cash flow (behavioural)</v>
      </c>
      <c r="F705" s="159" t="str">
        <f>Behavioural!F$1280</f>
        <v>M$, discounted</v>
      </c>
      <c r="I705" s="159"/>
      <c r="J705" s="174" t="str">
        <f>G712</f>
        <v>Incentive + behaviour</v>
      </c>
      <c r="K705" s="159">
        <f>Behavioural!K$1280</f>
        <v>-91.848250000000007</v>
      </c>
      <c r="L705" s="159">
        <f>Behavioural!L$1280</f>
        <v>-170.80120454545454</v>
      </c>
      <c r="M705" s="159">
        <f>Behavioural!M$1280</f>
        <v>-159.62801897816345</v>
      </c>
      <c r="N705" s="159">
        <f>Behavioural!N$1280</f>
        <v>-132.02209516144106</v>
      </c>
      <c r="O705" s="159">
        <f>Behavioural!O$1280</f>
        <v>-106.82108018389243</v>
      </c>
      <c r="P705" s="159">
        <f>Behavioural!P$1280</f>
        <v>-83.81586602365725</v>
      </c>
      <c r="Q705" s="159">
        <f>Behavioural!Q$1280</f>
        <v>-64.46700340786235</v>
      </c>
      <c r="R705" s="159">
        <f>Behavioural!R$1280</f>
        <v>-47.336251940853359</v>
      </c>
      <c r="S705" s="159">
        <f>Behavioural!S$1280</f>
        <v>-31.883516905399691</v>
      </c>
      <c r="T705" s="159">
        <f>Behavioural!T$1280</f>
        <v>-17.944404752544674</v>
      </c>
      <c r="U705" s="159">
        <f>Behavioural!U$1280</f>
        <v>-5.8158017973457952</v>
      </c>
      <c r="V705" s="159">
        <f>Behavioural!V$1280</f>
        <v>4.6452796029580572</v>
      </c>
      <c r="W705" s="159">
        <f>Behavioural!W$1280</f>
        <v>12.731835117904051</v>
      </c>
      <c r="X705" s="159">
        <f>Behavioural!X$1280</f>
        <v>20.083249222400411</v>
      </c>
      <c r="Y705" s="159">
        <f>Behavioural!Y$1280</f>
        <v>26.766352953760737</v>
      </c>
      <c r="Z705" s="159">
        <f>Behavioural!Z$1280</f>
        <v>32.841901800451943</v>
      </c>
      <c r="AA705" s="159">
        <f>Behavioural!AA$1280</f>
        <v>38.365128024716675</v>
      </c>
      <c r="AB705" s="159">
        <f>Behavioural!AB$1280</f>
        <v>43.386242774048249</v>
      </c>
      <c r="AC705" s="159">
        <f>Behavioural!AC$1280</f>
        <v>47.950892546167857</v>
      </c>
      <c r="AD705" s="159">
        <f>Behavioural!AD$1280</f>
        <v>52.229126200280405</v>
      </c>
      <c r="AE705" s="159">
        <f>Behavioural!AE$1280</f>
        <v>54.182180548673031</v>
      </c>
      <c r="AF705" s="159">
        <f>Behavioural!AF$1280</f>
        <v>54.182180548673031</v>
      </c>
      <c r="AG705" s="159">
        <f>Behavioural!AG$1280</f>
        <v>54.182180548673031</v>
      </c>
      <c r="AH705" s="159">
        <f>Behavioural!AH$1280</f>
        <v>54.182180548673031</v>
      </c>
      <c r="AI705" s="159">
        <f>Behavioural!AI$1280</f>
        <v>54.182180548673031</v>
      </c>
    </row>
    <row r="707" spans="1:35" x14ac:dyDescent="0.35">
      <c r="D707" s="87" t="s">
        <v>962</v>
      </c>
    </row>
    <row r="708" spans="1:35" x14ac:dyDescent="0.35">
      <c r="E708" s="46" t="s">
        <v>173</v>
      </c>
      <c r="F708" s="46" t="s">
        <v>1042</v>
      </c>
      <c r="G708" s="88" t="s">
        <v>1547</v>
      </c>
    </row>
    <row r="709" spans="1:35" x14ac:dyDescent="0.35">
      <c r="E709" s="46" t="s">
        <v>1524</v>
      </c>
      <c r="F709" s="46" t="s">
        <v>1042</v>
      </c>
      <c r="G709" s="88" t="s">
        <v>1548</v>
      </c>
    </row>
    <row r="710" spans="1:35" x14ac:dyDescent="0.35">
      <c r="E710" s="46" t="s">
        <v>1043</v>
      </c>
      <c r="F710" s="46" t="s">
        <v>1042</v>
      </c>
      <c r="G710" s="88" t="s">
        <v>231</v>
      </c>
    </row>
    <row r="711" spans="1:35" x14ac:dyDescent="0.35">
      <c r="E711" s="46" t="s">
        <v>1044</v>
      </c>
      <c r="F711" s="46" t="s">
        <v>1042</v>
      </c>
      <c r="G711" s="88" t="s">
        <v>171</v>
      </c>
    </row>
    <row r="712" spans="1:35" x14ac:dyDescent="0.35">
      <c r="E712" s="46" t="s">
        <v>1045</v>
      </c>
      <c r="F712" s="46" t="s">
        <v>1042</v>
      </c>
      <c r="G712" s="88" t="s">
        <v>1337</v>
      </c>
    </row>
    <row r="714" spans="1:35" x14ac:dyDescent="0.35">
      <c r="B714" s="1" t="s">
        <v>1471</v>
      </c>
    </row>
    <row r="716" spans="1:35" x14ac:dyDescent="0.35">
      <c r="C716" s="86" t="s">
        <v>1549</v>
      </c>
    </row>
    <row r="718" spans="1:35" x14ac:dyDescent="0.35">
      <c r="D718" s="87" t="s">
        <v>75</v>
      </c>
    </row>
    <row r="719" spans="1:35" s="158" customFormat="1" x14ac:dyDescent="0.35">
      <c r="A719" s="11"/>
      <c r="B719" s="11"/>
      <c r="C719" s="156"/>
      <c r="D719" s="157"/>
      <c r="E719" s="158" t="str">
        <f>Benchmark!E$1276</f>
        <v>NPV (investor rate) project net cash flow (benchmark)</v>
      </c>
      <c r="F719" s="158" t="str">
        <f>Benchmark!F$1276</f>
        <v>M$, discounted</v>
      </c>
      <c r="G719" s="159">
        <f>Benchmark!G$1276</f>
        <v>54.182180548673031</v>
      </c>
      <c r="I719" s="194"/>
      <c r="J719" s="194"/>
      <c r="K719" s="194"/>
      <c r="L719" s="194"/>
      <c r="M719" s="194"/>
      <c r="N719" s="194"/>
      <c r="O719" s="194"/>
      <c r="P719" s="194"/>
      <c r="Q719" s="194"/>
      <c r="R719" s="194"/>
      <c r="S719" s="194"/>
      <c r="T719" s="194"/>
      <c r="U719" s="194"/>
      <c r="V719" s="194"/>
      <c r="W719" s="194"/>
      <c r="X719" s="194"/>
      <c r="Y719" s="194"/>
      <c r="Z719" s="194"/>
      <c r="AA719" s="194"/>
      <c r="AB719" s="194"/>
      <c r="AC719" s="194"/>
      <c r="AD719" s="194"/>
      <c r="AE719" s="194"/>
      <c r="AF719" s="194"/>
    </row>
    <row r="720" spans="1:35" s="158" customFormat="1" x14ac:dyDescent="0.35">
      <c r="A720" s="11"/>
      <c r="B720" s="11"/>
      <c r="C720" s="156"/>
      <c r="D720" s="157"/>
      <c r="E720" s="158" t="str">
        <f>Incentive!E$1276</f>
        <v>NPV (investor rate) project net cash flow (incentive)</v>
      </c>
      <c r="F720" s="158" t="str">
        <f>Incentive!F$1276</f>
        <v>M$, discounted</v>
      </c>
      <c r="G720" s="159">
        <f>Incentive!G$1276</f>
        <v>54.182180548673031</v>
      </c>
      <c r="I720" s="194"/>
      <c r="J720" s="194"/>
      <c r="K720" s="194"/>
      <c r="L720" s="194"/>
      <c r="M720" s="194"/>
      <c r="N720" s="194"/>
      <c r="O720" s="194"/>
      <c r="P720" s="194"/>
      <c r="Q720" s="194"/>
      <c r="R720" s="194"/>
      <c r="S720" s="194"/>
      <c r="T720" s="194"/>
      <c r="U720" s="194"/>
      <c r="V720" s="194"/>
      <c r="W720" s="194"/>
      <c r="X720" s="194"/>
      <c r="Y720" s="194"/>
      <c r="Z720" s="194"/>
      <c r="AA720" s="194"/>
      <c r="AB720" s="194"/>
      <c r="AC720" s="194"/>
      <c r="AD720" s="194"/>
      <c r="AE720" s="194"/>
      <c r="AF720" s="194"/>
    </row>
    <row r="721" spans="1:32" s="158" customFormat="1" x14ac:dyDescent="0.35">
      <c r="A721" s="11"/>
      <c r="B721" s="11"/>
      <c r="C721" s="156"/>
      <c r="D721" s="157"/>
      <c r="E721" s="158" t="str">
        <f>Behavioural!E$1276</f>
        <v>NPV (investor rate) project net cash flow (behavioural)</v>
      </c>
      <c r="F721" s="158" t="str">
        <f>Behavioural!F$1276</f>
        <v>M$, discounted</v>
      </c>
      <c r="G721" s="159">
        <f>Behavioural!G$1276</f>
        <v>54.182180548673031</v>
      </c>
      <c r="I721" s="194"/>
      <c r="J721" s="194"/>
      <c r="K721" s="194"/>
      <c r="L721" s="194"/>
      <c r="M721" s="194"/>
      <c r="N721" s="194"/>
      <c r="O721" s="194"/>
      <c r="P721" s="194"/>
      <c r="Q721" s="194"/>
      <c r="R721" s="194"/>
      <c r="S721" s="194"/>
      <c r="T721" s="194"/>
      <c r="U721" s="194"/>
      <c r="V721" s="194"/>
      <c r="W721" s="194"/>
      <c r="X721" s="194"/>
      <c r="Y721" s="194"/>
      <c r="Z721" s="194"/>
      <c r="AA721" s="194"/>
      <c r="AB721" s="194"/>
      <c r="AC721" s="194"/>
      <c r="AD721" s="194"/>
      <c r="AE721" s="194"/>
      <c r="AF721" s="194"/>
    </row>
    <row r="723" spans="1:32" x14ac:dyDescent="0.35">
      <c r="D723" s="87" t="s">
        <v>962</v>
      </c>
    </row>
    <row r="724" spans="1:32" x14ac:dyDescent="0.35">
      <c r="E724" s="46" t="s">
        <v>173</v>
      </c>
      <c r="F724" s="46" t="s">
        <v>1042</v>
      </c>
      <c r="G724" s="88" t="s">
        <v>1549</v>
      </c>
    </row>
    <row r="725" spans="1:32" x14ac:dyDescent="0.35">
      <c r="E725" s="46" t="s">
        <v>1524</v>
      </c>
      <c r="F725" s="46" t="s">
        <v>1042</v>
      </c>
      <c r="G725" s="88" t="s">
        <v>1550</v>
      </c>
    </row>
    <row r="726" spans="1:32" x14ac:dyDescent="0.35">
      <c r="E726" s="46" t="s">
        <v>1043</v>
      </c>
      <c r="F726" s="46" t="s">
        <v>1042</v>
      </c>
      <c r="G726" s="88" t="s">
        <v>231</v>
      </c>
    </row>
    <row r="727" spans="1:32" x14ac:dyDescent="0.35">
      <c r="E727" s="46" t="s">
        <v>1044</v>
      </c>
      <c r="F727" s="46" t="s">
        <v>1042</v>
      </c>
      <c r="G727" s="88" t="s">
        <v>171</v>
      </c>
    </row>
    <row r="728" spans="1:32" x14ac:dyDescent="0.35">
      <c r="E728" s="46" t="s">
        <v>1045</v>
      </c>
      <c r="F728" s="46" t="s">
        <v>1042</v>
      </c>
      <c r="G728" s="88" t="s">
        <v>1337</v>
      </c>
    </row>
    <row r="730" spans="1:32" x14ac:dyDescent="0.35">
      <c r="C730" s="86" t="s">
        <v>1551</v>
      </c>
    </row>
    <row r="732" spans="1:32" x14ac:dyDescent="0.35">
      <c r="D732" s="87" t="s">
        <v>75</v>
      </c>
    </row>
    <row r="733" spans="1:32" s="158" customFormat="1" x14ac:dyDescent="0.35">
      <c r="A733" s="11"/>
      <c r="B733" s="11"/>
      <c r="C733" s="156"/>
      <c r="D733" s="157"/>
      <c r="E733" s="158" t="str">
        <f>Benchmark!E$1267</f>
        <v>Project IRR (benchmark)</v>
      </c>
      <c r="F733" s="158" t="str">
        <f>Benchmark!F$1267</f>
        <v>%</v>
      </c>
      <c r="G733" s="201">
        <f>Benchmark!G$1267</f>
        <v>0.14333429868076619</v>
      </c>
      <c r="I733" s="194"/>
      <c r="J733" s="194"/>
      <c r="K733" s="194"/>
      <c r="L733" s="194"/>
      <c r="M733" s="194"/>
      <c r="N733" s="194"/>
      <c r="O733" s="194"/>
      <c r="P733" s="194"/>
      <c r="Q733" s="194"/>
      <c r="R733" s="194"/>
      <c r="S733" s="194"/>
      <c r="T733" s="194"/>
      <c r="U733" s="194"/>
      <c r="V733" s="194"/>
      <c r="W733" s="194"/>
      <c r="X733" s="194"/>
      <c r="Y733" s="194"/>
      <c r="Z733" s="194"/>
      <c r="AA733" s="194"/>
      <c r="AB733" s="194"/>
      <c r="AC733" s="194"/>
      <c r="AD733" s="194"/>
      <c r="AE733" s="194"/>
      <c r="AF733" s="194"/>
    </row>
    <row r="734" spans="1:32" s="158" customFormat="1" x14ac:dyDescent="0.35">
      <c r="A734" s="11"/>
      <c r="B734" s="11"/>
      <c r="C734" s="156"/>
      <c r="D734" s="157"/>
      <c r="E734" s="158" t="str">
        <f>Incentive!E$1267</f>
        <v>Project IRR (incentive)</v>
      </c>
      <c r="F734" s="158" t="str">
        <f>Incentive!F$1267</f>
        <v>%</v>
      </c>
      <c r="G734" s="201">
        <f>Incentive!G$1267</f>
        <v>0.14333429868076619</v>
      </c>
      <c r="I734" s="194"/>
      <c r="J734" s="194"/>
      <c r="K734" s="194"/>
      <c r="L734" s="194"/>
      <c r="M734" s="194"/>
      <c r="N734" s="194"/>
      <c r="O734" s="194"/>
      <c r="P734" s="194"/>
      <c r="Q734" s="194"/>
      <c r="R734" s="194"/>
      <c r="S734" s="194"/>
      <c r="T734" s="194"/>
      <c r="U734" s="194"/>
      <c r="V734" s="194"/>
      <c r="W734" s="194"/>
      <c r="X734" s="194"/>
      <c r="Y734" s="194"/>
      <c r="Z734" s="194"/>
      <c r="AA734" s="194"/>
      <c r="AB734" s="194"/>
      <c r="AC734" s="194"/>
      <c r="AD734" s="194"/>
      <c r="AE734" s="194"/>
      <c r="AF734" s="194"/>
    </row>
    <row r="735" spans="1:32" s="158" customFormat="1" x14ac:dyDescent="0.35">
      <c r="A735" s="11"/>
      <c r="B735" s="11"/>
      <c r="C735" s="156"/>
      <c r="D735" s="157"/>
      <c r="E735" s="158" t="str">
        <f>Behavioural!E$1267</f>
        <v>Project IRR (behavioural)</v>
      </c>
      <c r="F735" s="158" t="str">
        <f>Behavioural!F$1267</f>
        <v>%</v>
      </c>
      <c r="G735" s="201">
        <f>Behavioural!G$1267</f>
        <v>0.14333429868076619</v>
      </c>
      <c r="I735" s="194"/>
      <c r="J735" s="194"/>
      <c r="K735" s="194"/>
      <c r="L735" s="194"/>
      <c r="M735" s="194"/>
      <c r="N735" s="194"/>
      <c r="O735" s="194"/>
      <c r="P735" s="194"/>
      <c r="Q735" s="194"/>
      <c r="R735" s="194"/>
      <c r="S735" s="194"/>
      <c r="T735" s="194"/>
      <c r="U735" s="194"/>
      <c r="V735" s="194"/>
      <c r="W735" s="194"/>
      <c r="X735" s="194"/>
      <c r="Y735" s="194"/>
      <c r="Z735" s="194"/>
      <c r="AA735" s="194"/>
      <c r="AB735" s="194"/>
      <c r="AC735" s="194"/>
      <c r="AD735" s="194"/>
      <c r="AE735" s="194"/>
      <c r="AF735" s="194"/>
    </row>
    <row r="737" spans="1:32" x14ac:dyDescent="0.35">
      <c r="D737" s="87" t="s">
        <v>962</v>
      </c>
    </row>
    <row r="738" spans="1:32" x14ac:dyDescent="0.35">
      <c r="E738" s="46" t="s">
        <v>173</v>
      </c>
      <c r="F738" s="46" t="s">
        <v>1042</v>
      </c>
      <c r="G738" s="88" t="s">
        <v>1551</v>
      </c>
    </row>
    <row r="739" spans="1:32" x14ac:dyDescent="0.35">
      <c r="E739" s="46" t="s">
        <v>1524</v>
      </c>
      <c r="F739" s="46" t="s">
        <v>1042</v>
      </c>
      <c r="G739" s="88" t="s">
        <v>1552</v>
      </c>
    </row>
    <row r="740" spans="1:32" x14ac:dyDescent="0.35">
      <c r="E740" s="46" t="s">
        <v>1043</v>
      </c>
      <c r="F740" s="46" t="s">
        <v>1042</v>
      </c>
      <c r="G740" s="88" t="s">
        <v>231</v>
      </c>
    </row>
    <row r="741" spans="1:32" x14ac:dyDescent="0.35">
      <c r="E741" s="46" t="s">
        <v>1044</v>
      </c>
      <c r="F741" s="46" t="s">
        <v>1042</v>
      </c>
      <c r="G741" s="88" t="s">
        <v>171</v>
      </c>
    </row>
    <row r="742" spans="1:32" x14ac:dyDescent="0.35">
      <c r="E742" s="46" t="s">
        <v>1045</v>
      </c>
      <c r="F742" s="46" t="s">
        <v>1042</v>
      </c>
      <c r="G742" s="88" t="s">
        <v>1337</v>
      </c>
    </row>
    <row r="744" spans="1:32" x14ac:dyDescent="0.35">
      <c r="B744" s="1" t="s">
        <v>1553</v>
      </c>
    </row>
    <row r="746" spans="1:32" x14ac:dyDescent="0.35">
      <c r="C746" s="86" t="s">
        <v>1554</v>
      </c>
    </row>
    <row r="748" spans="1:32" x14ac:dyDescent="0.35">
      <c r="D748" s="87" t="s">
        <v>75</v>
      </c>
    </row>
    <row r="749" spans="1:32" s="158" customFormat="1" x14ac:dyDescent="0.35">
      <c r="A749" s="11"/>
      <c r="B749" s="11"/>
      <c r="C749" s="156"/>
      <c r="D749" s="157"/>
      <c r="E749" s="158" t="str">
        <f>Benchmark!E$1276</f>
        <v>NPV (investor rate) project net cash flow (benchmark)</v>
      </c>
      <c r="F749" s="158" t="str">
        <f>Benchmark!F$1276</f>
        <v>M$, discounted</v>
      </c>
      <c r="G749" s="159">
        <f>Benchmark!G$1276</f>
        <v>54.182180548673031</v>
      </c>
      <c r="I749" s="194"/>
      <c r="J749" s="194"/>
      <c r="K749" s="194"/>
      <c r="L749" s="194"/>
      <c r="M749" s="194"/>
      <c r="N749" s="194"/>
      <c r="O749" s="194"/>
      <c r="P749" s="194"/>
      <c r="Q749" s="194"/>
      <c r="R749" s="194"/>
      <c r="S749" s="194"/>
      <c r="T749" s="194"/>
      <c r="U749" s="194"/>
      <c r="V749" s="194"/>
      <c r="W749" s="194"/>
      <c r="X749" s="194"/>
      <c r="Y749" s="194"/>
      <c r="Z749" s="194"/>
      <c r="AA749" s="194"/>
      <c r="AB749" s="194"/>
      <c r="AC749" s="194"/>
      <c r="AD749" s="194"/>
      <c r="AE749" s="194"/>
      <c r="AF749" s="194"/>
    </row>
    <row r="750" spans="1:32" s="158" customFormat="1" x14ac:dyDescent="0.35">
      <c r="A750" s="11"/>
      <c r="B750" s="11"/>
      <c r="C750" s="156"/>
      <c r="D750" s="157"/>
      <c r="E750" s="158" t="str">
        <f>Impacts!E$54</f>
        <v>Direct effects on NPV project net cash flow</v>
      </c>
      <c r="F750" s="158" t="str">
        <f>Impacts!F$54</f>
        <v>M$, discounted</v>
      </c>
      <c r="G750" s="159">
        <f>Impacts!G$54</f>
        <v>0</v>
      </c>
      <c r="I750" s="194"/>
      <c r="J750" s="194"/>
      <c r="K750" s="194"/>
      <c r="L750" s="194"/>
      <c r="M750" s="194"/>
      <c r="N750" s="194"/>
      <c r="O750" s="194"/>
      <c r="P750" s="194"/>
      <c r="Q750" s="194"/>
      <c r="R750" s="194"/>
      <c r="S750" s="194"/>
      <c r="T750" s="194"/>
      <c r="U750" s="194"/>
      <c r="V750" s="194"/>
      <c r="W750" s="194"/>
      <c r="X750" s="194"/>
      <c r="Y750" s="194"/>
      <c r="Z750" s="194"/>
      <c r="AA750" s="194"/>
      <c r="AB750" s="194"/>
      <c r="AC750" s="194"/>
      <c r="AD750" s="194"/>
      <c r="AE750" s="194"/>
      <c r="AF750" s="194"/>
    </row>
    <row r="751" spans="1:32" s="158" customFormat="1" x14ac:dyDescent="0.35">
      <c r="A751" s="11"/>
      <c r="B751" s="11"/>
      <c r="C751" s="156"/>
      <c r="D751" s="157"/>
      <c r="E751" s="158" t="str">
        <f>Impacts!E$246</f>
        <v>Behavioural effects on NPV project net cash flow</v>
      </c>
      <c r="F751" s="158" t="str">
        <f>Impacts!F$246</f>
        <v>M$, discounted</v>
      </c>
      <c r="G751" s="159">
        <f>Impacts!G$246</f>
        <v>0</v>
      </c>
      <c r="I751" s="194"/>
      <c r="J751" s="194"/>
      <c r="K751" s="194"/>
      <c r="L751" s="194"/>
      <c r="M751" s="194"/>
      <c r="N751" s="194"/>
      <c r="O751" s="194"/>
      <c r="P751" s="194"/>
      <c r="Q751" s="194"/>
      <c r="R751" s="194"/>
      <c r="S751" s="194"/>
      <c r="T751" s="194"/>
      <c r="U751" s="194"/>
      <c r="V751" s="194"/>
      <c r="W751" s="194"/>
      <c r="X751" s="194"/>
      <c r="Y751" s="194"/>
      <c r="Z751" s="194"/>
      <c r="AA751" s="194"/>
      <c r="AB751" s="194"/>
      <c r="AC751" s="194"/>
      <c r="AD751" s="194"/>
      <c r="AE751" s="194"/>
      <c r="AF751" s="194"/>
    </row>
    <row r="752" spans="1:32" s="158" customFormat="1" x14ac:dyDescent="0.35">
      <c r="A752" s="11"/>
      <c r="B752" s="11"/>
      <c r="C752" s="156"/>
      <c r="D752" s="157"/>
      <c r="E752" s="158" t="str">
        <f>Behavioural!E$1276</f>
        <v>NPV (investor rate) project net cash flow (behavioural)</v>
      </c>
      <c r="F752" s="158" t="str">
        <f>Behavioural!F$1276</f>
        <v>M$, discounted</v>
      </c>
      <c r="G752" s="159">
        <f>Behavioural!G$1276</f>
        <v>54.182180548673031</v>
      </c>
      <c r="I752" s="194"/>
      <c r="J752" s="194"/>
      <c r="K752" s="194"/>
      <c r="L752" s="194"/>
      <c r="M752" s="194"/>
      <c r="N752" s="194"/>
      <c r="O752" s="194"/>
      <c r="P752" s="194"/>
      <c r="Q752" s="194"/>
      <c r="R752" s="194"/>
      <c r="S752" s="194"/>
      <c r="T752" s="194"/>
      <c r="U752" s="194"/>
      <c r="V752" s="194"/>
      <c r="W752" s="194"/>
      <c r="X752" s="194"/>
      <c r="Y752" s="194"/>
      <c r="Z752" s="194"/>
      <c r="AA752" s="194"/>
      <c r="AB752" s="194"/>
      <c r="AC752" s="194"/>
      <c r="AD752" s="194"/>
      <c r="AE752" s="194"/>
      <c r="AF752" s="194"/>
    </row>
    <row r="754" spans="1:32" x14ac:dyDescent="0.35">
      <c r="D754" s="87" t="s">
        <v>962</v>
      </c>
    </row>
    <row r="755" spans="1:32" x14ac:dyDescent="0.35">
      <c r="E755" s="46" t="s">
        <v>173</v>
      </c>
      <c r="F755" s="46" t="s">
        <v>1042</v>
      </c>
      <c r="G755" s="88" t="s">
        <v>1554</v>
      </c>
    </row>
    <row r="756" spans="1:32" x14ac:dyDescent="0.35">
      <c r="E756" s="46" t="s">
        <v>1499</v>
      </c>
      <c r="F756" s="46" t="s">
        <v>1042</v>
      </c>
      <c r="G756" s="88" t="s">
        <v>1550</v>
      </c>
    </row>
    <row r="757" spans="1:32" x14ac:dyDescent="0.35">
      <c r="E757" s="46" t="s">
        <v>1043</v>
      </c>
      <c r="F757" s="46" t="s">
        <v>1042</v>
      </c>
      <c r="G757" s="88" t="s">
        <v>231</v>
      </c>
    </row>
    <row r="758" spans="1:32" x14ac:dyDescent="0.35">
      <c r="E758" s="46" t="s">
        <v>1044</v>
      </c>
      <c r="F758" s="46" t="s">
        <v>1042</v>
      </c>
      <c r="G758" s="88" t="s">
        <v>164</v>
      </c>
    </row>
    <row r="759" spans="1:32" x14ac:dyDescent="0.35">
      <c r="E759" s="46" t="s">
        <v>1045</v>
      </c>
      <c r="F759" s="46" t="s">
        <v>1042</v>
      </c>
      <c r="G759" s="88" t="s">
        <v>1063</v>
      </c>
    </row>
    <row r="760" spans="1:32" x14ac:dyDescent="0.35">
      <c r="E760" s="46" t="s">
        <v>1046</v>
      </c>
      <c r="F760" s="46" t="s">
        <v>1042</v>
      </c>
      <c r="G760" s="88" t="s">
        <v>1337</v>
      </c>
    </row>
    <row r="762" spans="1:32" x14ac:dyDescent="0.35">
      <c r="C762" s="86" t="s">
        <v>1554</v>
      </c>
    </row>
    <row r="764" spans="1:32" x14ac:dyDescent="0.35">
      <c r="D764" s="87" t="s">
        <v>75</v>
      </c>
    </row>
    <row r="765" spans="1:32" s="158" customFormat="1" x14ac:dyDescent="0.35">
      <c r="A765" s="11"/>
      <c r="B765" s="11"/>
      <c r="C765" s="156"/>
      <c r="D765" s="157"/>
      <c r="E765" s="158" t="str">
        <f>Benchmark!E$1267</f>
        <v>Project IRR (benchmark)</v>
      </c>
      <c r="F765" s="158" t="str">
        <f>Benchmark!F$1267</f>
        <v>%</v>
      </c>
      <c r="G765" s="201">
        <f>Benchmark!G$1267</f>
        <v>0.14333429868076619</v>
      </c>
      <c r="I765" s="194"/>
      <c r="J765" s="194"/>
      <c r="K765" s="194"/>
      <c r="L765" s="194"/>
      <c r="M765" s="194"/>
      <c r="N765" s="194"/>
      <c r="O765" s="194"/>
      <c r="P765" s="194"/>
      <c r="Q765" s="194"/>
      <c r="R765" s="194"/>
      <c r="S765" s="194"/>
      <c r="T765" s="194"/>
      <c r="U765" s="194"/>
      <c r="V765" s="194"/>
      <c r="W765" s="194"/>
      <c r="X765" s="194"/>
      <c r="Y765" s="194"/>
      <c r="Z765" s="194"/>
      <c r="AA765" s="194"/>
      <c r="AB765" s="194"/>
      <c r="AC765" s="194"/>
      <c r="AD765" s="194"/>
      <c r="AE765" s="194"/>
      <c r="AF765" s="194"/>
    </row>
    <row r="766" spans="1:32" s="158" customFormat="1" x14ac:dyDescent="0.35">
      <c r="A766" s="11"/>
      <c r="B766" s="11"/>
      <c r="C766" s="156"/>
      <c r="D766" s="157"/>
      <c r="E766" s="158" t="str">
        <f>Impacts!E$59</f>
        <v>Direct effects on project IRR</v>
      </c>
      <c r="F766" s="158" t="str">
        <f>Impacts!F$59</f>
        <v>%</v>
      </c>
      <c r="G766" s="201">
        <f>Impacts!G$59</f>
        <v>0</v>
      </c>
      <c r="I766" s="194"/>
      <c r="J766" s="194"/>
      <c r="K766" s="194"/>
      <c r="L766" s="194"/>
      <c r="M766" s="194"/>
      <c r="N766" s="194"/>
      <c r="O766" s="194"/>
      <c r="P766" s="194"/>
      <c r="Q766" s="194"/>
      <c r="R766" s="194"/>
      <c r="S766" s="194"/>
      <c r="T766" s="194"/>
      <c r="U766" s="194"/>
      <c r="V766" s="194"/>
      <c r="W766" s="194"/>
      <c r="X766" s="194"/>
      <c r="Y766" s="194"/>
      <c r="Z766" s="194"/>
      <c r="AA766" s="194"/>
      <c r="AB766" s="194"/>
      <c r="AC766" s="194"/>
      <c r="AD766" s="194"/>
      <c r="AE766" s="194"/>
      <c r="AF766" s="194"/>
    </row>
    <row r="767" spans="1:32" s="158" customFormat="1" x14ac:dyDescent="0.35">
      <c r="A767" s="11"/>
      <c r="B767" s="11"/>
      <c r="C767" s="156"/>
      <c r="D767" s="157"/>
      <c r="E767" s="158" t="str">
        <f>Impacts!E$251</f>
        <v>Behavioural effects on project IRR</v>
      </c>
      <c r="F767" s="158" t="str">
        <f>Impacts!F$251</f>
        <v>%</v>
      </c>
      <c r="G767" s="201">
        <f>Impacts!G$251</f>
        <v>0</v>
      </c>
      <c r="I767" s="194"/>
      <c r="J767" s="194"/>
      <c r="K767" s="194"/>
      <c r="L767" s="194"/>
      <c r="M767" s="194"/>
      <c r="N767" s="194"/>
      <c r="O767" s="194"/>
      <c r="P767" s="194"/>
      <c r="Q767" s="194"/>
      <c r="R767" s="194"/>
      <c r="S767" s="194"/>
      <c r="T767" s="194"/>
      <c r="U767" s="194"/>
      <c r="V767" s="194"/>
      <c r="W767" s="194"/>
      <c r="X767" s="194"/>
      <c r="Y767" s="194"/>
      <c r="Z767" s="194"/>
      <c r="AA767" s="194"/>
      <c r="AB767" s="194"/>
      <c r="AC767" s="194"/>
      <c r="AD767" s="194"/>
      <c r="AE767" s="194"/>
      <c r="AF767" s="194"/>
    </row>
    <row r="768" spans="1:32" s="158" customFormat="1" x14ac:dyDescent="0.35">
      <c r="A768" s="11"/>
      <c r="B768" s="11"/>
      <c r="C768" s="156"/>
      <c r="D768" s="157"/>
      <c r="E768" s="158" t="str">
        <f>Behavioural!E$1267</f>
        <v>Project IRR (behavioural)</v>
      </c>
      <c r="F768" s="158" t="str">
        <f>Behavioural!F$1267</f>
        <v>%</v>
      </c>
      <c r="G768" s="201">
        <f>Behavioural!G$1267</f>
        <v>0.14333429868076619</v>
      </c>
      <c r="I768" s="194"/>
      <c r="J768" s="194"/>
      <c r="K768" s="194"/>
      <c r="L768" s="194"/>
      <c r="M768" s="194"/>
      <c r="N768" s="194"/>
      <c r="O768" s="194"/>
      <c r="P768" s="194"/>
      <c r="Q768" s="194"/>
      <c r="R768" s="194"/>
      <c r="S768" s="194"/>
      <c r="T768" s="194"/>
      <c r="U768" s="194"/>
      <c r="V768" s="194"/>
      <c r="W768" s="194"/>
      <c r="X768" s="194"/>
      <c r="Y768" s="194"/>
      <c r="Z768" s="194"/>
      <c r="AA768" s="194"/>
      <c r="AB768" s="194"/>
      <c r="AC768" s="194"/>
      <c r="AD768" s="194"/>
      <c r="AE768" s="194"/>
      <c r="AF768" s="194"/>
    </row>
    <row r="770" spans="1:35" x14ac:dyDescent="0.35">
      <c r="D770" s="87" t="s">
        <v>962</v>
      </c>
    </row>
    <row r="771" spans="1:35" x14ac:dyDescent="0.35">
      <c r="E771" s="46" t="s">
        <v>173</v>
      </c>
      <c r="F771" s="46" t="s">
        <v>1042</v>
      </c>
      <c r="G771" s="88" t="s">
        <v>1554</v>
      </c>
    </row>
    <row r="772" spans="1:35" x14ac:dyDescent="0.35">
      <c r="E772" s="46" t="s">
        <v>1499</v>
      </c>
      <c r="F772" s="46" t="s">
        <v>1042</v>
      </c>
      <c r="G772" s="88" t="s">
        <v>1550</v>
      </c>
    </row>
    <row r="773" spans="1:35" x14ac:dyDescent="0.35">
      <c r="E773" s="46" t="s">
        <v>1043</v>
      </c>
      <c r="F773" s="46" t="s">
        <v>1042</v>
      </c>
      <c r="G773" s="88" t="s">
        <v>231</v>
      </c>
    </row>
    <row r="774" spans="1:35" x14ac:dyDescent="0.35">
      <c r="E774" s="46" t="s">
        <v>1044</v>
      </c>
      <c r="F774" s="46" t="s">
        <v>1042</v>
      </c>
      <c r="G774" s="88" t="s">
        <v>164</v>
      </c>
    </row>
    <row r="775" spans="1:35" x14ac:dyDescent="0.35">
      <c r="E775" s="46" t="s">
        <v>1045</v>
      </c>
      <c r="F775" s="46" t="s">
        <v>1042</v>
      </c>
      <c r="G775" s="88" t="s">
        <v>1063</v>
      </c>
    </row>
    <row r="776" spans="1:35" x14ac:dyDescent="0.35">
      <c r="E776" s="46" t="s">
        <v>1046</v>
      </c>
      <c r="F776" s="46" t="s">
        <v>1042</v>
      </c>
      <c r="G776" s="88" t="s">
        <v>1337</v>
      </c>
    </row>
    <row r="778" spans="1:35" x14ac:dyDescent="0.35">
      <c r="A778" s="552" t="s">
        <v>17</v>
      </c>
      <c r="B778" s="552"/>
      <c r="C778" s="553" t="s">
        <v>17</v>
      </c>
      <c r="D778" s="554" t="s">
        <v>17</v>
      </c>
      <c r="E778" s="551" t="s">
        <v>52</v>
      </c>
      <c r="F778" s="555" t="s">
        <v>17</v>
      </c>
      <c r="G778" s="556" t="s">
        <v>17</v>
      </c>
      <c r="H778" s="555" t="s">
        <v>17</v>
      </c>
      <c r="I778" s="556" t="s">
        <v>17</v>
      </c>
      <c r="J778" s="556" t="s">
        <v>17</v>
      </c>
      <c r="K778" s="556" t="s">
        <v>17</v>
      </c>
      <c r="L778" s="556" t="s">
        <v>17</v>
      </c>
      <c r="M778" s="556" t="s">
        <v>17</v>
      </c>
      <c r="N778" s="556" t="s">
        <v>17</v>
      </c>
      <c r="O778" s="556" t="s">
        <v>17</v>
      </c>
      <c r="P778" s="556" t="s">
        <v>17</v>
      </c>
      <c r="Q778" s="556" t="s">
        <v>17</v>
      </c>
      <c r="R778" s="556" t="s">
        <v>17</v>
      </c>
      <c r="S778" s="556" t="s">
        <v>17</v>
      </c>
      <c r="T778" s="556" t="s">
        <v>17</v>
      </c>
      <c r="U778" s="556" t="s">
        <v>17</v>
      </c>
      <c r="V778" s="556" t="s">
        <v>17</v>
      </c>
      <c r="W778" s="556" t="s">
        <v>17</v>
      </c>
      <c r="X778" s="556" t="s">
        <v>17</v>
      </c>
      <c r="Y778" s="556" t="s">
        <v>17</v>
      </c>
      <c r="Z778" s="556" t="s">
        <v>17</v>
      </c>
      <c r="AA778" s="556" t="s">
        <v>17</v>
      </c>
      <c r="AB778" s="556" t="s">
        <v>17</v>
      </c>
      <c r="AC778" s="556" t="s">
        <v>17</v>
      </c>
      <c r="AD778" s="556" t="s">
        <v>17</v>
      </c>
      <c r="AE778" s="556" t="s">
        <v>17</v>
      </c>
      <c r="AF778" s="556" t="s">
        <v>17</v>
      </c>
      <c r="AG778" s="556" t="s">
        <v>17</v>
      </c>
      <c r="AH778" s="556" t="s">
        <v>17</v>
      </c>
      <c r="AI778" s="556" t="s">
        <v>17</v>
      </c>
    </row>
  </sheetData>
  <pageMargins left="0.7" right="0.7" top="0.75" bottom="0.75" header="0.3" footer="0.3"/>
  <pageSetup scale="3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3B708-16C8-4D04-9DE4-1A7FE4D56BE1}">
  <dimension ref="A1:XEY32"/>
  <sheetViews>
    <sheetView zoomScale="80" zoomScaleNormal="80" workbookViewId="0">
      <pane xSplit="10" ySplit="4" topLeftCell="K5" activePane="bottomRight" state="frozen"/>
      <selection activeCell="AA25" sqref="AA25"/>
      <selection pane="topRight" activeCell="AA25" sqref="AA25"/>
      <selection pane="bottomLeft" activeCell="AA25" sqref="AA25"/>
      <selection pane="bottomRight"/>
    </sheetView>
  </sheetViews>
  <sheetFormatPr defaultColWidth="0" defaultRowHeight="14.5" x14ac:dyDescent="0.35"/>
  <cols>
    <col min="1" max="2" width="2.1796875" style="1" customWidth="1"/>
    <col min="3" max="3" width="2.1796875" style="86" customWidth="1"/>
    <col min="4" max="4" width="2.1796875" style="87" customWidth="1"/>
    <col min="5" max="5" width="54.453125" style="46" customWidth="1"/>
    <col min="6" max="6" width="8.6328125" style="46" customWidth="1"/>
    <col min="7" max="7" width="8.6328125" style="83" customWidth="1"/>
    <col min="8" max="8" width="23.36328125" style="46" customWidth="1"/>
    <col min="9" max="9" width="8.6328125" style="83" customWidth="1"/>
    <col min="10" max="10" width="2.1796875" style="83" customWidth="1"/>
    <col min="11" max="32" width="8.6328125" style="83" customWidth="1"/>
    <col min="33" max="35" width="8.6328125" style="46" customWidth="1"/>
    <col min="36" max="16384" width="8.6328125" style="46" hidden="1"/>
  </cols>
  <sheetData>
    <row r="1" spans="1:16379" s="13" customFormat="1" ht="21" x14ac:dyDescent="0.5">
      <c r="A1" s="7" t="s">
        <v>57</v>
      </c>
      <c r="B1" s="4"/>
      <c r="C1" s="4"/>
      <c r="D1" s="6"/>
      <c r="E1" s="16"/>
      <c r="F1" s="16" t="s">
        <v>0</v>
      </c>
      <c r="G1" s="17"/>
      <c r="I1" s="3" t="s">
        <v>1</v>
      </c>
      <c r="J1" s="17"/>
      <c r="K1" s="17">
        <f>'T&amp;E'!K$10</f>
        <v>1</v>
      </c>
      <c r="L1" s="17">
        <f>'T&amp;E'!L$10</f>
        <v>2</v>
      </c>
      <c r="M1" s="17">
        <f>'T&amp;E'!M$10</f>
        <v>3</v>
      </c>
      <c r="N1" s="17">
        <f>'T&amp;E'!N$10</f>
        <v>4</v>
      </c>
      <c r="O1" s="17">
        <f>'T&amp;E'!O$10</f>
        <v>5</v>
      </c>
      <c r="P1" s="17">
        <f>'T&amp;E'!P$10</f>
        <v>6</v>
      </c>
      <c r="Q1" s="17">
        <f>'T&amp;E'!Q$10</f>
        <v>7</v>
      </c>
      <c r="R1" s="17">
        <f>'T&amp;E'!R$10</f>
        <v>8</v>
      </c>
      <c r="S1" s="17">
        <f>'T&amp;E'!S$10</f>
        <v>9</v>
      </c>
      <c r="T1" s="17">
        <f>'T&amp;E'!T$10</f>
        <v>10</v>
      </c>
      <c r="U1" s="17">
        <f>'T&amp;E'!U$10</f>
        <v>11</v>
      </c>
      <c r="V1" s="17">
        <f>'T&amp;E'!V$10</f>
        <v>12</v>
      </c>
      <c r="W1" s="17">
        <f>'T&amp;E'!W$10</f>
        <v>13</v>
      </c>
      <c r="X1" s="17">
        <f>'T&amp;E'!X$10</f>
        <v>14</v>
      </c>
      <c r="Y1" s="17">
        <f>'T&amp;E'!Y$10</f>
        <v>15</v>
      </c>
      <c r="Z1" s="17">
        <f>'T&amp;E'!Z$10</f>
        <v>16</v>
      </c>
      <c r="AA1" s="17">
        <f>'T&amp;E'!AA$10</f>
        <v>17</v>
      </c>
      <c r="AB1" s="17">
        <f>'T&amp;E'!AB$10</f>
        <v>18</v>
      </c>
      <c r="AC1" s="17">
        <f>'T&amp;E'!AC$10</f>
        <v>19</v>
      </c>
      <c r="AD1" s="17">
        <f>'T&amp;E'!AD$10</f>
        <v>20</v>
      </c>
      <c r="AE1" s="17">
        <f>'T&amp;E'!AE$10</f>
        <v>21</v>
      </c>
      <c r="AF1" s="17">
        <f>'T&amp;E'!AF$10</f>
        <v>22</v>
      </c>
      <c r="AG1" s="17">
        <f>'T&amp;E'!AG$10</f>
        <v>23</v>
      </c>
      <c r="AH1" s="17">
        <f>'T&amp;E'!AH$10</f>
        <v>24</v>
      </c>
      <c r="AI1" s="17">
        <f>'T&amp;E'!AI$10</f>
        <v>25</v>
      </c>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c r="ANG1" s="17"/>
      <c r="ANH1" s="17"/>
      <c r="ANI1" s="17"/>
      <c r="ANJ1" s="17"/>
      <c r="ANK1" s="17"/>
      <c r="ANL1" s="17"/>
      <c r="ANM1" s="17"/>
      <c r="ANN1" s="17"/>
      <c r="ANO1" s="17"/>
      <c r="ANP1" s="17"/>
      <c r="ANQ1" s="17"/>
      <c r="ANR1" s="17"/>
      <c r="ANS1" s="17"/>
      <c r="ANT1" s="17"/>
      <c r="ANU1" s="17"/>
      <c r="ANV1" s="17"/>
      <c r="ANW1" s="17"/>
      <c r="ANX1" s="17"/>
      <c r="ANY1" s="17"/>
      <c r="ANZ1" s="17"/>
      <c r="AOA1" s="17"/>
      <c r="AOB1" s="17"/>
      <c r="AOC1" s="17"/>
      <c r="AOD1" s="17"/>
      <c r="AOE1" s="17"/>
      <c r="AOF1" s="17"/>
      <c r="AOG1" s="17"/>
      <c r="AOH1" s="17"/>
      <c r="AOI1" s="17"/>
      <c r="AOJ1" s="17"/>
      <c r="AOK1" s="17"/>
      <c r="AOL1" s="17"/>
      <c r="AOM1" s="17"/>
      <c r="AON1" s="17"/>
      <c r="AOO1" s="17"/>
      <c r="AOP1" s="17"/>
      <c r="AOQ1" s="17"/>
      <c r="AOR1" s="17"/>
      <c r="AOS1" s="17"/>
      <c r="AOT1" s="17"/>
      <c r="AOU1" s="17"/>
      <c r="AOV1" s="17"/>
      <c r="AOW1" s="17"/>
      <c r="AOX1" s="17"/>
      <c r="AOY1" s="17"/>
      <c r="AOZ1" s="17"/>
      <c r="APA1" s="17"/>
      <c r="APB1" s="17"/>
      <c r="APC1" s="17"/>
      <c r="APD1" s="17"/>
      <c r="APE1" s="17"/>
      <c r="APF1" s="17"/>
      <c r="APG1" s="17"/>
      <c r="APH1" s="17"/>
      <c r="API1" s="17"/>
      <c r="APJ1" s="17"/>
      <c r="APK1" s="17"/>
      <c r="APL1" s="17"/>
      <c r="APM1" s="17"/>
      <c r="APN1" s="17"/>
      <c r="APO1" s="17"/>
      <c r="APP1" s="17"/>
      <c r="APQ1" s="17"/>
      <c r="APR1" s="17"/>
      <c r="APS1" s="17"/>
      <c r="APT1" s="17"/>
      <c r="APU1" s="17"/>
      <c r="APV1" s="17"/>
      <c r="APW1" s="17"/>
      <c r="APX1" s="17"/>
      <c r="APY1" s="17"/>
      <c r="APZ1" s="17"/>
      <c r="AQA1" s="17"/>
      <c r="AQB1" s="17"/>
      <c r="AQC1" s="17"/>
      <c r="AQD1" s="17"/>
      <c r="AQE1" s="17"/>
      <c r="AQF1" s="17"/>
      <c r="AQG1" s="17"/>
      <c r="AQH1" s="17"/>
      <c r="AQI1" s="17"/>
      <c r="AQJ1" s="17"/>
      <c r="AQK1" s="17"/>
      <c r="AQL1" s="17"/>
      <c r="AQM1" s="17"/>
      <c r="AQN1" s="17"/>
      <c r="AQO1" s="17"/>
      <c r="AQP1" s="17"/>
      <c r="AQQ1" s="17"/>
      <c r="AQR1" s="17"/>
      <c r="AQS1" s="17"/>
      <c r="AQT1" s="17"/>
      <c r="AQU1" s="17"/>
      <c r="AQV1" s="17"/>
      <c r="AQW1" s="17"/>
      <c r="AQX1" s="17"/>
      <c r="AQY1" s="17"/>
      <c r="AQZ1" s="17"/>
      <c r="ARA1" s="17"/>
      <c r="ARB1" s="17"/>
      <c r="ARC1" s="17"/>
      <c r="ARD1" s="17"/>
      <c r="ARE1" s="17"/>
      <c r="ARF1" s="17"/>
      <c r="ARG1" s="17"/>
      <c r="ARH1" s="17"/>
      <c r="ARI1" s="17"/>
      <c r="ARJ1" s="17"/>
      <c r="ARK1" s="17"/>
      <c r="ARL1" s="17"/>
      <c r="ARM1" s="17"/>
      <c r="ARN1" s="17"/>
      <c r="ARO1" s="17"/>
      <c r="ARP1" s="17"/>
      <c r="ARQ1" s="17"/>
      <c r="ARR1" s="17"/>
      <c r="ARS1" s="17"/>
      <c r="ART1" s="17"/>
      <c r="ARU1" s="17"/>
      <c r="ARV1" s="17"/>
      <c r="ARW1" s="17"/>
      <c r="ARX1" s="17"/>
      <c r="ARY1" s="17"/>
      <c r="ARZ1" s="17"/>
      <c r="ASA1" s="17"/>
      <c r="ASB1" s="17"/>
      <c r="ASC1" s="17"/>
      <c r="ASD1" s="17"/>
      <c r="ASE1" s="17"/>
      <c r="ASF1" s="17"/>
      <c r="ASG1" s="17"/>
      <c r="ASH1" s="17"/>
      <c r="ASI1" s="17"/>
      <c r="ASJ1" s="17"/>
      <c r="ASK1" s="17"/>
      <c r="ASL1" s="17"/>
      <c r="ASM1" s="17"/>
      <c r="ASN1" s="17"/>
      <c r="ASO1" s="17"/>
      <c r="ASP1" s="17"/>
      <c r="ASQ1" s="17"/>
      <c r="ASR1" s="17"/>
      <c r="ASS1" s="17"/>
      <c r="AST1" s="17"/>
      <c r="ASU1" s="17"/>
      <c r="ASV1" s="17"/>
      <c r="ASW1" s="17"/>
      <c r="ASX1" s="17"/>
      <c r="ASY1" s="17"/>
      <c r="ASZ1" s="17"/>
      <c r="ATA1" s="17"/>
      <c r="ATB1" s="17"/>
      <c r="ATC1" s="17"/>
      <c r="ATD1" s="17"/>
      <c r="ATE1" s="17"/>
      <c r="ATF1" s="17"/>
      <c r="ATG1" s="17"/>
      <c r="ATH1" s="17"/>
      <c r="ATI1" s="17"/>
      <c r="ATJ1" s="17"/>
      <c r="ATK1" s="17"/>
      <c r="ATL1" s="17"/>
      <c r="ATM1" s="17"/>
      <c r="ATN1" s="17"/>
      <c r="ATO1" s="17"/>
      <c r="ATP1" s="17"/>
      <c r="ATQ1" s="17"/>
      <c r="ATR1" s="17"/>
      <c r="ATS1" s="17"/>
      <c r="ATT1" s="17"/>
      <c r="ATU1" s="17"/>
      <c r="ATV1" s="17"/>
      <c r="ATW1" s="17"/>
      <c r="ATX1" s="17"/>
      <c r="ATY1" s="17"/>
      <c r="ATZ1" s="17"/>
      <c r="AUA1" s="17"/>
      <c r="AUB1" s="17"/>
      <c r="AUC1" s="17"/>
      <c r="AUD1" s="17"/>
      <c r="AUE1" s="17"/>
      <c r="AUF1" s="17"/>
      <c r="AUG1" s="17"/>
      <c r="AUH1" s="17"/>
      <c r="AUI1" s="17"/>
      <c r="AUJ1" s="17"/>
      <c r="AUK1" s="17"/>
      <c r="AUL1" s="17"/>
      <c r="AUM1" s="17"/>
      <c r="AUN1" s="17"/>
      <c r="AUO1" s="17"/>
      <c r="AUP1" s="17"/>
      <c r="AUQ1" s="17"/>
      <c r="AUR1" s="17"/>
      <c r="AUS1" s="17"/>
      <c r="AUT1" s="17"/>
      <c r="AUU1" s="17"/>
      <c r="AUV1" s="17"/>
      <c r="AUW1" s="17"/>
      <c r="AUX1" s="17"/>
      <c r="AUY1" s="17"/>
      <c r="AUZ1" s="17"/>
      <c r="AVA1" s="17"/>
      <c r="AVB1" s="17"/>
      <c r="AVC1" s="17"/>
      <c r="AVD1" s="17"/>
      <c r="AVE1" s="17"/>
      <c r="AVF1" s="17"/>
      <c r="AVG1" s="17"/>
      <c r="AVH1" s="17"/>
      <c r="AVI1" s="17"/>
      <c r="AVJ1" s="17"/>
      <c r="AVK1" s="17"/>
      <c r="AVL1" s="17"/>
      <c r="AVM1" s="17"/>
      <c r="AVN1" s="17"/>
      <c r="AVO1" s="17"/>
      <c r="AVP1" s="17"/>
      <c r="AVQ1" s="17"/>
      <c r="AVR1" s="17"/>
      <c r="AVS1" s="17"/>
      <c r="AVT1" s="17"/>
      <c r="AVU1" s="17"/>
      <c r="AVV1" s="17"/>
      <c r="AVW1" s="17"/>
      <c r="AVX1" s="17"/>
      <c r="AVY1" s="17"/>
      <c r="AVZ1" s="17"/>
      <c r="AWA1" s="17"/>
      <c r="AWB1" s="17"/>
      <c r="AWC1" s="17"/>
      <c r="AWD1" s="17"/>
      <c r="AWE1" s="17"/>
      <c r="AWF1" s="17"/>
      <c r="AWG1" s="17"/>
      <c r="AWH1" s="17"/>
      <c r="AWI1" s="17"/>
      <c r="AWJ1" s="17"/>
      <c r="AWK1" s="17"/>
      <c r="AWL1" s="17"/>
      <c r="AWM1" s="17"/>
      <c r="AWN1" s="17"/>
      <c r="AWO1" s="17"/>
      <c r="AWP1" s="17"/>
      <c r="AWQ1" s="17"/>
      <c r="AWR1" s="17"/>
      <c r="AWS1" s="17"/>
      <c r="AWT1" s="17"/>
      <c r="AWU1" s="17"/>
      <c r="AWV1" s="17"/>
      <c r="AWW1" s="17"/>
      <c r="AWX1" s="17"/>
      <c r="AWY1" s="17"/>
      <c r="AWZ1" s="17"/>
      <c r="AXA1" s="17"/>
      <c r="AXB1" s="17"/>
      <c r="AXC1" s="17"/>
      <c r="AXD1" s="17"/>
      <c r="AXE1" s="17"/>
      <c r="AXF1" s="17"/>
      <c r="AXG1" s="17"/>
      <c r="AXH1" s="17"/>
      <c r="AXI1" s="17"/>
      <c r="AXJ1" s="17"/>
      <c r="AXK1" s="17"/>
      <c r="AXL1" s="17"/>
      <c r="AXM1" s="17"/>
      <c r="AXN1" s="17"/>
      <c r="AXO1" s="17"/>
      <c r="AXP1" s="17"/>
      <c r="AXQ1" s="17"/>
      <c r="AXR1" s="17"/>
      <c r="AXS1" s="17"/>
      <c r="AXT1" s="17"/>
      <c r="AXU1" s="17"/>
      <c r="AXV1" s="17"/>
      <c r="AXW1" s="17"/>
      <c r="AXX1" s="17"/>
      <c r="AXY1" s="17"/>
      <c r="AXZ1" s="17"/>
      <c r="AYA1" s="17"/>
      <c r="AYB1" s="17"/>
      <c r="AYC1" s="17"/>
      <c r="AYD1" s="17"/>
      <c r="AYE1" s="17"/>
      <c r="AYF1" s="17"/>
      <c r="AYG1" s="17"/>
      <c r="AYH1" s="17"/>
      <c r="AYI1" s="17"/>
      <c r="AYJ1" s="17"/>
      <c r="AYK1" s="17"/>
      <c r="AYL1" s="17"/>
      <c r="AYM1" s="17"/>
      <c r="AYN1" s="17"/>
      <c r="AYO1" s="17"/>
      <c r="AYP1" s="17"/>
      <c r="AYQ1" s="17"/>
      <c r="AYR1" s="17"/>
      <c r="AYS1" s="17"/>
      <c r="AYT1" s="17"/>
      <c r="AYU1" s="17"/>
      <c r="AYV1" s="17"/>
      <c r="AYW1" s="17"/>
      <c r="AYX1" s="17"/>
      <c r="AYY1" s="17"/>
      <c r="AYZ1" s="17"/>
      <c r="AZA1" s="17"/>
      <c r="AZB1" s="17"/>
      <c r="AZC1" s="17"/>
      <c r="AZD1" s="17"/>
      <c r="AZE1" s="17"/>
      <c r="AZF1" s="17"/>
      <c r="AZG1" s="17"/>
      <c r="AZH1" s="17"/>
      <c r="AZI1" s="17"/>
      <c r="AZJ1" s="17"/>
      <c r="AZK1" s="17"/>
      <c r="AZL1" s="17"/>
      <c r="AZM1" s="17"/>
      <c r="AZN1" s="17"/>
      <c r="AZO1" s="17"/>
      <c r="AZP1" s="17"/>
      <c r="AZQ1" s="17"/>
      <c r="AZR1" s="17"/>
      <c r="AZS1" s="17"/>
      <c r="AZT1" s="17"/>
      <c r="AZU1" s="17"/>
      <c r="AZV1" s="17"/>
      <c r="AZW1" s="17"/>
      <c r="AZX1" s="17"/>
      <c r="AZY1" s="17"/>
      <c r="AZZ1" s="17"/>
      <c r="BAA1" s="17"/>
      <c r="BAB1" s="17"/>
      <c r="BAC1" s="17"/>
      <c r="BAD1" s="17"/>
      <c r="BAE1" s="17"/>
      <c r="BAF1" s="17"/>
      <c r="BAG1" s="17"/>
      <c r="BAH1" s="17"/>
      <c r="BAI1" s="17"/>
      <c r="BAJ1" s="17"/>
      <c r="BAK1" s="17"/>
      <c r="BAL1" s="17"/>
      <c r="BAM1" s="17"/>
      <c r="BAN1" s="17"/>
      <c r="BAO1" s="17"/>
      <c r="BAP1" s="17"/>
      <c r="BAQ1" s="17"/>
      <c r="BAR1" s="17"/>
      <c r="BAS1" s="17"/>
      <c r="BAT1" s="17"/>
      <c r="BAU1" s="17"/>
      <c r="BAV1" s="17"/>
      <c r="BAW1" s="17"/>
      <c r="BAX1" s="17"/>
      <c r="BAY1" s="17"/>
      <c r="BAZ1" s="17"/>
      <c r="BBA1" s="17"/>
      <c r="BBB1" s="17"/>
      <c r="BBC1" s="17"/>
      <c r="BBD1" s="17"/>
      <c r="BBE1" s="17"/>
      <c r="BBF1" s="17"/>
      <c r="BBG1" s="17"/>
      <c r="BBH1" s="17"/>
      <c r="BBI1" s="17"/>
      <c r="BBJ1" s="17"/>
      <c r="BBK1" s="17"/>
      <c r="BBL1" s="17"/>
      <c r="BBM1" s="17"/>
      <c r="BBN1" s="17"/>
      <c r="BBO1" s="17"/>
      <c r="BBP1" s="17"/>
      <c r="BBQ1" s="17"/>
      <c r="BBR1" s="17"/>
      <c r="BBS1" s="17"/>
      <c r="BBT1" s="17"/>
      <c r="BBU1" s="17"/>
      <c r="BBV1" s="17"/>
      <c r="BBW1" s="17"/>
      <c r="BBX1" s="17"/>
      <c r="BBY1" s="17"/>
      <c r="BBZ1" s="17"/>
      <c r="BCA1" s="17"/>
      <c r="BCB1" s="17"/>
      <c r="BCC1" s="17"/>
      <c r="BCD1" s="17"/>
      <c r="BCE1" s="17"/>
      <c r="BCF1" s="17"/>
      <c r="BCG1" s="17"/>
      <c r="BCH1" s="17"/>
      <c r="BCI1" s="17"/>
      <c r="BCJ1" s="17"/>
      <c r="BCK1" s="17"/>
      <c r="BCL1" s="17"/>
      <c r="BCM1" s="17"/>
      <c r="BCN1" s="17"/>
      <c r="BCO1" s="17"/>
      <c r="BCP1" s="17"/>
      <c r="BCQ1" s="17"/>
      <c r="BCR1" s="17"/>
      <c r="BCS1" s="17"/>
      <c r="BCT1" s="17"/>
      <c r="BCU1" s="17"/>
      <c r="BCV1" s="17"/>
      <c r="BCW1" s="17"/>
      <c r="BCX1" s="17"/>
      <c r="BCY1" s="17"/>
      <c r="BCZ1" s="17"/>
      <c r="BDA1" s="17"/>
      <c r="BDB1" s="17"/>
      <c r="BDC1" s="17"/>
      <c r="BDD1" s="17"/>
      <c r="BDE1" s="17"/>
      <c r="BDF1" s="17"/>
      <c r="BDG1" s="17"/>
      <c r="BDH1" s="17"/>
      <c r="BDI1" s="17"/>
      <c r="BDJ1" s="17"/>
      <c r="BDK1" s="17"/>
      <c r="BDL1" s="17"/>
      <c r="BDM1" s="17"/>
      <c r="BDN1" s="17"/>
      <c r="BDO1" s="17"/>
      <c r="BDP1" s="17"/>
      <c r="BDQ1" s="17"/>
      <c r="BDR1" s="17"/>
      <c r="BDS1" s="17"/>
      <c r="BDT1" s="17"/>
      <c r="BDU1" s="17"/>
      <c r="BDV1" s="17"/>
      <c r="BDW1" s="17"/>
      <c r="BDX1" s="17"/>
      <c r="BDY1" s="17"/>
      <c r="BDZ1" s="17"/>
      <c r="BEA1" s="17"/>
      <c r="BEB1" s="17"/>
      <c r="BEC1" s="17"/>
      <c r="BED1" s="17"/>
      <c r="BEE1" s="17"/>
      <c r="BEF1" s="17"/>
      <c r="BEG1" s="17"/>
      <c r="BEH1" s="17"/>
      <c r="BEI1" s="17"/>
      <c r="BEJ1" s="17"/>
      <c r="BEK1" s="17"/>
      <c r="BEL1" s="17"/>
      <c r="BEM1" s="17"/>
      <c r="BEN1" s="17"/>
      <c r="BEO1" s="17"/>
      <c r="BEP1" s="17"/>
      <c r="BEQ1" s="17"/>
      <c r="BER1" s="17"/>
      <c r="BES1" s="17"/>
      <c r="BET1" s="17"/>
      <c r="BEU1" s="17"/>
      <c r="BEV1" s="17"/>
      <c r="BEW1" s="17"/>
      <c r="BEX1" s="17"/>
      <c r="BEY1" s="17"/>
      <c r="BEZ1" s="17"/>
      <c r="BFA1" s="17"/>
      <c r="BFB1" s="17"/>
      <c r="BFC1" s="17"/>
      <c r="BFD1" s="17"/>
      <c r="BFE1" s="17"/>
      <c r="BFF1" s="17"/>
      <c r="BFG1" s="17"/>
      <c r="BFH1" s="17"/>
      <c r="BFI1" s="17"/>
      <c r="BFJ1" s="17"/>
      <c r="BFK1" s="17"/>
      <c r="BFL1" s="17"/>
      <c r="BFM1" s="17"/>
      <c r="BFN1" s="17"/>
      <c r="BFO1" s="17"/>
      <c r="BFP1" s="17"/>
      <c r="BFQ1" s="17"/>
      <c r="BFR1" s="17"/>
      <c r="BFS1" s="17"/>
      <c r="BFT1" s="17"/>
      <c r="BFU1" s="17"/>
      <c r="BFV1" s="17"/>
      <c r="BFW1" s="17"/>
      <c r="BFX1" s="17"/>
      <c r="BFY1" s="17"/>
      <c r="BFZ1" s="17"/>
      <c r="BGA1" s="17"/>
      <c r="BGB1" s="17"/>
      <c r="BGC1" s="17"/>
      <c r="BGD1" s="17"/>
      <c r="BGE1" s="17"/>
      <c r="BGF1" s="17"/>
      <c r="BGG1" s="17"/>
      <c r="BGH1" s="17"/>
      <c r="BGI1" s="17"/>
      <c r="BGJ1" s="17"/>
      <c r="BGK1" s="17"/>
      <c r="BGL1" s="17"/>
      <c r="BGM1" s="17"/>
      <c r="BGN1" s="17"/>
      <c r="BGO1" s="17"/>
      <c r="BGP1" s="17"/>
      <c r="BGQ1" s="17"/>
      <c r="BGR1" s="17"/>
      <c r="BGS1" s="17"/>
      <c r="BGT1" s="17"/>
      <c r="BGU1" s="17"/>
      <c r="BGV1" s="17"/>
      <c r="BGW1" s="17"/>
      <c r="BGX1" s="17"/>
      <c r="BGY1" s="17"/>
      <c r="BGZ1" s="17"/>
      <c r="BHA1" s="17"/>
      <c r="BHB1" s="17"/>
      <c r="BHC1" s="17"/>
      <c r="BHD1" s="17"/>
      <c r="BHE1" s="17"/>
      <c r="BHF1" s="17"/>
      <c r="BHG1" s="17"/>
      <c r="BHH1" s="17"/>
      <c r="BHI1" s="17"/>
      <c r="BHJ1" s="17"/>
      <c r="BHK1" s="17"/>
      <c r="BHL1" s="17"/>
      <c r="BHM1" s="17"/>
      <c r="BHN1" s="17"/>
      <c r="BHO1" s="17"/>
      <c r="BHP1" s="17"/>
      <c r="BHQ1" s="17"/>
      <c r="BHR1" s="17"/>
      <c r="BHS1" s="17"/>
      <c r="BHT1" s="17"/>
      <c r="BHU1" s="17"/>
      <c r="BHV1" s="17"/>
      <c r="BHW1" s="17"/>
      <c r="BHX1" s="17"/>
      <c r="BHY1" s="17"/>
      <c r="BHZ1" s="17"/>
      <c r="BIA1" s="17"/>
      <c r="BIB1" s="17"/>
      <c r="BIC1" s="17"/>
      <c r="BID1" s="17"/>
      <c r="BIE1" s="17"/>
      <c r="BIF1" s="17"/>
      <c r="BIG1" s="17"/>
      <c r="BIH1" s="17"/>
      <c r="BII1" s="17"/>
      <c r="BIJ1" s="17"/>
      <c r="BIK1" s="17"/>
      <c r="BIL1" s="17"/>
      <c r="BIM1" s="17"/>
      <c r="BIN1" s="17"/>
      <c r="BIO1" s="17"/>
      <c r="BIP1" s="17"/>
      <c r="BIQ1" s="17"/>
      <c r="BIR1" s="17"/>
      <c r="BIS1" s="17"/>
      <c r="BIT1" s="17"/>
      <c r="BIU1" s="17"/>
      <c r="BIV1" s="17"/>
      <c r="BIW1" s="17"/>
      <c r="BIX1" s="17"/>
      <c r="BIY1" s="17"/>
      <c r="BIZ1" s="17"/>
      <c r="BJA1" s="17"/>
      <c r="BJB1" s="17"/>
      <c r="BJC1" s="17"/>
      <c r="BJD1" s="17"/>
      <c r="BJE1" s="17"/>
      <c r="BJF1" s="17"/>
      <c r="BJG1" s="17"/>
      <c r="BJH1" s="17"/>
      <c r="BJI1" s="17"/>
      <c r="BJJ1" s="17"/>
      <c r="BJK1" s="17"/>
      <c r="BJL1" s="17"/>
      <c r="BJM1" s="17"/>
      <c r="BJN1" s="17"/>
      <c r="BJO1" s="17"/>
      <c r="BJP1" s="17"/>
      <c r="BJQ1" s="17"/>
      <c r="BJR1" s="17"/>
      <c r="BJS1" s="17"/>
      <c r="BJT1" s="17"/>
      <c r="BJU1" s="17"/>
      <c r="BJV1" s="17"/>
      <c r="BJW1" s="17"/>
      <c r="BJX1" s="17"/>
      <c r="BJY1" s="17"/>
      <c r="BJZ1" s="17"/>
      <c r="BKA1" s="17"/>
      <c r="BKB1" s="17"/>
      <c r="BKC1" s="17"/>
      <c r="BKD1" s="17"/>
      <c r="BKE1" s="17"/>
      <c r="BKF1" s="17"/>
      <c r="BKG1" s="17"/>
      <c r="BKH1" s="17"/>
      <c r="BKI1" s="17"/>
      <c r="BKJ1" s="17"/>
      <c r="BKK1" s="17"/>
      <c r="BKL1" s="17"/>
      <c r="BKM1" s="17"/>
      <c r="BKN1" s="17"/>
      <c r="BKO1" s="17"/>
      <c r="BKP1" s="17"/>
      <c r="BKQ1" s="17"/>
      <c r="BKR1" s="17"/>
      <c r="BKS1" s="17"/>
      <c r="BKT1" s="17"/>
      <c r="BKU1" s="17"/>
      <c r="BKV1" s="17"/>
      <c r="BKW1" s="17"/>
      <c r="BKX1" s="17"/>
      <c r="BKY1" s="17"/>
      <c r="BKZ1" s="17"/>
      <c r="BLA1" s="17"/>
      <c r="BLB1" s="17"/>
      <c r="BLC1" s="17"/>
      <c r="BLD1" s="17"/>
      <c r="BLE1" s="17"/>
      <c r="BLF1" s="17"/>
      <c r="BLG1" s="17"/>
      <c r="BLH1" s="17"/>
      <c r="BLI1" s="17"/>
      <c r="BLJ1" s="17"/>
      <c r="BLK1" s="17"/>
      <c r="BLL1" s="17"/>
      <c r="BLM1" s="17"/>
      <c r="BLN1" s="17"/>
      <c r="BLO1" s="17"/>
      <c r="BLP1" s="17"/>
      <c r="BLQ1" s="17"/>
      <c r="BLR1" s="17"/>
      <c r="BLS1" s="17"/>
      <c r="BLT1" s="17"/>
      <c r="BLU1" s="17"/>
      <c r="BLV1" s="17"/>
      <c r="BLW1" s="17"/>
      <c r="BLX1" s="17"/>
      <c r="BLY1" s="17"/>
      <c r="BLZ1" s="17"/>
      <c r="BMA1" s="17"/>
      <c r="BMB1" s="17"/>
      <c r="BMC1" s="17"/>
      <c r="BMD1" s="17"/>
      <c r="BME1" s="17"/>
      <c r="BMF1" s="17"/>
      <c r="BMG1" s="17"/>
      <c r="BMH1" s="17"/>
      <c r="BMI1" s="17"/>
      <c r="BMJ1" s="17"/>
      <c r="BMK1" s="17"/>
      <c r="BML1" s="17"/>
      <c r="BMM1" s="17"/>
      <c r="BMN1" s="17"/>
      <c r="BMO1" s="17"/>
      <c r="BMP1" s="17"/>
      <c r="BMQ1" s="17"/>
      <c r="BMR1" s="17"/>
      <c r="BMS1" s="17"/>
      <c r="BMT1" s="17"/>
      <c r="BMU1" s="17"/>
      <c r="BMV1" s="17"/>
      <c r="BMW1" s="17"/>
      <c r="BMX1" s="17"/>
      <c r="BMY1" s="17"/>
      <c r="BMZ1" s="17"/>
      <c r="BNA1" s="17"/>
      <c r="BNB1" s="17"/>
      <c r="BNC1" s="17"/>
      <c r="BND1" s="17"/>
      <c r="BNE1" s="17"/>
      <c r="BNF1" s="17"/>
      <c r="BNG1" s="17"/>
      <c r="BNH1" s="17"/>
      <c r="BNI1" s="17"/>
      <c r="BNJ1" s="17"/>
      <c r="BNK1" s="17"/>
      <c r="BNL1" s="17"/>
      <c r="BNM1" s="17"/>
      <c r="BNN1" s="17"/>
      <c r="BNO1" s="17"/>
      <c r="BNP1" s="17"/>
      <c r="BNQ1" s="17"/>
      <c r="BNR1" s="17"/>
      <c r="BNS1" s="17"/>
      <c r="BNT1" s="17"/>
      <c r="BNU1" s="17"/>
      <c r="BNV1" s="17"/>
      <c r="BNW1" s="17"/>
      <c r="BNX1" s="17"/>
      <c r="BNY1" s="17"/>
      <c r="BNZ1" s="17"/>
      <c r="BOA1" s="17"/>
      <c r="BOB1" s="17"/>
      <c r="BOC1" s="17"/>
      <c r="BOD1" s="17"/>
      <c r="BOE1" s="17"/>
      <c r="BOF1" s="17"/>
      <c r="BOG1" s="17"/>
      <c r="BOH1" s="17"/>
      <c r="BOI1" s="17"/>
      <c r="BOJ1" s="17"/>
      <c r="BOK1" s="17"/>
      <c r="BOL1" s="17"/>
      <c r="BOM1" s="17"/>
      <c r="BON1" s="17"/>
      <c r="BOO1" s="17"/>
      <c r="BOP1" s="17"/>
      <c r="BOQ1" s="17"/>
      <c r="BOR1" s="17"/>
      <c r="BOS1" s="17"/>
      <c r="BOT1" s="17"/>
      <c r="BOU1" s="17"/>
      <c r="BOV1" s="17"/>
      <c r="BOW1" s="17"/>
      <c r="BOX1" s="17"/>
      <c r="BOY1" s="17"/>
      <c r="BOZ1" s="17"/>
      <c r="BPA1" s="17"/>
      <c r="BPB1" s="17"/>
      <c r="BPC1" s="17"/>
      <c r="BPD1" s="17"/>
      <c r="BPE1" s="17"/>
      <c r="BPF1" s="17"/>
      <c r="BPG1" s="17"/>
      <c r="BPH1" s="17"/>
      <c r="BPI1" s="17"/>
      <c r="BPJ1" s="17"/>
      <c r="BPK1" s="17"/>
      <c r="BPL1" s="17"/>
      <c r="BPM1" s="17"/>
      <c r="BPN1" s="17"/>
      <c r="BPO1" s="17"/>
      <c r="BPP1" s="17"/>
      <c r="BPQ1" s="17"/>
      <c r="BPR1" s="17"/>
      <c r="BPS1" s="17"/>
      <c r="BPT1" s="17"/>
      <c r="BPU1" s="17"/>
      <c r="BPV1" s="17"/>
      <c r="BPW1" s="17"/>
      <c r="BPX1" s="17"/>
      <c r="BPY1" s="17"/>
      <c r="BPZ1" s="17"/>
      <c r="BQA1" s="17"/>
      <c r="BQB1" s="17"/>
      <c r="BQC1" s="17"/>
      <c r="BQD1" s="17"/>
      <c r="BQE1" s="17"/>
      <c r="BQF1" s="17"/>
      <c r="BQG1" s="17"/>
      <c r="BQH1" s="17"/>
      <c r="BQI1" s="17"/>
      <c r="BQJ1" s="17"/>
      <c r="BQK1" s="17"/>
      <c r="BQL1" s="17"/>
      <c r="BQM1" s="17"/>
      <c r="BQN1" s="17"/>
      <c r="BQO1" s="17"/>
      <c r="BQP1" s="17"/>
      <c r="BQQ1" s="17"/>
      <c r="BQR1" s="17"/>
      <c r="BQS1" s="17"/>
      <c r="BQT1" s="17"/>
      <c r="BQU1" s="17"/>
      <c r="BQV1" s="17"/>
      <c r="BQW1" s="17"/>
      <c r="BQX1" s="17"/>
      <c r="BQY1" s="17"/>
      <c r="BQZ1" s="17"/>
      <c r="BRA1" s="17"/>
      <c r="BRB1" s="17"/>
      <c r="BRC1" s="17"/>
      <c r="BRD1" s="17"/>
      <c r="BRE1" s="17"/>
      <c r="BRF1" s="17"/>
      <c r="BRG1" s="17"/>
      <c r="BRH1" s="17"/>
      <c r="BRI1" s="17"/>
      <c r="BRJ1" s="17"/>
      <c r="BRK1" s="17"/>
      <c r="BRL1" s="17"/>
      <c r="BRM1" s="17"/>
      <c r="BRN1" s="17"/>
      <c r="BRO1" s="17"/>
      <c r="BRP1" s="17"/>
      <c r="BRQ1" s="17"/>
      <c r="BRR1" s="17"/>
      <c r="BRS1" s="17"/>
      <c r="BRT1" s="17"/>
      <c r="BRU1" s="17"/>
      <c r="BRV1" s="17"/>
      <c r="BRW1" s="17"/>
      <c r="BRX1" s="17"/>
      <c r="BRY1" s="17"/>
      <c r="BRZ1" s="17"/>
      <c r="BSA1" s="17"/>
      <c r="BSB1" s="17"/>
      <c r="BSC1" s="17"/>
      <c r="BSD1" s="17"/>
      <c r="BSE1" s="17"/>
      <c r="BSF1" s="17"/>
      <c r="BSG1" s="17"/>
      <c r="BSH1" s="17"/>
      <c r="BSI1" s="17"/>
      <c r="BSJ1" s="17"/>
      <c r="BSK1" s="17"/>
      <c r="BSL1" s="17"/>
      <c r="BSM1" s="17"/>
      <c r="BSN1" s="17"/>
      <c r="BSO1" s="17"/>
      <c r="BSP1" s="17"/>
      <c r="BSQ1" s="17"/>
      <c r="BSR1" s="17"/>
      <c r="BSS1" s="17"/>
      <c r="BST1" s="17"/>
      <c r="BSU1" s="17"/>
      <c r="BSV1" s="17"/>
      <c r="BSW1" s="17"/>
      <c r="BSX1" s="17"/>
      <c r="BSY1" s="17"/>
      <c r="BSZ1" s="17"/>
      <c r="BTA1" s="17"/>
      <c r="BTB1" s="17"/>
      <c r="BTC1" s="17"/>
      <c r="BTD1" s="17"/>
      <c r="BTE1" s="17"/>
      <c r="BTF1" s="17"/>
      <c r="BTG1" s="17"/>
      <c r="BTH1" s="17"/>
      <c r="BTI1" s="17"/>
      <c r="BTJ1" s="17"/>
      <c r="BTK1" s="17"/>
      <c r="BTL1" s="17"/>
      <c r="BTM1" s="17"/>
      <c r="BTN1" s="17"/>
      <c r="BTO1" s="17"/>
      <c r="BTP1" s="17"/>
      <c r="BTQ1" s="17"/>
      <c r="BTR1" s="17"/>
      <c r="BTS1" s="17"/>
      <c r="BTT1" s="17"/>
      <c r="BTU1" s="17"/>
      <c r="BTV1" s="17"/>
      <c r="BTW1" s="17"/>
      <c r="BTX1" s="17"/>
      <c r="BTY1" s="17"/>
      <c r="BTZ1" s="17"/>
      <c r="BUA1" s="17"/>
      <c r="BUB1" s="17"/>
      <c r="BUC1" s="17"/>
      <c r="BUD1" s="17"/>
      <c r="BUE1" s="17"/>
      <c r="BUF1" s="17"/>
      <c r="BUG1" s="17"/>
      <c r="BUH1" s="17"/>
      <c r="BUI1" s="17"/>
      <c r="BUJ1" s="17"/>
      <c r="BUK1" s="17"/>
      <c r="BUL1" s="17"/>
      <c r="BUM1" s="17"/>
      <c r="BUN1" s="17"/>
      <c r="BUO1" s="17"/>
      <c r="BUP1" s="17"/>
      <c r="BUQ1" s="17"/>
      <c r="BUR1" s="17"/>
      <c r="BUS1" s="17"/>
      <c r="BUT1" s="17"/>
      <c r="BUU1" s="17"/>
      <c r="BUV1" s="17"/>
      <c r="BUW1" s="17"/>
      <c r="BUX1" s="17"/>
      <c r="BUY1" s="17"/>
      <c r="BUZ1" s="17"/>
      <c r="BVA1" s="17"/>
      <c r="BVB1" s="17"/>
      <c r="BVC1" s="17"/>
      <c r="BVD1" s="17"/>
      <c r="BVE1" s="17"/>
      <c r="BVF1" s="17"/>
      <c r="BVG1" s="17"/>
      <c r="BVH1" s="17"/>
      <c r="BVI1" s="17"/>
      <c r="BVJ1" s="17"/>
      <c r="BVK1" s="17"/>
      <c r="BVL1" s="17"/>
      <c r="BVM1" s="17"/>
      <c r="BVN1" s="17"/>
      <c r="BVO1" s="17"/>
      <c r="BVP1" s="17"/>
      <c r="BVQ1" s="17"/>
      <c r="BVR1" s="17"/>
      <c r="BVS1" s="17"/>
      <c r="BVT1" s="17"/>
      <c r="BVU1" s="17"/>
      <c r="BVV1" s="17"/>
      <c r="BVW1" s="17"/>
      <c r="BVX1" s="17"/>
      <c r="BVY1" s="17"/>
      <c r="BVZ1" s="17"/>
      <c r="BWA1" s="17"/>
      <c r="BWB1" s="17"/>
      <c r="BWC1" s="17"/>
      <c r="BWD1" s="17"/>
      <c r="BWE1" s="17"/>
      <c r="BWF1" s="17"/>
      <c r="BWG1" s="17"/>
      <c r="BWH1" s="17"/>
      <c r="BWI1" s="17"/>
      <c r="BWJ1" s="17"/>
      <c r="BWK1" s="17"/>
      <c r="BWL1" s="17"/>
      <c r="BWM1" s="17"/>
      <c r="BWN1" s="17"/>
      <c r="BWO1" s="17"/>
      <c r="BWP1" s="17"/>
      <c r="BWQ1" s="17"/>
      <c r="BWR1" s="17"/>
      <c r="BWS1" s="17"/>
      <c r="BWT1" s="17"/>
      <c r="BWU1" s="17"/>
      <c r="BWV1" s="17"/>
      <c r="BWW1" s="17"/>
      <c r="BWX1" s="17"/>
      <c r="BWY1" s="17"/>
      <c r="BWZ1" s="17"/>
      <c r="BXA1" s="17"/>
      <c r="BXB1" s="17"/>
      <c r="BXC1" s="17"/>
      <c r="BXD1" s="17"/>
      <c r="BXE1" s="17"/>
      <c r="BXF1" s="17"/>
      <c r="BXG1" s="17"/>
      <c r="BXH1" s="17"/>
      <c r="BXI1" s="17"/>
      <c r="BXJ1" s="17"/>
      <c r="BXK1" s="17"/>
      <c r="BXL1" s="17"/>
      <c r="BXM1" s="17"/>
      <c r="BXN1" s="17"/>
      <c r="BXO1" s="17"/>
      <c r="BXP1" s="17"/>
      <c r="BXQ1" s="17"/>
      <c r="BXR1" s="17"/>
      <c r="BXS1" s="17"/>
      <c r="BXT1" s="17"/>
      <c r="BXU1" s="17"/>
      <c r="BXV1" s="17"/>
      <c r="BXW1" s="17"/>
      <c r="BXX1" s="17"/>
      <c r="BXY1" s="17"/>
      <c r="BXZ1" s="17"/>
      <c r="BYA1" s="17"/>
      <c r="BYB1" s="17"/>
      <c r="BYC1" s="17"/>
      <c r="BYD1" s="17"/>
      <c r="BYE1" s="17"/>
      <c r="BYF1" s="17"/>
      <c r="BYG1" s="17"/>
      <c r="BYH1" s="17"/>
      <c r="BYI1" s="17"/>
      <c r="BYJ1" s="17"/>
      <c r="BYK1" s="17"/>
      <c r="BYL1" s="17"/>
      <c r="BYM1" s="17"/>
      <c r="BYN1" s="17"/>
      <c r="BYO1" s="17"/>
      <c r="BYP1" s="17"/>
      <c r="BYQ1" s="17"/>
      <c r="BYR1" s="17"/>
      <c r="BYS1" s="17"/>
      <c r="BYT1" s="17"/>
      <c r="BYU1" s="17"/>
      <c r="BYV1" s="17"/>
      <c r="BYW1" s="17"/>
      <c r="BYX1" s="17"/>
      <c r="BYY1" s="17"/>
      <c r="BYZ1" s="17"/>
      <c r="BZA1" s="17"/>
      <c r="BZB1" s="17"/>
      <c r="BZC1" s="17"/>
      <c r="BZD1" s="17"/>
      <c r="BZE1" s="17"/>
      <c r="BZF1" s="17"/>
      <c r="BZG1" s="17"/>
      <c r="BZH1" s="17"/>
      <c r="BZI1" s="17"/>
      <c r="BZJ1" s="17"/>
      <c r="BZK1" s="17"/>
      <c r="BZL1" s="17"/>
      <c r="BZM1" s="17"/>
      <c r="BZN1" s="17"/>
      <c r="BZO1" s="17"/>
      <c r="BZP1" s="17"/>
      <c r="BZQ1" s="17"/>
      <c r="BZR1" s="17"/>
      <c r="BZS1" s="17"/>
      <c r="BZT1" s="17"/>
      <c r="BZU1" s="17"/>
      <c r="BZV1" s="17"/>
      <c r="BZW1" s="17"/>
      <c r="BZX1" s="17"/>
      <c r="BZY1" s="17"/>
      <c r="BZZ1" s="17"/>
      <c r="CAA1" s="17"/>
      <c r="CAB1" s="17"/>
      <c r="CAC1" s="17"/>
      <c r="CAD1" s="17"/>
      <c r="CAE1" s="17"/>
      <c r="CAF1" s="17"/>
      <c r="CAG1" s="17"/>
      <c r="CAH1" s="17"/>
      <c r="CAI1" s="17"/>
      <c r="CAJ1" s="17"/>
      <c r="CAK1" s="17"/>
      <c r="CAL1" s="17"/>
      <c r="CAM1" s="17"/>
      <c r="CAN1" s="17"/>
      <c r="CAO1" s="17"/>
      <c r="CAP1" s="17"/>
      <c r="CAQ1" s="17"/>
      <c r="CAR1" s="17"/>
      <c r="CAS1" s="17"/>
      <c r="CAT1" s="17"/>
      <c r="CAU1" s="17"/>
      <c r="CAV1" s="17"/>
      <c r="CAW1" s="17"/>
      <c r="CAX1" s="17"/>
      <c r="CAY1" s="17"/>
      <c r="CAZ1" s="17"/>
      <c r="CBA1" s="17"/>
      <c r="CBB1" s="17"/>
      <c r="CBC1" s="17"/>
      <c r="CBD1" s="17"/>
      <c r="CBE1" s="17"/>
      <c r="CBF1" s="17"/>
      <c r="CBG1" s="17"/>
      <c r="CBH1" s="17"/>
      <c r="CBI1" s="17"/>
      <c r="CBJ1" s="17"/>
      <c r="CBK1" s="17"/>
      <c r="CBL1" s="17"/>
      <c r="CBM1" s="17"/>
      <c r="CBN1" s="17"/>
      <c r="CBO1" s="17"/>
      <c r="CBP1" s="17"/>
      <c r="CBQ1" s="17"/>
      <c r="CBR1" s="17"/>
      <c r="CBS1" s="17"/>
      <c r="CBT1" s="17"/>
      <c r="CBU1" s="17"/>
      <c r="CBV1" s="17"/>
      <c r="CBW1" s="17"/>
      <c r="CBX1" s="17"/>
      <c r="CBY1" s="17"/>
      <c r="CBZ1" s="17"/>
      <c r="CCA1" s="17"/>
      <c r="CCB1" s="17"/>
      <c r="CCC1" s="17"/>
      <c r="CCD1" s="17"/>
      <c r="CCE1" s="17"/>
      <c r="CCF1" s="17"/>
      <c r="CCG1" s="17"/>
      <c r="CCH1" s="17"/>
      <c r="CCI1" s="17"/>
      <c r="CCJ1" s="17"/>
      <c r="CCK1" s="17"/>
      <c r="CCL1" s="17"/>
      <c r="CCM1" s="17"/>
      <c r="CCN1" s="17"/>
      <c r="CCO1" s="17"/>
      <c r="CCP1" s="17"/>
      <c r="CCQ1" s="17"/>
      <c r="CCR1" s="17"/>
      <c r="CCS1" s="17"/>
      <c r="CCT1" s="17"/>
      <c r="CCU1" s="17"/>
      <c r="CCV1" s="17"/>
      <c r="CCW1" s="17"/>
      <c r="CCX1" s="17"/>
      <c r="CCY1" s="17"/>
      <c r="CCZ1" s="17"/>
      <c r="CDA1" s="17"/>
      <c r="CDB1" s="17"/>
      <c r="CDC1" s="17"/>
      <c r="CDD1" s="17"/>
      <c r="CDE1" s="17"/>
      <c r="CDF1" s="17"/>
      <c r="CDG1" s="17"/>
      <c r="CDH1" s="17"/>
      <c r="CDI1" s="17"/>
      <c r="CDJ1" s="17"/>
      <c r="CDK1" s="17"/>
      <c r="CDL1" s="17"/>
      <c r="CDM1" s="17"/>
      <c r="CDN1" s="17"/>
      <c r="CDO1" s="17"/>
      <c r="CDP1" s="17"/>
      <c r="CDQ1" s="17"/>
      <c r="CDR1" s="17"/>
      <c r="CDS1" s="17"/>
      <c r="CDT1" s="17"/>
      <c r="CDU1" s="17"/>
      <c r="CDV1" s="17"/>
      <c r="CDW1" s="17"/>
      <c r="CDX1" s="17"/>
      <c r="CDY1" s="17"/>
      <c r="CDZ1" s="17"/>
      <c r="CEA1" s="17"/>
      <c r="CEB1" s="17"/>
      <c r="CEC1" s="17"/>
      <c r="CED1" s="17"/>
      <c r="CEE1" s="17"/>
      <c r="CEF1" s="17"/>
      <c r="CEG1" s="17"/>
      <c r="CEH1" s="17"/>
      <c r="CEI1" s="17"/>
      <c r="CEJ1" s="17"/>
      <c r="CEK1" s="17"/>
      <c r="CEL1" s="17"/>
      <c r="CEM1" s="17"/>
      <c r="CEN1" s="17"/>
      <c r="CEO1" s="17"/>
      <c r="CEP1" s="17"/>
      <c r="CEQ1" s="17"/>
      <c r="CER1" s="17"/>
      <c r="CES1" s="17"/>
      <c r="CET1" s="17"/>
      <c r="CEU1" s="17"/>
      <c r="CEV1" s="17"/>
      <c r="CEW1" s="17"/>
      <c r="CEX1" s="17"/>
      <c r="CEY1" s="17"/>
      <c r="CEZ1" s="17"/>
      <c r="CFA1" s="17"/>
      <c r="CFB1" s="17"/>
      <c r="CFC1" s="17"/>
      <c r="CFD1" s="17"/>
      <c r="CFE1" s="17"/>
      <c r="CFF1" s="17"/>
      <c r="CFG1" s="17"/>
      <c r="CFH1" s="17"/>
      <c r="CFI1" s="17"/>
      <c r="CFJ1" s="17"/>
      <c r="CFK1" s="17"/>
      <c r="CFL1" s="17"/>
      <c r="CFM1" s="17"/>
      <c r="CFN1" s="17"/>
      <c r="CFO1" s="17"/>
      <c r="CFP1" s="17"/>
      <c r="CFQ1" s="17"/>
      <c r="CFR1" s="17"/>
      <c r="CFS1" s="17"/>
      <c r="CFT1" s="17"/>
      <c r="CFU1" s="17"/>
      <c r="CFV1" s="17"/>
      <c r="CFW1" s="17"/>
      <c r="CFX1" s="17"/>
      <c r="CFY1" s="17"/>
      <c r="CFZ1" s="17"/>
      <c r="CGA1" s="17"/>
      <c r="CGB1" s="17"/>
      <c r="CGC1" s="17"/>
      <c r="CGD1" s="17"/>
      <c r="CGE1" s="17"/>
      <c r="CGF1" s="17"/>
      <c r="CGG1" s="17"/>
      <c r="CGH1" s="17"/>
      <c r="CGI1" s="17"/>
      <c r="CGJ1" s="17"/>
      <c r="CGK1" s="17"/>
      <c r="CGL1" s="17"/>
      <c r="CGM1" s="17"/>
      <c r="CGN1" s="17"/>
      <c r="CGO1" s="17"/>
      <c r="CGP1" s="17"/>
      <c r="CGQ1" s="17"/>
      <c r="CGR1" s="17"/>
      <c r="CGS1" s="17"/>
      <c r="CGT1" s="17"/>
      <c r="CGU1" s="17"/>
      <c r="CGV1" s="17"/>
      <c r="CGW1" s="17"/>
      <c r="CGX1" s="17"/>
      <c r="CGY1" s="17"/>
      <c r="CGZ1" s="17"/>
      <c r="CHA1" s="17"/>
      <c r="CHB1" s="17"/>
      <c r="CHC1" s="17"/>
      <c r="CHD1" s="17"/>
      <c r="CHE1" s="17"/>
      <c r="CHF1" s="17"/>
      <c r="CHG1" s="17"/>
      <c r="CHH1" s="17"/>
      <c r="CHI1" s="17"/>
      <c r="CHJ1" s="17"/>
      <c r="CHK1" s="17"/>
      <c r="CHL1" s="17"/>
      <c r="CHM1" s="17"/>
      <c r="CHN1" s="17"/>
      <c r="CHO1" s="17"/>
      <c r="CHP1" s="17"/>
      <c r="CHQ1" s="17"/>
      <c r="CHR1" s="17"/>
      <c r="CHS1" s="17"/>
      <c r="CHT1" s="17"/>
      <c r="CHU1" s="17"/>
      <c r="CHV1" s="17"/>
      <c r="CHW1" s="17"/>
      <c r="CHX1" s="17"/>
      <c r="CHY1" s="17"/>
      <c r="CHZ1" s="17"/>
      <c r="CIA1" s="17"/>
      <c r="CIB1" s="17"/>
      <c r="CIC1" s="17"/>
      <c r="CID1" s="17"/>
      <c r="CIE1" s="17"/>
      <c r="CIF1" s="17"/>
      <c r="CIG1" s="17"/>
      <c r="CIH1" s="17"/>
      <c r="CII1" s="17"/>
      <c r="CIJ1" s="17"/>
      <c r="CIK1" s="17"/>
      <c r="CIL1" s="17"/>
      <c r="CIM1" s="17"/>
      <c r="CIN1" s="17"/>
      <c r="CIO1" s="17"/>
      <c r="CIP1" s="17"/>
      <c r="CIQ1" s="17"/>
      <c r="CIR1" s="17"/>
      <c r="CIS1" s="17"/>
      <c r="CIT1" s="17"/>
      <c r="CIU1" s="17"/>
      <c r="CIV1" s="17"/>
      <c r="CIW1" s="17"/>
      <c r="CIX1" s="17"/>
      <c r="CIY1" s="17"/>
      <c r="CIZ1" s="17"/>
      <c r="CJA1" s="17"/>
      <c r="CJB1" s="17"/>
      <c r="CJC1" s="17"/>
      <c r="CJD1" s="17"/>
      <c r="CJE1" s="17"/>
      <c r="CJF1" s="17"/>
      <c r="CJG1" s="17"/>
      <c r="CJH1" s="17"/>
      <c r="CJI1" s="17"/>
      <c r="CJJ1" s="17"/>
      <c r="CJK1" s="17"/>
      <c r="CJL1" s="17"/>
      <c r="CJM1" s="17"/>
      <c r="CJN1" s="17"/>
      <c r="CJO1" s="17"/>
      <c r="CJP1" s="17"/>
      <c r="CJQ1" s="17"/>
      <c r="CJR1" s="17"/>
      <c r="CJS1" s="17"/>
      <c r="CJT1" s="17"/>
      <c r="CJU1" s="17"/>
      <c r="CJV1" s="17"/>
      <c r="CJW1" s="17"/>
      <c r="CJX1" s="17"/>
      <c r="CJY1" s="17"/>
      <c r="CJZ1" s="17"/>
      <c r="CKA1" s="17"/>
      <c r="CKB1" s="17"/>
      <c r="CKC1" s="17"/>
      <c r="CKD1" s="17"/>
      <c r="CKE1" s="17"/>
      <c r="CKF1" s="17"/>
      <c r="CKG1" s="17"/>
      <c r="CKH1" s="17"/>
      <c r="CKI1" s="17"/>
      <c r="CKJ1" s="17"/>
      <c r="CKK1" s="17"/>
      <c r="CKL1" s="17"/>
      <c r="CKM1" s="17"/>
      <c r="CKN1" s="17"/>
      <c r="CKO1" s="17"/>
      <c r="CKP1" s="17"/>
      <c r="CKQ1" s="17"/>
      <c r="CKR1" s="17"/>
      <c r="CKS1" s="17"/>
      <c r="CKT1" s="17"/>
      <c r="CKU1" s="17"/>
      <c r="CKV1" s="17"/>
      <c r="CKW1" s="17"/>
      <c r="CKX1" s="17"/>
      <c r="CKY1" s="17"/>
      <c r="CKZ1" s="17"/>
      <c r="CLA1" s="17"/>
      <c r="CLB1" s="17"/>
      <c r="CLC1" s="17"/>
      <c r="CLD1" s="17"/>
      <c r="CLE1" s="17"/>
      <c r="CLF1" s="17"/>
      <c r="CLG1" s="17"/>
      <c r="CLH1" s="17"/>
      <c r="CLI1" s="17"/>
      <c r="CLJ1" s="17"/>
      <c r="CLK1" s="17"/>
      <c r="CLL1" s="17"/>
      <c r="CLM1" s="17"/>
      <c r="CLN1" s="17"/>
      <c r="CLO1" s="17"/>
      <c r="CLP1" s="17"/>
      <c r="CLQ1" s="17"/>
      <c r="CLR1" s="17"/>
      <c r="CLS1" s="17"/>
      <c r="CLT1" s="17"/>
      <c r="CLU1" s="17"/>
      <c r="CLV1" s="17"/>
      <c r="CLW1" s="17"/>
      <c r="CLX1" s="17"/>
      <c r="CLY1" s="17"/>
      <c r="CLZ1" s="17"/>
      <c r="CMA1" s="17"/>
      <c r="CMB1" s="17"/>
      <c r="CMC1" s="17"/>
      <c r="CMD1" s="17"/>
      <c r="CME1" s="17"/>
      <c r="CMF1" s="17"/>
      <c r="CMG1" s="17"/>
      <c r="CMH1" s="17"/>
      <c r="CMI1" s="17"/>
      <c r="CMJ1" s="17"/>
      <c r="CMK1" s="17"/>
      <c r="CML1" s="17"/>
      <c r="CMM1" s="17"/>
      <c r="CMN1" s="17"/>
      <c r="CMO1" s="17"/>
      <c r="CMP1" s="17"/>
      <c r="CMQ1" s="17"/>
      <c r="CMR1" s="17"/>
      <c r="CMS1" s="17"/>
      <c r="CMT1" s="17"/>
      <c r="CMU1" s="17"/>
      <c r="CMV1" s="17"/>
      <c r="CMW1" s="17"/>
      <c r="CMX1" s="17"/>
      <c r="CMY1" s="17"/>
      <c r="CMZ1" s="17"/>
      <c r="CNA1" s="17"/>
      <c r="CNB1" s="17"/>
      <c r="CNC1" s="17"/>
      <c r="CND1" s="17"/>
      <c r="CNE1" s="17"/>
      <c r="CNF1" s="17"/>
      <c r="CNG1" s="17"/>
      <c r="CNH1" s="17"/>
      <c r="CNI1" s="17"/>
      <c r="CNJ1" s="17"/>
      <c r="CNK1" s="17"/>
      <c r="CNL1" s="17"/>
      <c r="CNM1" s="17"/>
      <c r="CNN1" s="17"/>
      <c r="CNO1" s="17"/>
      <c r="CNP1" s="17"/>
      <c r="CNQ1" s="17"/>
      <c r="CNR1" s="17"/>
      <c r="CNS1" s="17"/>
      <c r="CNT1" s="17"/>
      <c r="CNU1" s="17"/>
      <c r="CNV1" s="17"/>
      <c r="CNW1" s="17"/>
      <c r="CNX1" s="17"/>
      <c r="CNY1" s="17"/>
      <c r="CNZ1" s="17"/>
      <c r="COA1" s="17"/>
      <c r="COB1" s="17"/>
      <c r="COC1" s="17"/>
      <c r="COD1" s="17"/>
      <c r="COE1" s="17"/>
      <c r="COF1" s="17"/>
      <c r="COG1" s="17"/>
      <c r="COH1" s="17"/>
      <c r="COI1" s="17"/>
      <c r="COJ1" s="17"/>
      <c r="COK1" s="17"/>
      <c r="COL1" s="17"/>
      <c r="COM1" s="17"/>
      <c r="CON1" s="17"/>
      <c r="COO1" s="17"/>
      <c r="COP1" s="17"/>
      <c r="COQ1" s="17"/>
      <c r="COR1" s="17"/>
      <c r="COS1" s="17"/>
      <c r="COT1" s="17"/>
      <c r="COU1" s="17"/>
      <c r="COV1" s="17"/>
      <c r="COW1" s="17"/>
      <c r="COX1" s="17"/>
      <c r="COY1" s="17"/>
      <c r="COZ1" s="17"/>
      <c r="CPA1" s="17"/>
      <c r="CPB1" s="17"/>
      <c r="CPC1" s="17"/>
      <c r="CPD1" s="17"/>
      <c r="CPE1" s="17"/>
      <c r="CPF1" s="17"/>
      <c r="CPG1" s="17"/>
      <c r="CPH1" s="17"/>
      <c r="CPI1" s="17"/>
      <c r="CPJ1" s="17"/>
      <c r="CPK1" s="17"/>
      <c r="CPL1" s="17"/>
      <c r="CPM1" s="17"/>
      <c r="CPN1" s="17"/>
      <c r="CPO1" s="17"/>
      <c r="CPP1" s="17"/>
      <c r="CPQ1" s="17"/>
      <c r="CPR1" s="17"/>
      <c r="CPS1" s="17"/>
      <c r="CPT1" s="17"/>
      <c r="CPU1" s="17"/>
      <c r="CPV1" s="17"/>
      <c r="CPW1" s="17"/>
      <c r="CPX1" s="17"/>
      <c r="CPY1" s="17"/>
      <c r="CPZ1" s="17"/>
      <c r="CQA1" s="17"/>
      <c r="CQB1" s="17"/>
      <c r="CQC1" s="17"/>
      <c r="CQD1" s="17"/>
      <c r="CQE1" s="17"/>
      <c r="CQF1" s="17"/>
      <c r="CQG1" s="17"/>
      <c r="CQH1" s="17"/>
      <c r="CQI1" s="17"/>
      <c r="CQJ1" s="17"/>
      <c r="CQK1" s="17"/>
      <c r="CQL1" s="17"/>
      <c r="CQM1" s="17"/>
      <c r="CQN1" s="17"/>
      <c r="CQO1" s="17"/>
      <c r="CQP1" s="17"/>
      <c r="CQQ1" s="17"/>
      <c r="CQR1" s="17"/>
      <c r="CQS1" s="17"/>
      <c r="CQT1" s="17"/>
      <c r="CQU1" s="17"/>
      <c r="CQV1" s="17"/>
      <c r="CQW1" s="17"/>
      <c r="CQX1" s="17"/>
      <c r="CQY1" s="17"/>
      <c r="CQZ1" s="17"/>
      <c r="CRA1" s="17"/>
      <c r="CRB1" s="17"/>
      <c r="CRC1" s="17"/>
      <c r="CRD1" s="17"/>
      <c r="CRE1" s="17"/>
      <c r="CRF1" s="17"/>
      <c r="CRG1" s="17"/>
      <c r="CRH1" s="17"/>
      <c r="CRI1" s="17"/>
      <c r="CRJ1" s="17"/>
      <c r="CRK1" s="17"/>
      <c r="CRL1" s="17"/>
      <c r="CRM1" s="17"/>
      <c r="CRN1" s="17"/>
      <c r="CRO1" s="17"/>
      <c r="CRP1" s="17"/>
      <c r="CRQ1" s="17"/>
      <c r="CRR1" s="17"/>
      <c r="CRS1" s="17"/>
      <c r="CRT1" s="17"/>
      <c r="CRU1" s="17"/>
      <c r="CRV1" s="17"/>
      <c r="CRW1" s="17"/>
      <c r="CRX1" s="17"/>
      <c r="CRY1" s="17"/>
      <c r="CRZ1" s="17"/>
      <c r="CSA1" s="17"/>
      <c r="CSB1" s="17"/>
      <c r="CSC1" s="17"/>
      <c r="CSD1" s="17"/>
      <c r="CSE1" s="17"/>
      <c r="CSF1" s="17"/>
      <c r="CSG1" s="17"/>
      <c r="CSH1" s="17"/>
      <c r="CSI1" s="17"/>
      <c r="CSJ1" s="17"/>
      <c r="CSK1" s="17"/>
      <c r="CSL1" s="17"/>
      <c r="CSM1" s="17"/>
      <c r="CSN1" s="17"/>
      <c r="CSO1" s="17"/>
      <c r="CSP1" s="17"/>
      <c r="CSQ1" s="17"/>
      <c r="CSR1" s="17"/>
      <c r="CSS1" s="17"/>
      <c r="CST1" s="17"/>
      <c r="CSU1" s="17"/>
      <c r="CSV1" s="17"/>
      <c r="CSW1" s="17"/>
      <c r="CSX1" s="17"/>
      <c r="CSY1" s="17"/>
      <c r="CSZ1" s="17"/>
      <c r="CTA1" s="17"/>
      <c r="CTB1" s="17"/>
      <c r="CTC1" s="17"/>
      <c r="CTD1" s="17"/>
      <c r="CTE1" s="17"/>
      <c r="CTF1" s="17"/>
      <c r="CTG1" s="17"/>
      <c r="CTH1" s="17"/>
      <c r="CTI1" s="17"/>
      <c r="CTJ1" s="17"/>
      <c r="CTK1" s="17"/>
      <c r="CTL1" s="17"/>
      <c r="CTM1" s="17"/>
      <c r="CTN1" s="17"/>
      <c r="CTO1" s="17"/>
      <c r="CTP1" s="17"/>
      <c r="CTQ1" s="17"/>
      <c r="CTR1" s="17"/>
      <c r="CTS1" s="17"/>
      <c r="CTT1" s="17"/>
      <c r="CTU1" s="17"/>
      <c r="CTV1" s="17"/>
      <c r="CTW1" s="17"/>
      <c r="CTX1" s="17"/>
      <c r="CTY1" s="17"/>
      <c r="CTZ1" s="17"/>
      <c r="CUA1" s="17"/>
      <c r="CUB1" s="17"/>
      <c r="CUC1" s="17"/>
      <c r="CUD1" s="17"/>
      <c r="CUE1" s="17"/>
      <c r="CUF1" s="17"/>
      <c r="CUG1" s="17"/>
      <c r="CUH1" s="17"/>
      <c r="CUI1" s="17"/>
      <c r="CUJ1" s="17"/>
      <c r="CUK1" s="17"/>
      <c r="CUL1" s="17"/>
      <c r="CUM1" s="17"/>
      <c r="CUN1" s="17"/>
      <c r="CUO1" s="17"/>
      <c r="CUP1" s="17"/>
      <c r="CUQ1" s="17"/>
      <c r="CUR1" s="17"/>
      <c r="CUS1" s="17"/>
      <c r="CUT1" s="17"/>
      <c r="CUU1" s="17"/>
      <c r="CUV1" s="17"/>
      <c r="CUW1" s="17"/>
      <c r="CUX1" s="17"/>
      <c r="CUY1" s="17"/>
      <c r="CUZ1" s="17"/>
      <c r="CVA1" s="17"/>
      <c r="CVB1" s="17"/>
      <c r="CVC1" s="17"/>
      <c r="CVD1" s="17"/>
      <c r="CVE1" s="17"/>
      <c r="CVF1" s="17"/>
      <c r="CVG1" s="17"/>
      <c r="CVH1" s="17"/>
      <c r="CVI1" s="17"/>
      <c r="CVJ1" s="17"/>
      <c r="CVK1" s="17"/>
      <c r="CVL1" s="17"/>
      <c r="CVM1" s="17"/>
      <c r="CVN1" s="17"/>
      <c r="CVO1" s="17"/>
      <c r="CVP1" s="17"/>
      <c r="CVQ1" s="17"/>
      <c r="CVR1" s="17"/>
      <c r="CVS1" s="17"/>
      <c r="CVT1" s="17"/>
      <c r="CVU1" s="17"/>
      <c r="CVV1" s="17"/>
      <c r="CVW1" s="17"/>
      <c r="CVX1" s="17"/>
      <c r="CVY1" s="17"/>
      <c r="CVZ1" s="17"/>
      <c r="CWA1" s="17"/>
      <c r="CWB1" s="17"/>
      <c r="CWC1" s="17"/>
      <c r="CWD1" s="17"/>
      <c r="CWE1" s="17"/>
      <c r="CWF1" s="17"/>
      <c r="CWG1" s="17"/>
      <c r="CWH1" s="17"/>
      <c r="CWI1" s="17"/>
      <c r="CWJ1" s="17"/>
      <c r="CWK1" s="17"/>
      <c r="CWL1" s="17"/>
      <c r="CWM1" s="17"/>
      <c r="CWN1" s="17"/>
      <c r="CWO1" s="17"/>
      <c r="CWP1" s="17"/>
      <c r="CWQ1" s="17"/>
      <c r="CWR1" s="17"/>
      <c r="CWS1" s="17"/>
      <c r="CWT1" s="17"/>
      <c r="CWU1" s="17"/>
      <c r="CWV1" s="17"/>
      <c r="CWW1" s="17"/>
      <c r="CWX1" s="17"/>
      <c r="CWY1" s="17"/>
      <c r="CWZ1" s="17"/>
      <c r="CXA1" s="17"/>
      <c r="CXB1" s="17"/>
      <c r="CXC1" s="17"/>
      <c r="CXD1" s="17"/>
      <c r="CXE1" s="17"/>
      <c r="CXF1" s="17"/>
      <c r="CXG1" s="17"/>
      <c r="CXH1" s="17"/>
      <c r="CXI1" s="17"/>
      <c r="CXJ1" s="17"/>
      <c r="CXK1" s="17"/>
      <c r="CXL1" s="17"/>
      <c r="CXM1" s="17"/>
      <c r="CXN1" s="17"/>
      <c r="CXO1" s="17"/>
      <c r="CXP1" s="17"/>
      <c r="CXQ1" s="17"/>
      <c r="CXR1" s="17"/>
      <c r="CXS1" s="17"/>
      <c r="CXT1" s="17"/>
      <c r="CXU1" s="17"/>
      <c r="CXV1" s="17"/>
      <c r="CXW1" s="17"/>
      <c r="CXX1" s="17"/>
      <c r="CXY1" s="17"/>
      <c r="CXZ1" s="17"/>
      <c r="CYA1" s="17"/>
      <c r="CYB1" s="17"/>
      <c r="CYC1" s="17"/>
      <c r="CYD1" s="17"/>
      <c r="CYE1" s="17"/>
      <c r="CYF1" s="17"/>
      <c r="CYG1" s="17"/>
      <c r="CYH1" s="17"/>
      <c r="CYI1" s="17"/>
      <c r="CYJ1" s="17"/>
      <c r="CYK1" s="17"/>
      <c r="CYL1" s="17"/>
      <c r="CYM1" s="17"/>
      <c r="CYN1" s="17"/>
      <c r="CYO1" s="17"/>
      <c r="CYP1" s="17"/>
      <c r="CYQ1" s="17"/>
      <c r="CYR1" s="17"/>
      <c r="CYS1" s="17"/>
      <c r="CYT1" s="17"/>
      <c r="CYU1" s="17"/>
      <c r="CYV1" s="17"/>
      <c r="CYW1" s="17"/>
      <c r="CYX1" s="17"/>
      <c r="CYY1" s="17"/>
      <c r="CYZ1" s="17"/>
      <c r="CZA1" s="17"/>
      <c r="CZB1" s="17"/>
      <c r="CZC1" s="17"/>
      <c r="CZD1" s="17"/>
      <c r="CZE1" s="17"/>
      <c r="CZF1" s="17"/>
      <c r="CZG1" s="17"/>
      <c r="CZH1" s="17"/>
      <c r="CZI1" s="17"/>
      <c r="CZJ1" s="17"/>
      <c r="CZK1" s="17"/>
      <c r="CZL1" s="17"/>
      <c r="CZM1" s="17"/>
      <c r="CZN1" s="17"/>
      <c r="CZO1" s="17"/>
      <c r="CZP1" s="17"/>
      <c r="CZQ1" s="17"/>
      <c r="CZR1" s="17"/>
      <c r="CZS1" s="17"/>
      <c r="CZT1" s="17"/>
      <c r="CZU1" s="17"/>
      <c r="CZV1" s="17"/>
      <c r="CZW1" s="17"/>
      <c r="CZX1" s="17"/>
      <c r="CZY1" s="17"/>
      <c r="CZZ1" s="17"/>
      <c r="DAA1" s="17"/>
      <c r="DAB1" s="17"/>
      <c r="DAC1" s="17"/>
      <c r="DAD1" s="17"/>
      <c r="DAE1" s="17"/>
      <c r="DAF1" s="17"/>
      <c r="DAG1" s="17"/>
      <c r="DAH1" s="17"/>
      <c r="DAI1" s="17"/>
      <c r="DAJ1" s="17"/>
      <c r="DAK1" s="17"/>
      <c r="DAL1" s="17"/>
      <c r="DAM1" s="17"/>
      <c r="DAN1" s="17"/>
      <c r="DAO1" s="17"/>
      <c r="DAP1" s="17"/>
      <c r="DAQ1" s="17"/>
      <c r="DAR1" s="17"/>
      <c r="DAS1" s="17"/>
      <c r="DAT1" s="17"/>
      <c r="DAU1" s="17"/>
      <c r="DAV1" s="17"/>
      <c r="DAW1" s="17"/>
      <c r="DAX1" s="17"/>
      <c r="DAY1" s="17"/>
      <c r="DAZ1" s="17"/>
      <c r="DBA1" s="17"/>
      <c r="DBB1" s="17"/>
      <c r="DBC1" s="17"/>
      <c r="DBD1" s="17"/>
      <c r="DBE1" s="17"/>
      <c r="DBF1" s="17"/>
      <c r="DBG1" s="17"/>
      <c r="DBH1" s="17"/>
      <c r="DBI1" s="17"/>
      <c r="DBJ1" s="17"/>
      <c r="DBK1" s="17"/>
      <c r="DBL1" s="17"/>
      <c r="DBM1" s="17"/>
      <c r="DBN1" s="17"/>
      <c r="DBO1" s="17"/>
      <c r="DBP1" s="17"/>
      <c r="DBQ1" s="17"/>
      <c r="DBR1" s="17"/>
      <c r="DBS1" s="17"/>
      <c r="DBT1" s="17"/>
      <c r="DBU1" s="17"/>
      <c r="DBV1" s="17"/>
      <c r="DBW1" s="17"/>
      <c r="DBX1" s="17"/>
      <c r="DBY1" s="17"/>
      <c r="DBZ1" s="17"/>
      <c r="DCA1" s="17"/>
      <c r="DCB1" s="17"/>
      <c r="DCC1" s="17"/>
      <c r="DCD1" s="17"/>
      <c r="DCE1" s="17"/>
      <c r="DCF1" s="17"/>
      <c r="DCG1" s="17"/>
      <c r="DCH1" s="17"/>
      <c r="DCI1" s="17"/>
      <c r="DCJ1" s="17"/>
      <c r="DCK1" s="17"/>
      <c r="DCL1" s="17"/>
      <c r="DCM1" s="17"/>
      <c r="DCN1" s="17"/>
      <c r="DCO1" s="17"/>
      <c r="DCP1" s="17"/>
      <c r="DCQ1" s="17"/>
      <c r="DCR1" s="17"/>
      <c r="DCS1" s="17"/>
      <c r="DCT1" s="17"/>
      <c r="DCU1" s="17"/>
      <c r="DCV1" s="17"/>
      <c r="DCW1" s="17"/>
      <c r="DCX1" s="17"/>
      <c r="DCY1" s="17"/>
      <c r="DCZ1" s="17"/>
      <c r="DDA1" s="17"/>
      <c r="DDB1" s="17"/>
      <c r="DDC1" s="17"/>
      <c r="DDD1" s="17"/>
      <c r="DDE1" s="17"/>
      <c r="DDF1" s="17"/>
      <c r="DDG1" s="17"/>
      <c r="DDH1" s="17"/>
      <c r="DDI1" s="17"/>
      <c r="DDJ1" s="17"/>
      <c r="DDK1" s="17"/>
      <c r="DDL1" s="17"/>
      <c r="DDM1" s="17"/>
      <c r="DDN1" s="17"/>
      <c r="DDO1" s="17"/>
      <c r="DDP1" s="17"/>
      <c r="DDQ1" s="17"/>
      <c r="DDR1" s="17"/>
      <c r="DDS1" s="17"/>
      <c r="DDT1" s="17"/>
      <c r="DDU1" s="17"/>
      <c r="DDV1" s="17"/>
      <c r="DDW1" s="17"/>
      <c r="DDX1" s="17"/>
      <c r="DDY1" s="17"/>
      <c r="DDZ1" s="17"/>
      <c r="DEA1" s="17"/>
      <c r="DEB1" s="17"/>
      <c r="DEC1" s="17"/>
      <c r="DED1" s="17"/>
      <c r="DEE1" s="17"/>
      <c r="DEF1" s="17"/>
      <c r="DEG1" s="17"/>
      <c r="DEH1" s="17"/>
      <c r="DEI1" s="17"/>
      <c r="DEJ1" s="17"/>
      <c r="DEK1" s="17"/>
      <c r="DEL1" s="17"/>
      <c r="DEM1" s="17"/>
      <c r="DEN1" s="17"/>
      <c r="DEO1" s="17"/>
      <c r="DEP1" s="17"/>
      <c r="DEQ1" s="17"/>
      <c r="DER1" s="17"/>
      <c r="DES1" s="17"/>
      <c r="DET1" s="17"/>
      <c r="DEU1" s="17"/>
      <c r="DEV1" s="17"/>
      <c r="DEW1" s="17"/>
      <c r="DEX1" s="17"/>
      <c r="DEY1" s="17"/>
      <c r="DEZ1" s="17"/>
      <c r="DFA1" s="17"/>
      <c r="DFB1" s="17"/>
      <c r="DFC1" s="17"/>
      <c r="DFD1" s="17"/>
      <c r="DFE1" s="17"/>
      <c r="DFF1" s="17"/>
      <c r="DFG1" s="17"/>
      <c r="DFH1" s="17"/>
      <c r="DFI1" s="17"/>
      <c r="DFJ1" s="17"/>
      <c r="DFK1" s="17"/>
      <c r="DFL1" s="17"/>
      <c r="DFM1" s="17"/>
      <c r="DFN1" s="17"/>
      <c r="DFO1" s="17"/>
      <c r="DFP1" s="17"/>
      <c r="DFQ1" s="17"/>
      <c r="DFR1" s="17"/>
      <c r="DFS1" s="17"/>
      <c r="DFT1" s="17"/>
      <c r="DFU1" s="17"/>
      <c r="DFV1" s="17"/>
      <c r="DFW1" s="17"/>
      <c r="DFX1" s="17"/>
      <c r="DFY1" s="17"/>
      <c r="DFZ1" s="17"/>
      <c r="DGA1" s="17"/>
      <c r="DGB1" s="17"/>
      <c r="DGC1" s="17"/>
      <c r="DGD1" s="17"/>
      <c r="DGE1" s="17"/>
      <c r="DGF1" s="17"/>
      <c r="DGG1" s="17"/>
      <c r="DGH1" s="17"/>
      <c r="DGI1" s="17"/>
      <c r="DGJ1" s="17"/>
      <c r="DGK1" s="17"/>
      <c r="DGL1" s="17"/>
      <c r="DGM1" s="17"/>
      <c r="DGN1" s="17"/>
      <c r="DGO1" s="17"/>
      <c r="DGP1" s="17"/>
      <c r="DGQ1" s="17"/>
      <c r="DGR1" s="17"/>
      <c r="DGS1" s="17"/>
      <c r="DGT1" s="17"/>
      <c r="DGU1" s="17"/>
      <c r="DGV1" s="17"/>
      <c r="DGW1" s="17"/>
      <c r="DGX1" s="17"/>
      <c r="DGY1" s="17"/>
      <c r="DGZ1" s="17"/>
      <c r="DHA1" s="17"/>
      <c r="DHB1" s="17"/>
      <c r="DHC1" s="17"/>
      <c r="DHD1" s="17"/>
      <c r="DHE1" s="17"/>
      <c r="DHF1" s="17"/>
      <c r="DHG1" s="17"/>
      <c r="DHH1" s="17"/>
      <c r="DHI1" s="17"/>
      <c r="DHJ1" s="17"/>
      <c r="DHK1" s="17"/>
      <c r="DHL1" s="17"/>
      <c r="DHM1" s="17"/>
      <c r="DHN1" s="17"/>
      <c r="DHO1" s="17"/>
      <c r="DHP1" s="17"/>
      <c r="DHQ1" s="17"/>
      <c r="DHR1" s="17"/>
      <c r="DHS1" s="17"/>
      <c r="DHT1" s="17"/>
      <c r="DHU1" s="17"/>
      <c r="DHV1" s="17"/>
      <c r="DHW1" s="17"/>
      <c r="DHX1" s="17"/>
      <c r="DHY1" s="17"/>
      <c r="DHZ1" s="17"/>
      <c r="DIA1" s="17"/>
      <c r="DIB1" s="17"/>
      <c r="DIC1" s="17"/>
      <c r="DID1" s="17"/>
      <c r="DIE1" s="17"/>
      <c r="DIF1" s="17"/>
      <c r="DIG1" s="17"/>
      <c r="DIH1" s="17"/>
      <c r="DII1" s="17"/>
      <c r="DIJ1" s="17"/>
      <c r="DIK1" s="17"/>
      <c r="DIL1" s="17"/>
      <c r="DIM1" s="17"/>
      <c r="DIN1" s="17"/>
      <c r="DIO1" s="17"/>
      <c r="DIP1" s="17"/>
      <c r="DIQ1" s="17"/>
      <c r="DIR1" s="17"/>
      <c r="DIS1" s="17"/>
      <c r="DIT1" s="17"/>
      <c r="DIU1" s="17"/>
      <c r="DIV1" s="17"/>
      <c r="DIW1" s="17"/>
      <c r="DIX1" s="17"/>
      <c r="DIY1" s="17"/>
      <c r="DIZ1" s="17"/>
      <c r="DJA1" s="17"/>
      <c r="DJB1" s="17"/>
      <c r="DJC1" s="17"/>
      <c r="DJD1" s="17"/>
      <c r="DJE1" s="17"/>
      <c r="DJF1" s="17"/>
      <c r="DJG1" s="17"/>
      <c r="DJH1" s="17"/>
      <c r="DJI1" s="17"/>
      <c r="DJJ1" s="17"/>
      <c r="DJK1" s="17"/>
      <c r="DJL1" s="17"/>
      <c r="DJM1" s="17"/>
      <c r="DJN1" s="17"/>
      <c r="DJO1" s="17"/>
      <c r="DJP1" s="17"/>
      <c r="DJQ1" s="17"/>
      <c r="DJR1" s="17"/>
      <c r="DJS1" s="17"/>
      <c r="DJT1" s="17"/>
      <c r="DJU1" s="17"/>
      <c r="DJV1" s="17"/>
      <c r="DJW1" s="17"/>
      <c r="DJX1" s="17"/>
      <c r="DJY1" s="17"/>
      <c r="DJZ1" s="17"/>
      <c r="DKA1" s="17"/>
      <c r="DKB1" s="17"/>
      <c r="DKC1" s="17"/>
      <c r="DKD1" s="17"/>
      <c r="DKE1" s="17"/>
      <c r="DKF1" s="17"/>
      <c r="DKG1" s="17"/>
      <c r="DKH1" s="17"/>
      <c r="DKI1" s="17"/>
      <c r="DKJ1" s="17"/>
      <c r="DKK1" s="17"/>
      <c r="DKL1" s="17"/>
      <c r="DKM1" s="17"/>
      <c r="DKN1" s="17"/>
      <c r="DKO1" s="17"/>
      <c r="DKP1" s="17"/>
      <c r="DKQ1" s="17"/>
      <c r="DKR1" s="17"/>
      <c r="DKS1" s="17"/>
      <c r="DKT1" s="17"/>
      <c r="DKU1" s="17"/>
      <c r="DKV1" s="17"/>
      <c r="DKW1" s="17"/>
      <c r="DKX1" s="17"/>
      <c r="DKY1" s="17"/>
      <c r="DKZ1" s="17"/>
      <c r="DLA1" s="17"/>
      <c r="DLB1" s="17"/>
      <c r="DLC1" s="17"/>
      <c r="DLD1" s="17"/>
      <c r="DLE1" s="17"/>
      <c r="DLF1" s="17"/>
      <c r="DLG1" s="17"/>
      <c r="DLH1" s="17"/>
      <c r="DLI1" s="17"/>
      <c r="DLJ1" s="17"/>
      <c r="DLK1" s="17"/>
      <c r="DLL1" s="17"/>
      <c r="DLM1" s="17"/>
      <c r="DLN1" s="17"/>
      <c r="DLO1" s="17"/>
      <c r="DLP1" s="17"/>
      <c r="DLQ1" s="17"/>
      <c r="DLR1" s="17"/>
      <c r="DLS1" s="17"/>
      <c r="DLT1" s="17"/>
      <c r="DLU1" s="17"/>
      <c r="DLV1" s="17"/>
      <c r="DLW1" s="17"/>
      <c r="DLX1" s="17"/>
      <c r="DLY1" s="17"/>
      <c r="DLZ1" s="17"/>
      <c r="DMA1" s="17"/>
      <c r="DMB1" s="17"/>
      <c r="DMC1" s="17"/>
      <c r="DMD1" s="17"/>
      <c r="DME1" s="17"/>
      <c r="DMF1" s="17"/>
      <c r="DMG1" s="17"/>
      <c r="DMH1" s="17"/>
      <c r="DMI1" s="17"/>
      <c r="DMJ1" s="17"/>
      <c r="DMK1" s="17"/>
      <c r="DML1" s="17"/>
      <c r="DMM1" s="17"/>
      <c r="DMN1" s="17"/>
      <c r="DMO1" s="17"/>
      <c r="DMP1" s="17"/>
      <c r="DMQ1" s="17"/>
      <c r="DMR1" s="17"/>
      <c r="DMS1" s="17"/>
      <c r="DMT1" s="17"/>
      <c r="DMU1" s="17"/>
      <c r="DMV1" s="17"/>
      <c r="DMW1" s="17"/>
      <c r="DMX1" s="17"/>
      <c r="DMY1" s="17"/>
      <c r="DMZ1" s="17"/>
      <c r="DNA1" s="17"/>
      <c r="DNB1" s="17"/>
      <c r="DNC1" s="17"/>
      <c r="DND1" s="17"/>
      <c r="DNE1" s="17"/>
      <c r="DNF1" s="17"/>
      <c r="DNG1" s="17"/>
      <c r="DNH1" s="17"/>
      <c r="DNI1" s="17"/>
      <c r="DNJ1" s="17"/>
      <c r="DNK1" s="17"/>
      <c r="DNL1" s="17"/>
      <c r="DNM1" s="17"/>
      <c r="DNN1" s="17"/>
      <c r="DNO1" s="17"/>
      <c r="DNP1" s="17"/>
      <c r="DNQ1" s="17"/>
      <c r="DNR1" s="17"/>
      <c r="DNS1" s="17"/>
      <c r="DNT1" s="17"/>
      <c r="DNU1" s="17"/>
      <c r="DNV1" s="17"/>
      <c r="DNW1" s="17"/>
      <c r="DNX1" s="17"/>
      <c r="DNY1" s="17"/>
      <c r="DNZ1" s="17"/>
      <c r="DOA1" s="17"/>
      <c r="DOB1" s="17"/>
      <c r="DOC1" s="17"/>
      <c r="DOD1" s="17"/>
      <c r="DOE1" s="17"/>
      <c r="DOF1" s="17"/>
      <c r="DOG1" s="17"/>
      <c r="DOH1" s="17"/>
      <c r="DOI1" s="17"/>
      <c r="DOJ1" s="17"/>
      <c r="DOK1" s="17"/>
      <c r="DOL1" s="17"/>
      <c r="DOM1" s="17"/>
      <c r="DON1" s="17"/>
      <c r="DOO1" s="17"/>
      <c r="DOP1" s="17"/>
      <c r="DOQ1" s="17"/>
      <c r="DOR1" s="17"/>
      <c r="DOS1" s="17"/>
      <c r="DOT1" s="17"/>
      <c r="DOU1" s="17"/>
      <c r="DOV1" s="17"/>
      <c r="DOW1" s="17"/>
      <c r="DOX1" s="17"/>
      <c r="DOY1" s="17"/>
      <c r="DOZ1" s="17"/>
      <c r="DPA1" s="17"/>
      <c r="DPB1" s="17"/>
      <c r="DPC1" s="17"/>
      <c r="DPD1" s="17"/>
      <c r="DPE1" s="17"/>
      <c r="DPF1" s="17"/>
      <c r="DPG1" s="17"/>
      <c r="DPH1" s="17"/>
      <c r="DPI1" s="17"/>
      <c r="DPJ1" s="17"/>
      <c r="DPK1" s="17"/>
      <c r="DPL1" s="17"/>
      <c r="DPM1" s="17"/>
      <c r="DPN1" s="17"/>
      <c r="DPO1" s="17"/>
      <c r="DPP1" s="17"/>
      <c r="DPQ1" s="17"/>
      <c r="DPR1" s="17"/>
      <c r="DPS1" s="17"/>
      <c r="DPT1" s="17"/>
      <c r="DPU1" s="17"/>
      <c r="DPV1" s="17"/>
      <c r="DPW1" s="17"/>
      <c r="DPX1" s="17"/>
      <c r="DPY1" s="17"/>
      <c r="DPZ1" s="17"/>
      <c r="DQA1" s="17"/>
      <c r="DQB1" s="17"/>
      <c r="DQC1" s="17"/>
      <c r="DQD1" s="17"/>
      <c r="DQE1" s="17"/>
      <c r="DQF1" s="17"/>
      <c r="DQG1" s="17"/>
      <c r="DQH1" s="17"/>
      <c r="DQI1" s="17"/>
      <c r="DQJ1" s="17"/>
      <c r="DQK1" s="17"/>
      <c r="DQL1" s="17"/>
      <c r="DQM1" s="17"/>
      <c r="DQN1" s="17"/>
      <c r="DQO1" s="17"/>
      <c r="DQP1" s="17"/>
      <c r="DQQ1" s="17"/>
      <c r="DQR1" s="17"/>
      <c r="DQS1" s="17"/>
      <c r="DQT1" s="17"/>
      <c r="DQU1" s="17"/>
      <c r="DQV1" s="17"/>
      <c r="DQW1" s="17"/>
      <c r="DQX1" s="17"/>
      <c r="DQY1" s="17"/>
      <c r="DQZ1" s="17"/>
      <c r="DRA1" s="17"/>
      <c r="DRB1" s="17"/>
      <c r="DRC1" s="17"/>
      <c r="DRD1" s="17"/>
      <c r="DRE1" s="17"/>
      <c r="DRF1" s="17"/>
      <c r="DRG1" s="17"/>
      <c r="DRH1" s="17"/>
      <c r="DRI1" s="17"/>
      <c r="DRJ1" s="17"/>
      <c r="DRK1" s="17"/>
      <c r="DRL1" s="17"/>
      <c r="DRM1" s="17"/>
      <c r="DRN1" s="17"/>
      <c r="DRO1" s="17"/>
      <c r="DRP1" s="17"/>
      <c r="DRQ1" s="17"/>
      <c r="DRR1" s="17"/>
      <c r="DRS1" s="17"/>
      <c r="DRT1" s="17"/>
      <c r="DRU1" s="17"/>
      <c r="DRV1" s="17"/>
      <c r="DRW1" s="17"/>
      <c r="DRX1" s="17"/>
      <c r="DRY1" s="17"/>
      <c r="DRZ1" s="17"/>
      <c r="DSA1" s="17"/>
      <c r="DSB1" s="17"/>
      <c r="DSC1" s="17"/>
      <c r="DSD1" s="17"/>
      <c r="DSE1" s="17"/>
      <c r="DSF1" s="17"/>
      <c r="DSG1" s="17"/>
      <c r="DSH1" s="17"/>
      <c r="DSI1" s="17"/>
      <c r="DSJ1" s="17"/>
      <c r="DSK1" s="17"/>
      <c r="DSL1" s="17"/>
      <c r="DSM1" s="17"/>
      <c r="DSN1" s="17"/>
      <c r="DSO1" s="17"/>
      <c r="DSP1" s="17"/>
      <c r="DSQ1" s="17"/>
      <c r="DSR1" s="17"/>
      <c r="DSS1" s="17"/>
      <c r="DST1" s="17"/>
      <c r="DSU1" s="17"/>
      <c r="DSV1" s="17"/>
      <c r="DSW1" s="17"/>
      <c r="DSX1" s="17"/>
      <c r="DSY1" s="17"/>
      <c r="DSZ1" s="17"/>
      <c r="DTA1" s="17"/>
      <c r="DTB1" s="17"/>
      <c r="DTC1" s="17"/>
      <c r="DTD1" s="17"/>
      <c r="DTE1" s="17"/>
      <c r="DTF1" s="17"/>
      <c r="DTG1" s="17"/>
      <c r="DTH1" s="17"/>
      <c r="DTI1" s="17"/>
      <c r="DTJ1" s="17"/>
      <c r="DTK1" s="17"/>
      <c r="DTL1" s="17"/>
      <c r="DTM1" s="17"/>
      <c r="DTN1" s="17"/>
      <c r="DTO1" s="17"/>
      <c r="DTP1" s="17"/>
      <c r="DTQ1" s="17"/>
      <c r="DTR1" s="17"/>
      <c r="DTS1" s="17"/>
      <c r="DTT1" s="17"/>
      <c r="DTU1" s="17"/>
      <c r="DTV1" s="17"/>
      <c r="DTW1" s="17"/>
      <c r="DTX1" s="17"/>
      <c r="DTY1" s="17"/>
      <c r="DTZ1" s="17"/>
      <c r="DUA1" s="17"/>
      <c r="DUB1" s="17"/>
      <c r="DUC1" s="17"/>
      <c r="DUD1" s="17"/>
      <c r="DUE1" s="17"/>
      <c r="DUF1" s="17"/>
      <c r="DUG1" s="17"/>
      <c r="DUH1" s="17"/>
      <c r="DUI1" s="17"/>
      <c r="DUJ1" s="17"/>
      <c r="DUK1" s="17"/>
      <c r="DUL1" s="17"/>
      <c r="DUM1" s="17"/>
      <c r="DUN1" s="17"/>
      <c r="DUO1" s="17"/>
      <c r="DUP1" s="17"/>
      <c r="DUQ1" s="17"/>
      <c r="DUR1" s="17"/>
      <c r="DUS1" s="17"/>
      <c r="DUT1" s="17"/>
      <c r="DUU1" s="17"/>
      <c r="DUV1" s="17"/>
      <c r="DUW1" s="17"/>
      <c r="DUX1" s="17"/>
      <c r="DUY1" s="17"/>
      <c r="DUZ1" s="17"/>
      <c r="DVA1" s="17"/>
      <c r="DVB1" s="17"/>
      <c r="DVC1" s="17"/>
      <c r="DVD1" s="17"/>
      <c r="DVE1" s="17"/>
      <c r="DVF1" s="17"/>
      <c r="DVG1" s="17"/>
      <c r="DVH1" s="17"/>
      <c r="DVI1" s="17"/>
      <c r="DVJ1" s="17"/>
      <c r="DVK1" s="17"/>
      <c r="DVL1" s="17"/>
      <c r="DVM1" s="17"/>
      <c r="DVN1" s="17"/>
      <c r="DVO1" s="17"/>
      <c r="DVP1" s="17"/>
      <c r="DVQ1" s="17"/>
      <c r="DVR1" s="17"/>
      <c r="DVS1" s="17"/>
      <c r="DVT1" s="17"/>
      <c r="DVU1" s="17"/>
      <c r="DVV1" s="17"/>
      <c r="DVW1" s="17"/>
      <c r="DVX1" s="17"/>
      <c r="DVY1" s="17"/>
      <c r="DVZ1" s="17"/>
      <c r="DWA1" s="17"/>
      <c r="DWB1" s="17"/>
      <c r="DWC1" s="17"/>
      <c r="DWD1" s="17"/>
      <c r="DWE1" s="17"/>
      <c r="DWF1" s="17"/>
      <c r="DWG1" s="17"/>
      <c r="DWH1" s="17"/>
      <c r="DWI1" s="17"/>
      <c r="DWJ1" s="17"/>
      <c r="DWK1" s="17"/>
      <c r="DWL1" s="17"/>
      <c r="DWM1" s="17"/>
      <c r="DWN1" s="17"/>
      <c r="DWO1" s="17"/>
      <c r="DWP1" s="17"/>
      <c r="DWQ1" s="17"/>
      <c r="DWR1" s="17"/>
      <c r="DWS1" s="17"/>
      <c r="DWT1" s="17"/>
      <c r="DWU1" s="17"/>
      <c r="DWV1" s="17"/>
      <c r="DWW1" s="17"/>
      <c r="DWX1" s="17"/>
      <c r="DWY1" s="17"/>
      <c r="DWZ1" s="17"/>
      <c r="DXA1" s="17"/>
      <c r="DXB1" s="17"/>
      <c r="DXC1" s="17"/>
      <c r="DXD1" s="17"/>
      <c r="DXE1" s="17"/>
      <c r="DXF1" s="17"/>
      <c r="DXG1" s="17"/>
      <c r="DXH1" s="17"/>
      <c r="DXI1" s="17"/>
      <c r="DXJ1" s="17"/>
      <c r="DXK1" s="17"/>
      <c r="DXL1" s="17"/>
      <c r="DXM1" s="17"/>
      <c r="DXN1" s="17"/>
      <c r="DXO1" s="17"/>
      <c r="DXP1" s="17"/>
      <c r="DXQ1" s="17"/>
      <c r="DXR1" s="17"/>
      <c r="DXS1" s="17"/>
      <c r="DXT1" s="17"/>
      <c r="DXU1" s="17"/>
      <c r="DXV1" s="17"/>
      <c r="DXW1" s="17"/>
      <c r="DXX1" s="17"/>
      <c r="DXY1" s="17"/>
      <c r="DXZ1" s="17"/>
      <c r="DYA1" s="17"/>
      <c r="DYB1" s="17"/>
      <c r="DYC1" s="17"/>
      <c r="DYD1" s="17"/>
      <c r="DYE1" s="17"/>
      <c r="DYF1" s="17"/>
      <c r="DYG1" s="17"/>
      <c r="DYH1" s="17"/>
      <c r="DYI1" s="17"/>
      <c r="DYJ1" s="17"/>
      <c r="DYK1" s="17"/>
      <c r="DYL1" s="17"/>
      <c r="DYM1" s="17"/>
      <c r="DYN1" s="17"/>
      <c r="DYO1" s="17"/>
      <c r="DYP1" s="17"/>
      <c r="DYQ1" s="17"/>
      <c r="DYR1" s="17"/>
      <c r="DYS1" s="17"/>
      <c r="DYT1" s="17"/>
      <c r="DYU1" s="17"/>
      <c r="DYV1" s="17"/>
      <c r="DYW1" s="17"/>
      <c r="DYX1" s="17"/>
      <c r="DYY1" s="17"/>
      <c r="DYZ1" s="17"/>
      <c r="DZA1" s="17"/>
      <c r="DZB1" s="17"/>
      <c r="DZC1" s="17"/>
      <c r="DZD1" s="17"/>
      <c r="DZE1" s="17"/>
      <c r="DZF1" s="17"/>
      <c r="DZG1" s="17"/>
      <c r="DZH1" s="17"/>
      <c r="DZI1" s="17"/>
      <c r="DZJ1" s="17"/>
      <c r="DZK1" s="17"/>
      <c r="DZL1" s="17"/>
      <c r="DZM1" s="17"/>
      <c r="DZN1" s="17"/>
      <c r="DZO1" s="17"/>
      <c r="DZP1" s="17"/>
      <c r="DZQ1" s="17"/>
      <c r="DZR1" s="17"/>
      <c r="DZS1" s="17"/>
      <c r="DZT1" s="17"/>
      <c r="DZU1" s="17"/>
      <c r="DZV1" s="17"/>
      <c r="DZW1" s="17"/>
      <c r="DZX1" s="17"/>
      <c r="DZY1" s="17"/>
      <c r="DZZ1" s="17"/>
      <c r="EAA1" s="17"/>
      <c r="EAB1" s="17"/>
      <c r="EAC1" s="17"/>
      <c r="EAD1" s="17"/>
      <c r="EAE1" s="17"/>
      <c r="EAF1" s="17"/>
      <c r="EAG1" s="17"/>
      <c r="EAH1" s="17"/>
      <c r="EAI1" s="17"/>
      <c r="EAJ1" s="17"/>
      <c r="EAK1" s="17"/>
      <c r="EAL1" s="17"/>
      <c r="EAM1" s="17"/>
      <c r="EAN1" s="17"/>
      <c r="EAO1" s="17"/>
      <c r="EAP1" s="17"/>
      <c r="EAQ1" s="17"/>
      <c r="EAR1" s="17"/>
      <c r="EAS1" s="17"/>
      <c r="EAT1" s="17"/>
      <c r="EAU1" s="17"/>
      <c r="EAV1" s="17"/>
      <c r="EAW1" s="17"/>
      <c r="EAX1" s="17"/>
      <c r="EAY1" s="17"/>
      <c r="EAZ1" s="17"/>
      <c r="EBA1" s="17"/>
      <c r="EBB1" s="17"/>
      <c r="EBC1" s="17"/>
      <c r="EBD1" s="17"/>
      <c r="EBE1" s="17"/>
      <c r="EBF1" s="17"/>
      <c r="EBG1" s="17"/>
      <c r="EBH1" s="17"/>
      <c r="EBI1" s="17"/>
      <c r="EBJ1" s="17"/>
      <c r="EBK1" s="17"/>
      <c r="EBL1" s="17"/>
      <c r="EBM1" s="17"/>
      <c r="EBN1" s="17"/>
      <c r="EBO1" s="17"/>
      <c r="EBP1" s="17"/>
      <c r="EBQ1" s="17"/>
      <c r="EBR1" s="17"/>
      <c r="EBS1" s="17"/>
      <c r="EBT1" s="17"/>
      <c r="EBU1" s="17"/>
      <c r="EBV1" s="17"/>
      <c r="EBW1" s="17"/>
      <c r="EBX1" s="17"/>
      <c r="EBY1" s="17"/>
      <c r="EBZ1" s="17"/>
      <c r="ECA1" s="17"/>
      <c r="ECB1" s="17"/>
      <c r="ECC1" s="17"/>
      <c r="ECD1" s="17"/>
      <c r="ECE1" s="17"/>
      <c r="ECF1" s="17"/>
      <c r="ECG1" s="17"/>
      <c r="ECH1" s="17"/>
      <c r="ECI1" s="17"/>
      <c r="ECJ1" s="17"/>
      <c r="ECK1" s="17"/>
      <c r="ECL1" s="17"/>
      <c r="ECM1" s="17"/>
      <c r="ECN1" s="17"/>
      <c r="ECO1" s="17"/>
      <c r="ECP1" s="17"/>
      <c r="ECQ1" s="17"/>
      <c r="ECR1" s="17"/>
      <c r="ECS1" s="17"/>
      <c r="ECT1" s="17"/>
      <c r="ECU1" s="17"/>
      <c r="ECV1" s="17"/>
      <c r="ECW1" s="17"/>
      <c r="ECX1" s="17"/>
      <c r="ECY1" s="17"/>
      <c r="ECZ1" s="17"/>
      <c r="EDA1" s="17"/>
      <c r="EDB1" s="17"/>
      <c r="EDC1" s="17"/>
      <c r="EDD1" s="17"/>
      <c r="EDE1" s="17"/>
      <c r="EDF1" s="17"/>
      <c r="EDG1" s="17"/>
      <c r="EDH1" s="17"/>
      <c r="EDI1" s="17"/>
      <c r="EDJ1" s="17"/>
      <c r="EDK1" s="17"/>
      <c r="EDL1" s="17"/>
      <c r="EDM1" s="17"/>
      <c r="EDN1" s="17"/>
      <c r="EDO1" s="17"/>
      <c r="EDP1" s="17"/>
      <c r="EDQ1" s="17"/>
      <c r="EDR1" s="17"/>
      <c r="EDS1" s="17"/>
      <c r="EDT1" s="17"/>
      <c r="EDU1" s="17"/>
      <c r="EDV1" s="17"/>
      <c r="EDW1" s="17"/>
      <c r="EDX1" s="17"/>
      <c r="EDY1" s="17"/>
      <c r="EDZ1" s="17"/>
      <c r="EEA1" s="17"/>
      <c r="EEB1" s="17"/>
      <c r="EEC1" s="17"/>
      <c r="EED1" s="17"/>
      <c r="EEE1" s="17"/>
      <c r="EEF1" s="17"/>
      <c r="EEG1" s="17"/>
      <c r="EEH1" s="17"/>
      <c r="EEI1" s="17"/>
      <c r="EEJ1" s="17"/>
      <c r="EEK1" s="17"/>
      <c r="EEL1" s="17"/>
      <c r="EEM1" s="17"/>
      <c r="EEN1" s="17"/>
      <c r="EEO1" s="17"/>
      <c r="EEP1" s="17"/>
      <c r="EEQ1" s="17"/>
      <c r="EER1" s="17"/>
      <c r="EES1" s="17"/>
      <c r="EET1" s="17"/>
      <c r="EEU1" s="17"/>
      <c r="EEV1" s="17"/>
      <c r="EEW1" s="17"/>
      <c r="EEX1" s="17"/>
      <c r="EEY1" s="17"/>
      <c r="EEZ1" s="17"/>
      <c r="EFA1" s="17"/>
      <c r="EFB1" s="17"/>
      <c r="EFC1" s="17"/>
      <c r="EFD1" s="17"/>
      <c r="EFE1" s="17"/>
      <c r="EFF1" s="17"/>
      <c r="EFG1" s="17"/>
      <c r="EFH1" s="17"/>
      <c r="EFI1" s="17"/>
      <c r="EFJ1" s="17"/>
      <c r="EFK1" s="17"/>
      <c r="EFL1" s="17"/>
      <c r="EFM1" s="17"/>
      <c r="EFN1" s="17"/>
      <c r="EFO1" s="17"/>
      <c r="EFP1" s="17"/>
      <c r="EFQ1" s="17"/>
      <c r="EFR1" s="17"/>
      <c r="EFS1" s="17"/>
      <c r="EFT1" s="17"/>
      <c r="EFU1" s="17"/>
      <c r="EFV1" s="17"/>
      <c r="EFW1" s="17"/>
      <c r="EFX1" s="17"/>
      <c r="EFY1" s="17"/>
      <c r="EFZ1" s="17"/>
      <c r="EGA1" s="17"/>
      <c r="EGB1" s="17"/>
      <c r="EGC1" s="17"/>
      <c r="EGD1" s="17"/>
      <c r="EGE1" s="17"/>
      <c r="EGF1" s="17"/>
      <c r="EGG1" s="17"/>
      <c r="EGH1" s="17"/>
      <c r="EGI1" s="17"/>
      <c r="EGJ1" s="17"/>
      <c r="EGK1" s="17"/>
      <c r="EGL1" s="17"/>
      <c r="EGM1" s="17"/>
      <c r="EGN1" s="17"/>
      <c r="EGO1" s="17"/>
      <c r="EGP1" s="17"/>
      <c r="EGQ1" s="17"/>
      <c r="EGR1" s="17"/>
      <c r="EGS1" s="17"/>
      <c r="EGT1" s="17"/>
      <c r="EGU1" s="17"/>
      <c r="EGV1" s="17"/>
      <c r="EGW1" s="17"/>
      <c r="EGX1" s="17"/>
      <c r="EGY1" s="17"/>
      <c r="EGZ1" s="17"/>
      <c r="EHA1" s="17"/>
      <c r="EHB1" s="17"/>
      <c r="EHC1" s="17"/>
      <c r="EHD1" s="17"/>
      <c r="EHE1" s="17"/>
      <c r="EHF1" s="17"/>
      <c r="EHG1" s="17"/>
      <c r="EHH1" s="17"/>
      <c r="EHI1" s="17"/>
      <c r="EHJ1" s="17"/>
      <c r="EHK1" s="17"/>
      <c r="EHL1" s="17"/>
      <c r="EHM1" s="17"/>
      <c r="EHN1" s="17"/>
      <c r="EHO1" s="17"/>
      <c r="EHP1" s="17"/>
      <c r="EHQ1" s="17"/>
      <c r="EHR1" s="17"/>
      <c r="EHS1" s="17"/>
      <c r="EHT1" s="17"/>
      <c r="EHU1" s="17"/>
      <c r="EHV1" s="17"/>
      <c r="EHW1" s="17"/>
      <c r="EHX1" s="17"/>
      <c r="EHY1" s="17"/>
      <c r="EHZ1" s="17"/>
      <c r="EIA1" s="17"/>
      <c r="EIB1" s="17"/>
      <c r="EIC1" s="17"/>
      <c r="EID1" s="17"/>
      <c r="EIE1" s="17"/>
      <c r="EIF1" s="17"/>
      <c r="EIG1" s="17"/>
      <c r="EIH1" s="17"/>
      <c r="EII1" s="17"/>
      <c r="EIJ1" s="17"/>
      <c r="EIK1" s="17"/>
      <c r="EIL1" s="17"/>
      <c r="EIM1" s="17"/>
      <c r="EIN1" s="17"/>
      <c r="EIO1" s="17"/>
      <c r="EIP1" s="17"/>
      <c r="EIQ1" s="17"/>
      <c r="EIR1" s="17"/>
      <c r="EIS1" s="17"/>
      <c r="EIT1" s="17"/>
      <c r="EIU1" s="17"/>
      <c r="EIV1" s="17"/>
      <c r="EIW1" s="17"/>
      <c r="EIX1" s="17"/>
      <c r="EIY1" s="17"/>
      <c r="EIZ1" s="17"/>
      <c r="EJA1" s="17"/>
      <c r="EJB1" s="17"/>
      <c r="EJC1" s="17"/>
      <c r="EJD1" s="17"/>
      <c r="EJE1" s="17"/>
      <c r="EJF1" s="17"/>
      <c r="EJG1" s="17"/>
      <c r="EJH1" s="17"/>
      <c r="EJI1" s="17"/>
      <c r="EJJ1" s="17"/>
      <c r="EJK1" s="17"/>
      <c r="EJL1" s="17"/>
      <c r="EJM1" s="17"/>
      <c r="EJN1" s="17"/>
      <c r="EJO1" s="17"/>
      <c r="EJP1" s="17"/>
      <c r="EJQ1" s="17"/>
      <c r="EJR1" s="17"/>
      <c r="EJS1" s="17"/>
      <c r="EJT1" s="17"/>
      <c r="EJU1" s="17"/>
      <c r="EJV1" s="17"/>
      <c r="EJW1" s="17"/>
      <c r="EJX1" s="17"/>
      <c r="EJY1" s="17"/>
      <c r="EJZ1" s="17"/>
      <c r="EKA1" s="17"/>
      <c r="EKB1" s="17"/>
      <c r="EKC1" s="17"/>
      <c r="EKD1" s="17"/>
      <c r="EKE1" s="17"/>
      <c r="EKF1" s="17"/>
      <c r="EKG1" s="17"/>
      <c r="EKH1" s="17"/>
      <c r="EKI1" s="17"/>
      <c r="EKJ1" s="17"/>
      <c r="EKK1" s="17"/>
      <c r="EKL1" s="17"/>
      <c r="EKM1" s="17"/>
      <c r="EKN1" s="17"/>
      <c r="EKO1" s="17"/>
      <c r="EKP1" s="17"/>
      <c r="EKQ1" s="17"/>
      <c r="EKR1" s="17"/>
      <c r="EKS1" s="17"/>
      <c r="EKT1" s="17"/>
      <c r="EKU1" s="17"/>
      <c r="EKV1" s="17"/>
      <c r="EKW1" s="17"/>
      <c r="EKX1" s="17"/>
      <c r="EKY1" s="17"/>
      <c r="EKZ1" s="17"/>
      <c r="ELA1" s="17"/>
      <c r="ELB1" s="17"/>
      <c r="ELC1" s="17"/>
      <c r="ELD1" s="17"/>
      <c r="ELE1" s="17"/>
      <c r="ELF1" s="17"/>
      <c r="ELG1" s="17"/>
      <c r="ELH1" s="17"/>
      <c r="ELI1" s="17"/>
      <c r="ELJ1" s="17"/>
      <c r="ELK1" s="17"/>
      <c r="ELL1" s="17"/>
      <c r="ELM1" s="17"/>
      <c r="ELN1" s="17"/>
      <c r="ELO1" s="17"/>
      <c r="ELP1" s="17"/>
      <c r="ELQ1" s="17"/>
      <c r="ELR1" s="17"/>
      <c r="ELS1" s="17"/>
      <c r="ELT1" s="17"/>
      <c r="ELU1" s="17"/>
      <c r="ELV1" s="17"/>
      <c r="ELW1" s="17"/>
      <c r="ELX1" s="17"/>
      <c r="ELY1" s="17"/>
      <c r="ELZ1" s="17"/>
      <c r="EMA1" s="17"/>
      <c r="EMB1" s="17"/>
      <c r="EMC1" s="17"/>
      <c r="EMD1" s="17"/>
      <c r="EME1" s="17"/>
      <c r="EMF1" s="17"/>
      <c r="EMG1" s="17"/>
      <c r="EMH1" s="17"/>
      <c r="EMI1" s="17"/>
      <c r="EMJ1" s="17"/>
      <c r="EMK1" s="17"/>
      <c r="EML1" s="17"/>
      <c r="EMM1" s="17"/>
      <c r="EMN1" s="17"/>
      <c r="EMO1" s="17"/>
      <c r="EMP1" s="17"/>
      <c r="EMQ1" s="17"/>
      <c r="EMR1" s="17"/>
      <c r="EMS1" s="17"/>
      <c r="EMT1" s="17"/>
      <c r="EMU1" s="17"/>
      <c r="EMV1" s="17"/>
      <c r="EMW1" s="17"/>
      <c r="EMX1" s="17"/>
      <c r="EMY1" s="17"/>
      <c r="EMZ1" s="17"/>
      <c r="ENA1" s="17"/>
      <c r="ENB1" s="17"/>
      <c r="ENC1" s="17"/>
      <c r="END1" s="17"/>
      <c r="ENE1" s="17"/>
      <c r="ENF1" s="17"/>
      <c r="ENG1" s="17"/>
      <c r="ENH1" s="17"/>
      <c r="ENI1" s="17"/>
      <c r="ENJ1" s="17"/>
      <c r="ENK1" s="17"/>
      <c r="ENL1" s="17"/>
      <c r="ENM1" s="17"/>
      <c r="ENN1" s="17"/>
      <c r="ENO1" s="17"/>
      <c r="ENP1" s="17"/>
      <c r="ENQ1" s="17"/>
      <c r="ENR1" s="17"/>
      <c r="ENS1" s="17"/>
      <c r="ENT1" s="17"/>
      <c r="ENU1" s="17"/>
      <c r="ENV1" s="17"/>
      <c r="ENW1" s="17"/>
      <c r="ENX1" s="17"/>
      <c r="ENY1" s="17"/>
      <c r="ENZ1" s="17"/>
      <c r="EOA1" s="17"/>
      <c r="EOB1" s="17"/>
      <c r="EOC1" s="17"/>
      <c r="EOD1" s="17"/>
      <c r="EOE1" s="17"/>
      <c r="EOF1" s="17"/>
      <c r="EOG1" s="17"/>
      <c r="EOH1" s="17"/>
      <c r="EOI1" s="17"/>
      <c r="EOJ1" s="17"/>
      <c r="EOK1" s="17"/>
      <c r="EOL1" s="17"/>
      <c r="EOM1" s="17"/>
      <c r="EON1" s="17"/>
      <c r="EOO1" s="17"/>
      <c r="EOP1" s="17"/>
      <c r="EOQ1" s="17"/>
      <c r="EOR1" s="17"/>
      <c r="EOS1" s="17"/>
      <c r="EOT1" s="17"/>
      <c r="EOU1" s="17"/>
      <c r="EOV1" s="17"/>
      <c r="EOW1" s="17"/>
      <c r="EOX1" s="17"/>
      <c r="EOY1" s="17"/>
      <c r="EOZ1" s="17"/>
      <c r="EPA1" s="17"/>
      <c r="EPB1" s="17"/>
      <c r="EPC1" s="17"/>
      <c r="EPD1" s="17"/>
      <c r="EPE1" s="17"/>
      <c r="EPF1" s="17"/>
      <c r="EPG1" s="17"/>
      <c r="EPH1" s="17"/>
      <c r="EPI1" s="17"/>
      <c r="EPJ1" s="17"/>
      <c r="EPK1" s="17"/>
      <c r="EPL1" s="17"/>
      <c r="EPM1" s="17"/>
      <c r="EPN1" s="17"/>
      <c r="EPO1" s="17"/>
      <c r="EPP1" s="17"/>
      <c r="EPQ1" s="17"/>
      <c r="EPR1" s="17"/>
      <c r="EPS1" s="17"/>
      <c r="EPT1" s="17"/>
      <c r="EPU1" s="17"/>
      <c r="EPV1" s="17"/>
      <c r="EPW1" s="17"/>
      <c r="EPX1" s="17"/>
      <c r="EPY1" s="17"/>
      <c r="EPZ1" s="17"/>
      <c r="EQA1" s="17"/>
      <c r="EQB1" s="17"/>
      <c r="EQC1" s="17"/>
      <c r="EQD1" s="17"/>
      <c r="EQE1" s="17"/>
      <c r="EQF1" s="17"/>
      <c r="EQG1" s="17"/>
      <c r="EQH1" s="17"/>
      <c r="EQI1" s="17"/>
      <c r="EQJ1" s="17"/>
      <c r="EQK1" s="17"/>
      <c r="EQL1" s="17"/>
      <c r="EQM1" s="17"/>
      <c r="EQN1" s="17"/>
      <c r="EQO1" s="17"/>
      <c r="EQP1" s="17"/>
      <c r="EQQ1" s="17"/>
      <c r="EQR1" s="17"/>
      <c r="EQS1" s="17"/>
      <c r="EQT1" s="17"/>
      <c r="EQU1" s="17"/>
      <c r="EQV1" s="17"/>
      <c r="EQW1" s="17"/>
      <c r="EQX1" s="17"/>
      <c r="EQY1" s="17"/>
      <c r="EQZ1" s="17"/>
      <c r="ERA1" s="17"/>
      <c r="ERB1" s="17"/>
      <c r="ERC1" s="17"/>
      <c r="ERD1" s="17"/>
      <c r="ERE1" s="17"/>
      <c r="ERF1" s="17"/>
      <c r="ERG1" s="17"/>
      <c r="ERH1" s="17"/>
      <c r="ERI1" s="17"/>
      <c r="ERJ1" s="17"/>
      <c r="ERK1" s="17"/>
      <c r="ERL1" s="17"/>
      <c r="ERM1" s="17"/>
      <c r="ERN1" s="17"/>
      <c r="ERO1" s="17"/>
      <c r="ERP1" s="17"/>
      <c r="ERQ1" s="17"/>
      <c r="ERR1" s="17"/>
      <c r="ERS1" s="17"/>
      <c r="ERT1" s="17"/>
      <c r="ERU1" s="17"/>
      <c r="ERV1" s="17"/>
      <c r="ERW1" s="17"/>
      <c r="ERX1" s="17"/>
      <c r="ERY1" s="17"/>
      <c r="ERZ1" s="17"/>
      <c r="ESA1" s="17"/>
      <c r="ESB1" s="17"/>
      <c r="ESC1" s="17"/>
      <c r="ESD1" s="17"/>
      <c r="ESE1" s="17"/>
      <c r="ESF1" s="17"/>
      <c r="ESG1" s="17"/>
      <c r="ESH1" s="17"/>
      <c r="ESI1" s="17"/>
      <c r="ESJ1" s="17"/>
      <c r="ESK1" s="17"/>
      <c r="ESL1" s="17"/>
      <c r="ESM1" s="17"/>
      <c r="ESN1" s="17"/>
      <c r="ESO1" s="17"/>
      <c r="ESP1" s="17"/>
      <c r="ESQ1" s="17"/>
      <c r="ESR1" s="17"/>
      <c r="ESS1" s="17"/>
      <c r="EST1" s="17"/>
      <c r="ESU1" s="17"/>
      <c r="ESV1" s="17"/>
      <c r="ESW1" s="17"/>
      <c r="ESX1" s="17"/>
      <c r="ESY1" s="17"/>
      <c r="ESZ1" s="17"/>
      <c r="ETA1" s="17"/>
      <c r="ETB1" s="17"/>
      <c r="ETC1" s="17"/>
      <c r="ETD1" s="17"/>
      <c r="ETE1" s="17"/>
      <c r="ETF1" s="17"/>
      <c r="ETG1" s="17"/>
      <c r="ETH1" s="17"/>
      <c r="ETI1" s="17"/>
      <c r="ETJ1" s="17"/>
      <c r="ETK1" s="17"/>
      <c r="ETL1" s="17"/>
      <c r="ETM1" s="17"/>
      <c r="ETN1" s="17"/>
      <c r="ETO1" s="17"/>
      <c r="ETP1" s="17"/>
      <c r="ETQ1" s="17"/>
      <c r="ETR1" s="17"/>
      <c r="ETS1" s="17"/>
      <c r="ETT1" s="17"/>
      <c r="ETU1" s="17"/>
      <c r="ETV1" s="17"/>
      <c r="ETW1" s="17"/>
      <c r="ETX1" s="17"/>
      <c r="ETY1" s="17"/>
      <c r="ETZ1" s="17"/>
      <c r="EUA1" s="17"/>
      <c r="EUB1" s="17"/>
      <c r="EUC1" s="17"/>
      <c r="EUD1" s="17"/>
      <c r="EUE1" s="17"/>
      <c r="EUF1" s="17"/>
      <c r="EUG1" s="17"/>
      <c r="EUH1" s="17"/>
      <c r="EUI1" s="17"/>
      <c r="EUJ1" s="17"/>
      <c r="EUK1" s="17"/>
      <c r="EUL1" s="17"/>
      <c r="EUM1" s="17"/>
      <c r="EUN1" s="17"/>
      <c r="EUO1" s="17"/>
      <c r="EUP1" s="17"/>
      <c r="EUQ1" s="17"/>
      <c r="EUR1" s="17"/>
      <c r="EUS1" s="17"/>
      <c r="EUT1" s="17"/>
      <c r="EUU1" s="17"/>
      <c r="EUV1" s="17"/>
      <c r="EUW1" s="17"/>
      <c r="EUX1" s="17"/>
      <c r="EUY1" s="17"/>
      <c r="EUZ1" s="17"/>
      <c r="EVA1" s="17"/>
      <c r="EVB1" s="17"/>
      <c r="EVC1" s="17"/>
      <c r="EVD1" s="17"/>
      <c r="EVE1" s="17"/>
      <c r="EVF1" s="17"/>
      <c r="EVG1" s="17"/>
      <c r="EVH1" s="17"/>
      <c r="EVI1" s="17"/>
      <c r="EVJ1" s="17"/>
      <c r="EVK1" s="17"/>
      <c r="EVL1" s="17"/>
      <c r="EVM1" s="17"/>
      <c r="EVN1" s="17"/>
      <c r="EVO1" s="17"/>
      <c r="EVP1" s="17"/>
      <c r="EVQ1" s="17"/>
      <c r="EVR1" s="17"/>
      <c r="EVS1" s="17"/>
      <c r="EVT1" s="17"/>
      <c r="EVU1" s="17"/>
      <c r="EVV1" s="17"/>
      <c r="EVW1" s="17"/>
      <c r="EVX1" s="17"/>
      <c r="EVY1" s="17"/>
      <c r="EVZ1" s="17"/>
      <c r="EWA1" s="17"/>
      <c r="EWB1" s="17"/>
      <c r="EWC1" s="17"/>
      <c r="EWD1" s="17"/>
      <c r="EWE1" s="17"/>
      <c r="EWF1" s="17"/>
      <c r="EWG1" s="17"/>
      <c r="EWH1" s="17"/>
      <c r="EWI1" s="17"/>
      <c r="EWJ1" s="17"/>
      <c r="EWK1" s="17"/>
      <c r="EWL1" s="17"/>
      <c r="EWM1" s="17"/>
      <c r="EWN1" s="17"/>
      <c r="EWO1" s="17"/>
      <c r="EWP1" s="17"/>
      <c r="EWQ1" s="17"/>
      <c r="EWR1" s="17"/>
      <c r="EWS1" s="17"/>
      <c r="EWT1" s="17"/>
      <c r="EWU1" s="17"/>
      <c r="EWV1" s="17"/>
      <c r="EWW1" s="17"/>
      <c r="EWX1" s="17"/>
      <c r="EWY1" s="17"/>
      <c r="EWZ1" s="17"/>
      <c r="EXA1" s="17"/>
      <c r="EXB1" s="17"/>
      <c r="EXC1" s="17"/>
      <c r="EXD1" s="17"/>
      <c r="EXE1" s="17"/>
      <c r="EXF1" s="17"/>
      <c r="EXG1" s="17"/>
      <c r="EXH1" s="17"/>
      <c r="EXI1" s="17"/>
      <c r="EXJ1" s="17"/>
      <c r="EXK1" s="17"/>
      <c r="EXL1" s="17"/>
      <c r="EXM1" s="17"/>
      <c r="EXN1" s="17"/>
      <c r="EXO1" s="17"/>
      <c r="EXP1" s="17"/>
      <c r="EXQ1" s="17"/>
      <c r="EXR1" s="17"/>
      <c r="EXS1" s="17"/>
      <c r="EXT1" s="17"/>
      <c r="EXU1" s="17"/>
      <c r="EXV1" s="17"/>
      <c r="EXW1" s="17"/>
      <c r="EXX1" s="17"/>
      <c r="EXY1" s="17"/>
      <c r="EXZ1" s="17"/>
      <c r="EYA1" s="17"/>
      <c r="EYB1" s="17"/>
      <c r="EYC1" s="17"/>
      <c r="EYD1" s="17"/>
      <c r="EYE1" s="17"/>
      <c r="EYF1" s="17"/>
      <c r="EYG1" s="17"/>
      <c r="EYH1" s="17"/>
      <c r="EYI1" s="17"/>
      <c r="EYJ1" s="17"/>
      <c r="EYK1" s="17"/>
      <c r="EYL1" s="17"/>
      <c r="EYM1" s="17"/>
      <c r="EYN1" s="17"/>
      <c r="EYO1" s="17"/>
      <c r="EYP1" s="17"/>
      <c r="EYQ1" s="17"/>
      <c r="EYR1" s="17"/>
      <c r="EYS1" s="17"/>
      <c r="EYT1" s="17"/>
      <c r="EYU1" s="17"/>
      <c r="EYV1" s="17"/>
      <c r="EYW1" s="17"/>
      <c r="EYX1" s="17"/>
      <c r="EYY1" s="17"/>
      <c r="EYZ1" s="17"/>
      <c r="EZA1" s="17"/>
      <c r="EZB1" s="17"/>
      <c r="EZC1" s="17"/>
      <c r="EZD1" s="17"/>
      <c r="EZE1" s="17"/>
      <c r="EZF1" s="17"/>
      <c r="EZG1" s="17"/>
      <c r="EZH1" s="17"/>
      <c r="EZI1" s="17"/>
      <c r="EZJ1" s="17"/>
      <c r="EZK1" s="17"/>
      <c r="EZL1" s="17"/>
      <c r="EZM1" s="17"/>
      <c r="EZN1" s="17"/>
      <c r="EZO1" s="17"/>
      <c r="EZP1" s="17"/>
      <c r="EZQ1" s="17"/>
      <c r="EZR1" s="17"/>
      <c r="EZS1" s="17"/>
      <c r="EZT1" s="17"/>
      <c r="EZU1" s="17"/>
      <c r="EZV1" s="17"/>
      <c r="EZW1" s="17"/>
      <c r="EZX1" s="17"/>
      <c r="EZY1" s="17"/>
      <c r="EZZ1" s="17"/>
      <c r="FAA1" s="17"/>
      <c r="FAB1" s="17"/>
      <c r="FAC1" s="17"/>
      <c r="FAD1" s="17"/>
      <c r="FAE1" s="17"/>
      <c r="FAF1" s="17"/>
      <c r="FAG1" s="17"/>
      <c r="FAH1" s="17"/>
      <c r="FAI1" s="17"/>
      <c r="FAJ1" s="17"/>
      <c r="FAK1" s="17"/>
      <c r="FAL1" s="17"/>
      <c r="FAM1" s="17"/>
      <c r="FAN1" s="17"/>
      <c r="FAO1" s="17"/>
      <c r="FAP1" s="17"/>
      <c r="FAQ1" s="17"/>
      <c r="FAR1" s="17"/>
      <c r="FAS1" s="17"/>
      <c r="FAT1" s="17"/>
      <c r="FAU1" s="17"/>
      <c r="FAV1" s="17"/>
      <c r="FAW1" s="17"/>
      <c r="FAX1" s="17"/>
      <c r="FAY1" s="17"/>
      <c r="FAZ1" s="17"/>
      <c r="FBA1" s="17"/>
      <c r="FBB1" s="17"/>
      <c r="FBC1" s="17"/>
      <c r="FBD1" s="17"/>
      <c r="FBE1" s="17"/>
      <c r="FBF1" s="17"/>
      <c r="FBG1" s="17"/>
      <c r="FBH1" s="17"/>
      <c r="FBI1" s="17"/>
      <c r="FBJ1" s="17"/>
      <c r="FBK1" s="17"/>
      <c r="FBL1" s="17"/>
      <c r="FBM1" s="17"/>
      <c r="FBN1" s="17"/>
      <c r="FBO1" s="17"/>
      <c r="FBP1" s="17"/>
      <c r="FBQ1" s="17"/>
      <c r="FBR1" s="17"/>
      <c r="FBS1" s="17"/>
      <c r="FBT1" s="17"/>
      <c r="FBU1" s="17"/>
      <c r="FBV1" s="17"/>
      <c r="FBW1" s="17"/>
      <c r="FBX1" s="17"/>
      <c r="FBY1" s="17"/>
      <c r="FBZ1" s="17"/>
      <c r="FCA1" s="17"/>
      <c r="FCB1" s="17"/>
      <c r="FCC1" s="17"/>
      <c r="FCD1" s="17"/>
      <c r="FCE1" s="17"/>
      <c r="FCF1" s="17"/>
      <c r="FCG1" s="17"/>
      <c r="FCH1" s="17"/>
      <c r="FCI1" s="17"/>
      <c r="FCJ1" s="17"/>
      <c r="FCK1" s="17"/>
      <c r="FCL1" s="17"/>
      <c r="FCM1" s="17"/>
      <c r="FCN1" s="17"/>
      <c r="FCO1" s="17"/>
      <c r="FCP1" s="17"/>
      <c r="FCQ1" s="17"/>
      <c r="FCR1" s="17"/>
      <c r="FCS1" s="17"/>
      <c r="FCT1" s="17"/>
      <c r="FCU1" s="17"/>
      <c r="FCV1" s="17"/>
      <c r="FCW1" s="17"/>
      <c r="FCX1" s="17"/>
      <c r="FCY1" s="17"/>
      <c r="FCZ1" s="17"/>
      <c r="FDA1" s="17"/>
      <c r="FDB1" s="17"/>
      <c r="FDC1" s="17"/>
      <c r="FDD1" s="17"/>
      <c r="FDE1" s="17"/>
      <c r="FDF1" s="17"/>
      <c r="FDG1" s="17"/>
      <c r="FDH1" s="17"/>
      <c r="FDI1" s="17"/>
      <c r="FDJ1" s="17"/>
      <c r="FDK1" s="17"/>
      <c r="FDL1" s="17"/>
      <c r="FDM1" s="17"/>
      <c r="FDN1" s="17"/>
      <c r="FDO1" s="17"/>
      <c r="FDP1" s="17"/>
      <c r="FDQ1" s="17"/>
      <c r="FDR1" s="17"/>
      <c r="FDS1" s="17"/>
      <c r="FDT1" s="17"/>
      <c r="FDU1" s="17"/>
      <c r="FDV1" s="17"/>
      <c r="FDW1" s="17"/>
      <c r="FDX1" s="17"/>
      <c r="FDY1" s="17"/>
      <c r="FDZ1" s="17"/>
      <c r="FEA1" s="17"/>
      <c r="FEB1" s="17"/>
      <c r="FEC1" s="17"/>
      <c r="FED1" s="17"/>
      <c r="FEE1" s="17"/>
      <c r="FEF1" s="17"/>
      <c r="FEG1" s="17"/>
      <c r="FEH1" s="17"/>
      <c r="FEI1" s="17"/>
      <c r="FEJ1" s="17"/>
      <c r="FEK1" s="17"/>
      <c r="FEL1" s="17"/>
      <c r="FEM1" s="17"/>
      <c r="FEN1" s="17"/>
      <c r="FEO1" s="17"/>
      <c r="FEP1" s="17"/>
      <c r="FEQ1" s="17"/>
      <c r="FER1" s="17"/>
      <c r="FES1" s="17"/>
      <c r="FET1" s="17"/>
      <c r="FEU1" s="17"/>
      <c r="FEV1" s="17"/>
      <c r="FEW1" s="17"/>
      <c r="FEX1" s="17"/>
      <c r="FEY1" s="17"/>
      <c r="FEZ1" s="17"/>
      <c r="FFA1" s="17"/>
      <c r="FFB1" s="17"/>
      <c r="FFC1" s="17"/>
      <c r="FFD1" s="17"/>
      <c r="FFE1" s="17"/>
      <c r="FFF1" s="17"/>
      <c r="FFG1" s="17"/>
      <c r="FFH1" s="17"/>
      <c r="FFI1" s="17"/>
      <c r="FFJ1" s="17"/>
      <c r="FFK1" s="17"/>
      <c r="FFL1" s="17"/>
      <c r="FFM1" s="17"/>
      <c r="FFN1" s="17"/>
      <c r="FFO1" s="17"/>
      <c r="FFP1" s="17"/>
      <c r="FFQ1" s="17"/>
      <c r="FFR1" s="17"/>
      <c r="FFS1" s="17"/>
      <c r="FFT1" s="17"/>
      <c r="FFU1" s="17"/>
      <c r="FFV1" s="17"/>
      <c r="FFW1" s="17"/>
      <c r="FFX1" s="17"/>
      <c r="FFY1" s="17"/>
      <c r="FFZ1" s="17"/>
      <c r="FGA1" s="17"/>
      <c r="FGB1" s="17"/>
      <c r="FGC1" s="17"/>
      <c r="FGD1" s="17"/>
      <c r="FGE1" s="17"/>
      <c r="FGF1" s="17"/>
      <c r="FGG1" s="17"/>
      <c r="FGH1" s="17"/>
      <c r="FGI1" s="17"/>
      <c r="FGJ1" s="17"/>
      <c r="FGK1" s="17"/>
      <c r="FGL1" s="17"/>
      <c r="FGM1" s="17"/>
      <c r="FGN1" s="17"/>
      <c r="FGO1" s="17"/>
      <c r="FGP1" s="17"/>
      <c r="FGQ1" s="17"/>
      <c r="FGR1" s="17"/>
      <c r="FGS1" s="17"/>
      <c r="FGT1" s="17"/>
      <c r="FGU1" s="17"/>
      <c r="FGV1" s="17"/>
      <c r="FGW1" s="17"/>
      <c r="FGX1" s="17"/>
      <c r="FGY1" s="17"/>
      <c r="FGZ1" s="17"/>
      <c r="FHA1" s="17"/>
      <c r="FHB1" s="17"/>
      <c r="FHC1" s="17"/>
      <c r="FHD1" s="17"/>
      <c r="FHE1" s="17"/>
      <c r="FHF1" s="17"/>
      <c r="FHG1" s="17"/>
      <c r="FHH1" s="17"/>
      <c r="FHI1" s="17"/>
      <c r="FHJ1" s="17"/>
      <c r="FHK1" s="17"/>
      <c r="FHL1" s="17"/>
      <c r="FHM1" s="17"/>
      <c r="FHN1" s="17"/>
      <c r="FHO1" s="17"/>
      <c r="FHP1" s="17"/>
      <c r="FHQ1" s="17"/>
      <c r="FHR1" s="17"/>
      <c r="FHS1" s="17"/>
      <c r="FHT1" s="17"/>
      <c r="FHU1" s="17"/>
      <c r="FHV1" s="17"/>
      <c r="FHW1" s="17"/>
      <c r="FHX1" s="17"/>
      <c r="FHY1" s="17"/>
      <c r="FHZ1" s="17"/>
      <c r="FIA1" s="17"/>
      <c r="FIB1" s="17"/>
      <c r="FIC1" s="17"/>
      <c r="FID1" s="17"/>
      <c r="FIE1" s="17"/>
      <c r="FIF1" s="17"/>
      <c r="FIG1" s="17"/>
      <c r="FIH1" s="17"/>
      <c r="FII1" s="17"/>
      <c r="FIJ1" s="17"/>
      <c r="FIK1" s="17"/>
      <c r="FIL1" s="17"/>
      <c r="FIM1" s="17"/>
      <c r="FIN1" s="17"/>
      <c r="FIO1" s="17"/>
      <c r="FIP1" s="17"/>
      <c r="FIQ1" s="17"/>
      <c r="FIR1" s="17"/>
      <c r="FIS1" s="17"/>
      <c r="FIT1" s="17"/>
      <c r="FIU1" s="17"/>
      <c r="FIV1" s="17"/>
      <c r="FIW1" s="17"/>
      <c r="FIX1" s="17"/>
      <c r="FIY1" s="17"/>
      <c r="FIZ1" s="17"/>
      <c r="FJA1" s="17"/>
      <c r="FJB1" s="17"/>
      <c r="FJC1" s="17"/>
      <c r="FJD1" s="17"/>
      <c r="FJE1" s="17"/>
      <c r="FJF1" s="17"/>
      <c r="FJG1" s="17"/>
      <c r="FJH1" s="17"/>
      <c r="FJI1" s="17"/>
      <c r="FJJ1" s="17"/>
      <c r="FJK1" s="17"/>
      <c r="FJL1" s="17"/>
      <c r="FJM1" s="17"/>
      <c r="FJN1" s="17"/>
      <c r="FJO1" s="17"/>
      <c r="FJP1" s="17"/>
      <c r="FJQ1" s="17"/>
      <c r="FJR1" s="17"/>
      <c r="FJS1" s="17"/>
      <c r="FJT1" s="17"/>
      <c r="FJU1" s="17"/>
      <c r="FJV1" s="17"/>
      <c r="FJW1" s="17"/>
      <c r="FJX1" s="17"/>
      <c r="FJY1" s="17"/>
      <c r="FJZ1" s="17"/>
      <c r="FKA1" s="17"/>
      <c r="FKB1" s="17"/>
      <c r="FKC1" s="17"/>
      <c r="FKD1" s="17"/>
      <c r="FKE1" s="17"/>
      <c r="FKF1" s="17"/>
      <c r="FKG1" s="17"/>
      <c r="FKH1" s="17"/>
      <c r="FKI1" s="17"/>
      <c r="FKJ1" s="17"/>
      <c r="FKK1" s="17"/>
      <c r="FKL1" s="17"/>
      <c r="FKM1" s="17"/>
      <c r="FKN1" s="17"/>
      <c r="FKO1" s="17"/>
      <c r="FKP1" s="17"/>
      <c r="FKQ1" s="17"/>
      <c r="FKR1" s="17"/>
      <c r="FKS1" s="17"/>
      <c r="FKT1" s="17"/>
      <c r="FKU1" s="17"/>
      <c r="FKV1" s="17"/>
      <c r="FKW1" s="17"/>
      <c r="FKX1" s="17"/>
      <c r="FKY1" s="17"/>
      <c r="FKZ1" s="17"/>
      <c r="FLA1" s="17"/>
      <c r="FLB1" s="17"/>
      <c r="FLC1" s="17"/>
      <c r="FLD1" s="17"/>
      <c r="FLE1" s="17"/>
      <c r="FLF1" s="17"/>
      <c r="FLG1" s="17"/>
      <c r="FLH1" s="17"/>
      <c r="FLI1" s="17"/>
      <c r="FLJ1" s="17"/>
      <c r="FLK1" s="17"/>
      <c r="FLL1" s="17"/>
      <c r="FLM1" s="17"/>
      <c r="FLN1" s="17"/>
      <c r="FLO1" s="17"/>
      <c r="FLP1" s="17"/>
      <c r="FLQ1" s="17"/>
      <c r="FLR1" s="17"/>
      <c r="FLS1" s="17"/>
      <c r="FLT1" s="17"/>
      <c r="FLU1" s="17"/>
      <c r="FLV1" s="17"/>
      <c r="FLW1" s="17"/>
      <c r="FLX1" s="17"/>
      <c r="FLY1" s="17"/>
      <c r="FLZ1" s="17"/>
      <c r="FMA1" s="17"/>
      <c r="FMB1" s="17"/>
      <c r="FMC1" s="17"/>
      <c r="FMD1" s="17"/>
      <c r="FME1" s="17"/>
      <c r="FMF1" s="17"/>
      <c r="FMG1" s="17"/>
      <c r="FMH1" s="17"/>
      <c r="FMI1" s="17"/>
      <c r="FMJ1" s="17"/>
      <c r="FMK1" s="17"/>
      <c r="FML1" s="17"/>
      <c r="FMM1" s="17"/>
      <c r="FMN1" s="17"/>
      <c r="FMO1" s="17"/>
      <c r="FMP1" s="17"/>
      <c r="FMQ1" s="17"/>
      <c r="FMR1" s="17"/>
      <c r="FMS1" s="17"/>
      <c r="FMT1" s="17"/>
      <c r="FMU1" s="17"/>
      <c r="FMV1" s="17"/>
      <c r="FMW1" s="17"/>
      <c r="FMX1" s="17"/>
      <c r="FMY1" s="17"/>
      <c r="FMZ1" s="17"/>
      <c r="FNA1" s="17"/>
      <c r="FNB1" s="17"/>
      <c r="FNC1" s="17"/>
      <c r="FND1" s="17"/>
      <c r="FNE1" s="17"/>
      <c r="FNF1" s="17"/>
      <c r="FNG1" s="17"/>
      <c r="FNH1" s="17"/>
      <c r="FNI1" s="17"/>
      <c r="FNJ1" s="17"/>
      <c r="FNK1" s="17"/>
      <c r="FNL1" s="17"/>
      <c r="FNM1" s="17"/>
      <c r="FNN1" s="17"/>
      <c r="FNO1" s="17"/>
      <c r="FNP1" s="17"/>
      <c r="FNQ1" s="17"/>
      <c r="FNR1" s="17"/>
      <c r="FNS1" s="17"/>
      <c r="FNT1" s="17"/>
      <c r="FNU1" s="17"/>
      <c r="FNV1" s="17"/>
      <c r="FNW1" s="17"/>
      <c r="FNX1" s="17"/>
      <c r="FNY1" s="17"/>
      <c r="FNZ1" s="17"/>
      <c r="FOA1" s="17"/>
      <c r="FOB1" s="17"/>
      <c r="FOC1" s="17"/>
      <c r="FOD1" s="17"/>
      <c r="FOE1" s="17"/>
      <c r="FOF1" s="17"/>
      <c r="FOG1" s="17"/>
      <c r="FOH1" s="17"/>
      <c r="FOI1" s="17"/>
      <c r="FOJ1" s="17"/>
      <c r="FOK1" s="17"/>
      <c r="FOL1" s="17"/>
      <c r="FOM1" s="17"/>
      <c r="FON1" s="17"/>
      <c r="FOO1" s="17"/>
      <c r="FOP1" s="17"/>
      <c r="FOQ1" s="17"/>
      <c r="FOR1" s="17"/>
      <c r="FOS1" s="17"/>
      <c r="FOT1" s="17"/>
      <c r="FOU1" s="17"/>
      <c r="FOV1" s="17"/>
      <c r="FOW1" s="17"/>
      <c r="FOX1" s="17"/>
      <c r="FOY1" s="17"/>
      <c r="FOZ1" s="17"/>
      <c r="FPA1" s="17"/>
      <c r="FPB1" s="17"/>
      <c r="FPC1" s="17"/>
      <c r="FPD1" s="17"/>
      <c r="FPE1" s="17"/>
      <c r="FPF1" s="17"/>
      <c r="FPG1" s="17"/>
      <c r="FPH1" s="17"/>
      <c r="FPI1" s="17"/>
      <c r="FPJ1" s="17"/>
      <c r="FPK1" s="17"/>
      <c r="FPL1" s="17"/>
      <c r="FPM1" s="17"/>
      <c r="FPN1" s="17"/>
      <c r="FPO1" s="17"/>
      <c r="FPP1" s="17"/>
      <c r="FPQ1" s="17"/>
      <c r="FPR1" s="17"/>
      <c r="FPS1" s="17"/>
      <c r="FPT1" s="17"/>
      <c r="FPU1" s="17"/>
      <c r="FPV1" s="17"/>
      <c r="FPW1" s="17"/>
      <c r="FPX1" s="17"/>
      <c r="FPY1" s="17"/>
      <c r="FPZ1" s="17"/>
      <c r="FQA1" s="17"/>
      <c r="FQB1" s="17"/>
      <c r="FQC1" s="17"/>
      <c r="FQD1" s="17"/>
      <c r="FQE1" s="17"/>
      <c r="FQF1" s="17"/>
      <c r="FQG1" s="17"/>
      <c r="FQH1" s="17"/>
      <c r="FQI1" s="17"/>
      <c r="FQJ1" s="17"/>
      <c r="FQK1" s="17"/>
      <c r="FQL1" s="17"/>
      <c r="FQM1" s="17"/>
      <c r="FQN1" s="17"/>
      <c r="FQO1" s="17"/>
      <c r="FQP1" s="17"/>
      <c r="FQQ1" s="17"/>
      <c r="FQR1" s="17"/>
      <c r="FQS1" s="17"/>
      <c r="FQT1" s="17"/>
      <c r="FQU1" s="17"/>
      <c r="FQV1" s="17"/>
      <c r="FQW1" s="17"/>
      <c r="FQX1" s="17"/>
      <c r="FQY1" s="17"/>
      <c r="FQZ1" s="17"/>
      <c r="FRA1" s="17"/>
      <c r="FRB1" s="17"/>
      <c r="FRC1" s="17"/>
      <c r="FRD1" s="17"/>
      <c r="FRE1" s="17"/>
      <c r="FRF1" s="17"/>
      <c r="FRG1" s="17"/>
      <c r="FRH1" s="17"/>
      <c r="FRI1" s="17"/>
      <c r="FRJ1" s="17"/>
      <c r="FRK1" s="17"/>
      <c r="FRL1" s="17"/>
      <c r="FRM1" s="17"/>
      <c r="FRN1" s="17"/>
      <c r="FRO1" s="17"/>
      <c r="FRP1" s="17"/>
      <c r="FRQ1" s="17"/>
      <c r="FRR1" s="17"/>
      <c r="FRS1" s="17"/>
      <c r="FRT1" s="17"/>
      <c r="FRU1" s="17"/>
      <c r="FRV1" s="17"/>
      <c r="FRW1" s="17"/>
      <c r="FRX1" s="17"/>
      <c r="FRY1" s="17"/>
      <c r="FRZ1" s="17"/>
      <c r="FSA1" s="17"/>
      <c r="FSB1" s="17"/>
      <c r="FSC1" s="17"/>
      <c r="FSD1" s="17"/>
      <c r="FSE1" s="17"/>
      <c r="FSF1" s="17"/>
      <c r="FSG1" s="17"/>
      <c r="FSH1" s="17"/>
      <c r="FSI1" s="17"/>
      <c r="FSJ1" s="17"/>
      <c r="FSK1" s="17"/>
      <c r="FSL1" s="17"/>
      <c r="FSM1" s="17"/>
      <c r="FSN1" s="17"/>
      <c r="FSO1" s="17"/>
      <c r="FSP1" s="17"/>
      <c r="FSQ1" s="17"/>
      <c r="FSR1" s="17"/>
      <c r="FSS1" s="17"/>
      <c r="FST1" s="17"/>
      <c r="FSU1" s="17"/>
      <c r="FSV1" s="17"/>
      <c r="FSW1" s="17"/>
      <c r="FSX1" s="17"/>
      <c r="FSY1" s="17"/>
      <c r="FSZ1" s="17"/>
      <c r="FTA1" s="17"/>
      <c r="FTB1" s="17"/>
      <c r="FTC1" s="17"/>
      <c r="FTD1" s="17"/>
      <c r="FTE1" s="17"/>
      <c r="FTF1" s="17"/>
      <c r="FTG1" s="17"/>
      <c r="FTH1" s="17"/>
      <c r="FTI1" s="17"/>
      <c r="FTJ1" s="17"/>
      <c r="FTK1" s="17"/>
      <c r="FTL1" s="17"/>
      <c r="FTM1" s="17"/>
      <c r="FTN1" s="17"/>
      <c r="FTO1" s="17"/>
      <c r="FTP1" s="17"/>
      <c r="FTQ1" s="17"/>
      <c r="FTR1" s="17"/>
      <c r="FTS1" s="17"/>
      <c r="FTT1" s="17"/>
      <c r="FTU1" s="17"/>
      <c r="FTV1" s="17"/>
      <c r="FTW1" s="17"/>
      <c r="FTX1" s="17"/>
      <c r="FTY1" s="17"/>
      <c r="FTZ1" s="17"/>
      <c r="FUA1" s="17"/>
      <c r="FUB1" s="17"/>
      <c r="FUC1" s="17"/>
      <c r="FUD1" s="17"/>
      <c r="FUE1" s="17"/>
      <c r="FUF1" s="17"/>
      <c r="FUG1" s="17"/>
      <c r="FUH1" s="17"/>
      <c r="FUI1" s="17"/>
      <c r="FUJ1" s="17"/>
      <c r="FUK1" s="17"/>
      <c r="FUL1" s="17"/>
      <c r="FUM1" s="17"/>
      <c r="FUN1" s="17"/>
      <c r="FUO1" s="17"/>
      <c r="FUP1" s="17"/>
      <c r="FUQ1" s="17"/>
      <c r="FUR1" s="17"/>
      <c r="FUS1" s="17"/>
      <c r="FUT1" s="17"/>
      <c r="FUU1" s="17"/>
      <c r="FUV1" s="17"/>
      <c r="FUW1" s="17"/>
      <c r="FUX1" s="17"/>
      <c r="FUY1" s="17"/>
      <c r="FUZ1" s="17"/>
      <c r="FVA1" s="17"/>
      <c r="FVB1" s="17"/>
      <c r="FVC1" s="17"/>
      <c r="FVD1" s="17"/>
      <c r="FVE1" s="17"/>
      <c r="FVF1" s="17"/>
      <c r="FVG1" s="17"/>
      <c r="FVH1" s="17"/>
      <c r="FVI1" s="17"/>
      <c r="FVJ1" s="17"/>
      <c r="FVK1" s="17"/>
      <c r="FVL1" s="17"/>
      <c r="FVM1" s="17"/>
      <c r="FVN1" s="17"/>
      <c r="FVO1" s="17"/>
      <c r="FVP1" s="17"/>
      <c r="FVQ1" s="17"/>
      <c r="FVR1" s="17"/>
      <c r="FVS1" s="17"/>
      <c r="FVT1" s="17"/>
      <c r="FVU1" s="17"/>
      <c r="FVV1" s="17"/>
      <c r="FVW1" s="17"/>
      <c r="FVX1" s="17"/>
      <c r="FVY1" s="17"/>
      <c r="FVZ1" s="17"/>
      <c r="FWA1" s="17"/>
      <c r="FWB1" s="17"/>
      <c r="FWC1" s="17"/>
      <c r="FWD1" s="17"/>
      <c r="FWE1" s="17"/>
      <c r="FWF1" s="17"/>
      <c r="FWG1" s="17"/>
      <c r="FWH1" s="17"/>
      <c r="FWI1" s="17"/>
      <c r="FWJ1" s="17"/>
      <c r="FWK1" s="17"/>
      <c r="FWL1" s="17"/>
      <c r="FWM1" s="17"/>
      <c r="FWN1" s="17"/>
      <c r="FWO1" s="17"/>
      <c r="FWP1" s="17"/>
      <c r="FWQ1" s="17"/>
      <c r="FWR1" s="17"/>
      <c r="FWS1" s="17"/>
      <c r="FWT1" s="17"/>
      <c r="FWU1" s="17"/>
      <c r="FWV1" s="17"/>
      <c r="FWW1" s="17"/>
      <c r="FWX1" s="17"/>
      <c r="FWY1" s="17"/>
      <c r="FWZ1" s="17"/>
      <c r="FXA1" s="17"/>
      <c r="FXB1" s="17"/>
      <c r="FXC1" s="17"/>
      <c r="FXD1" s="17"/>
      <c r="FXE1" s="17"/>
      <c r="FXF1" s="17"/>
      <c r="FXG1" s="17"/>
      <c r="FXH1" s="17"/>
      <c r="FXI1" s="17"/>
      <c r="FXJ1" s="17"/>
      <c r="FXK1" s="17"/>
      <c r="FXL1" s="17"/>
      <c r="FXM1" s="17"/>
      <c r="FXN1" s="17"/>
      <c r="FXO1" s="17"/>
      <c r="FXP1" s="17"/>
      <c r="FXQ1" s="17"/>
      <c r="FXR1" s="17"/>
      <c r="FXS1" s="17"/>
      <c r="FXT1" s="17"/>
      <c r="FXU1" s="17"/>
      <c r="FXV1" s="17"/>
      <c r="FXW1" s="17"/>
      <c r="FXX1" s="17"/>
      <c r="FXY1" s="17"/>
      <c r="FXZ1" s="17"/>
      <c r="FYA1" s="17"/>
      <c r="FYB1" s="17"/>
      <c r="FYC1" s="17"/>
      <c r="FYD1" s="17"/>
      <c r="FYE1" s="17"/>
      <c r="FYF1" s="17"/>
      <c r="FYG1" s="17"/>
      <c r="FYH1" s="17"/>
      <c r="FYI1" s="17"/>
      <c r="FYJ1" s="17"/>
      <c r="FYK1" s="17"/>
      <c r="FYL1" s="17"/>
      <c r="FYM1" s="17"/>
      <c r="FYN1" s="17"/>
      <c r="FYO1" s="17"/>
      <c r="FYP1" s="17"/>
      <c r="FYQ1" s="17"/>
      <c r="FYR1" s="17"/>
      <c r="FYS1" s="17"/>
      <c r="FYT1" s="17"/>
      <c r="FYU1" s="17"/>
      <c r="FYV1" s="17"/>
      <c r="FYW1" s="17"/>
      <c r="FYX1" s="17"/>
      <c r="FYY1" s="17"/>
      <c r="FYZ1" s="17"/>
      <c r="FZA1" s="17"/>
      <c r="FZB1" s="17"/>
      <c r="FZC1" s="17"/>
      <c r="FZD1" s="17"/>
      <c r="FZE1" s="17"/>
      <c r="FZF1" s="17"/>
      <c r="FZG1" s="17"/>
      <c r="FZH1" s="17"/>
      <c r="FZI1" s="17"/>
      <c r="FZJ1" s="17"/>
      <c r="FZK1" s="17"/>
      <c r="FZL1" s="17"/>
      <c r="FZM1" s="17"/>
      <c r="FZN1" s="17"/>
      <c r="FZO1" s="17"/>
      <c r="FZP1" s="17"/>
      <c r="FZQ1" s="17"/>
      <c r="FZR1" s="17"/>
      <c r="FZS1" s="17"/>
      <c r="FZT1" s="17"/>
      <c r="FZU1" s="17"/>
      <c r="FZV1" s="17"/>
      <c r="FZW1" s="17"/>
      <c r="FZX1" s="17"/>
      <c r="FZY1" s="17"/>
      <c r="FZZ1" s="17"/>
      <c r="GAA1" s="17"/>
      <c r="GAB1" s="17"/>
      <c r="GAC1" s="17"/>
      <c r="GAD1" s="17"/>
      <c r="GAE1" s="17"/>
      <c r="GAF1" s="17"/>
      <c r="GAG1" s="17"/>
      <c r="GAH1" s="17"/>
      <c r="GAI1" s="17"/>
      <c r="GAJ1" s="17"/>
      <c r="GAK1" s="17"/>
      <c r="GAL1" s="17"/>
      <c r="GAM1" s="17"/>
      <c r="GAN1" s="17"/>
      <c r="GAO1" s="17"/>
      <c r="GAP1" s="17"/>
      <c r="GAQ1" s="17"/>
      <c r="GAR1" s="17"/>
      <c r="GAS1" s="17"/>
      <c r="GAT1" s="17"/>
      <c r="GAU1" s="17"/>
      <c r="GAV1" s="17"/>
      <c r="GAW1" s="17"/>
      <c r="GAX1" s="17"/>
      <c r="GAY1" s="17"/>
      <c r="GAZ1" s="17"/>
      <c r="GBA1" s="17"/>
      <c r="GBB1" s="17"/>
      <c r="GBC1" s="17"/>
      <c r="GBD1" s="17"/>
      <c r="GBE1" s="17"/>
      <c r="GBF1" s="17"/>
      <c r="GBG1" s="17"/>
      <c r="GBH1" s="17"/>
      <c r="GBI1" s="17"/>
      <c r="GBJ1" s="17"/>
      <c r="GBK1" s="17"/>
      <c r="GBL1" s="17"/>
      <c r="GBM1" s="17"/>
      <c r="GBN1" s="17"/>
      <c r="GBO1" s="17"/>
      <c r="GBP1" s="17"/>
      <c r="GBQ1" s="17"/>
      <c r="GBR1" s="17"/>
      <c r="GBS1" s="17"/>
      <c r="GBT1" s="17"/>
      <c r="GBU1" s="17"/>
      <c r="GBV1" s="17"/>
      <c r="GBW1" s="17"/>
      <c r="GBX1" s="17"/>
      <c r="GBY1" s="17"/>
      <c r="GBZ1" s="17"/>
      <c r="GCA1" s="17"/>
      <c r="GCB1" s="17"/>
      <c r="GCC1" s="17"/>
      <c r="GCD1" s="17"/>
      <c r="GCE1" s="17"/>
      <c r="GCF1" s="17"/>
      <c r="GCG1" s="17"/>
      <c r="GCH1" s="17"/>
      <c r="GCI1" s="17"/>
      <c r="GCJ1" s="17"/>
      <c r="GCK1" s="17"/>
      <c r="GCL1" s="17"/>
      <c r="GCM1" s="17"/>
      <c r="GCN1" s="17"/>
      <c r="GCO1" s="17"/>
      <c r="GCP1" s="17"/>
      <c r="GCQ1" s="17"/>
      <c r="GCR1" s="17"/>
      <c r="GCS1" s="17"/>
      <c r="GCT1" s="17"/>
      <c r="GCU1" s="17"/>
      <c r="GCV1" s="17"/>
      <c r="GCW1" s="17"/>
      <c r="GCX1" s="17"/>
      <c r="GCY1" s="17"/>
      <c r="GCZ1" s="17"/>
      <c r="GDA1" s="17"/>
      <c r="GDB1" s="17"/>
      <c r="GDC1" s="17"/>
      <c r="GDD1" s="17"/>
      <c r="GDE1" s="17"/>
      <c r="GDF1" s="17"/>
      <c r="GDG1" s="17"/>
      <c r="GDH1" s="17"/>
      <c r="GDI1" s="17"/>
      <c r="GDJ1" s="17"/>
      <c r="GDK1" s="17"/>
      <c r="GDL1" s="17"/>
      <c r="GDM1" s="17"/>
      <c r="GDN1" s="17"/>
      <c r="GDO1" s="17"/>
      <c r="GDP1" s="17"/>
      <c r="GDQ1" s="17"/>
      <c r="GDR1" s="17"/>
      <c r="GDS1" s="17"/>
      <c r="GDT1" s="17"/>
      <c r="GDU1" s="17"/>
      <c r="GDV1" s="17"/>
      <c r="GDW1" s="17"/>
      <c r="GDX1" s="17"/>
      <c r="GDY1" s="17"/>
      <c r="GDZ1" s="17"/>
      <c r="GEA1" s="17"/>
      <c r="GEB1" s="17"/>
      <c r="GEC1" s="17"/>
      <c r="GED1" s="17"/>
      <c r="GEE1" s="17"/>
      <c r="GEF1" s="17"/>
      <c r="GEG1" s="17"/>
      <c r="GEH1" s="17"/>
      <c r="GEI1" s="17"/>
      <c r="GEJ1" s="17"/>
      <c r="GEK1" s="17"/>
      <c r="GEL1" s="17"/>
      <c r="GEM1" s="17"/>
      <c r="GEN1" s="17"/>
      <c r="GEO1" s="17"/>
      <c r="GEP1" s="17"/>
      <c r="GEQ1" s="17"/>
      <c r="GER1" s="17"/>
      <c r="GES1" s="17"/>
      <c r="GET1" s="17"/>
      <c r="GEU1" s="17"/>
      <c r="GEV1" s="17"/>
      <c r="GEW1" s="17"/>
      <c r="GEX1" s="17"/>
      <c r="GEY1" s="17"/>
      <c r="GEZ1" s="17"/>
      <c r="GFA1" s="17"/>
      <c r="GFB1" s="17"/>
      <c r="GFC1" s="17"/>
      <c r="GFD1" s="17"/>
      <c r="GFE1" s="17"/>
      <c r="GFF1" s="17"/>
      <c r="GFG1" s="17"/>
      <c r="GFH1" s="17"/>
      <c r="GFI1" s="17"/>
      <c r="GFJ1" s="17"/>
      <c r="GFK1" s="17"/>
      <c r="GFL1" s="17"/>
      <c r="GFM1" s="17"/>
      <c r="GFN1" s="17"/>
      <c r="GFO1" s="17"/>
      <c r="GFP1" s="17"/>
      <c r="GFQ1" s="17"/>
      <c r="GFR1" s="17"/>
      <c r="GFS1" s="17"/>
      <c r="GFT1" s="17"/>
      <c r="GFU1" s="17"/>
      <c r="GFV1" s="17"/>
      <c r="GFW1" s="17"/>
      <c r="GFX1" s="17"/>
      <c r="GFY1" s="17"/>
      <c r="GFZ1" s="17"/>
      <c r="GGA1" s="17"/>
      <c r="GGB1" s="17"/>
      <c r="GGC1" s="17"/>
      <c r="GGD1" s="17"/>
      <c r="GGE1" s="17"/>
      <c r="GGF1" s="17"/>
      <c r="GGG1" s="17"/>
      <c r="GGH1" s="17"/>
      <c r="GGI1" s="17"/>
      <c r="GGJ1" s="17"/>
      <c r="GGK1" s="17"/>
      <c r="GGL1" s="17"/>
      <c r="GGM1" s="17"/>
      <c r="GGN1" s="17"/>
      <c r="GGO1" s="17"/>
      <c r="GGP1" s="17"/>
      <c r="GGQ1" s="17"/>
      <c r="GGR1" s="17"/>
      <c r="GGS1" s="17"/>
      <c r="GGT1" s="17"/>
      <c r="GGU1" s="17"/>
      <c r="GGV1" s="17"/>
      <c r="GGW1" s="17"/>
      <c r="GGX1" s="17"/>
      <c r="GGY1" s="17"/>
      <c r="GGZ1" s="17"/>
      <c r="GHA1" s="17"/>
      <c r="GHB1" s="17"/>
      <c r="GHC1" s="17"/>
      <c r="GHD1" s="17"/>
      <c r="GHE1" s="17"/>
      <c r="GHF1" s="17"/>
      <c r="GHG1" s="17"/>
      <c r="GHH1" s="17"/>
      <c r="GHI1" s="17"/>
      <c r="GHJ1" s="17"/>
      <c r="GHK1" s="17"/>
      <c r="GHL1" s="17"/>
      <c r="GHM1" s="17"/>
      <c r="GHN1" s="17"/>
      <c r="GHO1" s="17"/>
      <c r="GHP1" s="17"/>
      <c r="GHQ1" s="17"/>
      <c r="GHR1" s="17"/>
      <c r="GHS1" s="17"/>
      <c r="GHT1" s="17"/>
      <c r="GHU1" s="17"/>
      <c r="GHV1" s="17"/>
      <c r="GHW1" s="17"/>
      <c r="GHX1" s="17"/>
      <c r="GHY1" s="17"/>
      <c r="GHZ1" s="17"/>
      <c r="GIA1" s="17"/>
      <c r="GIB1" s="17"/>
      <c r="GIC1" s="17"/>
      <c r="GID1" s="17"/>
      <c r="GIE1" s="17"/>
      <c r="GIF1" s="17"/>
      <c r="GIG1" s="17"/>
      <c r="GIH1" s="17"/>
      <c r="GII1" s="17"/>
      <c r="GIJ1" s="17"/>
      <c r="GIK1" s="17"/>
      <c r="GIL1" s="17"/>
      <c r="GIM1" s="17"/>
      <c r="GIN1" s="17"/>
      <c r="GIO1" s="17"/>
      <c r="GIP1" s="17"/>
      <c r="GIQ1" s="17"/>
      <c r="GIR1" s="17"/>
      <c r="GIS1" s="17"/>
      <c r="GIT1" s="17"/>
      <c r="GIU1" s="17"/>
      <c r="GIV1" s="17"/>
      <c r="GIW1" s="17"/>
      <c r="GIX1" s="17"/>
      <c r="GIY1" s="17"/>
      <c r="GIZ1" s="17"/>
      <c r="GJA1" s="17"/>
      <c r="GJB1" s="17"/>
      <c r="GJC1" s="17"/>
      <c r="GJD1" s="17"/>
      <c r="GJE1" s="17"/>
      <c r="GJF1" s="17"/>
      <c r="GJG1" s="17"/>
      <c r="GJH1" s="17"/>
      <c r="GJI1" s="17"/>
      <c r="GJJ1" s="17"/>
      <c r="GJK1" s="17"/>
      <c r="GJL1" s="17"/>
      <c r="GJM1" s="17"/>
      <c r="GJN1" s="17"/>
      <c r="GJO1" s="17"/>
      <c r="GJP1" s="17"/>
      <c r="GJQ1" s="17"/>
      <c r="GJR1" s="17"/>
      <c r="GJS1" s="17"/>
      <c r="GJT1" s="17"/>
      <c r="GJU1" s="17"/>
      <c r="GJV1" s="17"/>
      <c r="GJW1" s="17"/>
      <c r="GJX1" s="17"/>
      <c r="GJY1" s="17"/>
      <c r="GJZ1" s="17"/>
      <c r="GKA1" s="17"/>
      <c r="GKB1" s="17"/>
      <c r="GKC1" s="17"/>
      <c r="GKD1" s="17"/>
      <c r="GKE1" s="17"/>
      <c r="GKF1" s="17"/>
      <c r="GKG1" s="17"/>
      <c r="GKH1" s="17"/>
      <c r="GKI1" s="17"/>
      <c r="GKJ1" s="17"/>
      <c r="GKK1" s="17"/>
      <c r="GKL1" s="17"/>
      <c r="GKM1" s="17"/>
      <c r="GKN1" s="17"/>
      <c r="GKO1" s="17"/>
      <c r="GKP1" s="17"/>
      <c r="GKQ1" s="17"/>
      <c r="GKR1" s="17"/>
      <c r="GKS1" s="17"/>
      <c r="GKT1" s="17"/>
      <c r="GKU1" s="17"/>
      <c r="GKV1" s="17"/>
      <c r="GKW1" s="17"/>
      <c r="GKX1" s="17"/>
      <c r="GKY1" s="17"/>
      <c r="GKZ1" s="17"/>
      <c r="GLA1" s="17"/>
      <c r="GLB1" s="17"/>
      <c r="GLC1" s="17"/>
      <c r="GLD1" s="17"/>
      <c r="GLE1" s="17"/>
      <c r="GLF1" s="17"/>
      <c r="GLG1" s="17"/>
      <c r="GLH1" s="17"/>
      <c r="GLI1" s="17"/>
      <c r="GLJ1" s="17"/>
      <c r="GLK1" s="17"/>
      <c r="GLL1" s="17"/>
      <c r="GLM1" s="17"/>
      <c r="GLN1" s="17"/>
      <c r="GLO1" s="17"/>
      <c r="GLP1" s="17"/>
      <c r="GLQ1" s="17"/>
      <c r="GLR1" s="17"/>
      <c r="GLS1" s="17"/>
      <c r="GLT1" s="17"/>
      <c r="GLU1" s="17"/>
      <c r="GLV1" s="17"/>
      <c r="GLW1" s="17"/>
      <c r="GLX1" s="17"/>
      <c r="GLY1" s="17"/>
      <c r="GLZ1" s="17"/>
      <c r="GMA1" s="17"/>
      <c r="GMB1" s="17"/>
      <c r="GMC1" s="17"/>
      <c r="GMD1" s="17"/>
      <c r="GME1" s="17"/>
      <c r="GMF1" s="17"/>
      <c r="GMG1" s="17"/>
      <c r="GMH1" s="17"/>
      <c r="GMI1" s="17"/>
      <c r="GMJ1" s="17"/>
      <c r="GMK1" s="17"/>
      <c r="GML1" s="17"/>
      <c r="GMM1" s="17"/>
      <c r="GMN1" s="17"/>
      <c r="GMO1" s="17"/>
      <c r="GMP1" s="17"/>
      <c r="GMQ1" s="17"/>
      <c r="GMR1" s="17"/>
      <c r="GMS1" s="17"/>
      <c r="GMT1" s="17"/>
      <c r="GMU1" s="17"/>
      <c r="GMV1" s="17"/>
      <c r="GMW1" s="17"/>
      <c r="GMX1" s="17"/>
      <c r="GMY1" s="17"/>
      <c r="GMZ1" s="17"/>
      <c r="GNA1" s="17"/>
      <c r="GNB1" s="17"/>
      <c r="GNC1" s="17"/>
      <c r="GND1" s="17"/>
      <c r="GNE1" s="17"/>
      <c r="GNF1" s="17"/>
      <c r="GNG1" s="17"/>
      <c r="GNH1" s="17"/>
      <c r="GNI1" s="17"/>
      <c r="GNJ1" s="17"/>
      <c r="GNK1" s="17"/>
      <c r="GNL1" s="17"/>
      <c r="GNM1" s="17"/>
      <c r="GNN1" s="17"/>
      <c r="GNO1" s="17"/>
      <c r="GNP1" s="17"/>
      <c r="GNQ1" s="17"/>
      <c r="GNR1" s="17"/>
      <c r="GNS1" s="17"/>
      <c r="GNT1" s="17"/>
      <c r="GNU1" s="17"/>
      <c r="GNV1" s="17"/>
      <c r="GNW1" s="17"/>
      <c r="GNX1" s="17"/>
      <c r="GNY1" s="17"/>
      <c r="GNZ1" s="17"/>
      <c r="GOA1" s="17"/>
      <c r="GOB1" s="17"/>
      <c r="GOC1" s="17"/>
      <c r="GOD1" s="17"/>
      <c r="GOE1" s="17"/>
      <c r="GOF1" s="17"/>
      <c r="GOG1" s="17"/>
      <c r="GOH1" s="17"/>
      <c r="GOI1" s="17"/>
      <c r="GOJ1" s="17"/>
      <c r="GOK1" s="17"/>
      <c r="GOL1" s="17"/>
      <c r="GOM1" s="17"/>
      <c r="GON1" s="17"/>
      <c r="GOO1" s="17"/>
      <c r="GOP1" s="17"/>
      <c r="GOQ1" s="17"/>
      <c r="GOR1" s="17"/>
      <c r="GOS1" s="17"/>
      <c r="GOT1" s="17"/>
      <c r="GOU1" s="17"/>
      <c r="GOV1" s="17"/>
      <c r="GOW1" s="17"/>
      <c r="GOX1" s="17"/>
      <c r="GOY1" s="17"/>
      <c r="GOZ1" s="17"/>
      <c r="GPA1" s="17"/>
      <c r="GPB1" s="17"/>
      <c r="GPC1" s="17"/>
      <c r="GPD1" s="17"/>
      <c r="GPE1" s="17"/>
      <c r="GPF1" s="17"/>
      <c r="GPG1" s="17"/>
      <c r="GPH1" s="17"/>
      <c r="GPI1" s="17"/>
      <c r="GPJ1" s="17"/>
      <c r="GPK1" s="17"/>
      <c r="GPL1" s="17"/>
      <c r="GPM1" s="17"/>
      <c r="GPN1" s="17"/>
      <c r="GPO1" s="17"/>
      <c r="GPP1" s="17"/>
      <c r="GPQ1" s="17"/>
      <c r="GPR1" s="17"/>
      <c r="GPS1" s="17"/>
      <c r="GPT1" s="17"/>
      <c r="GPU1" s="17"/>
      <c r="GPV1" s="17"/>
      <c r="GPW1" s="17"/>
      <c r="GPX1" s="17"/>
      <c r="GPY1" s="17"/>
      <c r="GPZ1" s="17"/>
      <c r="GQA1" s="17"/>
      <c r="GQB1" s="17"/>
      <c r="GQC1" s="17"/>
      <c r="GQD1" s="17"/>
      <c r="GQE1" s="17"/>
      <c r="GQF1" s="17"/>
      <c r="GQG1" s="17"/>
      <c r="GQH1" s="17"/>
      <c r="GQI1" s="17"/>
      <c r="GQJ1" s="17"/>
      <c r="GQK1" s="17"/>
      <c r="GQL1" s="17"/>
      <c r="GQM1" s="17"/>
      <c r="GQN1" s="17"/>
      <c r="GQO1" s="17"/>
      <c r="GQP1" s="17"/>
      <c r="GQQ1" s="17"/>
      <c r="GQR1" s="17"/>
      <c r="GQS1" s="17"/>
      <c r="GQT1" s="17"/>
      <c r="GQU1" s="17"/>
      <c r="GQV1" s="17"/>
      <c r="GQW1" s="17"/>
      <c r="GQX1" s="17"/>
      <c r="GQY1" s="17"/>
      <c r="GQZ1" s="17"/>
      <c r="GRA1" s="17"/>
      <c r="GRB1" s="17"/>
      <c r="GRC1" s="17"/>
      <c r="GRD1" s="17"/>
      <c r="GRE1" s="17"/>
      <c r="GRF1" s="17"/>
      <c r="GRG1" s="17"/>
      <c r="GRH1" s="17"/>
      <c r="GRI1" s="17"/>
      <c r="GRJ1" s="17"/>
      <c r="GRK1" s="17"/>
      <c r="GRL1" s="17"/>
      <c r="GRM1" s="17"/>
      <c r="GRN1" s="17"/>
      <c r="GRO1" s="17"/>
      <c r="GRP1" s="17"/>
      <c r="GRQ1" s="17"/>
      <c r="GRR1" s="17"/>
      <c r="GRS1" s="17"/>
      <c r="GRT1" s="17"/>
      <c r="GRU1" s="17"/>
      <c r="GRV1" s="17"/>
      <c r="GRW1" s="17"/>
      <c r="GRX1" s="17"/>
      <c r="GRY1" s="17"/>
      <c r="GRZ1" s="17"/>
      <c r="GSA1" s="17"/>
      <c r="GSB1" s="17"/>
      <c r="GSC1" s="17"/>
      <c r="GSD1" s="17"/>
      <c r="GSE1" s="17"/>
      <c r="GSF1" s="17"/>
      <c r="GSG1" s="17"/>
      <c r="GSH1" s="17"/>
      <c r="GSI1" s="17"/>
      <c r="GSJ1" s="17"/>
      <c r="GSK1" s="17"/>
      <c r="GSL1" s="17"/>
      <c r="GSM1" s="17"/>
      <c r="GSN1" s="17"/>
      <c r="GSO1" s="17"/>
      <c r="GSP1" s="17"/>
      <c r="GSQ1" s="17"/>
      <c r="GSR1" s="17"/>
      <c r="GSS1" s="17"/>
      <c r="GST1" s="17"/>
      <c r="GSU1" s="17"/>
      <c r="GSV1" s="17"/>
      <c r="GSW1" s="17"/>
      <c r="GSX1" s="17"/>
      <c r="GSY1" s="17"/>
      <c r="GSZ1" s="17"/>
      <c r="GTA1" s="17"/>
      <c r="GTB1" s="17"/>
      <c r="GTC1" s="17"/>
      <c r="GTD1" s="17"/>
      <c r="GTE1" s="17"/>
      <c r="GTF1" s="17"/>
      <c r="GTG1" s="17"/>
      <c r="GTH1" s="17"/>
      <c r="GTI1" s="17"/>
      <c r="GTJ1" s="17"/>
      <c r="GTK1" s="17"/>
      <c r="GTL1" s="17"/>
      <c r="GTM1" s="17"/>
      <c r="GTN1" s="17"/>
      <c r="GTO1" s="17"/>
      <c r="GTP1" s="17"/>
      <c r="GTQ1" s="17"/>
      <c r="GTR1" s="17"/>
      <c r="GTS1" s="17"/>
      <c r="GTT1" s="17"/>
      <c r="GTU1" s="17"/>
      <c r="GTV1" s="17"/>
      <c r="GTW1" s="17"/>
      <c r="GTX1" s="17"/>
      <c r="GTY1" s="17"/>
      <c r="GTZ1" s="17"/>
      <c r="GUA1" s="17"/>
      <c r="GUB1" s="17"/>
      <c r="GUC1" s="17"/>
      <c r="GUD1" s="17"/>
      <c r="GUE1" s="17"/>
      <c r="GUF1" s="17"/>
      <c r="GUG1" s="17"/>
      <c r="GUH1" s="17"/>
      <c r="GUI1" s="17"/>
      <c r="GUJ1" s="17"/>
      <c r="GUK1" s="17"/>
      <c r="GUL1" s="17"/>
      <c r="GUM1" s="17"/>
      <c r="GUN1" s="17"/>
      <c r="GUO1" s="17"/>
      <c r="GUP1" s="17"/>
      <c r="GUQ1" s="17"/>
      <c r="GUR1" s="17"/>
      <c r="GUS1" s="17"/>
      <c r="GUT1" s="17"/>
      <c r="GUU1" s="17"/>
      <c r="GUV1" s="17"/>
      <c r="GUW1" s="17"/>
      <c r="GUX1" s="17"/>
      <c r="GUY1" s="17"/>
      <c r="GUZ1" s="17"/>
      <c r="GVA1" s="17"/>
      <c r="GVB1" s="17"/>
      <c r="GVC1" s="17"/>
      <c r="GVD1" s="17"/>
      <c r="GVE1" s="17"/>
      <c r="GVF1" s="17"/>
      <c r="GVG1" s="17"/>
      <c r="GVH1" s="17"/>
      <c r="GVI1" s="17"/>
      <c r="GVJ1" s="17"/>
      <c r="GVK1" s="17"/>
      <c r="GVL1" s="17"/>
      <c r="GVM1" s="17"/>
      <c r="GVN1" s="17"/>
      <c r="GVO1" s="17"/>
      <c r="GVP1" s="17"/>
      <c r="GVQ1" s="17"/>
      <c r="GVR1" s="17"/>
      <c r="GVS1" s="17"/>
      <c r="GVT1" s="17"/>
      <c r="GVU1" s="17"/>
      <c r="GVV1" s="17"/>
      <c r="GVW1" s="17"/>
      <c r="GVX1" s="17"/>
      <c r="GVY1" s="17"/>
      <c r="GVZ1" s="17"/>
      <c r="GWA1" s="17"/>
      <c r="GWB1" s="17"/>
      <c r="GWC1" s="17"/>
      <c r="GWD1" s="17"/>
      <c r="GWE1" s="17"/>
      <c r="GWF1" s="17"/>
      <c r="GWG1" s="17"/>
      <c r="GWH1" s="17"/>
      <c r="GWI1" s="17"/>
      <c r="GWJ1" s="17"/>
      <c r="GWK1" s="17"/>
      <c r="GWL1" s="17"/>
      <c r="GWM1" s="17"/>
      <c r="GWN1" s="17"/>
      <c r="GWO1" s="17"/>
      <c r="GWP1" s="17"/>
      <c r="GWQ1" s="17"/>
      <c r="GWR1" s="17"/>
      <c r="GWS1" s="17"/>
      <c r="GWT1" s="17"/>
      <c r="GWU1" s="17"/>
      <c r="GWV1" s="17"/>
      <c r="GWW1" s="17"/>
      <c r="GWX1" s="17"/>
      <c r="GWY1" s="17"/>
      <c r="GWZ1" s="17"/>
      <c r="GXA1" s="17"/>
      <c r="GXB1" s="17"/>
      <c r="GXC1" s="17"/>
      <c r="GXD1" s="17"/>
      <c r="GXE1" s="17"/>
      <c r="GXF1" s="17"/>
      <c r="GXG1" s="17"/>
      <c r="GXH1" s="17"/>
      <c r="GXI1" s="17"/>
      <c r="GXJ1" s="17"/>
      <c r="GXK1" s="17"/>
      <c r="GXL1" s="17"/>
      <c r="GXM1" s="17"/>
      <c r="GXN1" s="17"/>
      <c r="GXO1" s="17"/>
      <c r="GXP1" s="17"/>
      <c r="GXQ1" s="17"/>
      <c r="GXR1" s="17"/>
      <c r="GXS1" s="17"/>
      <c r="GXT1" s="17"/>
      <c r="GXU1" s="17"/>
      <c r="GXV1" s="17"/>
      <c r="GXW1" s="17"/>
      <c r="GXX1" s="17"/>
      <c r="GXY1" s="17"/>
      <c r="GXZ1" s="17"/>
      <c r="GYA1" s="17"/>
      <c r="GYB1" s="17"/>
      <c r="GYC1" s="17"/>
      <c r="GYD1" s="17"/>
      <c r="GYE1" s="17"/>
      <c r="GYF1" s="17"/>
      <c r="GYG1" s="17"/>
      <c r="GYH1" s="17"/>
      <c r="GYI1" s="17"/>
      <c r="GYJ1" s="17"/>
      <c r="GYK1" s="17"/>
      <c r="GYL1" s="17"/>
      <c r="GYM1" s="17"/>
      <c r="GYN1" s="17"/>
      <c r="GYO1" s="17"/>
      <c r="GYP1" s="17"/>
      <c r="GYQ1" s="17"/>
      <c r="GYR1" s="17"/>
      <c r="GYS1" s="17"/>
      <c r="GYT1" s="17"/>
      <c r="GYU1" s="17"/>
      <c r="GYV1" s="17"/>
      <c r="GYW1" s="17"/>
      <c r="GYX1" s="17"/>
      <c r="GYY1" s="17"/>
      <c r="GYZ1" s="17"/>
      <c r="GZA1" s="17"/>
      <c r="GZB1" s="17"/>
      <c r="GZC1" s="17"/>
      <c r="GZD1" s="17"/>
      <c r="GZE1" s="17"/>
      <c r="GZF1" s="17"/>
      <c r="GZG1" s="17"/>
      <c r="GZH1" s="17"/>
      <c r="GZI1" s="17"/>
      <c r="GZJ1" s="17"/>
      <c r="GZK1" s="17"/>
      <c r="GZL1" s="17"/>
      <c r="GZM1" s="17"/>
      <c r="GZN1" s="17"/>
      <c r="GZO1" s="17"/>
      <c r="GZP1" s="17"/>
      <c r="GZQ1" s="17"/>
      <c r="GZR1" s="17"/>
      <c r="GZS1" s="17"/>
      <c r="GZT1" s="17"/>
      <c r="GZU1" s="17"/>
      <c r="GZV1" s="17"/>
      <c r="GZW1" s="17"/>
      <c r="GZX1" s="17"/>
      <c r="GZY1" s="17"/>
      <c r="GZZ1" s="17"/>
      <c r="HAA1" s="17"/>
      <c r="HAB1" s="17"/>
      <c r="HAC1" s="17"/>
      <c r="HAD1" s="17"/>
      <c r="HAE1" s="17"/>
      <c r="HAF1" s="17"/>
      <c r="HAG1" s="17"/>
      <c r="HAH1" s="17"/>
      <c r="HAI1" s="17"/>
      <c r="HAJ1" s="17"/>
      <c r="HAK1" s="17"/>
      <c r="HAL1" s="17"/>
      <c r="HAM1" s="17"/>
      <c r="HAN1" s="17"/>
      <c r="HAO1" s="17"/>
      <c r="HAP1" s="17"/>
      <c r="HAQ1" s="17"/>
      <c r="HAR1" s="17"/>
      <c r="HAS1" s="17"/>
      <c r="HAT1" s="17"/>
      <c r="HAU1" s="17"/>
      <c r="HAV1" s="17"/>
      <c r="HAW1" s="17"/>
      <c r="HAX1" s="17"/>
      <c r="HAY1" s="17"/>
      <c r="HAZ1" s="17"/>
      <c r="HBA1" s="17"/>
      <c r="HBB1" s="17"/>
      <c r="HBC1" s="17"/>
      <c r="HBD1" s="17"/>
      <c r="HBE1" s="17"/>
      <c r="HBF1" s="17"/>
      <c r="HBG1" s="17"/>
      <c r="HBH1" s="17"/>
      <c r="HBI1" s="17"/>
      <c r="HBJ1" s="17"/>
      <c r="HBK1" s="17"/>
      <c r="HBL1" s="17"/>
      <c r="HBM1" s="17"/>
      <c r="HBN1" s="17"/>
      <c r="HBO1" s="17"/>
      <c r="HBP1" s="17"/>
      <c r="HBQ1" s="17"/>
      <c r="HBR1" s="17"/>
      <c r="HBS1" s="17"/>
      <c r="HBT1" s="17"/>
      <c r="HBU1" s="17"/>
      <c r="HBV1" s="17"/>
      <c r="HBW1" s="17"/>
      <c r="HBX1" s="17"/>
      <c r="HBY1" s="17"/>
      <c r="HBZ1" s="17"/>
      <c r="HCA1" s="17"/>
      <c r="HCB1" s="17"/>
      <c r="HCC1" s="17"/>
      <c r="HCD1" s="17"/>
      <c r="HCE1" s="17"/>
      <c r="HCF1" s="17"/>
      <c r="HCG1" s="17"/>
      <c r="HCH1" s="17"/>
      <c r="HCI1" s="17"/>
      <c r="HCJ1" s="17"/>
      <c r="HCK1" s="17"/>
      <c r="HCL1" s="17"/>
      <c r="HCM1" s="17"/>
      <c r="HCN1" s="17"/>
      <c r="HCO1" s="17"/>
      <c r="HCP1" s="17"/>
      <c r="HCQ1" s="17"/>
      <c r="HCR1" s="17"/>
      <c r="HCS1" s="17"/>
      <c r="HCT1" s="17"/>
      <c r="HCU1" s="17"/>
      <c r="HCV1" s="17"/>
      <c r="HCW1" s="17"/>
      <c r="HCX1" s="17"/>
      <c r="HCY1" s="17"/>
      <c r="HCZ1" s="17"/>
      <c r="HDA1" s="17"/>
      <c r="HDB1" s="17"/>
      <c r="HDC1" s="17"/>
      <c r="HDD1" s="17"/>
      <c r="HDE1" s="17"/>
      <c r="HDF1" s="17"/>
      <c r="HDG1" s="17"/>
      <c r="HDH1" s="17"/>
      <c r="HDI1" s="17"/>
      <c r="HDJ1" s="17"/>
      <c r="HDK1" s="17"/>
      <c r="HDL1" s="17"/>
      <c r="HDM1" s="17"/>
      <c r="HDN1" s="17"/>
      <c r="HDO1" s="17"/>
      <c r="HDP1" s="17"/>
      <c r="HDQ1" s="17"/>
      <c r="HDR1" s="17"/>
      <c r="HDS1" s="17"/>
      <c r="HDT1" s="17"/>
      <c r="HDU1" s="17"/>
      <c r="HDV1" s="17"/>
      <c r="HDW1" s="17"/>
      <c r="HDX1" s="17"/>
      <c r="HDY1" s="17"/>
      <c r="HDZ1" s="17"/>
      <c r="HEA1" s="17"/>
      <c r="HEB1" s="17"/>
      <c r="HEC1" s="17"/>
      <c r="HED1" s="17"/>
      <c r="HEE1" s="17"/>
      <c r="HEF1" s="17"/>
      <c r="HEG1" s="17"/>
      <c r="HEH1" s="17"/>
      <c r="HEI1" s="17"/>
      <c r="HEJ1" s="17"/>
      <c r="HEK1" s="17"/>
      <c r="HEL1" s="17"/>
      <c r="HEM1" s="17"/>
      <c r="HEN1" s="17"/>
      <c r="HEO1" s="17"/>
      <c r="HEP1" s="17"/>
      <c r="HEQ1" s="17"/>
      <c r="HER1" s="17"/>
      <c r="HES1" s="17"/>
      <c r="HET1" s="17"/>
      <c r="HEU1" s="17"/>
      <c r="HEV1" s="17"/>
      <c r="HEW1" s="17"/>
      <c r="HEX1" s="17"/>
      <c r="HEY1" s="17"/>
      <c r="HEZ1" s="17"/>
      <c r="HFA1" s="17"/>
      <c r="HFB1" s="17"/>
      <c r="HFC1" s="17"/>
      <c r="HFD1" s="17"/>
      <c r="HFE1" s="17"/>
      <c r="HFF1" s="17"/>
      <c r="HFG1" s="17"/>
      <c r="HFH1" s="17"/>
      <c r="HFI1" s="17"/>
      <c r="HFJ1" s="17"/>
      <c r="HFK1" s="17"/>
      <c r="HFL1" s="17"/>
      <c r="HFM1" s="17"/>
      <c r="HFN1" s="17"/>
      <c r="HFO1" s="17"/>
      <c r="HFP1" s="17"/>
      <c r="HFQ1" s="17"/>
      <c r="HFR1" s="17"/>
      <c r="HFS1" s="17"/>
      <c r="HFT1" s="17"/>
      <c r="HFU1" s="17"/>
      <c r="HFV1" s="17"/>
      <c r="HFW1" s="17"/>
      <c r="HFX1" s="17"/>
      <c r="HFY1" s="17"/>
      <c r="HFZ1" s="17"/>
      <c r="HGA1" s="17"/>
      <c r="HGB1" s="17"/>
      <c r="HGC1" s="17"/>
      <c r="HGD1" s="17"/>
      <c r="HGE1" s="17"/>
      <c r="HGF1" s="17"/>
      <c r="HGG1" s="17"/>
      <c r="HGH1" s="17"/>
      <c r="HGI1" s="17"/>
      <c r="HGJ1" s="17"/>
      <c r="HGK1" s="17"/>
      <c r="HGL1" s="17"/>
      <c r="HGM1" s="17"/>
      <c r="HGN1" s="17"/>
      <c r="HGO1" s="17"/>
      <c r="HGP1" s="17"/>
      <c r="HGQ1" s="17"/>
      <c r="HGR1" s="17"/>
      <c r="HGS1" s="17"/>
      <c r="HGT1" s="17"/>
      <c r="HGU1" s="17"/>
      <c r="HGV1" s="17"/>
      <c r="HGW1" s="17"/>
      <c r="HGX1" s="17"/>
      <c r="HGY1" s="17"/>
      <c r="HGZ1" s="17"/>
      <c r="HHA1" s="17"/>
      <c r="HHB1" s="17"/>
      <c r="HHC1" s="17"/>
      <c r="HHD1" s="17"/>
      <c r="HHE1" s="17"/>
      <c r="HHF1" s="17"/>
      <c r="HHG1" s="17"/>
      <c r="HHH1" s="17"/>
      <c r="HHI1" s="17"/>
      <c r="HHJ1" s="17"/>
      <c r="HHK1" s="17"/>
      <c r="HHL1" s="17"/>
      <c r="HHM1" s="17"/>
      <c r="HHN1" s="17"/>
      <c r="HHO1" s="17"/>
      <c r="HHP1" s="17"/>
      <c r="HHQ1" s="17"/>
      <c r="HHR1" s="17"/>
      <c r="HHS1" s="17"/>
      <c r="HHT1" s="17"/>
      <c r="HHU1" s="17"/>
      <c r="HHV1" s="17"/>
      <c r="HHW1" s="17"/>
      <c r="HHX1" s="17"/>
      <c r="HHY1" s="17"/>
      <c r="HHZ1" s="17"/>
      <c r="HIA1" s="17"/>
      <c r="HIB1" s="17"/>
      <c r="HIC1" s="17"/>
      <c r="HID1" s="17"/>
      <c r="HIE1" s="17"/>
      <c r="HIF1" s="17"/>
      <c r="HIG1" s="17"/>
      <c r="HIH1" s="17"/>
      <c r="HII1" s="17"/>
      <c r="HIJ1" s="17"/>
      <c r="HIK1" s="17"/>
      <c r="HIL1" s="17"/>
      <c r="HIM1" s="17"/>
      <c r="HIN1" s="17"/>
      <c r="HIO1" s="17"/>
      <c r="HIP1" s="17"/>
      <c r="HIQ1" s="17"/>
      <c r="HIR1" s="17"/>
      <c r="HIS1" s="17"/>
      <c r="HIT1" s="17"/>
      <c r="HIU1" s="17"/>
      <c r="HIV1" s="17"/>
      <c r="HIW1" s="17"/>
      <c r="HIX1" s="17"/>
      <c r="HIY1" s="17"/>
      <c r="HIZ1" s="17"/>
      <c r="HJA1" s="17"/>
      <c r="HJB1" s="17"/>
      <c r="HJC1" s="17"/>
      <c r="HJD1" s="17"/>
      <c r="HJE1" s="17"/>
      <c r="HJF1" s="17"/>
      <c r="HJG1" s="17"/>
      <c r="HJH1" s="17"/>
      <c r="HJI1" s="17"/>
      <c r="HJJ1" s="17"/>
      <c r="HJK1" s="17"/>
      <c r="HJL1" s="17"/>
      <c r="HJM1" s="17"/>
      <c r="HJN1" s="17"/>
      <c r="HJO1" s="17"/>
      <c r="HJP1" s="17"/>
      <c r="HJQ1" s="17"/>
      <c r="HJR1" s="17"/>
      <c r="HJS1" s="17"/>
      <c r="HJT1" s="17"/>
      <c r="HJU1" s="17"/>
      <c r="HJV1" s="17"/>
      <c r="HJW1" s="17"/>
      <c r="HJX1" s="17"/>
      <c r="HJY1" s="17"/>
      <c r="HJZ1" s="17"/>
      <c r="HKA1" s="17"/>
      <c r="HKB1" s="17"/>
      <c r="HKC1" s="17"/>
      <c r="HKD1" s="17"/>
      <c r="HKE1" s="17"/>
      <c r="HKF1" s="17"/>
      <c r="HKG1" s="17"/>
      <c r="HKH1" s="17"/>
      <c r="HKI1" s="17"/>
      <c r="HKJ1" s="17"/>
      <c r="HKK1" s="17"/>
      <c r="HKL1" s="17"/>
      <c r="HKM1" s="17"/>
      <c r="HKN1" s="17"/>
      <c r="HKO1" s="17"/>
      <c r="HKP1" s="17"/>
      <c r="HKQ1" s="17"/>
      <c r="HKR1" s="17"/>
      <c r="HKS1" s="17"/>
      <c r="HKT1" s="17"/>
      <c r="HKU1" s="17"/>
      <c r="HKV1" s="17"/>
      <c r="HKW1" s="17"/>
      <c r="HKX1" s="17"/>
      <c r="HKY1" s="17"/>
      <c r="HKZ1" s="17"/>
      <c r="HLA1" s="17"/>
      <c r="HLB1" s="17"/>
      <c r="HLC1" s="17"/>
      <c r="HLD1" s="17"/>
      <c r="HLE1" s="17"/>
      <c r="HLF1" s="17"/>
      <c r="HLG1" s="17"/>
      <c r="HLH1" s="17"/>
      <c r="HLI1" s="17"/>
      <c r="HLJ1" s="17"/>
      <c r="HLK1" s="17"/>
      <c r="HLL1" s="17"/>
      <c r="HLM1" s="17"/>
      <c r="HLN1" s="17"/>
      <c r="HLO1" s="17"/>
      <c r="HLP1" s="17"/>
      <c r="HLQ1" s="17"/>
      <c r="HLR1" s="17"/>
      <c r="HLS1" s="17"/>
      <c r="HLT1" s="17"/>
      <c r="HLU1" s="17"/>
      <c r="HLV1" s="17"/>
      <c r="HLW1" s="17"/>
      <c r="HLX1" s="17"/>
      <c r="HLY1" s="17"/>
      <c r="HLZ1" s="17"/>
      <c r="HMA1" s="17"/>
      <c r="HMB1" s="17"/>
      <c r="HMC1" s="17"/>
      <c r="HMD1" s="17"/>
      <c r="HME1" s="17"/>
      <c r="HMF1" s="17"/>
      <c r="HMG1" s="17"/>
      <c r="HMH1" s="17"/>
      <c r="HMI1" s="17"/>
      <c r="HMJ1" s="17"/>
      <c r="HMK1" s="17"/>
      <c r="HML1" s="17"/>
      <c r="HMM1" s="17"/>
      <c r="HMN1" s="17"/>
      <c r="HMO1" s="17"/>
      <c r="HMP1" s="17"/>
      <c r="HMQ1" s="17"/>
      <c r="HMR1" s="17"/>
      <c r="HMS1" s="17"/>
      <c r="HMT1" s="17"/>
      <c r="HMU1" s="17"/>
      <c r="HMV1" s="17"/>
      <c r="HMW1" s="17"/>
      <c r="HMX1" s="17"/>
      <c r="HMY1" s="17"/>
      <c r="HMZ1" s="17"/>
      <c r="HNA1" s="17"/>
      <c r="HNB1" s="17"/>
      <c r="HNC1" s="17"/>
      <c r="HND1" s="17"/>
      <c r="HNE1" s="17"/>
      <c r="HNF1" s="17"/>
      <c r="HNG1" s="17"/>
      <c r="HNH1" s="17"/>
      <c r="HNI1" s="17"/>
      <c r="HNJ1" s="17"/>
      <c r="HNK1" s="17"/>
      <c r="HNL1" s="17"/>
      <c r="HNM1" s="17"/>
      <c r="HNN1" s="17"/>
      <c r="HNO1" s="17"/>
      <c r="HNP1" s="17"/>
      <c r="HNQ1" s="17"/>
      <c r="HNR1" s="17"/>
      <c r="HNS1" s="17"/>
      <c r="HNT1" s="17"/>
      <c r="HNU1" s="17"/>
      <c r="HNV1" s="17"/>
      <c r="HNW1" s="17"/>
      <c r="HNX1" s="17"/>
      <c r="HNY1" s="17"/>
      <c r="HNZ1" s="17"/>
      <c r="HOA1" s="17"/>
      <c r="HOB1" s="17"/>
      <c r="HOC1" s="17"/>
      <c r="HOD1" s="17"/>
      <c r="HOE1" s="17"/>
      <c r="HOF1" s="17"/>
      <c r="HOG1" s="17"/>
      <c r="HOH1" s="17"/>
      <c r="HOI1" s="17"/>
      <c r="HOJ1" s="17"/>
      <c r="HOK1" s="17"/>
      <c r="HOL1" s="17"/>
      <c r="HOM1" s="17"/>
      <c r="HON1" s="17"/>
      <c r="HOO1" s="17"/>
      <c r="HOP1" s="17"/>
      <c r="HOQ1" s="17"/>
      <c r="HOR1" s="17"/>
      <c r="HOS1" s="17"/>
      <c r="HOT1" s="17"/>
      <c r="HOU1" s="17"/>
      <c r="HOV1" s="17"/>
      <c r="HOW1" s="17"/>
      <c r="HOX1" s="17"/>
      <c r="HOY1" s="17"/>
      <c r="HOZ1" s="17"/>
      <c r="HPA1" s="17"/>
      <c r="HPB1" s="17"/>
      <c r="HPC1" s="17"/>
      <c r="HPD1" s="17"/>
      <c r="HPE1" s="17"/>
      <c r="HPF1" s="17"/>
      <c r="HPG1" s="17"/>
      <c r="HPH1" s="17"/>
      <c r="HPI1" s="17"/>
      <c r="HPJ1" s="17"/>
      <c r="HPK1" s="17"/>
      <c r="HPL1" s="17"/>
      <c r="HPM1" s="17"/>
      <c r="HPN1" s="17"/>
      <c r="HPO1" s="17"/>
      <c r="HPP1" s="17"/>
      <c r="HPQ1" s="17"/>
      <c r="HPR1" s="17"/>
      <c r="HPS1" s="17"/>
      <c r="HPT1" s="17"/>
      <c r="HPU1" s="17"/>
      <c r="HPV1" s="17"/>
      <c r="HPW1" s="17"/>
      <c r="HPX1" s="17"/>
      <c r="HPY1" s="17"/>
      <c r="HPZ1" s="17"/>
      <c r="HQA1" s="17"/>
      <c r="HQB1" s="17"/>
      <c r="HQC1" s="17"/>
      <c r="HQD1" s="17"/>
      <c r="HQE1" s="17"/>
      <c r="HQF1" s="17"/>
      <c r="HQG1" s="17"/>
      <c r="HQH1" s="17"/>
      <c r="HQI1" s="17"/>
      <c r="HQJ1" s="17"/>
      <c r="HQK1" s="17"/>
      <c r="HQL1" s="17"/>
      <c r="HQM1" s="17"/>
      <c r="HQN1" s="17"/>
      <c r="HQO1" s="17"/>
      <c r="HQP1" s="17"/>
      <c r="HQQ1" s="17"/>
      <c r="HQR1" s="17"/>
      <c r="HQS1" s="17"/>
      <c r="HQT1" s="17"/>
      <c r="HQU1" s="17"/>
      <c r="HQV1" s="17"/>
      <c r="HQW1" s="17"/>
      <c r="HQX1" s="17"/>
      <c r="HQY1" s="17"/>
      <c r="HQZ1" s="17"/>
      <c r="HRA1" s="17"/>
      <c r="HRB1" s="17"/>
      <c r="HRC1" s="17"/>
      <c r="HRD1" s="17"/>
      <c r="HRE1" s="17"/>
      <c r="HRF1" s="17"/>
      <c r="HRG1" s="17"/>
      <c r="HRH1" s="17"/>
      <c r="HRI1" s="17"/>
      <c r="HRJ1" s="17"/>
      <c r="HRK1" s="17"/>
      <c r="HRL1" s="17"/>
      <c r="HRM1" s="17"/>
      <c r="HRN1" s="17"/>
      <c r="HRO1" s="17"/>
      <c r="HRP1" s="17"/>
      <c r="HRQ1" s="17"/>
      <c r="HRR1" s="17"/>
      <c r="HRS1" s="17"/>
      <c r="HRT1" s="17"/>
      <c r="HRU1" s="17"/>
      <c r="HRV1" s="17"/>
      <c r="HRW1" s="17"/>
      <c r="HRX1" s="17"/>
      <c r="HRY1" s="17"/>
      <c r="HRZ1" s="17"/>
      <c r="HSA1" s="17"/>
      <c r="HSB1" s="17"/>
      <c r="HSC1" s="17"/>
      <c r="HSD1" s="17"/>
      <c r="HSE1" s="17"/>
      <c r="HSF1" s="17"/>
      <c r="HSG1" s="17"/>
      <c r="HSH1" s="17"/>
      <c r="HSI1" s="17"/>
      <c r="HSJ1" s="17"/>
      <c r="HSK1" s="17"/>
      <c r="HSL1" s="17"/>
      <c r="HSM1" s="17"/>
      <c r="HSN1" s="17"/>
      <c r="HSO1" s="17"/>
      <c r="HSP1" s="17"/>
      <c r="HSQ1" s="17"/>
      <c r="HSR1" s="17"/>
      <c r="HSS1" s="17"/>
      <c r="HST1" s="17"/>
      <c r="HSU1" s="17"/>
      <c r="HSV1" s="17"/>
      <c r="HSW1" s="17"/>
      <c r="HSX1" s="17"/>
      <c r="HSY1" s="17"/>
      <c r="HSZ1" s="17"/>
      <c r="HTA1" s="17"/>
      <c r="HTB1" s="17"/>
      <c r="HTC1" s="17"/>
      <c r="HTD1" s="17"/>
      <c r="HTE1" s="17"/>
      <c r="HTF1" s="17"/>
      <c r="HTG1" s="17"/>
      <c r="HTH1" s="17"/>
      <c r="HTI1" s="17"/>
      <c r="HTJ1" s="17"/>
      <c r="HTK1" s="17"/>
      <c r="HTL1" s="17"/>
      <c r="HTM1" s="17"/>
      <c r="HTN1" s="17"/>
      <c r="HTO1" s="17"/>
      <c r="HTP1" s="17"/>
      <c r="HTQ1" s="17"/>
      <c r="HTR1" s="17"/>
      <c r="HTS1" s="17"/>
      <c r="HTT1" s="17"/>
      <c r="HTU1" s="17"/>
      <c r="HTV1" s="17"/>
      <c r="HTW1" s="17"/>
      <c r="HTX1" s="17"/>
      <c r="HTY1" s="17"/>
      <c r="HTZ1" s="17"/>
      <c r="HUA1" s="17"/>
      <c r="HUB1" s="17"/>
      <c r="HUC1" s="17"/>
      <c r="HUD1" s="17"/>
      <c r="HUE1" s="17"/>
      <c r="HUF1" s="17"/>
      <c r="HUG1" s="17"/>
      <c r="HUH1" s="17"/>
      <c r="HUI1" s="17"/>
      <c r="HUJ1" s="17"/>
      <c r="HUK1" s="17"/>
      <c r="HUL1" s="17"/>
      <c r="HUM1" s="17"/>
      <c r="HUN1" s="17"/>
      <c r="HUO1" s="17"/>
      <c r="HUP1" s="17"/>
      <c r="HUQ1" s="17"/>
      <c r="HUR1" s="17"/>
      <c r="HUS1" s="17"/>
      <c r="HUT1" s="17"/>
      <c r="HUU1" s="17"/>
      <c r="HUV1" s="17"/>
      <c r="HUW1" s="17"/>
      <c r="HUX1" s="17"/>
      <c r="HUY1" s="17"/>
      <c r="HUZ1" s="17"/>
      <c r="HVA1" s="17"/>
      <c r="HVB1" s="17"/>
      <c r="HVC1" s="17"/>
      <c r="HVD1" s="17"/>
      <c r="HVE1" s="17"/>
      <c r="HVF1" s="17"/>
      <c r="HVG1" s="17"/>
      <c r="HVH1" s="17"/>
      <c r="HVI1" s="17"/>
      <c r="HVJ1" s="17"/>
      <c r="HVK1" s="17"/>
      <c r="HVL1" s="17"/>
      <c r="HVM1" s="17"/>
      <c r="HVN1" s="17"/>
      <c r="HVO1" s="17"/>
      <c r="HVP1" s="17"/>
      <c r="HVQ1" s="17"/>
      <c r="HVR1" s="17"/>
      <c r="HVS1" s="17"/>
      <c r="HVT1" s="17"/>
      <c r="HVU1" s="17"/>
      <c r="HVV1" s="17"/>
      <c r="HVW1" s="17"/>
      <c r="HVX1" s="17"/>
      <c r="HVY1" s="17"/>
      <c r="HVZ1" s="17"/>
      <c r="HWA1" s="17"/>
      <c r="HWB1" s="17"/>
      <c r="HWC1" s="17"/>
      <c r="HWD1" s="17"/>
      <c r="HWE1" s="17"/>
      <c r="HWF1" s="17"/>
      <c r="HWG1" s="17"/>
      <c r="HWH1" s="17"/>
      <c r="HWI1" s="17"/>
      <c r="HWJ1" s="17"/>
      <c r="HWK1" s="17"/>
      <c r="HWL1" s="17"/>
      <c r="HWM1" s="17"/>
      <c r="HWN1" s="17"/>
      <c r="HWO1" s="17"/>
      <c r="HWP1" s="17"/>
      <c r="HWQ1" s="17"/>
      <c r="HWR1" s="17"/>
      <c r="HWS1" s="17"/>
      <c r="HWT1" s="17"/>
      <c r="HWU1" s="17"/>
      <c r="HWV1" s="17"/>
      <c r="HWW1" s="17"/>
      <c r="HWX1" s="17"/>
      <c r="HWY1" s="17"/>
      <c r="HWZ1" s="17"/>
      <c r="HXA1" s="17"/>
      <c r="HXB1" s="17"/>
      <c r="HXC1" s="17"/>
      <c r="HXD1" s="17"/>
      <c r="HXE1" s="17"/>
      <c r="HXF1" s="17"/>
      <c r="HXG1" s="17"/>
      <c r="HXH1" s="17"/>
      <c r="HXI1" s="17"/>
      <c r="HXJ1" s="17"/>
      <c r="HXK1" s="17"/>
      <c r="HXL1" s="17"/>
      <c r="HXM1" s="17"/>
      <c r="HXN1" s="17"/>
      <c r="HXO1" s="17"/>
      <c r="HXP1" s="17"/>
      <c r="HXQ1" s="17"/>
      <c r="HXR1" s="17"/>
      <c r="HXS1" s="17"/>
      <c r="HXT1" s="17"/>
      <c r="HXU1" s="17"/>
      <c r="HXV1" s="17"/>
      <c r="HXW1" s="17"/>
      <c r="HXX1" s="17"/>
      <c r="HXY1" s="17"/>
      <c r="HXZ1" s="17"/>
      <c r="HYA1" s="17"/>
      <c r="HYB1" s="17"/>
      <c r="HYC1" s="17"/>
      <c r="HYD1" s="17"/>
      <c r="HYE1" s="17"/>
      <c r="HYF1" s="17"/>
      <c r="HYG1" s="17"/>
      <c r="HYH1" s="17"/>
      <c r="HYI1" s="17"/>
      <c r="HYJ1" s="17"/>
      <c r="HYK1" s="17"/>
      <c r="HYL1" s="17"/>
      <c r="HYM1" s="17"/>
      <c r="HYN1" s="17"/>
      <c r="HYO1" s="17"/>
      <c r="HYP1" s="17"/>
      <c r="HYQ1" s="17"/>
      <c r="HYR1" s="17"/>
      <c r="HYS1" s="17"/>
      <c r="HYT1" s="17"/>
      <c r="HYU1" s="17"/>
      <c r="HYV1" s="17"/>
      <c r="HYW1" s="17"/>
      <c r="HYX1" s="17"/>
      <c r="HYY1" s="17"/>
      <c r="HYZ1" s="17"/>
      <c r="HZA1" s="17"/>
      <c r="HZB1" s="17"/>
      <c r="HZC1" s="17"/>
      <c r="HZD1" s="17"/>
      <c r="HZE1" s="17"/>
      <c r="HZF1" s="17"/>
      <c r="HZG1" s="17"/>
      <c r="HZH1" s="17"/>
      <c r="HZI1" s="17"/>
      <c r="HZJ1" s="17"/>
      <c r="HZK1" s="17"/>
      <c r="HZL1" s="17"/>
      <c r="HZM1" s="17"/>
      <c r="HZN1" s="17"/>
      <c r="HZO1" s="17"/>
      <c r="HZP1" s="17"/>
      <c r="HZQ1" s="17"/>
      <c r="HZR1" s="17"/>
      <c r="HZS1" s="17"/>
      <c r="HZT1" s="17"/>
      <c r="HZU1" s="17"/>
      <c r="HZV1" s="17"/>
      <c r="HZW1" s="17"/>
      <c r="HZX1" s="17"/>
      <c r="HZY1" s="17"/>
      <c r="HZZ1" s="17"/>
      <c r="IAA1" s="17"/>
      <c r="IAB1" s="17"/>
      <c r="IAC1" s="17"/>
      <c r="IAD1" s="17"/>
      <c r="IAE1" s="17"/>
      <c r="IAF1" s="17"/>
      <c r="IAG1" s="17"/>
      <c r="IAH1" s="17"/>
      <c r="IAI1" s="17"/>
      <c r="IAJ1" s="17"/>
      <c r="IAK1" s="17"/>
      <c r="IAL1" s="17"/>
      <c r="IAM1" s="17"/>
      <c r="IAN1" s="17"/>
      <c r="IAO1" s="17"/>
      <c r="IAP1" s="17"/>
      <c r="IAQ1" s="17"/>
      <c r="IAR1" s="17"/>
      <c r="IAS1" s="17"/>
      <c r="IAT1" s="17"/>
      <c r="IAU1" s="17"/>
      <c r="IAV1" s="17"/>
      <c r="IAW1" s="17"/>
      <c r="IAX1" s="17"/>
      <c r="IAY1" s="17"/>
      <c r="IAZ1" s="17"/>
      <c r="IBA1" s="17"/>
      <c r="IBB1" s="17"/>
      <c r="IBC1" s="17"/>
      <c r="IBD1" s="17"/>
      <c r="IBE1" s="17"/>
      <c r="IBF1" s="17"/>
      <c r="IBG1" s="17"/>
      <c r="IBH1" s="17"/>
      <c r="IBI1" s="17"/>
      <c r="IBJ1" s="17"/>
      <c r="IBK1" s="17"/>
      <c r="IBL1" s="17"/>
      <c r="IBM1" s="17"/>
      <c r="IBN1" s="17"/>
      <c r="IBO1" s="17"/>
      <c r="IBP1" s="17"/>
      <c r="IBQ1" s="17"/>
      <c r="IBR1" s="17"/>
      <c r="IBS1" s="17"/>
      <c r="IBT1" s="17"/>
      <c r="IBU1" s="17"/>
      <c r="IBV1" s="17"/>
      <c r="IBW1" s="17"/>
      <c r="IBX1" s="17"/>
      <c r="IBY1" s="17"/>
      <c r="IBZ1" s="17"/>
      <c r="ICA1" s="17"/>
      <c r="ICB1" s="17"/>
      <c r="ICC1" s="17"/>
      <c r="ICD1" s="17"/>
      <c r="ICE1" s="17"/>
      <c r="ICF1" s="17"/>
      <c r="ICG1" s="17"/>
      <c r="ICH1" s="17"/>
      <c r="ICI1" s="17"/>
      <c r="ICJ1" s="17"/>
      <c r="ICK1" s="17"/>
      <c r="ICL1" s="17"/>
      <c r="ICM1" s="17"/>
      <c r="ICN1" s="17"/>
      <c r="ICO1" s="17"/>
      <c r="ICP1" s="17"/>
      <c r="ICQ1" s="17"/>
      <c r="ICR1" s="17"/>
      <c r="ICS1" s="17"/>
      <c r="ICT1" s="17"/>
      <c r="ICU1" s="17"/>
      <c r="ICV1" s="17"/>
      <c r="ICW1" s="17"/>
      <c r="ICX1" s="17"/>
      <c r="ICY1" s="17"/>
      <c r="ICZ1" s="17"/>
      <c r="IDA1" s="17"/>
      <c r="IDB1" s="17"/>
      <c r="IDC1" s="17"/>
      <c r="IDD1" s="17"/>
      <c r="IDE1" s="17"/>
      <c r="IDF1" s="17"/>
      <c r="IDG1" s="17"/>
      <c r="IDH1" s="17"/>
      <c r="IDI1" s="17"/>
      <c r="IDJ1" s="17"/>
      <c r="IDK1" s="17"/>
      <c r="IDL1" s="17"/>
      <c r="IDM1" s="17"/>
      <c r="IDN1" s="17"/>
      <c r="IDO1" s="17"/>
      <c r="IDP1" s="17"/>
      <c r="IDQ1" s="17"/>
      <c r="IDR1" s="17"/>
      <c r="IDS1" s="17"/>
      <c r="IDT1" s="17"/>
      <c r="IDU1" s="17"/>
      <c r="IDV1" s="17"/>
      <c r="IDW1" s="17"/>
      <c r="IDX1" s="17"/>
      <c r="IDY1" s="17"/>
      <c r="IDZ1" s="17"/>
      <c r="IEA1" s="17"/>
      <c r="IEB1" s="17"/>
      <c r="IEC1" s="17"/>
      <c r="IED1" s="17"/>
      <c r="IEE1" s="17"/>
      <c r="IEF1" s="17"/>
      <c r="IEG1" s="17"/>
      <c r="IEH1" s="17"/>
      <c r="IEI1" s="17"/>
      <c r="IEJ1" s="17"/>
      <c r="IEK1" s="17"/>
      <c r="IEL1" s="17"/>
      <c r="IEM1" s="17"/>
      <c r="IEN1" s="17"/>
      <c r="IEO1" s="17"/>
      <c r="IEP1" s="17"/>
      <c r="IEQ1" s="17"/>
      <c r="IER1" s="17"/>
      <c r="IES1" s="17"/>
      <c r="IET1" s="17"/>
      <c r="IEU1" s="17"/>
      <c r="IEV1" s="17"/>
      <c r="IEW1" s="17"/>
      <c r="IEX1" s="17"/>
      <c r="IEY1" s="17"/>
      <c r="IEZ1" s="17"/>
      <c r="IFA1" s="17"/>
      <c r="IFB1" s="17"/>
      <c r="IFC1" s="17"/>
      <c r="IFD1" s="17"/>
      <c r="IFE1" s="17"/>
      <c r="IFF1" s="17"/>
      <c r="IFG1" s="17"/>
      <c r="IFH1" s="17"/>
      <c r="IFI1" s="17"/>
      <c r="IFJ1" s="17"/>
      <c r="IFK1" s="17"/>
      <c r="IFL1" s="17"/>
      <c r="IFM1" s="17"/>
      <c r="IFN1" s="17"/>
      <c r="IFO1" s="17"/>
      <c r="IFP1" s="17"/>
      <c r="IFQ1" s="17"/>
      <c r="IFR1" s="17"/>
      <c r="IFS1" s="17"/>
      <c r="IFT1" s="17"/>
      <c r="IFU1" s="17"/>
      <c r="IFV1" s="17"/>
      <c r="IFW1" s="17"/>
      <c r="IFX1" s="17"/>
      <c r="IFY1" s="17"/>
      <c r="IFZ1" s="17"/>
      <c r="IGA1" s="17"/>
      <c r="IGB1" s="17"/>
      <c r="IGC1" s="17"/>
      <c r="IGD1" s="17"/>
      <c r="IGE1" s="17"/>
      <c r="IGF1" s="17"/>
      <c r="IGG1" s="17"/>
      <c r="IGH1" s="17"/>
      <c r="IGI1" s="17"/>
      <c r="IGJ1" s="17"/>
      <c r="IGK1" s="17"/>
      <c r="IGL1" s="17"/>
      <c r="IGM1" s="17"/>
      <c r="IGN1" s="17"/>
      <c r="IGO1" s="17"/>
      <c r="IGP1" s="17"/>
      <c r="IGQ1" s="17"/>
      <c r="IGR1" s="17"/>
      <c r="IGS1" s="17"/>
      <c r="IGT1" s="17"/>
      <c r="IGU1" s="17"/>
      <c r="IGV1" s="17"/>
      <c r="IGW1" s="17"/>
      <c r="IGX1" s="17"/>
      <c r="IGY1" s="17"/>
      <c r="IGZ1" s="17"/>
      <c r="IHA1" s="17"/>
      <c r="IHB1" s="17"/>
      <c r="IHC1" s="17"/>
      <c r="IHD1" s="17"/>
      <c r="IHE1" s="17"/>
      <c r="IHF1" s="17"/>
      <c r="IHG1" s="17"/>
      <c r="IHH1" s="17"/>
      <c r="IHI1" s="17"/>
      <c r="IHJ1" s="17"/>
      <c r="IHK1" s="17"/>
      <c r="IHL1" s="17"/>
      <c r="IHM1" s="17"/>
      <c r="IHN1" s="17"/>
      <c r="IHO1" s="17"/>
      <c r="IHP1" s="17"/>
      <c r="IHQ1" s="17"/>
      <c r="IHR1" s="17"/>
      <c r="IHS1" s="17"/>
      <c r="IHT1" s="17"/>
      <c r="IHU1" s="17"/>
      <c r="IHV1" s="17"/>
      <c r="IHW1" s="17"/>
      <c r="IHX1" s="17"/>
      <c r="IHY1" s="17"/>
      <c r="IHZ1" s="17"/>
      <c r="IIA1" s="17"/>
      <c r="IIB1" s="17"/>
      <c r="IIC1" s="17"/>
      <c r="IID1" s="17"/>
      <c r="IIE1" s="17"/>
      <c r="IIF1" s="17"/>
      <c r="IIG1" s="17"/>
      <c r="IIH1" s="17"/>
      <c r="III1" s="17"/>
      <c r="IIJ1" s="17"/>
      <c r="IIK1" s="17"/>
      <c r="IIL1" s="17"/>
      <c r="IIM1" s="17"/>
      <c r="IIN1" s="17"/>
      <c r="IIO1" s="17"/>
      <c r="IIP1" s="17"/>
      <c r="IIQ1" s="17"/>
      <c r="IIR1" s="17"/>
      <c r="IIS1" s="17"/>
      <c r="IIT1" s="17"/>
      <c r="IIU1" s="17"/>
      <c r="IIV1" s="17"/>
      <c r="IIW1" s="17"/>
      <c r="IIX1" s="17"/>
      <c r="IIY1" s="17"/>
      <c r="IIZ1" s="17"/>
      <c r="IJA1" s="17"/>
      <c r="IJB1" s="17"/>
      <c r="IJC1" s="17"/>
      <c r="IJD1" s="17"/>
      <c r="IJE1" s="17"/>
      <c r="IJF1" s="17"/>
      <c r="IJG1" s="17"/>
      <c r="IJH1" s="17"/>
      <c r="IJI1" s="17"/>
      <c r="IJJ1" s="17"/>
      <c r="IJK1" s="17"/>
      <c r="IJL1" s="17"/>
      <c r="IJM1" s="17"/>
      <c r="IJN1" s="17"/>
      <c r="IJO1" s="17"/>
      <c r="IJP1" s="17"/>
      <c r="IJQ1" s="17"/>
      <c r="IJR1" s="17"/>
      <c r="IJS1" s="17"/>
      <c r="IJT1" s="17"/>
      <c r="IJU1" s="17"/>
      <c r="IJV1" s="17"/>
      <c r="IJW1" s="17"/>
      <c r="IJX1" s="17"/>
      <c r="IJY1" s="17"/>
      <c r="IJZ1" s="17"/>
      <c r="IKA1" s="17"/>
      <c r="IKB1" s="17"/>
      <c r="IKC1" s="17"/>
      <c r="IKD1" s="17"/>
      <c r="IKE1" s="17"/>
      <c r="IKF1" s="17"/>
      <c r="IKG1" s="17"/>
      <c r="IKH1" s="17"/>
      <c r="IKI1" s="17"/>
      <c r="IKJ1" s="17"/>
      <c r="IKK1" s="17"/>
      <c r="IKL1" s="17"/>
      <c r="IKM1" s="17"/>
      <c r="IKN1" s="17"/>
      <c r="IKO1" s="17"/>
      <c r="IKP1" s="17"/>
      <c r="IKQ1" s="17"/>
      <c r="IKR1" s="17"/>
      <c r="IKS1" s="17"/>
      <c r="IKT1" s="17"/>
      <c r="IKU1" s="17"/>
      <c r="IKV1" s="17"/>
      <c r="IKW1" s="17"/>
      <c r="IKX1" s="17"/>
      <c r="IKY1" s="17"/>
      <c r="IKZ1" s="17"/>
      <c r="ILA1" s="17"/>
      <c r="ILB1" s="17"/>
      <c r="ILC1" s="17"/>
      <c r="ILD1" s="17"/>
      <c r="ILE1" s="17"/>
      <c r="ILF1" s="17"/>
      <c r="ILG1" s="17"/>
      <c r="ILH1" s="17"/>
      <c r="ILI1" s="17"/>
      <c r="ILJ1" s="17"/>
      <c r="ILK1" s="17"/>
      <c r="ILL1" s="17"/>
      <c r="ILM1" s="17"/>
      <c r="ILN1" s="17"/>
      <c r="ILO1" s="17"/>
      <c r="ILP1" s="17"/>
      <c r="ILQ1" s="17"/>
      <c r="ILR1" s="17"/>
      <c r="ILS1" s="17"/>
      <c r="ILT1" s="17"/>
      <c r="ILU1" s="17"/>
      <c r="ILV1" s="17"/>
      <c r="ILW1" s="17"/>
      <c r="ILX1" s="17"/>
      <c r="ILY1" s="17"/>
      <c r="ILZ1" s="17"/>
      <c r="IMA1" s="17"/>
      <c r="IMB1" s="17"/>
      <c r="IMC1" s="17"/>
      <c r="IMD1" s="17"/>
      <c r="IME1" s="17"/>
      <c r="IMF1" s="17"/>
      <c r="IMG1" s="17"/>
      <c r="IMH1" s="17"/>
      <c r="IMI1" s="17"/>
      <c r="IMJ1" s="17"/>
      <c r="IMK1" s="17"/>
      <c r="IML1" s="17"/>
      <c r="IMM1" s="17"/>
      <c r="IMN1" s="17"/>
      <c r="IMO1" s="17"/>
      <c r="IMP1" s="17"/>
      <c r="IMQ1" s="17"/>
      <c r="IMR1" s="17"/>
      <c r="IMS1" s="17"/>
      <c r="IMT1" s="17"/>
      <c r="IMU1" s="17"/>
      <c r="IMV1" s="17"/>
      <c r="IMW1" s="17"/>
      <c r="IMX1" s="17"/>
      <c r="IMY1" s="17"/>
      <c r="IMZ1" s="17"/>
      <c r="INA1" s="17"/>
      <c r="INB1" s="17"/>
      <c r="INC1" s="17"/>
      <c r="IND1" s="17"/>
      <c r="INE1" s="17"/>
      <c r="INF1" s="17"/>
      <c r="ING1" s="17"/>
      <c r="INH1" s="17"/>
      <c r="INI1" s="17"/>
      <c r="INJ1" s="17"/>
      <c r="INK1" s="17"/>
      <c r="INL1" s="17"/>
      <c r="INM1" s="17"/>
      <c r="INN1" s="17"/>
      <c r="INO1" s="17"/>
      <c r="INP1" s="17"/>
      <c r="INQ1" s="17"/>
      <c r="INR1" s="17"/>
      <c r="INS1" s="17"/>
      <c r="INT1" s="17"/>
      <c r="INU1" s="17"/>
      <c r="INV1" s="17"/>
      <c r="INW1" s="17"/>
      <c r="INX1" s="17"/>
      <c r="INY1" s="17"/>
      <c r="INZ1" s="17"/>
      <c r="IOA1" s="17"/>
      <c r="IOB1" s="17"/>
      <c r="IOC1" s="17"/>
      <c r="IOD1" s="17"/>
      <c r="IOE1" s="17"/>
      <c r="IOF1" s="17"/>
      <c r="IOG1" s="17"/>
      <c r="IOH1" s="17"/>
      <c r="IOI1" s="17"/>
      <c r="IOJ1" s="17"/>
      <c r="IOK1" s="17"/>
      <c r="IOL1" s="17"/>
      <c r="IOM1" s="17"/>
      <c r="ION1" s="17"/>
      <c r="IOO1" s="17"/>
      <c r="IOP1" s="17"/>
      <c r="IOQ1" s="17"/>
      <c r="IOR1" s="17"/>
      <c r="IOS1" s="17"/>
      <c r="IOT1" s="17"/>
      <c r="IOU1" s="17"/>
      <c r="IOV1" s="17"/>
      <c r="IOW1" s="17"/>
      <c r="IOX1" s="17"/>
      <c r="IOY1" s="17"/>
      <c r="IOZ1" s="17"/>
      <c r="IPA1" s="17"/>
      <c r="IPB1" s="17"/>
      <c r="IPC1" s="17"/>
      <c r="IPD1" s="17"/>
      <c r="IPE1" s="17"/>
      <c r="IPF1" s="17"/>
      <c r="IPG1" s="17"/>
      <c r="IPH1" s="17"/>
      <c r="IPI1" s="17"/>
      <c r="IPJ1" s="17"/>
      <c r="IPK1" s="17"/>
      <c r="IPL1" s="17"/>
      <c r="IPM1" s="17"/>
      <c r="IPN1" s="17"/>
      <c r="IPO1" s="17"/>
      <c r="IPP1" s="17"/>
      <c r="IPQ1" s="17"/>
      <c r="IPR1" s="17"/>
      <c r="IPS1" s="17"/>
      <c r="IPT1" s="17"/>
      <c r="IPU1" s="17"/>
      <c r="IPV1" s="17"/>
      <c r="IPW1" s="17"/>
      <c r="IPX1" s="17"/>
      <c r="IPY1" s="17"/>
      <c r="IPZ1" s="17"/>
      <c r="IQA1" s="17"/>
      <c r="IQB1" s="17"/>
      <c r="IQC1" s="17"/>
      <c r="IQD1" s="17"/>
      <c r="IQE1" s="17"/>
      <c r="IQF1" s="17"/>
      <c r="IQG1" s="17"/>
      <c r="IQH1" s="17"/>
      <c r="IQI1" s="17"/>
      <c r="IQJ1" s="17"/>
      <c r="IQK1" s="17"/>
      <c r="IQL1" s="17"/>
      <c r="IQM1" s="17"/>
      <c r="IQN1" s="17"/>
      <c r="IQO1" s="17"/>
      <c r="IQP1" s="17"/>
      <c r="IQQ1" s="17"/>
      <c r="IQR1" s="17"/>
      <c r="IQS1" s="17"/>
      <c r="IQT1" s="17"/>
      <c r="IQU1" s="17"/>
      <c r="IQV1" s="17"/>
      <c r="IQW1" s="17"/>
      <c r="IQX1" s="17"/>
      <c r="IQY1" s="17"/>
      <c r="IQZ1" s="17"/>
      <c r="IRA1" s="17"/>
      <c r="IRB1" s="17"/>
      <c r="IRC1" s="17"/>
      <c r="IRD1" s="17"/>
      <c r="IRE1" s="17"/>
      <c r="IRF1" s="17"/>
      <c r="IRG1" s="17"/>
      <c r="IRH1" s="17"/>
      <c r="IRI1" s="17"/>
      <c r="IRJ1" s="17"/>
      <c r="IRK1" s="17"/>
      <c r="IRL1" s="17"/>
      <c r="IRM1" s="17"/>
      <c r="IRN1" s="17"/>
      <c r="IRO1" s="17"/>
      <c r="IRP1" s="17"/>
      <c r="IRQ1" s="17"/>
      <c r="IRR1" s="17"/>
      <c r="IRS1" s="17"/>
      <c r="IRT1" s="17"/>
      <c r="IRU1" s="17"/>
      <c r="IRV1" s="17"/>
      <c r="IRW1" s="17"/>
      <c r="IRX1" s="17"/>
      <c r="IRY1" s="17"/>
      <c r="IRZ1" s="17"/>
      <c r="ISA1" s="17"/>
      <c r="ISB1" s="17"/>
      <c r="ISC1" s="17"/>
      <c r="ISD1" s="17"/>
      <c r="ISE1" s="17"/>
      <c r="ISF1" s="17"/>
      <c r="ISG1" s="17"/>
      <c r="ISH1" s="17"/>
      <c r="ISI1" s="17"/>
      <c r="ISJ1" s="17"/>
      <c r="ISK1" s="17"/>
      <c r="ISL1" s="17"/>
      <c r="ISM1" s="17"/>
      <c r="ISN1" s="17"/>
      <c r="ISO1" s="17"/>
      <c r="ISP1" s="17"/>
      <c r="ISQ1" s="17"/>
      <c r="ISR1" s="17"/>
      <c r="ISS1" s="17"/>
      <c r="IST1" s="17"/>
      <c r="ISU1" s="17"/>
      <c r="ISV1" s="17"/>
      <c r="ISW1" s="17"/>
      <c r="ISX1" s="17"/>
      <c r="ISY1" s="17"/>
      <c r="ISZ1" s="17"/>
      <c r="ITA1" s="17"/>
      <c r="ITB1" s="17"/>
      <c r="ITC1" s="17"/>
      <c r="ITD1" s="17"/>
      <c r="ITE1" s="17"/>
      <c r="ITF1" s="17"/>
      <c r="ITG1" s="17"/>
      <c r="ITH1" s="17"/>
      <c r="ITI1" s="17"/>
      <c r="ITJ1" s="17"/>
      <c r="ITK1" s="17"/>
      <c r="ITL1" s="17"/>
      <c r="ITM1" s="17"/>
      <c r="ITN1" s="17"/>
      <c r="ITO1" s="17"/>
      <c r="ITP1" s="17"/>
      <c r="ITQ1" s="17"/>
      <c r="ITR1" s="17"/>
      <c r="ITS1" s="17"/>
      <c r="ITT1" s="17"/>
      <c r="ITU1" s="17"/>
      <c r="ITV1" s="17"/>
      <c r="ITW1" s="17"/>
      <c r="ITX1" s="17"/>
      <c r="ITY1" s="17"/>
      <c r="ITZ1" s="17"/>
      <c r="IUA1" s="17"/>
      <c r="IUB1" s="17"/>
      <c r="IUC1" s="17"/>
      <c r="IUD1" s="17"/>
      <c r="IUE1" s="17"/>
      <c r="IUF1" s="17"/>
      <c r="IUG1" s="17"/>
      <c r="IUH1" s="17"/>
      <c r="IUI1" s="17"/>
      <c r="IUJ1" s="17"/>
      <c r="IUK1" s="17"/>
      <c r="IUL1" s="17"/>
      <c r="IUM1" s="17"/>
      <c r="IUN1" s="17"/>
      <c r="IUO1" s="17"/>
      <c r="IUP1" s="17"/>
      <c r="IUQ1" s="17"/>
      <c r="IUR1" s="17"/>
      <c r="IUS1" s="17"/>
      <c r="IUT1" s="17"/>
      <c r="IUU1" s="17"/>
      <c r="IUV1" s="17"/>
      <c r="IUW1" s="17"/>
      <c r="IUX1" s="17"/>
      <c r="IUY1" s="17"/>
      <c r="IUZ1" s="17"/>
      <c r="IVA1" s="17"/>
      <c r="IVB1" s="17"/>
      <c r="IVC1" s="17"/>
      <c r="IVD1" s="17"/>
      <c r="IVE1" s="17"/>
      <c r="IVF1" s="17"/>
      <c r="IVG1" s="17"/>
      <c r="IVH1" s="17"/>
      <c r="IVI1" s="17"/>
      <c r="IVJ1" s="17"/>
      <c r="IVK1" s="17"/>
      <c r="IVL1" s="17"/>
      <c r="IVM1" s="17"/>
      <c r="IVN1" s="17"/>
      <c r="IVO1" s="17"/>
      <c r="IVP1" s="17"/>
      <c r="IVQ1" s="17"/>
      <c r="IVR1" s="17"/>
      <c r="IVS1" s="17"/>
      <c r="IVT1" s="17"/>
      <c r="IVU1" s="17"/>
      <c r="IVV1" s="17"/>
      <c r="IVW1" s="17"/>
      <c r="IVX1" s="17"/>
      <c r="IVY1" s="17"/>
      <c r="IVZ1" s="17"/>
      <c r="IWA1" s="17"/>
      <c r="IWB1" s="17"/>
      <c r="IWC1" s="17"/>
      <c r="IWD1" s="17"/>
      <c r="IWE1" s="17"/>
      <c r="IWF1" s="17"/>
      <c r="IWG1" s="17"/>
      <c r="IWH1" s="17"/>
      <c r="IWI1" s="17"/>
      <c r="IWJ1" s="17"/>
      <c r="IWK1" s="17"/>
      <c r="IWL1" s="17"/>
      <c r="IWM1" s="17"/>
      <c r="IWN1" s="17"/>
      <c r="IWO1" s="17"/>
      <c r="IWP1" s="17"/>
      <c r="IWQ1" s="17"/>
      <c r="IWR1" s="17"/>
      <c r="IWS1" s="17"/>
      <c r="IWT1" s="17"/>
      <c r="IWU1" s="17"/>
      <c r="IWV1" s="17"/>
      <c r="IWW1" s="17"/>
      <c r="IWX1" s="17"/>
      <c r="IWY1" s="17"/>
      <c r="IWZ1" s="17"/>
      <c r="IXA1" s="17"/>
      <c r="IXB1" s="17"/>
      <c r="IXC1" s="17"/>
      <c r="IXD1" s="17"/>
      <c r="IXE1" s="17"/>
      <c r="IXF1" s="17"/>
      <c r="IXG1" s="17"/>
      <c r="IXH1" s="17"/>
      <c r="IXI1" s="17"/>
      <c r="IXJ1" s="17"/>
      <c r="IXK1" s="17"/>
      <c r="IXL1" s="17"/>
      <c r="IXM1" s="17"/>
      <c r="IXN1" s="17"/>
      <c r="IXO1" s="17"/>
      <c r="IXP1" s="17"/>
      <c r="IXQ1" s="17"/>
      <c r="IXR1" s="17"/>
      <c r="IXS1" s="17"/>
      <c r="IXT1" s="17"/>
      <c r="IXU1" s="17"/>
      <c r="IXV1" s="17"/>
      <c r="IXW1" s="17"/>
      <c r="IXX1" s="17"/>
      <c r="IXY1" s="17"/>
      <c r="IXZ1" s="17"/>
      <c r="IYA1" s="17"/>
      <c r="IYB1" s="17"/>
      <c r="IYC1" s="17"/>
      <c r="IYD1" s="17"/>
      <c r="IYE1" s="17"/>
      <c r="IYF1" s="17"/>
      <c r="IYG1" s="17"/>
      <c r="IYH1" s="17"/>
      <c r="IYI1" s="17"/>
      <c r="IYJ1" s="17"/>
      <c r="IYK1" s="17"/>
      <c r="IYL1" s="17"/>
      <c r="IYM1" s="17"/>
      <c r="IYN1" s="17"/>
      <c r="IYO1" s="17"/>
      <c r="IYP1" s="17"/>
      <c r="IYQ1" s="17"/>
      <c r="IYR1" s="17"/>
      <c r="IYS1" s="17"/>
      <c r="IYT1" s="17"/>
      <c r="IYU1" s="17"/>
      <c r="IYV1" s="17"/>
      <c r="IYW1" s="17"/>
      <c r="IYX1" s="17"/>
      <c r="IYY1" s="17"/>
      <c r="IYZ1" s="17"/>
      <c r="IZA1" s="17"/>
      <c r="IZB1" s="17"/>
      <c r="IZC1" s="17"/>
      <c r="IZD1" s="17"/>
      <c r="IZE1" s="17"/>
      <c r="IZF1" s="17"/>
      <c r="IZG1" s="17"/>
      <c r="IZH1" s="17"/>
      <c r="IZI1" s="17"/>
      <c r="IZJ1" s="17"/>
      <c r="IZK1" s="17"/>
      <c r="IZL1" s="17"/>
      <c r="IZM1" s="17"/>
      <c r="IZN1" s="17"/>
      <c r="IZO1" s="17"/>
      <c r="IZP1" s="17"/>
      <c r="IZQ1" s="17"/>
      <c r="IZR1" s="17"/>
      <c r="IZS1" s="17"/>
      <c r="IZT1" s="17"/>
      <c r="IZU1" s="17"/>
      <c r="IZV1" s="17"/>
      <c r="IZW1" s="17"/>
      <c r="IZX1" s="17"/>
      <c r="IZY1" s="17"/>
      <c r="IZZ1" s="17"/>
      <c r="JAA1" s="17"/>
      <c r="JAB1" s="17"/>
      <c r="JAC1" s="17"/>
      <c r="JAD1" s="17"/>
      <c r="JAE1" s="17"/>
      <c r="JAF1" s="17"/>
      <c r="JAG1" s="17"/>
      <c r="JAH1" s="17"/>
      <c r="JAI1" s="17"/>
      <c r="JAJ1" s="17"/>
      <c r="JAK1" s="17"/>
      <c r="JAL1" s="17"/>
      <c r="JAM1" s="17"/>
      <c r="JAN1" s="17"/>
      <c r="JAO1" s="17"/>
      <c r="JAP1" s="17"/>
      <c r="JAQ1" s="17"/>
      <c r="JAR1" s="17"/>
      <c r="JAS1" s="17"/>
      <c r="JAT1" s="17"/>
      <c r="JAU1" s="17"/>
      <c r="JAV1" s="17"/>
      <c r="JAW1" s="17"/>
      <c r="JAX1" s="17"/>
      <c r="JAY1" s="17"/>
      <c r="JAZ1" s="17"/>
      <c r="JBA1" s="17"/>
      <c r="JBB1" s="17"/>
      <c r="JBC1" s="17"/>
      <c r="JBD1" s="17"/>
      <c r="JBE1" s="17"/>
      <c r="JBF1" s="17"/>
      <c r="JBG1" s="17"/>
      <c r="JBH1" s="17"/>
      <c r="JBI1" s="17"/>
      <c r="JBJ1" s="17"/>
      <c r="JBK1" s="17"/>
      <c r="JBL1" s="17"/>
      <c r="JBM1" s="17"/>
      <c r="JBN1" s="17"/>
      <c r="JBO1" s="17"/>
      <c r="JBP1" s="17"/>
      <c r="JBQ1" s="17"/>
      <c r="JBR1" s="17"/>
      <c r="JBS1" s="17"/>
      <c r="JBT1" s="17"/>
      <c r="JBU1" s="17"/>
      <c r="JBV1" s="17"/>
      <c r="JBW1" s="17"/>
      <c r="JBX1" s="17"/>
      <c r="JBY1" s="17"/>
      <c r="JBZ1" s="17"/>
      <c r="JCA1" s="17"/>
      <c r="JCB1" s="17"/>
      <c r="JCC1" s="17"/>
      <c r="JCD1" s="17"/>
      <c r="JCE1" s="17"/>
      <c r="JCF1" s="17"/>
      <c r="JCG1" s="17"/>
      <c r="JCH1" s="17"/>
      <c r="JCI1" s="17"/>
      <c r="JCJ1" s="17"/>
      <c r="JCK1" s="17"/>
      <c r="JCL1" s="17"/>
      <c r="JCM1" s="17"/>
      <c r="JCN1" s="17"/>
      <c r="JCO1" s="17"/>
      <c r="JCP1" s="17"/>
      <c r="JCQ1" s="17"/>
      <c r="JCR1" s="17"/>
      <c r="JCS1" s="17"/>
      <c r="JCT1" s="17"/>
      <c r="JCU1" s="17"/>
      <c r="JCV1" s="17"/>
      <c r="JCW1" s="17"/>
      <c r="JCX1" s="17"/>
      <c r="JCY1" s="17"/>
      <c r="JCZ1" s="17"/>
      <c r="JDA1" s="17"/>
      <c r="JDB1" s="17"/>
      <c r="JDC1" s="17"/>
      <c r="JDD1" s="17"/>
      <c r="JDE1" s="17"/>
      <c r="JDF1" s="17"/>
      <c r="JDG1" s="17"/>
      <c r="JDH1" s="17"/>
      <c r="JDI1" s="17"/>
      <c r="JDJ1" s="17"/>
      <c r="JDK1" s="17"/>
      <c r="JDL1" s="17"/>
      <c r="JDM1" s="17"/>
      <c r="JDN1" s="17"/>
      <c r="JDO1" s="17"/>
      <c r="JDP1" s="17"/>
      <c r="JDQ1" s="17"/>
      <c r="JDR1" s="17"/>
      <c r="JDS1" s="17"/>
      <c r="JDT1" s="17"/>
      <c r="JDU1" s="17"/>
      <c r="JDV1" s="17"/>
      <c r="JDW1" s="17"/>
      <c r="JDX1" s="17"/>
      <c r="JDY1" s="17"/>
      <c r="JDZ1" s="17"/>
      <c r="JEA1" s="17"/>
      <c r="JEB1" s="17"/>
      <c r="JEC1" s="17"/>
      <c r="JED1" s="17"/>
      <c r="JEE1" s="17"/>
      <c r="JEF1" s="17"/>
      <c r="JEG1" s="17"/>
      <c r="JEH1" s="17"/>
      <c r="JEI1" s="17"/>
      <c r="JEJ1" s="17"/>
      <c r="JEK1" s="17"/>
      <c r="JEL1" s="17"/>
      <c r="JEM1" s="17"/>
      <c r="JEN1" s="17"/>
      <c r="JEO1" s="17"/>
      <c r="JEP1" s="17"/>
      <c r="JEQ1" s="17"/>
      <c r="JER1" s="17"/>
      <c r="JES1" s="17"/>
      <c r="JET1" s="17"/>
      <c r="JEU1" s="17"/>
      <c r="JEV1" s="17"/>
      <c r="JEW1" s="17"/>
      <c r="JEX1" s="17"/>
      <c r="JEY1" s="17"/>
      <c r="JEZ1" s="17"/>
      <c r="JFA1" s="17"/>
      <c r="JFB1" s="17"/>
      <c r="JFC1" s="17"/>
      <c r="JFD1" s="17"/>
      <c r="JFE1" s="17"/>
      <c r="JFF1" s="17"/>
      <c r="JFG1" s="17"/>
      <c r="JFH1" s="17"/>
      <c r="JFI1" s="17"/>
      <c r="JFJ1" s="17"/>
      <c r="JFK1" s="17"/>
      <c r="JFL1" s="17"/>
      <c r="JFM1" s="17"/>
      <c r="JFN1" s="17"/>
      <c r="JFO1" s="17"/>
      <c r="JFP1" s="17"/>
      <c r="JFQ1" s="17"/>
      <c r="JFR1" s="17"/>
      <c r="JFS1" s="17"/>
      <c r="JFT1" s="17"/>
      <c r="JFU1" s="17"/>
      <c r="JFV1" s="17"/>
      <c r="JFW1" s="17"/>
      <c r="JFX1" s="17"/>
      <c r="JFY1" s="17"/>
      <c r="JFZ1" s="17"/>
      <c r="JGA1" s="17"/>
      <c r="JGB1" s="17"/>
      <c r="JGC1" s="17"/>
      <c r="JGD1" s="17"/>
      <c r="JGE1" s="17"/>
      <c r="JGF1" s="17"/>
      <c r="JGG1" s="17"/>
      <c r="JGH1" s="17"/>
      <c r="JGI1" s="17"/>
      <c r="JGJ1" s="17"/>
      <c r="JGK1" s="17"/>
      <c r="JGL1" s="17"/>
      <c r="JGM1" s="17"/>
      <c r="JGN1" s="17"/>
      <c r="JGO1" s="17"/>
      <c r="JGP1" s="17"/>
      <c r="JGQ1" s="17"/>
      <c r="JGR1" s="17"/>
      <c r="JGS1" s="17"/>
      <c r="JGT1" s="17"/>
      <c r="JGU1" s="17"/>
      <c r="JGV1" s="17"/>
      <c r="JGW1" s="17"/>
      <c r="JGX1" s="17"/>
      <c r="JGY1" s="17"/>
      <c r="JGZ1" s="17"/>
      <c r="JHA1" s="17"/>
      <c r="JHB1" s="17"/>
      <c r="JHC1" s="17"/>
      <c r="JHD1" s="17"/>
      <c r="JHE1" s="17"/>
      <c r="JHF1" s="17"/>
      <c r="JHG1" s="17"/>
      <c r="JHH1" s="17"/>
      <c r="JHI1" s="17"/>
      <c r="JHJ1" s="17"/>
      <c r="JHK1" s="17"/>
      <c r="JHL1" s="17"/>
      <c r="JHM1" s="17"/>
      <c r="JHN1" s="17"/>
      <c r="JHO1" s="17"/>
      <c r="JHP1" s="17"/>
      <c r="JHQ1" s="17"/>
      <c r="JHR1" s="17"/>
      <c r="JHS1" s="17"/>
      <c r="JHT1" s="17"/>
      <c r="JHU1" s="17"/>
      <c r="JHV1" s="17"/>
      <c r="JHW1" s="17"/>
      <c r="JHX1" s="17"/>
      <c r="JHY1" s="17"/>
      <c r="JHZ1" s="17"/>
      <c r="JIA1" s="17"/>
      <c r="JIB1" s="17"/>
      <c r="JIC1" s="17"/>
      <c r="JID1" s="17"/>
      <c r="JIE1" s="17"/>
      <c r="JIF1" s="17"/>
      <c r="JIG1" s="17"/>
      <c r="JIH1" s="17"/>
      <c r="JII1" s="17"/>
      <c r="JIJ1" s="17"/>
      <c r="JIK1" s="17"/>
      <c r="JIL1" s="17"/>
      <c r="JIM1" s="17"/>
      <c r="JIN1" s="17"/>
      <c r="JIO1" s="17"/>
      <c r="JIP1" s="17"/>
      <c r="JIQ1" s="17"/>
      <c r="JIR1" s="17"/>
      <c r="JIS1" s="17"/>
      <c r="JIT1" s="17"/>
      <c r="JIU1" s="17"/>
      <c r="JIV1" s="17"/>
      <c r="JIW1" s="17"/>
      <c r="JIX1" s="17"/>
      <c r="JIY1" s="17"/>
      <c r="JIZ1" s="17"/>
      <c r="JJA1" s="17"/>
      <c r="JJB1" s="17"/>
      <c r="JJC1" s="17"/>
      <c r="JJD1" s="17"/>
      <c r="JJE1" s="17"/>
      <c r="JJF1" s="17"/>
      <c r="JJG1" s="17"/>
      <c r="JJH1" s="17"/>
      <c r="JJI1" s="17"/>
      <c r="JJJ1" s="17"/>
      <c r="JJK1" s="17"/>
      <c r="JJL1" s="17"/>
      <c r="JJM1" s="17"/>
      <c r="JJN1" s="17"/>
      <c r="JJO1" s="17"/>
      <c r="JJP1" s="17"/>
      <c r="JJQ1" s="17"/>
      <c r="JJR1" s="17"/>
      <c r="JJS1" s="17"/>
      <c r="JJT1" s="17"/>
      <c r="JJU1" s="17"/>
      <c r="JJV1" s="17"/>
      <c r="JJW1" s="17"/>
      <c r="JJX1" s="17"/>
      <c r="JJY1" s="17"/>
      <c r="JJZ1" s="17"/>
      <c r="JKA1" s="17"/>
      <c r="JKB1" s="17"/>
      <c r="JKC1" s="17"/>
      <c r="JKD1" s="17"/>
      <c r="JKE1" s="17"/>
      <c r="JKF1" s="17"/>
      <c r="JKG1" s="17"/>
      <c r="JKH1" s="17"/>
      <c r="JKI1" s="17"/>
      <c r="JKJ1" s="17"/>
      <c r="JKK1" s="17"/>
      <c r="JKL1" s="17"/>
      <c r="JKM1" s="17"/>
      <c r="JKN1" s="17"/>
      <c r="JKO1" s="17"/>
      <c r="JKP1" s="17"/>
      <c r="JKQ1" s="17"/>
      <c r="JKR1" s="17"/>
      <c r="JKS1" s="17"/>
      <c r="JKT1" s="17"/>
      <c r="JKU1" s="17"/>
      <c r="JKV1" s="17"/>
      <c r="JKW1" s="17"/>
      <c r="JKX1" s="17"/>
      <c r="JKY1" s="17"/>
      <c r="JKZ1" s="17"/>
      <c r="JLA1" s="17"/>
      <c r="JLB1" s="17"/>
      <c r="JLC1" s="17"/>
      <c r="JLD1" s="17"/>
      <c r="JLE1" s="17"/>
      <c r="JLF1" s="17"/>
      <c r="JLG1" s="17"/>
      <c r="JLH1" s="17"/>
      <c r="JLI1" s="17"/>
      <c r="JLJ1" s="17"/>
      <c r="JLK1" s="17"/>
      <c r="JLL1" s="17"/>
      <c r="JLM1" s="17"/>
      <c r="JLN1" s="17"/>
      <c r="JLO1" s="17"/>
      <c r="JLP1" s="17"/>
      <c r="JLQ1" s="17"/>
      <c r="JLR1" s="17"/>
      <c r="JLS1" s="17"/>
      <c r="JLT1" s="17"/>
      <c r="JLU1" s="17"/>
      <c r="JLV1" s="17"/>
      <c r="JLW1" s="17"/>
      <c r="JLX1" s="17"/>
      <c r="JLY1" s="17"/>
      <c r="JLZ1" s="17"/>
      <c r="JMA1" s="17"/>
      <c r="JMB1" s="17"/>
      <c r="JMC1" s="17"/>
      <c r="JMD1" s="17"/>
      <c r="JME1" s="17"/>
      <c r="JMF1" s="17"/>
      <c r="JMG1" s="17"/>
      <c r="JMH1" s="17"/>
      <c r="JMI1" s="17"/>
      <c r="JMJ1" s="17"/>
      <c r="JMK1" s="17"/>
      <c r="JML1" s="17"/>
      <c r="JMM1" s="17"/>
      <c r="JMN1" s="17"/>
      <c r="JMO1" s="17"/>
      <c r="JMP1" s="17"/>
      <c r="JMQ1" s="17"/>
      <c r="JMR1" s="17"/>
      <c r="JMS1" s="17"/>
      <c r="JMT1" s="17"/>
      <c r="JMU1" s="17"/>
      <c r="JMV1" s="17"/>
      <c r="JMW1" s="17"/>
      <c r="JMX1" s="17"/>
      <c r="JMY1" s="17"/>
      <c r="JMZ1" s="17"/>
      <c r="JNA1" s="17"/>
      <c r="JNB1" s="17"/>
      <c r="JNC1" s="17"/>
      <c r="JND1" s="17"/>
      <c r="JNE1" s="17"/>
      <c r="JNF1" s="17"/>
      <c r="JNG1" s="17"/>
      <c r="JNH1" s="17"/>
      <c r="JNI1" s="17"/>
      <c r="JNJ1" s="17"/>
      <c r="JNK1" s="17"/>
      <c r="JNL1" s="17"/>
      <c r="JNM1" s="17"/>
      <c r="JNN1" s="17"/>
      <c r="JNO1" s="17"/>
      <c r="JNP1" s="17"/>
      <c r="JNQ1" s="17"/>
      <c r="JNR1" s="17"/>
      <c r="JNS1" s="17"/>
      <c r="JNT1" s="17"/>
      <c r="JNU1" s="17"/>
      <c r="JNV1" s="17"/>
      <c r="JNW1" s="17"/>
      <c r="JNX1" s="17"/>
      <c r="JNY1" s="17"/>
      <c r="JNZ1" s="17"/>
      <c r="JOA1" s="17"/>
      <c r="JOB1" s="17"/>
      <c r="JOC1" s="17"/>
      <c r="JOD1" s="17"/>
      <c r="JOE1" s="17"/>
      <c r="JOF1" s="17"/>
      <c r="JOG1" s="17"/>
      <c r="JOH1" s="17"/>
      <c r="JOI1" s="17"/>
      <c r="JOJ1" s="17"/>
      <c r="JOK1" s="17"/>
      <c r="JOL1" s="17"/>
      <c r="JOM1" s="17"/>
      <c r="JON1" s="17"/>
      <c r="JOO1" s="17"/>
      <c r="JOP1" s="17"/>
      <c r="JOQ1" s="17"/>
      <c r="JOR1" s="17"/>
      <c r="JOS1" s="17"/>
      <c r="JOT1" s="17"/>
      <c r="JOU1" s="17"/>
      <c r="JOV1" s="17"/>
      <c r="JOW1" s="17"/>
      <c r="JOX1" s="17"/>
      <c r="JOY1" s="17"/>
      <c r="JOZ1" s="17"/>
      <c r="JPA1" s="17"/>
      <c r="JPB1" s="17"/>
      <c r="JPC1" s="17"/>
      <c r="JPD1" s="17"/>
      <c r="JPE1" s="17"/>
      <c r="JPF1" s="17"/>
      <c r="JPG1" s="17"/>
      <c r="JPH1" s="17"/>
      <c r="JPI1" s="17"/>
      <c r="JPJ1" s="17"/>
      <c r="JPK1" s="17"/>
      <c r="JPL1" s="17"/>
      <c r="JPM1" s="17"/>
      <c r="JPN1" s="17"/>
      <c r="JPO1" s="17"/>
      <c r="JPP1" s="17"/>
      <c r="JPQ1" s="17"/>
      <c r="JPR1" s="17"/>
      <c r="JPS1" s="17"/>
      <c r="JPT1" s="17"/>
      <c r="JPU1" s="17"/>
      <c r="JPV1" s="17"/>
      <c r="JPW1" s="17"/>
      <c r="JPX1" s="17"/>
      <c r="JPY1" s="17"/>
      <c r="JPZ1" s="17"/>
      <c r="JQA1" s="17"/>
      <c r="JQB1" s="17"/>
      <c r="JQC1" s="17"/>
      <c r="JQD1" s="17"/>
      <c r="JQE1" s="17"/>
      <c r="JQF1" s="17"/>
      <c r="JQG1" s="17"/>
      <c r="JQH1" s="17"/>
      <c r="JQI1" s="17"/>
      <c r="JQJ1" s="17"/>
      <c r="JQK1" s="17"/>
      <c r="JQL1" s="17"/>
      <c r="JQM1" s="17"/>
      <c r="JQN1" s="17"/>
      <c r="JQO1" s="17"/>
      <c r="JQP1" s="17"/>
      <c r="JQQ1" s="17"/>
      <c r="JQR1" s="17"/>
      <c r="JQS1" s="17"/>
      <c r="JQT1" s="17"/>
      <c r="JQU1" s="17"/>
      <c r="JQV1" s="17"/>
      <c r="JQW1" s="17"/>
      <c r="JQX1" s="17"/>
      <c r="JQY1" s="17"/>
      <c r="JQZ1" s="17"/>
      <c r="JRA1" s="17"/>
      <c r="JRB1" s="17"/>
      <c r="JRC1" s="17"/>
      <c r="JRD1" s="17"/>
      <c r="JRE1" s="17"/>
      <c r="JRF1" s="17"/>
      <c r="JRG1" s="17"/>
      <c r="JRH1" s="17"/>
      <c r="JRI1" s="17"/>
      <c r="JRJ1" s="17"/>
      <c r="JRK1" s="17"/>
      <c r="JRL1" s="17"/>
      <c r="JRM1" s="17"/>
      <c r="JRN1" s="17"/>
      <c r="JRO1" s="17"/>
      <c r="JRP1" s="17"/>
      <c r="JRQ1" s="17"/>
      <c r="JRR1" s="17"/>
      <c r="JRS1" s="17"/>
      <c r="JRT1" s="17"/>
      <c r="JRU1" s="17"/>
      <c r="JRV1" s="17"/>
      <c r="JRW1" s="17"/>
      <c r="JRX1" s="17"/>
      <c r="JRY1" s="17"/>
      <c r="JRZ1" s="17"/>
      <c r="JSA1" s="17"/>
      <c r="JSB1" s="17"/>
      <c r="JSC1" s="17"/>
      <c r="JSD1" s="17"/>
      <c r="JSE1" s="17"/>
      <c r="JSF1" s="17"/>
      <c r="JSG1" s="17"/>
      <c r="JSH1" s="17"/>
      <c r="JSI1" s="17"/>
      <c r="JSJ1" s="17"/>
      <c r="JSK1" s="17"/>
      <c r="JSL1" s="17"/>
      <c r="JSM1" s="17"/>
      <c r="JSN1" s="17"/>
      <c r="JSO1" s="17"/>
      <c r="JSP1" s="17"/>
      <c r="JSQ1" s="17"/>
      <c r="JSR1" s="17"/>
      <c r="JSS1" s="17"/>
      <c r="JST1" s="17"/>
      <c r="JSU1" s="17"/>
      <c r="JSV1" s="17"/>
      <c r="JSW1" s="17"/>
      <c r="JSX1" s="17"/>
      <c r="JSY1" s="17"/>
      <c r="JSZ1" s="17"/>
      <c r="JTA1" s="17"/>
      <c r="JTB1" s="17"/>
      <c r="JTC1" s="17"/>
      <c r="JTD1" s="17"/>
      <c r="JTE1" s="17"/>
      <c r="JTF1" s="17"/>
      <c r="JTG1" s="17"/>
      <c r="JTH1" s="17"/>
      <c r="JTI1" s="17"/>
      <c r="JTJ1" s="17"/>
      <c r="JTK1" s="17"/>
      <c r="JTL1" s="17"/>
      <c r="JTM1" s="17"/>
      <c r="JTN1" s="17"/>
      <c r="JTO1" s="17"/>
      <c r="JTP1" s="17"/>
      <c r="JTQ1" s="17"/>
      <c r="JTR1" s="17"/>
      <c r="JTS1" s="17"/>
      <c r="JTT1" s="17"/>
      <c r="JTU1" s="17"/>
      <c r="JTV1" s="17"/>
      <c r="JTW1" s="17"/>
      <c r="JTX1" s="17"/>
      <c r="JTY1" s="17"/>
      <c r="JTZ1" s="17"/>
      <c r="JUA1" s="17"/>
      <c r="JUB1" s="17"/>
      <c r="JUC1" s="17"/>
      <c r="JUD1" s="17"/>
      <c r="JUE1" s="17"/>
      <c r="JUF1" s="17"/>
      <c r="JUG1" s="17"/>
      <c r="JUH1" s="17"/>
      <c r="JUI1" s="17"/>
      <c r="JUJ1" s="17"/>
      <c r="JUK1" s="17"/>
      <c r="JUL1" s="17"/>
      <c r="JUM1" s="17"/>
      <c r="JUN1" s="17"/>
      <c r="JUO1" s="17"/>
      <c r="JUP1" s="17"/>
      <c r="JUQ1" s="17"/>
      <c r="JUR1" s="17"/>
      <c r="JUS1" s="17"/>
      <c r="JUT1" s="17"/>
      <c r="JUU1" s="17"/>
      <c r="JUV1" s="17"/>
      <c r="JUW1" s="17"/>
      <c r="JUX1" s="17"/>
      <c r="JUY1" s="17"/>
      <c r="JUZ1" s="17"/>
      <c r="JVA1" s="17"/>
      <c r="JVB1" s="17"/>
      <c r="JVC1" s="17"/>
      <c r="JVD1" s="17"/>
      <c r="JVE1" s="17"/>
      <c r="JVF1" s="17"/>
      <c r="JVG1" s="17"/>
      <c r="JVH1" s="17"/>
      <c r="JVI1" s="17"/>
      <c r="JVJ1" s="17"/>
      <c r="JVK1" s="17"/>
      <c r="JVL1" s="17"/>
      <c r="JVM1" s="17"/>
      <c r="JVN1" s="17"/>
      <c r="JVO1" s="17"/>
      <c r="JVP1" s="17"/>
      <c r="JVQ1" s="17"/>
      <c r="JVR1" s="17"/>
      <c r="JVS1" s="17"/>
      <c r="JVT1" s="17"/>
      <c r="JVU1" s="17"/>
      <c r="JVV1" s="17"/>
      <c r="JVW1" s="17"/>
      <c r="JVX1" s="17"/>
      <c r="JVY1" s="17"/>
      <c r="JVZ1" s="17"/>
      <c r="JWA1" s="17"/>
      <c r="JWB1" s="17"/>
      <c r="JWC1" s="17"/>
      <c r="JWD1" s="17"/>
      <c r="JWE1" s="17"/>
      <c r="JWF1" s="17"/>
      <c r="JWG1" s="17"/>
      <c r="JWH1" s="17"/>
      <c r="JWI1" s="17"/>
      <c r="JWJ1" s="17"/>
      <c r="JWK1" s="17"/>
      <c r="JWL1" s="17"/>
      <c r="JWM1" s="17"/>
      <c r="JWN1" s="17"/>
      <c r="JWO1" s="17"/>
      <c r="JWP1" s="17"/>
      <c r="JWQ1" s="17"/>
      <c r="JWR1" s="17"/>
      <c r="JWS1" s="17"/>
      <c r="JWT1" s="17"/>
      <c r="JWU1" s="17"/>
      <c r="JWV1" s="17"/>
      <c r="JWW1" s="17"/>
      <c r="JWX1" s="17"/>
      <c r="JWY1" s="17"/>
      <c r="JWZ1" s="17"/>
      <c r="JXA1" s="17"/>
      <c r="JXB1" s="17"/>
      <c r="JXC1" s="17"/>
      <c r="JXD1" s="17"/>
      <c r="JXE1" s="17"/>
      <c r="JXF1" s="17"/>
      <c r="JXG1" s="17"/>
      <c r="JXH1" s="17"/>
      <c r="JXI1" s="17"/>
      <c r="JXJ1" s="17"/>
      <c r="JXK1" s="17"/>
      <c r="JXL1" s="17"/>
      <c r="JXM1" s="17"/>
      <c r="JXN1" s="17"/>
      <c r="JXO1" s="17"/>
      <c r="JXP1" s="17"/>
      <c r="JXQ1" s="17"/>
      <c r="JXR1" s="17"/>
      <c r="JXS1" s="17"/>
      <c r="JXT1" s="17"/>
      <c r="JXU1" s="17"/>
      <c r="JXV1" s="17"/>
      <c r="JXW1" s="17"/>
      <c r="JXX1" s="17"/>
      <c r="JXY1" s="17"/>
      <c r="JXZ1" s="17"/>
      <c r="JYA1" s="17"/>
      <c r="JYB1" s="17"/>
      <c r="JYC1" s="17"/>
      <c r="JYD1" s="17"/>
      <c r="JYE1" s="17"/>
      <c r="JYF1" s="17"/>
      <c r="JYG1" s="17"/>
      <c r="JYH1" s="17"/>
      <c r="JYI1" s="17"/>
      <c r="JYJ1" s="17"/>
      <c r="JYK1" s="17"/>
      <c r="JYL1" s="17"/>
      <c r="JYM1" s="17"/>
      <c r="JYN1" s="17"/>
      <c r="JYO1" s="17"/>
      <c r="JYP1" s="17"/>
      <c r="JYQ1" s="17"/>
      <c r="JYR1" s="17"/>
      <c r="JYS1" s="17"/>
      <c r="JYT1" s="17"/>
      <c r="JYU1" s="17"/>
      <c r="JYV1" s="17"/>
      <c r="JYW1" s="17"/>
      <c r="JYX1" s="17"/>
      <c r="JYY1" s="17"/>
      <c r="JYZ1" s="17"/>
      <c r="JZA1" s="17"/>
      <c r="JZB1" s="17"/>
      <c r="JZC1" s="17"/>
      <c r="JZD1" s="17"/>
      <c r="JZE1" s="17"/>
      <c r="JZF1" s="17"/>
      <c r="JZG1" s="17"/>
      <c r="JZH1" s="17"/>
      <c r="JZI1" s="17"/>
      <c r="JZJ1" s="17"/>
      <c r="JZK1" s="17"/>
      <c r="JZL1" s="17"/>
      <c r="JZM1" s="17"/>
      <c r="JZN1" s="17"/>
      <c r="JZO1" s="17"/>
      <c r="JZP1" s="17"/>
      <c r="JZQ1" s="17"/>
      <c r="JZR1" s="17"/>
      <c r="JZS1" s="17"/>
      <c r="JZT1" s="17"/>
      <c r="JZU1" s="17"/>
      <c r="JZV1" s="17"/>
      <c r="JZW1" s="17"/>
      <c r="JZX1" s="17"/>
      <c r="JZY1" s="17"/>
      <c r="JZZ1" s="17"/>
      <c r="KAA1" s="17"/>
      <c r="KAB1" s="17"/>
      <c r="KAC1" s="17"/>
      <c r="KAD1" s="17"/>
      <c r="KAE1" s="17"/>
      <c r="KAF1" s="17"/>
      <c r="KAG1" s="17"/>
      <c r="KAH1" s="17"/>
      <c r="KAI1" s="17"/>
      <c r="KAJ1" s="17"/>
      <c r="KAK1" s="17"/>
      <c r="KAL1" s="17"/>
      <c r="KAM1" s="17"/>
      <c r="KAN1" s="17"/>
      <c r="KAO1" s="17"/>
      <c r="KAP1" s="17"/>
      <c r="KAQ1" s="17"/>
      <c r="KAR1" s="17"/>
      <c r="KAS1" s="17"/>
      <c r="KAT1" s="17"/>
      <c r="KAU1" s="17"/>
      <c r="KAV1" s="17"/>
      <c r="KAW1" s="17"/>
      <c r="KAX1" s="17"/>
      <c r="KAY1" s="17"/>
      <c r="KAZ1" s="17"/>
      <c r="KBA1" s="17"/>
      <c r="KBB1" s="17"/>
      <c r="KBC1" s="17"/>
      <c r="KBD1" s="17"/>
      <c r="KBE1" s="17"/>
      <c r="KBF1" s="17"/>
      <c r="KBG1" s="17"/>
      <c r="KBH1" s="17"/>
      <c r="KBI1" s="17"/>
      <c r="KBJ1" s="17"/>
      <c r="KBK1" s="17"/>
      <c r="KBL1" s="17"/>
      <c r="KBM1" s="17"/>
      <c r="KBN1" s="17"/>
      <c r="KBO1" s="17"/>
      <c r="KBP1" s="17"/>
      <c r="KBQ1" s="17"/>
      <c r="KBR1" s="17"/>
      <c r="KBS1" s="17"/>
      <c r="KBT1" s="17"/>
      <c r="KBU1" s="17"/>
      <c r="KBV1" s="17"/>
      <c r="KBW1" s="17"/>
      <c r="KBX1" s="17"/>
      <c r="KBY1" s="17"/>
      <c r="KBZ1" s="17"/>
      <c r="KCA1" s="17"/>
      <c r="KCB1" s="17"/>
      <c r="KCC1" s="17"/>
      <c r="KCD1" s="17"/>
      <c r="KCE1" s="17"/>
      <c r="KCF1" s="17"/>
      <c r="KCG1" s="17"/>
      <c r="KCH1" s="17"/>
      <c r="KCI1" s="17"/>
      <c r="KCJ1" s="17"/>
      <c r="KCK1" s="17"/>
      <c r="KCL1" s="17"/>
      <c r="KCM1" s="17"/>
      <c r="KCN1" s="17"/>
      <c r="KCO1" s="17"/>
      <c r="KCP1" s="17"/>
      <c r="KCQ1" s="17"/>
      <c r="KCR1" s="17"/>
      <c r="KCS1" s="17"/>
      <c r="KCT1" s="17"/>
      <c r="KCU1" s="17"/>
      <c r="KCV1" s="17"/>
      <c r="KCW1" s="17"/>
      <c r="KCX1" s="17"/>
      <c r="KCY1" s="17"/>
      <c r="KCZ1" s="17"/>
      <c r="KDA1" s="17"/>
      <c r="KDB1" s="17"/>
      <c r="KDC1" s="17"/>
      <c r="KDD1" s="17"/>
      <c r="KDE1" s="17"/>
      <c r="KDF1" s="17"/>
      <c r="KDG1" s="17"/>
      <c r="KDH1" s="17"/>
      <c r="KDI1" s="17"/>
      <c r="KDJ1" s="17"/>
      <c r="KDK1" s="17"/>
      <c r="KDL1" s="17"/>
      <c r="KDM1" s="17"/>
      <c r="KDN1" s="17"/>
      <c r="KDO1" s="17"/>
      <c r="KDP1" s="17"/>
      <c r="KDQ1" s="17"/>
      <c r="KDR1" s="17"/>
      <c r="KDS1" s="17"/>
      <c r="KDT1" s="17"/>
      <c r="KDU1" s="17"/>
      <c r="KDV1" s="17"/>
      <c r="KDW1" s="17"/>
      <c r="KDX1" s="17"/>
      <c r="KDY1" s="17"/>
      <c r="KDZ1" s="17"/>
      <c r="KEA1" s="17"/>
      <c r="KEB1" s="17"/>
      <c r="KEC1" s="17"/>
      <c r="KED1" s="17"/>
      <c r="KEE1" s="17"/>
      <c r="KEF1" s="17"/>
      <c r="KEG1" s="17"/>
      <c r="KEH1" s="17"/>
      <c r="KEI1" s="17"/>
      <c r="KEJ1" s="17"/>
      <c r="KEK1" s="17"/>
      <c r="KEL1" s="17"/>
      <c r="KEM1" s="17"/>
      <c r="KEN1" s="17"/>
      <c r="KEO1" s="17"/>
      <c r="KEP1" s="17"/>
      <c r="KEQ1" s="17"/>
      <c r="KER1" s="17"/>
      <c r="KES1" s="17"/>
      <c r="KET1" s="17"/>
      <c r="KEU1" s="17"/>
      <c r="KEV1" s="17"/>
      <c r="KEW1" s="17"/>
      <c r="KEX1" s="17"/>
      <c r="KEY1" s="17"/>
      <c r="KEZ1" s="17"/>
      <c r="KFA1" s="17"/>
      <c r="KFB1" s="17"/>
      <c r="KFC1" s="17"/>
      <c r="KFD1" s="17"/>
      <c r="KFE1" s="17"/>
      <c r="KFF1" s="17"/>
      <c r="KFG1" s="17"/>
      <c r="KFH1" s="17"/>
      <c r="KFI1" s="17"/>
      <c r="KFJ1" s="17"/>
      <c r="KFK1" s="17"/>
      <c r="KFL1" s="17"/>
      <c r="KFM1" s="17"/>
      <c r="KFN1" s="17"/>
      <c r="KFO1" s="17"/>
      <c r="KFP1" s="17"/>
      <c r="KFQ1" s="17"/>
      <c r="KFR1" s="17"/>
      <c r="KFS1" s="17"/>
      <c r="KFT1" s="17"/>
      <c r="KFU1" s="17"/>
      <c r="KFV1" s="17"/>
      <c r="KFW1" s="17"/>
      <c r="KFX1" s="17"/>
      <c r="KFY1" s="17"/>
      <c r="KFZ1" s="17"/>
      <c r="KGA1" s="17"/>
      <c r="KGB1" s="17"/>
      <c r="KGC1" s="17"/>
      <c r="KGD1" s="17"/>
      <c r="KGE1" s="17"/>
      <c r="KGF1" s="17"/>
      <c r="KGG1" s="17"/>
      <c r="KGH1" s="17"/>
      <c r="KGI1" s="17"/>
      <c r="KGJ1" s="17"/>
      <c r="KGK1" s="17"/>
      <c r="KGL1" s="17"/>
      <c r="KGM1" s="17"/>
      <c r="KGN1" s="17"/>
      <c r="KGO1" s="17"/>
      <c r="KGP1" s="17"/>
      <c r="KGQ1" s="17"/>
      <c r="KGR1" s="17"/>
      <c r="KGS1" s="17"/>
      <c r="KGT1" s="17"/>
      <c r="KGU1" s="17"/>
      <c r="KGV1" s="17"/>
      <c r="KGW1" s="17"/>
      <c r="KGX1" s="17"/>
      <c r="KGY1" s="17"/>
      <c r="KGZ1" s="17"/>
      <c r="KHA1" s="17"/>
      <c r="KHB1" s="17"/>
      <c r="KHC1" s="17"/>
      <c r="KHD1" s="17"/>
      <c r="KHE1" s="17"/>
      <c r="KHF1" s="17"/>
      <c r="KHG1" s="17"/>
      <c r="KHH1" s="17"/>
      <c r="KHI1" s="17"/>
      <c r="KHJ1" s="17"/>
      <c r="KHK1" s="17"/>
      <c r="KHL1" s="17"/>
      <c r="KHM1" s="17"/>
      <c r="KHN1" s="17"/>
      <c r="KHO1" s="17"/>
      <c r="KHP1" s="17"/>
      <c r="KHQ1" s="17"/>
      <c r="KHR1" s="17"/>
      <c r="KHS1" s="17"/>
      <c r="KHT1" s="17"/>
      <c r="KHU1" s="17"/>
      <c r="KHV1" s="17"/>
      <c r="KHW1" s="17"/>
      <c r="KHX1" s="17"/>
      <c r="KHY1" s="17"/>
      <c r="KHZ1" s="17"/>
      <c r="KIA1" s="17"/>
      <c r="KIB1" s="17"/>
      <c r="KIC1" s="17"/>
      <c r="KID1" s="17"/>
      <c r="KIE1" s="17"/>
      <c r="KIF1" s="17"/>
      <c r="KIG1" s="17"/>
      <c r="KIH1" s="17"/>
      <c r="KII1" s="17"/>
      <c r="KIJ1" s="17"/>
      <c r="KIK1" s="17"/>
      <c r="KIL1" s="17"/>
      <c r="KIM1" s="17"/>
      <c r="KIN1" s="17"/>
      <c r="KIO1" s="17"/>
      <c r="KIP1" s="17"/>
      <c r="KIQ1" s="17"/>
      <c r="KIR1" s="17"/>
      <c r="KIS1" s="17"/>
      <c r="KIT1" s="17"/>
      <c r="KIU1" s="17"/>
      <c r="KIV1" s="17"/>
      <c r="KIW1" s="17"/>
      <c r="KIX1" s="17"/>
      <c r="KIY1" s="17"/>
      <c r="KIZ1" s="17"/>
      <c r="KJA1" s="17"/>
      <c r="KJB1" s="17"/>
      <c r="KJC1" s="17"/>
      <c r="KJD1" s="17"/>
      <c r="KJE1" s="17"/>
      <c r="KJF1" s="17"/>
      <c r="KJG1" s="17"/>
      <c r="KJH1" s="17"/>
      <c r="KJI1" s="17"/>
      <c r="KJJ1" s="17"/>
      <c r="KJK1" s="17"/>
      <c r="KJL1" s="17"/>
      <c r="KJM1" s="17"/>
      <c r="KJN1" s="17"/>
      <c r="KJO1" s="17"/>
      <c r="KJP1" s="17"/>
      <c r="KJQ1" s="17"/>
      <c r="KJR1" s="17"/>
      <c r="KJS1" s="17"/>
      <c r="KJT1" s="17"/>
      <c r="KJU1" s="17"/>
      <c r="KJV1" s="17"/>
      <c r="KJW1" s="17"/>
      <c r="KJX1" s="17"/>
      <c r="KJY1" s="17"/>
      <c r="KJZ1" s="17"/>
      <c r="KKA1" s="17"/>
      <c r="KKB1" s="17"/>
      <c r="KKC1" s="17"/>
      <c r="KKD1" s="17"/>
      <c r="KKE1" s="17"/>
      <c r="KKF1" s="17"/>
      <c r="KKG1" s="17"/>
      <c r="KKH1" s="17"/>
      <c r="KKI1" s="17"/>
      <c r="KKJ1" s="17"/>
      <c r="KKK1" s="17"/>
      <c r="KKL1" s="17"/>
      <c r="KKM1" s="17"/>
      <c r="KKN1" s="17"/>
      <c r="KKO1" s="17"/>
      <c r="KKP1" s="17"/>
      <c r="KKQ1" s="17"/>
      <c r="KKR1" s="17"/>
      <c r="KKS1" s="17"/>
      <c r="KKT1" s="17"/>
      <c r="KKU1" s="17"/>
      <c r="KKV1" s="17"/>
      <c r="KKW1" s="17"/>
      <c r="KKX1" s="17"/>
      <c r="KKY1" s="17"/>
      <c r="KKZ1" s="17"/>
      <c r="KLA1" s="17"/>
      <c r="KLB1" s="17"/>
      <c r="KLC1" s="17"/>
      <c r="KLD1" s="17"/>
      <c r="KLE1" s="17"/>
      <c r="KLF1" s="17"/>
      <c r="KLG1" s="17"/>
      <c r="KLH1" s="17"/>
      <c r="KLI1" s="17"/>
      <c r="KLJ1" s="17"/>
      <c r="KLK1" s="17"/>
      <c r="KLL1" s="17"/>
      <c r="KLM1" s="17"/>
      <c r="KLN1" s="17"/>
      <c r="KLO1" s="17"/>
      <c r="KLP1" s="17"/>
      <c r="KLQ1" s="17"/>
      <c r="KLR1" s="17"/>
      <c r="KLS1" s="17"/>
      <c r="KLT1" s="17"/>
      <c r="KLU1" s="17"/>
      <c r="KLV1" s="17"/>
      <c r="KLW1" s="17"/>
      <c r="KLX1" s="17"/>
      <c r="KLY1" s="17"/>
      <c r="KLZ1" s="17"/>
      <c r="KMA1" s="17"/>
      <c r="KMB1" s="17"/>
      <c r="KMC1" s="17"/>
      <c r="KMD1" s="17"/>
      <c r="KME1" s="17"/>
      <c r="KMF1" s="17"/>
      <c r="KMG1" s="17"/>
      <c r="KMH1" s="17"/>
      <c r="KMI1" s="17"/>
      <c r="KMJ1" s="17"/>
      <c r="KMK1" s="17"/>
      <c r="KML1" s="17"/>
      <c r="KMM1" s="17"/>
      <c r="KMN1" s="17"/>
      <c r="KMO1" s="17"/>
      <c r="KMP1" s="17"/>
      <c r="KMQ1" s="17"/>
      <c r="KMR1" s="17"/>
      <c r="KMS1" s="17"/>
      <c r="KMT1" s="17"/>
      <c r="KMU1" s="17"/>
      <c r="KMV1" s="17"/>
      <c r="KMW1" s="17"/>
      <c r="KMX1" s="17"/>
      <c r="KMY1" s="17"/>
      <c r="KMZ1" s="17"/>
      <c r="KNA1" s="17"/>
      <c r="KNB1" s="17"/>
      <c r="KNC1" s="17"/>
      <c r="KND1" s="17"/>
      <c r="KNE1" s="17"/>
      <c r="KNF1" s="17"/>
      <c r="KNG1" s="17"/>
      <c r="KNH1" s="17"/>
      <c r="KNI1" s="17"/>
      <c r="KNJ1" s="17"/>
      <c r="KNK1" s="17"/>
      <c r="KNL1" s="17"/>
      <c r="KNM1" s="17"/>
      <c r="KNN1" s="17"/>
      <c r="KNO1" s="17"/>
      <c r="KNP1" s="17"/>
      <c r="KNQ1" s="17"/>
      <c r="KNR1" s="17"/>
      <c r="KNS1" s="17"/>
      <c r="KNT1" s="17"/>
      <c r="KNU1" s="17"/>
      <c r="KNV1" s="17"/>
      <c r="KNW1" s="17"/>
      <c r="KNX1" s="17"/>
      <c r="KNY1" s="17"/>
      <c r="KNZ1" s="17"/>
      <c r="KOA1" s="17"/>
      <c r="KOB1" s="17"/>
      <c r="KOC1" s="17"/>
      <c r="KOD1" s="17"/>
      <c r="KOE1" s="17"/>
      <c r="KOF1" s="17"/>
      <c r="KOG1" s="17"/>
      <c r="KOH1" s="17"/>
      <c r="KOI1" s="17"/>
      <c r="KOJ1" s="17"/>
      <c r="KOK1" s="17"/>
      <c r="KOL1" s="17"/>
      <c r="KOM1" s="17"/>
      <c r="KON1" s="17"/>
      <c r="KOO1" s="17"/>
      <c r="KOP1" s="17"/>
      <c r="KOQ1" s="17"/>
      <c r="KOR1" s="17"/>
      <c r="KOS1" s="17"/>
      <c r="KOT1" s="17"/>
      <c r="KOU1" s="17"/>
      <c r="KOV1" s="17"/>
      <c r="KOW1" s="17"/>
      <c r="KOX1" s="17"/>
      <c r="KOY1" s="17"/>
      <c r="KOZ1" s="17"/>
      <c r="KPA1" s="17"/>
      <c r="KPB1" s="17"/>
      <c r="KPC1" s="17"/>
      <c r="KPD1" s="17"/>
      <c r="KPE1" s="17"/>
      <c r="KPF1" s="17"/>
      <c r="KPG1" s="17"/>
      <c r="KPH1" s="17"/>
      <c r="KPI1" s="17"/>
      <c r="KPJ1" s="17"/>
      <c r="KPK1" s="17"/>
      <c r="KPL1" s="17"/>
      <c r="KPM1" s="17"/>
      <c r="KPN1" s="17"/>
      <c r="KPO1" s="17"/>
      <c r="KPP1" s="17"/>
      <c r="KPQ1" s="17"/>
      <c r="KPR1" s="17"/>
      <c r="KPS1" s="17"/>
      <c r="KPT1" s="17"/>
      <c r="KPU1" s="17"/>
      <c r="KPV1" s="17"/>
      <c r="KPW1" s="17"/>
      <c r="KPX1" s="17"/>
      <c r="KPY1" s="17"/>
      <c r="KPZ1" s="17"/>
      <c r="KQA1" s="17"/>
      <c r="KQB1" s="17"/>
      <c r="KQC1" s="17"/>
      <c r="KQD1" s="17"/>
      <c r="KQE1" s="17"/>
      <c r="KQF1" s="17"/>
      <c r="KQG1" s="17"/>
      <c r="KQH1" s="17"/>
      <c r="KQI1" s="17"/>
      <c r="KQJ1" s="17"/>
      <c r="KQK1" s="17"/>
      <c r="KQL1" s="17"/>
      <c r="KQM1" s="17"/>
      <c r="KQN1" s="17"/>
      <c r="KQO1" s="17"/>
      <c r="KQP1" s="17"/>
      <c r="KQQ1" s="17"/>
      <c r="KQR1" s="17"/>
      <c r="KQS1" s="17"/>
      <c r="KQT1" s="17"/>
      <c r="KQU1" s="17"/>
      <c r="KQV1" s="17"/>
      <c r="KQW1" s="17"/>
      <c r="KQX1" s="17"/>
      <c r="KQY1" s="17"/>
      <c r="KQZ1" s="17"/>
      <c r="KRA1" s="17"/>
      <c r="KRB1" s="17"/>
      <c r="KRC1" s="17"/>
      <c r="KRD1" s="17"/>
      <c r="KRE1" s="17"/>
      <c r="KRF1" s="17"/>
      <c r="KRG1" s="17"/>
      <c r="KRH1" s="17"/>
      <c r="KRI1" s="17"/>
      <c r="KRJ1" s="17"/>
      <c r="KRK1" s="17"/>
      <c r="KRL1" s="17"/>
      <c r="KRM1" s="17"/>
      <c r="KRN1" s="17"/>
      <c r="KRO1" s="17"/>
      <c r="KRP1" s="17"/>
      <c r="KRQ1" s="17"/>
      <c r="KRR1" s="17"/>
      <c r="KRS1" s="17"/>
      <c r="KRT1" s="17"/>
      <c r="KRU1" s="17"/>
      <c r="KRV1" s="17"/>
      <c r="KRW1" s="17"/>
      <c r="KRX1" s="17"/>
      <c r="KRY1" s="17"/>
      <c r="KRZ1" s="17"/>
      <c r="KSA1" s="17"/>
      <c r="KSB1" s="17"/>
      <c r="KSC1" s="17"/>
      <c r="KSD1" s="17"/>
      <c r="KSE1" s="17"/>
      <c r="KSF1" s="17"/>
      <c r="KSG1" s="17"/>
      <c r="KSH1" s="17"/>
      <c r="KSI1" s="17"/>
      <c r="KSJ1" s="17"/>
      <c r="KSK1" s="17"/>
      <c r="KSL1" s="17"/>
      <c r="KSM1" s="17"/>
      <c r="KSN1" s="17"/>
      <c r="KSO1" s="17"/>
      <c r="KSP1" s="17"/>
      <c r="KSQ1" s="17"/>
      <c r="KSR1" s="17"/>
      <c r="KSS1" s="17"/>
      <c r="KST1" s="17"/>
      <c r="KSU1" s="17"/>
      <c r="KSV1" s="17"/>
      <c r="KSW1" s="17"/>
      <c r="KSX1" s="17"/>
      <c r="KSY1" s="17"/>
      <c r="KSZ1" s="17"/>
      <c r="KTA1" s="17"/>
      <c r="KTB1" s="17"/>
      <c r="KTC1" s="17"/>
      <c r="KTD1" s="17"/>
      <c r="KTE1" s="17"/>
      <c r="KTF1" s="17"/>
      <c r="KTG1" s="17"/>
      <c r="KTH1" s="17"/>
      <c r="KTI1" s="17"/>
      <c r="KTJ1" s="17"/>
      <c r="KTK1" s="17"/>
      <c r="KTL1" s="17"/>
      <c r="KTM1" s="17"/>
      <c r="KTN1" s="17"/>
      <c r="KTO1" s="17"/>
      <c r="KTP1" s="17"/>
      <c r="KTQ1" s="17"/>
      <c r="KTR1" s="17"/>
      <c r="KTS1" s="17"/>
      <c r="KTT1" s="17"/>
      <c r="KTU1" s="17"/>
      <c r="KTV1" s="17"/>
      <c r="KTW1" s="17"/>
      <c r="KTX1" s="17"/>
      <c r="KTY1" s="17"/>
      <c r="KTZ1" s="17"/>
      <c r="KUA1" s="17"/>
      <c r="KUB1" s="17"/>
      <c r="KUC1" s="17"/>
      <c r="KUD1" s="17"/>
      <c r="KUE1" s="17"/>
      <c r="KUF1" s="17"/>
      <c r="KUG1" s="17"/>
      <c r="KUH1" s="17"/>
      <c r="KUI1" s="17"/>
      <c r="KUJ1" s="17"/>
      <c r="KUK1" s="17"/>
      <c r="KUL1" s="17"/>
      <c r="KUM1" s="17"/>
      <c r="KUN1" s="17"/>
      <c r="KUO1" s="17"/>
      <c r="KUP1" s="17"/>
      <c r="KUQ1" s="17"/>
      <c r="KUR1" s="17"/>
      <c r="KUS1" s="17"/>
      <c r="KUT1" s="17"/>
      <c r="KUU1" s="17"/>
      <c r="KUV1" s="17"/>
      <c r="KUW1" s="17"/>
      <c r="KUX1" s="17"/>
      <c r="KUY1" s="17"/>
      <c r="KUZ1" s="17"/>
      <c r="KVA1" s="17"/>
      <c r="KVB1" s="17"/>
      <c r="KVC1" s="17"/>
      <c r="KVD1" s="17"/>
      <c r="KVE1" s="17"/>
      <c r="KVF1" s="17"/>
      <c r="KVG1" s="17"/>
      <c r="KVH1" s="17"/>
      <c r="KVI1" s="17"/>
      <c r="KVJ1" s="17"/>
      <c r="KVK1" s="17"/>
      <c r="KVL1" s="17"/>
      <c r="KVM1" s="17"/>
      <c r="KVN1" s="17"/>
      <c r="KVO1" s="17"/>
      <c r="KVP1" s="17"/>
      <c r="KVQ1" s="17"/>
      <c r="KVR1" s="17"/>
      <c r="KVS1" s="17"/>
      <c r="KVT1" s="17"/>
      <c r="KVU1" s="17"/>
      <c r="KVV1" s="17"/>
      <c r="KVW1" s="17"/>
      <c r="KVX1" s="17"/>
      <c r="KVY1" s="17"/>
      <c r="KVZ1" s="17"/>
      <c r="KWA1" s="17"/>
      <c r="KWB1" s="17"/>
      <c r="KWC1" s="17"/>
      <c r="KWD1" s="17"/>
      <c r="KWE1" s="17"/>
      <c r="KWF1" s="17"/>
      <c r="KWG1" s="17"/>
      <c r="KWH1" s="17"/>
      <c r="KWI1" s="17"/>
      <c r="KWJ1" s="17"/>
      <c r="KWK1" s="17"/>
      <c r="KWL1" s="17"/>
      <c r="KWM1" s="17"/>
      <c r="KWN1" s="17"/>
      <c r="KWO1" s="17"/>
      <c r="KWP1" s="17"/>
      <c r="KWQ1" s="17"/>
      <c r="KWR1" s="17"/>
      <c r="KWS1" s="17"/>
      <c r="KWT1" s="17"/>
      <c r="KWU1" s="17"/>
      <c r="KWV1" s="17"/>
      <c r="KWW1" s="17"/>
      <c r="KWX1" s="17"/>
      <c r="KWY1" s="17"/>
      <c r="KWZ1" s="17"/>
      <c r="KXA1" s="17"/>
      <c r="KXB1" s="17"/>
      <c r="KXC1" s="17"/>
      <c r="KXD1" s="17"/>
      <c r="KXE1" s="17"/>
      <c r="KXF1" s="17"/>
      <c r="KXG1" s="17"/>
      <c r="KXH1" s="17"/>
      <c r="KXI1" s="17"/>
      <c r="KXJ1" s="17"/>
      <c r="KXK1" s="17"/>
      <c r="KXL1" s="17"/>
      <c r="KXM1" s="17"/>
      <c r="KXN1" s="17"/>
      <c r="KXO1" s="17"/>
      <c r="KXP1" s="17"/>
      <c r="KXQ1" s="17"/>
      <c r="KXR1" s="17"/>
      <c r="KXS1" s="17"/>
      <c r="KXT1" s="17"/>
      <c r="KXU1" s="17"/>
      <c r="KXV1" s="17"/>
      <c r="KXW1" s="17"/>
      <c r="KXX1" s="17"/>
      <c r="KXY1" s="17"/>
      <c r="KXZ1" s="17"/>
      <c r="KYA1" s="17"/>
      <c r="KYB1" s="17"/>
      <c r="KYC1" s="17"/>
      <c r="KYD1" s="17"/>
      <c r="KYE1" s="17"/>
      <c r="KYF1" s="17"/>
      <c r="KYG1" s="17"/>
      <c r="KYH1" s="17"/>
      <c r="KYI1" s="17"/>
      <c r="KYJ1" s="17"/>
      <c r="KYK1" s="17"/>
      <c r="KYL1" s="17"/>
      <c r="KYM1" s="17"/>
      <c r="KYN1" s="17"/>
      <c r="KYO1" s="17"/>
      <c r="KYP1" s="17"/>
      <c r="KYQ1" s="17"/>
      <c r="KYR1" s="17"/>
      <c r="KYS1" s="17"/>
      <c r="KYT1" s="17"/>
      <c r="KYU1" s="17"/>
      <c r="KYV1" s="17"/>
      <c r="KYW1" s="17"/>
      <c r="KYX1" s="17"/>
      <c r="KYY1" s="17"/>
      <c r="KYZ1" s="17"/>
      <c r="KZA1" s="17"/>
      <c r="KZB1" s="17"/>
      <c r="KZC1" s="17"/>
      <c r="KZD1" s="17"/>
      <c r="KZE1" s="17"/>
      <c r="KZF1" s="17"/>
      <c r="KZG1" s="17"/>
      <c r="KZH1" s="17"/>
      <c r="KZI1" s="17"/>
      <c r="KZJ1" s="17"/>
      <c r="KZK1" s="17"/>
      <c r="KZL1" s="17"/>
      <c r="KZM1" s="17"/>
      <c r="KZN1" s="17"/>
      <c r="KZO1" s="17"/>
      <c r="KZP1" s="17"/>
      <c r="KZQ1" s="17"/>
      <c r="KZR1" s="17"/>
      <c r="KZS1" s="17"/>
      <c r="KZT1" s="17"/>
      <c r="KZU1" s="17"/>
      <c r="KZV1" s="17"/>
      <c r="KZW1" s="17"/>
      <c r="KZX1" s="17"/>
      <c r="KZY1" s="17"/>
      <c r="KZZ1" s="17"/>
      <c r="LAA1" s="17"/>
      <c r="LAB1" s="17"/>
      <c r="LAC1" s="17"/>
      <c r="LAD1" s="17"/>
      <c r="LAE1" s="17"/>
      <c r="LAF1" s="17"/>
      <c r="LAG1" s="17"/>
      <c r="LAH1" s="17"/>
      <c r="LAI1" s="17"/>
      <c r="LAJ1" s="17"/>
      <c r="LAK1" s="17"/>
      <c r="LAL1" s="17"/>
      <c r="LAM1" s="17"/>
      <c r="LAN1" s="17"/>
      <c r="LAO1" s="17"/>
      <c r="LAP1" s="17"/>
      <c r="LAQ1" s="17"/>
      <c r="LAR1" s="17"/>
      <c r="LAS1" s="17"/>
      <c r="LAT1" s="17"/>
      <c r="LAU1" s="17"/>
      <c r="LAV1" s="17"/>
      <c r="LAW1" s="17"/>
      <c r="LAX1" s="17"/>
      <c r="LAY1" s="17"/>
      <c r="LAZ1" s="17"/>
      <c r="LBA1" s="17"/>
      <c r="LBB1" s="17"/>
      <c r="LBC1" s="17"/>
      <c r="LBD1" s="17"/>
      <c r="LBE1" s="17"/>
      <c r="LBF1" s="17"/>
      <c r="LBG1" s="17"/>
      <c r="LBH1" s="17"/>
      <c r="LBI1" s="17"/>
      <c r="LBJ1" s="17"/>
      <c r="LBK1" s="17"/>
      <c r="LBL1" s="17"/>
      <c r="LBM1" s="17"/>
      <c r="LBN1" s="17"/>
      <c r="LBO1" s="17"/>
      <c r="LBP1" s="17"/>
      <c r="LBQ1" s="17"/>
      <c r="LBR1" s="17"/>
      <c r="LBS1" s="17"/>
      <c r="LBT1" s="17"/>
      <c r="LBU1" s="17"/>
      <c r="LBV1" s="17"/>
      <c r="LBW1" s="17"/>
      <c r="LBX1" s="17"/>
      <c r="LBY1" s="17"/>
      <c r="LBZ1" s="17"/>
      <c r="LCA1" s="17"/>
      <c r="LCB1" s="17"/>
      <c r="LCC1" s="17"/>
      <c r="LCD1" s="17"/>
      <c r="LCE1" s="17"/>
      <c r="LCF1" s="17"/>
      <c r="LCG1" s="17"/>
      <c r="LCH1" s="17"/>
      <c r="LCI1" s="17"/>
      <c r="LCJ1" s="17"/>
      <c r="LCK1" s="17"/>
      <c r="LCL1" s="17"/>
      <c r="LCM1" s="17"/>
      <c r="LCN1" s="17"/>
      <c r="LCO1" s="17"/>
      <c r="LCP1" s="17"/>
      <c r="LCQ1" s="17"/>
      <c r="LCR1" s="17"/>
      <c r="LCS1" s="17"/>
      <c r="LCT1" s="17"/>
      <c r="LCU1" s="17"/>
      <c r="LCV1" s="17"/>
      <c r="LCW1" s="17"/>
      <c r="LCX1" s="17"/>
      <c r="LCY1" s="17"/>
      <c r="LCZ1" s="17"/>
      <c r="LDA1" s="17"/>
      <c r="LDB1" s="17"/>
      <c r="LDC1" s="17"/>
      <c r="LDD1" s="17"/>
      <c r="LDE1" s="17"/>
      <c r="LDF1" s="17"/>
      <c r="LDG1" s="17"/>
      <c r="LDH1" s="17"/>
      <c r="LDI1" s="17"/>
      <c r="LDJ1" s="17"/>
      <c r="LDK1" s="17"/>
      <c r="LDL1" s="17"/>
      <c r="LDM1" s="17"/>
      <c r="LDN1" s="17"/>
      <c r="LDO1" s="17"/>
      <c r="LDP1" s="17"/>
      <c r="LDQ1" s="17"/>
      <c r="LDR1" s="17"/>
      <c r="LDS1" s="17"/>
      <c r="LDT1" s="17"/>
      <c r="LDU1" s="17"/>
      <c r="LDV1" s="17"/>
      <c r="LDW1" s="17"/>
      <c r="LDX1" s="17"/>
      <c r="LDY1" s="17"/>
      <c r="LDZ1" s="17"/>
      <c r="LEA1" s="17"/>
      <c r="LEB1" s="17"/>
      <c r="LEC1" s="17"/>
      <c r="LED1" s="17"/>
      <c r="LEE1" s="17"/>
      <c r="LEF1" s="17"/>
      <c r="LEG1" s="17"/>
      <c r="LEH1" s="17"/>
      <c r="LEI1" s="17"/>
      <c r="LEJ1" s="17"/>
      <c r="LEK1" s="17"/>
      <c r="LEL1" s="17"/>
      <c r="LEM1" s="17"/>
      <c r="LEN1" s="17"/>
      <c r="LEO1" s="17"/>
      <c r="LEP1" s="17"/>
      <c r="LEQ1" s="17"/>
      <c r="LER1" s="17"/>
      <c r="LES1" s="17"/>
      <c r="LET1" s="17"/>
      <c r="LEU1" s="17"/>
      <c r="LEV1" s="17"/>
      <c r="LEW1" s="17"/>
      <c r="LEX1" s="17"/>
      <c r="LEY1" s="17"/>
      <c r="LEZ1" s="17"/>
      <c r="LFA1" s="17"/>
      <c r="LFB1" s="17"/>
      <c r="LFC1" s="17"/>
      <c r="LFD1" s="17"/>
      <c r="LFE1" s="17"/>
      <c r="LFF1" s="17"/>
      <c r="LFG1" s="17"/>
      <c r="LFH1" s="17"/>
      <c r="LFI1" s="17"/>
      <c r="LFJ1" s="17"/>
      <c r="LFK1" s="17"/>
      <c r="LFL1" s="17"/>
      <c r="LFM1" s="17"/>
      <c r="LFN1" s="17"/>
      <c r="LFO1" s="17"/>
      <c r="LFP1" s="17"/>
      <c r="LFQ1" s="17"/>
      <c r="LFR1" s="17"/>
      <c r="LFS1" s="17"/>
      <c r="LFT1" s="17"/>
      <c r="LFU1" s="17"/>
      <c r="LFV1" s="17"/>
      <c r="LFW1" s="17"/>
      <c r="LFX1" s="17"/>
      <c r="LFY1" s="17"/>
      <c r="LFZ1" s="17"/>
      <c r="LGA1" s="17"/>
      <c r="LGB1" s="17"/>
      <c r="LGC1" s="17"/>
      <c r="LGD1" s="17"/>
      <c r="LGE1" s="17"/>
      <c r="LGF1" s="17"/>
      <c r="LGG1" s="17"/>
      <c r="LGH1" s="17"/>
      <c r="LGI1" s="17"/>
      <c r="LGJ1" s="17"/>
      <c r="LGK1" s="17"/>
      <c r="LGL1" s="17"/>
      <c r="LGM1" s="17"/>
      <c r="LGN1" s="17"/>
      <c r="LGO1" s="17"/>
      <c r="LGP1" s="17"/>
      <c r="LGQ1" s="17"/>
      <c r="LGR1" s="17"/>
      <c r="LGS1" s="17"/>
      <c r="LGT1" s="17"/>
      <c r="LGU1" s="17"/>
      <c r="LGV1" s="17"/>
      <c r="LGW1" s="17"/>
      <c r="LGX1" s="17"/>
      <c r="LGY1" s="17"/>
      <c r="LGZ1" s="17"/>
      <c r="LHA1" s="17"/>
      <c r="LHB1" s="17"/>
      <c r="LHC1" s="17"/>
      <c r="LHD1" s="17"/>
      <c r="LHE1" s="17"/>
      <c r="LHF1" s="17"/>
      <c r="LHG1" s="17"/>
      <c r="LHH1" s="17"/>
      <c r="LHI1" s="17"/>
      <c r="LHJ1" s="17"/>
      <c r="LHK1" s="17"/>
      <c r="LHL1" s="17"/>
      <c r="LHM1" s="17"/>
      <c r="LHN1" s="17"/>
      <c r="LHO1" s="17"/>
      <c r="LHP1" s="17"/>
      <c r="LHQ1" s="17"/>
      <c r="LHR1" s="17"/>
      <c r="LHS1" s="17"/>
      <c r="LHT1" s="17"/>
      <c r="LHU1" s="17"/>
      <c r="LHV1" s="17"/>
      <c r="LHW1" s="17"/>
      <c r="LHX1" s="17"/>
      <c r="LHY1" s="17"/>
      <c r="LHZ1" s="17"/>
      <c r="LIA1" s="17"/>
      <c r="LIB1" s="17"/>
      <c r="LIC1" s="17"/>
      <c r="LID1" s="17"/>
      <c r="LIE1" s="17"/>
      <c r="LIF1" s="17"/>
      <c r="LIG1" s="17"/>
      <c r="LIH1" s="17"/>
      <c r="LII1" s="17"/>
      <c r="LIJ1" s="17"/>
      <c r="LIK1" s="17"/>
      <c r="LIL1" s="17"/>
      <c r="LIM1" s="17"/>
      <c r="LIN1" s="17"/>
      <c r="LIO1" s="17"/>
      <c r="LIP1" s="17"/>
      <c r="LIQ1" s="17"/>
      <c r="LIR1" s="17"/>
      <c r="LIS1" s="17"/>
      <c r="LIT1" s="17"/>
      <c r="LIU1" s="17"/>
      <c r="LIV1" s="17"/>
      <c r="LIW1" s="17"/>
      <c r="LIX1" s="17"/>
      <c r="LIY1" s="17"/>
      <c r="LIZ1" s="17"/>
      <c r="LJA1" s="17"/>
      <c r="LJB1" s="17"/>
      <c r="LJC1" s="17"/>
      <c r="LJD1" s="17"/>
      <c r="LJE1" s="17"/>
      <c r="LJF1" s="17"/>
      <c r="LJG1" s="17"/>
      <c r="LJH1" s="17"/>
      <c r="LJI1" s="17"/>
      <c r="LJJ1" s="17"/>
      <c r="LJK1" s="17"/>
      <c r="LJL1" s="17"/>
      <c r="LJM1" s="17"/>
      <c r="LJN1" s="17"/>
      <c r="LJO1" s="17"/>
      <c r="LJP1" s="17"/>
      <c r="LJQ1" s="17"/>
      <c r="LJR1" s="17"/>
      <c r="LJS1" s="17"/>
      <c r="LJT1" s="17"/>
      <c r="LJU1" s="17"/>
      <c r="LJV1" s="17"/>
      <c r="LJW1" s="17"/>
      <c r="LJX1" s="17"/>
      <c r="LJY1" s="17"/>
      <c r="LJZ1" s="17"/>
      <c r="LKA1" s="17"/>
      <c r="LKB1" s="17"/>
      <c r="LKC1" s="17"/>
      <c r="LKD1" s="17"/>
      <c r="LKE1" s="17"/>
      <c r="LKF1" s="17"/>
      <c r="LKG1" s="17"/>
      <c r="LKH1" s="17"/>
      <c r="LKI1" s="17"/>
      <c r="LKJ1" s="17"/>
      <c r="LKK1" s="17"/>
      <c r="LKL1" s="17"/>
      <c r="LKM1" s="17"/>
      <c r="LKN1" s="17"/>
      <c r="LKO1" s="17"/>
      <c r="LKP1" s="17"/>
      <c r="LKQ1" s="17"/>
      <c r="LKR1" s="17"/>
      <c r="LKS1" s="17"/>
      <c r="LKT1" s="17"/>
      <c r="LKU1" s="17"/>
      <c r="LKV1" s="17"/>
      <c r="LKW1" s="17"/>
      <c r="LKX1" s="17"/>
      <c r="LKY1" s="17"/>
      <c r="LKZ1" s="17"/>
      <c r="LLA1" s="17"/>
      <c r="LLB1" s="17"/>
      <c r="LLC1" s="17"/>
      <c r="LLD1" s="17"/>
      <c r="LLE1" s="17"/>
      <c r="LLF1" s="17"/>
      <c r="LLG1" s="17"/>
      <c r="LLH1" s="17"/>
      <c r="LLI1" s="17"/>
      <c r="LLJ1" s="17"/>
      <c r="LLK1" s="17"/>
      <c r="LLL1" s="17"/>
      <c r="LLM1" s="17"/>
      <c r="LLN1" s="17"/>
      <c r="LLO1" s="17"/>
      <c r="LLP1" s="17"/>
      <c r="LLQ1" s="17"/>
      <c r="LLR1" s="17"/>
      <c r="LLS1" s="17"/>
      <c r="LLT1" s="17"/>
      <c r="LLU1" s="17"/>
      <c r="LLV1" s="17"/>
      <c r="LLW1" s="17"/>
      <c r="LLX1" s="17"/>
      <c r="LLY1" s="17"/>
      <c r="LLZ1" s="17"/>
      <c r="LMA1" s="17"/>
      <c r="LMB1" s="17"/>
      <c r="LMC1" s="17"/>
      <c r="LMD1" s="17"/>
      <c r="LME1" s="17"/>
      <c r="LMF1" s="17"/>
      <c r="LMG1" s="17"/>
      <c r="LMH1" s="17"/>
      <c r="LMI1" s="17"/>
      <c r="LMJ1" s="17"/>
      <c r="LMK1" s="17"/>
      <c r="LML1" s="17"/>
      <c r="LMM1" s="17"/>
      <c r="LMN1" s="17"/>
      <c r="LMO1" s="17"/>
      <c r="LMP1" s="17"/>
      <c r="LMQ1" s="17"/>
      <c r="LMR1" s="17"/>
      <c r="LMS1" s="17"/>
      <c r="LMT1" s="17"/>
      <c r="LMU1" s="17"/>
      <c r="LMV1" s="17"/>
      <c r="LMW1" s="17"/>
      <c r="LMX1" s="17"/>
      <c r="LMY1" s="17"/>
      <c r="LMZ1" s="17"/>
      <c r="LNA1" s="17"/>
      <c r="LNB1" s="17"/>
      <c r="LNC1" s="17"/>
      <c r="LND1" s="17"/>
      <c r="LNE1" s="17"/>
      <c r="LNF1" s="17"/>
      <c r="LNG1" s="17"/>
      <c r="LNH1" s="17"/>
      <c r="LNI1" s="17"/>
      <c r="LNJ1" s="17"/>
      <c r="LNK1" s="17"/>
      <c r="LNL1" s="17"/>
      <c r="LNM1" s="17"/>
      <c r="LNN1" s="17"/>
      <c r="LNO1" s="17"/>
      <c r="LNP1" s="17"/>
      <c r="LNQ1" s="17"/>
      <c r="LNR1" s="17"/>
      <c r="LNS1" s="17"/>
      <c r="LNT1" s="17"/>
      <c r="LNU1" s="17"/>
      <c r="LNV1" s="17"/>
      <c r="LNW1" s="17"/>
      <c r="LNX1" s="17"/>
      <c r="LNY1" s="17"/>
      <c r="LNZ1" s="17"/>
      <c r="LOA1" s="17"/>
      <c r="LOB1" s="17"/>
      <c r="LOC1" s="17"/>
      <c r="LOD1" s="17"/>
      <c r="LOE1" s="17"/>
      <c r="LOF1" s="17"/>
      <c r="LOG1" s="17"/>
      <c r="LOH1" s="17"/>
      <c r="LOI1" s="17"/>
      <c r="LOJ1" s="17"/>
      <c r="LOK1" s="17"/>
      <c r="LOL1" s="17"/>
      <c r="LOM1" s="17"/>
      <c r="LON1" s="17"/>
      <c r="LOO1" s="17"/>
      <c r="LOP1" s="17"/>
      <c r="LOQ1" s="17"/>
      <c r="LOR1" s="17"/>
      <c r="LOS1" s="17"/>
      <c r="LOT1" s="17"/>
      <c r="LOU1" s="17"/>
      <c r="LOV1" s="17"/>
      <c r="LOW1" s="17"/>
      <c r="LOX1" s="17"/>
      <c r="LOY1" s="17"/>
      <c r="LOZ1" s="17"/>
      <c r="LPA1" s="17"/>
      <c r="LPB1" s="17"/>
      <c r="LPC1" s="17"/>
      <c r="LPD1" s="17"/>
      <c r="LPE1" s="17"/>
      <c r="LPF1" s="17"/>
      <c r="LPG1" s="17"/>
      <c r="LPH1" s="17"/>
      <c r="LPI1" s="17"/>
      <c r="LPJ1" s="17"/>
      <c r="LPK1" s="17"/>
      <c r="LPL1" s="17"/>
      <c r="LPM1" s="17"/>
      <c r="LPN1" s="17"/>
      <c r="LPO1" s="17"/>
      <c r="LPP1" s="17"/>
      <c r="LPQ1" s="17"/>
      <c r="LPR1" s="17"/>
      <c r="LPS1" s="17"/>
      <c r="LPT1" s="17"/>
      <c r="LPU1" s="17"/>
      <c r="LPV1" s="17"/>
      <c r="LPW1" s="17"/>
      <c r="LPX1" s="17"/>
      <c r="LPY1" s="17"/>
      <c r="LPZ1" s="17"/>
      <c r="LQA1" s="17"/>
      <c r="LQB1" s="17"/>
      <c r="LQC1" s="17"/>
      <c r="LQD1" s="17"/>
      <c r="LQE1" s="17"/>
      <c r="LQF1" s="17"/>
      <c r="LQG1" s="17"/>
      <c r="LQH1" s="17"/>
      <c r="LQI1" s="17"/>
      <c r="LQJ1" s="17"/>
      <c r="LQK1" s="17"/>
      <c r="LQL1" s="17"/>
      <c r="LQM1" s="17"/>
      <c r="LQN1" s="17"/>
      <c r="LQO1" s="17"/>
      <c r="LQP1" s="17"/>
      <c r="LQQ1" s="17"/>
      <c r="LQR1" s="17"/>
      <c r="LQS1" s="17"/>
      <c r="LQT1" s="17"/>
      <c r="LQU1" s="17"/>
      <c r="LQV1" s="17"/>
      <c r="LQW1" s="17"/>
      <c r="LQX1" s="17"/>
      <c r="LQY1" s="17"/>
      <c r="LQZ1" s="17"/>
      <c r="LRA1" s="17"/>
      <c r="LRB1" s="17"/>
      <c r="LRC1" s="17"/>
      <c r="LRD1" s="17"/>
      <c r="LRE1" s="17"/>
      <c r="LRF1" s="17"/>
      <c r="LRG1" s="17"/>
      <c r="LRH1" s="17"/>
      <c r="LRI1" s="17"/>
      <c r="LRJ1" s="17"/>
      <c r="LRK1" s="17"/>
      <c r="LRL1" s="17"/>
      <c r="LRM1" s="17"/>
      <c r="LRN1" s="17"/>
      <c r="LRO1" s="17"/>
      <c r="LRP1" s="17"/>
      <c r="LRQ1" s="17"/>
      <c r="LRR1" s="17"/>
      <c r="LRS1" s="17"/>
      <c r="LRT1" s="17"/>
      <c r="LRU1" s="17"/>
      <c r="LRV1" s="17"/>
      <c r="LRW1" s="17"/>
      <c r="LRX1" s="17"/>
      <c r="LRY1" s="17"/>
      <c r="LRZ1" s="17"/>
      <c r="LSA1" s="17"/>
      <c r="LSB1" s="17"/>
      <c r="LSC1" s="17"/>
      <c r="LSD1" s="17"/>
      <c r="LSE1" s="17"/>
      <c r="LSF1" s="17"/>
      <c r="LSG1" s="17"/>
      <c r="LSH1" s="17"/>
      <c r="LSI1" s="17"/>
      <c r="LSJ1" s="17"/>
      <c r="LSK1" s="17"/>
      <c r="LSL1" s="17"/>
      <c r="LSM1" s="17"/>
      <c r="LSN1" s="17"/>
      <c r="LSO1" s="17"/>
      <c r="LSP1" s="17"/>
      <c r="LSQ1" s="17"/>
      <c r="LSR1" s="17"/>
      <c r="LSS1" s="17"/>
      <c r="LST1" s="17"/>
      <c r="LSU1" s="17"/>
      <c r="LSV1" s="17"/>
      <c r="LSW1" s="17"/>
      <c r="LSX1" s="17"/>
      <c r="LSY1" s="17"/>
      <c r="LSZ1" s="17"/>
      <c r="LTA1" s="17"/>
      <c r="LTB1" s="17"/>
      <c r="LTC1" s="17"/>
      <c r="LTD1" s="17"/>
      <c r="LTE1" s="17"/>
      <c r="LTF1" s="17"/>
      <c r="LTG1" s="17"/>
      <c r="LTH1" s="17"/>
      <c r="LTI1" s="17"/>
      <c r="LTJ1" s="17"/>
      <c r="LTK1" s="17"/>
      <c r="LTL1" s="17"/>
      <c r="LTM1" s="17"/>
      <c r="LTN1" s="17"/>
      <c r="LTO1" s="17"/>
      <c r="LTP1" s="17"/>
      <c r="LTQ1" s="17"/>
      <c r="LTR1" s="17"/>
      <c r="LTS1" s="17"/>
      <c r="LTT1" s="17"/>
      <c r="LTU1" s="17"/>
      <c r="LTV1" s="17"/>
      <c r="LTW1" s="17"/>
      <c r="LTX1" s="17"/>
      <c r="LTY1" s="17"/>
      <c r="LTZ1" s="17"/>
      <c r="LUA1" s="17"/>
      <c r="LUB1" s="17"/>
      <c r="LUC1" s="17"/>
      <c r="LUD1" s="17"/>
      <c r="LUE1" s="17"/>
      <c r="LUF1" s="17"/>
      <c r="LUG1" s="17"/>
      <c r="LUH1" s="17"/>
      <c r="LUI1" s="17"/>
      <c r="LUJ1" s="17"/>
      <c r="LUK1" s="17"/>
      <c r="LUL1" s="17"/>
      <c r="LUM1" s="17"/>
      <c r="LUN1" s="17"/>
      <c r="LUO1" s="17"/>
      <c r="LUP1" s="17"/>
      <c r="LUQ1" s="17"/>
      <c r="LUR1" s="17"/>
      <c r="LUS1" s="17"/>
      <c r="LUT1" s="17"/>
      <c r="LUU1" s="17"/>
      <c r="LUV1" s="17"/>
      <c r="LUW1" s="17"/>
      <c r="LUX1" s="17"/>
      <c r="LUY1" s="17"/>
      <c r="LUZ1" s="17"/>
      <c r="LVA1" s="17"/>
      <c r="LVB1" s="17"/>
      <c r="LVC1" s="17"/>
      <c r="LVD1" s="17"/>
      <c r="LVE1" s="17"/>
      <c r="LVF1" s="17"/>
      <c r="LVG1" s="17"/>
      <c r="LVH1" s="17"/>
      <c r="LVI1" s="17"/>
      <c r="LVJ1" s="17"/>
      <c r="LVK1" s="17"/>
      <c r="LVL1" s="17"/>
      <c r="LVM1" s="17"/>
      <c r="LVN1" s="17"/>
      <c r="LVO1" s="17"/>
      <c r="LVP1" s="17"/>
      <c r="LVQ1" s="17"/>
      <c r="LVR1" s="17"/>
      <c r="LVS1" s="17"/>
      <c r="LVT1" s="17"/>
      <c r="LVU1" s="17"/>
      <c r="LVV1" s="17"/>
      <c r="LVW1" s="17"/>
      <c r="LVX1" s="17"/>
      <c r="LVY1" s="17"/>
      <c r="LVZ1" s="17"/>
      <c r="LWA1" s="17"/>
      <c r="LWB1" s="17"/>
      <c r="LWC1" s="17"/>
      <c r="LWD1" s="17"/>
      <c r="LWE1" s="17"/>
      <c r="LWF1" s="17"/>
      <c r="LWG1" s="17"/>
      <c r="LWH1" s="17"/>
      <c r="LWI1" s="17"/>
      <c r="LWJ1" s="17"/>
      <c r="LWK1" s="17"/>
      <c r="LWL1" s="17"/>
      <c r="LWM1" s="17"/>
      <c r="LWN1" s="17"/>
      <c r="LWO1" s="17"/>
      <c r="LWP1" s="17"/>
      <c r="LWQ1" s="17"/>
      <c r="LWR1" s="17"/>
      <c r="LWS1" s="17"/>
      <c r="LWT1" s="17"/>
      <c r="LWU1" s="17"/>
      <c r="LWV1" s="17"/>
      <c r="LWW1" s="17"/>
      <c r="LWX1" s="17"/>
      <c r="LWY1" s="17"/>
      <c r="LWZ1" s="17"/>
      <c r="LXA1" s="17"/>
      <c r="LXB1" s="17"/>
      <c r="LXC1" s="17"/>
      <c r="LXD1" s="17"/>
      <c r="LXE1" s="17"/>
      <c r="LXF1" s="17"/>
      <c r="LXG1" s="17"/>
      <c r="LXH1" s="17"/>
      <c r="LXI1" s="17"/>
      <c r="LXJ1" s="17"/>
      <c r="LXK1" s="17"/>
      <c r="LXL1" s="17"/>
      <c r="LXM1" s="17"/>
      <c r="LXN1" s="17"/>
      <c r="LXO1" s="17"/>
      <c r="LXP1" s="17"/>
      <c r="LXQ1" s="17"/>
      <c r="LXR1" s="17"/>
      <c r="LXS1" s="17"/>
      <c r="LXT1" s="17"/>
      <c r="LXU1" s="17"/>
      <c r="LXV1" s="17"/>
      <c r="LXW1" s="17"/>
      <c r="LXX1" s="17"/>
      <c r="LXY1" s="17"/>
      <c r="LXZ1" s="17"/>
      <c r="LYA1" s="17"/>
      <c r="LYB1" s="17"/>
      <c r="LYC1" s="17"/>
      <c r="LYD1" s="17"/>
      <c r="LYE1" s="17"/>
      <c r="LYF1" s="17"/>
      <c r="LYG1" s="17"/>
      <c r="LYH1" s="17"/>
      <c r="LYI1" s="17"/>
      <c r="LYJ1" s="17"/>
      <c r="LYK1" s="17"/>
      <c r="LYL1" s="17"/>
      <c r="LYM1" s="17"/>
      <c r="LYN1" s="17"/>
      <c r="LYO1" s="17"/>
      <c r="LYP1" s="17"/>
      <c r="LYQ1" s="17"/>
      <c r="LYR1" s="17"/>
      <c r="LYS1" s="17"/>
      <c r="LYT1" s="17"/>
      <c r="LYU1" s="17"/>
      <c r="LYV1" s="17"/>
      <c r="LYW1" s="17"/>
      <c r="LYX1" s="17"/>
      <c r="LYY1" s="17"/>
      <c r="LYZ1" s="17"/>
      <c r="LZA1" s="17"/>
      <c r="LZB1" s="17"/>
      <c r="LZC1" s="17"/>
      <c r="LZD1" s="17"/>
      <c r="LZE1" s="17"/>
      <c r="LZF1" s="17"/>
      <c r="LZG1" s="17"/>
      <c r="LZH1" s="17"/>
      <c r="LZI1" s="17"/>
      <c r="LZJ1" s="17"/>
      <c r="LZK1" s="17"/>
      <c r="LZL1" s="17"/>
      <c r="LZM1" s="17"/>
      <c r="LZN1" s="17"/>
      <c r="LZO1" s="17"/>
      <c r="LZP1" s="17"/>
      <c r="LZQ1" s="17"/>
      <c r="LZR1" s="17"/>
      <c r="LZS1" s="17"/>
      <c r="LZT1" s="17"/>
      <c r="LZU1" s="17"/>
      <c r="LZV1" s="17"/>
      <c r="LZW1" s="17"/>
      <c r="LZX1" s="17"/>
      <c r="LZY1" s="17"/>
      <c r="LZZ1" s="17"/>
      <c r="MAA1" s="17"/>
      <c r="MAB1" s="17"/>
      <c r="MAC1" s="17"/>
      <c r="MAD1" s="17"/>
      <c r="MAE1" s="17"/>
      <c r="MAF1" s="17"/>
      <c r="MAG1" s="17"/>
      <c r="MAH1" s="17"/>
      <c r="MAI1" s="17"/>
      <c r="MAJ1" s="17"/>
      <c r="MAK1" s="17"/>
      <c r="MAL1" s="17"/>
      <c r="MAM1" s="17"/>
      <c r="MAN1" s="17"/>
      <c r="MAO1" s="17"/>
      <c r="MAP1" s="17"/>
      <c r="MAQ1" s="17"/>
      <c r="MAR1" s="17"/>
      <c r="MAS1" s="17"/>
      <c r="MAT1" s="17"/>
      <c r="MAU1" s="17"/>
      <c r="MAV1" s="17"/>
      <c r="MAW1" s="17"/>
      <c r="MAX1" s="17"/>
      <c r="MAY1" s="17"/>
      <c r="MAZ1" s="17"/>
      <c r="MBA1" s="17"/>
      <c r="MBB1" s="17"/>
      <c r="MBC1" s="17"/>
      <c r="MBD1" s="17"/>
      <c r="MBE1" s="17"/>
      <c r="MBF1" s="17"/>
      <c r="MBG1" s="17"/>
      <c r="MBH1" s="17"/>
      <c r="MBI1" s="17"/>
      <c r="MBJ1" s="17"/>
      <c r="MBK1" s="17"/>
      <c r="MBL1" s="17"/>
      <c r="MBM1" s="17"/>
      <c r="MBN1" s="17"/>
      <c r="MBO1" s="17"/>
      <c r="MBP1" s="17"/>
      <c r="MBQ1" s="17"/>
      <c r="MBR1" s="17"/>
      <c r="MBS1" s="17"/>
      <c r="MBT1" s="17"/>
      <c r="MBU1" s="17"/>
      <c r="MBV1" s="17"/>
      <c r="MBW1" s="17"/>
      <c r="MBX1" s="17"/>
      <c r="MBY1" s="17"/>
      <c r="MBZ1" s="17"/>
      <c r="MCA1" s="17"/>
      <c r="MCB1" s="17"/>
      <c r="MCC1" s="17"/>
      <c r="MCD1" s="17"/>
      <c r="MCE1" s="17"/>
      <c r="MCF1" s="17"/>
      <c r="MCG1" s="17"/>
      <c r="MCH1" s="17"/>
      <c r="MCI1" s="17"/>
      <c r="MCJ1" s="17"/>
      <c r="MCK1" s="17"/>
      <c r="MCL1" s="17"/>
      <c r="MCM1" s="17"/>
      <c r="MCN1" s="17"/>
      <c r="MCO1" s="17"/>
      <c r="MCP1" s="17"/>
      <c r="MCQ1" s="17"/>
      <c r="MCR1" s="17"/>
      <c r="MCS1" s="17"/>
      <c r="MCT1" s="17"/>
      <c r="MCU1" s="17"/>
      <c r="MCV1" s="17"/>
      <c r="MCW1" s="17"/>
      <c r="MCX1" s="17"/>
      <c r="MCY1" s="17"/>
      <c r="MCZ1" s="17"/>
      <c r="MDA1" s="17"/>
      <c r="MDB1" s="17"/>
      <c r="MDC1" s="17"/>
      <c r="MDD1" s="17"/>
      <c r="MDE1" s="17"/>
      <c r="MDF1" s="17"/>
      <c r="MDG1" s="17"/>
      <c r="MDH1" s="17"/>
      <c r="MDI1" s="17"/>
      <c r="MDJ1" s="17"/>
      <c r="MDK1" s="17"/>
      <c r="MDL1" s="17"/>
      <c r="MDM1" s="17"/>
      <c r="MDN1" s="17"/>
      <c r="MDO1" s="17"/>
      <c r="MDP1" s="17"/>
      <c r="MDQ1" s="17"/>
      <c r="MDR1" s="17"/>
      <c r="MDS1" s="17"/>
      <c r="MDT1" s="17"/>
      <c r="MDU1" s="17"/>
      <c r="MDV1" s="17"/>
      <c r="MDW1" s="17"/>
      <c r="MDX1" s="17"/>
      <c r="MDY1" s="17"/>
      <c r="MDZ1" s="17"/>
      <c r="MEA1" s="17"/>
      <c r="MEB1" s="17"/>
      <c r="MEC1" s="17"/>
      <c r="MED1" s="17"/>
      <c r="MEE1" s="17"/>
      <c r="MEF1" s="17"/>
      <c r="MEG1" s="17"/>
      <c r="MEH1" s="17"/>
      <c r="MEI1" s="17"/>
      <c r="MEJ1" s="17"/>
      <c r="MEK1" s="17"/>
      <c r="MEL1" s="17"/>
      <c r="MEM1" s="17"/>
      <c r="MEN1" s="17"/>
      <c r="MEO1" s="17"/>
      <c r="MEP1" s="17"/>
      <c r="MEQ1" s="17"/>
      <c r="MER1" s="17"/>
      <c r="MES1" s="17"/>
      <c r="MET1" s="17"/>
      <c r="MEU1" s="17"/>
      <c r="MEV1" s="17"/>
      <c r="MEW1" s="17"/>
      <c r="MEX1" s="17"/>
      <c r="MEY1" s="17"/>
      <c r="MEZ1" s="17"/>
      <c r="MFA1" s="17"/>
      <c r="MFB1" s="17"/>
      <c r="MFC1" s="17"/>
      <c r="MFD1" s="17"/>
      <c r="MFE1" s="17"/>
      <c r="MFF1" s="17"/>
      <c r="MFG1" s="17"/>
      <c r="MFH1" s="17"/>
      <c r="MFI1" s="17"/>
      <c r="MFJ1" s="17"/>
      <c r="MFK1" s="17"/>
      <c r="MFL1" s="17"/>
      <c r="MFM1" s="17"/>
      <c r="MFN1" s="17"/>
      <c r="MFO1" s="17"/>
      <c r="MFP1" s="17"/>
      <c r="MFQ1" s="17"/>
      <c r="MFR1" s="17"/>
      <c r="MFS1" s="17"/>
      <c r="MFT1" s="17"/>
      <c r="MFU1" s="17"/>
      <c r="MFV1" s="17"/>
      <c r="MFW1" s="17"/>
      <c r="MFX1" s="17"/>
      <c r="MFY1" s="17"/>
      <c r="MFZ1" s="17"/>
      <c r="MGA1" s="17"/>
      <c r="MGB1" s="17"/>
      <c r="MGC1" s="17"/>
      <c r="MGD1" s="17"/>
      <c r="MGE1" s="17"/>
      <c r="MGF1" s="17"/>
      <c r="MGG1" s="17"/>
      <c r="MGH1" s="17"/>
      <c r="MGI1" s="17"/>
      <c r="MGJ1" s="17"/>
      <c r="MGK1" s="17"/>
      <c r="MGL1" s="17"/>
      <c r="MGM1" s="17"/>
      <c r="MGN1" s="17"/>
      <c r="MGO1" s="17"/>
      <c r="MGP1" s="17"/>
      <c r="MGQ1" s="17"/>
      <c r="MGR1" s="17"/>
      <c r="MGS1" s="17"/>
      <c r="MGT1" s="17"/>
      <c r="MGU1" s="17"/>
      <c r="MGV1" s="17"/>
      <c r="MGW1" s="17"/>
      <c r="MGX1" s="17"/>
      <c r="MGY1" s="17"/>
      <c r="MGZ1" s="17"/>
      <c r="MHA1" s="17"/>
      <c r="MHB1" s="17"/>
      <c r="MHC1" s="17"/>
      <c r="MHD1" s="17"/>
      <c r="MHE1" s="17"/>
      <c r="MHF1" s="17"/>
      <c r="MHG1" s="17"/>
      <c r="MHH1" s="17"/>
      <c r="MHI1" s="17"/>
      <c r="MHJ1" s="17"/>
      <c r="MHK1" s="17"/>
      <c r="MHL1" s="17"/>
      <c r="MHM1" s="17"/>
      <c r="MHN1" s="17"/>
      <c r="MHO1" s="17"/>
      <c r="MHP1" s="17"/>
      <c r="MHQ1" s="17"/>
      <c r="MHR1" s="17"/>
      <c r="MHS1" s="17"/>
      <c r="MHT1" s="17"/>
      <c r="MHU1" s="17"/>
      <c r="MHV1" s="17"/>
      <c r="MHW1" s="17"/>
      <c r="MHX1" s="17"/>
      <c r="MHY1" s="17"/>
      <c r="MHZ1" s="17"/>
      <c r="MIA1" s="17"/>
      <c r="MIB1" s="17"/>
      <c r="MIC1" s="17"/>
      <c r="MID1" s="17"/>
      <c r="MIE1" s="17"/>
      <c r="MIF1" s="17"/>
      <c r="MIG1" s="17"/>
      <c r="MIH1" s="17"/>
      <c r="MII1" s="17"/>
      <c r="MIJ1" s="17"/>
      <c r="MIK1" s="17"/>
      <c r="MIL1" s="17"/>
      <c r="MIM1" s="17"/>
      <c r="MIN1" s="17"/>
      <c r="MIO1" s="17"/>
      <c r="MIP1" s="17"/>
      <c r="MIQ1" s="17"/>
      <c r="MIR1" s="17"/>
      <c r="MIS1" s="17"/>
      <c r="MIT1" s="17"/>
      <c r="MIU1" s="17"/>
      <c r="MIV1" s="17"/>
      <c r="MIW1" s="17"/>
      <c r="MIX1" s="17"/>
      <c r="MIY1" s="17"/>
      <c r="MIZ1" s="17"/>
      <c r="MJA1" s="17"/>
      <c r="MJB1" s="17"/>
      <c r="MJC1" s="17"/>
      <c r="MJD1" s="17"/>
      <c r="MJE1" s="17"/>
      <c r="MJF1" s="17"/>
      <c r="MJG1" s="17"/>
      <c r="MJH1" s="17"/>
      <c r="MJI1" s="17"/>
      <c r="MJJ1" s="17"/>
      <c r="MJK1" s="17"/>
      <c r="MJL1" s="17"/>
      <c r="MJM1" s="17"/>
      <c r="MJN1" s="17"/>
      <c r="MJO1" s="17"/>
      <c r="MJP1" s="17"/>
      <c r="MJQ1" s="17"/>
      <c r="MJR1" s="17"/>
      <c r="MJS1" s="17"/>
      <c r="MJT1" s="17"/>
      <c r="MJU1" s="17"/>
      <c r="MJV1" s="17"/>
      <c r="MJW1" s="17"/>
      <c r="MJX1" s="17"/>
      <c r="MJY1" s="17"/>
      <c r="MJZ1" s="17"/>
      <c r="MKA1" s="17"/>
      <c r="MKB1" s="17"/>
      <c r="MKC1" s="17"/>
      <c r="MKD1" s="17"/>
      <c r="MKE1" s="17"/>
      <c r="MKF1" s="17"/>
      <c r="MKG1" s="17"/>
      <c r="MKH1" s="17"/>
      <c r="MKI1" s="17"/>
      <c r="MKJ1" s="17"/>
      <c r="MKK1" s="17"/>
      <c r="MKL1" s="17"/>
      <c r="MKM1" s="17"/>
      <c r="MKN1" s="17"/>
      <c r="MKO1" s="17"/>
      <c r="MKP1" s="17"/>
      <c r="MKQ1" s="17"/>
      <c r="MKR1" s="17"/>
      <c r="MKS1" s="17"/>
      <c r="MKT1" s="17"/>
      <c r="MKU1" s="17"/>
      <c r="MKV1" s="17"/>
      <c r="MKW1" s="17"/>
      <c r="MKX1" s="17"/>
      <c r="MKY1" s="17"/>
      <c r="MKZ1" s="17"/>
      <c r="MLA1" s="17"/>
      <c r="MLB1" s="17"/>
      <c r="MLC1" s="17"/>
      <c r="MLD1" s="17"/>
      <c r="MLE1" s="17"/>
      <c r="MLF1" s="17"/>
      <c r="MLG1" s="17"/>
      <c r="MLH1" s="17"/>
      <c r="MLI1" s="17"/>
      <c r="MLJ1" s="17"/>
      <c r="MLK1" s="17"/>
      <c r="MLL1" s="17"/>
      <c r="MLM1" s="17"/>
      <c r="MLN1" s="17"/>
      <c r="MLO1" s="17"/>
      <c r="MLP1" s="17"/>
      <c r="MLQ1" s="17"/>
      <c r="MLR1" s="17"/>
      <c r="MLS1" s="17"/>
      <c r="MLT1" s="17"/>
      <c r="MLU1" s="17"/>
      <c r="MLV1" s="17"/>
      <c r="MLW1" s="17"/>
      <c r="MLX1" s="17"/>
      <c r="MLY1" s="17"/>
      <c r="MLZ1" s="17"/>
      <c r="MMA1" s="17"/>
      <c r="MMB1" s="17"/>
      <c r="MMC1" s="17"/>
      <c r="MMD1" s="17"/>
      <c r="MME1" s="17"/>
      <c r="MMF1" s="17"/>
      <c r="MMG1" s="17"/>
      <c r="MMH1" s="17"/>
      <c r="MMI1" s="17"/>
      <c r="MMJ1" s="17"/>
      <c r="MMK1" s="17"/>
      <c r="MML1" s="17"/>
      <c r="MMM1" s="17"/>
      <c r="MMN1" s="17"/>
      <c r="MMO1" s="17"/>
      <c r="MMP1" s="17"/>
      <c r="MMQ1" s="17"/>
      <c r="MMR1" s="17"/>
      <c r="MMS1" s="17"/>
      <c r="MMT1" s="17"/>
      <c r="MMU1" s="17"/>
      <c r="MMV1" s="17"/>
      <c r="MMW1" s="17"/>
      <c r="MMX1" s="17"/>
      <c r="MMY1" s="17"/>
      <c r="MMZ1" s="17"/>
      <c r="MNA1" s="17"/>
      <c r="MNB1" s="17"/>
      <c r="MNC1" s="17"/>
      <c r="MND1" s="17"/>
      <c r="MNE1" s="17"/>
      <c r="MNF1" s="17"/>
      <c r="MNG1" s="17"/>
      <c r="MNH1" s="17"/>
      <c r="MNI1" s="17"/>
      <c r="MNJ1" s="17"/>
      <c r="MNK1" s="17"/>
      <c r="MNL1" s="17"/>
      <c r="MNM1" s="17"/>
      <c r="MNN1" s="17"/>
      <c r="MNO1" s="17"/>
      <c r="MNP1" s="17"/>
      <c r="MNQ1" s="17"/>
      <c r="MNR1" s="17"/>
      <c r="MNS1" s="17"/>
      <c r="MNT1" s="17"/>
      <c r="MNU1" s="17"/>
      <c r="MNV1" s="17"/>
      <c r="MNW1" s="17"/>
      <c r="MNX1" s="17"/>
      <c r="MNY1" s="17"/>
      <c r="MNZ1" s="17"/>
      <c r="MOA1" s="17"/>
      <c r="MOB1" s="17"/>
      <c r="MOC1" s="17"/>
      <c r="MOD1" s="17"/>
      <c r="MOE1" s="17"/>
      <c r="MOF1" s="17"/>
      <c r="MOG1" s="17"/>
      <c r="MOH1" s="17"/>
      <c r="MOI1" s="17"/>
      <c r="MOJ1" s="17"/>
      <c r="MOK1" s="17"/>
      <c r="MOL1" s="17"/>
      <c r="MOM1" s="17"/>
      <c r="MON1" s="17"/>
      <c r="MOO1" s="17"/>
      <c r="MOP1" s="17"/>
      <c r="MOQ1" s="17"/>
      <c r="MOR1" s="17"/>
      <c r="MOS1" s="17"/>
      <c r="MOT1" s="17"/>
      <c r="MOU1" s="17"/>
      <c r="MOV1" s="17"/>
      <c r="MOW1" s="17"/>
      <c r="MOX1" s="17"/>
      <c r="MOY1" s="17"/>
      <c r="MOZ1" s="17"/>
      <c r="MPA1" s="17"/>
      <c r="MPB1" s="17"/>
      <c r="MPC1" s="17"/>
      <c r="MPD1" s="17"/>
      <c r="MPE1" s="17"/>
      <c r="MPF1" s="17"/>
      <c r="MPG1" s="17"/>
      <c r="MPH1" s="17"/>
      <c r="MPI1" s="17"/>
      <c r="MPJ1" s="17"/>
      <c r="MPK1" s="17"/>
      <c r="MPL1" s="17"/>
      <c r="MPM1" s="17"/>
      <c r="MPN1" s="17"/>
      <c r="MPO1" s="17"/>
      <c r="MPP1" s="17"/>
      <c r="MPQ1" s="17"/>
      <c r="MPR1" s="17"/>
      <c r="MPS1" s="17"/>
      <c r="MPT1" s="17"/>
      <c r="MPU1" s="17"/>
      <c r="MPV1" s="17"/>
      <c r="MPW1" s="17"/>
      <c r="MPX1" s="17"/>
      <c r="MPY1" s="17"/>
      <c r="MPZ1" s="17"/>
      <c r="MQA1" s="17"/>
      <c r="MQB1" s="17"/>
      <c r="MQC1" s="17"/>
      <c r="MQD1" s="17"/>
      <c r="MQE1" s="17"/>
      <c r="MQF1" s="17"/>
      <c r="MQG1" s="17"/>
      <c r="MQH1" s="17"/>
      <c r="MQI1" s="17"/>
      <c r="MQJ1" s="17"/>
      <c r="MQK1" s="17"/>
      <c r="MQL1" s="17"/>
      <c r="MQM1" s="17"/>
      <c r="MQN1" s="17"/>
      <c r="MQO1" s="17"/>
      <c r="MQP1" s="17"/>
      <c r="MQQ1" s="17"/>
      <c r="MQR1" s="17"/>
      <c r="MQS1" s="17"/>
      <c r="MQT1" s="17"/>
      <c r="MQU1" s="17"/>
      <c r="MQV1" s="17"/>
      <c r="MQW1" s="17"/>
      <c r="MQX1" s="17"/>
      <c r="MQY1" s="17"/>
      <c r="MQZ1" s="17"/>
      <c r="MRA1" s="17"/>
      <c r="MRB1" s="17"/>
      <c r="MRC1" s="17"/>
      <c r="MRD1" s="17"/>
      <c r="MRE1" s="17"/>
      <c r="MRF1" s="17"/>
      <c r="MRG1" s="17"/>
      <c r="MRH1" s="17"/>
      <c r="MRI1" s="17"/>
      <c r="MRJ1" s="17"/>
      <c r="MRK1" s="17"/>
      <c r="MRL1" s="17"/>
      <c r="MRM1" s="17"/>
      <c r="MRN1" s="17"/>
      <c r="MRO1" s="17"/>
      <c r="MRP1" s="17"/>
      <c r="MRQ1" s="17"/>
      <c r="MRR1" s="17"/>
      <c r="MRS1" s="17"/>
      <c r="MRT1" s="17"/>
      <c r="MRU1" s="17"/>
      <c r="MRV1" s="17"/>
      <c r="MRW1" s="17"/>
      <c r="MRX1" s="17"/>
      <c r="MRY1" s="17"/>
      <c r="MRZ1" s="17"/>
      <c r="MSA1" s="17"/>
      <c r="MSB1" s="17"/>
      <c r="MSC1" s="17"/>
      <c r="MSD1" s="17"/>
      <c r="MSE1" s="17"/>
      <c r="MSF1" s="17"/>
      <c r="MSG1" s="17"/>
      <c r="MSH1" s="17"/>
      <c r="MSI1" s="17"/>
      <c r="MSJ1" s="17"/>
      <c r="MSK1" s="17"/>
      <c r="MSL1" s="17"/>
      <c r="MSM1" s="17"/>
      <c r="MSN1" s="17"/>
      <c r="MSO1" s="17"/>
      <c r="MSP1" s="17"/>
      <c r="MSQ1" s="17"/>
      <c r="MSR1" s="17"/>
      <c r="MSS1" s="17"/>
      <c r="MST1" s="17"/>
      <c r="MSU1" s="17"/>
      <c r="MSV1" s="17"/>
      <c r="MSW1" s="17"/>
      <c r="MSX1" s="17"/>
      <c r="MSY1" s="17"/>
      <c r="MSZ1" s="17"/>
      <c r="MTA1" s="17"/>
      <c r="MTB1" s="17"/>
      <c r="MTC1" s="17"/>
      <c r="MTD1" s="17"/>
      <c r="MTE1" s="17"/>
      <c r="MTF1" s="17"/>
      <c r="MTG1" s="17"/>
      <c r="MTH1" s="17"/>
      <c r="MTI1" s="17"/>
      <c r="MTJ1" s="17"/>
      <c r="MTK1" s="17"/>
      <c r="MTL1" s="17"/>
      <c r="MTM1" s="17"/>
      <c r="MTN1" s="17"/>
      <c r="MTO1" s="17"/>
      <c r="MTP1" s="17"/>
      <c r="MTQ1" s="17"/>
      <c r="MTR1" s="17"/>
      <c r="MTS1" s="17"/>
      <c r="MTT1" s="17"/>
      <c r="MTU1" s="17"/>
      <c r="MTV1" s="17"/>
      <c r="MTW1" s="17"/>
      <c r="MTX1" s="17"/>
      <c r="MTY1" s="17"/>
      <c r="MTZ1" s="17"/>
      <c r="MUA1" s="17"/>
      <c r="MUB1" s="17"/>
      <c r="MUC1" s="17"/>
      <c r="MUD1" s="17"/>
      <c r="MUE1" s="17"/>
      <c r="MUF1" s="17"/>
      <c r="MUG1" s="17"/>
      <c r="MUH1" s="17"/>
      <c r="MUI1" s="17"/>
      <c r="MUJ1" s="17"/>
      <c r="MUK1" s="17"/>
      <c r="MUL1" s="17"/>
      <c r="MUM1" s="17"/>
      <c r="MUN1" s="17"/>
      <c r="MUO1" s="17"/>
      <c r="MUP1" s="17"/>
      <c r="MUQ1" s="17"/>
      <c r="MUR1" s="17"/>
      <c r="MUS1" s="17"/>
      <c r="MUT1" s="17"/>
      <c r="MUU1" s="17"/>
      <c r="MUV1" s="17"/>
      <c r="MUW1" s="17"/>
      <c r="MUX1" s="17"/>
      <c r="MUY1" s="17"/>
      <c r="MUZ1" s="17"/>
      <c r="MVA1" s="17"/>
      <c r="MVB1" s="17"/>
      <c r="MVC1" s="17"/>
      <c r="MVD1" s="17"/>
      <c r="MVE1" s="17"/>
      <c r="MVF1" s="17"/>
      <c r="MVG1" s="17"/>
      <c r="MVH1" s="17"/>
      <c r="MVI1" s="17"/>
      <c r="MVJ1" s="17"/>
      <c r="MVK1" s="17"/>
      <c r="MVL1" s="17"/>
      <c r="MVM1" s="17"/>
      <c r="MVN1" s="17"/>
      <c r="MVO1" s="17"/>
      <c r="MVP1" s="17"/>
      <c r="MVQ1" s="17"/>
      <c r="MVR1" s="17"/>
      <c r="MVS1" s="17"/>
      <c r="MVT1" s="17"/>
      <c r="MVU1" s="17"/>
      <c r="MVV1" s="17"/>
      <c r="MVW1" s="17"/>
      <c r="MVX1" s="17"/>
      <c r="MVY1" s="17"/>
      <c r="MVZ1" s="17"/>
      <c r="MWA1" s="17"/>
      <c r="MWB1" s="17"/>
      <c r="MWC1" s="17"/>
      <c r="MWD1" s="17"/>
      <c r="MWE1" s="17"/>
      <c r="MWF1" s="17"/>
      <c r="MWG1" s="17"/>
      <c r="MWH1" s="17"/>
      <c r="MWI1" s="17"/>
      <c r="MWJ1" s="17"/>
      <c r="MWK1" s="17"/>
      <c r="MWL1" s="17"/>
      <c r="MWM1" s="17"/>
      <c r="MWN1" s="17"/>
      <c r="MWO1" s="17"/>
      <c r="MWP1" s="17"/>
      <c r="MWQ1" s="17"/>
      <c r="MWR1" s="17"/>
      <c r="MWS1" s="17"/>
      <c r="MWT1" s="17"/>
      <c r="MWU1" s="17"/>
      <c r="MWV1" s="17"/>
      <c r="MWW1" s="17"/>
      <c r="MWX1" s="17"/>
      <c r="MWY1" s="17"/>
      <c r="MWZ1" s="17"/>
      <c r="MXA1" s="17"/>
      <c r="MXB1" s="17"/>
      <c r="MXC1" s="17"/>
      <c r="MXD1" s="17"/>
      <c r="MXE1" s="17"/>
      <c r="MXF1" s="17"/>
      <c r="MXG1" s="17"/>
      <c r="MXH1" s="17"/>
      <c r="MXI1" s="17"/>
      <c r="MXJ1" s="17"/>
      <c r="MXK1" s="17"/>
      <c r="MXL1" s="17"/>
      <c r="MXM1" s="17"/>
      <c r="MXN1" s="17"/>
      <c r="MXO1" s="17"/>
      <c r="MXP1" s="17"/>
      <c r="MXQ1" s="17"/>
      <c r="MXR1" s="17"/>
      <c r="MXS1" s="17"/>
      <c r="MXT1" s="17"/>
      <c r="MXU1" s="17"/>
      <c r="MXV1" s="17"/>
      <c r="MXW1" s="17"/>
      <c r="MXX1" s="17"/>
      <c r="MXY1" s="17"/>
      <c r="MXZ1" s="17"/>
      <c r="MYA1" s="17"/>
      <c r="MYB1" s="17"/>
      <c r="MYC1" s="17"/>
      <c r="MYD1" s="17"/>
      <c r="MYE1" s="17"/>
      <c r="MYF1" s="17"/>
      <c r="MYG1" s="17"/>
      <c r="MYH1" s="17"/>
      <c r="MYI1" s="17"/>
      <c r="MYJ1" s="17"/>
      <c r="MYK1" s="17"/>
      <c r="MYL1" s="17"/>
      <c r="MYM1" s="17"/>
      <c r="MYN1" s="17"/>
      <c r="MYO1" s="17"/>
      <c r="MYP1" s="17"/>
      <c r="MYQ1" s="17"/>
      <c r="MYR1" s="17"/>
      <c r="MYS1" s="17"/>
      <c r="MYT1" s="17"/>
      <c r="MYU1" s="17"/>
      <c r="MYV1" s="17"/>
      <c r="MYW1" s="17"/>
      <c r="MYX1" s="17"/>
      <c r="MYY1" s="17"/>
      <c r="MYZ1" s="17"/>
      <c r="MZA1" s="17"/>
      <c r="MZB1" s="17"/>
      <c r="MZC1" s="17"/>
      <c r="MZD1" s="17"/>
      <c r="MZE1" s="17"/>
      <c r="MZF1" s="17"/>
      <c r="MZG1" s="17"/>
      <c r="MZH1" s="17"/>
      <c r="MZI1" s="17"/>
      <c r="MZJ1" s="17"/>
      <c r="MZK1" s="17"/>
      <c r="MZL1" s="17"/>
      <c r="MZM1" s="17"/>
      <c r="MZN1" s="17"/>
      <c r="MZO1" s="17"/>
      <c r="MZP1" s="17"/>
      <c r="MZQ1" s="17"/>
      <c r="MZR1" s="17"/>
      <c r="MZS1" s="17"/>
      <c r="MZT1" s="17"/>
      <c r="MZU1" s="17"/>
      <c r="MZV1" s="17"/>
      <c r="MZW1" s="17"/>
      <c r="MZX1" s="17"/>
      <c r="MZY1" s="17"/>
      <c r="MZZ1" s="17"/>
      <c r="NAA1" s="17"/>
      <c r="NAB1" s="17"/>
      <c r="NAC1" s="17"/>
      <c r="NAD1" s="17"/>
      <c r="NAE1" s="17"/>
      <c r="NAF1" s="17"/>
      <c r="NAG1" s="17"/>
      <c r="NAH1" s="17"/>
      <c r="NAI1" s="17"/>
      <c r="NAJ1" s="17"/>
      <c r="NAK1" s="17"/>
      <c r="NAL1" s="17"/>
      <c r="NAM1" s="17"/>
      <c r="NAN1" s="17"/>
      <c r="NAO1" s="17"/>
      <c r="NAP1" s="17"/>
      <c r="NAQ1" s="17"/>
      <c r="NAR1" s="17"/>
      <c r="NAS1" s="17"/>
      <c r="NAT1" s="17"/>
      <c r="NAU1" s="17"/>
      <c r="NAV1" s="17"/>
      <c r="NAW1" s="17"/>
      <c r="NAX1" s="17"/>
      <c r="NAY1" s="17"/>
      <c r="NAZ1" s="17"/>
      <c r="NBA1" s="17"/>
      <c r="NBB1" s="17"/>
      <c r="NBC1" s="17"/>
      <c r="NBD1" s="17"/>
      <c r="NBE1" s="17"/>
      <c r="NBF1" s="17"/>
      <c r="NBG1" s="17"/>
      <c r="NBH1" s="17"/>
      <c r="NBI1" s="17"/>
      <c r="NBJ1" s="17"/>
      <c r="NBK1" s="17"/>
      <c r="NBL1" s="17"/>
      <c r="NBM1" s="17"/>
      <c r="NBN1" s="17"/>
      <c r="NBO1" s="17"/>
      <c r="NBP1" s="17"/>
      <c r="NBQ1" s="17"/>
      <c r="NBR1" s="17"/>
      <c r="NBS1" s="17"/>
      <c r="NBT1" s="17"/>
      <c r="NBU1" s="17"/>
      <c r="NBV1" s="17"/>
      <c r="NBW1" s="17"/>
      <c r="NBX1" s="17"/>
      <c r="NBY1" s="17"/>
      <c r="NBZ1" s="17"/>
      <c r="NCA1" s="17"/>
      <c r="NCB1" s="17"/>
      <c r="NCC1" s="17"/>
      <c r="NCD1" s="17"/>
      <c r="NCE1" s="17"/>
      <c r="NCF1" s="17"/>
      <c r="NCG1" s="17"/>
      <c r="NCH1" s="17"/>
      <c r="NCI1" s="17"/>
      <c r="NCJ1" s="17"/>
      <c r="NCK1" s="17"/>
      <c r="NCL1" s="17"/>
      <c r="NCM1" s="17"/>
      <c r="NCN1" s="17"/>
      <c r="NCO1" s="17"/>
      <c r="NCP1" s="17"/>
      <c r="NCQ1" s="17"/>
      <c r="NCR1" s="17"/>
      <c r="NCS1" s="17"/>
      <c r="NCT1" s="17"/>
      <c r="NCU1" s="17"/>
      <c r="NCV1" s="17"/>
      <c r="NCW1" s="17"/>
      <c r="NCX1" s="17"/>
      <c r="NCY1" s="17"/>
      <c r="NCZ1" s="17"/>
      <c r="NDA1" s="17"/>
      <c r="NDB1" s="17"/>
      <c r="NDC1" s="17"/>
      <c r="NDD1" s="17"/>
      <c r="NDE1" s="17"/>
      <c r="NDF1" s="17"/>
      <c r="NDG1" s="17"/>
      <c r="NDH1" s="17"/>
      <c r="NDI1" s="17"/>
      <c r="NDJ1" s="17"/>
      <c r="NDK1" s="17"/>
      <c r="NDL1" s="17"/>
      <c r="NDM1" s="17"/>
      <c r="NDN1" s="17"/>
      <c r="NDO1" s="17"/>
      <c r="NDP1" s="17"/>
      <c r="NDQ1" s="17"/>
      <c r="NDR1" s="17"/>
      <c r="NDS1" s="17"/>
      <c r="NDT1" s="17"/>
      <c r="NDU1" s="17"/>
      <c r="NDV1" s="17"/>
      <c r="NDW1" s="17"/>
      <c r="NDX1" s="17"/>
      <c r="NDY1" s="17"/>
      <c r="NDZ1" s="17"/>
      <c r="NEA1" s="17"/>
      <c r="NEB1" s="17"/>
      <c r="NEC1" s="17"/>
      <c r="NED1" s="17"/>
      <c r="NEE1" s="17"/>
      <c r="NEF1" s="17"/>
      <c r="NEG1" s="17"/>
      <c r="NEH1" s="17"/>
      <c r="NEI1" s="17"/>
      <c r="NEJ1" s="17"/>
      <c r="NEK1" s="17"/>
      <c r="NEL1" s="17"/>
      <c r="NEM1" s="17"/>
      <c r="NEN1" s="17"/>
      <c r="NEO1" s="17"/>
      <c r="NEP1" s="17"/>
      <c r="NEQ1" s="17"/>
      <c r="NER1" s="17"/>
      <c r="NES1" s="17"/>
      <c r="NET1" s="17"/>
      <c r="NEU1" s="17"/>
      <c r="NEV1" s="17"/>
      <c r="NEW1" s="17"/>
      <c r="NEX1" s="17"/>
      <c r="NEY1" s="17"/>
      <c r="NEZ1" s="17"/>
      <c r="NFA1" s="17"/>
      <c r="NFB1" s="17"/>
      <c r="NFC1" s="17"/>
      <c r="NFD1" s="17"/>
      <c r="NFE1" s="17"/>
      <c r="NFF1" s="17"/>
      <c r="NFG1" s="17"/>
      <c r="NFH1" s="17"/>
      <c r="NFI1" s="17"/>
      <c r="NFJ1" s="17"/>
      <c r="NFK1" s="17"/>
      <c r="NFL1" s="17"/>
      <c r="NFM1" s="17"/>
      <c r="NFN1" s="17"/>
      <c r="NFO1" s="17"/>
      <c r="NFP1" s="17"/>
      <c r="NFQ1" s="17"/>
      <c r="NFR1" s="17"/>
      <c r="NFS1" s="17"/>
      <c r="NFT1" s="17"/>
      <c r="NFU1" s="17"/>
      <c r="NFV1" s="17"/>
      <c r="NFW1" s="17"/>
      <c r="NFX1" s="17"/>
      <c r="NFY1" s="17"/>
      <c r="NFZ1" s="17"/>
      <c r="NGA1" s="17"/>
      <c r="NGB1" s="17"/>
      <c r="NGC1" s="17"/>
      <c r="NGD1" s="17"/>
      <c r="NGE1" s="17"/>
      <c r="NGF1" s="17"/>
      <c r="NGG1" s="17"/>
      <c r="NGH1" s="17"/>
      <c r="NGI1" s="17"/>
      <c r="NGJ1" s="17"/>
      <c r="NGK1" s="17"/>
      <c r="NGL1" s="17"/>
      <c r="NGM1" s="17"/>
      <c r="NGN1" s="17"/>
      <c r="NGO1" s="17"/>
      <c r="NGP1" s="17"/>
      <c r="NGQ1" s="17"/>
      <c r="NGR1" s="17"/>
      <c r="NGS1" s="17"/>
      <c r="NGT1" s="17"/>
      <c r="NGU1" s="17"/>
      <c r="NGV1" s="17"/>
      <c r="NGW1" s="17"/>
      <c r="NGX1" s="17"/>
      <c r="NGY1" s="17"/>
      <c r="NGZ1" s="17"/>
      <c r="NHA1" s="17"/>
      <c r="NHB1" s="17"/>
      <c r="NHC1" s="17"/>
      <c r="NHD1" s="17"/>
      <c r="NHE1" s="17"/>
      <c r="NHF1" s="17"/>
      <c r="NHG1" s="17"/>
      <c r="NHH1" s="17"/>
      <c r="NHI1" s="17"/>
      <c r="NHJ1" s="17"/>
      <c r="NHK1" s="17"/>
      <c r="NHL1" s="17"/>
      <c r="NHM1" s="17"/>
      <c r="NHN1" s="17"/>
      <c r="NHO1" s="17"/>
      <c r="NHP1" s="17"/>
      <c r="NHQ1" s="17"/>
      <c r="NHR1" s="17"/>
      <c r="NHS1" s="17"/>
      <c r="NHT1" s="17"/>
      <c r="NHU1" s="17"/>
      <c r="NHV1" s="17"/>
      <c r="NHW1" s="17"/>
      <c r="NHX1" s="17"/>
      <c r="NHY1" s="17"/>
      <c r="NHZ1" s="17"/>
      <c r="NIA1" s="17"/>
      <c r="NIB1" s="17"/>
      <c r="NIC1" s="17"/>
      <c r="NID1" s="17"/>
      <c r="NIE1" s="17"/>
      <c r="NIF1" s="17"/>
      <c r="NIG1" s="17"/>
      <c r="NIH1" s="17"/>
      <c r="NII1" s="17"/>
      <c r="NIJ1" s="17"/>
      <c r="NIK1" s="17"/>
      <c r="NIL1" s="17"/>
      <c r="NIM1" s="17"/>
      <c r="NIN1" s="17"/>
      <c r="NIO1" s="17"/>
      <c r="NIP1" s="17"/>
      <c r="NIQ1" s="17"/>
      <c r="NIR1" s="17"/>
      <c r="NIS1" s="17"/>
      <c r="NIT1" s="17"/>
      <c r="NIU1" s="17"/>
      <c r="NIV1" s="17"/>
      <c r="NIW1" s="17"/>
      <c r="NIX1" s="17"/>
      <c r="NIY1" s="17"/>
      <c r="NIZ1" s="17"/>
      <c r="NJA1" s="17"/>
      <c r="NJB1" s="17"/>
      <c r="NJC1" s="17"/>
      <c r="NJD1" s="17"/>
      <c r="NJE1" s="17"/>
      <c r="NJF1" s="17"/>
      <c r="NJG1" s="17"/>
      <c r="NJH1" s="17"/>
      <c r="NJI1" s="17"/>
      <c r="NJJ1" s="17"/>
      <c r="NJK1" s="17"/>
      <c r="NJL1" s="17"/>
      <c r="NJM1" s="17"/>
      <c r="NJN1" s="17"/>
      <c r="NJO1" s="17"/>
      <c r="NJP1" s="17"/>
      <c r="NJQ1" s="17"/>
      <c r="NJR1" s="17"/>
      <c r="NJS1" s="17"/>
      <c r="NJT1" s="17"/>
      <c r="NJU1" s="17"/>
      <c r="NJV1" s="17"/>
      <c r="NJW1" s="17"/>
      <c r="NJX1" s="17"/>
      <c r="NJY1" s="17"/>
      <c r="NJZ1" s="17"/>
      <c r="NKA1" s="17"/>
      <c r="NKB1" s="17"/>
      <c r="NKC1" s="17"/>
      <c r="NKD1" s="17"/>
      <c r="NKE1" s="17"/>
      <c r="NKF1" s="17"/>
      <c r="NKG1" s="17"/>
      <c r="NKH1" s="17"/>
      <c r="NKI1" s="17"/>
      <c r="NKJ1" s="17"/>
      <c r="NKK1" s="17"/>
      <c r="NKL1" s="17"/>
      <c r="NKM1" s="17"/>
      <c r="NKN1" s="17"/>
      <c r="NKO1" s="17"/>
      <c r="NKP1" s="17"/>
      <c r="NKQ1" s="17"/>
      <c r="NKR1" s="17"/>
      <c r="NKS1" s="17"/>
      <c r="NKT1" s="17"/>
      <c r="NKU1" s="17"/>
      <c r="NKV1" s="17"/>
      <c r="NKW1" s="17"/>
      <c r="NKX1" s="17"/>
      <c r="NKY1" s="17"/>
      <c r="NKZ1" s="17"/>
      <c r="NLA1" s="17"/>
      <c r="NLB1" s="17"/>
      <c r="NLC1" s="17"/>
      <c r="NLD1" s="17"/>
      <c r="NLE1" s="17"/>
      <c r="NLF1" s="17"/>
      <c r="NLG1" s="17"/>
      <c r="NLH1" s="17"/>
      <c r="NLI1" s="17"/>
      <c r="NLJ1" s="17"/>
      <c r="NLK1" s="17"/>
      <c r="NLL1" s="17"/>
      <c r="NLM1" s="17"/>
      <c r="NLN1" s="17"/>
      <c r="NLO1" s="17"/>
      <c r="NLP1" s="17"/>
      <c r="NLQ1" s="17"/>
      <c r="NLR1" s="17"/>
      <c r="NLS1" s="17"/>
      <c r="NLT1" s="17"/>
      <c r="NLU1" s="17"/>
      <c r="NLV1" s="17"/>
      <c r="NLW1" s="17"/>
      <c r="NLX1" s="17"/>
      <c r="NLY1" s="17"/>
      <c r="NLZ1" s="17"/>
      <c r="NMA1" s="17"/>
      <c r="NMB1" s="17"/>
      <c r="NMC1" s="17"/>
      <c r="NMD1" s="17"/>
      <c r="NME1" s="17"/>
      <c r="NMF1" s="17"/>
      <c r="NMG1" s="17"/>
      <c r="NMH1" s="17"/>
      <c r="NMI1" s="17"/>
      <c r="NMJ1" s="17"/>
      <c r="NMK1" s="17"/>
      <c r="NML1" s="17"/>
      <c r="NMM1" s="17"/>
      <c r="NMN1" s="17"/>
      <c r="NMO1" s="17"/>
      <c r="NMP1" s="17"/>
      <c r="NMQ1" s="17"/>
      <c r="NMR1" s="17"/>
      <c r="NMS1" s="17"/>
      <c r="NMT1" s="17"/>
      <c r="NMU1" s="17"/>
      <c r="NMV1" s="17"/>
      <c r="NMW1" s="17"/>
      <c r="NMX1" s="17"/>
      <c r="NMY1" s="17"/>
      <c r="NMZ1" s="17"/>
      <c r="NNA1" s="17"/>
      <c r="NNB1" s="17"/>
      <c r="NNC1" s="17"/>
      <c r="NND1" s="17"/>
      <c r="NNE1" s="17"/>
      <c r="NNF1" s="17"/>
      <c r="NNG1" s="17"/>
      <c r="NNH1" s="17"/>
      <c r="NNI1" s="17"/>
      <c r="NNJ1" s="17"/>
      <c r="NNK1" s="17"/>
      <c r="NNL1" s="17"/>
      <c r="NNM1" s="17"/>
      <c r="NNN1" s="17"/>
      <c r="NNO1" s="17"/>
      <c r="NNP1" s="17"/>
      <c r="NNQ1" s="17"/>
      <c r="NNR1" s="17"/>
      <c r="NNS1" s="17"/>
      <c r="NNT1" s="17"/>
      <c r="NNU1" s="17"/>
      <c r="NNV1" s="17"/>
      <c r="NNW1" s="17"/>
      <c r="NNX1" s="17"/>
      <c r="NNY1" s="17"/>
      <c r="NNZ1" s="17"/>
      <c r="NOA1" s="17"/>
      <c r="NOB1" s="17"/>
      <c r="NOC1" s="17"/>
      <c r="NOD1" s="17"/>
      <c r="NOE1" s="17"/>
      <c r="NOF1" s="17"/>
      <c r="NOG1" s="17"/>
      <c r="NOH1" s="17"/>
      <c r="NOI1" s="17"/>
      <c r="NOJ1" s="17"/>
      <c r="NOK1" s="17"/>
      <c r="NOL1" s="17"/>
      <c r="NOM1" s="17"/>
      <c r="NON1" s="17"/>
      <c r="NOO1" s="17"/>
      <c r="NOP1" s="17"/>
      <c r="NOQ1" s="17"/>
      <c r="NOR1" s="17"/>
      <c r="NOS1" s="17"/>
      <c r="NOT1" s="17"/>
      <c r="NOU1" s="17"/>
      <c r="NOV1" s="17"/>
      <c r="NOW1" s="17"/>
      <c r="NOX1" s="17"/>
      <c r="NOY1" s="17"/>
      <c r="NOZ1" s="17"/>
      <c r="NPA1" s="17"/>
      <c r="NPB1" s="17"/>
      <c r="NPC1" s="17"/>
      <c r="NPD1" s="17"/>
      <c r="NPE1" s="17"/>
      <c r="NPF1" s="17"/>
      <c r="NPG1" s="17"/>
      <c r="NPH1" s="17"/>
      <c r="NPI1" s="17"/>
      <c r="NPJ1" s="17"/>
      <c r="NPK1" s="17"/>
      <c r="NPL1" s="17"/>
      <c r="NPM1" s="17"/>
      <c r="NPN1" s="17"/>
      <c r="NPO1" s="17"/>
      <c r="NPP1" s="17"/>
      <c r="NPQ1" s="17"/>
      <c r="NPR1" s="17"/>
      <c r="NPS1" s="17"/>
      <c r="NPT1" s="17"/>
      <c r="NPU1" s="17"/>
      <c r="NPV1" s="17"/>
      <c r="NPW1" s="17"/>
      <c r="NPX1" s="17"/>
      <c r="NPY1" s="17"/>
      <c r="NPZ1" s="17"/>
      <c r="NQA1" s="17"/>
      <c r="NQB1" s="17"/>
      <c r="NQC1" s="17"/>
      <c r="NQD1" s="17"/>
      <c r="NQE1" s="17"/>
      <c r="NQF1" s="17"/>
      <c r="NQG1" s="17"/>
      <c r="NQH1" s="17"/>
      <c r="NQI1" s="17"/>
      <c r="NQJ1" s="17"/>
      <c r="NQK1" s="17"/>
      <c r="NQL1" s="17"/>
      <c r="NQM1" s="17"/>
      <c r="NQN1" s="17"/>
      <c r="NQO1" s="17"/>
      <c r="NQP1" s="17"/>
      <c r="NQQ1" s="17"/>
      <c r="NQR1" s="17"/>
      <c r="NQS1" s="17"/>
      <c r="NQT1" s="17"/>
      <c r="NQU1" s="17"/>
      <c r="NQV1" s="17"/>
      <c r="NQW1" s="17"/>
      <c r="NQX1" s="17"/>
      <c r="NQY1" s="17"/>
      <c r="NQZ1" s="17"/>
      <c r="NRA1" s="17"/>
      <c r="NRB1" s="17"/>
      <c r="NRC1" s="17"/>
      <c r="NRD1" s="17"/>
      <c r="NRE1" s="17"/>
      <c r="NRF1" s="17"/>
      <c r="NRG1" s="17"/>
      <c r="NRH1" s="17"/>
      <c r="NRI1" s="17"/>
      <c r="NRJ1" s="17"/>
      <c r="NRK1" s="17"/>
      <c r="NRL1" s="17"/>
      <c r="NRM1" s="17"/>
      <c r="NRN1" s="17"/>
      <c r="NRO1" s="17"/>
      <c r="NRP1" s="17"/>
      <c r="NRQ1" s="17"/>
      <c r="NRR1" s="17"/>
      <c r="NRS1" s="17"/>
      <c r="NRT1" s="17"/>
      <c r="NRU1" s="17"/>
      <c r="NRV1" s="17"/>
      <c r="NRW1" s="17"/>
      <c r="NRX1" s="17"/>
      <c r="NRY1" s="17"/>
      <c r="NRZ1" s="17"/>
      <c r="NSA1" s="17"/>
      <c r="NSB1" s="17"/>
      <c r="NSC1" s="17"/>
      <c r="NSD1" s="17"/>
      <c r="NSE1" s="17"/>
      <c r="NSF1" s="17"/>
      <c r="NSG1" s="17"/>
      <c r="NSH1" s="17"/>
      <c r="NSI1" s="17"/>
      <c r="NSJ1" s="17"/>
      <c r="NSK1" s="17"/>
      <c r="NSL1" s="17"/>
      <c r="NSM1" s="17"/>
      <c r="NSN1" s="17"/>
      <c r="NSO1" s="17"/>
      <c r="NSP1" s="17"/>
      <c r="NSQ1" s="17"/>
      <c r="NSR1" s="17"/>
      <c r="NSS1" s="17"/>
      <c r="NST1" s="17"/>
      <c r="NSU1" s="17"/>
      <c r="NSV1" s="17"/>
      <c r="NSW1" s="17"/>
      <c r="NSX1" s="17"/>
      <c r="NSY1" s="17"/>
      <c r="NSZ1" s="17"/>
      <c r="NTA1" s="17"/>
      <c r="NTB1" s="17"/>
      <c r="NTC1" s="17"/>
      <c r="NTD1" s="17"/>
      <c r="NTE1" s="17"/>
      <c r="NTF1" s="17"/>
      <c r="NTG1" s="17"/>
      <c r="NTH1" s="17"/>
      <c r="NTI1" s="17"/>
      <c r="NTJ1" s="17"/>
      <c r="NTK1" s="17"/>
      <c r="NTL1" s="17"/>
      <c r="NTM1" s="17"/>
      <c r="NTN1" s="17"/>
      <c r="NTO1" s="17"/>
      <c r="NTP1" s="17"/>
      <c r="NTQ1" s="17"/>
      <c r="NTR1" s="17"/>
      <c r="NTS1" s="17"/>
      <c r="NTT1" s="17"/>
      <c r="NTU1" s="17"/>
      <c r="NTV1" s="17"/>
      <c r="NTW1" s="17"/>
      <c r="NTX1" s="17"/>
      <c r="NTY1" s="17"/>
      <c r="NTZ1" s="17"/>
      <c r="NUA1" s="17"/>
      <c r="NUB1" s="17"/>
      <c r="NUC1" s="17"/>
      <c r="NUD1" s="17"/>
      <c r="NUE1" s="17"/>
      <c r="NUF1" s="17"/>
      <c r="NUG1" s="17"/>
      <c r="NUH1" s="17"/>
      <c r="NUI1" s="17"/>
      <c r="NUJ1" s="17"/>
      <c r="NUK1" s="17"/>
      <c r="NUL1" s="17"/>
      <c r="NUM1" s="17"/>
      <c r="NUN1" s="17"/>
      <c r="NUO1" s="17"/>
      <c r="NUP1" s="17"/>
      <c r="NUQ1" s="17"/>
      <c r="NUR1" s="17"/>
      <c r="NUS1" s="17"/>
      <c r="NUT1" s="17"/>
      <c r="NUU1" s="17"/>
      <c r="NUV1" s="17"/>
      <c r="NUW1" s="17"/>
      <c r="NUX1" s="17"/>
      <c r="NUY1" s="17"/>
      <c r="NUZ1" s="17"/>
      <c r="NVA1" s="17"/>
      <c r="NVB1" s="17"/>
      <c r="NVC1" s="17"/>
      <c r="NVD1" s="17"/>
      <c r="NVE1" s="17"/>
      <c r="NVF1" s="17"/>
      <c r="NVG1" s="17"/>
      <c r="NVH1" s="17"/>
      <c r="NVI1" s="17"/>
      <c r="NVJ1" s="17"/>
      <c r="NVK1" s="17"/>
      <c r="NVL1" s="17"/>
      <c r="NVM1" s="17"/>
      <c r="NVN1" s="17"/>
      <c r="NVO1" s="17"/>
      <c r="NVP1" s="17"/>
      <c r="NVQ1" s="17"/>
      <c r="NVR1" s="17"/>
      <c r="NVS1" s="17"/>
      <c r="NVT1" s="17"/>
      <c r="NVU1" s="17"/>
      <c r="NVV1" s="17"/>
      <c r="NVW1" s="17"/>
      <c r="NVX1" s="17"/>
      <c r="NVY1" s="17"/>
      <c r="NVZ1" s="17"/>
      <c r="NWA1" s="17"/>
      <c r="NWB1" s="17"/>
      <c r="NWC1" s="17"/>
      <c r="NWD1" s="17"/>
      <c r="NWE1" s="17"/>
      <c r="NWF1" s="17"/>
      <c r="NWG1" s="17"/>
      <c r="NWH1" s="17"/>
      <c r="NWI1" s="17"/>
      <c r="NWJ1" s="17"/>
      <c r="NWK1" s="17"/>
      <c r="NWL1" s="17"/>
      <c r="NWM1" s="17"/>
      <c r="NWN1" s="17"/>
      <c r="NWO1" s="17"/>
      <c r="NWP1" s="17"/>
      <c r="NWQ1" s="17"/>
      <c r="NWR1" s="17"/>
      <c r="NWS1" s="17"/>
      <c r="NWT1" s="17"/>
      <c r="NWU1" s="17"/>
      <c r="NWV1" s="17"/>
      <c r="NWW1" s="17"/>
      <c r="NWX1" s="17"/>
      <c r="NWY1" s="17"/>
      <c r="NWZ1" s="17"/>
      <c r="NXA1" s="17"/>
      <c r="NXB1" s="17"/>
      <c r="NXC1" s="17"/>
      <c r="NXD1" s="17"/>
      <c r="NXE1" s="17"/>
      <c r="NXF1" s="17"/>
      <c r="NXG1" s="17"/>
      <c r="NXH1" s="17"/>
      <c r="NXI1" s="17"/>
      <c r="NXJ1" s="17"/>
      <c r="NXK1" s="17"/>
      <c r="NXL1" s="17"/>
      <c r="NXM1" s="17"/>
      <c r="NXN1" s="17"/>
      <c r="NXO1" s="17"/>
      <c r="NXP1" s="17"/>
      <c r="NXQ1" s="17"/>
      <c r="NXR1" s="17"/>
      <c r="NXS1" s="17"/>
      <c r="NXT1" s="17"/>
      <c r="NXU1" s="17"/>
      <c r="NXV1" s="17"/>
      <c r="NXW1" s="17"/>
      <c r="NXX1" s="17"/>
      <c r="NXY1" s="17"/>
      <c r="NXZ1" s="17"/>
      <c r="NYA1" s="17"/>
      <c r="NYB1" s="17"/>
      <c r="NYC1" s="17"/>
      <c r="NYD1" s="17"/>
      <c r="NYE1" s="17"/>
      <c r="NYF1" s="17"/>
      <c r="NYG1" s="17"/>
      <c r="NYH1" s="17"/>
      <c r="NYI1" s="17"/>
      <c r="NYJ1" s="17"/>
      <c r="NYK1" s="17"/>
      <c r="NYL1" s="17"/>
      <c r="NYM1" s="17"/>
      <c r="NYN1" s="17"/>
      <c r="NYO1" s="17"/>
      <c r="NYP1" s="17"/>
      <c r="NYQ1" s="17"/>
      <c r="NYR1" s="17"/>
      <c r="NYS1" s="17"/>
      <c r="NYT1" s="17"/>
      <c r="NYU1" s="17"/>
      <c r="NYV1" s="17"/>
      <c r="NYW1" s="17"/>
      <c r="NYX1" s="17"/>
      <c r="NYY1" s="17"/>
      <c r="NYZ1" s="17"/>
      <c r="NZA1" s="17"/>
      <c r="NZB1" s="17"/>
      <c r="NZC1" s="17"/>
      <c r="NZD1" s="17"/>
      <c r="NZE1" s="17"/>
      <c r="NZF1" s="17"/>
      <c r="NZG1" s="17"/>
      <c r="NZH1" s="17"/>
      <c r="NZI1" s="17"/>
      <c r="NZJ1" s="17"/>
      <c r="NZK1" s="17"/>
      <c r="NZL1" s="17"/>
      <c r="NZM1" s="17"/>
      <c r="NZN1" s="17"/>
      <c r="NZO1" s="17"/>
      <c r="NZP1" s="17"/>
      <c r="NZQ1" s="17"/>
      <c r="NZR1" s="17"/>
      <c r="NZS1" s="17"/>
      <c r="NZT1" s="17"/>
      <c r="NZU1" s="17"/>
      <c r="NZV1" s="17"/>
      <c r="NZW1" s="17"/>
      <c r="NZX1" s="17"/>
      <c r="NZY1" s="17"/>
      <c r="NZZ1" s="17"/>
      <c r="OAA1" s="17"/>
      <c r="OAB1" s="17"/>
      <c r="OAC1" s="17"/>
      <c r="OAD1" s="17"/>
      <c r="OAE1" s="17"/>
      <c r="OAF1" s="17"/>
      <c r="OAG1" s="17"/>
      <c r="OAH1" s="17"/>
      <c r="OAI1" s="17"/>
      <c r="OAJ1" s="17"/>
      <c r="OAK1" s="17"/>
      <c r="OAL1" s="17"/>
      <c r="OAM1" s="17"/>
      <c r="OAN1" s="17"/>
      <c r="OAO1" s="17"/>
      <c r="OAP1" s="17"/>
      <c r="OAQ1" s="17"/>
      <c r="OAR1" s="17"/>
      <c r="OAS1" s="17"/>
      <c r="OAT1" s="17"/>
      <c r="OAU1" s="17"/>
      <c r="OAV1" s="17"/>
      <c r="OAW1" s="17"/>
      <c r="OAX1" s="17"/>
      <c r="OAY1" s="17"/>
      <c r="OAZ1" s="17"/>
      <c r="OBA1" s="17"/>
      <c r="OBB1" s="17"/>
      <c r="OBC1" s="17"/>
      <c r="OBD1" s="17"/>
      <c r="OBE1" s="17"/>
      <c r="OBF1" s="17"/>
      <c r="OBG1" s="17"/>
      <c r="OBH1" s="17"/>
      <c r="OBI1" s="17"/>
      <c r="OBJ1" s="17"/>
      <c r="OBK1" s="17"/>
      <c r="OBL1" s="17"/>
      <c r="OBM1" s="17"/>
      <c r="OBN1" s="17"/>
      <c r="OBO1" s="17"/>
      <c r="OBP1" s="17"/>
      <c r="OBQ1" s="17"/>
      <c r="OBR1" s="17"/>
      <c r="OBS1" s="17"/>
      <c r="OBT1" s="17"/>
      <c r="OBU1" s="17"/>
      <c r="OBV1" s="17"/>
      <c r="OBW1" s="17"/>
      <c r="OBX1" s="17"/>
      <c r="OBY1" s="17"/>
      <c r="OBZ1" s="17"/>
      <c r="OCA1" s="17"/>
      <c r="OCB1" s="17"/>
      <c r="OCC1" s="17"/>
      <c r="OCD1" s="17"/>
      <c r="OCE1" s="17"/>
      <c r="OCF1" s="17"/>
      <c r="OCG1" s="17"/>
      <c r="OCH1" s="17"/>
      <c r="OCI1" s="17"/>
      <c r="OCJ1" s="17"/>
      <c r="OCK1" s="17"/>
      <c r="OCL1" s="17"/>
      <c r="OCM1" s="17"/>
      <c r="OCN1" s="17"/>
      <c r="OCO1" s="17"/>
      <c r="OCP1" s="17"/>
      <c r="OCQ1" s="17"/>
      <c r="OCR1" s="17"/>
      <c r="OCS1" s="17"/>
      <c r="OCT1" s="17"/>
      <c r="OCU1" s="17"/>
      <c r="OCV1" s="17"/>
      <c r="OCW1" s="17"/>
      <c r="OCX1" s="17"/>
      <c r="OCY1" s="17"/>
      <c r="OCZ1" s="17"/>
      <c r="ODA1" s="17"/>
      <c r="ODB1" s="17"/>
      <c r="ODC1" s="17"/>
      <c r="ODD1" s="17"/>
      <c r="ODE1" s="17"/>
      <c r="ODF1" s="17"/>
      <c r="ODG1" s="17"/>
      <c r="ODH1" s="17"/>
      <c r="ODI1" s="17"/>
      <c r="ODJ1" s="17"/>
      <c r="ODK1" s="17"/>
      <c r="ODL1" s="17"/>
      <c r="ODM1" s="17"/>
      <c r="ODN1" s="17"/>
      <c r="ODO1" s="17"/>
      <c r="ODP1" s="17"/>
      <c r="ODQ1" s="17"/>
      <c r="ODR1" s="17"/>
      <c r="ODS1" s="17"/>
      <c r="ODT1" s="17"/>
      <c r="ODU1" s="17"/>
      <c r="ODV1" s="17"/>
      <c r="ODW1" s="17"/>
      <c r="ODX1" s="17"/>
      <c r="ODY1" s="17"/>
      <c r="ODZ1" s="17"/>
      <c r="OEA1" s="17"/>
      <c r="OEB1" s="17"/>
      <c r="OEC1" s="17"/>
      <c r="OED1" s="17"/>
      <c r="OEE1" s="17"/>
      <c r="OEF1" s="17"/>
      <c r="OEG1" s="17"/>
      <c r="OEH1" s="17"/>
      <c r="OEI1" s="17"/>
      <c r="OEJ1" s="17"/>
      <c r="OEK1" s="17"/>
      <c r="OEL1" s="17"/>
      <c r="OEM1" s="17"/>
      <c r="OEN1" s="17"/>
      <c r="OEO1" s="17"/>
      <c r="OEP1" s="17"/>
      <c r="OEQ1" s="17"/>
      <c r="OER1" s="17"/>
      <c r="OES1" s="17"/>
      <c r="OET1" s="17"/>
      <c r="OEU1" s="17"/>
      <c r="OEV1" s="17"/>
      <c r="OEW1" s="17"/>
      <c r="OEX1" s="17"/>
      <c r="OEY1" s="17"/>
      <c r="OEZ1" s="17"/>
      <c r="OFA1" s="17"/>
      <c r="OFB1" s="17"/>
      <c r="OFC1" s="17"/>
      <c r="OFD1" s="17"/>
      <c r="OFE1" s="17"/>
      <c r="OFF1" s="17"/>
      <c r="OFG1" s="17"/>
      <c r="OFH1" s="17"/>
      <c r="OFI1" s="17"/>
      <c r="OFJ1" s="17"/>
      <c r="OFK1" s="17"/>
      <c r="OFL1" s="17"/>
      <c r="OFM1" s="17"/>
      <c r="OFN1" s="17"/>
      <c r="OFO1" s="17"/>
      <c r="OFP1" s="17"/>
      <c r="OFQ1" s="17"/>
      <c r="OFR1" s="17"/>
      <c r="OFS1" s="17"/>
      <c r="OFT1" s="17"/>
      <c r="OFU1" s="17"/>
      <c r="OFV1" s="17"/>
      <c r="OFW1" s="17"/>
      <c r="OFX1" s="17"/>
      <c r="OFY1" s="17"/>
      <c r="OFZ1" s="17"/>
      <c r="OGA1" s="17"/>
      <c r="OGB1" s="17"/>
      <c r="OGC1" s="17"/>
      <c r="OGD1" s="17"/>
      <c r="OGE1" s="17"/>
      <c r="OGF1" s="17"/>
      <c r="OGG1" s="17"/>
      <c r="OGH1" s="17"/>
      <c r="OGI1" s="17"/>
      <c r="OGJ1" s="17"/>
      <c r="OGK1" s="17"/>
      <c r="OGL1" s="17"/>
      <c r="OGM1" s="17"/>
      <c r="OGN1" s="17"/>
      <c r="OGO1" s="17"/>
      <c r="OGP1" s="17"/>
      <c r="OGQ1" s="17"/>
      <c r="OGR1" s="17"/>
      <c r="OGS1" s="17"/>
      <c r="OGT1" s="17"/>
      <c r="OGU1" s="17"/>
      <c r="OGV1" s="17"/>
      <c r="OGW1" s="17"/>
      <c r="OGX1" s="17"/>
      <c r="OGY1" s="17"/>
      <c r="OGZ1" s="17"/>
      <c r="OHA1" s="17"/>
      <c r="OHB1" s="17"/>
      <c r="OHC1" s="17"/>
      <c r="OHD1" s="17"/>
      <c r="OHE1" s="17"/>
      <c r="OHF1" s="17"/>
      <c r="OHG1" s="17"/>
      <c r="OHH1" s="17"/>
      <c r="OHI1" s="17"/>
      <c r="OHJ1" s="17"/>
      <c r="OHK1" s="17"/>
      <c r="OHL1" s="17"/>
      <c r="OHM1" s="17"/>
      <c r="OHN1" s="17"/>
      <c r="OHO1" s="17"/>
      <c r="OHP1" s="17"/>
      <c r="OHQ1" s="17"/>
      <c r="OHR1" s="17"/>
      <c r="OHS1" s="17"/>
      <c r="OHT1" s="17"/>
      <c r="OHU1" s="17"/>
      <c r="OHV1" s="17"/>
      <c r="OHW1" s="17"/>
      <c r="OHX1" s="17"/>
      <c r="OHY1" s="17"/>
      <c r="OHZ1" s="17"/>
      <c r="OIA1" s="17"/>
      <c r="OIB1" s="17"/>
      <c r="OIC1" s="17"/>
      <c r="OID1" s="17"/>
      <c r="OIE1" s="17"/>
      <c r="OIF1" s="17"/>
      <c r="OIG1" s="17"/>
      <c r="OIH1" s="17"/>
      <c r="OII1" s="17"/>
      <c r="OIJ1" s="17"/>
      <c r="OIK1" s="17"/>
      <c r="OIL1" s="17"/>
      <c r="OIM1" s="17"/>
      <c r="OIN1" s="17"/>
      <c r="OIO1" s="17"/>
      <c r="OIP1" s="17"/>
      <c r="OIQ1" s="17"/>
      <c r="OIR1" s="17"/>
      <c r="OIS1" s="17"/>
      <c r="OIT1" s="17"/>
      <c r="OIU1" s="17"/>
      <c r="OIV1" s="17"/>
      <c r="OIW1" s="17"/>
      <c r="OIX1" s="17"/>
      <c r="OIY1" s="17"/>
      <c r="OIZ1" s="17"/>
      <c r="OJA1" s="17"/>
      <c r="OJB1" s="17"/>
      <c r="OJC1" s="17"/>
      <c r="OJD1" s="17"/>
      <c r="OJE1" s="17"/>
      <c r="OJF1" s="17"/>
      <c r="OJG1" s="17"/>
      <c r="OJH1" s="17"/>
      <c r="OJI1" s="17"/>
      <c r="OJJ1" s="17"/>
      <c r="OJK1" s="17"/>
      <c r="OJL1" s="17"/>
      <c r="OJM1" s="17"/>
      <c r="OJN1" s="17"/>
      <c r="OJO1" s="17"/>
      <c r="OJP1" s="17"/>
      <c r="OJQ1" s="17"/>
      <c r="OJR1" s="17"/>
      <c r="OJS1" s="17"/>
      <c r="OJT1" s="17"/>
      <c r="OJU1" s="17"/>
      <c r="OJV1" s="17"/>
      <c r="OJW1" s="17"/>
      <c r="OJX1" s="17"/>
      <c r="OJY1" s="17"/>
      <c r="OJZ1" s="17"/>
      <c r="OKA1" s="17"/>
      <c r="OKB1" s="17"/>
      <c r="OKC1" s="17"/>
      <c r="OKD1" s="17"/>
      <c r="OKE1" s="17"/>
      <c r="OKF1" s="17"/>
      <c r="OKG1" s="17"/>
      <c r="OKH1" s="17"/>
      <c r="OKI1" s="17"/>
      <c r="OKJ1" s="17"/>
      <c r="OKK1" s="17"/>
      <c r="OKL1" s="17"/>
      <c r="OKM1" s="17"/>
      <c r="OKN1" s="17"/>
      <c r="OKO1" s="17"/>
      <c r="OKP1" s="17"/>
      <c r="OKQ1" s="17"/>
      <c r="OKR1" s="17"/>
      <c r="OKS1" s="17"/>
      <c r="OKT1" s="17"/>
      <c r="OKU1" s="17"/>
      <c r="OKV1" s="17"/>
      <c r="OKW1" s="17"/>
      <c r="OKX1" s="17"/>
      <c r="OKY1" s="17"/>
      <c r="OKZ1" s="17"/>
      <c r="OLA1" s="17"/>
      <c r="OLB1" s="17"/>
      <c r="OLC1" s="17"/>
      <c r="OLD1" s="17"/>
      <c r="OLE1" s="17"/>
      <c r="OLF1" s="17"/>
      <c r="OLG1" s="17"/>
      <c r="OLH1" s="17"/>
      <c r="OLI1" s="17"/>
      <c r="OLJ1" s="17"/>
      <c r="OLK1" s="17"/>
      <c r="OLL1" s="17"/>
      <c r="OLM1" s="17"/>
      <c r="OLN1" s="17"/>
      <c r="OLO1" s="17"/>
      <c r="OLP1" s="17"/>
      <c r="OLQ1" s="17"/>
      <c r="OLR1" s="17"/>
      <c r="OLS1" s="17"/>
      <c r="OLT1" s="17"/>
      <c r="OLU1" s="17"/>
      <c r="OLV1" s="17"/>
      <c r="OLW1" s="17"/>
      <c r="OLX1" s="17"/>
      <c r="OLY1" s="17"/>
      <c r="OLZ1" s="17"/>
      <c r="OMA1" s="17"/>
      <c r="OMB1" s="17"/>
      <c r="OMC1" s="17"/>
      <c r="OMD1" s="17"/>
      <c r="OME1" s="17"/>
      <c r="OMF1" s="17"/>
      <c r="OMG1" s="17"/>
      <c r="OMH1" s="17"/>
      <c r="OMI1" s="17"/>
      <c r="OMJ1" s="17"/>
      <c r="OMK1" s="17"/>
      <c r="OML1" s="17"/>
      <c r="OMM1" s="17"/>
      <c r="OMN1" s="17"/>
      <c r="OMO1" s="17"/>
      <c r="OMP1" s="17"/>
      <c r="OMQ1" s="17"/>
      <c r="OMR1" s="17"/>
      <c r="OMS1" s="17"/>
      <c r="OMT1" s="17"/>
      <c r="OMU1" s="17"/>
      <c r="OMV1" s="17"/>
      <c r="OMW1" s="17"/>
      <c r="OMX1" s="17"/>
      <c r="OMY1" s="17"/>
      <c r="OMZ1" s="17"/>
      <c r="ONA1" s="17"/>
      <c r="ONB1" s="17"/>
      <c r="ONC1" s="17"/>
      <c r="OND1" s="17"/>
      <c r="ONE1" s="17"/>
      <c r="ONF1" s="17"/>
      <c r="ONG1" s="17"/>
      <c r="ONH1" s="17"/>
      <c r="ONI1" s="17"/>
      <c r="ONJ1" s="17"/>
      <c r="ONK1" s="17"/>
      <c r="ONL1" s="17"/>
      <c r="ONM1" s="17"/>
      <c r="ONN1" s="17"/>
      <c r="ONO1" s="17"/>
      <c r="ONP1" s="17"/>
      <c r="ONQ1" s="17"/>
      <c r="ONR1" s="17"/>
      <c r="ONS1" s="17"/>
      <c r="ONT1" s="17"/>
      <c r="ONU1" s="17"/>
      <c r="ONV1" s="17"/>
      <c r="ONW1" s="17"/>
      <c r="ONX1" s="17"/>
      <c r="ONY1" s="17"/>
      <c r="ONZ1" s="17"/>
      <c r="OOA1" s="17"/>
      <c r="OOB1" s="17"/>
      <c r="OOC1" s="17"/>
      <c r="OOD1" s="17"/>
      <c r="OOE1" s="17"/>
      <c r="OOF1" s="17"/>
      <c r="OOG1" s="17"/>
      <c r="OOH1" s="17"/>
      <c r="OOI1" s="17"/>
      <c r="OOJ1" s="17"/>
      <c r="OOK1" s="17"/>
      <c r="OOL1" s="17"/>
      <c r="OOM1" s="17"/>
      <c r="OON1" s="17"/>
      <c r="OOO1" s="17"/>
      <c r="OOP1" s="17"/>
      <c r="OOQ1" s="17"/>
      <c r="OOR1" s="17"/>
      <c r="OOS1" s="17"/>
      <c r="OOT1" s="17"/>
      <c r="OOU1" s="17"/>
      <c r="OOV1" s="17"/>
      <c r="OOW1" s="17"/>
      <c r="OOX1" s="17"/>
      <c r="OOY1" s="17"/>
      <c r="OOZ1" s="17"/>
      <c r="OPA1" s="17"/>
      <c r="OPB1" s="17"/>
      <c r="OPC1" s="17"/>
      <c r="OPD1" s="17"/>
      <c r="OPE1" s="17"/>
      <c r="OPF1" s="17"/>
      <c r="OPG1" s="17"/>
      <c r="OPH1" s="17"/>
      <c r="OPI1" s="17"/>
      <c r="OPJ1" s="17"/>
      <c r="OPK1" s="17"/>
      <c r="OPL1" s="17"/>
      <c r="OPM1" s="17"/>
      <c r="OPN1" s="17"/>
      <c r="OPO1" s="17"/>
      <c r="OPP1" s="17"/>
      <c r="OPQ1" s="17"/>
      <c r="OPR1" s="17"/>
      <c r="OPS1" s="17"/>
      <c r="OPT1" s="17"/>
      <c r="OPU1" s="17"/>
      <c r="OPV1" s="17"/>
      <c r="OPW1" s="17"/>
      <c r="OPX1" s="17"/>
      <c r="OPY1" s="17"/>
      <c r="OPZ1" s="17"/>
      <c r="OQA1" s="17"/>
      <c r="OQB1" s="17"/>
      <c r="OQC1" s="17"/>
      <c r="OQD1" s="17"/>
      <c r="OQE1" s="17"/>
      <c r="OQF1" s="17"/>
      <c r="OQG1" s="17"/>
      <c r="OQH1" s="17"/>
      <c r="OQI1" s="17"/>
      <c r="OQJ1" s="17"/>
      <c r="OQK1" s="17"/>
      <c r="OQL1" s="17"/>
      <c r="OQM1" s="17"/>
      <c r="OQN1" s="17"/>
      <c r="OQO1" s="17"/>
      <c r="OQP1" s="17"/>
      <c r="OQQ1" s="17"/>
      <c r="OQR1" s="17"/>
      <c r="OQS1" s="17"/>
      <c r="OQT1" s="17"/>
      <c r="OQU1" s="17"/>
      <c r="OQV1" s="17"/>
      <c r="OQW1" s="17"/>
      <c r="OQX1" s="17"/>
      <c r="OQY1" s="17"/>
      <c r="OQZ1" s="17"/>
      <c r="ORA1" s="17"/>
      <c r="ORB1" s="17"/>
      <c r="ORC1" s="17"/>
      <c r="ORD1" s="17"/>
      <c r="ORE1" s="17"/>
      <c r="ORF1" s="17"/>
      <c r="ORG1" s="17"/>
      <c r="ORH1" s="17"/>
      <c r="ORI1" s="17"/>
      <c r="ORJ1" s="17"/>
      <c r="ORK1" s="17"/>
      <c r="ORL1" s="17"/>
      <c r="ORM1" s="17"/>
      <c r="ORN1" s="17"/>
      <c r="ORO1" s="17"/>
      <c r="ORP1" s="17"/>
      <c r="ORQ1" s="17"/>
      <c r="ORR1" s="17"/>
      <c r="ORS1" s="17"/>
      <c r="ORT1" s="17"/>
      <c r="ORU1" s="17"/>
      <c r="ORV1" s="17"/>
      <c r="ORW1" s="17"/>
      <c r="ORX1" s="17"/>
      <c r="ORY1" s="17"/>
      <c r="ORZ1" s="17"/>
      <c r="OSA1" s="17"/>
      <c r="OSB1" s="17"/>
      <c r="OSC1" s="17"/>
      <c r="OSD1" s="17"/>
      <c r="OSE1" s="17"/>
      <c r="OSF1" s="17"/>
      <c r="OSG1" s="17"/>
      <c r="OSH1" s="17"/>
      <c r="OSI1" s="17"/>
      <c r="OSJ1" s="17"/>
      <c r="OSK1" s="17"/>
      <c r="OSL1" s="17"/>
      <c r="OSM1" s="17"/>
      <c r="OSN1" s="17"/>
      <c r="OSO1" s="17"/>
      <c r="OSP1" s="17"/>
      <c r="OSQ1" s="17"/>
      <c r="OSR1" s="17"/>
      <c r="OSS1" s="17"/>
      <c r="OST1" s="17"/>
      <c r="OSU1" s="17"/>
      <c r="OSV1" s="17"/>
      <c r="OSW1" s="17"/>
      <c r="OSX1" s="17"/>
      <c r="OSY1" s="17"/>
      <c r="OSZ1" s="17"/>
      <c r="OTA1" s="17"/>
      <c r="OTB1" s="17"/>
      <c r="OTC1" s="17"/>
      <c r="OTD1" s="17"/>
      <c r="OTE1" s="17"/>
      <c r="OTF1" s="17"/>
      <c r="OTG1" s="17"/>
      <c r="OTH1" s="17"/>
      <c r="OTI1" s="17"/>
      <c r="OTJ1" s="17"/>
      <c r="OTK1" s="17"/>
      <c r="OTL1" s="17"/>
      <c r="OTM1" s="17"/>
      <c r="OTN1" s="17"/>
      <c r="OTO1" s="17"/>
      <c r="OTP1" s="17"/>
      <c r="OTQ1" s="17"/>
      <c r="OTR1" s="17"/>
      <c r="OTS1" s="17"/>
      <c r="OTT1" s="17"/>
      <c r="OTU1" s="17"/>
      <c r="OTV1" s="17"/>
      <c r="OTW1" s="17"/>
      <c r="OTX1" s="17"/>
      <c r="OTY1" s="17"/>
      <c r="OTZ1" s="17"/>
      <c r="OUA1" s="17"/>
      <c r="OUB1" s="17"/>
      <c r="OUC1" s="17"/>
      <c r="OUD1" s="17"/>
      <c r="OUE1" s="17"/>
      <c r="OUF1" s="17"/>
      <c r="OUG1" s="17"/>
      <c r="OUH1" s="17"/>
      <c r="OUI1" s="17"/>
      <c r="OUJ1" s="17"/>
      <c r="OUK1" s="17"/>
      <c r="OUL1" s="17"/>
      <c r="OUM1" s="17"/>
      <c r="OUN1" s="17"/>
      <c r="OUO1" s="17"/>
      <c r="OUP1" s="17"/>
      <c r="OUQ1" s="17"/>
      <c r="OUR1" s="17"/>
      <c r="OUS1" s="17"/>
      <c r="OUT1" s="17"/>
      <c r="OUU1" s="17"/>
      <c r="OUV1" s="17"/>
      <c r="OUW1" s="17"/>
      <c r="OUX1" s="17"/>
      <c r="OUY1" s="17"/>
      <c r="OUZ1" s="17"/>
      <c r="OVA1" s="17"/>
      <c r="OVB1" s="17"/>
      <c r="OVC1" s="17"/>
      <c r="OVD1" s="17"/>
      <c r="OVE1" s="17"/>
      <c r="OVF1" s="17"/>
      <c r="OVG1" s="17"/>
      <c r="OVH1" s="17"/>
      <c r="OVI1" s="17"/>
      <c r="OVJ1" s="17"/>
      <c r="OVK1" s="17"/>
      <c r="OVL1" s="17"/>
      <c r="OVM1" s="17"/>
      <c r="OVN1" s="17"/>
      <c r="OVO1" s="17"/>
      <c r="OVP1" s="17"/>
      <c r="OVQ1" s="17"/>
      <c r="OVR1" s="17"/>
      <c r="OVS1" s="17"/>
      <c r="OVT1" s="17"/>
      <c r="OVU1" s="17"/>
      <c r="OVV1" s="17"/>
      <c r="OVW1" s="17"/>
      <c r="OVX1" s="17"/>
      <c r="OVY1" s="17"/>
      <c r="OVZ1" s="17"/>
      <c r="OWA1" s="17"/>
      <c r="OWB1" s="17"/>
      <c r="OWC1" s="17"/>
      <c r="OWD1" s="17"/>
      <c r="OWE1" s="17"/>
      <c r="OWF1" s="17"/>
      <c r="OWG1" s="17"/>
      <c r="OWH1" s="17"/>
      <c r="OWI1" s="17"/>
      <c r="OWJ1" s="17"/>
      <c r="OWK1" s="17"/>
      <c r="OWL1" s="17"/>
      <c r="OWM1" s="17"/>
      <c r="OWN1" s="17"/>
      <c r="OWO1" s="17"/>
      <c r="OWP1" s="17"/>
      <c r="OWQ1" s="17"/>
      <c r="OWR1" s="17"/>
      <c r="OWS1" s="17"/>
      <c r="OWT1" s="17"/>
      <c r="OWU1" s="17"/>
      <c r="OWV1" s="17"/>
      <c r="OWW1" s="17"/>
      <c r="OWX1" s="17"/>
      <c r="OWY1" s="17"/>
      <c r="OWZ1" s="17"/>
      <c r="OXA1" s="17"/>
      <c r="OXB1" s="17"/>
      <c r="OXC1" s="17"/>
      <c r="OXD1" s="17"/>
      <c r="OXE1" s="17"/>
      <c r="OXF1" s="17"/>
      <c r="OXG1" s="17"/>
      <c r="OXH1" s="17"/>
      <c r="OXI1" s="17"/>
      <c r="OXJ1" s="17"/>
      <c r="OXK1" s="17"/>
      <c r="OXL1" s="17"/>
      <c r="OXM1" s="17"/>
      <c r="OXN1" s="17"/>
      <c r="OXO1" s="17"/>
      <c r="OXP1" s="17"/>
      <c r="OXQ1" s="17"/>
      <c r="OXR1" s="17"/>
      <c r="OXS1" s="17"/>
      <c r="OXT1" s="17"/>
      <c r="OXU1" s="17"/>
      <c r="OXV1" s="17"/>
      <c r="OXW1" s="17"/>
      <c r="OXX1" s="17"/>
      <c r="OXY1" s="17"/>
      <c r="OXZ1" s="17"/>
      <c r="OYA1" s="17"/>
      <c r="OYB1" s="17"/>
      <c r="OYC1" s="17"/>
      <c r="OYD1" s="17"/>
      <c r="OYE1" s="17"/>
      <c r="OYF1" s="17"/>
      <c r="OYG1" s="17"/>
      <c r="OYH1" s="17"/>
      <c r="OYI1" s="17"/>
      <c r="OYJ1" s="17"/>
      <c r="OYK1" s="17"/>
      <c r="OYL1" s="17"/>
      <c r="OYM1" s="17"/>
      <c r="OYN1" s="17"/>
      <c r="OYO1" s="17"/>
      <c r="OYP1" s="17"/>
      <c r="OYQ1" s="17"/>
      <c r="OYR1" s="17"/>
      <c r="OYS1" s="17"/>
      <c r="OYT1" s="17"/>
      <c r="OYU1" s="17"/>
      <c r="OYV1" s="17"/>
      <c r="OYW1" s="17"/>
      <c r="OYX1" s="17"/>
      <c r="OYY1" s="17"/>
      <c r="OYZ1" s="17"/>
      <c r="OZA1" s="17"/>
      <c r="OZB1" s="17"/>
      <c r="OZC1" s="17"/>
      <c r="OZD1" s="17"/>
      <c r="OZE1" s="17"/>
      <c r="OZF1" s="17"/>
      <c r="OZG1" s="17"/>
      <c r="OZH1" s="17"/>
      <c r="OZI1" s="17"/>
      <c r="OZJ1" s="17"/>
      <c r="OZK1" s="17"/>
      <c r="OZL1" s="17"/>
      <c r="OZM1" s="17"/>
      <c r="OZN1" s="17"/>
      <c r="OZO1" s="17"/>
      <c r="OZP1" s="17"/>
      <c r="OZQ1" s="17"/>
      <c r="OZR1" s="17"/>
      <c r="OZS1" s="17"/>
      <c r="OZT1" s="17"/>
      <c r="OZU1" s="17"/>
      <c r="OZV1" s="17"/>
      <c r="OZW1" s="17"/>
      <c r="OZX1" s="17"/>
      <c r="OZY1" s="17"/>
      <c r="OZZ1" s="17"/>
      <c r="PAA1" s="17"/>
      <c r="PAB1" s="17"/>
      <c r="PAC1" s="17"/>
      <c r="PAD1" s="17"/>
      <c r="PAE1" s="17"/>
      <c r="PAF1" s="17"/>
      <c r="PAG1" s="17"/>
      <c r="PAH1" s="17"/>
      <c r="PAI1" s="17"/>
      <c r="PAJ1" s="17"/>
      <c r="PAK1" s="17"/>
      <c r="PAL1" s="17"/>
      <c r="PAM1" s="17"/>
      <c r="PAN1" s="17"/>
      <c r="PAO1" s="17"/>
      <c r="PAP1" s="17"/>
      <c r="PAQ1" s="17"/>
      <c r="PAR1" s="17"/>
      <c r="PAS1" s="17"/>
      <c r="PAT1" s="17"/>
      <c r="PAU1" s="17"/>
      <c r="PAV1" s="17"/>
      <c r="PAW1" s="17"/>
      <c r="PAX1" s="17"/>
      <c r="PAY1" s="17"/>
      <c r="PAZ1" s="17"/>
      <c r="PBA1" s="17"/>
      <c r="PBB1" s="17"/>
      <c r="PBC1" s="17"/>
      <c r="PBD1" s="17"/>
      <c r="PBE1" s="17"/>
      <c r="PBF1" s="17"/>
      <c r="PBG1" s="17"/>
      <c r="PBH1" s="17"/>
      <c r="PBI1" s="17"/>
      <c r="PBJ1" s="17"/>
      <c r="PBK1" s="17"/>
      <c r="PBL1" s="17"/>
      <c r="PBM1" s="17"/>
      <c r="PBN1" s="17"/>
      <c r="PBO1" s="17"/>
      <c r="PBP1" s="17"/>
      <c r="PBQ1" s="17"/>
      <c r="PBR1" s="17"/>
      <c r="PBS1" s="17"/>
      <c r="PBT1" s="17"/>
      <c r="PBU1" s="17"/>
      <c r="PBV1" s="17"/>
      <c r="PBW1" s="17"/>
      <c r="PBX1" s="17"/>
      <c r="PBY1" s="17"/>
      <c r="PBZ1" s="17"/>
      <c r="PCA1" s="17"/>
      <c r="PCB1" s="17"/>
      <c r="PCC1" s="17"/>
      <c r="PCD1" s="17"/>
      <c r="PCE1" s="17"/>
      <c r="PCF1" s="17"/>
      <c r="PCG1" s="17"/>
      <c r="PCH1" s="17"/>
      <c r="PCI1" s="17"/>
      <c r="PCJ1" s="17"/>
      <c r="PCK1" s="17"/>
      <c r="PCL1" s="17"/>
      <c r="PCM1" s="17"/>
      <c r="PCN1" s="17"/>
      <c r="PCO1" s="17"/>
      <c r="PCP1" s="17"/>
      <c r="PCQ1" s="17"/>
      <c r="PCR1" s="17"/>
      <c r="PCS1" s="17"/>
      <c r="PCT1" s="17"/>
      <c r="PCU1" s="17"/>
      <c r="PCV1" s="17"/>
      <c r="PCW1" s="17"/>
      <c r="PCX1" s="17"/>
      <c r="PCY1" s="17"/>
      <c r="PCZ1" s="17"/>
      <c r="PDA1" s="17"/>
      <c r="PDB1" s="17"/>
      <c r="PDC1" s="17"/>
      <c r="PDD1" s="17"/>
      <c r="PDE1" s="17"/>
      <c r="PDF1" s="17"/>
      <c r="PDG1" s="17"/>
      <c r="PDH1" s="17"/>
      <c r="PDI1" s="17"/>
      <c r="PDJ1" s="17"/>
      <c r="PDK1" s="17"/>
      <c r="PDL1" s="17"/>
      <c r="PDM1" s="17"/>
      <c r="PDN1" s="17"/>
      <c r="PDO1" s="17"/>
      <c r="PDP1" s="17"/>
      <c r="PDQ1" s="17"/>
      <c r="PDR1" s="17"/>
      <c r="PDS1" s="17"/>
      <c r="PDT1" s="17"/>
      <c r="PDU1" s="17"/>
      <c r="PDV1" s="17"/>
      <c r="PDW1" s="17"/>
      <c r="PDX1" s="17"/>
      <c r="PDY1" s="17"/>
      <c r="PDZ1" s="17"/>
      <c r="PEA1" s="17"/>
      <c r="PEB1" s="17"/>
      <c r="PEC1" s="17"/>
      <c r="PED1" s="17"/>
      <c r="PEE1" s="17"/>
      <c r="PEF1" s="17"/>
      <c r="PEG1" s="17"/>
      <c r="PEH1" s="17"/>
      <c r="PEI1" s="17"/>
      <c r="PEJ1" s="17"/>
      <c r="PEK1" s="17"/>
      <c r="PEL1" s="17"/>
      <c r="PEM1" s="17"/>
      <c r="PEN1" s="17"/>
      <c r="PEO1" s="17"/>
      <c r="PEP1" s="17"/>
      <c r="PEQ1" s="17"/>
      <c r="PER1" s="17"/>
      <c r="PES1" s="17"/>
      <c r="PET1" s="17"/>
      <c r="PEU1" s="17"/>
      <c r="PEV1" s="17"/>
      <c r="PEW1" s="17"/>
      <c r="PEX1" s="17"/>
      <c r="PEY1" s="17"/>
      <c r="PEZ1" s="17"/>
      <c r="PFA1" s="17"/>
      <c r="PFB1" s="17"/>
      <c r="PFC1" s="17"/>
      <c r="PFD1" s="17"/>
      <c r="PFE1" s="17"/>
      <c r="PFF1" s="17"/>
      <c r="PFG1" s="17"/>
      <c r="PFH1" s="17"/>
      <c r="PFI1" s="17"/>
      <c r="PFJ1" s="17"/>
      <c r="PFK1" s="17"/>
      <c r="PFL1" s="17"/>
      <c r="PFM1" s="17"/>
      <c r="PFN1" s="17"/>
      <c r="PFO1" s="17"/>
      <c r="PFP1" s="17"/>
      <c r="PFQ1" s="17"/>
      <c r="PFR1" s="17"/>
      <c r="PFS1" s="17"/>
      <c r="PFT1" s="17"/>
      <c r="PFU1" s="17"/>
      <c r="PFV1" s="17"/>
      <c r="PFW1" s="17"/>
      <c r="PFX1" s="17"/>
      <c r="PFY1" s="17"/>
      <c r="PFZ1" s="17"/>
      <c r="PGA1" s="17"/>
      <c r="PGB1" s="17"/>
      <c r="PGC1" s="17"/>
      <c r="PGD1" s="17"/>
      <c r="PGE1" s="17"/>
      <c r="PGF1" s="17"/>
      <c r="PGG1" s="17"/>
      <c r="PGH1" s="17"/>
      <c r="PGI1" s="17"/>
      <c r="PGJ1" s="17"/>
      <c r="PGK1" s="17"/>
      <c r="PGL1" s="17"/>
      <c r="PGM1" s="17"/>
      <c r="PGN1" s="17"/>
      <c r="PGO1" s="17"/>
      <c r="PGP1" s="17"/>
      <c r="PGQ1" s="17"/>
      <c r="PGR1" s="17"/>
      <c r="PGS1" s="17"/>
      <c r="PGT1" s="17"/>
      <c r="PGU1" s="17"/>
      <c r="PGV1" s="17"/>
      <c r="PGW1" s="17"/>
      <c r="PGX1" s="17"/>
      <c r="PGY1" s="17"/>
      <c r="PGZ1" s="17"/>
      <c r="PHA1" s="17"/>
      <c r="PHB1" s="17"/>
      <c r="PHC1" s="17"/>
      <c r="PHD1" s="17"/>
      <c r="PHE1" s="17"/>
      <c r="PHF1" s="17"/>
      <c r="PHG1" s="17"/>
      <c r="PHH1" s="17"/>
      <c r="PHI1" s="17"/>
      <c r="PHJ1" s="17"/>
      <c r="PHK1" s="17"/>
      <c r="PHL1" s="17"/>
      <c r="PHM1" s="17"/>
      <c r="PHN1" s="17"/>
      <c r="PHO1" s="17"/>
      <c r="PHP1" s="17"/>
      <c r="PHQ1" s="17"/>
      <c r="PHR1" s="17"/>
      <c r="PHS1" s="17"/>
      <c r="PHT1" s="17"/>
      <c r="PHU1" s="17"/>
      <c r="PHV1" s="17"/>
      <c r="PHW1" s="17"/>
      <c r="PHX1" s="17"/>
      <c r="PHY1" s="17"/>
      <c r="PHZ1" s="17"/>
      <c r="PIA1" s="17"/>
      <c r="PIB1" s="17"/>
      <c r="PIC1" s="17"/>
      <c r="PID1" s="17"/>
      <c r="PIE1" s="17"/>
      <c r="PIF1" s="17"/>
      <c r="PIG1" s="17"/>
      <c r="PIH1" s="17"/>
      <c r="PII1" s="17"/>
      <c r="PIJ1" s="17"/>
      <c r="PIK1" s="17"/>
      <c r="PIL1" s="17"/>
      <c r="PIM1" s="17"/>
      <c r="PIN1" s="17"/>
      <c r="PIO1" s="17"/>
      <c r="PIP1" s="17"/>
      <c r="PIQ1" s="17"/>
      <c r="PIR1" s="17"/>
      <c r="PIS1" s="17"/>
      <c r="PIT1" s="17"/>
      <c r="PIU1" s="17"/>
      <c r="PIV1" s="17"/>
      <c r="PIW1" s="17"/>
      <c r="PIX1" s="17"/>
      <c r="PIY1" s="17"/>
      <c r="PIZ1" s="17"/>
      <c r="PJA1" s="17"/>
      <c r="PJB1" s="17"/>
      <c r="PJC1" s="17"/>
      <c r="PJD1" s="17"/>
      <c r="PJE1" s="17"/>
      <c r="PJF1" s="17"/>
      <c r="PJG1" s="17"/>
      <c r="PJH1" s="17"/>
      <c r="PJI1" s="17"/>
      <c r="PJJ1" s="17"/>
      <c r="PJK1" s="17"/>
      <c r="PJL1" s="17"/>
      <c r="PJM1" s="17"/>
      <c r="PJN1" s="17"/>
      <c r="PJO1" s="17"/>
      <c r="PJP1" s="17"/>
      <c r="PJQ1" s="17"/>
      <c r="PJR1" s="17"/>
      <c r="PJS1" s="17"/>
      <c r="PJT1" s="17"/>
      <c r="PJU1" s="17"/>
      <c r="PJV1" s="17"/>
      <c r="PJW1" s="17"/>
      <c r="PJX1" s="17"/>
      <c r="PJY1" s="17"/>
      <c r="PJZ1" s="17"/>
      <c r="PKA1" s="17"/>
      <c r="PKB1" s="17"/>
      <c r="PKC1" s="17"/>
      <c r="PKD1" s="17"/>
      <c r="PKE1" s="17"/>
      <c r="PKF1" s="17"/>
      <c r="PKG1" s="17"/>
      <c r="PKH1" s="17"/>
      <c r="PKI1" s="17"/>
      <c r="PKJ1" s="17"/>
      <c r="PKK1" s="17"/>
      <c r="PKL1" s="17"/>
      <c r="PKM1" s="17"/>
      <c r="PKN1" s="17"/>
      <c r="PKO1" s="17"/>
      <c r="PKP1" s="17"/>
      <c r="PKQ1" s="17"/>
      <c r="PKR1" s="17"/>
      <c r="PKS1" s="17"/>
      <c r="PKT1" s="17"/>
      <c r="PKU1" s="17"/>
      <c r="PKV1" s="17"/>
      <c r="PKW1" s="17"/>
      <c r="PKX1" s="17"/>
      <c r="PKY1" s="17"/>
      <c r="PKZ1" s="17"/>
      <c r="PLA1" s="17"/>
      <c r="PLB1" s="17"/>
      <c r="PLC1" s="17"/>
      <c r="PLD1" s="17"/>
      <c r="PLE1" s="17"/>
      <c r="PLF1" s="17"/>
      <c r="PLG1" s="17"/>
      <c r="PLH1" s="17"/>
      <c r="PLI1" s="17"/>
      <c r="PLJ1" s="17"/>
      <c r="PLK1" s="17"/>
      <c r="PLL1" s="17"/>
      <c r="PLM1" s="17"/>
      <c r="PLN1" s="17"/>
      <c r="PLO1" s="17"/>
      <c r="PLP1" s="17"/>
      <c r="PLQ1" s="17"/>
      <c r="PLR1" s="17"/>
      <c r="PLS1" s="17"/>
      <c r="PLT1" s="17"/>
      <c r="PLU1" s="17"/>
      <c r="PLV1" s="17"/>
      <c r="PLW1" s="17"/>
      <c r="PLX1" s="17"/>
      <c r="PLY1" s="17"/>
      <c r="PLZ1" s="17"/>
      <c r="PMA1" s="17"/>
      <c r="PMB1" s="17"/>
      <c r="PMC1" s="17"/>
      <c r="PMD1" s="17"/>
      <c r="PME1" s="17"/>
      <c r="PMF1" s="17"/>
      <c r="PMG1" s="17"/>
      <c r="PMH1" s="17"/>
      <c r="PMI1" s="17"/>
      <c r="PMJ1" s="17"/>
      <c r="PMK1" s="17"/>
      <c r="PML1" s="17"/>
      <c r="PMM1" s="17"/>
      <c r="PMN1" s="17"/>
      <c r="PMO1" s="17"/>
      <c r="PMP1" s="17"/>
      <c r="PMQ1" s="17"/>
      <c r="PMR1" s="17"/>
      <c r="PMS1" s="17"/>
      <c r="PMT1" s="17"/>
      <c r="PMU1" s="17"/>
      <c r="PMV1" s="17"/>
      <c r="PMW1" s="17"/>
      <c r="PMX1" s="17"/>
      <c r="PMY1" s="17"/>
      <c r="PMZ1" s="17"/>
      <c r="PNA1" s="17"/>
      <c r="PNB1" s="17"/>
      <c r="PNC1" s="17"/>
      <c r="PND1" s="17"/>
      <c r="PNE1" s="17"/>
      <c r="PNF1" s="17"/>
      <c r="PNG1" s="17"/>
      <c r="PNH1" s="17"/>
      <c r="PNI1" s="17"/>
      <c r="PNJ1" s="17"/>
      <c r="PNK1" s="17"/>
      <c r="PNL1" s="17"/>
      <c r="PNM1" s="17"/>
      <c r="PNN1" s="17"/>
      <c r="PNO1" s="17"/>
      <c r="PNP1" s="17"/>
      <c r="PNQ1" s="17"/>
      <c r="PNR1" s="17"/>
      <c r="PNS1" s="17"/>
      <c r="PNT1" s="17"/>
      <c r="PNU1" s="17"/>
      <c r="PNV1" s="17"/>
      <c r="PNW1" s="17"/>
      <c r="PNX1" s="17"/>
      <c r="PNY1" s="17"/>
      <c r="PNZ1" s="17"/>
      <c r="POA1" s="17"/>
      <c r="POB1" s="17"/>
      <c r="POC1" s="17"/>
      <c r="POD1" s="17"/>
      <c r="POE1" s="17"/>
      <c r="POF1" s="17"/>
      <c r="POG1" s="17"/>
      <c r="POH1" s="17"/>
      <c r="POI1" s="17"/>
      <c r="POJ1" s="17"/>
      <c r="POK1" s="17"/>
      <c r="POL1" s="17"/>
      <c r="POM1" s="17"/>
      <c r="PON1" s="17"/>
      <c r="POO1" s="17"/>
      <c r="POP1" s="17"/>
      <c r="POQ1" s="17"/>
      <c r="POR1" s="17"/>
      <c r="POS1" s="17"/>
      <c r="POT1" s="17"/>
      <c r="POU1" s="17"/>
      <c r="POV1" s="17"/>
      <c r="POW1" s="17"/>
      <c r="POX1" s="17"/>
      <c r="POY1" s="17"/>
      <c r="POZ1" s="17"/>
      <c r="PPA1" s="17"/>
      <c r="PPB1" s="17"/>
      <c r="PPC1" s="17"/>
      <c r="PPD1" s="17"/>
      <c r="PPE1" s="17"/>
      <c r="PPF1" s="17"/>
      <c r="PPG1" s="17"/>
      <c r="PPH1" s="17"/>
      <c r="PPI1" s="17"/>
      <c r="PPJ1" s="17"/>
      <c r="PPK1" s="17"/>
      <c r="PPL1" s="17"/>
      <c r="PPM1" s="17"/>
      <c r="PPN1" s="17"/>
      <c r="PPO1" s="17"/>
      <c r="PPP1" s="17"/>
      <c r="PPQ1" s="17"/>
      <c r="PPR1" s="17"/>
      <c r="PPS1" s="17"/>
      <c r="PPT1" s="17"/>
      <c r="PPU1" s="17"/>
      <c r="PPV1" s="17"/>
      <c r="PPW1" s="17"/>
      <c r="PPX1" s="17"/>
      <c r="PPY1" s="17"/>
      <c r="PPZ1" s="17"/>
      <c r="PQA1" s="17"/>
      <c r="PQB1" s="17"/>
      <c r="PQC1" s="17"/>
      <c r="PQD1" s="17"/>
      <c r="PQE1" s="17"/>
      <c r="PQF1" s="17"/>
      <c r="PQG1" s="17"/>
      <c r="PQH1" s="17"/>
      <c r="PQI1" s="17"/>
      <c r="PQJ1" s="17"/>
      <c r="PQK1" s="17"/>
      <c r="PQL1" s="17"/>
      <c r="PQM1" s="17"/>
      <c r="PQN1" s="17"/>
      <c r="PQO1" s="17"/>
      <c r="PQP1" s="17"/>
      <c r="PQQ1" s="17"/>
      <c r="PQR1" s="17"/>
      <c r="PQS1" s="17"/>
      <c r="PQT1" s="17"/>
      <c r="PQU1" s="17"/>
      <c r="PQV1" s="17"/>
      <c r="PQW1" s="17"/>
      <c r="PQX1" s="17"/>
      <c r="PQY1" s="17"/>
      <c r="PQZ1" s="17"/>
      <c r="PRA1" s="17"/>
      <c r="PRB1" s="17"/>
      <c r="PRC1" s="17"/>
      <c r="PRD1" s="17"/>
      <c r="PRE1" s="17"/>
      <c r="PRF1" s="17"/>
      <c r="PRG1" s="17"/>
      <c r="PRH1" s="17"/>
      <c r="PRI1" s="17"/>
      <c r="PRJ1" s="17"/>
      <c r="PRK1" s="17"/>
      <c r="PRL1" s="17"/>
      <c r="PRM1" s="17"/>
      <c r="PRN1" s="17"/>
      <c r="PRO1" s="17"/>
      <c r="PRP1" s="17"/>
      <c r="PRQ1" s="17"/>
      <c r="PRR1" s="17"/>
      <c r="PRS1" s="17"/>
      <c r="PRT1" s="17"/>
      <c r="PRU1" s="17"/>
      <c r="PRV1" s="17"/>
      <c r="PRW1" s="17"/>
      <c r="PRX1" s="17"/>
      <c r="PRY1" s="17"/>
      <c r="PRZ1" s="17"/>
      <c r="PSA1" s="17"/>
      <c r="PSB1" s="17"/>
      <c r="PSC1" s="17"/>
      <c r="PSD1" s="17"/>
      <c r="PSE1" s="17"/>
      <c r="PSF1" s="17"/>
      <c r="PSG1" s="17"/>
      <c r="PSH1" s="17"/>
      <c r="PSI1" s="17"/>
      <c r="PSJ1" s="17"/>
      <c r="PSK1" s="17"/>
      <c r="PSL1" s="17"/>
      <c r="PSM1" s="17"/>
      <c r="PSN1" s="17"/>
      <c r="PSO1" s="17"/>
      <c r="PSP1" s="17"/>
      <c r="PSQ1" s="17"/>
      <c r="PSR1" s="17"/>
      <c r="PSS1" s="17"/>
      <c r="PST1" s="17"/>
      <c r="PSU1" s="17"/>
      <c r="PSV1" s="17"/>
      <c r="PSW1" s="17"/>
      <c r="PSX1" s="17"/>
      <c r="PSY1" s="17"/>
      <c r="PSZ1" s="17"/>
      <c r="PTA1" s="17"/>
      <c r="PTB1" s="17"/>
      <c r="PTC1" s="17"/>
      <c r="PTD1" s="17"/>
      <c r="PTE1" s="17"/>
      <c r="PTF1" s="17"/>
      <c r="PTG1" s="17"/>
      <c r="PTH1" s="17"/>
      <c r="PTI1" s="17"/>
      <c r="PTJ1" s="17"/>
      <c r="PTK1" s="17"/>
      <c r="PTL1" s="17"/>
      <c r="PTM1" s="17"/>
      <c r="PTN1" s="17"/>
      <c r="PTO1" s="17"/>
      <c r="PTP1" s="17"/>
      <c r="PTQ1" s="17"/>
      <c r="PTR1" s="17"/>
      <c r="PTS1" s="17"/>
      <c r="PTT1" s="17"/>
      <c r="PTU1" s="17"/>
      <c r="PTV1" s="17"/>
      <c r="PTW1" s="17"/>
      <c r="PTX1" s="17"/>
      <c r="PTY1" s="17"/>
      <c r="PTZ1" s="17"/>
      <c r="PUA1" s="17"/>
      <c r="PUB1" s="17"/>
      <c r="PUC1" s="17"/>
      <c r="PUD1" s="17"/>
      <c r="PUE1" s="17"/>
      <c r="PUF1" s="17"/>
      <c r="PUG1" s="17"/>
      <c r="PUH1" s="17"/>
      <c r="PUI1" s="17"/>
      <c r="PUJ1" s="17"/>
      <c r="PUK1" s="17"/>
      <c r="PUL1" s="17"/>
      <c r="PUM1" s="17"/>
      <c r="PUN1" s="17"/>
      <c r="PUO1" s="17"/>
      <c r="PUP1" s="17"/>
      <c r="PUQ1" s="17"/>
      <c r="PUR1" s="17"/>
      <c r="PUS1" s="17"/>
      <c r="PUT1" s="17"/>
      <c r="PUU1" s="17"/>
      <c r="PUV1" s="17"/>
      <c r="PUW1" s="17"/>
      <c r="PUX1" s="17"/>
      <c r="PUY1" s="17"/>
      <c r="PUZ1" s="17"/>
      <c r="PVA1" s="17"/>
      <c r="PVB1" s="17"/>
      <c r="PVC1" s="17"/>
      <c r="PVD1" s="17"/>
      <c r="PVE1" s="17"/>
      <c r="PVF1" s="17"/>
      <c r="PVG1" s="17"/>
      <c r="PVH1" s="17"/>
      <c r="PVI1" s="17"/>
      <c r="PVJ1" s="17"/>
      <c r="PVK1" s="17"/>
      <c r="PVL1" s="17"/>
      <c r="PVM1" s="17"/>
      <c r="PVN1" s="17"/>
      <c r="PVO1" s="17"/>
      <c r="PVP1" s="17"/>
      <c r="PVQ1" s="17"/>
      <c r="PVR1" s="17"/>
      <c r="PVS1" s="17"/>
      <c r="PVT1" s="17"/>
      <c r="PVU1" s="17"/>
      <c r="PVV1" s="17"/>
      <c r="PVW1" s="17"/>
      <c r="PVX1" s="17"/>
      <c r="PVY1" s="17"/>
      <c r="PVZ1" s="17"/>
      <c r="PWA1" s="17"/>
      <c r="PWB1" s="17"/>
      <c r="PWC1" s="17"/>
      <c r="PWD1" s="17"/>
      <c r="PWE1" s="17"/>
      <c r="PWF1" s="17"/>
      <c r="PWG1" s="17"/>
      <c r="PWH1" s="17"/>
      <c r="PWI1" s="17"/>
      <c r="PWJ1" s="17"/>
      <c r="PWK1" s="17"/>
      <c r="PWL1" s="17"/>
      <c r="PWM1" s="17"/>
      <c r="PWN1" s="17"/>
      <c r="PWO1" s="17"/>
      <c r="PWP1" s="17"/>
      <c r="PWQ1" s="17"/>
      <c r="PWR1" s="17"/>
      <c r="PWS1" s="17"/>
      <c r="PWT1" s="17"/>
      <c r="PWU1" s="17"/>
      <c r="PWV1" s="17"/>
      <c r="PWW1" s="17"/>
      <c r="PWX1" s="17"/>
      <c r="PWY1" s="17"/>
      <c r="PWZ1" s="17"/>
      <c r="PXA1" s="17"/>
      <c r="PXB1" s="17"/>
      <c r="PXC1" s="17"/>
      <c r="PXD1" s="17"/>
      <c r="PXE1" s="17"/>
      <c r="PXF1" s="17"/>
      <c r="PXG1" s="17"/>
      <c r="PXH1" s="17"/>
      <c r="PXI1" s="17"/>
      <c r="PXJ1" s="17"/>
      <c r="PXK1" s="17"/>
      <c r="PXL1" s="17"/>
      <c r="PXM1" s="17"/>
      <c r="PXN1" s="17"/>
      <c r="PXO1" s="17"/>
      <c r="PXP1" s="17"/>
      <c r="PXQ1" s="17"/>
      <c r="PXR1" s="17"/>
      <c r="PXS1" s="17"/>
      <c r="PXT1" s="17"/>
      <c r="PXU1" s="17"/>
      <c r="PXV1" s="17"/>
      <c r="PXW1" s="17"/>
      <c r="PXX1" s="17"/>
      <c r="PXY1" s="17"/>
      <c r="PXZ1" s="17"/>
      <c r="PYA1" s="17"/>
      <c r="PYB1" s="17"/>
      <c r="PYC1" s="17"/>
      <c r="PYD1" s="17"/>
      <c r="PYE1" s="17"/>
      <c r="PYF1" s="17"/>
      <c r="PYG1" s="17"/>
      <c r="PYH1" s="17"/>
      <c r="PYI1" s="17"/>
      <c r="PYJ1" s="17"/>
      <c r="PYK1" s="17"/>
      <c r="PYL1" s="17"/>
      <c r="PYM1" s="17"/>
      <c r="PYN1" s="17"/>
      <c r="PYO1" s="17"/>
      <c r="PYP1" s="17"/>
      <c r="PYQ1" s="17"/>
      <c r="PYR1" s="17"/>
      <c r="PYS1" s="17"/>
      <c r="PYT1" s="17"/>
      <c r="PYU1" s="17"/>
      <c r="PYV1" s="17"/>
      <c r="PYW1" s="17"/>
      <c r="PYX1" s="17"/>
      <c r="PYY1" s="17"/>
      <c r="PYZ1" s="17"/>
      <c r="PZA1" s="17"/>
      <c r="PZB1" s="17"/>
      <c r="PZC1" s="17"/>
      <c r="PZD1" s="17"/>
      <c r="PZE1" s="17"/>
      <c r="PZF1" s="17"/>
      <c r="PZG1" s="17"/>
      <c r="PZH1" s="17"/>
      <c r="PZI1" s="17"/>
      <c r="PZJ1" s="17"/>
      <c r="PZK1" s="17"/>
      <c r="PZL1" s="17"/>
      <c r="PZM1" s="17"/>
      <c r="PZN1" s="17"/>
      <c r="PZO1" s="17"/>
      <c r="PZP1" s="17"/>
      <c r="PZQ1" s="17"/>
      <c r="PZR1" s="17"/>
      <c r="PZS1" s="17"/>
      <c r="PZT1" s="17"/>
      <c r="PZU1" s="17"/>
      <c r="PZV1" s="17"/>
      <c r="PZW1" s="17"/>
      <c r="PZX1" s="17"/>
      <c r="PZY1" s="17"/>
      <c r="PZZ1" s="17"/>
      <c r="QAA1" s="17"/>
      <c r="QAB1" s="17"/>
      <c r="QAC1" s="17"/>
      <c r="QAD1" s="17"/>
      <c r="QAE1" s="17"/>
      <c r="QAF1" s="17"/>
      <c r="QAG1" s="17"/>
      <c r="QAH1" s="17"/>
      <c r="QAI1" s="17"/>
      <c r="QAJ1" s="17"/>
      <c r="QAK1" s="17"/>
      <c r="QAL1" s="17"/>
      <c r="QAM1" s="17"/>
      <c r="QAN1" s="17"/>
      <c r="QAO1" s="17"/>
      <c r="QAP1" s="17"/>
      <c r="QAQ1" s="17"/>
      <c r="QAR1" s="17"/>
      <c r="QAS1" s="17"/>
      <c r="QAT1" s="17"/>
      <c r="QAU1" s="17"/>
      <c r="QAV1" s="17"/>
      <c r="QAW1" s="17"/>
      <c r="QAX1" s="17"/>
      <c r="QAY1" s="17"/>
      <c r="QAZ1" s="17"/>
      <c r="QBA1" s="17"/>
      <c r="QBB1" s="17"/>
      <c r="QBC1" s="17"/>
      <c r="QBD1" s="17"/>
      <c r="QBE1" s="17"/>
      <c r="QBF1" s="17"/>
      <c r="QBG1" s="17"/>
      <c r="QBH1" s="17"/>
      <c r="QBI1" s="17"/>
      <c r="QBJ1" s="17"/>
      <c r="QBK1" s="17"/>
      <c r="QBL1" s="17"/>
      <c r="QBM1" s="17"/>
      <c r="QBN1" s="17"/>
      <c r="QBO1" s="17"/>
      <c r="QBP1" s="17"/>
      <c r="QBQ1" s="17"/>
      <c r="QBR1" s="17"/>
      <c r="QBS1" s="17"/>
      <c r="QBT1" s="17"/>
      <c r="QBU1" s="17"/>
      <c r="QBV1" s="17"/>
      <c r="QBW1" s="17"/>
      <c r="QBX1" s="17"/>
      <c r="QBY1" s="17"/>
      <c r="QBZ1" s="17"/>
      <c r="QCA1" s="17"/>
      <c r="QCB1" s="17"/>
      <c r="QCC1" s="17"/>
      <c r="QCD1" s="17"/>
      <c r="QCE1" s="17"/>
      <c r="QCF1" s="17"/>
      <c r="QCG1" s="17"/>
      <c r="QCH1" s="17"/>
      <c r="QCI1" s="17"/>
      <c r="QCJ1" s="17"/>
      <c r="QCK1" s="17"/>
      <c r="QCL1" s="17"/>
      <c r="QCM1" s="17"/>
      <c r="QCN1" s="17"/>
      <c r="QCO1" s="17"/>
      <c r="QCP1" s="17"/>
      <c r="QCQ1" s="17"/>
      <c r="QCR1" s="17"/>
      <c r="QCS1" s="17"/>
      <c r="QCT1" s="17"/>
      <c r="QCU1" s="17"/>
      <c r="QCV1" s="17"/>
      <c r="QCW1" s="17"/>
      <c r="QCX1" s="17"/>
      <c r="QCY1" s="17"/>
      <c r="QCZ1" s="17"/>
      <c r="QDA1" s="17"/>
      <c r="QDB1" s="17"/>
      <c r="QDC1" s="17"/>
      <c r="QDD1" s="17"/>
      <c r="QDE1" s="17"/>
      <c r="QDF1" s="17"/>
      <c r="QDG1" s="17"/>
      <c r="QDH1" s="17"/>
      <c r="QDI1" s="17"/>
      <c r="QDJ1" s="17"/>
      <c r="QDK1" s="17"/>
      <c r="QDL1" s="17"/>
      <c r="QDM1" s="17"/>
      <c r="QDN1" s="17"/>
      <c r="QDO1" s="17"/>
      <c r="QDP1" s="17"/>
      <c r="QDQ1" s="17"/>
      <c r="QDR1" s="17"/>
      <c r="QDS1" s="17"/>
      <c r="QDT1" s="17"/>
      <c r="QDU1" s="17"/>
      <c r="QDV1" s="17"/>
      <c r="QDW1" s="17"/>
      <c r="QDX1" s="17"/>
      <c r="QDY1" s="17"/>
      <c r="QDZ1" s="17"/>
      <c r="QEA1" s="17"/>
      <c r="QEB1" s="17"/>
      <c r="QEC1" s="17"/>
      <c r="QED1" s="17"/>
      <c r="QEE1" s="17"/>
      <c r="QEF1" s="17"/>
      <c r="QEG1" s="17"/>
      <c r="QEH1" s="17"/>
      <c r="QEI1" s="17"/>
      <c r="QEJ1" s="17"/>
      <c r="QEK1" s="17"/>
      <c r="QEL1" s="17"/>
      <c r="QEM1" s="17"/>
      <c r="QEN1" s="17"/>
      <c r="QEO1" s="17"/>
      <c r="QEP1" s="17"/>
      <c r="QEQ1" s="17"/>
      <c r="QER1" s="17"/>
      <c r="QES1" s="17"/>
      <c r="QET1" s="17"/>
      <c r="QEU1" s="17"/>
      <c r="QEV1" s="17"/>
      <c r="QEW1" s="17"/>
      <c r="QEX1" s="17"/>
      <c r="QEY1" s="17"/>
      <c r="QEZ1" s="17"/>
      <c r="QFA1" s="17"/>
      <c r="QFB1" s="17"/>
      <c r="QFC1" s="17"/>
      <c r="QFD1" s="17"/>
      <c r="QFE1" s="17"/>
      <c r="QFF1" s="17"/>
      <c r="QFG1" s="17"/>
      <c r="QFH1" s="17"/>
      <c r="QFI1" s="17"/>
      <c r="QFJ1" s="17"/>
      <c r="QFK1" s="17"/>
      <c r="QFL1" s="17"/>
      <c r="QFM1" s="17"/>
      <c r="QFN1" s="17"/>
      <c r="QFO1" s="17"/>
      <c r="QFP1" s="17"/>
      <c r="QFQ1" s="17"/>
      <c r="QFR1" s="17"/>
      <c r="QFS1" s="17"/>
      <c r="QFT1" s="17"/>
      <c r="QFU1" s="17"/>
      <c r="QFV1" s="17"/>
      <c r="QFW1" s="17"/>
      <c r="QFX1" s="17"/>
      <c r="QFY1" s="17"/>
      <c r="QFZ1" s="17"/>
      <c r="QGA1" s="17"/>
      <c r="QGB1" s="17"/>
      <c r="QGC1" s="17"/>
      <c r="QGD1" s="17"/>
      <c r="QGE1" s="17"/>
      <c r="QGF1" s="17"/>
      <c r="QGG1" s="17"/>
      <c r="QGH1" s="17"/>
      <c r="QGI1" s="17"/>
      <c r="QGJ1" s="17"/>
      <c r="QGK1" s="17"/>
      <c r="QGL1" s="17"/>
      <c r="QGM1" s="17"/>
      <c r="QGN1" s="17"/>
      <c r="QGO1" s="17"/>
      <c r="QGP1" s="17"/>
      <c r="QGQ1" s="17"/>
      <c r="QGR1" s="17"/>
      <c r="QGS1" s="17"/>
      <c r="QGT1" s="17"/>
      <c r="QGU1" s="17"/>
      <c r="QGV1" s="17"/>
      <c r="QGW1" s="17"/>
      <c r="QGX1" s="17"/>
      <c r="QGY1" s="17"/>
      <c r="QGZ1" s="17"/>
      <c r="QHA1" s="17"/>
      <c r="QHB1" s="17"/>
      <c r="QHC1" s="17"/>
      <c r="QHD1" s="17"/>
      <c r="QHE1" s="17"/>
      <c r="QHF1" s="17"/>
      <c r="QHG1" s="17"/>
      <c r="QHH1" s="17"/>
      <c r="QHI1" s="17"/>
      <c r="QHJ1" s="17"/>
      <c r="QHK1" s="17"/>
      <c r="QHL1" s="17"/>
      <c r="QHM1" s="17"/>
      <c r="QHN1" s="17"/>
      <c r="QHO1" s="17"/>
      <c r="QHP1" s="17"/>
      <c r="QHQ1" s="17"/>
      <c r="QHR1" s="17"/>
      <c r="QHS1" s="17"/>
      <c r="QHT1" s="17"/>
      <c r="QHU1" s="17"/>
      <c r="QHV1" s="17"/>
      <c r="QHW1" s="17"/>
      <c r="QHX1" s="17"/>
      <c r="QHY1" s="17"/>
      <c r="QHZ1" s="17"/>
      <c r="QIA1" s="17"/>
      <c r="QIB1" s="17"/>
      <c r="QIC1" s="17"/>
      <c r="QID1" s="17"/>
      <c r="QIE1" s="17"/>
      <c r="QIF1" s="17"/>
      <c r="QIG1" s="17"/>
      <c r="QIH1" s="17"/>
      <c r="QII1" s="17"/>
      <c r="QIJ1" s="17"/>
      <c r="QIK1" s="17"/>
      <c r="QIL1" s="17"/>
      <c r="QIM1" s="17"/>
      <c r="QIN1" s="17"/>
      <c r="QIO1" s="17"/>
      <c r="QIP1" s="17"/>
      <c r="QIQ1" s="17"/>
      <c r="QIR1" s="17"/>
      <c r="QIS1" s="17"/>
      <c r="QIT1" s="17"/>
      <c r="QIU1" s="17"/>
      <c r="QIV1" s="17"/>
      <c r="QIW1" s="17"/>
      <c r="QIX1" s="17"/>
      <c r="QIY1" s="17"/>
      <c r="QIZ1" s="17"/>
      <c r="QJA1" s="17"/>
      <c r="QJB1" s="17"/>
      <c r="QJC1" s="17"/>
      <c r="QJD1" s="17"/>
      <c r="QJE1" s="17"/>
      <c r="QJF1" s="17"/>
      <c r="QJG1" s="17"/>
      <c r="QJH1" s="17"/>
      <c r="QJI1" s="17"/>
      <c r="QJJ1" s="17"/>
      <c r="QJK1" s="17"/>
      <c r="QJL1" s="17"/>
      <c r="QJM1" s="17"/>
      <c r="QJN1" s="17"/>
      <c r="QJO1" s="17"/>
      <c r="QJP1" s="17"/>
      <c r="QJQ1" s="17"/>
      <c r="QJR1" s="17"/>
      <c r="QJS1" s="17"/>
      <c r="QJT1" s="17"/>
      <c r="QJU1" s="17"/>
      <c r="QJV1" s="17"/>
      <c r="QJW1" s="17"/>
      <c r="QJX1" s="17"/>
      <c r="QJY1" s="17"/>
      <c r="QJZ1" s="17"/>
      <c r="QKA1" s="17"/>
      <c r="QKB1" s="17"/>
      <c r="QKC1" s="17"/>
      <c r="QKD1" s="17"/>
      <c r="QKE1" s="17"/>
      <c r="QKF1" s="17"/>
      <c r="QKG1" s="17"/>
      <c r="QKH1" s="17"/>
      <c r="QKI1" s="17"/>
      <c r="QKJ1" s="17"/>
      <c r="QKK1" s="17"/>
      <c r="QKL1" s="17"/>
      <c r="QKM1" s="17"/>
      <c r="QKN1" s="17"/>
      <c r="QKO1" s="17"/>
      <c r="QKP1" s="17"/>
      <c r="QKQ1" s="17"/>
      <c r="QKR1" s="17"/>
      <c r="QKS1" s="17"/>
      <c r="QKT1" s="17"/>
      <c r="QKU1" s="17"/>
      <c r="QKV1" s="17"/>
      <c r="QKW1" s="17"/>
      <c r="QKX1" s="17"/>
      <c r="QKY1" s="17"/>
      <c r="QKZ1" s="17"/>
      <c r="QLA1" s="17"/>
      <c r="QLB1" s="17"/>
      <c r="QLC1" s="17"/>
      <c r="QLD1" s="17"/>
      <c r="QLE1" s="17"/>
      <c r="QLF1" s="17"/>
      <c r="QLG1" s="17"/>
      <c r="QLH1" s="17"/>
      <c r="QLI1" s="17"/>
      <c r="QLJ1" s="17"/>
      <c r="QLK1" s="17"/>
      <c r="QLL1" s="17"/>
      <c r="QLM1" s="17"/>
      <c r="QLN1" s="17"/>
      <c r="QLO1" s="17"/>
      <c r="QLP1" s="17"/>
      <c r="QLQ1" s="17"/>
      <c r="QLR1" s="17"/>
      <c r="QLS1" s="17"/>
      <c r="QLT1" s="17"/>
      <c r="QLU1" s="17"/>
      <c r="QLV1" s="17"/>
      <c r="QLW1" s="17"/>
      <c r="QLX1" s="17"/>
      <c r="QLY1" s="17"/>
      <c r="QLZ1" s="17"/>
      <c r="QMA1" s="17"/>
      <c r="QMB1" s="17"/>
      <c r="QMC1" s="17"/>
      <c r="QMD1" s="17"/>
      <c r="QME1" s="17"/>
      <c r="QMF1" s="17"/>
      <c r="QMG1" s="17"/>
      <c r="QMH1" s="17"/>
      <c r="QMI1" s="17"/>
      <c r="QMJ1" s="17"/>
      <c r="QMK1" s="17"/>
      <c r="QML1" s="17"/>
      <c r="QMM1" s="17"/>
      <c r="QMN1" s="17"/>
      <c r="QMO1" s="17"/>
      <c r="QMP1" s="17"/>
      <c r="QMQ1" s="17"/>
      <c r="QMR1" s="17"/>
      <c r="QMS1" s="17"/>
      <c r="QMT1" s="17"/>
      <c r="QMU1" s="17"/>
      <c r="QMV1" s="17"/>
      <c r="QMW1" s="17"/>
      <c r="QMX1" s="17"/>
      <c r="QMY1" s="17"/>
      <c r="QMZ1" s="17"/>
      <c r="QNA1" s="17"/>
      <c r="QNB1" s="17"/>
      <c r="QNC1" s="17"/>
      <c r="QND1" s="17"/>
      <c r="QNE1" s="17"/>
      <c r="QNF1" s="17"/>
      <c r="QNG1" s="17"/>
      <c r="QNH1" s="17"/>
      <c r="QNI1" s="17"/>
      <c r="QNJ1" s="17"/>
      <c r="QNK1" s="17"/>
      <c r="QNL1" s="17"/>
      <c r="QNM1" s="17"/>
      <c r="QNN1" s="17"/>
      <c r="QNO1" s="17"/>
      <c r="QNP1" s="17"/>
      <c r="QNQ1" s="17"/>
      <c r="QNR1" s="17"/>
      <c r="QNS1" s="17"/>
      <c r="QNT1" s="17"/>
      <c r="QNU1" s="17"/>
      <c r="QNV1" s="17"/>
      <c r="QNW1" s="17"/>
      <c r="QNX1" s="17"/>
      <c r="QNY1" s="17"/>
      <c r="QNZ1" s="17"/>
      <c r="QOA1" s="17"/>
      <c r="QOB1" s="17"/>
      <c r="QOC1" s="17"/>
      <c r="QOD1" s="17"/>
      <c r="QOE1" s="17"/>
      <c r="QOF1" s="17"/>
      <c r="QOG1" s="17"/>
      <c r="QOH1" s="17"/>
      <c r="QOI1" s="17"/>
      <c r="QOJ1" s="17"/>
      <c r="QOK1" s="17"/>
      <c r="QOL1" s="17"/>
      <c r="QOM1" s="17"/>
      <c r="QON1" s="17"/>
      <c r="QOO1" s="17"/>
      <c r="QOP1" s="17"/>
      <c r="QOQ1" s="17"/>
      <c r="QOR1" s="17"/>
      <c r="QOS1" s="17"/>
      <c r="QOT1" s="17"/>
      <c r="QOU1" s="17"/>
      <c r="QOV1" s="17"/>
      <c r="QOW1" s="17"/>
      <c r="QOX1" s="17"/>
      <c r="QOY1" s="17"/>
      <c r="QOZ1" s="17"/>
      <c r="QPA1" s="17"/>
      <c r="QPB1" s="17"/>
      <c r="QPC1" s="17"/>
      <c r="QPD1" s="17"/>
      <c r="QPE1" s="17"/>
      <c r="QPF1" s="17"/>
      <c r="QPG1" s="17"/>
      <c r="QPH1" s="17"/>
      <c r="QPI1" s="17"/>
      <c r="QPJ1" s="17"/>
      <c r="QPK1" s="17"/>
      <c r="QPL1" s="17"/>
      <c r="QPM1" s="17"/>
      <c r="QPN1" s="17"/>
      <c r="QPO1" s="17"/>
      <c r="QPP1" s="17"/>
      <c r="QPQ1" s="17"/>
      <c r="QPR1" s="17"/>
      <c r="QPS1" s="17"/>
      <c r="QPT1" s="17"/>
      <c r="QPU1" s="17"/>
      <c r="QPV1" s="17"/>
      <c r="QPW1" s="17"/>
      <c r="QPX1" s="17"/>
      <c r="QPY1" s="17"/>
      <c r="QPZ1" s="17"/>
      <c r="QQA1" s="17"/>
      <c r="QQB1" s="17"/>
      <c r="QQC1" s="17"/>
      <c r="QQD1" s="17"/>
      <c r="QQE1" s="17"/>
      <c r="QQF1" s="17"/>
      <c r="QQG1" s="17"/>
      <c r="QQH1" s="17"/>
      <c r="QQI1" s="17"/>
      <c r="QQJ1" s="17"/>
      <c r="QQK1" s="17"/>
      <c r="QQL1" s="17"/>
      <c r="QQM1" s="17"/>
      <c r="QQN1" s="17"/>
      <c r="QQO1" s="17"/>
      <c r="QQP1" s="17"/>
      <c r="QQQ1" s="17"/>
      <c r="QQR1" s="17"/>
      <c r="QQS1" s="17"/>
      <c r="QQT1" s="17"/>
      <c r="QQU1" s="17"/>
      <c r="QQV1" s="17"/>
      <c r="QQW1" s="17"/>
      <c r="QQX1" s="17"/>
      <c r="QQY1" s="17"/>
      <c r="QQZ1" s="17"/>
      <c r="QRA1" s="17"/>
      <c r="QRB1" s="17"/>
      <c r="QRC1" s="17"/>
      <c r="QRD1" s="17"/>
      <c r="QRE1" s="17"/>
      <c r="QRF1" s="17"/>
      <c r="QRG1" s="17"/>
      <c r="QRH1" s="17"/>
      <c r="QRI1" s="17"/>
      <c r="QRJ1" s="17"/>
      <c r="QRK1" s="17"/>
      <c r="QRL1" s="17"/>
      <c r="QRM1" s="17"/>
      <c r="QRN1" s="17"/>
      <c r="QRO1" s="17"/>
      <c r="QRP1" s="17"/>
      <c r="QRQ1" s="17"/>
      <c r="QRR1" s="17"/>
      <c r="QRS1" s="17"/>
      <c r="QRT1" s="17"/>
      <c r="QRU1" s="17"/>
      <c r="QRV1" s="17"/>
      <c r="QRW1" s="17"/>
      <c r="QRX1" s="17"/>
      <c r="QRY1" s="17"/>
      <c r="QRZ1" s="17"/>
      <c r="QSA1" s="17"/>
      <c r="QSB1" s="17"/>
      <c r="QSC1" s="17"/>
      <c r="QSD1" s="17"/>
      <c r="QSE1" s="17"/>
      <c r="QSF1" s="17"/>
      <c r="QSG1" s="17"/>
      <c r="QSH1" s="17"/>
      <c r="QSI1" s="17"/>
      <c r="QSJ1" s="17"/>
      <c r="QSK1" s="17"/>
      <c r="QSL1" s="17"/>
      <c r="QSM1" s="17"/>
      <c r="QSN1" s="17"/>
      <c r="QSO1" s="17"/>
      <c r="QSP1" s="17"/>
      <c r="QSQ1" s="17"/>
      <c r="QSR1" s="17"/>
      <c r="QSS1" s="17"/>
      <c r="QST1" s="17"/>
      <c r="QSU1" s="17"/>
      <c r="QSV1" s="17"/>
      <c r="QSW1" s="17"/>
      <c r="QSX1" s="17"/>
      <c r="QSY1" s="17"/>
      <c r="QSZ1" s="17"/>
      <c r="QTA1" s="17"/>
      <c r="QTB1" s="17"/>
      <c r="QTC1" s="17"/>
      <c r="QTD1" s="17"/>
      <c r="QTE1" s="17"/>
      <c r="QTF1" s="17"/>
      <c r="QTG1" s="17"/>
      <c r="QTH1" s="17"/>
      <c r="QTI1" s="17"/>
      <c r="QTJ1" s="17"/>
      <c r="QTK1" s="17"/>
      <c r="QTL1" s="17"/>
      <c r="QTM1" s="17"/>
      <c r="QTN1" s="17"/>
      <c r="QTO1" s="17"/>
      <c r="QTP1" s="17"/>
      <c r="QTQ1" s="17"/>
      <c r="QTR1" s="17"/>
      <c r="QTS1" s="17"/>
      <c r="QTT1" s="17"/>
      <c r="QTU1" s="17"/>
      <c r="QTV1" s="17"/>
      <c r="QTW1" s="17"/>
      <c r="QTX1" s="17"/>
      <c r="QTY1" s="17"/>
      <c r="QTZ1" s="17"/>
      <c r="QUA1" s="17"/>
      <c r="QUB1" s="17"/>
      <c r="QUC1" s="17"/>
      <c r="QUD1" s="17"/>
      <c r="QUE1" s="17"/>
      <c r="QUF1" s="17"/>
      <c r="QUG1" s="17"/>
      <c r="QUH1" s="17"/>
      <c r="QUI1" s="17"/>
      <c r="QUJ1" s="17"/>
      <c r="QUK1" s="17"/>
      <c r="QUL1" s="17"/>
      <c r="QUM1" s="17"/>
      <c r="QUN1" s="17"/>
      <c r="QUO1" s="17"/>
      <c r="QUP1" s="17"/>
      <c r="QUQ1" s="17"/>
      <c r="QUR1" s="17"/>
      <c r="QUS1" s="17"/>
      <c r="QUT1" s="17"/>
      <c r="QUU1" s="17"/>
      <c r="QUV1" s="17"/>
      <c r="QUW1" s="17"/>
      <c r="QUX1" s="17"/>
      <c r="QUY1" s="17"/>
      <c r="QUZ1" s="17"/>
      <c r="QVA1" s="17"/>
      <c r="QVB1" s="17"/>
      <c r="QVC1" s="17"/>
      <c r="QVD1" s="17"/>
      <c r="QVE1" s="17"/>
      <c r="QVF1" s="17"/>
      <c r="QVG1" s="17"/>
      <c r="QVH1" s="17"/>
      <c r="QVI1" s="17"/>
      <c r="QVJ1" s="17"/>
      <c r="QVK1" s="17"/>
      <c r="QVL1" s="17"/>
      <c r="QVM1" s="17"/>
      <c r="QVN1" s="17"/>
      <c r="QVO1" s="17"/>
      <c r="QVP1" s="17"/>
      <c r="QVQ1" s="17"/>
      <c r="QVR1" s="17"/>
      <c r="QVS1" s="17"/>
      <c r="QVT1" s="17"/>
      <c r="QVU1" s="17"/>
      <c r="QVV1" s="17"/>
      <c r="QVW1" s="17"/>
      <c r="QVX1" s="17"/>
      <c r="QVY1" s="17"/>
      <c r="QVZ1" s="17"/>
      <c r="QWA1" s="17"/>
      <c r="QWB1" s="17"/>
      <c r="QWC1" s="17"/>
      <c r="QWD1" s="17"/>
      <c r="QWE1" s="17"/>
      <c r="QWF1" s="17"/>
      <c r="QWG1" s="17"/>
      <c r="QWH1" s="17"/>
      <c r="QWI1" s="17"/>
      <c r="QWJ1" s="17"/>
      <c r="QWK1" s="17"/>
      <c r="QWL1" s="17"/>
      <c r="QWM1" s="17"/>
      <c r="QWN1" s="17"/>
      <c r="QWO1" s="17"/>
      <c r="QWP1" s="17"/>
      <c r="QWQ1" s="17"/>
      <c r="QWR1" s="17"/>
      <c r="QWS1" s="17"/>
      <c r="QWT1" s="17"/>
      <c r="QWU1" s="17"/>
      <c r="QWV1" s="17"/>
      <c r="QWW1" s="17"/>
      <c r="QWX1" s="17"/>
      <c r="QWY1" s="17"/>
      <c r="QWZ1" s="17"/>
      <c r="QXA1" s="17"/>
      <c r="QXB1" s="17"/>
      <c r="QXC1" s="17"/>
      <c r="QXD1" s="17"/>
      <c r="QXE1" s="17"/>
      <c r="QXF1" s="17"/>
      <c r="QXG1" s="17"/>
      <c r="QXH1" s="17"/>
      <c r="QXI1" s="17"/>
      <c r="QXJ1" s="17"/>
      <c r="QXK1" s="17"/>
      <c r="QXL1" s="17"/>
      <c r="QXM1" s="17"/>
      <c r="QXN1" s="17"/>
      <c r="QXO1" s="17"/>
      <c r="QXP1" s="17"/>
      <c r="QXQ1" s="17"/>
      <c r="QXR1" s="17"/>
      <c r="QXS1" s="17"/>
      <c r="QXT1" s="17"/>
      <c r="QXU1" s="17"/>
      <c r="QXV1" s="17"/>
      <c r="QXW1" s="17"/>
      <c r="QXX1" s="17"/>
      <c r="QXY1" s="17"/>
      <c r="QXZ1" s="17"/>
      <c r="QYA1" s="17"/>
      <c r="QYB1" s="17"/>
      <c r="QYC1" s="17"/>
      <c r="QYD1" s="17"/>
      <c r="QYE1" s="17"/>
      <c r="QYF1" s="17"/>
      <c r="QYG1" s="17"/>
      <c r="QYH1" s="17"/>
      <c r="QYI1" s="17"/>
      <c r="QYJ1" s="17"/>
      <c r="QYK1" s="17"/>
      <c r="QYL1" s="17"/>
      <c r="QYM1" s="17"/>
      <c r="QYN1" s="17"/>
      <c r="QYO1" s="17"/>
      <c r="QYP1" s="17"/>
      <c r="QYQ1" s="17"/>
      <c r="QYR1" s="17"/>
      <c r="QYS1" s="17"/>
      <c r="QYT1" s="17"/>
      <c r="QYU1" s="17"/>
      <c r="QYV1" s="17"/>
      <c r="QYW1" s="17"/>
      <c r="QYX1" s="17"/>
      <c r="QYY1" s="17"/>
      <c r="QYZ1" s="17"/>
      <c r="QZA1" s="17"/>
      <c r="QZB1" s="17"/>
      <c r="QZC1" s="17"/>
      <c r="QZD1" s="17"/>
      <c r="QZE1" s="17"/>
      <c r="QZF1" s="17"/>
      <c r="QZG1" s="17"/>
      <c r="QZH1" s="17"/>
      <c r="QZI1" s="17"/>
      <c r="QZJ1" s="17"/>
      <c r="QZK1" s="17"/>
      <c r="QZL1" s="17"/>
      <c r="QZM1" s="17"/>
      <c r="QZN1" s="17"/>
      <c r="QZO1" s="17"/>
      <c r="QZP1" s="17"/>
      <c r="QZQ1" s="17"/>
      <c r="QZR1" s="17"/>
      <c r="QZS1" s="17"/>
      <c r="QZT1" s="17"/>
      <c r="QZU1" s="17"/>
      <c r="QZV1" s="17"/>
      <c r="QZW1" s="17"/>
      <c r="QZX1" s="17"/>
      <c r="QZY1" s="17"/>
      <c r="QZZ1" s="17"/>
      <c r="RAA1" s="17"/>
      <c r="RAB1" s="17"/>
      <c r="RAC1" s="17"/>
      <c r="RAD1" s="17"/>
      <c r="RAE1" s="17"/>
      <c r="RAF1" s="17"/>
      <c r="RAG1" s="17"/>
      <c r="RAH1" s="17"/>
      <c r="RAI1" s="17"/>
      <c r="RAJ1" s="17"/>
      <c r="RAK1" s="17"/>
      <c r="RAL1" s="17"/>
      <c r="RAM1" s="17"/>
      <c r="RAN1" s="17"/>
      <c r="RAO1" s="17"/>
      <c r="RAP1" s="17"/>
      <c r="RAQ1" s="17"/>
      <c r="RAR1" s="17"/>
      <c r="RAS1" s="17"/>
      <c r="RAT1" s="17"/>
      <c r="RAU1" s="17"/>
      <c r="RAV1" s="17"/>
      <c r="RAW1" s="17"/>
      <c r="RAX1" s="17"/>
      <c r="RAY1" s="17"/>
      <c r="RAZ1" s="17"/>
      <c r="RBA1" s="17"/>
      <c r="RBB1" s="17"/>
      <c r="RBC1" s="17"/>
      <c r="RBD1" s="17"/>
      <c r="RBE1" s="17"/>
      <c r="RBF1" s="17"/>
      <c r="RBG1" s="17"/>
      <c r="RBH1" s="17"/>
      <c r="RBI1" s="17"/>
      <c r="RBJ1" s="17"/>
      <c r="RBK1" s="17"/>
      <c r="RBL1" s="17"/>
      <c r="RBM1" s="17"/>
      <c r="RBN1" s="17"/>
      <c r="RBO1" s="17"/>
      <c r="RBP1" s="17"/>
      <c r="RBQ1" s="17"/>
      <c r="RBR1" s="17"/>
      <c r="RBS1" s="17"/>
      <c r="RBT1" s="17"/>
      <c r="RBU1" s="17"/>
      <c r="RBV1" s="17"/>
      <c r="RBW1" s="17"/>
      <c r="RBX1" s="17"/>
      <c r="RBY1" s="17"/>
      <c r="RBZ1" s="17"/>
      <c r="RCA1" s="17"/>
      <c r="RCB1" s="17"/>
      <c r="RCC1" s="17"/>
      <c r="RCD1" s="17"/>
      <c r="RCE1" s="17"/>
      <c r="RCF1" s="17"/>
      <c r="RCG1" s="17"/>
      <c r="RCH1" s="17"/>
      <c r="RCI1" s="17"/>
      <c r="RCJ1" s="17"/>
      <c r="RCK1" s="17"/>
      <c r="RCL1" s="17"/>
      <c r="RCM1" s="17"/>
      <c r="RCN1" s="17"/>
      <c r="RCO1" s="17"/>
      <c r="RCP1" s="17"/>
      <c r="RCQ1" s="17"/>
      <c r="RCR1" s="17"/>
      <c r="RCS1" s="17"/>
      <c r="RCT1" s="17"/>
      <c r="RCU1" s="17"/>
      <c r="RCV1" s="17"/>
      <c r="RCW1" s="17"/>
      <c r="RCX1" s="17"/>
      <c r="RCY1" s="17"/>
      <c r="RCZ1" s="17"/>
      <c r="RDA1" s="17"/>
      <c r="RDB1" s="17"/>
      <c r="RDC1" s="17"/>
      <c r="RDD1" s="17"/>
      <c r="RDE1" s="17"/>
      <c r="RDF1" s="17"/>
      <c r="RDG1" s="17"/>
      <c r="RDH1" s="17"/>
      <c r="RDI1" s="17"/>
      <c r="RDJ1" s="17"/>
      <c r="RDK1" s="17"/>
      <c r="RDL1" s="17"/>
      <c r="RDM1" s="17"/>
      <c r="RDN1" s="17"/>
      <c r="RDO1" s="17"/>
      <c r="RDP1" s="17"/>
      <c r="RDQ1" s="17"/>
      <c r="RDR1" s="17"/>
      <c r="RDS1" s="17"/>
      <c r="RDT1" s="17"/>
      <c r="RDU1" s="17"/>
      <c r="RDV1" s="17"/>
      <c r="RDW1" s="17"/>
      <c r="RDX1" s="17"/>
      <c r="RDY1" s="17"/>
      <c r="RDZ1" s="17"/>
      <c r="REA1" s="17"/>
      <c r="REB1" s="17"/>
      <c r="REC1" s="17"/>
      <c r="RED1" s="17"/>
      <c r="REE1" s="17"/>
      <c r="REF1" s="17"/>
      <c r="REG1" s="17"/>
      <c r="REH1" s="17"/>
      <c r="REI1" s="17"/>
      <c r="REJ1" s="17"/>
      <c r="REK1" s="17"/>
      <c r="REL1" s="17"/>
      <c r="REM1" s="17"/>
      <c r="REN1" s="17"/>
      <c r="REO1" s="17"/>
      <c r="REP1" s="17"/>
      <c r="REQ1" s="17"/>
      <c r="RER1" s="17"/>
      <c r="RES1" s="17"/>
      <c r="RET1" s="17"/>
      <c r="REU1" s="17"/>
      <c r="REV1" s="17"/>
      <c r="REW1" s="17"/>
      <c r="REX1" s="17"/>
      <c r="REY1" s="17"/>
      <c r="REZ1" s="17"/>
      <c r="RFA1" s="17"/>
      <c r="RFB1" s="17"/>
      <c r="RFC1" s="17"/>
      <c r="RFD1" s="17"/>
      <c r="RFE1" s="17"/>
      <c r="RFF1" s="17"/>
      <c r="RFG1" s="17"/>
      <c r="RFH1" s="17"/>
      <c r="RFI1" s="17"/>
      <c r="RFJ1" s="17"/>
      <c r="RFK1" s="17"/>
      <c r="RFL1" s="17"/>
      <c r="RFM1" s="17"/>
      <c r="RFN1" s="17"/>
      <c r="RFO1" s="17"/>
      <c r="RFP1" s="17"/>
      <c r="RFQ1" s="17"/>
      <c r="RFR1" s="17"/>
      <c r="RFS1" s="17"/>
      <c r="RFT1" s="17"/>
      <c r="RFU1" s="17"/>
      <c r="RFV1" s="17"/>
      <c r="RFW1" s="17"/>
      <c r="RFX1" s="17"/>
      <c r="RFY1" s="17"/>
      <c r="RFZ1" s="17"/>
      <c r="RGA1" s="17"/>
      <c r="RGB1" s="17"/>
      <c r="RGC1" s="17"/>
      <c r="RGD1" s="17"/>
      <c r="RGE1" s="17"/>
      <c r="RGF1" s="17"/>
      <c r="RGG1" s="17"/>
      <c r="RGH1" s="17"/>
      <c r="RGI1" s="17"/>
      <c r="RGJ1" s="17"/>
      <c r="RGK1" s="17"/>
      <c r="RGL1" s="17"/>
      <c r="RGM1" s="17"/>
      <c r="RGN1" s="17"/>
      <c r="RGO1" s="17"/>
      <c r="RGP1" s="17"/>
      <c r="RGQ1" s="17"/>
      <c r="RGR1" s="17"/>
      <c r="RGS1" s="17"/>
      <c r="RGT1" s="17"/>
      <c r="RGU1" s="17"/>
      <c r="RGV1" s="17"/>
      <c r="RGW1" s="17"/>
      <c r="RGX1" s="17"/>
      <c r="RGY1" s="17"/>
      <c r="RGZ1" s="17"/>
      <c r="RHA1" s="17"/>
      <c r="RHB1" s="17"/>
      <c r="RHC1" s="17"/>
      <c r="RHD1" s="17"/>
      <c r="RHE1" s="17"/>
      <c r="RHF1" s="17"/>
      <c r="RHG1" s="17"/>
      <c r="RHH1" s="17"/>
      <c r="RHI1" s="17"/>
      <c r="RHJ1" s="17"/>
      <c r="RHK1" s="17"/>
      <c r="RHL1" s="17"/>
      <c r="RHM1" s="17"/>
      <c r="RHN1" s="17"/>
      <c r="RHO1" s="17"/>
      <c r="RHP1" s="17"/>
      <c r="RHQ1" s="17"/>
      <c r="RHR1" s="17"/>
      <c r="RHS1" s="17"/>
      <c r="RHT1" s="17"/>
      <c r="RHU1" s="17"/>
      <c r="RHV1" s="17"/>
      <c r="RHW1" s="17"/>
      <c r="RHX1" s="17"/>
      <c r="RHY1" s="17"/>
      <c r="RHZ1" s="17"/>
      <c r="RIA1" s="17"/>
      <c r="RIB1" s="17"/>
      <c r="RIC1" s="17"/>
      <c r="RID1" s="17"/>
      <c r="RIE1" s="17"/>
      <c r="RIF1" s="17"/>
      <c r="RIG1" s="17"/>
      <c r="RIH1" s="17"/>
      <c r="RII1" s="17"/>
      <c r="RIJ1" s="17"/>
      <c r="RIK1" s="17"/>
      <c r="RIL1" s="17"/>
      <c r="RIM1" s="17"/>
      <c r="RIN1" s="17"/>
      <c r="RIO1" s="17"/>
      <c r="RIP1" s="17"/>
      <c r="RIQ1" s="17"/>
      <c r="RIR1" s="17"/>
      <c r="RIS1" s="17"/>
      <c r="RIT1" s="17"/>
      <c r="RIU1" s="17"/>
      <c r="RIV1" s="17"/>
      <c r="RIW1" s="17"/>
      <c r="RIX1" s="17"/>
      <c r="RIY1" s="17"/>
      <c r="RIZ1" s="17"/>
      <c r="RJA1" s="17"/>
      <c r="RJB1" s="17"/>
      <c r="RJC1" s="17"/>
      <c r="RJD1" s="17"/>
      <c r="RJE1" s="17"/>
      <c r="RJF1" s="17"/>
      <c r="RJG1" s="17"/>
      <c r="RJH1" s="17"/>
      <c r="RJI1" s="17"/>
      <c r="RJJ1" s="17"/>
      <c r="RJK1" s="17"/>
      <c r="RJL1" s="17"/>
      <c r="RJM1" s="17"/>
      <c r="RJN1" s="17"/>
      <c r="RJO1" s="17"/>
      <c r="RJP1" s="17"/>
      <c r="RJQ1" s="17"/>
      <c r="RJR1" s="17"/>
      <c r="RJS1" s="17"/>
      <c r="RJT1" s="17"/>
      <c r="RJU1" s="17"/>
      <c r="RJV1" s="17"/>
      <c r="RJW1" s="17"/>
      <c r="RJX1" s="17"/>
      <c r="RJY1" s="17"/>
      <c r="RJZ1" s="17"/>
      <c r="RKA1" s="17"/>
      <c r="RKB1" s="17"/>
      <c r="RKC1" s="17"/>
      <c r="RKD1" s="17"/>
      <c r="RKE1" s="17"/>
      <c r="RKF1" s="17"/>
      <c r="RKG1" s="17"/>
      <c r="RKH1" s="17"/>
      <c r="RKI1" s="17"/>
      <c r="RKJ1" s="17"/>
      <c r="RKK1" s="17"/>
      <c r="RKL1" s="17"/>
      <c r="RKM1" s="17"/>
      <c r="RKN1" s="17"/>
      <c r="RKO1" s="17"/>
      <c r="RKP1" s="17"/>
      <c r="RKQ1" s="17"/>
      <c r="RKR1" s="17"/>
      <c r="RKS1" s="17"/>
      <c r="RKT1" s="17"/>
      <c r="RKU1" s="17"/>
      <c r="RKV1" s="17"/>
      <c r="RKW1" s="17"/>
      <c r="RKX1" s="17"/>
      <c r="RKY1" s="17"/>
      <c r="RKZ1" s="17"/>
      <c r="RLA1" s="17"/>
      <c r="RLB1" s="17"/>
      <c r="RLC1" s="17"/>
      <c r="RLD1" s="17"/>
      <c r="RLE1" s="17"/>
      <c r="RLF1" s="17"/>
      <c r="RLG1" s="17"/>
      <c r="RLH1" s="17"/>
      <c r="RLI1" s="17"/>
      <c r="RLJ1" s="17"/>
      <c r="RLK1" s="17"/>
      <c r="RLL1" s="17"/>
      <c r="RLM1" s="17"/>
      <c r="RLN1" s="17"/>
      <c r="RLO1" s="17"/>
      <c r="RLP1" s="17"/>
      <c r="RLQ1" s="17"/>
      <c r="RLR1" s="17"/>
      <c r="RLS1" s="17"/>
      <c r="RLT1" s="17"/>
      <c r="RLU1" s="17"/>
      <c r="RLV1" s="17"/>
      <c r="RLW1" s="17"/>
      <c r="RLX1" s="17"/>
      <c r="RLY1" s="17"/>
      <c r="RLZ1" s="17"/>
      <c r="RMA1" s="17"/>
      <c r="RMB1" s="17"/>
      <c r="RMC1" s="17"/>
      <c r="RMD1" s="17"/>
      <c r="RME1" s="17"/>
      <c r="RMF1" s="17"/>
      <c r="RMG1" s="17"/>
      <c r="RMH1" s="17"/>
      <c r="RMI1" s="17"/>
      <c r="RMJ1" s="17"/>
      <c r="RMK1" s="17"/>
      <c r="RML1" s="17"/>
      <c r="RMM1" s="17"/>
      <c r="RMN1" s="17"/>
      <c r="RMO1" s="17"/>
      <c r="RMP1" s="17"/>
      <c r="RMQ1" s="17"/>
      <c r="RMR1" s="17"/>
      <c r="RMS1" s="17"/>
      <c r="RMT1" s="17"/>
      <c r="RMU1" s="17"/>
      <c r="RMV1" s="17"/>
      <c r="RMW1" s="17"/>
      <c r="RMX1" s="17"/>
      <c r="RMY1" s="17"/>
      <c r="RMZ1" s="17"/>
      <c r="RNA1" s="17"/>
      <c r="RNB1" s="17"/>
      <c r="RNC1" s="17"/>
      <c r="RND1" s="17"/>
      <c r="RNE1" s="17"/>
      <c r="RNF1" s="17"/>
      <c r="RNG1" s="17"/>
      <c r="RNH1" s="17"/>
      <c r="RNI1" s="17"/>
      <c r="RNJ1" s="17"/>
      <c r="RNK1" s="17"/>
      <c r="RNL1" s="17"/>
      <c r="RNM1" s="17"/>
      <c r="RNN1" s="17"/>
      <c r="RNO1" s="17"/>
      <c r="RNP1" s="17"/>
      <c r="RNQ1" s="17"/>
      <c r="RNR1" s="17"/>
      <c r="RNS1" s="17"/>
      <c r="RNT1" s="17"/>
      <c r="RNU1" s="17"/>
      <c r="RNV1" s="17"/>
      <c r="RNW1" s="17"/>
      <c r="RNX1" s="17"/>
      <c r="RNY1" s="17"/>
      <c r="RNZ1" s="17"/>
      <c r="ROA1" s="17"/>
      <c r="ROB1" s="17"/>
      <c r="ROC1" s="17"/>
      <c r="ROD1" s="17"/>
      <c r="ROE1" s="17"/>
      <c r="ROF1" s="17"/>
      <c r="ROG1" s="17"/>
      <c r="ROH1" s="17"/>
      <c r="ROI1" s="17"/>
      <c r="ROJ1" s="17"/>
      <c r="ROK1" s="17"/>
      <c r="ROL1" s="17"/>
      <c r="ROM1" s="17"/>
      <c r="RON1" s="17"/>
      <c r="ROO1" s="17"/>
      <c r="ROP1" s="17"/>
      <c r="ROQ1" s="17"/>
      <c r="ROR1" s="17"/>
      <c r="ROS1" s="17"/>
      <c r="ROT1" s="17"/>
      <c r="ROU1" s="17"/>
      <c r="ROV1" s="17"/>
      <c r="ROW1" s="17"/>
      <c r="ROX1" s="17"/>
      <c r="ROY1" s="17"/>
      <c r="ROZ1" s="17"/>
      <c r="RPA1" s="17"/>
      <c r="RPB1" s="17"/>
      <c r="RPC1" s="17"/>
      <c r="RPD1" s="17"/>
      <c r="RPE1" s="17"/>
      <c r="RPF1" s="17"/>
      <c r="RPG1" s="17"/>
      <c r="RPH1" s="17"/>
      <c r="RPI1" s="17"/>
      <c r="RPJ1" s="17"/>
      <c r="RPK1" s="17"/>
      <c r="RPL1" s="17"/>
      <c r="RPM1" s="17"/>
      <c r="RPN1" s="17"/>
      <c r="RPO1" s="17"/>
      <c r="RPP1" s="17"/>
      <c r="RPQ1" s="17"/>
      <c r="RPR1" s="17"/>
      <c r="RPS1" s="17"/>
      <c r="RPT1" s="17"/>
      <c r="RPU1" s="17"/>
      <c r="RPV1" s="17"/>
      <c r="RPW1" s="17"/>
      <c r="RPX1" s="17"/>
      <c r="RPY1" s="17"/>
      <c r="RPZ1" s="17"/>
      <c r="RQA1" s="17"/>
      <c r="RQB1" s="17"/>
      <c r="RQC1" s="17"/>
      <c r="RQD1" s="17"/>
      <c r="RQE1" s="17"/>
      <c r="RQF1" s="17"/>
      <c r="RQG1" s="17"/>
      <c r="RQH1" s="17"/>
      <c r="RQI1" s="17"/>
      <c r="RQJ1" s="17"/>
      <c r="RQK1" s="17"/>
      <c r="RQL1" s="17"/>
      <c r="RQM1" s="17"/>
      <c r="RQN1" s="17"/>
      <c r="RQO1" s="17"/>
      <c r="RQP1" s="17"/>
      <c r="RQQ1" s="17"/>
      <c r="RQR1" s="17"/>
      <c r="RQS1" s="17"/>
      <c r="RQT1" s="17"/>
      <c r="RQU1" s="17"/>
      <c r="RQV1" s="17"/>
      <c r="RQW1" s="17"/>
      <c r="RQX1" s="17"/>
      <c r="RQY1" s="17"/>
      <c r="RQZ1" s="17"/>
      <c r="RRA1" s="17"/>
      <c r="RRB1" s="17"/>
      <c r="RRC1" s="17"/>
      <c r="RRD1" s="17"/>
      <c r="RRE1" s="17"/>
      <c r="RRF1" s="17"/>
      <c r="RRG1" s="17"/>
      <c r="RRH1" s="17"/>
      <c r="RRI1" s="17"/>
      <c r="RRJ1" s="17"/>
      <c r="RRK1" s="17"/>
      <c r="RRL1" s="17"/>
      <c r="RRM1" s="17"/>
      <c r="RRN1" s="17"/>
      <c r="RRO1" s="17"/>
      <c r="RRP1" s="17"/>
      <c r="RRQ1" s="17"/>
      <c r="RRR1" s="17"/>
      <c r="RRS1" s="17"/>
      <c r="RRT1" s="17"/>
      <c r="RRU1" s="17"/>
      <c r="RRV1" s="17"/>
      <c r="RRW1" s="17"/>
      <c r="RRX1" s="17"/>
      <c r="RRY1" s="17"/>
      <c r="RRZ1" s="17"/>
      <c r="RSA1" s="17"/>
      <c r="RSB1" s="17"/>
      <c r="RSC1" s="17"/>
      <c r="RSD1" s="17"/>
      <c r="RSE1" s="17"/>
      <c r="RSF1" s="17"/>
      <c r="RSG1" s="17"/>
      <c r="RSH1" s="17"/>
      <c r="RSI1" s="17"/>
      <c r="RSJ1" s="17"/>
      <c r="RSK1" s="17"/>
      <c r="RSL1" s="17"/>
      <c r="RSM1" s="17"/>
      <c r="RSN1" s="17"/>
      <c r="RSO1" s="17"/>
      <c r="RSP1" s="17"/>
      <c r="RSQ1" s="17"/>
      <c r="RSR1" s="17"/>
      <c r="RSS1" s="17"/>
      <c r="RST1" s="17"/>
      <c r="RSU1" s="17"/>
      <c r="RSV1" s="17"/>
      <c r="RSW1" s="17"/>
      <c r="RSX1" s="17"/>
      <c r="RSY1" s="17"/>
      <c r="RSZ1" s="17"/>
      <c r="RTA1" s="17"/>
      <c r="RTB1" s="17"/>
      <c r="RTC1" s="17"/>
      <c r="RTD1" s="17"/>
      <c r="RTE1" s="17"/>
      <c r="RTF1" s="17"/>
      <c r="RTG1" s="17"/>
      <c r="RTH1" s="17"/>
      <c r="RTI1" s="17"/>
      <c r="RTJ1" s="17"/>
      <c r="RTK1" s="17"/>
      <c r="RTL1" s="17"/>
      <c r="RTM1" s="17"/>
      <c r="RTN1" s="17"/>
      <c r="RTO1" s="17"/>
      <c r="RTP1" s="17"/>
      <c r="RTQ1" s="17"/>
      <c r="RTR1" s="17"/>
      <c r="RTS1" s="17"/>
      <c r="RTT1" s="17"/>
      <c r="RTU1" s="17"/>
      <c r="RTV1" s="17"/>
      <c r="RTW1" s="17"/>
      <c r="RTX1" s="17"/>
      <c r="RTY1" s="17"/>
      <c r="RTZ1" s="17"/>
      <c r="RUA1" s="17"/>
      <c r="RUB1" s="17"/>
      <c r="RUC1" s="17"/>
      <c r="RUD1" s="17"/>
      <c r="RUE1" s="17"/>
      <c r="RUF1" s="17"/>
      <c r="RUG1" s="17"/>
      <c r="RUH1" s="17"/>
      <c r="RUI1" s="17"/>
      <c r="RUJ1" s="17"/>
      <c r="RUK1" s="17"/>
      <c r="RUL1" s="17"/>
      <c r="RUM1" s="17"/>
      <c r="RUN1" s="17"/>
      <c r="RUO1" s="17"/>
      <c r="RUP1" s="17"/>
      <c r="RUQ1" s="17"/>
      <c r="RUR1" s="17"/>
      <c r="RUS1" s="17"/>
      <c r="RUT1" s="17"/>
      <c r="RUU1" s="17"/>
      <c r="RUV1" s="17"/>
      <c r="RUW1" s="17"/>
      <c r="RUX1" s="17"/>
      <c r="RUY1" s="17"/>
      <c r="RUZ1" s="17"/>
      <c r="RVA1" s="17"/>
      <c r="RVB1" s="17"/>
      <c r="RVC1" s="17"/>
      <c r="RVD1" s="17"/>
      <c r="RVE1" s="17"/>
      <c r="RVF1" s="17"/>
      <c r="RVG1" s="17"/>
      <c r="RVH1" s="17"/>
      <c r="RVI1" s="17"/>
      <c r="RVJ1" s="17"/>
      <c r="RVK1" s="17"/>
      <c r="RVL1" s="17"/>
      <c r="RVM1" s="17"/>
      <c r="RVN1" s="17"/>
      <c r="RVO1" s="17"/>
      <c r="RVP1" s="17"/>
      <c r="RVQ1" s="17"/>
      <c r="RVR1" s="17"/>
      <c r="RVS1" s="17"/>
      <c r="RVT1" s="17"/>
      <c r="RVU1" s="17"/>
      <c r="RVV1" s="17"/>
      <c r="RVW1" s="17"/>
      <c r="RVX1" s="17"/>
      <c r="RVY1" s="17"/>
      <c r="RVZ1" s="17"/>
      <c r="RWA1" s="17"/>
      <c r="RWB1" s="17"/>
      <c r="RWC1" s="17"/>
      <c r="RWD1" s="17"/>
      <c r="RWE1" s="17"/>
      <c r="RWF1" s="17"/>
      <c r="RWG1" s="17"/>
      <c r="RWH1" s="17"/>
      <c r="RWI1" s="17"/>
      <c r="RWJ1" s="17"/>
      <c r="RWK1" s="17"/>
      <c r="RWL1" s="17"/>
      <c r="RWM1" s="17"/>
      <c r="RWN1" s="17"/>
      <c r="RWO1" s="17"/>
      <c r="RWP1" s="17"/>
      <c r="RWQ1" s="17"/>
      <c r="RWR1" s="17"/>
      <c r="RWS1" s="17"/>
      <c r="RWT1" s="17"/>
      <c r="RWU1" s="17"/>
      <c r="RWV1" s="17"/>
      <c r="RWW1" s="17"/>
      <c r="RWX1" s="17"/>
      <c r="RWY1" s="17"/>
      <c r="RWZ1" s="17"/>
      <c r="RXA1" s="17"/>
      <c r="RXB1" s="17"/>
      <c r="RXC1" s="17"/>
      <c r="RXD1" s="17"/>
      <c r="RXE1" s="17"/>
      <c r="RXF1" s="17"/>
      <c r="RXG1" s="17"/>
      <c r="RXH1" s="17"/>
      <c r="RXI1" s="17"/>
      <c r="RXJ1" s="17"/>
      <c r="RXK1" s="17"/>
      <c r="RXL1" s="17"/>
      <c r="RXM1" s="17"/>
      <c r="RXN1" s="17"/>
      <c r="RXO1" s="17"/>
      <c r="RXP1" s="17"/>
      <c r="RXQ1" s="17"/>
      <c r="RXR1" s="17"/>
      <c r="RXS1" s="17"/>
      <c r="RXT1" s="17"/>
      <c r="RXU1" s="17"/>
      <c r="RXV1" s="17"/>
      <c r="RXW1" s="17"/>
      <c r="RXX1" s="17"/>
      <c r="RXY1" s="17"/>
      <c r="RXZ1" s="17"/>
      <c r="RYA1" s="17"/>
      <c r="RYB1" s="17"/>
      <c r="RYC1" s="17"/>
      <c r="RYD1" s="17"/>
      <c r="RYE1" s="17"/>
      <c r="RYF1" s="17"/>
      <c r="RYG1" s="17"/>
      <c r="RYH1" s="17"/>
      <c r="RYI1" s="17"/>
      <c r="RYJ1" s="17"/>
      <c r="RYK1" s="17"/>
      <c r="RYL1" s="17"/>
      <c r="RYM1" s="17"/>
      <c r="RYN1" s="17"/>
      <c r="RYO1" s="17"/>
      <c r="RYP1" s="17"/>
      <c r="RYQ1" s="17"/>
      <c r="RYR1" s="17"/>
      <c r="RYS1" s="17"/>
      <c r="RYT1" s="17"/>
      <c r="RYU1" s="17"/>
      <c r="RYV1" s="17"/>
      <c r="RYW1" s="17"/>
      <c r="RYX1" s="17"/>
      <c r="RYY1" s="17"/>
      <c r="RYZ1" s="17"/>
      <c r="RZA1" s="17"/>
      <c r="RZB1" s="17"/>
      <c r="RZC1" s="17"/>
      <c r="RZD1" s="17"/>
      <c r="RZE1" s="17"/>
      <c r="RZF1" s="17"/>
      <c r="RZG1" s="17"/>
      <c r="RZH1" s="17"/>
      <c r="RZI1" s="17"/>
      <c r="RZJ1" s="17"/>
      <c r="RZK1" s="17"/>
      <c r="RZL1" s="17"/>
      <c r="RZM1" s="17"/>
      <c r="RZN1" s="17"/>
      <c r="RZO1" s="17"/>
      <c r="RZP1" s="17"/>
      <c r="RZQ1" s="17"/>
      <c r="RZR1" s="17"/>
      <c r="RZS1" s="17"/>
      <c r="RZT1" s="17"/>
      <c r="RZU1" s="17"/>
      <c r="RZV1" s="17"/>
      <c r="RZW1" s="17"/>
      <c r="RZX1" s="17"/>
      <c r="RZY1" s="17"/>
      <c r="RZZ1" s="17"/>
      <c r="SAA1" s="17"/>
      <c r="SAB1" s="17"/>
      <c r="SAC1" s="17"/>
      <c r="SAD1" s="17"/>
      <c r="SAE1" s="17"/>
      <c r="SAF1" s="17"/>
      <c r="SAG1" s="17"/>
      <c r="SAH1" s="17"/>
      <c r="SAI1" s="17"/>
      <c r="SAJ1" s="17"/>
      <c r="SAK1" s="17"/>
      <c r="SAL1" s="17"/>
      <c r="SAM1" s="17"/>
      <c r="SAN1" s="17"/>
      <c r="SAO1" s="17"/>
      <c r="SAP1" s="17"/>
      <c r="SAQ1" s="17"/>
      <c r="SAR1" s="17"/>
      <c r="SAS1" s="17"/>
      <c r="SAT1" s="17"/>
      <c r="SAU1" s="17"/>
      <c r="SAV1" s="17"/>
      <c r="SAW1" s="17"/>
      <c r="SAX1" s="17"/>
      <c r="SAY1" s="17"/>
      <c r="SAZ1" s="17"/>
      <c r="SBA1" s="17"/>
      <c r="SBB1" s="17"/>
      <c r="SBC1" s="17"/>
      <c r="SBD1" s="17"/>
      <c r="SBE1" s="17"/>
      <c r="SBF1" s="17"/>
      <c r="SBG1" s="17"/>
      <c r="SBH1" s="17"/>
      <c r="SBI1" s="17"/>
      <c r="SBJ1" s="17"/>
      <c r="SBK1" s="17"/>
      <c r="SBL1" s="17"/>
      <c r="SBM1" s="17"/>
      <c r="SBN1" s="17"/>
      <c r="SBO1" s="17"/>
      <c r="SBP1" s="17"/>
      <c r="SBQ1" s="17"/>
      <c r="SBR1" s="17"/>
      <c r="SBS1" s="17"/>
      <c r="SBT1" s="17"/>
      <c r="SBU1" s="17"/>
      <c r="SBV1" s="17"/>
      <c r="SBW1" s="17"/>
      <c r="SBX1" s="17"/>
      <c r="SBY1" s="17"/>
      <c r="SBZ1" s="17"/>
      <c r="SCA1" s="17"/>
      <c r="SCB1" s="17"/>
      <c r="SCC1" s="17"/>
      <c r="SCD1" s="17"/>
      <c r="SCE1" s="17"/>
      <c r="SCF1" s="17"/>
      <c r="SCG1" s="17"/>
      <c r="SCH1" s="17"/>
      <c r="SCI1" s="17"/>
      <c r="SCJ1" s="17"/>
      <c r="SCK1" s="17"/>
      <c r="SCL1" s="17"/>
      <c r="SCM1" s="17"/>
      <c r="SCN1" s="17"/>
      <c r="SCO1" s="17"/>
      <c r="SCP1" s="17"/>
      <c r="SCQ1" s="17"/>
      <c r="SCR1" s="17"/>
      <c r="SCS1" s="17"/>
      <c r="SCT1" s="17"/>
      <c r="SCU1" s="17"/>
      <c r="SCV1" s="17"/>
      <c r="SCW1" s="17"/>
      <c r="SCX1" s="17"/>
      <c r="SCY1" s="17"/>
      <c r="SCZ1" s="17"/>
      <c r="SDA1" s="17"/>
      <c r="SDB1" s="17"/>
      <c r="SDC1" s="17"/>
      <c r="SDD1" s="17"/>
      <c r="SDE1" s="17"/>
      <c r="SDF1" s="17"/>
      <c r="SDG1" s="17"/>
      <c r="SDH1" s="17"/>
      <c r="SDI1" s="17"/>
      <c r="SDJ1" s="17"/>
      <c r="SDK1" s="17"/>
      <c r="SDL1" s="17"/>
      <c r="SDM1" s="17"/>
      <c r="SDN1" s="17"/>
      <c r="SDO1" s="17"/>
      <c r="SDP1" s="17"/>
      <c r="SDQ1" s="17"/>
      <c r="SDR1" s="17"/>
      <c r="SDS1" s="17"/>
      <c r="SDT1" s="17"/>
      <c r="SDU1" s="17"/>
      <c r="SDV1" s="17"/>
      <c r="SDW1" s="17"/>
      <c r="SDX1" s="17"/>
      <c r="SDY1" s="17"/>
      <c r="SDZ1" s="17"/>
      <c r="SEA1" s="17"/>
      <c r="SEB1" s="17"/>
      <c r="SEC1" s="17"/>
      <c r="SED1" s="17"/>
      <c r="SEE1" s="17"/>
      <c r="SEF1" s="17"/>
      <c r="SEG1" s="17"/>
      <c r="SEH1" s="17"/>
      <c r="SEI1" s="17"/>
      <c r="SEJ1" s="17"/>
      <c r="SEK1" s="17"/>
      <c r="SEL1" s="17"/>
      <c r="SEM1" s="17"/>
      <c r="SEN1" s="17"/>
      <c r="SEO1" s="17"/>
      <c r="SEP1" s="17"/>
      <c r="SEQ1" s="17"/>
      <c r="SER1" s="17"/>
      <c r="SES1" s="17"/>
      <c r="SET1" s="17"/>
      <c r="SEU1" s="17"/>
      <c r="SEV1" s="17"/>
      <c r="SEW1" s="17"/>
      <c r="SEX1" s="17"/>
      <c r="SEY1" s="17"/>
      <c r="SEZ1" s="17"/>
      <c r="SFA1" s="17"/>
      <c r="SFB1" s="17"/>
      <c r="SFC1" s="17"/>
      <c r="SFD1" s="17"/>
      <c r="SFE1" s="17"/>
      <c r="SFF1" s="17"/>
      <c r="SFG1" s="17"/>
      <c r="SFH1" s="17"/>
      <c r="SFI1" s="17"/>
      <c r="SFJ1" s="17"/>
      <c r="SFK1" s="17"/>
      <c r="SFL1" s="17"/>
      <c r="SFM1" s="17"/>
      <c r="SFN1" s="17"/>
      <c r="SFO1" s="17"/>
      <c r="SFP1" s="17"/>
      <c r="SFQ1" s="17"/>
      <c r="SFR1" s="17"/>
      <c r="SFS1" s="17"/>
      <c r="SFT1" s="17"/>
      <c r="SFU1" s="17"/>
      <c r="SFV1" s="17"/>
      <c r="SFW1" s="17"/>
      <c r="SFX1" s="17"/>
      <c r="SFY1" s="17"/>
      <c r="SFZ1" s="17"/>
      <c r="SGA1" s="17"/>
      <c r="SGB1" s="17"/>
      <c r="SGC1" s="17"/>
      <c r="SGD1" s="17"/>
      <c r="SGE1" s="17"/>
      <c r="SGF1" s="17"/>
      <c r="SGG1" s="17"/>
      <c r="SGH1" s="17"/>
      <c r="SGI1" s="17"/>
      <c r="SGJ1" s="17"/>
      <c r="SGK1" s="17"/>
      <c r="SGL1" s="17"/>
      <c r="SGM1" s="17"/>
      <c r="SGN1" s="17"/>
      <c r="SGO1" s="17"/>
      <c r="SGP1" s="17"/>
      <c r="SGQ1" s="17"/>
      <c r="SGR1" s="17"/>
      <c r="SGS1" s="17"/>
      <c r="SGT1" s="17"/>
      <c r="SGU1" s="17"/>
      <c r="SGV1" s="17"/>
      <c r="SGW1" s="17"/>
      <c r="SGX1" s="17"/>
      <c r="SGY1" s="17"/>
      <c r="SGZ1" s="17"/>
      <c r="SHA1" s="17"/>
      <c r="SHB1" s="17"/>
      <c r="SHC1" s="17"/>
      <c r="SHD1" s="17"/>
      <c r="SHE1" s="17"/>
      <c r="SHF1" s="17"/>
      <c r="SHG1" s="17"/>
      <c r="SHH1" s="17"/>
      <c r="SHI1" s="17"/>
      <c r="SHJ1" s="17"/>
      <c r="SHK1" s="17"/>
      <c r="SHL1" s="17"/>
      <c r="SHM1" s="17"/>
      <c r="SHN1" s="17"/>
      <c r="SHO1" s="17"/>
      <c r="SHP1" s="17"/>
      <c r="SHQ1" s="17"/>
      <c r="SHR1" s="17"/>
      <c r="SHS1" s="17"/>
      <c r="SHT1" s="17"/>
      <c r="SHU1" s="17"/>
      <c r="SHV1" s="17"/>
      <c r="SHW1" s="17"/>
      <c r="SHX1" s="17"/>
      <c r="SHY1" s="17"/>
      <c r="SHZ1" s="17"/>
      <c r="SIA1" s="17"/>
      <c r="SIB1" s="17"/>
      <c r="SIC1" s="17"/>
      <c r="SID1" s="17"/>
      <c r="SIE1" s="17"/>
      <c r="SIF1" s="17"/>
      <c r="SIG1" s="17"/>
      <c r="SIH1" s="17"/>
      <c r="SII1" s="17"/>
      <c r="SIJ1" s="17"/>
      <c r="SIK1" s="17"/>
      <c r="SIL1" s="17"/>
      <c r="SIM1" s="17"/>
      <c r="SIN1" s="17"/>
      <c r="SIO1" s="17"/>
      <c r="SIP1" s="17"/>
      <c r="SIQ1" s="17"/>
      <c r="SIR1" s="17"/>
      <c r="SIS1" s="17"/>
      <c r="SIT1" s="17"/>
      <c r="SIU1" s="17"/>
      <c r="SIV1" s="17"/>
      <c r="SIW1" s="17"/>
      <c r="SIX1" s="17"/>
      <c r="SIY1" s="17"/>
      <c r="SIZ1" s="17"/>
      <c r="SJA1" s="17"/>
      <c r="SJB1" s="17"/>
      <c r="SJC1" s="17"/>
      <c r="SJD1" s="17"/>
      <c r="SJE1" s="17"/>
      <c r="SJF1" s="17"/>
      <c r="SJG1" s="17"/>
      <c r="SJH1" s="17"/>
      <c r="SJI1" s="17"/>
      <c r="SJJ1" s="17"/>
      <c r="SJK1" s="17"/>
      <c r="SJL1" s="17"/>
      <c r="SJM1" s="17"/>
      <c r="SJN1" s="17"/>
      <c r="SJO1" s="17"/>
      <c r="SJP1" s="17"/>
      <c r="SJQ1" s="17"/>
      <c r="SJR1" s="17"/>
      <c r="SJS1" s="17"/>
      <c r="SJT1" s="17"/>
      <c r="SJU1" s="17"/>
      <c r="SJV1" s="17"/>
      <c r="SJW1" s="17"/>
      <c r="SJX1" s="17"/>
      <c r="SJY1" s="17"/>
      <c r="SJZ1" s="17"/>
      <c r="SKA1" s="17"/>
      <c r="SKB1" s="17"/>
      <c r="SKC1" s="17"/>
      <c r="SKD1" s="17"/>
      <c r="SKE1" s="17"/>
      <c r="SKF1" s="17"/>
      <c r="SKG1" s="17"/>
      <c r="SKH1" s="17"/>
      <c r="SKI1" s="17"/>
      <c r="SKJ1" s="17"/>
      <c r="SKK1" s="17"/>
      <c r="SKL1" s="17"/>
      <c r="SKM1" s="17"/>
      <c r="SKN1" s="17"/>
      <c r="SKO1" s="17"/>
      <c r="SKP1" s="17"/>
      <c r="SKQ1" s="17"/>
      <c r="SKR1" s="17"/>
      <c r="SKS1" s="17"/>
      <c r="SKT1" s="17"/>
      <c r="SKU1" s="17"/>
      <c r="SKV1" s="17"/>
      <c r="SKW1" s="17"/>
      <c r="SKX1" s="17"/>
      <c r="SKY1" s="17"/>
      <c r="SKZ1" s="17"/>
      <c r="SLA1" s="17"/>
      <c r="SLB1" s="17"/>
      <c r="SLC1" s="17"/>
      <c r="SLD1" s="17"/>
      <c r="SLE1" s="17"/>
      <c r="SLF1" s="17"/>
      <c r="SLG1" s="17"/>
      <c r="SLH1" s="17"/>
      <c r="SLI1" s="17"/>
      <c r="SLJ1" s="17"/>
      <c r="SLK1" s="17"/>
      <c r="SLL1" s="17"/>
      <c r="SLM1" s="17"/>
      <c r="SLN1" s="17"/>
      <c r="SLO1" s="17"/>
      <c r="SLP1" s="17"/>
      <c r="SLQ1" s="17"/>
      <c r="SLR1" s="17"/>
      <c r="SLS1" s="17"/>
      <c r="SLT1" s="17"/>
      <c r="SLU1" s="17"/>
      <c r="SLV1" s="17"/>
      <c r="SLW1" s="17"/>
      <c r="SLX1" s="17"/>
      <c r="SLY1" s="17"/>
      <c r="SLZ1" s="17"/>
      <c r="SMA1" s="17"/>
      <c r="SMB1" s="17"/>
      <c r="SMC1" s="17"/>
      <c r="SMD1" s="17"/>
      <c r="SME1" s="17"/>
      <c r="SMF1" s="17"/>
      <c r="SMG1" s="17"/>
      <c r="SMH1" s="17"/>
      <c r="SMI1" s="17"/>
      <c r="SMJ1" s="17"/>
      <c r="SMK1" s="17"/>
      <c r="SML1" s="17"/>
      <c r="SMM1" s="17"/>
      <c r="SMN1" s="17"/>
      <c r="SMO1" s="17"/>
      <c r="SMP1" s="17"/>
      <c r="SMQ1" s="17"/>
      <c r="SMR1" s="17"/>
      <c r="SMS1" s="17"/>
      <c r="SMT1" s="17"/>
      <c r="SMU1" s="17"/>
      <c r="SMV1" s="17"/>
      <c r="SMW1" s="17"/>
      <c r="SMX1" s="17"/>
      <c r="SMY1" s="17"/>
      <c r="SMZ1" s="17"/>
      <c r="SNA1" s="17"/>
      <c r="SNB1" s="17"/>
      <c r="SNC1" s="17"/>
      <c r="SND1" s="17"/>
      <c r="SNE1" s="17"/>
      <c r="SNF1" s="17"/>
      <c r="SNG1" s="17"/>
      <c r="SNH1" s="17"/>
      <c r="SNI1" s="17"/>
      <c r="SNJ1" s="17"/>
      <c r="SNK1" s="17"/>
      <c r="SNL1" s="17"/>
      <c r="SNM1" s="17"/>
      <c r="SNN1" s="17"/>
      <c r="SNO1" s="17"/>
      <c r="SNP1" s="17"/>
      <c r="SNQ1" s="17"/>
      <c r="SNR1" s="17"/>
      <c r="SNS1" s="17"/>
      <c r="SNT1" s="17"/>
      <c r="SNU1" s="17"/>
      <c r="SNV1" s="17"/>
      <c r="SNW1" s="17"/>
      <c r="SNX1" s="17"/>
      <c r="SNY1" s="17"/>
      <c r="SNZ1" s="17"/>
      <c r="SOA1" s="17"/>
      <c r="SOB1" s="17"/>
      <c r="SOC1" s="17"/>
      <c r="SOD1" s="17"/>
      <c r="SOE1" s="17"/>
      <c r="SOF1" s="17"/>
      <c r="SOG1" s="17"/>
      <c r="SOH1" s="17"/>
      <c r="SOI1" s="17"/>
      <c r="SOJ1" s="17"/>
      <c r="SOK1" s="17"/>
      <c r="SOL1" s="17"/>
      <c r="SOM1" s="17"/>
      <c r="SON1" s="17"/>
      <c r="SOO1" s="17"/>
      <c r="SOP1" s="17"/>
      <c r="SOQ1" s="17"/>
      <c r="SOR1" s="17"/>
      <c r="SOS1" s="17"/>
      <c r="SOT1" s="17"/>
      <c r="SOU1" s="17"/>
      <c r="SOV1" s="17"/>
      <c r="SOW1" s="17"/>
      <c r="SOX1" s="17"/>
      <c r="SOY1" s="17"/>
      <c r="SOZ1" s="17"/>
      <c r="SPA1" s="17"/>
      <c r="SPB1" s="17"/>
      <c r="SPC1" s="17"/>
      <c r="SPD1" s="17"/>
      <c r="SPE1" s="17"/>
      <c r="SPF1" s="17"/>
      <c r="SPG1" s="17"/>
      <c r="SPH1" s="17"/>
      <c r="SPI1" s="17"/>
      <c r="SPJ1" s="17"/>
      <c r="SPK1" s="17"/>
      <c r="SPL1" s="17"/>
      <c r="SPM1" s="17"/>
      <c r="SPN1" s="17"/>
      <c r="SPO1" s="17"/>
      <c r="SPP1" s="17"/>
      <c r="SPQ1" s="17"/>
      <c r="SPR1" s="17"/>
      <c r="SPS1" s="17"/>
      <c r="SPT1" s="17"/>
      <c r="SPU1" s="17"/>
      <c r="SPV1" s="17"/>
      <c r="SPW1" s="17"/>
      <c r="SPX1" s="17"/>
      <c r="SPY1" s="17"/>
      <c r="SPZ1" s="17"/>
      <c r="SQA1" s="17"/>
      <c r="SQB1" s="17"/>
      <c r="SQC1" s="17"/>
      <c r="SQD1" s="17"/>
      <c r="SQE1" s="17"/>
      <c r="SQF1" s="17"/>
      <c r="SQG1" s="17"/>
      <c r="SQH1" s="17"/>
      <c r="SQI1" s="17"/>
      <c r="SQJ1" s="17"/>
      <c r="SQK1" s="17"/>
      <c r="SQL1" s="17"/>
      <c r="SQM1" s="17"/>
      <c r="SQN1" s="17"/>
      <c r="SQO1" s="17"/>
      <c r="SQP1" s="17"/>
      <c r="SQQ1" s="17"/>
      <c r="SQR1" s="17"/>
      <c r="SQS1" s="17"/>
      <c r="SQT1" s="17"/>
      <c r="SQU1" s="17"/>
      <c r="SQV1" s="17"/>
      <c r="SQW1" s="17"/>
      <c r="SQX1" s="17"/>
      <c r="SQY1" s="17"/>
      <c r="SQZ1" s="17"/>
      <c r="SRA1" s="17"/>
      <c r="SRB1" s="17"/>
      <c r="SRC1" s="17"/>
      <c r="SRD1" s="17"/>
      <c r="SRE1" s="17"/>
      <c r="SRF1" s="17"/>
      <c r="SRG1" s="17"/>
      <c r="SRH1" s="17"/>
      <c r="SRI1" s="17"/>
      <c r="SRJ1" s="17"/>
      <c r="SRK1" s="17"/>
      <c r="SRL1" s="17"/>
      <c r="SRM1" s="17"/>
      <c r="SRN1" s="17"/>
      <c r="SRO1" s="17"/>
      <c r="SRP1" s="17"/>
      <c r="SRQ1" s="17"/>
      <c r="SRR1" s="17"/>
      <c r="SRS1" s="17"/>
      <c r="SRT1" s="17"/>
      <c r="SRU1" s="17"/>
      <c r="SRV1" s="17"/>
      <c r="SRW1" s="17"/>
      <c r="SRX1" s="17"/>
      <c r="SRY1" s="17"/>
      <c r="SRZ1" s="17"/>
      <c r="SSA1" s="17"/>
      <c r="SSB1" s="17"/>
      <c r="SSC1" s="17"/>
      <c r="SSD1" s="17"/>
      <c r="SSE1" s="17"/>
      <c r="SSF1" s="17"/>
      <c r="SSG1" s="17"/>
      <c r="SSH1" s="17"/>
      <c r="SSI1" s="17"/>
      <c r="SSJ1" s="17"/>
      <c r="SSK1" s="17"/>
      <c r="SSL1" s="17"/>
      <c r="SSM1" s="17"/>
      <c r="SSN1" s="17"/>
      <c r="SSO1" s="17"/>
      <c r="SSP1" s="17"/>
      <c r="SSQ1" s="17"/>
      <c r="SSR1" s="17"/>
      <c r="SSS1" s="17"/>
      <c r="SST1" s="17"/>
      <c r="SSU1" s="17"/>
      <c r="SSV1" s="17"/>
      <c r="SSW1" s="17"/>
      <c r="SSX1" s="17"/>
      <c r="SSY1" s="17"/>
      <c r="SSZ1" s="17"/>
      <c r="STA1" s="17"/>
      <c r="STB1" s="17"/>
      <c r="STC1" s="17"/>
      <c r="STD1" s="17"/>
      <c r="STE1" s="17"/>
      <c r="STF1" s="17"/>
      <c r="STG1" s="17"/>
      <c r="STH1" s="17"/>
      <c r="STI1" s="17"/>
      <c r="STJ1" s="17"/>
      <c r="STK1" s="17"/>
      <c r="STL1" s="17"/>
      <c r="STM1" s="17"/>
      <c r="STN1" s="17"/>
      <c r="STO1" s="17"/>
      <c r="STP1" s="17"/>
      <c r="STQ1" s="17"/>
      <c r="STR1" s="17"/>
      <c r="STS1" s="17"/>
      <c r="STT1" s="17"/>
      <c r="STU1" s="17"/>
      <c r="STV1" s="17"/>
      <c r="STW1" s="17"/>
      <c r="STX1" s="17"/>
      <c r="STY1" s="17"/>
      <c r="STZ1" s="17"/>
      <c r="SUA1" s="17"/>
      <c r="SUB1" s="17"/>
      <c r="SUC1" s="17"/>
      <c r="SUD1" s="17"/>
      <c r="SUE1" s="17"/>
      <c r="SUF1" s="17"/>
      <c r="SUG1" s="17"/>
      <c r="SUH1" s="17"/>
      <c r="SUI1" s="17"/>
      <c r="SUJ1" s="17"/>
      <c r="SUK1" s="17"/>
      <c r="SUL1" s="17"/>
      <c r="SUM1" s="17"/>
      <c r="SUN1" s="17"/>
      <c r="SUO1" s="17"/>
      <c r="SUP1" s="17"/>
      <c r="SUQ1" s="17"/>
      <c r="SUR1" s="17"/>
      <c r="SUS1" s="17"/>
      <c r="SUT1" s="17"/>
      <c r="SUU1" s="17"/>
      <c r="SUV1" s="17"/>
      <c r="SUW1" s="17"/>
      <c r="SUX1" s="17"/>
      <c r="SUY1" s="17"/>
      <c r="SUZ1" s="17"/>
      <c r="SVA1" s="17"/>
      <c r="SVB1" s="17"/>
      <c r="SVC1" s="17"/>
      <c r="SVD1" s="17"/>
      <c r="SVE1" s="17"/>
      <c r="SVF1" s="17"/>
      <c r="SVG1" s="17"/>
      <c r="SVH1" s="17"/>
      <c r="SVI1" s="17"/>
      <c r="SVJ1" s="17"/>
      <c r="SVK1" s="17"/>
      <c r="SVL1" s="17"/>
      <c r="SVM1" s="17"/>
      <c r="SVN1" s="17"/>
      <c r="SVO1" s="17"/>
      <c r="SVP1" s="17"/>
      <c r="SVQ1" s="17"/>
      <c r="SVR1" s="17"/>
      <c r="SVS1" s="17"/>
      <c r="SVT1" s="17"/>
      <c r="SVU1" s="17"/>
      <c r="SVV1" s="17"/>
      <c r="SVW1" s="17"/>
      <c r="SVX1" s="17"/>
      <c r="SVY1" s="17"/>
      <c r="SVZ1" s="17"/>
      <c r="SWA1" s="17"/>
      <c r="SWB1" s="17"/>
      <c r="SWC1" s="17"/>
      <c r="SWD1" s="17"/>
      <c r="SWE1" s="17"/>
      <c r="SWF1" s="17"/>
      <c r="SWG1" s="17"/>
      <c r="SWH1" s="17"/>
      <c r="SWI1" s="17"/>
      <c r="SWJ1" s="17"/>
      <c r="SWK1" s="17"/>
      <c r="SWL1" s="17"/>
      <c r="SWM1" s="17"/>
      <c r="SWN1" s="17"/>
      <c r="SWO1" s="17"/>
      <c r="SWP1" s="17"/>
      <c r="SWQ1" s="17"/>
      <c r="SWR1" s="17"/>
      <c r="SWS1" s="17"/>
      <c r="SWT1" s="17"/>
      <c r="SWU1" s="17"/>
      <c r="SWV1" s="17"/>
      <c r="SWW1" s="17"/>
      <c r="SWX1" s="17"/>
      <c r="SWY1" s="17"/>
      <c r="SWZ1" s="17"/>
      <c r="SXA1" s="17"/>
      <c r="SXB1" s="17"/>
      <c r="SXC1" s="17"/>
      <c r="SXD1" s="17"/>
      <c r="SXE1" s="17"/>
      <c r="SXF1" s="17"/>
      <c r="SXG1" s="17"/>
      <c r="SXH1" s="17"/>
      <c r="SXI1" s="17"/>
      <c r="SXJ1" s="17"/>
      <c r="SXK1" s="17"/>
      <c r="SXL1" s="17"/>
      <c r="SXM1" s="17"/>
      <c r="SXN1" s="17"/>
      <c r="SXO1" s="17"/>
      <c r="SXP1" s="17"/>
      <c r="SXQ1" s="17"/>
      <c r="SXR1" s="17"/>
      <c r="SXS1" s="17"/>
      <c r="SXT1" s="17"/>
      <c r="SXU1" s="17"/>
      <c r="SXV1" s="17"/>
      <c r="SXW1" s="17"/>
      <c r="SXX1" s="17"/>
      <c r="SXY1" s="17"/>
      <c r="SXZ1" s="17"/>
      <c r="SYA1" s="17"/>
      <c r="SYB1" s="17"/>
      <c r="SYC1" s="17"/>
      <c r="SYD1" s="17"/>
      <c r="SYE1" s="17"/>
      <c r="SYF1" s="17"/>
      <c r="SYG1" s="17"/>
      <c r="SYH1" s="17"/>
      <c r="SYI1" s="17"/>
      <c r="SYJ1" s="17"/>
      <c r="SYK1" s="17"/>
      <c r="SYL1" s="17"/>
      <c r="SYM1" s="17"/>
      <c r="SYN1" s="17"/>
      <c r="SYO1" s="17"/>
      <c r="SYP1" s="17"/>
      <c r="SYQ1" s="17"/>
      <c r="SYR1" s="17"/>
      <c r="SYS1" s="17"/>
      <c r="SYT1" s="17"/>
      <c r="SYU1" s="17"/>
      <c r="SYV1" s="17"/>
      <c r="SYW1" s="17"/>
      <c r="SYX1" s="17"/>
      <c r="SYY1" s="17"/>
      <c r="SYZ1" s="17"/>
      <c r="SZA1" s="17"/>
      <c r="SZB1" s="17"/>
      <c r="SZC1" s="17"/>
      <c r="SZD1" s="17"/>
      <c r="SZE1" s="17"/>
      <c r="SZF1" s="17"/>
      <c r="SZG1" s="17"/>
      <c r="SZH1" s="17"/>
      <c r="SZI1" s="17"/>
      <c r="SZJ1" s="17"/>
      <c r="SZK1" s="17"/>
      <c r="SZL1" s="17"/>
      <c r="SZM1" s="17"/>
      <c r="SZN1" s="17"/>
      <c r="SZO1" s="17"/>
      <c r="SZP1" s="17"/>
      <c r="SZQ1" s="17"/>
      <c r="SZR1" s="17"/>
      <c r="SZS1" s="17"/>
      <c r="SZT1" s="17"/>
      <c r="SZU1" s="17"/>
      <c r="SZV1" s="17"/>
      <c r="SZW1" s="17"/>
      <c r="SZX1" s="17"/>
      <c r="SZY1" s="17"/>
      <c r="SZZ1" s="17"/>
      <c r="TAA1" s="17"/>
      <c r="TAB1" s="17"/>
      <c r="TAC1" s="17"/>
      <c r="TAD1" s="17"/>
      <c r="TAE1" s="17"/>
      <c r="TAF1" s="17"/>
      <c r="TAG1" s="17"/>
      <c r="TAH1" s="17"/>
      <c r="TAI1" s="17"/>
      <c r="TAJ1" s="17"/>
      <c r="TAK1" s="17"/>
      <c r="TAL1" s="17"/>
      <c r="TAM1" s="17"/>
      <c r="TAN1" s="17"/>
      <c r="TAO1" s="17"/>
      <c r="TAP1" s="17"/>
      <c r="TAQ1" s="17"/>
      <c r="TAR1" s="17"/>
      <c r="TAS1" s="17"/>
      <c r="TAT1" s="17"/>
      <c r="TAU1" s="17"/>
      <c r="TAV1" s="17"/>
      <c r="TAW1" s="17"/>
      <c r="TAX1" s="17"/>
      <c r="TAY1" s="17"/>
      <c r="TAZ1" s="17"/>
      <c r="TBA1" s="17"/>
      <c r="TBB1" s="17"/>
      <c r="TBC1" s="17"/>
      <c r="TBD1" s="17"/>
      <c r="TBE1" s="17"/>
      <c r="TBF1" s="17"/>
      <c r="TBG1" s="17"/>
      <c r="TBH1" s="17"/>
      <c r="TBI1" s="17"/>
      <c r="TBJ1" s="17"/>
      <c r="TBK1" s="17"/>
      <c r="TBL1" s="17"/>
      <c r="TBM1" s="17"/>
      <c r="TBN1" s="17"/>
      <c r="TBO1" s="17"/>
      <c r="TBP1" s="17"/>
      <c r="TBQ1" s="17"/>
      <c r="TBR1" s="17"/>
      <c r="TBS1" s="17"/>
      <c r="TBT1" s="17"/>
      <c r="TBU1" s="17"/>
      <c r="TBV1" s="17"/>
      <c r="TBW1" s="17"/>
      <c r="TBX1" s="17"/>
      <c r="TBY1" s="17"/>
      <c r="TBZ1" s="17"/>
      <c r="TCA1" s="17"/>
      <c r="TCB1" s="17"/>
      <c r="TCC1" s="17"/>
      <c r="TCD1" s="17"/>
      <c r="TCE1" s="17"/>
      <c r="TCF1" s="17"/>
      <c r="TCG1" s="17"/>
      <c r="TCH1" s="17"/>
      <c r="TCI1" s="17"/>
      <c r="TCJ1" s="17"/>
      <c r="TCK1" s="17"/>
      <c r="TCL1" s="17"/>
      <c r="TCM1" s="17"/>
      <c r="TCN1" s="17"/>
      <c r="TCO1" s="17"/>
      <c r="TCP1" s="17"/>
      <c r="TCQ1" s="17"/>
      <c r="TCR1" s="17"/>
      <c r="TCS1" s="17"/>
      <c r="TCT1" s="17"/>
      <c r="TCU1" s="17"/>
      <c r="TCV1" s="17"/>
      <c r="TCW1" s="17"/>
      <c r="TCX1" s="17"/>
      <c r="TCY1" s="17"/>
      <c r="TCZ1" s="17"/>
      <c r="TDA1" s="17"/>
      <c r="TDB1" s="17"/>
      <c r="TDC1" s="17"/>
      <c r="TDD1" s="17"/>
      <c r="TDE1" s="17"/>
      <c r="TDF1" s="17"/>
      <c r="TDG1" s="17"/>
      <c r="TDH1" s="17"/>
      <c r="TDI1" s="17"/>
      <c r="TDJ1" s="17"/>
      <c r="TDK1" s="17"/>
      <c r="TDL1" s="17"/>
      <c r="TDM1" s="17"/>
      <c r="TDN1" s="17"/>
      <c r="TDO1" s="17"/>
      <c r="TDP1" s="17"/>
      <c r="TDQ1" s="17"/>
      <c r="TDR1" s="17"/>
      <c r="TDS1" s="17"/>
      <c r="TDT1" s="17"/>
      <c r="TDU1" s="17"/>
      <c r="TDV1" s="17"/>
      <c r="TDW1" s="17"/>
      <c r="TDX1" s="17"/>
      <c r="TDY1" s="17"/>
      <c r="TDZ1" s="17"/>
      <c r="TEA1" s="17"/>
      <c r="TEB1" s="17"/>
      <c r="TEC1" s="17"/>
      <c r="TED1" s="17"/>
      <c r="TEE1" s="17"/>
      <c r="TEF1" s="17"/>
      <c r="TEG1" s="17"/>
      <c r="TEH1" s="17"/>
      <c r="TEI1" s="17"/>
      <c r="TEJ1" s="17"/>
      <c r="TEK1" s="17"/>
      <c r="TEL1" s="17"/>
      <c r="TEM1" s="17"/>
      <c r="TEN1" s="17"/>
      <c r="TEO1" s="17"/>
      <c r="TEP1" s="17"/>
      <c r="TEQ1" s="17"/>
      <c r="TER1" s="17"/>
      <c r="TES1" s="17"/>
      <c r="TET1" s="17"/>
      <c r="TEU1" s="17"/>
      <c r="TEV1" s="17"/>
      <c r="TEW1" s="17"/>
      <c r="TEX1" s="17"/>
      <c r="TEY1" s="17"/>
      <c r="TEZ1" s="17"/>
      <c r="TFA1" s="17"/>
      <c r="TFB1" s="17"/>
      <c r="TFC1" s="17"/>
      <c r="TFD1" s="17"/>
      <c r="TFE1" s="17"/>
      <c r="TFF1" s="17"/>
      <c r="TFG1" s="17"/>
      <c r="TFH1" s="17"/>
      <c r="TFI1" s="17"/>
      <c r="TFJ1" s="17"/>
      <c r="TFK1" s="17"/>
      <c r="TFL1" s="17"/>
      <c r="TFM1" s="17"/>
      <c r="TFN1" s="17"/>
      <c r="TFO1" s="17"/>
      <c r="TFP1" s="17"/>
      <c r="TFQ1" s="17"/>
      <c r="TFR1" s="17"/>
      <c r="TFS1" s="17"/>
      <c r="TFT1" s="17"/>
      <c r="TFU1" s="17"/>
      <c r="TFV1" s="17"/>
      <c r="TFW1" s="17"/>
      <c r="TFX1" s="17"/>
      <c r="TFY1" s="17"/>
      <c r="TFZ1" s="17"/>
      <c r="TGA1" s="17"/>
      <c r="TGB1" s="17"/>
      <c r="TGC1" s="17"/>
      <c r="TGD1" s="17"/>
      <c r="TGE1" s="17"/>
      <c r="TGF1" s="17"/>
      <c r="TGG1" s="17"/>
      <c r="TGH1" s="17"/>
      <c r="TGI1" s="17"/>
      <c r="TGJ1" s="17"/>
      <c r="TGK1" s="17"/>
      <c r="TGL1" s="17"/>
      <c r="TGM1" s="17"/>
      <c r="TGN1" s="17"/>
      <c r="TGO1" s="17"/>
      <c r="TGP1" s="17"/>
      <c r="TGQ1" s="17"/>
      <c r="TGR1" s="17"/>
      <c r="TGS1" s="17"/>
      <c r="TGT1" s="17"/>
      <c r="TGU1" s="17"/>
      <c r="TGV1" s="17"/>
      <c r="TGW1" s="17"/>
      <c r="TGX1" s="17"/>
      <c r="TGY1" s="17"/>
      <c r="TGZ1" s="17"/>
      <c r="THA1" s="17"/>
      <c r="THB1" s="17"/>
      <c r="THC1" s="17"/>
      <c r="THD1" s="17"/>
      <c r="THE1" s="17"/>
      <c r="THF1" s="17"/>
      <c r="THG1" s="17"/>
      <c r="THH1" s="17"/>
      <c r="THI1" s="17"/>
      <c r="THJ1" s="17"/>
      <c r="THK1" s="17"/>
      <c r="THL1" s="17"/>
      <c r="THM1" s="17"/>
      <c r="THN1" s="17"/>
      <c r="THO1" s="17"/>
      <c r="THP1" s="17"/>
      <c r="THQ1" s="17"/>
      <c r="THR1" s="17"/>
      <c r="THS1" s="17"/>
      <c r="THT1" s="17"/>
      <c r="THU1" s="17"/>
      <c r="THV1" s="17"/>
      <c r="THW1" s="17"/>
      <c r="THX1" s="17"/>
      <c r="THY1" s="17"/>
      <c r="THZ1" s="17"/>
      <c r="TIA1" s="17"/>
      <c r="TIB1" s="17"/>
      <c r="TIC1" s="17"/>
      <c r="TID1" s="17"/>
      <c r="TIE1" s="17"/>
      <c r="TIF1" s="17"/>
      <c r="TIG1" s="17"/>
      <c r="TIH1" s="17"/>
      <c r="TII1" s="17"/>
      <c r="TIJ1" s="17"/>
      <c r="TIK1" s="17"/>
      <c r="TIL1" s="17"/>
      <c r="TIM1" s="17"/>
      <c r="TIN1" s="17"/>
      <c r="TIO1" s="17"/>
      <c r="TIP1" s="17"/>
      <c r="TIQ1" s="17"/>
      <c r="TIR1" s="17"/>
      <c r="TIS1" s="17"/>
      <c r="TIT1" s="17"/>
      <c r="TIU1" s="17"/>
      <c r="TIV1" s="17"/>
      <c r="TIW1" s="17"/>
      <c r="TIX1" s="17"/>
      <c r="TIY1" s="17"/>
      <c r="TIZ1" s="17"/>
      <c r="TJA1" s="17"/>
      <c r="TJB1" s="17"/>
      <c r="TJC1" s="17"/>
      <c r="TJD1" s="17"/>
      <c r="TJE1" s="17"/>
      <c r="TJF1" s="17"/>
      <c r="TJG1" s="17"/>
      <c r="TJH1" s="17"/>
      <c r="TJI1" s="17"/>
      <c r="TJJ1" s="17"/>
      <c r="TJK1" s="17"/>
      <c r="TJL1" s="17"/>
      <c r="TJM1" s="17"/>
      <c r="TJN1" s="17"/>
      <c r="TJO1" s="17"/>
      <c r="TJP1" s="17"/>
      <c r="TJQ1" s="17"/>
      <c r="TJR1" s="17"/>
      <c r="TJS1" s="17"/>
      <c r="TJT1" s="17"/>
      <c r="TJU1" s="17"/>
      <c r="TJV1" s="17"/>
      <c r="TJW1" s="17"/>
      <c r="TJX1" s="17"/>
      <c r="TJY1" s="17"/>
      <c r="TJZ1" s="17"/>
      <c r="TKA1" s="17"/>
      <c r="TKB1" s="17"/>
      <c r="TKC1" s="17"/>
      <c r="TKD1" s="17"/>
      <c r="TKE1" s="17"/>
      <c r="TKF1" s="17"/>
      <c r="TKG1" s="17"/>
      <c r="TKH1" s="17"/>
      <c r="TKI1" s="17"/>
      <c r="TKJ1" s="17"/>
      <c r="TKK1" s="17"/>
      <c r="TKL1" s="17"/>
      <c r="TKM1" s="17"/>
      <c r="TKN1" s="17"/>
      <c r="TKO1" s="17"/>
      <c r="TKP1" s="17"/>
      <c r="TKQ1" s="17"/>
      <c r="TKR1" s="17"/>
      <c r="TKS1" s="17"/>
      <c r="TKT1" s="17"/>
      <c r="TKU1" s="17"/>
      <c r="TKV1" s="17"/>
      <c r="TKW1" s="17"/>
      <c r="TKX1" s="17"/>
      <c r="TKY1" s="17"/>
      <c r="TKZ1" s="17"/>
      <c r="TLA1" s="17"/>
      <c r="TLB1" s="17"/>
      <c r="TLC1" s="17"/>
      <c r="TLD1" s="17"/>
      <c r="TLE1" s="17"/>
      <c r="TLF1" s="17"/>
      <c r="TLG1" s="17"/>
      <c r="TLH1" s="17"/>
      <c r="TLI1" s="17"/>
      <c r="TLJ1" s="17"/>
      <c r="TLK1" s="17"/>
      <c r="TLL1" s="17"/>
      <c r="TLM1" s="17"/>
      <c r="TLN1" s="17"/>
      <c r="TLO1" s="17"/>
      <c r="TLP1" s="17"/>
      <c r="TLQ1" s="17"/>
      <c r="TLR1" s="17"/>
      <c r="TLS1" s="17"/>
      <c r="TLT1" s="17"/>
      <c r="TLU1" s="17"/>
      <c r="TLV1" s="17"/>
      <c r="TLW1" s="17"/>
      <c r="TLX1" s="17"/>
      <c r="TLY1" s="17"/>
      <c r="TLZ1" s="17"/>
      <c r="TMA1" s="17"/>
      <c r="TMB1" s="17"/>
      <c r="TMC1" s="17"/>
      <c r="TMD1" s="17"/>
      <c r="TME1" s="17"/>
      <c r="TMF1" s="17"/>
      <c r="TMG1" s="17"/>
      <c r="TMH1" s="17"/>
      <c r="TMI1" s="17"/>
      <c r="TMJ1" s="17"/>
      <c r="TMK1" s="17"/>
      <c r="TML1" s="17"/>
      <c r="TMM1" s="17"/>
      <c r="TMN1" s="17"/>
      <c r="TMO1" s="17"/>
      <c r="TMP1" s="17"/>
      <c r="TMQ1" s="17"/>
      <c r="TMR1" s="17"/>
      <c r="TMS1" s="17"/>
      <c r="TMT1" s="17"/>
      <c r="TMU1" s="17"/>
      <c r="TMV1" s="17"/>
      <c r="TMW1" s="17"/>
      <c r="TMX1" s="17"/>
      <c r="TMY1" s="17"/>
      <c r="TMZ1" s="17"/>
      <c r="TNA1" s="17"/>
      <c r="TNB1" s="17"/>
      <c r="TNC1" s="17"/>
      <c r="TND1" s="17"/>
      <c r="TNE1" s="17"/>
      <c r="TNF1" s="17"/>
      <c r="TNG1" s="17"/>
      <c r="TNH1" s="17"/>
      <c r="TNI1" s="17"/>
      <c r="TNJ1" s="17"/>
      <c r="TNK1" s="17"/>
      <c r="TNL1" s="17"/>
      <c r="TNM1" s="17"/>
      <c r="TNN1" s="17"/>
      <c r="TNO1" s="17"/>
      <c r="TNP1" s="17"/>
      <c r="TNQ1" s="17"/>
      <c r="TNR1" s="17"/>
      <c r="TNS1" s="17"/>
      <c r="TNT1" s="17"/>
      <c r="TNU1" s="17"/>
      <c r="TNV1" s="17"/>
      <c r="TNW1" s="17"/>
      <c r="TNX1" s="17"/>
      <c r="TNY1" s="17"/>
      <c r="TNZ1" s="17"/>
      <c r="TOA1" s="17"/>
      <c r="TOB1" s="17"/>
      <c r="TOC1" s="17"/>
      <c r="TOD1" s="17"/>
      <c r="TOE1" s="17"/>
      <c r="TOF1" s="17"/>
      <c r="TOG1" s="17"/>
      <c r="TOH1" s="17"/>
      <c r="TOI1" s="17"/>
      <c r="TOJ1" s="17"/>
      <c r="TOK1" s="17"/>
      <c r="TOL1" s="17"/>
      <c r="TOM1" s="17"/>
      <c r="TON1" s="17"/>
      <c r="TOO1" s="17"/>
      <c r="TOP1" s="17"/>
      <c r="TOQ1" s="17"/>
      <c r="TOR1" s="17"/>
      <c r="TOS1" s="17"/>
      <c r="TOT1" s="17"/>
      <c r="TOU1" s="17"/>
      <c r="TOV1" s="17"/>
      <c r="TOW1" s="17"/>
      <c r="TOX1" s="17"/>
      <c r="TOY1" s="17"/>
      <c r="TOZ1" s="17"/>
      <c r="TPA1" s="17"/>
      <c r="TPB1" s="17"/>
      <c r="TPC1" s="17"/>
      <c r="TPD1" s="17"/>
      <c r="TPE1" s="17"/>
      <c r="TPF1" s="17"/>
      <c r="TPG1" s="17"/>
      <c r="TPH1" s="17"/>
      <c r="TPI1" s="17"/>
      <c r="TPJ1" s="17"/>
      <c r="TPK1" s="17"/>
      <c r="TPL1" s="17"/>
      <c r="TPM1" s="17"/>
      <c r="TPN1" s="17"/>
      <c r="TPO1" s="17"/>
      <c r="TPP1" s="17"/>
      <c r="TPQ1" s="17"/>
      <c r="TPR1" s="17"/>
      <c r="TPS1" s="17"/>
      <c r="TPT1" s="17"/>
      <c r="TPU1" s="17"/>
      <c r="TPV1" s="17"/>
      <c r="TPW1" s="17"/>
      <c r="TPX1" s="17"/>
      <c r="TPY1" s="17"/>
      <c r="TPZ1" s="17"/>
      <c r="TQA1" s="17"/>
      <c r="TQB1" s="17"/>
      <c r="TQC1" s="17"/>
      <c r="TQD1" s="17"/>
      <c r="TQE1" s="17"/>
      <c r="TQF1" s="17"/>
      <c r="TQG1" s="17"/>
      <c r="TQH1" s="17"/>
      <c r="TQI1" s="17"/>
      <c r="TQJ1" s="17"/>
      <c r="TQK1" s="17"/>
      <c r="TQL1" s="17"/>
      <c r="TQM1" s="17"/>
      <c r="TQN1" s="17"/>
      <c r="TQO1" s="17"/>
      <c r="TQP1" s="17"/>
      <c r="TQQ1" s="17"/>
      <c r="TQR1" s="17"/>
      <c r="TQS1" s="17"/>
      <c r="TQT1" s="17"/>
      <c r="TQU1" s="17"/>
      <c r="TQV1" s="17"/>
      <c r="TQW1" s="17"/>
      <c r="TQX1" s="17"/>
      <c r="TQY1" s="17"/>
      <c r="TQZ1" s="17"/>
      <c r="TRA1" s="17"/>
      <c r="TRB1" s="17"/>
      <c r="TRC1" s="17"/>
      <c r="TRD1" s="17"/>
      <c r="TRE1" s="17"/>
      <c r="TRF1" s="17"/>
      <c r="TRG1" s="17"/>
      <c r="TRH1" s="17"/>
      <c r="TRI1" s="17"/>
      <c r="TRJ1" s="17"/>
      <c r="TRK1" s="17"/>
      <c r="TRL1" s="17"/>
      <c r="TRM1" s="17"/>
      <c r="TRN1" s="17"/>
      <c r="TRO1" s="17"/>
      <c r="TRP1" s="17"/>
      <c r="TRQ1" s="17"/>
      <c r="TRR1" s="17"/>
      <c r="TRS1" s="17"/>
      <c r="TRT1" s="17"/>
      <c r="TRU1" s="17"/>
      <c r="TRV1" s="17"/>
      <c r="TRW1" s="17"/>
      <c r="TRX1" s="17"/>
      <c r="TRY1" s="17"/>
      <c r="TRZ1" s="17"/>
      <c r="TSA1" s="17"/>
      <c r="TSB1" s="17"/>
      <c r="TSC1" s="17"/>
      <c r="TSD1" s="17"/>
      <c r="TSE1" s="17"/>
      <c r="TSF1" s="17"/>
      <c r="TSG1" s="17"/>
      <c r="TSH1" s="17"/>
      <c r="TSI1" s="17"/>
      <c r="TSJ1" s="17"/>
      <c r="TSK1" s="17"/>
      <c r="TSL1" s="17"/>
      <c r="TSM1" s="17"/>
      <c r="TSN1" s="17"/>
      <c r="TSO1" s="17"/>
      <c r="TSP1" s="17"/>
      <c r="TSQ1" s="17"/>
      <c r="TSR1" s="17"/>
      <c r="TSS1" s="17"/>
      <c r="TST1" s="17"/>
      <c r="TSU1" s="17"/>
      <c r="TSV1" s="17"/>
      <c r="TSW1" s="17"/>
      <c r="TSX1" s="17"/>
      <c r="TSY1" s="17"/>
      <c r="TSZ1" s="17"/>
      <c r="TTA1" s="17"/>
      <c r="TTB1" s="17"/>
      <c r="TTC1" s="17"/>
      <c r="TTD1" s="17"/>
      <c r="TTE1" s="17"/>
      <c r="TTF1" s="17"/>
      <c r="TTG1" s="17"/>
      <c r="TTH1" s="17"/>
      <c r="TTI1" s="17"/>
      <c r="TTJ1" s="17"/>
      <c r="TTK1" s="17"/>
      <c r="TTL1" s="17"/>
      <c r="TTM1" s="17"/>
      <c r="TTN1" s="17"/>
      <c r="TTO1" s="17"/>
      <c r="TTP1" s="17"/>
      <c r="TTQ1" s="17"/>
      <c r="TTR1" s="17"/>
      <c r="TTS1" s="17"/>
      <c r="TTT1" s="17"/>
      <c r="TTU1" s="17"/>
      <c r="TTV1" s="17"/>
      <c r="TTW1" s="17"/>
      <c r="TTX1" s="17"/>
      <c r="TTY1" s="17"/>
      <c r="TTZ1" s="17"/>
      <c r="TUA1" s="17"/>
      <c r="TUB1" s="17"/>
      <c r="TUC1" s="17"/>
      <c r="TUD1" s="17"/>
      <c r="TUE1" s="17"/>
      <c r="TUF1" s="17"/>
      <c r="TUG1" s="17"/>
      <c r="TUH1" s="17"/>
      <c r="TUI1" s="17"/>
      <c r="TUJ1" s="17"/>
      <c r="TUK1" s="17"/>
      <c r="TUL1" s="17"/>
      <c r="TUM1" s="17"/>
      <c r="TUN1" s="17"/>
      <c r="TUO1" s="17"/>
      <c r="TUP1" s="17"/>
      <c r="TUQ1" s="17"/>
      <c r="TUR1" s="17"/>
      <c r="TUS1" s="17"/>
      <c r="TUT1" s="17"/>
      <c r="TUU1" s="17"/>
      <c r="TUV1" s="17"/>
      <c r="TUW1" s="17"/>
      <c r="TUX1" s="17"/>
      <c r="TUY1" s="17"/>
      <c r="TUZ1" s="17"/>
      <c r="TVA1" s="17"/>
      <c r="TVB1" s="17"/>
      <c r="TVC1" s="17"/>
      <c r="TVD1" s="17"/>
      <c r="TVE1" s="17"/>
      <c r="TVF1" s="17"/>
      <c r="TVG1" s="17"/>
      <c r="TVH1" s="17"/>
      <c r="TVI1" s="17"/>
      <c r="TVJ1" s="17"/>
      <c r="TVK1" s="17"/>
      <c r="TVL1" s="17"/>
      <c r="TVM1" s="17"/>
      <c r="TVN1" s="17"/>
      <c r="TVO1" s="17"/>
      <c r="TVP1" s="17"/>
      <c r="TVQ1" s="17"/>
      <c r="TVR1" s="17"/>
      <c r="TVS1" s="17"/>
      <c r="TVT1" s="17"/>
      <c r="TVU1" s="17"/>
      <c r="TVV1" s="17"/>
      <c r="TVW1" s="17"/>
      <c r="TVX1" s="17"/>
      <c r="TVY1" s="17"/>
      <c r="TVZ1" s="17"/>
      <c r="TWA1" s="17"/>
      <c r="TWB1" s="17"/>
      <c r="TWC1" s="17"/>
      <c r="TWD1" s="17"/>
      <c r="TWE1" s="17"/>
      <c r="TWF1" s="17"/>
      <c r="TWG1" s="17"/>
      <c r="TWH1" s="17"/>
      <c r="TWI1" s="17"/>
      <c r="TWJ1" s="17"/>
      <c r="TWK1" s="17"/>
      <c r="TWL1" s="17"/>
      <c r="TWM1" s="17"/>
      <c r="TWN1" s="17"/>
      <c r="TWO1" s="17"/>
      <c r="TWP1" s="17"/>
      <c r="TWQ1" s="17"/>
      <c r="TWR1" s="17"/>
      <c r="TWS1" s="17"/>
      <c r="TWT1" s="17"/>
      <c r="TWU1" s="17"/>
      <c r="TWV1" s="17"/>
      <c r="TWW1" s="17"/>
      <c r="TWX1" s="17"/>
      <c r="TWY1" s="17"/>
      <c r="TWZ1" s="17"/>
      <c r="TXA1" s="17"/>
      <c r="TXB1" s="17"/>
      <c r="TXC1" s="17"/>
      <c r="TXD1" s="17"/>
      <c r="TXE1" s="17"/>
      <c r="TXF1" s="17"/>
      <c r="TXG1" s="17"/>
      <c r="TXH1" s="17"/>
      <c r="TXI1" s="17"/>
      <c r="TXJ1" s="17"/>
      <c r="TXK1" s="17"/>
      <c r="TXL1" s="17"/>
      <c r="TXM1" s="17"/>
      <c r="TXN1" s="17"/>
      <c r="TXO1" s="17"/>
      <c r="TXP1" s="17"/>
      <c r="TXQ1" s="17"/>
      <c r="TXR1" s="17"/>
      <c r="TXS1" s="17"/>
      <c r="TXT1" s="17"/>
      <c r="TXU1" s="17"/>
      <c r="TXV1" s="17"/>
      <c r="TXW1" s="17"/>
      <c r="TXX1" s="17"/>
      <c r="TXY1" s="17"/>
      <c r="TXZ1" s="17"/>
      <c r="TYA1" s="17"/>
      <c r="TYB1" s="17"/>
      <c r="TYC1" s="17"/>
      <c r="TYD1" s="17"/>
      <c r="TYE1" s="17"/>
      <c r="TYF1" s="17"/>
      <c r="TYG1" s="17"/>
      <c r="TYH1" s="17"/>
      <c r="TYI1" s="17"/>
      <c r="TYJ1" s="17"/>
      <c r="TYK1" s="17"/>
      <c r="TYL1" s="17"/>
      <c r="TYM1" s="17"/>
      <c r="TYN1" s="17"/>
      <c r="TYO1" s="17"/>
      <c r="TYP1" s="17"/>
      <c r="TYQ1" s="17"/>
      <c r="TYR1" s="17"/>
      <c r="TYS1" s="17"/>
      <c r="TYT1" s="17"/>
      <c r="TYU1" s="17"/>
      <c r="TYV1" s="17"/>
      <c r="TYW1" s="17"/>
      <c r="TYX1" s="17"/>
      <c r="TYY1" s="17"/>
      <c r="TYZ1" s="17"/>
      <c r="TZA1" s="17"/>
      <c r="TZB1" s="17"/>
      <c r="TZC1" s="17"/>
      <c r="TZD1" s="17"/>
      <c r="TZE1" s="17"/>
      <c r="TZF1" s="17"/>
      <c r="TZG1" s="17"/>
      <c r="TZH1" s="17"/>
      <c r="TZI1" s="17"/>
      <c r="TZJ1" s="17"/>
      <c r="TZK1" s="17"/>
      <c r="TZL1" s="17"/>
      <c r="TZM1" s="17"/>
      <c r="TZN1" s="17"/>
      <c r="TZO1" s="17"/>
      <c r="TZP1" s="17"/>
      <c r="TZQ1" s="17"/>
      <c r="TZR1" s="17"/>
      <c r="TZS1" s="17"/>
      <c r="TZT1" s="17"/>
      <c r="TZU1" s="17"/>
      <c r="TZV1" s="17"/>
      <c r="TZW1" s="17"/>
      <c r="TZX1" s="17"/>
      <c r="TZY1" s="17"/>
      <c r="TZZ1" s="17"/>
      <c r="UAA1" s="17"/>
      <c r="UAB1" s="17"/>
      <c r="UAC1" s="17"/>
      <c r="UAD1" s="17"/>
      <c r="UAE1" s="17"/>
      <c r="UAF1" s="17"/>
      <c r="UAG1" s="17"/>
      <c r="UAH1" s="17"/>
      <c r="UAI1" s="17"/>
      <c r="UAJ1" s="17"/>
      <c r="UAK1" s="17"/>
      <c r="UAL1" s="17"/>
      <c r="UAM1" s="17"/>
      <c r="UAN1" s="17"/>
      <c r="UAO1" s="17"/>
      <c r="UAP1" s="17"/>
      <c r="UAQ1" s="17"/>
      <c r="UAR1" s="17"/>
      <c r="UAS1" s="17"/>
      <c r="UAT1" s="17"/>
      <c r="UAU1" s="17"/>
      <c r="UAV1" s="17"/>
      <c r="UAW1" s="17"/>
      <c r="UAX1" s="17"/>
      <c r="UAY1" s="17"/>
      <c r="UAZ1" s="17"/>
      <c r="UBA1" s="17"/>
      <c r="UBB1" s="17"/>
      <c r="UBC1" s="17"/>
      <c r="UBD1" s="17"/>
      <c r="UBE1" s="17"/>
      <c r="UBF1" s="17"/>
      <c r="UBG1" s="17"/>
      <c r="UBH1" s="17"/>
      <c r="UBI1" s="17"/>
      <c r="UBJ1" s="17"/>
      <c r="UBK1" s="17"/>
      <c r="UBL1" s="17"/>
      <c r="UBM1" s="17"/>
      <c r="UBN1" s="17"/>
      <c r="UBO1" s="17"/>
      <c r="UBP1" s="17"/>
      <c r="UBQ1" s="17"/>
      <c r="UBR1" s="17"/>
      <c r="UBS1" s="17"/>
      <c r="UBT1" s="17"/>
      <c r="UBU1" s="17"/>
      <c r="UBV1" s="17"/>
      <c r="UBW1" s="17"/>
      <c r="UBX1" s="17"/>
      <c r="UBY1" s="17"/>
      <c r="UBZ1" s="17"/>
      <c r="UCA1" s="17"/>
      <c r="UCB1" s="17"/>
      <c r="UCC1" s="17"/>
      <c r="UCD1" s="17"/>
      <c r="UCE1" s="17"/>
      <c r="UCF1" s="17"/>
      <c r="UCG1" s="17"/>
      <c r="UCH1" s="17"/>
      <c r="UCI1" s="17"/>
      <c r="UCJ1" s="17"/>
      <c r="UCK1" s="17"/>
      <c r="UCL1" s="17"/>
      <c r="UCM1" s="17"/>
      <c r="UCN1" s="17"/>
      <c r="UCO1" s="17"/>
      <c r="UCP1" s="17"/>
      <c r="UCQ1" s="17"/>
      <c r="UCR1" s="17"/>
      <c r="UCS1" s="17"/>
      <c r="UCT1" s="17"/>
      <c r="UCU1" s="17"/>
      <c r="UCV1" s="17"/>
      <c r="UCW1" s="17"/>
      <c r="UCX1" s="17"/>
      <c r="UCY1" s="17"/>
      <c r="UCZ1" s="17"/>
      <c r="UDA1" s="17"/>
      <c r="UDB1" s="17"/>
      <c r="UDC1" s="17"/>
      <c r="UDD1" s="17"/>
      <c r="UDE1" s="17"/>
      <c r="UDF1" s="17"/>
      <c r="UDG1" s="17"/>
      <c r="UDH1" s="17"/>
      <c r="UDI1" s="17"/>
      <c r="UDJ1" s="17"/>
      <c r="UDK1" s="17"/>
      <c r="UDL1" s="17"/>
      <c r="UDM1" s="17"/>
      <c r="UDN1" s="17"/>
      <c r="UDO1" s="17"/>
      <c r="UDP1" s="17"/>
      <c r="UDQ1" s="17"/>
      <c r="UDR1" s="17"/>
      <c r="UDS1" s="17"/>
      <c r="UDT1" s="17"/>
      <c r="UDU1" s="17"/>
      <c r="UDV1" s="17"/>
      <c r="UDW1" s="17"/>
      <c r="UDX1" s="17"/>
      <c r="UDY1" s="17"/>
      <c r="UDZ1" s="17"/>
      <c r="UEA1" s="17"/>
      <c r="UEB1" s="17"/>
      <c r="UEC1" s="17"/>
      <c r="UED1" s="17"/>
      <c r="UEE1" s="17"/>
      <c r="UEF1" s="17"/>
      <c r="UEG1" s="17"/>
      <c r="UEH1" s="17"/>
      <c r="UEI1" s="17"/>
      <c r="UEJ1" s="17"/>
      <c r="UEK1" s="17"/>
      <c r="UEL1" s="17"/>
      <c r="UEM1" s="17"/>
      <c r="UEN1" s="17"/>
      <c r="UEO1" s="17"/>
      <c r="UEP1" s="17"/>
      <c r="UEQ1" s="17"/>
      <c r="UER1" s="17"/>
      <c r="UES1" s="17"/>
      <c r="UET1" s="17"/>
      <c r="UEU1" s="17"/>
      <c r="UEV1" s="17"/>
      <c r="UEW1" s="17"/>
      <c r="UEX1" s="17"/>
      <c r="UEY1" s="17"/>
      <c r="UEZ1" s="17"/>
      <c r="UFA1" s="17"/>
      <c r="UFB1" s="17"/>
      <c r="UFC1" s="17"/>
      <c r="UFD1" s="17"/>
      <c r="UFE1" s="17"/>
      <c r="UFF1" s="17"/>
      <c r="UFG1" s="17"/>
      <c r="UFH1" s="17"/>
      <c r="UFI1" s="17"/>
      <c r="UFJ1" s="17"/>
      <c r="UFK1" s="17"/>
      <c r="UFL1" s="17"/>
      <c r="UFM1" s="17"/>
      <c r="UFN1" s="17"/>
      <c r="UFO1" s="17"/>
      <c r="UFP1" s="17"/>
      <c r="UFQ1" s="17"/>
      <c r="UFR1" s="17"/>
      <c r="UFS1" s="17"/>
      <c r="UFT1" s="17"/>
      <c r="UFU1" s="17"/>
      <c r="UFV1" s="17"/>
      <c r="UFW1" s="17"/>
      <c r="UFX1" s="17"/>
      <c r="UFY1" s="17"/>
      <c r="UFZ1" s="17"/>
      <c r="UGA1" s="17"/>
      <c r="UGB1" s="17"/>
      <c r="UGC1" s="17"/>
      <c r="UGD1" s="17"/>
      <c r="UGE1" s="17"/>
      <c r="UGF1" s="17"/>
      <c r="UGG1" s="17"/>
      <c r="UGH1" s="17"/>
      <c r="UGI1" s="17"/>
      <c r="UGJ1" s="17"/>
      <c r="UGK1" s="17"/>
      <c r="UGL1" s="17"/>
      <c r="UGM1" s="17"/>
      <c r="UGN1" s="17"/>
      <c r="UGO1" s="17"/>
      <c r="UGP1" s="17"/>
      <c r="UGQ1" s="17"/>
      <c r="UGR1" s="17"/>
      <c r="UGS1" s="17"/>
      <c r="UGT1" s="17"/>
      <c r="UGU1" s="17"/>
      <c r="UGV1" s="17"/>
      <c r="UGW1" s="17"/>
      <c r="UGX1" s="17"/>
      <c r="UGY1" s="17"/>
      <c r="UGZ1" s="17"/>
      <c r="UHA1" s="17"/>
      <c r="UHB1" s="17"/>
      <c r="UHC1" s="17"/>
      <c r="UHD1" s="17"/>
      <c r="UHE1" s="17"/>
      <c r="UHF1" s="17"/>
      <c r="UHG1" s="17"/>
      <c r="UHH1" s="17"/>
      <c r="UHI1" s="17"/>
      <c r="UHJ1" s="17"/>
      <c r="UHK1" s="17"/>
      <c r="UHL1" s="17"/>
      <c r="UHM1" s="17"/>
      <c r="UHN1" s="17"/>
      <c r="UHO1" s="17"/>
      <c r="UHP1" s="17"/>
      <c r="UHQ1" s="17"/>
      <c r="UHR1" s="17"/>
      <c r="UHS1" s="17"/>
      <c r="UHT1" s="17"/>
      <c r="UHU1" s="17"/>
      <c r="UHV1" s="17"/>
      <c r="UHW1" s="17"/>
      <c r="UHX1" s="17"/>
      <c r="UHY1" s="17"/>
      <c r="UHZ1" s="17"/>
      <c r="UIA1" s="17"/>
      <c r="UIB1" s="17"/>
      <c r="UIC1" s="17"/>
      <c r="UID1" s="17"/>
      <c r="UIE1" s="17"/>
      <c r="UIF1" s="17"/>
      <c r="UIG1" s="17"/>
      <c r="UIH1" s="17"/>
      <c r="UII1" s="17"/>
      <c r="UIJ1" s="17"/>
      <c r="UIK1" s="17"/>
      <c r="UIL1" s="17"/>
      <c r="UIM1" s="17"/>
      <c r="UIN1" s="17"/>
      <c r="UIO1" s="17"/>
      <c r="UIP1" s="17"/>
      <c r="UIQ1" s="17"/>
      <c r="UIR1" s="17"/>
      <c r="UIS1" s="17"/>
      <c r="UIT1" s="17"/>
      <c r="UIU1" s="17"/>
      <c r="UIV1" s="17"/>
      <c r="UIW1" s="17"/>
      <c r="UIX1" s="17"/>
      <c r="UIY1" s="17"/>
      <c r="UIZ1" s="17"/>
      <c r="UJA1" s="17"/>
      <c r="UJB1" s="17"/>
      <c r="UJC1" s="17"/>
      <c r="UJD1" s="17"/>
      <c r="UJE1" s="17"/>
      <c r="UJF1" s="17"/>
      <c r="UJG1" s="17"/>
      <c r="UJH1" s="17"/>
      <c r="UJI1" s="17"/>
      <c r="UJJ1" s="17"/>
      <c r="UJK1" s="17"/>
      <c r="UJL1" s="17"/>
      <c r="UJM1" s="17"/>
      <c r="UJN1" s="17"/>
      <c r="UJO1" s="17"/>
      <c r="UJP1" s="17"/>
      <c r="UJQ1" s="17"/>
      <c r="UJR1" s="17"/>
      <c r="UJS1" s="17"/>
      <c r="UJT1" s="17"/>
      <c r="UJU1" s="17"/>
      <c r="UJV1" s="17"/>
      <c r="UJW1" s="17"/>
      <c r="UJX1" s="17"/>
      <c r="UJY1" s="17"/>
      <c r="UJZ1" s="17"/>
      <c r="UKA1" s="17"/>
      <c r="UKB1" s="17"/>
      <c r="UKC1" s="17"/>
      <c r="UKD1" s="17"/>
      <c r="UKE1" s="17"/>
      <c r="UKF1" s="17"/>
      <c r="UKG1" s="17"/>
      <c r="UKH1" s="17"/>
      <c r="UKI1" s="17"/>
      <c r="UKJ1" s="17"/>
      <c r="UKK1" s="17"/>
      <c r="UKL1" s="17"/>
      <c r="UKM1" s="17"/>
      <c r="UKN1" s="17"/>
      <c r="UKO1" s="17"/>
      <c r="UKP1" s="17"/>
      <c r="UKQ1" s="17"/>
      <c r="UKR1" s="17"/>
      <c r="UKS1" s="17"/>
      <c r="UKT1" s="17"/>
      <c r="UKU1" s="17"/>
      <c r="UKV1" s="17"/>
      <c r="UKW1" s="17"/>
      <c r="UKX1" s="17"/>
      <c r="UKY1" s="17"/>
      <c r="UKZ1" s="17"/>
      <c r="ULA1" s="17"/>
      <c r="ULB1" s="17"/>
      <c r="ULC1" s="17"/>
      <c r="ULD1" s="17"/>
      <c r="ULE1" s="17"/>
      <c r="ULF1" s="17"/>
      <c r="ULG1" s="17"/>
      <c r="ULH1" s="17"/>
      <c r="ULI1" s="17"/>
      <c r="ULJ1" s="17"/>
      <c r="ULK1" s="17"/>
      <c r="ULL1" s="17"/>
      <c r="ULM1" s="17"/>
      <c r="ULN1" s="17"/>
      <c r="ULO1" s="17"/>
      <c r="ULP1" s="17"/>
      <c r="ULQ1" s="17"/>
      <c r="ULR1" s="17"/>
      <c r="ULS1" s="17"/>
      <c r="ULT1" s="17"/>
      <c r="ULU1" s="17"/>
      <c r="ULV1" s="17"/>
      <c r="ULW1" s="17"/>
      <c r="ULX1" s="17"/>
      <c r="ULY1" s="17"/>
      <c r="ULZ1" s="17"/>
      <c r="UMA1" s="17"/>
      <c r="UMB1" s="17"/>
      <c r="UMC1" s="17"/>
      <c r="UMD1" s="17"/>
      <c r="UME1" s="17"/>
      <c r="UMF1" s="17"/>
      <c r="UMG1" s="17"/>
      <c r="UMH1" s="17"/>
      <c r="UMI1" s="17"/>
      <c r="UMJ1" s="17"/>
      <c r="UMK1" s="17"/>
      <c r="UML1" s="17"/>
      <c r="UMM1" s="17"/>
      <c r="UMN1" s="17"/>
      <c r="UMO1" s="17"/>
      <c r="UMP1" s="17"/>
      <c r="UMQ1" s="17"/>
      <c r="UMR1" s="17"/>
      <c r="UMS1" s="17"/>
      <c r="UMT1" s="17"/>
      <c r="UMU1" s="17"/>
      <c r="UMV1" s="17"/>
      <c r="UMW1" s="17"/>
      <c r="UMX1" s="17"/>
      <c r="UMY1" s="17"/>
      <c r="UMZ1" s="17"/>
      <c r="UNA1" s="17"/>
      <c r="UNB1" s="17"/>
      <c r="UNC1" s="17"/>
      <c r="UND1" s="17"/>
      <c r="UNE1" s="17"/>
      <c r="UNF1" s="17"/>
      <c r="UNG1" s="17"/>
      <c r="UNH1" s="17"/>
      <c r="UNI1" s="17"/>
      <c r="UNJ1" s="17"/>
      <c r="UNK1" s="17"/>
      <c r="UNL1" s="17"/>
      <c r="UNM1" s="17"/>
      <c r="UNN1" s="17"/>
      <c r="UNO1" s="17"/>
      <c r="UNP1" s="17"/>
      <c r="UNQ1" s="17"/>
      <c r="UNR1" s="17"/>
      <c r="UNS1" s="17"/>
      <c r="UNT1" s="17"/>
      <c r="UNU1" s="17"/>
      <c r="UNV1" s="17"/>
      <c r="UNW1" s="17"/>
      <c r="UNX1" s="17"/>
      <c r="UNY1" s="17"/>
      <c r="UNZ1" s="17"/>
      <c r="UOA1" s="17"/>
      <c r="UOB1" s="17"/>
      <c r="UOC1" s="17"/>
      <c r="UOD1" s="17"/>
      <c r="UOE1" s="17"/>
      <c r="UOF1" s="17"/>
      <c r="UOG1" s="17"/>
      <c r="UOH1" s="17"/>
      <c r="UOI1" s="17"/>
      <c r="UOJ1" s="17"/>
      <c r="UOK1" s="17"/>
      <c r="UOL1" s="17"/>
      <c r="UOM1" s="17"/>
      <c r="UON1" s="17"/>
      <c r="UOO1" s="17"/>
      <c r="UOP1" s="17"/>
      <c r="UOQ1" s="17"/>
      <c r="UOR1" s="17"/>
      <c r="UOS1" s="17"/>
      <c r="UOT1" s="17"/>
      <c r="UOU1" s="17"/>
      <c r="UOV1" s="17"/>
      <c r="UOW1" s="17"/>
      <c r="UOX1" s="17"/>
      <c r="UOY1" s="17"/>
      <c r="UOZ1" s="17"/>
      <c r="UPA1" s="17"/>
      <c r="UPB1" s="17"/>
      <c r="UPC1" s="17"/>
      <c r="UPD1" s="17"/>
      <c r="UPE1" s="17"/>
      <c r="UPF1" s="17"/>
      <c r="UPG1" s="17"/>
      <c r="UPH1" s="17"/>
      <c r="UPI1" s="17"/>
      <c r="UPJ1" s="17"/>
      <c r="UPK1" s="17"/>
      <c r="UPL1" s="17"/>
      <c r="UPM1" s="17"/>
      <c r="UPN1" s="17"/>
      <c r="UPO1" s="17"/>
      <c r="UPP1" s="17"/>
      <c r="UPQ1" s="17"/>
      <c r="UPR1" s="17"/>
      <c r="UPS1" s="17"/>
      <c r="UPT1" s="17"/>
      <c r="UPU1" s="17"/>
      <c r="UPV1" s="17"/>
      <c r="UPW1" s="17"/>
      <c r="UPX1" s="17"/>
      <c r="UPY1" s="17"/>
      <c r="UPZ1" s="17"/>
      <c r="UQA1" s="17"/>
      <c r="UQB1" s="17"/>
      <c r="UQC1" s="17"/>
      <c r="UQD1" s="17"/>
      <c r="UQE1" s="17"/>
      <c r="UQF1" s="17"/>
      <c r="UQG1" s="17"/>
      <c r="UQH1" s="17"/>
      <c r="UQI1" s="17"/>
      <c r="UQJ1" s="17"/>
      <c r="UQK1" s="17"/>
      <c r="UQL1" s="17"/>
      <c r="UQM1" s="17"/>
      <c r="UQN1" s="17"/>
      <c r="UQO1" s="17"/>
      <c r="UQP1" s="17"/>
      <c r="UQQ1" s="17"/>
      <c r="UQR1" s="17"/>
      <c r="UQS1" s="17"/>
      <c r="UQT1" s="17"/>
      <c r="UQU1" s="17"/>
      <c r="UQV1" s="17"/>
      <c r="UQW1" s="17"/>
      <c r="UQX1" s="17"/>
      <c r="UQY1" s="17"/>
      <c r="UQZ1" s="17"/>
      <c r="URA1" s="17"/>
      <c r="URB1" s="17"/>
      <c r="URC1" s="17"/>
      <c r="URD1" s="17"/>
      <c r="URE1" s="17"/>
      <c r="URF1" s="17"/>
      <c r="URG1" s="17"/>
      <c r="URH1" s="17"/>
      <c r="URI1" s="17"/>
      <c r="URJ1" s="17"/>
      <c r="URK1" s="17"/>
      <c r="URL1" s="17"/>
      <c r="URM1" s="17"/>
      <c r="URN1" s="17"/>
      <c r="URO1" s="17"/>
      <c r="URP1" s="17"/>
      <c r="URQ1" s="17"/>
      <c r="URR1" s="17"/>
      <c r="URS1" s="17"/>
      <c r="URT1" s="17"/>
      <c r="URU1" s="17"/>
      <c r="URV1" s="17"/>
      <c r="URW1" s="17"/>
      <c r="URX1" s="17"/>
      <c r="URY1" s="17"/>
      <c r="URZ1" s="17"/>
      <c r="USA1" s="17"/>
      <c r="USB1" s="17"/>
      <c r="USC1" s="17"/>
      <c r="USD1" s="17"/>
      <c r="USE1" s="17"/>
      <c r="USF1" s="17"/>
      <c r="USG1" s="17"/>
      <c r="USH1" s="17"/>
      <c r="USI1" s="17"/>
      <c r="USJ1" s="17"/>
      <c r="USK1" s="17"/>
      <c r="USL1" s="17"/>
      <c r="USM1" s="17"/>
      <c r="USN1" s="17"/>
      <c r="USO1" s="17"/>
      <c r="USP1" s="17"/>
      <c r="USQ1" s="17"/>
      <c r="USR1" s="17"/>
      <c r="USS1" s="17"/>
      <c r="UST1" s="17"/>
      <c r="USU1" s="17"/>
      <c r="USV1" s="17"/>
      <c r="USW1" s="17"/>
      <c r="USX1" s="17"/>
      <c r="USY1" s="17"/>
      <c r="USZ1" s="17"/>
      <c r="UTA1" s="17"/>
      <c r="UTB1" s="17"/>
      <c r="UTC1" s="17"/>
      <c r="UTD1" s="17"/>
      <c r="UTE1" s="17"/>
      <c r="UTF1" s="17"/>
      <c r="UTG1" s="17"/>
      <c r="UTH1" s="17"/>
      <c r="UTI1" s="17"/>
      <c r="UTJ1" s="17"/>
      <c r="UTK1" s="17"/>
      <c r="UTL1" s="17"/>
      <c r="UTM1" s="17"/>
      <c r="UTN1" s="17"/>
      <c r="UTO1" s="17"/>
      <c r="UTP1" s="17"/>
      <c r="UTQ1" s="17"/>
      <c r="UTR1" s="17"/>
      <c r="UTS1" s="17"/>
      <c r="UTT1" s="17"/>
      <c r="UTU1" s="17"/>
      <c r="UTV1" s="17"/>
      <c r="UTW1" s="17"/>
      <c r="UTX1" s="17"/>
      <c r="UTY1" s="17"/>
      <c r="UTZ1" s="17"/>
      <c r="UUA1" s="17"/>
      <c r="UUB1" s="17"/>
      <c r="UUC1" s="17"/>
      <c r="UUD1" s="17"/>
      <c r="UUE1" s="17"/>
      <c r="UUF1" s="17"/>
      <c r="UUG1" s="17"/>
      <c r="UUH1" s="17"/>
      <c r="UUI1" s="17"/>
      <c r="UUJ1" s="17"/>
      <c r="UUK1" s="17"/>
      <c r="UUL1" s="17"/>
      <c r="UUM1" s="17"/>
      <c r="UUN1" s="17"/>
      <c r="UUO1" s="17"/>
      <c r="UUP1" s="17"/>
      <c r="UUQ1" s="17"/>
      <c r="UUR1" s="17"/>
      <c r="UUS1" s="17"/>
      <c r="UUT1" s="17"/>
      <c r="UUU1" s="17"/>
      <c r="UUV1" s="17"/>
      <c r="UUW1" s="17"/>
      <c r="UUX1" s="17"/>
      <c r="UUY1" s="17"/>
      <c r="UUZ1" s="17"/>
      <c r="UVA1" s="17"/>
      <c r="UVB1" s="17"/>
      <c r="UVC1" s="17"/>
      <c r="UVD1" s="17"/>
      <c r="UVE1" s="17"/>
      <c r="UVF1" s="17"/>
      <c r="UVG1" s="17"/>
      <c r="UVH1" s="17"/>
      <c r="UVI1" s="17"/>
      <c r="UVJ1" s="17"/>
      <c r="UVK1" s="17"/>
      <c r="UVL1" s="17"/>
      <c r="UVM1" s="17"/>
      <c r="UVN1" s="17"/>
      <c r="UVO1" s="17"/>
      <c r="UVP1" s="17"/>
      <c r="UVQ1" s="17"/>
      <c r="UVR1" s="17"/>
      <c r="UVS1" s="17"/>
      <c r="UVT1" s="17"/>
      <c r="UVU1" s="17"/>
      <c r="UVV1" s="17"/>
      <c r="UVW1" s="17"/>
      <c r="UVX1" s="17"/>
      <c r="UVY1" s="17"/>
      <c r="UVZ1" s="17"/>
      <c r="UWA1" s="17"/>
      <c r="UWB1" s="17"/>
      <c r="UWC1" s="17"/>
      <c r="UWD1" s="17"/>
      <c r="UWE1" s="17"/>
      <c r="UWF1" s="17"/>
      <c r="UWG1" s="17"/>
      <c r="UWH1" s="17"/>
      <c r="UWI1" s="17"/>
      <c r="UWJ1" s="17"/>
      <c r="UWK1" s="17"/>
      <c r="UWL1" s="17"/>
      <c r="UWM1" s="17"/>
      <c r="UWN1" s="17"/>
      <c r="UWO1" s="17"/>
      <c r="UWP1" s="17"/>
      <c r="UWQ1" s="17"/>
      <c r="UWR1" s="17"/>
      <c r="UWS1" s="17"/>
      <c r="UWT1" s="17"/>
      <c r="UWU1" s="17"/>
      <c r="UWV1" s="17"/>
      <c r="UWW1" s="17"/>
      <c r="UWX1" s="17"/>
      <c r="UWY1" s="17"/>
      <c r="UWZ1" s="17"/>
      <c r="UXA1" s="17"/>
      <c r="UXB1" s="17"/>
      <c r="UXC1" s="17"/>
      <c r="UXD1" s="17"/>
      <c r="UXE1" s="17"/>
      <c r="UXF1" s="17"/>
      <c r="UXG1" s="17"/>
      <c r="UXH1" s="17"/>
      <c r="UXI1" s="17"/>
      <c r="UXJ1" s="17"/>
      <c r="UXK1" s="17"/>
      <c r="UXL1" s="17"/>
      <c r="UXM1" s="17"/>
      <c r="UXN1" s="17"/>
      <c r="UXO1" s="17"/>
      <c r="UXP1" s="17"/>
      <c r="UXQ1" s="17"/>
      <c r="UXR1" s="17"/>
      <c r="UXS1" s="17"/>
      <c r="UXT1" s="17"/>
      <c r="UXU1" s="17"/>
      <c r="UXV1" s="17"/>
      <c r="UXW1" s="17"/>
      <c r="UXX1" s="17"/>
      <c r="UXY1" s="17"/>
      <c r="UXZ1" s="17"/>
      <c r="UYA1" s="17"/>
      <c r="UYB1" s="17"/>
      <c r="UYC1" s="17"/>
      <c r="UYD1" s="17"/>
      <c r="UYE1" s="17"/>
      <c r="UYF1" s="17"/>
      <c r="UYG1" s="17"/>
      <c r="UYH1" s="17"/>
      <c r="UYI1" s="17"/>
      <c r="UYJ1" s="17"/>
      <c r="UYK1" s="17"/>
      <c r="UYL1" s="17"/>
      <c r="UYM1" s="17"/>
      <c r="UYN1" s="17"/>
      <c r="UYO1" s="17"/>
      <c r="UYP1" s="17"/>
      <c r="UYQ1" s="17"/>
      <c r="UYR1" s="17"/>
      <c r="UYS1" s="17"/>
      <c r="UYT1" s="17"/>
      <c r="UYU1" s="17"/>
      <c r="UYV1" s="17"/>
      <c r="UYW1" s="17"/>
      <c r="UYX1" s="17"/>
      <c r="UYY1" s="17"/>
      <c r="UYZ1" s="17"/>
      <c r="UZA1" s="17"/>
      <c r="UZB1" s="17"/>
      <c r="UZC1" s="17"/>
      <c r="UZD1" s="17"/>
      <c r="UZE1" s="17"/>
      <c r="UZF1" s="17"/>
      <c r="UZG1" s="17"/>
      <c r="UZH1" s="17"/>
      <c r="UZI1" s="17"/>
      <c r="UZJ1" s="17"/>
      <c r="UZK1" s="17"/>
      <c r="UZL1" s="17"/>
      <c r="UZM1" s="17"/>
      <c r="UZN1" s="17"/>
      <c r="UZO1" s="17"/>
      <c r="UZP1" s="17"/>
      <c r="UZQ1" s="17"/>
      <c r="UZR1" s="17"/>
      <c r="UZS1" s="17"/>
      <c r="UZT1" s="17"/>
      <c r="UZU1" s="17"/>
      <c r="UZV1" s="17"/>
      <c r="UZW1" s="17"/>
      <c r="UZX1" s="17"/>
      <c r="UZY1" s="17"/>
      <c r="UZZ1" s="17"/>
      <c r="VAA1" s="17"/>
      <c r="VAB1" s="17"/>
      <c r="VAC1" s="17"/>
      <c r="VAD1" s="17"/>
      <c r="VAE1" s="17"/>
      <c r="VAF1" s="17"/>
      <c r="VAG1" s="17"/>
      <c r="VAH1" s="17"/>
      <c r="VAI1" s="17"/>
      <c r="VAJ1" s="17"/>
      <c r="VAK1" s="17"/>
      <c r="VAL1" s="17"/>
      <c r="VAM1" s="17"/>
      <c r="VAN1" s="17"/>
      <c r="VAO1" s="17"/>
      <c r="VAP1" s="17"/>
      <c r="VAQ1" s="17"/>
      <c r="VAR1" s="17"/>
      <c r="VAS1" s="17"/>
      <c r="VAT1" s="17"/>
      <c r="VAU1" s="17"/>
      <c r="VAV1" s="17"/>
      <c r="VAW1" s="17"/>
      <c r="VAX1" s="17"/>
      <c r="VAY1" s="17"/>
      <c r="VAZ1" s="17"/>
      <c r="VBA1" s="17"/>
      <c r="VBB1" s="17"/>
      <c r="VBC1" s="17"/>
      <c r="VBD1" s="17"/>
      <c r="VBE1" s="17"/>
      <c r="VBF1" s="17"/>
      <c r="VBG1" s="17"/>
      <c r="VBH1" s="17"/>
      <c r="VBI1" s="17"/>
      <c r="VBJ1" s="17"/>
      <c r="VBK1" s="17"/>
      <c r="VBL1" s="17"/>
      <c r="VBM1" s="17"/>
      <c r="VBN1" s="17"/>
      <c r="VBO1" s="17"/>
      <c r="VBP1" s="17"/>
      <c r="VBQ1" s="17"/>
      <c r="VBR1" s="17"/>
      <c r="VBS1" s="17"/>
      <c r="VBT1" s="17"/>
      <c r="VBU1" s="17"/>
      <c r="VBV1" s="17"/>
      <c r="VBW1" s="17"/>
      <c r="VBX1" s="17"/>
      <c r="VBY1" s="17"/>
      <c r="VBZ1" s="17"/>
      <c r="VCA1" s="17"/>
      <c r="VCB1" s="17"/>
      <c r="VCC1" s="17"/>
      <c r="VCD1" s="17"/>
      <c r="VCE1" s="17"/>
      <c r="VCF1" s="17"/>
      <c r="VCG1" s="17"/>
      <c r="VCH1" s="17"/>
      <c r="VCI1" s="17"/>
      <c r="VCJ1" s="17"/>
      <c r="VCK1" s="17"/>
      <c r="VCL1" s="17"/>
      <c r="VCM1" s="17"/>
      <c r="VCN1" s="17"/>
      <c r="VCO1" s="17"/>
      <c r="VCP1" s="17"/>
      <c r="VCQ1" s="17"/>
      <c r="VCR1" s="17"/>
      <c r="VCS1" s="17"/>
      <c r="VCT1" s="17"/>
      <c r="VCU1" s="17"/>
      <c r="VCV1" s="17"/>
      <c r="VCW1" s="17"/>
      <c r="VCX1" s="17"/>
      <c r="VCY1" s="17"/>
      <c r="VCZ1" s="17"/>
      <c r="VDA1" s="17"/>
      <c r="VDB1" s="17"/>
      <c r="VDC1" s="17"/>
      <c r="VDD1" s="17"/>
      <c r="VDE1" s="17"/>
      <c r="VDF1" s="17"/>
      <c r="VDG1" s="17"/>
      <c r="VDH1" s="17"/>
      <c r="VDI1" s="17"/>
      <c r="VDJ1" s="17"/>
      <c r="VDK1" s="17"/>
      <c r="VDL1" s="17"/>
      <c r="VDM1" s="17"/>
      <c r="VDN1" s="17"/>
      <c r="VDO1" s="17"/>
      <c r="VDP1" s="17"/>
      <c r="VDQ1" s="17"/>
      <c r="VDR1" s="17"/>
      <c r="VDS1" s="17"/>
      <c r="VDT1" s="17"/>
      <c r="VDU1" s="17"/>
      <c r="VDV1" s="17"/>
      <c r="VDW1" s="17"/>
      <c r="VDX1" s="17"/>
      <c r="VDY1" s="17"/>
      <c r="VDZ1" s="17"/>
      <c r="VEA1" s="17"/>
      <c r="VEB1" s="17"/>
      <c r="VEC1" s="17"/>
      <c r="VED1" s="17"/>
      <c r="VEE1" s="17"/>
      <c r="VEF1" s="17"/>
      <c r="VEG1" s="17"/>
      <c r="VEH1" s="17"/>
      <c r="VEI1" s="17"/>
      <c r="VEJ1" s="17"/>
      <c r="VEK1" s="17"/>
      <c r="VEL1" s="17"/>
      <c r="VEM1" s="17"/>
      <c r="VEN1" s="17"/>
      <c r="VEO1" s="17"/>
      <c r="VEP1" s="17"/>
      <c r="VEQ1" s="17"/>
      <c r="VER1" s="17"/>
      <c r="VES1" s="17"/>
      <c r="VET1" s="17"/>
      <c r="VEU1" s="17"/>
      <c r="VEV1" s="17"/>
      <c r="VEW1" s="17"/>
      <c r="VEX1" s="17"/>
      <c r="VEY1" s="17"/>
      <c r="VEZ1" s="17"/>
      <c r="VFA1" s="17"/>
      <c r="VFB1" s="17"/>
      <c r="VFC1" s="17"/>
      <c r="VFD1" s="17"/>
      <c r="VFE1" s="17"/>
      <c r="VFF1" s="17"/>
      <c r="VFG1" s="17"/>
      <c r="VFH1" s="17"/>
      <c r="VFI1" s="17"/>
      <c r="VFJ1" s="17"/>
      <c r="VFK1" s="17"/>
      <c r="VFL1" s="17"/>
      <c r="VFM1" s="17"/>
      <c r="VFN1" s="17"/>
      <c r="VFO1" s="17"/>
      <c r="VFP1" s="17"/>
      <c r="VFQ1" s="17"/>
      <c r="VFR1" s="17"/>
      <c r="VFS1" s="17"/>
      <c r="VFT1" s="17"/>
      <c r="VFU1" s="17"/>
      <c r="VFV1" s="17"/>
      <c r="VFW1" s="17"/>
      <c r="VFX1" s="17"/>
      <c r="VFY1" s="17"/>
      <c r="VFZ1" s="17"/>
      <c r="VGA1" s="17"/>
      <c r="VGB1" s="17"/>
      <c r="VGC1" s="17"/>
      <c r="VGD1" s="17"/>
      <c r="VGE1" s="17"/>
      <c r="VGF1" s="17"/>
      <c r="VGG1" s="17"/>
      <c r="VGH1" s="17"/>
      <c r="VGI1" s="17"/>
      <c r="VGJ1" s="17"/>
      <c r="VGK1" s="17"/>
      <c r="VGL1" s="17"/>
      <c r="VGM1" s="17"/>
      <c r="VGN1" s="17"/>
      <c r="VGO1" s="17"/>
      <c r="VGP1" s="17"/>
      <c r="VGQ1" s="17"/>
      <c r="VGR1" s="17"/>
      <c r="VGS1" s="17"/>
      <c r="VGT1" s="17"/>
      <c r="VGU1" s="17"/>
      <c r="VGV1" s="17"/>
      <c r="VGW1" s="17"/>
      <c r="VGX1" s="17"/>
      <c r="VGY1" s="17"/>
      <c r="VGZ1" s="17"/>
      <c r="VHA1" s="17"/>
      <c r="VHB1" s="17"/>
      <c r="VHC1" s="17"/>
      <c r="VHD1" s="17"/>
      <c r="VHE1" s="17"/>
      <c r="VHF1" s="17"/>
      <c r="VHG1" s="17"/>
      <c r="VHH1" s="17"/>
      <c r="VHI1" s="17"/>
      <c r="VHJ1" s="17"/>
      <c r="VHK1" s="17"/>
      <c r="VHL1" s="17"/>
      <c r="VHM1" s="17"/>
      <c r="VHN1" s="17"/>
      <c r="VHO1" s="17"/>
      <c r="VHP1" s="17"/>
      <c r="VHQ1" s="17"/>
      <c r="VHR1" s="17"/>
      <c r="VHS1" s="17"/>
      <c r="VHT1" s="17"/>
      <c r="VHU1" s="17"/>
      <c r="VHV1" s="17"/>
      <c r="VHW1" s="17"/>
      <c r="VHX1" s="17"/>
      <c r="VHY1" s="17"/>
      <c r="VHZ1" s="17"/>
      <c r="VIA1" s="17"/>
      <c r="VIB1" s="17"/>
      <c r="VIC1" s="17"/>
      <c r="VID1" s="17"/>
      <c r="VIE1" s="17"/>
      <c r="VIF1" s="17"/>
      <c r="VIG1" s="17"/>
      <c r="VIH1" s="17"/>
      <c r="VII1" s="17"/>
      <c r="VIJ1" s="17"/>
      <c r="VIK1" s="17"/>
      <c r="VIL1" s="17"/>
      <c r="VIM1" s="17"/>
      <c r="VIN1" s="17"/>
      <c r="VIO1" s="17"/>
      <c r="VIP1" s="17"/>
      <c r="VIQ1" s="17"/>
      <c r="VIR1" s="17"/>
      <c r="VIS1" s="17"/>
      <c r="VIT1" s="17"/>
      <c r="VIU1" s="17"/>
      <c r="VIV1" s="17"/>
      <c r="VIW1" s="17"/>
      <c r="VIX1" s="17"/>
      <c r="VIY1" s="17"/>
      <c r="VIZ1" s="17"/>
      <c r="VJA1" s="17"/>
      <c r="VJB1" s="17"/>
      <c r="VJC1" s="17"/>
      <c r="VJD1" s="17"/>
      <c r="VJE1" s="17"/>
      <c r="VJF1" s="17"/>
      <c r="VJG1" s="17"/>
      <c r="VJH1" s="17"/>
      <c r="VJI1" s="17"/>
      <c r="VJJ1" s="17"/>
      <c r="VJK1" s="17"/>
      <c r="VJL1" s="17"/>
      <c r="VJM1" s="17"/>
      <c r="VJN1" s="17"/>
      <c r="VJO1" s="17"/>
      <c r="VJP1" s="17"/>
      <c r="VJQ1" s="17"/>
      <c r="VJR1" s="17"/>
      <c r="VJS1" s="17"/>
      <c r="VJT1" s="17"/>
      <c r="VJU1" s="17"/>
      <c r="VJV1" s="17"/>
      <c r="VJW1" s="17"/>
      <c r="VJX1" s="17"/>
      <c r="VJY1" s="17"/>
      <c r="VJZ1" s="17"/>
      <c r="VKA1" s="17"/>
      <c r="VKB1" s="17"/>
      <c r="VKC1" s="17"/>
      <c r="VKD1" s="17"/>
      <c r="VKE1" s="17"/>
      <c r="VKF1" s="17"/>
      <c r="VKG1" s="17"/>
      <c r="VKH1" s="17"/>
      <c r="VKI1" s="17"/>
      <c r="VKJ1" s="17"/>
      <c r="VKK1" s="17"/>
      <c r="VKL1" s="17"/>
      <c r="VKM1" s="17"/>
      <c r="VKN1" s="17"/>
      <c r="VKO1" s="17"/>
      <c r="VKP1" s="17"/>
      <c r="VKQ1" s="17"/>
      <c r="VKR1" s="17"/>
      <c r="VKS1" s="17"/>
      <c r="VKT1" s="17"/>
      <c r="VKU1" s="17"/>
      <c r="VKV1" s="17"/>
      <c r="VKW1" s="17"/>
      <c r="VKX1" s="17"/>
      <c r="VKY1" s="17"/>
      <c r="VKZ1" s="17"/>
      <c r="VLA1" s="17"/>
      <c r="VLB1" s="17"/>
      <c r="VLC1" s="17"/>
      <c r="VLD1" s="17"/>
      <c r="VLE1" s="17"/>
      <c r="VLF1" s="17"/>
      <c r="VLG1" s="17"/>
      <c r="VLH1" s="17"/>
      <c r="VLI1" s="17"/>
      <c r="VLJ1" s="17"/>
      <c r="VLK1" s="17"/>
      <c r="VLL1" s="17"/>
      <c r="VLM1" s="17"/>
      <c r="VLN1" s="17"/>
      <c r="VLO1" s="17"/>
      <c r="VLP1" s="17"/>
      <c r="VLQ1" s="17"/>
      <c r="VLR1" s="17"/>
      <c r="VLS1" s="17"/>
      <c r="VLT1" s="17"/>
      <c r="VLU1" s="17"/>
      <c r="VLV1" s="17"/>
      <c r="VLW1" s="17"/>
      <c r="VLX1" s="17"/>
      <c r="VLY1" s="17"/>
      <c r="VLZ1" s="17"/>
      <c r="VMA1" s="17"/>
      <c r="VMB1" s="17"/>
      <c r="VMC1" s="17"/>
      <c r="VMD1" s="17"/>
      <c r="VME1" s="17"/>
      <c r="VMF1" s="17"/>
      <c r="VMG1" s="17"/>
      <c r="VMH1" s="17"/>
      <c r="VMI1" s="17"/>
      <c r="VMJ1" s="17"/>
      <c r="VMK1" s="17"/>
      <c r="VML1" s="17"/>
      <c r="VMM1" s="17"/>
      <c r="VMN1" s="17"/>
      <c r="VMO1" s="17"/>
      <c r="VMP1" s="17"/>
      <c r="VMQ1" s="17"/>
      <c r="VMR1" s="17"/>
      <c r="VMS1" s="17"/>
      <c r="VMT1" s="17"/>
      <c r="VMU1" s="17"/>
      <c r="VMV1" s="17"/>
      <c r="VMW1" s="17"/>
      <c r="VMX1" s="17"/>
      <c r="VMY1" s="17"/>
      <c r="VMZ1" s="17"/>
      <c r="VNA1" s="17"/>
      <c r="VNB1" s="17"/>
      <c r="VNC1" s="17"/>
      <c r="VND1" s="17"/>
      <c r="VNE1" s="17"/>
      <c r="VNF1" s="17"/>
      <c r="VNG1" s="17"/>
      <c r="VNH1" s="17"/>
      <c r="VNI1" s="17"/>
      <c r="VNJ1" s="17"/>
      <c r="VNK1" s="17"/>
      <c r="VNL1" s="17"/>
      <c r="VNM1" s="17"/>
      <c r="VNN1" s="17"/>
      <c r="VNO1" s="17"/>
      <c r="VNP1" s="17"/>
      <c r="VNQ1" s="17"/>
      <c r="VNR1" s="17"/>
      <c r="VNS1" s="17"/>
      <c r="VNT1" s="17"/>
      <c r="VNU1" s="17"/>
      <c r="VNV1" s="17"/>
      <c r="VNW1" s="17"/>
      <c r="VNX1" s="17"/>
      <c r="VNY1" s="17"/>
      <c r="VNZ1" s="17"/>
      <c r="VOA1" s="17"/>
      <c r="VOB1" s="17"/>
      <c r="VOC1" s="17"/>
      <c r="VOD1" s="17"/>
      <c r="VOE1" s="17"/>
      <c r="VOF1" s="17"/>
      <c r="VOG1" s="17"/>
      <c r="VOH1" s="17"/>
      <c r="VOI1" s="17"/>
      <c r="VOJ1" s="17"/>
      <c r="VOK1" s="17"/>
      <c r="VOL1" s="17"/>
      <c r="VOM1" s="17"/>
      <c r="VON1" s="17"/>
      <c r="VOO1" s="17"/>
      <c r="VOP1" s="17"/>
      <c r="VOQ1" s="17"/>
      <c r="VOR1" s="17"/>
      <c r="VOS1" s="17"/>
      <c r="VOT1" s="17"/>
      <c r="VOU1" s="17"/>
      <c r="VOV1" s="17"/>
      <c r="VOW1" s="17"/>
      <c r="VOX1" s="17"/>
      <c r="VOY1" s="17"/>
      <c r="VOZ1" s="17"/>
      <c r="VPA1" s="17"/>
      <c r="VPB1" s="17"/>
      <c r="VPC1" s="17"/>
      <c r="VPD1" s="17"/>
      <c r="VPE1" s="17"/>
      <c r="VPF1" s="17"/>
      <c r="VPG1" s="17"/>
      <c r="VPH1" s="17"/>
      <c r="VPI1" s="17"/>
      <c r="VPJ1" s="17"/>
      <c r="VPK1" s="17"/>
      <c r="VPL1" s="17"/>
      <c r="VPM1" s="17"/>
      <c r="VPN1" s="17"/>
      <c r="VPO1" s="17"/>
      <c r="VPP1" s="17"/>
      <c r="VPQ1" s="17"/>
      <c r="VPR1" s="17"/>
      <c r="VPS1" s="17"/>
      <c r="VPT1" s="17"/>
      <c r="VPU1" s="17"/>
      <c r="VPV1" s="17"/>
      <c r="VPW1" s="17"/>
      <c r="VPX1" s="17"/>
      <c r="VPY1" s="17"/>
      <c r="VPZ1" s="17"/>
      <c r="VQA1" s="17"/>
      <c r="VQB1" s="17"/>
      <c r="VQC1" s="17"/>
      <c r="VQD1" s="17"/>
      <c r="VQE1" s="17"/>
      <c r="VQF1" s="17"/>
      <c r="VQG1" s="17"/>
      <c r="VQH1" s="17"/>
      <c r="VQI1" s="17"/>
      <c r="VQJ1" s="17"/>
      <c r="VQK1" s="17"/>
      <c r="VQL1" s="17"/>
      <c r="VQM1" s="17"/>
      <c r="VQN1" s="17"/>
      <c r="VQO1" s="17"/>
      <c r="VQP1" s="17"/>
      <c r="VQQ1" s="17"/>
      <c r="VQR1" s="17"/>
      <c r="VQS1" s="17"/>
      <c r="VQT1" s="17"/>
      <c r="VQU1" s="17"/>
      <c r="VQV1" s="17"/>
      <c r="VQW1" s="17"/>
      <c r="VQX1" s="17"/>
      <c r="VQY1" s="17"/>
      <c r="VQZ1" s="17"/>
      <c r="VRA1" s="17"/>
      <c r="VRB1" s="17"/>
      <c r="VRC1" s="17"/>
      <c r="VRD1" s="17"/>
      <c r="VRE1" s="17"/>
      <c r="VRF1" s="17"/>
      <c r="VRG1" s="17"/>
      <c r="VRH1" s="17"/>
      <c r="VRI1" s="17"/>
      <c r="VRJ1" s="17"/>
      <c r="VRK1" s="17"/>
      <c r="VRL1" s="17"/>
      <c r="VRM1" s="17"/>
      <c r="VRN1" s="17"/>
      <c r="VRO1" s="17"/>
      <c r="VRP1" s="17"/>
      <c r="VRQ1" s="17"/>
      <c r="VRR1" s="17"/>
      <c r="VRS1" s="17"/>
      <c r="VRT1" s="17"/>
      <c r="VRU1" s="17"/>
      <c r="VRV1" s="17"/>
      <c r="VRW1" s="17"/>
      <c r="VRX1" s="17"/>
      <c r="VRY1" s="17"/>
      <c r="VRZ1" s="17"/>
      <c r="VSA1" s="17"/>
      <c r="VSB1" s="17"/>
      <c r="VSC1" s="17"/>
      <c r="VSD1" s="17"/>
      <c r="VSE1" s="17"/>
      <c r="VSF1" s="17"/>
      <c r="VSG1" s="17"/>
      <c r="VSH1" s="17"/>
      <c r="VSI1" s="17"/>
      <c r="VSJ1" s="17"/>
      <c r="VSK1" s="17"/>
      <c r="VSL1" s="17"/>
      <c r="VSM1" s="17"/>
      <c r="VSN1" s="17"/>
      <c r="VSO1" s="17"/>
      <c r="VSP1" s="17"/>
      <c r="VSQ1" s="17"/>
      <c r="VSR1" s="17"/>
      <c r="VSS1" s="17"/>
      <c r="VST1" s="17"/>
      <c r="VSU1" s="17"/>
      <c r="VSV1" s="17"/>
      <c r="VSW1" s="17"/>
      <c r="VSX1" s="17"/>
      <c r="VSY1" s="17"/>
      <c r="VSZ1" s="17"/>
      <c r="VTA1" s="17"/>
      <c r="VTB1" s="17"/>
      <c r="VTC1" s="17"/>
      <c r="VTD1" s="17"/>
      <c r="VTE1" s="17"/>
      <c r="VTF1" s="17"/>
      <c r="VTG1" s="17"/>
      <c r="VTH1" s="17"/>
      <c r="VTI1" s="17"/>
      <c r="VTJ1" s="17"/>
      <c r="VTK1" s="17"/>
      <c r="VTL1" s="17"/>
      <c r="VTM1" s="17"/>
      <c r="VTN1" s="17"/>
      <c r="VTO1" s="17"/>
      <c r="VTP1" s="17"/>
      <c r="VTQ1" s="17"/>
      <c r="VTR1" s="17"/>
      <c r="VTS1" s="17"/>
      <c r="VTT1" s="17"/>
      <c r="VTU1" s="17"/>
      <c r="VTV1" s="17"/>
      <c r="VTW1" s="17"/>
      <c r="VTX1" s="17"/>
      <c r="VTY1" s="17"/>
      <c r="VTZ1" s="17"/>
      <c r="VUA1" s="17"/>
      <c r="VUB1" s="17"/>
      <c r="VUC1" s="17"/>
      <c r="VUD1" s="17"/>
      <c r="VUE1" s="17"/>
      <c r="VUF1" s="17"/>
      <c r="VUG1" s="17"/>
      <c r="VUH1" s="17"/>
      <c r="VUI1" s="17"/>
      <c r="VUJ1" s="17"/>
      <c r="VUK1" s="17"/>
      <c r="VUL1" s="17"/>
      <c r="VUM1" s="17"/>
      <c r="VUN1" s="17"/>
      <c r="VUO1" s="17"/>
      <c r="VUP1" s="17"/>
      <c r="VUQ1" s="17"/>
      <c r="VUR1" s="17"/>
      <c r="VUS1" s="17"/>
      <c r="VUT1" s="17"/>
      <c r="VUU1" s="17"/>
      <c r="VUV1" s="17"/>
      <c r="VUW1" s="17"/>
      <c r="VUX1" s="17"/>
      <c r="VUY1" s="17"/>
      <c r="VUZ1" s="17"/>
      <c r="VVA1" s="17"/>
      <c r="VVB1" s="17"/>
      <c r="VVC1" s="17"/>
      <c r="VVD1" s="17"/>
      <c r="VVE1" s="17"/>
      <c r="VVF1" s="17"/>
      <c r="VVG1" s="17"/>
      <c r="VVH1" s="17"/>
      <c r="VVI1" s="17"/>
      <c r="VVJ1" s="17"/>
      <c r="VVK1" s="17"/>
      <c r="VVL1" s="17"/>
      <c r="VVM1" s="17"/>
      <c r="VVN1" s="17"/>
      <c r="VVO1" s="17"/>
      <c r="VVP1" s="17"/>
      <c r="VVQ1" s="17"/>
      <c r="VVR1" s="17"/>
      <c r="VVS1" s="17"/>
      <c r="VVT1" s="17"/>
      <c r="VVU1" s="17"/>
      <c r="VVV1" s="17"/>
      <c r="VVW1" s="17"/>
      <c r="VVX1" s="17"/>
      <c r="VVY1" s="17"/>
      <c r="VVZ1" s="17"/>
      <c r="VWA1" s="17"/>
      <c r="VWB1" s="17"/>
      <c r="VWC1" s="17"/>
      <c r="VWD1" s="17"/>
      <c r="VWE1" s="17"/>
      <c r="VWF1" s="17"/>
      <c r="VWG1" s="17"/>
      <c r="VWH1" s="17"/>
      <c r="VWI1" s="17"/>
      <c r="VWJ1" s="17"/>
      <c r="VWK1" s="17"/>
      <c r="VWL1" s="17"/>
      <c r="VWM1" s="17"/>
      <c r="VWN1" s="17"/>
      <c r="VWO1" s="17"/>
      <c r="VWP1" s="17"/>
      <c r="VWQ1" s="17"/>
      <c r="VWR1" s="17"/>
      <c r="VWS1" s="17"/>
      <c r="VWT1" s="17"/>
      <c r="VWU1" s="17"/>
      <c r="VWV1" s="17"/>
      <c r="VWW1" s="17"/>
      <c r="VWX1" s="17"/>
      <c r="VWY1" s="17"/>
      <c r="VWZ1" s="17"/>
      <c r="VXA1" s="17"/>
      <c r="VXB1" s="17"/>
      <c r="VXC1" s="17"/>
      <c r="VXD1" s="17"/>
      <c r="VXE1" s="17"/>
      <c r="VXF1" s="17"/>
      <c r="VXG1" s="17"/>
      <c r="VXH1" s="17"/>
      <c r="VXI1" s="17"/>
      <c r="VXJ1" s="17"/>
      <c r="VXK1" s="17"/>
      <c r="VXL1" s="17"/>
      <c r="VXM1" s="17"/>
      <c r="VXN1" s="17"/>
      <c r="VXO1" s="17"/>
      <c r="VXP1" s="17"/>
      <c r="VXQ1" s="17"/>
      <c r="VXR1" s="17"/>
      <c r="VXS1" s="17"/>
      <c r="VXT1" s="17"/>
      <c r="VXU1" s="17"/>
      <c r="VXV1" s="17"/>
      <c r="VXW1" s="17"/>
      <c r="VXX1" s="17"/>
      <c r="VXY1" s="17"/>
      <c r="VXZ1" s="17"/>
      <c r="VYA1" s="17"/>
      <c r="VYB1" s="17"/>
      <c r="VYC1" s="17"/>
      <c r="VYD1" s="17"/>
      <c r="VYE1" s="17"/>
      <c r="VYF1" s="17"/>
      <c r="VYG1" s="17"/>
      <c r="VYH1" s="17"/>
      <c r="VYI1" s="17"/>
      <c r="VYJ1" s="17"/>
      <c r="VYK1" s="17"/>
      <c r="VYL1" s="17"/>
      <c r="VYM1" s="17"/>
      <c r="VYN1" s="17"/>
      <c r="VYO1" s="17"/>
      <c r="VYP1" s="17"/>
      <c r="VYQ1" s="17"/>
      <c r="VYR1" s="17"/>
      <c r="VYS1" s="17"/>
      <c r="VYT1" s="17"/>
      <c r="VYU1" s="17"/>
      <c r="VYV1" s="17"/>
      <c r="VYW1" s="17"/>
      <c r="VYX1" s="17"/>
      <c r="VYY1" s="17"/>
      <c r="VYZ1" s="17"/>
      <c r="VZA1" s="17"/>
      <c r="VZB1" s="17"/>
      <c r="VZC1" s="17"/>
      <c r="VZD1" s="17"/>
      <c r="VZE1" s="17"/>
      <c r="VZF1" s="17"/>
      <c r="VZG1" s="17"/>
      <c r="VZH1" s="17"/>
      <c r="VZI1" s="17"/>
      <c r="VZJ1" s="17"/>
      <c r="VZK1" s="17"/>
      <c r="VZL1" s="17"/>
      <c r="VZM1" s="17"/>
      <c r="VZN1" s="17"/>
      <c r="VZO1" s="17"/>
      <c r="VZP1" s="17"/>
      <c r="VZQ1" s="17"/>
      <c r="VZR1" s="17"/>
      <c r="VZS1" s="17"/>
      <c r="VZT1" s="17"/>
      <c r="VZU1" s="17"/>
      <c r="VZV1" s="17"/>
      <c r="VZW1" s="17"/>
      <c r="VZX1" s="17"/>
      <c r="VZY1" s="17"/>
      <c r="VZZ1" s="17"/>
      <c r="WAA1" s="17"/>
      <c r="WAB1" s="17"/>
      <c r="WAC1" s="17"/>
      <c r="WAD1" s="17"/>
      <c r="WAE1" s="17"/>
      <c r="WAF1" s="17"/>
      <c r="WAG1" s="17"/>
      <c r="WAH1" s="17"/>
      <c r="WAI1" s="17"/>
      <c r="WAJ1" s="17"/>
      <c r="WAK1" s="17"/>
      <c r="WAL1" s="17"/>
      <c r="WAM1" s="17"/>
      <c r="WAN1" s="17"/>
      <c r="WAO1" s="17"/>
      <c r="WAP1" s="17"/>
      <c r="WAQ1" s="17"/>
      <c r="WAR1" s="17"/>
      <c r="WAS1" s="17"/>
      <c r="WAT1" s="17"/>
      <c r="WAU1" s="17"/>
      <c r="WAV1" s="17"/>
      <c r="WAW1" s="17"/>
      <c r="WAX1" s="17"/>
      <c r="WAY1" s="17"/>
      <c r="WAZ1" s="17"/>
      <c r="WBA1" s="17"/>
      <c r="WBB1" s="17"/>
      <c r="WBC1" s="17"/>
      <c r="WBD1" s="17"/>
      <c r="WBE1" s="17"/>
      <c r="WBF1" s="17"/>
      <c r="WBG1" s="17"/>
      <c r="WBH1" s="17"/>
      <c r="WBI1" s="17"/>
      <c r="WBJ1" s="17"/>
      <c r="WBK1" s="17"/>
      <c r="WBL1" s="17"/>
      <c r="WBM1" s="17"/>
      <c r="WBN1" s="17"/>
      <c r="WBO1" s="17"/>
      <c r="WBP1" s="17"/>
      <c r="WBQ1" s="17"/>
      <c r="WBR1" s="17"/>
      <c r="WBS1" s="17"/>
      <c r="WBT1" s="17"/>
      <c r="WBU1" s="17"/>
      <c r="WBV1" s="17"/>
      <c r="WBW1" s="17"/>
      <c r="WBX1" s="17"/>
      <c r="WBY1" s="17"/>
      <c r="WBZ1" s="17"/>
      <c r="WCA1" s="17"/>
      <c r="WCB1" s="17"/>
      <c r="WCC1" s="17"/>
      <c r="WCD1" s="17"/>
      <c r="WCE1" s="17"/>
      <c r="WCF1" s="17"/>
      <c r="WCG1" s="17"/>
      <c r="WCH1" s="17"/>
      <c r="WCI1" s="17"/>
      <c r="WCJ1" s="17"/>
      <c r="WCK1" s="17"/>
      <c r="WCL1" s="17"/>
      <c r="WCM1" s="17"/>
      <c r="WCN1" s="17"/>
      <c r="WCO1" s="17"/>
      <c r="WCP1" s="17"/>
      <c r="WCQ1" s="17"/>
      <c r="WCR1" s="17"/>
      <c r="WCS1" s="17"/>
      <c r="WCT1" s="17"/>
      <c r="WCU1" s="17"/>
      <c r="WCV1" s="17"/>
      <c r="WCW1" s="17"/>
      <c r="WCX1" s="17"/>
      <c r="WCY1" s="17"/>
      <c r="WCZ1" s="17"/>
      <c r="WDA1" s="17"/>
      <c r="WDB1" s="17"/>
      <c r="WDC1" s="17"/>
      <c r="WDD1" s="17"/>
      <c r="WDE1" s="17"/>
      <c r="WDF1" s="17"/>
      <c r="WDG1" s="17"/>
      <c r="WDH1" s="17"/>
      <c r="WDI1" s="17"/>
      <c r="WDJ1" s="17"/>
      <c r="WDK1" s="17"/>
      <c r="WDL1" s="17"/>
      <c r="WDM1" s="17"/>
      <c r="WDN1" s="17"/>
      <c r="WDO1" s="17"/>
      <c r="WDP1" s="17"/>
      <c r="WDQ1" s="17"/>
      <c r="WDR1" s="17"/>
      <c r="WDS1" s="17"/>
      <c r="WDT1" s="17"/>
      <c r="WDU1" s="17"/>
      <c r="WDV1" s="17"/>
      <c r="WDW1" s="17"/>
      <c r="WDX1" s="17"/>
      <c r="WDY1" s="17"/>
      <c r="WDZ1" s="17"/>
      <c r="WEA1" s="17"/>
      <c r="WEB1" s="17"/>
      <c r="WEC1" s="17"/>
      <c r="WED1" s="17"/>
      <c r="WEE1" s="17"/>
      <c r="WEF1" s="17"/>
      <c r="WEG1" s="17"/>
      <c r="WEH1" s="17"/>
      <c r="WEI1" s="17"/>
      <c r="WEJ1" s="17"/>
      <c r="WEK1" s="17"/>
      <c r="WEL1" s="17"/>
      <c r="WEM1" s="17"/>
      <c r="WEN1" s="17"/>
      <c r="WEO1" s="17"/>
      <c r="WEP1" s="17"/>
      <c r="WEQ1" s="17"/>
      <c r="WER1" s="17"/>
      <c r="WES1" s="17"/>
      <c r="WET1" s="17"/>
      <c r="WEU1" s="17"/>
      <c r="WEV1" s="17"/>
      <c r="WEW1" s="17"/>
      <c r="WEX1" s="17"/>
      <c r="WEY1" s="17"/>
      <c r="WEZ1" s="17"/>
      <c r="WFA1" s="17"/>
      <c r="WFB1" s="17"/>
      <c r="WFC1" s="17"/>
      <c r="WFD1" s="17"/>
      <c r="WFE1" s="17"/>
      <c r="WFF1" s="17"/>
      <c r="WFG1" s="17"/>
      <c r="WFH1" s="17"/>
      <c r="WFI1" s="17"/>
      <c r="WFJ1" s="17"/>
      <c r="WFK1" s="17"/>
      <c r="WFL1" s="17"/>
      <c r="WFM1" s="17"/>
      <c r="WFN1" s="17"/>
      <c r="WFO1" s="17"/>
      <c r="WFP1" s="17"/>
      <c r="WFQ1" s="17"/>
      <c r="WFR1" s="17"/>
      <c r="WFS1" s="17"/>
      <c r="WFT1" s="17"/>
      <c r="WFU1" s="17"/>
      <c r="WFV1" s="17"/>
      <c r="WFW1" s="17"/>
      <c r="WFX1" s="17"/>
      <c r="WFY1" s="17"/>
      <c r="WFZ1" s="17"/>
      <c r="WGA1" s="17"/>
      <c r="WGB1" s="17"/>
      <c r="WGC1" s="17"/>
      <c r="WGD1" s="17"/>
      <c r="WGE1" s="17"/>
      <c r="WGF1" s="17"/>
      <c r="WGG1" s="17"/>
      <c r="WGH1" s="17"/>
      <c r="WGI1" s="17"/>
      <c r="WGJ1" s="17"/>
      <c r="WGK1" s="17"/>
      <c r="WGL1" s="17"/>
      <c r="WGM1" s="17"/>
      <c r="WGN1" s="17"/>
      <c r="WGO1" s="17"/>
      <c r="WGP1" s="17"/>
      <c r="WGQ1" s="17"/>
      <c r="WGR1" s="17"/>
      <c r="WGS1" s="17"/>
      <c r="WGT1" s="17"/>
      <c r="WGU1" s="17"/>
      <c r="WGV1" s="17"/>
      <c r="WGW1" s="17"/>
      <c r="WGX1" s="17"/>
      <c r="WGY1" s="17"/>
      <c r="WGZ1" s="17"/>
      <c r="WHA1" s="17"/>
      <c r="WHB1" s="17"/>
      <c r="WHC1" s="17"/>
      <c r="WHD1" s="17"/>
      <c r="WHE1" s="17"/>
      <c r="WHF1" s="17"/>
      <c r="WHG1" s="17"/>
      <c r="WHH1" s="17"/>
      <c r="WHI1" s="17"/>
      <c r="WHJ1" s="17"/>
      <c r="WHK1" s="17"/>
      <c r="WHL1" s="17"/>
      <c r="WHM1" s="17"/>
      <c r="WHN1" s="17"/>
      <c r="WHO1" s="17"/>
      <c r="WHP1" s="17"/>
      <c r="WHQ1" s="17"/>
      <c r="WHR1" s="17"/>
      <c r="WHS1" s="17"/>
      <c r="WHT1" s="17"/>
      <c r="WHU1" s="17"/>
      <c r="WHV1" s="17"/>
      <c r="WHW1" s="17"/>
      <c r="WHX1" s="17"/>
      <c r="WHY1" s="17"/>
      <c r="WHZ1" s="17"/>
      <c r="WIA1" s="17"/>
      <c r="WIB1" s="17"/>
      <c r="WIC1" s="17"/>
      <c r="WID1" s="17"/>
      <c r="WIE1" s="17"/>
      <c r="WIF1" s="17"/>
      <c r="WIG1" s="17"/>
      <c r="WIH1" s="17"/>
      <c r="WII1" s="17"/>
      <c r="WIJ1" s="17"/>
      <c r="WIK1" s="17"/>
      <c r="WIL1" s="17"/>
      <c r="WIM1" s="17"/>
      <c r="WIN1" s="17"/>
      <c r="WIO1" s="17"/>
      <c r="WIP1" s="17"/>
      <c r="WIQ1" s="17"/>
      <c r="WIR1" s="17"/>
      <c r="WIS1" s="17"/>
      <c r="WIT1" s="17"/>
      <c r="WIU1" s="17"/>
      <c r="WIV1" s="17"/>
      <c r="WIW1" s="17"/>
      <c r="WIX1" s="17"/>
      <c r="WIY1" s="17"/>
      <c r="WIZ1" s="17"/>
      <c r="WJA1" s="17"/>
      <c r="WJB1" s="17"/>
      <c r="WJC1" s="17"/>
      <c r="WJD1" s="17"/>
      <c r="WJE1" s="17"/>
      <c r="WJF1" s="17"/>
      <c r="WJG1" s="17"/>
      <c r="WJH1" s="17"/>
      <c r="WJI1" s="17"/>
      <c r="WJJ1" s="17"/>
      <c r="WJK1" s="17"/>
      <c r="WJL1" s="17"/>
      <c r="WJM1" s="17"/>
      <c r="WJN1" s="17"/>
      <c r="WJO1" s="17"/>
      <c r="WJP1" s="17"/>
      <c r="WJQ1" s="17"/>
      <c r="WJR1" s="17"/>
      <c r="WJS1" s="17"/>
      <c r="WJT1" s="17"/>
      <c r="WJU1" s="17"/>
      <c r="WJV1" s="17"/>
      <c r="WJW1" s="17"/>
      <c r="WJX1" s="17"/>
      <c r="WJY1" s="17"/>
      <c r="WJZ1" s="17"/>
      <c r="WKA1" s="17"/>
      <c r="WKB1" s="17"/>
      <c r="WKC1" s="17"/>
      <c r="WKD1" s="17"/>
      <c r="WKE1" s="17"/>
      <c r="WKF1" s="17"/>
      <c r="WKG1" s="17"/>
      <c r="WKH1" s="17"/>
      <c r="WKI1" s="17"/>
      <c r="WKJ1" s="17"/>
      <c r="WKK1" s="17"/>
      <c r="WKL1" s="17"/>
      <c r="WKM1" s="17"/>
      <c r="WKN1" s="17"/>
      <c r="WKO1" s="17"/>
      <c r="WKP1" s="17"/>
      <c r="WKQ1" s="17"/>
      <c r="WKR1" s="17"/>
      <c r="WKS1" s="17"/>
      <c r="WKT1" s="17"/>
      <c r="WKU1" s="17"/>
      <c r="WKV1" s="17"/>
      <c r="WKW1" s="17"/>
      <c r="WKX1" s="17"/>
      <c r="WKY1" s="17"/>
      <c r="WKZ1" s="17"/>
      <c r="WLA1" s="17"/>
      <c r="WLB1" s="17"/>
      <c r="WLC1" s="17"/>
      <c r="WLD1" s="17"/>
      <c r="WLE1" s="17"/>
      <c r="WLF1" s="17"/>
      <c r="WLG1" s="17"/>
      <c r="WLH1" s="17"/>
      <c r="WLI1" s="17"/>
      <c r="WLJ1" s="17"/>
      <c r="WLK1" s="17"/>
      <c r="WLL1" s="17"/>
      <c r="WLM1" s="17"/>
      <c r="WLN1" s="17"/>
      <c r="WLO1" s="17"/>
      <c r="WLP1" s="17"/>
      <c r="WLQ1" s="17"/>
      <c r="WLR1" s="17"/>
      <c r="WLS1" s="17"/>
      <c r="WLT1" s="17"/>
      <c r="WLU1" s="17"/>
      <c r="WLV1" s="17"/>
      <c r="WLW1" s="17"/>
      <c r="WLX1" s="17"/>
      <c r="WLY1" s="17"/>
      <c r="WLZ1" s="17"/>
      <c r="WMA1" s="17"/>
      <c r="WMB1" s="17"/>
      <c r="WMC1" s="17"/>
      <c r="WMD1" s="17"/>
      <c r="WME1" s="17"/>
      <c r="WMF1" s="17"/>
      <c r="WMG1" s="17"/>
      <c r="WMH1" s="17"/>
      <c r="WMI1" s="17"/>
      <c r="WMJ1" s="17"/>
      <c r="WMK1" s="17"/>
      <c r="WML1" s="17"/>
      <c r="WMM1" s="17"/>
      <c r="WMN1" s="17"/>
      <c r="WMO1" s="17"/>
      <c r="WMP1" s="17"/>
      <c r="WMQ1" s="17"/>
      <c r="WMR1" s="17"/>
      <c r="WMS1" s="17"/>
      <c r="WMT1" s="17"/>
      <c r="WMU1" s="17"/>
      <c r="WMV1" s="17"/>
      <c r="WMW1" s="17"/>
      <c r="WMX1" s="17"/>
      <c r="WMY1" s="17"/>
      <c r="WMZ1" s="17"/>
      <c r="WNA1" s="17"/>
      <c r="WNB1" s="17"/>
      <c r="WNC1" s="17"/>
      <c r="WND1" s="17"/>
      <c r="WNE1" s="17"/>
      <c r="WNF1" s="17"/>
      <c r="WNG1" s="17"/>
      <c r="WNH1" s="17"/>
      <c r="WNI1" s="17"/>
      <c r="WNJ1" s="17"/>
      <c r="WNK1" s="17"/>
      <c r="WNL1" s="17"/>
      <c r="WNM1" s="17"/>
      <c r="WNN1" s="17"/>
      <c r="WNO1" s="17"/>
      <c r="WNP1" s="17"/>
      <c r="WNQ1" s="17"/>
      <c r="WNR1" s="17"/>
      <c r="WNS1" s="17"/>
      <c r="WNT1" s="17"/>
      <c r="WNU1" s="17"/>
      <c r="WNV1" s="17"/>
      <c r="WNW1" s="17"/>
      <c r="WNX1" s="17"/>
      <c r="WNY1" s="17"/>
      <c r="WNZ1" s="17"/>
      <c r="WOA1" s="17"/>
      <c r="WOB1" s="17"/>
      <c r="WOC1" s="17"/>
      <c r="WOD1" s="17"/>
      <c r="WOE1" s="17"/>
      <c r="WOF1" s="17"/>
      <c r="WOG1" s="17"/>
      <c r="WOH1" s="17"/>
      <c r="WOI1" s="17"/>
      <c r="WOJ1" s="17"/>
      <c r="WOK1" s="17"/>
      <c r="WOL1" s="17"/>
      <c r="WOM1" s="17"/>
      <c r="WON1" s="17"/>
      <c r="WOO1" s="17"/>
      <c r="WOP1" s="17"/>
      <c r="WOQ1" s="17"/>
      <c r="WOR1" s="17"/>
      <c r="WOS1" s="17"/>
      <c r="WOT1" s="17"/>
      <c r="WOU1" s="17"/>
      <c r="WOV1" s="17"/>
      <c r="WOW1" s="17"/>
      <c r="WOX1" s="17"/>
      <c r="WOY1" s="17"/>
      <c r="WOZ1" s="17"/>
      <c r="WPA1" s="17"/>
      <c r="WPB1" s="17"/>
      <c r="WPC1" s="17"/>
      <c r="WPD1" s="17"/>
      <c r="WPE1" s="17"/>
      <c r="WPF1" s="17"/>
      <c r="WPG1" s="17"/>
      <c r="WPH1" s="17"/>
      <c r="WPI1" s="17"/>
      <c r="WPJ1" s="17"/>
      <c r="WPK1" s="17"/>
      <c r="WPL1" s="17"/>
      <c r="WPM1" s="17"/>
      <c r="WPN1" s="17"/>
      <c r="WPO1" s="17"/>
      <c r="WPP1" s="17"/>
      <c r="WPQ1" s="17"/>
      <c r="WPR1" s="17"/>
      <c r="WPS1" s="17"/>
      <c r="WPT1" s="17"/>
      <c r="WPU1" s="17"/>
      <c r="WPV1" s="17"/>
      <c r="WPW1" s="17"/>
      <c r="WPX1" s="17"/>
      <c r="WPY1" s="17"/>
      <c r="WPZ1" s="17"/>
      <c r="WQA1" s="17"/>
      <c r="WQB1" s="17"/>
      <c r="WQC1" s="17"/>
      <c r="WQD1" s="17"/>
      <c r="WQE1" s="17"/>
      <c r="WQF1" s="17"/>
      <c r="WQG1" s="17"/>
      <c r="WQH1" s="17"/>
      <c r="WQI1" s="17"/>
      <c r="WQJ1" s="17"/>
      <c r="WQK1" s="17"/>
      <c r="WQL1" s="17"/>
      <c r="WQM1" s="17"/>
      <c r="WQN1" s="17"/>
      <c r="WQO1" s="17"/>
      <c r="WQP1" s="17"/>
      <c r="WQQ1" s="17"/>
      <c r="WQR1" s="17"/>
      <c r="WQS1" s="17"/>
      <c r="WQT1" s="17"/>
      <c r="WQU1" s="17"/>
      <c r="WQV1" s="17"/>
      <c r="WQW1" s="17"/>
      <c r="WQX1" s="17"/>
      <c r="WQY1" s="17"/>
      <c r="WQZ1" s="17"/>
      <c r="WRA1" s="17"/>
      <c r="WRB1" s="17"/>
      <c r="WRC1" s="17"/>
      <c r="WRD1" s="17"/>
      <c r="WRE1" s="17"/>
      <c r="WRF1" s="17"/>
      <c r="WRG1" s="17"/>
      <c r="WRH1" s="17"/>
      <c r="WRI1" s="17"/>
      <c r="WRJ1" s="17"/>
      <c r="WRK1" s="17"/>
      <c r="WRL1" s="17"/>
      <c r="WRM1" s="17"/>
      <c r="WRN1" s="17"/>
      <c r="WRO1" s="17"/>
      <c r="WRP1" s="17"/>
      <c r="WRQ1" s="17"/>
      <c r="WRR1" s="17"/>
      <c r="WRS1" s="17"/>
      <c r="WRT1" s="17"/>
      <c r="WRU1" s="17"/>
      <c r="WRV1" s="17"/>
      <c r="WRW1" s="17"/>
      <c r="WRX1" s="17"/>
      <c r="WRY1" s="17"/>
      <c r="WRZ1" s="17"/>
      <c r="WSA1" s="17"/>
      <c r="WSB1" s="17"/>
      <c r="WSC1" s="17"/>
      <c r="WSD1" s="17"/>
      <c r="WSE1" s="17"/>
      <c r="WSF1" s="17"/>
      <c r="WSG1" s="17"/>
      <c r="WSH1" s="17"/>
      <c r="WSI1" s="17"/>
      <c r="WSJ1" s="17"/>
      <c r="WSK1" s="17"/>
      <c r="WSL1" s="17"/>
      <c r="WSM1" s="17"/>
      <c r="WSN1" s="17"/>
      <c r="WSO1" s="17"/>
      <c r="WSP1" s="17"/>
      <c r="WSQ1" s="17"/>
      <c r="WSR1" s="17"/>
      <c r="WSS1" s="17"/>
      <c r="WST1" s="17"/>
      <c r="WSU1" s="17"/>
      <c r="WSV1" s="17"/>
      <c r="WSW1" s="17"/>
      <c r="WSX1" s="17"/>
      <c r="WSY1" s="17"/>
      <c r="WSZ1" s="17"/>
      <c r="WTA1" s="17"/>
      <c r="WTB1" s="17"/>
      <c r="WTC1" s="17"/>
      <c r="WTD1" s="17"/>
      <c r="WTE1" s="17"/>
      <c r="WTF1" s="17"/>
      <c r="WTG1" s="17"/>
      <c r="WTH1" s="17"/>
      <c r="WTI1" s="17"/>
      <c r="WTJ1" s="17"/>
      <c r="WTK1" s="17"/>
      <c r="WTL1" s="17"/>
      <c r="WTM1" s="17"/>
      <c r="WTN1" s="17"/>
      <c r="WTO1" s="17"/>
      <c r="WTP1" s="17"/>
      <c r="WTQ1" s="17"/>
      <c r="WTR1" s="17"/>
      <c r="WTS1" s="17"/>
      <c r="WTT1" s="17"/>
      <c r="WTU1" s="17"/>
      <c r="WTV1" s="17"/>
      <c r="WTW1" s="17"/>
      <c r="WTX1" s="17"/>
      <c r="WTY1" s="17"/>
      <c r="WTZ1" s="17"/>
      <c r="WUA1" s="17"/>
      <c r="WUB1" s="17"/>
      <c r="WUC1" s="17"/>
      <c r="WUD1" s="17"/>
      <c r="WUE1" s="17"/>
      <c r="WUF1" s="17"/>
      <c r="WUG1" s="17"/>
      <c r="WUH1" s="17"/>
      <c r="WUI1" s="17"/>
      <c r="WUJ1" s="17"/>
      <c r="WUK1" s="17"/>
      <c r="WUL1" s="17"/>
      <c r="WUM1" s="17"/>
      <c r="WUN1" s="17"/>
      <c r="WUO1" s="17"/>
      <c r="WUP1" s="17"/>
      <c r="WUQ1" s="17"/>
      <c r="WUR1" s="17"/>
      <c r="WUS1" s="17"/>
      <c r="WUT1" s="17"/>
      <c r="WUU1" s="17"/>
      <c r="WUV1" s="17"/>
      <c r="WUW1" s="17"/>
      <c r="WUX1" s="17"/>
      <c r="WUY1" s="17"/>
      <c r="WUZ1" s="17"/>
      <c r="WVA1" s="17"/>
      <c r="WVB1" s="17"/>
      <c r="WVC1" s="17"/>
      <c r="WVD1" s="17"/>
      <c r="WVE1" s="17"/>
      <c r="WVF1" s="17"/>
      <c r="WVG1" s="17"/>
      <c r="WVH1" s="17"/>
      <c r="WVI1" s="17"/>
      <c r="WVJ1" s="17"/>
      <c r="WVK1" s="17"/>
      <c r="WVL1" s="17"/>
      <c r="WVM1" s="17"/>
      <c r="WVN1" s="17"/>
      <c r="WVO1" s="17"/>
      <c r="WVP1" s="17"/>
      <c r="WVQ1" s="17"/>
      <c r="WVR1" s="17"/>
      <c r="WVS1" s="17"/>
      <c r="WVT1" s="17"/>
      <c r="WVU1" s="17"/>
      <c r="WVV1" s="17"/>
      <c r="WVW1" s="17"/>
      <c r="WVX1" s="17"/>
      <c r="WVY1" s="17"/>
      <c r="WVZ1" s="17"/>
      <c r="WWA1" s="17"/>
      <c r="WWB1" s="17"/>
      <c r="WWC1" s="17"/>
      <c r="WWD1" s="17"/>
      <c r="WWE1" s="17"/>
      <c r="WWF1" s="17"/>
      <c r="WWG1" s="17"/>
      <c r="WWH1" s="17"/>
      <c r="WWI1" s="17"/>
      <c r="WWJ1" s="17"/>
      <c r="WWK1" s="17"/>
      <c r="WWL1" s="17"/>
      <c r="WWM1" s="17"/>
      <c r="WWN1" s="17"/>
      <c r="WWO1" s="17"/>
      <c r="WWP1" s="17"/>
      <c r="WWQ1" s="17"/>
      <c r="WWR1" s="17"/>
      <c r="WWS1" s="17"/>
      <c r="WWT1" s="17"/>
      <c r="WWU1" s="17"/>
      <c r="WWV1" s="17"/>
      <c r="WWW1" s="17"/>
      <c r="WWX1" s="17"/>
      <c r="WWY1" s="17"/>
      <c r="WWZ1" s="17"/>
      <c r="WXA1" s="17"/>
      <c r="WXB1" s="17"/>
      <c r="WXC1" s="17"/>
      <c r="WXD1" s="17"/>
      <c r="WXE1" s="17"/>
      <c r="WXF1" s="17"/>
      <c r="WXG1" s="17"/>
      <c r="WXH1" s="17"/>
      <c r="WXI1" s="17"/>
      <c r="WXJ1" s="17"/>
      <c r="WXK1" s="17"/>
      <c r="WXL1" s="17"/>
      <c r="WXM1" s="17"/>
      <c r="WXN1" s="17"/>
      <c r="WXO1" s="17"/>
      <c r="WXP1" s="17"/>
      <c r="WXQ1" s="17"/>
      <c r="WXR1" s="17"/>
      <c r="WXS1" s="17"/>
      <c r="WXT1" s="17"/>
      <c r="WXU1" s="17"/>
      <c r="WXV1" s="17"/>
      <c r="WXW1" s="17"/>
      <c r="WXX1" s="17"/>
      <c r="WXY1" s="17"/>
      <c r="WXZ1" s="17"/>
      <c r="WYA1" s="17"/>
      <c r="WYB1" s="17"/>
      <c r="WYC1" s="17"/>
      <c r="WYD1" s="17"/>
      <c r="WYE1" s="17"/>
      <c r="WYF1" s="17"/>
      <c r="WYG1" s="17"/>
      <c r="WYH1" s="17"/>
      <c r="WYI1" s="17"/>
      <c r="WYJ1" s="17"/>
      <c r="WYK1" s="17"/>
      <c r="WYL1" s="17"/>
      <c r="WYM1" s="17"/>
      <c r="WYN1" s="17"/>
      <c r="WYO1" s="17"/>
      <c r="WYP1" s="17"/>
      <c r="WYQ1" s="17"/>
      <c r="WYR1" s="17"/>
      <c r="WYS1" s="17"/>
      <c r="WYT1" s="17"/>
      <c r="WYU1" s="17"/>
      <c r="WYV1" s="17"/>
      <c r="WYW1" s="17"/>
      <c r="WYX1" s="17"/>
      <c r="WYY1" s="17"/>
      <c r="WYZ1" s="17"/>
      <c r="WZA1" s="17"/>
      <c r="WZB1" s="17"/>
      <c r="WZC1" s="17"/>
      <c r="WZD1" s="17"/>
      <c r="WZE1" s="17"/>
      <c r="WZF1" s="17"/>
      <c r="WZG1" s="17"/>
      <c r="WZH1" s="17"/>
      <c r="WZI1" s="17"/>
      <c r="WZJ1" s="17"/>
      <c r="WZK1" s="17"/>
      <c r="WZL1" s="17"/>
      <c r="WZM1" s="17"/>
      <c r="WZN1" s="17"/>
      <c r="WZO1" s="17"/>
      <c r="WZP1" s="17"/>
      <c r="WZQ1" s="17"/>
      <c r="WZR1" s="17"/>
      <c r="WZS1" s="17"/>
      <c r="WZT1" s="17"/>
      <c r="WZU1" s="17"/>
      <c r="WZV1" s="17"/>
      <c r="WZW1" s="17"/>
      <c r="WZX1" s="17"/>
      <c r="WZY1" s="17"/>
      <c r="WZZ1" s="17"/>
      <c r="XAA1" s="17"/>
      <c r="XAB1" s="17"/>
      <c r="XAC1" s="17"/>
      <c r="XAD1" s="17"/>
      <c r="XAE1" s="17"/>
      <c r="XAF1" s="17"/>
      <c r="XAG1" s="17"/>
      <c r="XAH1" s="17"/>
      <c r="XAI1" s="17"/>
      <c r="XAJ1" s="17"/>
      <c r="XAK1" s="17"/>
      <c r="XAL1" s="17"/>
      <c r="XAM1" s="17"/>
      <c r="XAN1" s="17"/>
      <c r="XAO1" s="17"/>
      <c r="XAP1" s="17"/>
      <c r="XAQ1" s="17"/>
      <c r="XAR1" s="17"/>
      <c r="XAS1" s="17"/>
      <c r="XAT1" s="17"/>
      <c r="XAU1" s="17"/>
      <c r="XAV1" s="17"/>
      <c r="XAW1" s="17"/>
      <c r="XAX1" s="17"/>
      <c r="XAY1" s="17"/>
      <c r="XAZ1" s="17"/>
      <c r="XBA1" s="17"/>
      <c r="XBB1" s="17"/>
      <c r="XBC1" s="17"/>
      <c r="XBD1" s="17"/>
      <c r="XBE1" s="17"/>
      <c r="XBF1" s="17"/>
      <c r="XBG1" s="17"/>
      <c r="XBH1" s="17"/>
      <c r="XBI1" s="17"/>
      <c r="XBJ1" s="17"/>
      <c r="XBK1" s="17"/>
      <c r="XBL1" s="17"/>
      <c r="XBM1" s="17"/>
      <c r="XBN1" s="17"/>
      <c r="XBO1" s="17"/>
      <c r="XBP1" s="17"/>
      <c r="XBQ1" s="17"/>
      <c r="XBR1" s="17"/>
      <c r="XBS1" s="17"/>
      <c r="XBT1" s="17"/>
      <c r="XBU1" s="17"/>
      <c r="XBV1" s="17"/>
      <c r="XBW1" s="17"/>
      <c r="XBX1" s="17"/>
      <c r="XBY1" s="17"/>
      <c r="XBZ1" s="17"/>
      <c r="XCA1" s="17"/>
      <c r="XCB1" s="17"/>
      <c r="XCC1" s="17"/>
      <c r="XCD1" s="17"/>
      <c r="XCE1" s="17"/>
      <c r="XCF1" s="17"/>
      <c r="XCG1" s="17"/>
      <c r="XCH1" s="17"/>
      <c r="XCI1" s="17"/>
      <c r="XCJ1" s="17"/>
      <c r="XCK1" s="17"/>
      <c r="XCL1" s="17"/>
      <c r="XCM1" s="17"/>
      <c r="XCN1" s="17"/>
      <c r="XCO1" s="17"/>
      <c r="XCP1" s="17"/>
      <c r="XCQ1" s="17"/>
      <c r="XCR1" s="17"/>
      <c r="XCS1" s="17"/>
      <c r="XCT1" s="17"/>
      <c r="XCU1" s="17"/>
      <c r="XCV1" s="17"/>
      <c r="XCW1" s="17"/>
      <c r="XCX1" s="17"/>
      <c r="XCY1" s="17"/>
      <c r="XCZ1" s="17"/>
      <c r="XDA1" s="17"/>
      <c r="XDB1" s="17"/>
      <c r="XDC1" s="17"/>
      <c r="XDD1" s="17"/>
      <c r="XDE1" s="17"/>
      <c r="XDF1" s="17"/>
      <c r="XDG1" s="17"/>
      <c r="XDH1" s="17"/>
      <c r="XDI1" s="17"/>
      <c r="XDJ1" s="17"/>
      <c r="XDK1" s="17"/>
      <c r="XDL1" s="17"/>
      <c r="XDM1" s="17"/>
      <c r="XDN1" s="17"/>
      <c r="XDO1" s="17"/>
      <c r="XDP1" s="17"/>
      <c r="XDQ1" s="17"/>
      <c r="XDR1" s="17"/>
      <c r="XDS1" s="17"/>
      <c r="XDT1" s="17"/>
      <c r="XDU1" s="17"/>
      <c r="XDV1" s="17"/>
      <c r="XDW1" s="17"/>
      <c r="XDX1" s="17"/>
      <c r="XDY1" s="17"/>
      <c r="XDZ1" s="17"/>
      <c r="XEA1" s="17"/>
      <c r="XEB1" s="17"/>
      <c r="XEC1" s="17"/>
      <c r="XED1" s="17"/>
      <c r="XEE1" s="17"/>
      <c r="XEF1" s="17"/>
      <c r="XEG1" s="17"/>
      <c r="XEH1" s="17"/>
      <c r="XEI1" s="17"/>
      <c r="XEJ1" s="17"/>
      <c r="XEK1" s="17"/>
      <c r="XEL1" s="17"/>
      <c r="XEM1" s="17"/>
      <c r="XEN1" s="17"/>
      <c r="XEO1" s="17"/>
      <c r="XEP1" s="17"/>
      <c r="XEQ1" s="17"/>
      <c r="XER1" s="17"/>
      <c r="XES1" s="17"/>
      <c r="XET1" s="17"/>
      <c r="XEU1" s="17"/>
      <c r="XEV1" s="17"/>
      <c r="XEW1" s="17"/>
      <c r="XEX1" s="17"/>
      <c r="XEY1" s="17"/>
    </row>
    <row r="2" spans="1:16379" s="13" customFormat="1" x14ac:dyDescent="0.35">
      <c r="A2" s="10" t="str">
        <f>Inputs!G7</f>
        <v>Medium-size surface gold mine</v>
      </c>
      <c r="B2" s="4"/>
      <c r="C2" s="4"/>
      <c r="D2" s="6"/>
      <c r="E2" s="14"/>
      <c r="F2" s="14"/>
      <c r="G2" s="17"/>
      <c r="I2" s="3"/>
      <c r="J2" s="17"/>
      <c r="K2" s="23"/>
      <c r="L2" s="23"/>
      <c r="M2" s="23"/>
      <c r="N2" s="23"/>
      <c r="O2" s="23"/>
      <c r="P2" s="23"/>
      <c r="Q2" s="23"/>
      <c r="R2" s="23"/>
      <c r="S2" s="23"/>
      <c r="T2" s="23"/>
      <c r="U2" s="23"/>
      <c r="V2" s="23"/>
      <c r="W2" s="23"/>
      <c r="X2" s="23"/>
      <c r="Y2" s="23"/>
      <c r="Z2" s="23"/>
      <c r="AA2" s="23"/>
      <c r="AB2" s="23"/>
      <c r="AC2" s="23"/>
      <c r="AD2" s="23"/>
      <c r="AE2" s="23"/>
      <c r="AF2" s="23"/>
      <c r="AG2" s="23"/>
      <c r="AH2" s="23"/>
      <c r="AI2" s="23"/>
    </row>
    <row r="3" spans="1:16379" s="18" customFormat="1" x14ac:dyDescent="0.35">
      <c r="A3" s="8"/>
      <c r="B3" s="8"/>
      <c r="C3" s="8"/>
      <c r="D3" s="9"/>
      <c r="K3" s="8"/>
      <c r="L3" s="8"/>
      <c r="M3" s="8"/>
      <c r="N3" s="8"/>
      <c r="O3" s="8"/>
      <c r="P3" s="8"/>
      <c r="Q3" s="8"/>
      <c r="R3" s="8"/>
      <c r="S3" s="8"/>
      <c r="T3" s="8"/>
      <c r="U3" s="8"/>
      <c r="V3" s="8"/>
      <c r="W3" s="8"/>
      <c r="X3" s="8"/>
      <c r="Y3" s="8"/>
      <c r="Z3" s="8"/>
      <c r="AA3" s="8"/>
      <c r="AB3" s="8"/>
      <c r="AC3" s="8"/>
      <c r="AD3" s="8"/>
      <c r="AE3" s="8"/>
      <c r="AF3" s="8"/>
      <c r="AG3" s="8"/>
      <c r="AH3" s="8"/>
      <c r="AI3" s="8"/>
    </row>
    <row r="4" spans="1:16379" s="13" customFormat="1" x14ac:dyDescent="0.35">
      <c r="A4" s="1"/>
      <c r="B4" s="1"/>
      <c r="C4" s="1"/>
      <c r="D4" s="5"/>
      <c r="E4" s="1" t="s">
        <v>6</v>
      </c>
      <c r="F4" s="1" t="s">
        <v>5</v>
      </c>
      <c r="G4" s="2" t="s">
        <v>4</v>
      </c>
      <c r="H4" s="1" t="s">
        <v>2</v>
      </c>
      <c r="I4" s="2" t="s">
        <v>3</v>
      </c>
      <c r="J4" s="17"/>
      <c r="K4" s="2">
        <f>'T&amp;E'!K$10</f>
        <v>1</v>
      </c>
      <c r="L4" s="2">
        <f>'T&amp;E'!L$10</f>
        <v>2</v>
      </c>
      <c r="M4" s="2">
        <f>'T&amp;E'!M$10</f>
        <v>3</v>
      </c>
      <c r="N4" s="2">
        <f>'T&amp;E'!N$10</f>
        <v>4</v>
      </c>
      <c r="O4" s="2">
        <f>'T&amp;E'!O$10</f>
        <v>5</v>
      </c>
      <c r="P4" s="2">
        <f>'T&amp;E'!P$10</f>
        <v>6</v>
      </c>
      <c r="Q4" s="2">
        <f>'T&amp;E'!Q$10</f>
        <v>7</v>
      </c>
      <c r="R4" s="2">
        <f>'T&amp;E'!R$10</f>
        <v>8</v>
      </c>
      <c r="S4" s="2">
        <f>'T&amp;E'!S$10</f>
        <v>9</v>
      </c>
      <c r="T4" s="2">
        <f>'T&amp;E'!T$10</f>
        <v>10</v>
      </c>
      <c r="U4" s="2">
        <f>'T&amp;E'!U$10</f>
        <v>11</v>
      </c>
      <c r="V4" s="2">
        <f>'T&amp;E'!V$10</f>
        <v>12</v>
      </c>
      <c r="W4" s="2">
        <f>'T&amp;E'!W$10</f>
        <v>13</v>
      </c>
      <c r="X4" s="2">
        <f>'T&amp;E'!X$10</f>
        <v>14</v>
      </c>
      <c r="Y4" s="2">
        <f>'T&amp;E'!Y$10</f>
        <v>15</v>
      </c>
      <c r="Z4" s="2">
        <f>'T&amp;E'!Z$10</f>
        <v>16</v>
      </c>
      <c r="AA4" s="2">
        <f>'T&amp;E'!AA$10</f>
        <v>17</v>
      </c>
      <c r="AB4" s="2">
        <f>'T&amp;E'!AB$10</f>
        <v>18</v>
      </c>
      <c r="AC4" s="2">
        <f>'T&amp;E'!AC$10</f>
        <v>19</v>
      </c>
      <c r="AD4" s="2">
        <f>'T&amp;E'!AD$10</f>
        <v>20</v>
      </c>
      <c r="AE4" s="2">
        <f>'T&amp;E'!AE$10</f>
        <v>21</v>
      </c>
      <c r="AF4" s="2">
        <f>'T&amp;E'!AF$10</f>
        <v>22</v>
      </c>
      <c r="AG4" s="2">
        <f>'T&amp;E'!AG$10</f>
        <v>23</v>
      </c>
      <c r="AH4" s="2">
        <f>'T&amp;E'!AH$10</f>
        <v>24</v>
      </c>
      <c r="AI4" s="2">
        <f>'T&amp;E'!AI$10</f>
        <v>25</v>
      </c>
    </row>
    <row r="5" spans="1:16379" s="84" customFormat="1" x14ac:dyDescent="0.35">
      <c r="A5" s="292" t="s">
        <v>117</v>
      </c>
      <c r="B5" s="292"/>
      <c r="C5" s="557"/>
      <c r="D5" s="558"/>
      <c r="E5" s="551"/>
      <c r="F5" s="551"/>
      <c r="G5" s="559"/>
      <c r="H5" s="551"/>
      <c r="I5" s="559"/>
      <c r="J5" s="559"/>
      <c r="K5" s="559"/>
      <c r="L5" s="559"/>
      <c r="M5" s="559"/>
      <c r="N5" s="559"/>
      <c r="O5" s="559"/>
      <c r="P5" s="559"/>
      <c r="Q5" s="559"/>
      <c r="R5" s="559"/>
      <c r="S5" s="559"/>
      <c r="T5" s="559"/>
      <c r="U5" s="559"/>
      <c r="V5" s="559"/>
      <c r="W5" s="559"/>
      <c r="X5" s="559"/>
      <c r="Y5" s="559"/>
      <c r="Z5" s="559"/>
      <c r="AA5" s="559"/>
      <c r="AB5" s="559"/>
      <c r="AC5" s="559"/>
      <c r="AD5" s="559"/>
      <c r="AE5" s="559"/>
      <c r="AF5" s="559"/>
      <c r="AG5" s="559"/>
      <c r="AH5" s="559"/>
      <c r="AI5" s="559"/>
    </row>
    <row r="6" spans="1:16379" x14ac:dyDescent="0.35">
      <c r="B6" s="1" t="s">
        <v>118</v>
      </c>
    </row>
    <row r="7" spans="1:16379" x14ac:dyDescent="0.35">
      <c r="C7" s="86" t="s">
        <v>7</v>
      </c>
    </row>
    <row r="8" spans="1:16379" x14ac:dyDescent="0.35">
      <c r="D8" s="87" t="s">
        <v>119</v>
      </c>
    </row>
    <row r="10" spans="1:16379" x14ac:dyDescent="0.35">
      <c r="E10" s="46" t="s">
        <v>12</v>
      </c>
      <c r="F10" s="46" t="s">
        <v>13</v>
      </c>
      <c r="G10" s="88"/>
    </row>
    <row r="11" spans="1:16379" x14ac:dyDescent="0.35">
      <c r="E11" s="46" t="s">
        <v>14</v>
      </c>
      <c r="F11" s="46" t="s">
        <v>13</v>
      </c>
      <c r="I11" s="177">
        <f>SUM(K11:AF11)</f>
        <v>0</v>
      </c>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row>
    <row r="13" spans="1:16379" s="158" customFormat="1" x14ac:dyDescent="0.35">
      <c r="A13" s="11"/>
      <c r="B13" s="11"/>
      <c r="C13" s="156"/>
      <c r="D13" s="157"/>
      <c r="E13" s="158" t="s">
        <v>15</v>
      </c>
      <c r="F13" s="158" t="s">
        <v>13</v>
      </c>
      <c r="G13" s="194"/>
      <c r="I13" s="194"/>
      <c r="J13" s="194"/>
      <c r="K13" s="194"/>
      <c r="L13" s="194"/>
      <c r="M13" s="194"/>
      <c r="N13" s="194"/>
      <c r="O13" s="194"/>
      <c r="P13" s="194"/>
      <c r="Q13" s="194"/>
      <c r="R13" s="194"/>
      <c r="S13" s="194"/>
      <c r="T13" s="194"/>
      <c r="U13" s="194"/>
      <c r="V13" s="194"/>
      <c r="W13" s="194"/>
      <c r="X13" s="194"/>
      <c r="Y13" s="194"/>
      <c r="Z13" s="194"/>
      <c r="AA13" s="194"/>
      <c r="AB13" s="194"/>
      <c r="AC13" s="194"/>
      <c r="AD13" s="194"/>
      <c r="AE13" s="194"/>
      <c r="AF13" s="194"/>
    </row>
    <row r="14" spans="1:16379" s="150" customFormat="1" x14ac:dyDescent="0.35">
      <c r="A14" s="12"/>
      <c r="B14" s="12"/>
      <c r="C14" s="148"/>
      <c r="D14" s="149"/>
      <c r="E14" s="150" t="s">
        <v>16</v>
      </c>
      <c r="F14" s="150" t="s">
        <v>13</v>
      </c>
      <c r="G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c r="AF14" s="232"/>
    </row>
    <row r="15" spans="1:16379" s="218" customFormat="1" x14ac:dyDescent="0.35">
      <c r="A15" s="43"/>
      <c r="B15" s="43"/>
      <c r="C15" s="216"/>
      <c r="D15" s="217"/>
      <c r="E15" s="218" t="s">
        <v>1000</v>
      </c>
      <c r="F15" s="218" t="s">
        <v>13</v>
      </c>
      <c r="G15" s="219"/>
      <c r="I15" s="219"/>
      <c r="J15" s="219"/>
      <c r="K15" s="219"/>
      <c r="L15" s="219"/>
      <c r="M15" s="219"/>
      <c r="N15" s="219"/>
      <c r="O15" s="219"/>
      <c r="P15" s="219"/>
      <c r="Q15" s="219"/>
      <c r="R15" s="219"/>
      <c r="S15" s="219"/>
      <c r="T15" s="219"/>
      <c r="U15" s="219"/>
      <c r="V15" s="219"/>
      <c r="W15" s="219"/>
      <c r="X15" s="219"/>
      <c r="Y15" s="219"/>
      <c r="Z15" s="219"/>
      <c r="AA15" s="219"/>
      <c r="AB15" s="219"/>
      <c r="AC15" s="219"/>
      <c r="AD15" s="219"/>
      <c r="AE15" s="219"/>
      <c r="AF15" s="219"/>
    </row>
    <row r="17" spans="1:35" x14ac:dyDescent="0.35">
      <c r="D17" s="87" t="s">
        <v>64</v>
      </c>
    </row>
    <row r="18" spans="1:35" x14ac:dyDescent="0.35">
      <c r="E18" s="46" t="s">
        <v>65</v>
      </c>
      <c r="F18" s="46" t="s">
        <v>13</v>
      </c>
      <c r="G18" s="177"/>
    </row>
    <row r="19" spans="1:35" x14ac:dyDescent="0.35">
      <c r="E19" s="46" t="s">
        <v>66</v>
      </c>
      <c r="F19" s="46" t="s">
        <v>13</v>
      </c>
      <c r="I19" s="177">
        <f>SUM(K19:AI19)</f>
        <v>0</v>
      </c>
    </row>
    <row r="20" spans="1:35" x14ac:dyDescent="0.35">
      <c r="E20" s="46" t="s">
        <v>64</v>
      </c>
      <c r="F20" s="46" t="s">
        <v>13</v>
      </c>
      <c r="K20" s="177">
        <f>$G18*K19</f>
        <v>0</v>
      </c>
      <c r="L20" s="177">
        <f t="shared" ref="L20:AI20" si="0">$G18*L19</f>
        <v>0</v>
      </c>
      <c r="M20" s="177">
        <f t="shared" si="0"/>
        <v>0</v>
      </c>
      <c r="N20" s="177">
        <f t="shared" si="0"/>
        <v>0</v>
      </c>
      <c r="O20" s="177">
        <f t="shared" si="0"/>
        <v>0</v>
      </c>
      <c r="P20" s="177">
        <f t="shared" si="0"/>
        <v>0</v>
      </c>
      <c r="Q20" s="177">
        <f t="shared" si="0"/>
        <v>0</v>
      </c>
      <c r="R20" s="177">
        <f t="shared" si="0"/>
        <v>0</v>
      </c>
      <c r="S20" s="177">
        <f t="shared" si="0"/>
        <v>0</v>
      </c>
      <c r="T20" s="177">
        <f t="shared" si="0"/>
        <v>0</v>
      </c>
      <c r="U20" s="177">
        <f t="shared" si="0"/>
        <v>0</v>
      </c>
      <c r="V20" s="177">
        <f t="shared" si="0"/>
        <v>0</v>
      </c>
      <c r="W20" s="177">
        <f t="shared" si="0"/>
        <v>0</v>
      </c>
      <c r="X20" s="177">
        <f t="shared" si="0"/>
        <v>0</v>
      </c>
      <c r="Y20" s="177">
        <f t="shared" si="0"/>
        <v>0</v>
      </c>
      <c r="Z20" s="177">
        <f t="shared" si="0"/>
        <v>0</v>
      </c>
      <c r="AA20" s="177">
        <f t="shared" si="0"/>
        <v>0</v>
      </c>
      <c r="AB20" s="177">
        <f t="shared" si="0"/>
        <v>0</v>
      </c>
      <c r="AC20" s="177">
        <f t="shared" si="0"/>
        <v>0</v>
      </c>
      <c r="AD20" s="177">
        <f t="shared" si="0"/>
        <v>0</v>
      </c>
      <c r="AE20" s="177">
        <f t="shared" si="0"/>
        <v>0</v>
      </c>
      <c r="AF20" s="177">
        <f t="shared" si="0"/>
        <v>0</v>
      </c>
      <c r="AG20" s="177">
        <f t="shared" si="0"/>
        <v>0</v>
      </c>
      <c r="AH20" s="177">
        <f t="shared" si="0"/>
        <v>0</v>
      </c>
      <c r="AI20" s="177">
        <f t="shared" si="0"/>
        <v>0</v>
      </c>
    </row>
    <row r="22" spans="1:35" x14ac:dyDescent="0.35">
      <c r="D22" s="87" t="s">
        <v>67</v>
      </c>
    </row>
    <row r="23" spans="1:35" x14ac:dyDescent="0.35">
      <c r="E23" s="46" t="s">
        <v>70</v>
      </c>
      <c r="F23" s="46" t="s">
        <v>13</v>
      </c>
      <c r="K23" s="177">
        <f>J26</f>
        <v>0</v>
      </c>
      <c r="L23" s="177">
        <f t="shared" ref="L23:AI23" si="1">K26</f>
        <v>0</v>
      </c>
      <c r="M23" s="177">
        <f t="shared" si="1"/>
        <v>0</v>
      </c>
      <c r="N23" s="177">
        <f t="shared" si="1"/>
        <v>0</v>
      </c>
      <c r="O23" s="177">
        <f t="shared" si="1"/>
        <v>0</v>
      </c>
      <c r="P23" s="177">
        <f t="shared" si="1"/>
        <v>0</v>
      </c>
      <c r="Q23" s="177">
        <f t="shared" si="1"/>
        <v>0</v>
      </c>
      <c r="R23" s="177">
        <f t="shared" si="1"/>
        <v>0</v>
      </c>
      <c r="S23" s="177">
        <f t="shared" si="1"/>
        <v>0</v>
      </c>
      <c r="T23" s="177">
        <f t="shared" si="1"/>
        <v>0</v>
      </c>
      <c r="U23" s="177">
        <f t="shared" si="1"/>
        <v>0</v>
      </c>
      <c r="V23" s="177">
        <f t="shared" si="1"/>
        <v>0</v>
      </c>
      <c r="W23" s="177">
        <f t="shared" si="1"/>
        <v>0</v>
      </c>
      <c r="X23" s="177">
        <f t="shared" si="1"/>
        <v>0</v>
      </c>
      <c r="Y23" s="177">
        <f t="shared" si="1"/>
        <v>0</v>
      </c>
      <c r="Z23" s="177">
        <f t="shared" si="1"/>
        <v>0</v>
      </c>
      <c r="AA23" s="177">
        <f t="shared" si="1"/>
        <v>0</v>
      </c>
      <c r="AB23" s="177">
        <f t="shared" si="1"/>
        <v>0</v>
      </c>
      <c r="AC23" s="177">
        <f t="shared" si="1"/>
        <v>0</v>
      </c>
      <c r="AD23" s="177">
        <f t="shared" si="1"/>
        <v>0</v>
      </c>
      <c r="AE23" s="177">
        <f t="shared" si="1"/>
        <v>0</v>
      </c>
      <c r="AF23" s="177">
        <f t="shared" si="1"/>
        <v>0</v>
      </c>
      <c r="AG23" s="177">
        <f t="shared" si="1"/>
        <v>0</v>
      </c>
      <c r="AH23" s="177">
        <f t="shared" si="1"/>
        <v>0</v>
      </c>
      <c r="AI23" s="177">
        <f t="shared" si="1"/>
        <v>0</v>
      </c>
    </row>
    <row r="24" spans="1:35" x14ac:dyDescent="0.35">
      <c r="D24" s="233" t="s">
        <v>47</v>
      </c>
      <c r="E24" s="46" t="s">
        <v>68</v>
      </c>
      <c r="F24" s="46" t="s">
        <v>13</v>
      </c>
      <c r="I24" s="177">
        <f>SUM(K24:AI24)</f>
        <v>0</v>
      </c>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row>
    <row r="25" spans="1:35" x14ac:dyDescent="0.35">
      <c r="D25" s="233" t="s">
        <v>41</v>
      </c>
      <c r="E25" s="46" t="s">
        <v>69</v>
      </c>
      <c r="F25" s="46" t="s">
        <v>13</v>
      </c>
      <c r="I25" s="177">
        <f>SUM(K25:AI25)</f>
        <v>0</v>
      </c>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row>
    <row r="26" spans="1:35" x14ac:dyDescent="0.35">
      <c r="E26" s="46" t="s">
        <v>71</v>
      </c>
      <c r="F26" s="46" t="s">
        <v>13</v>
      </c>
      <c r="K26" s="177">
        <f>K23+K24-K25</f>
        <v>0</v>
      </c>
      <c r="L26" s="177">
        <f t="shared" ref="L26:AI26" si="2">L23+L24-L25</f>
        <v>0</v>
      </c>
      <c r="M26" s="177">
        <f t="shared" si="2"/>
        <v>0</v>
      </c>
      <c r="N26" s="177">
        <f t="shared" si="2"/>
        <v>0</v>
      </c>
      <c r="O26" s="177">
        <f t="shared" si="2"/>
        <v>0</v>
      </c>
      <c r="P26" s="177">
        <f t="shared" si="2"/>
        <v>0</v>
      </c>
      <c r="Q26" s="177">
        <f t="shared" si="2"/>
        <v>0</v>
      </c>
      <c r="R26" s="177">
        <f t="shared" si="2"/>
        <v>0</v>
      </c>
      <c r="S26" s="177">
        <f t="shared" si="2"/>
        <v>0</v>
      </c>
      <c r="T26" s="177">
        <f t="shared" si="2"/>
        <v>0</v>
      </c>
      <c r="U26" s="177">
        <f t="shared" si="2"/>
        <v>0</v>
      </c>
      <c r="V26" s="177">
        <f t="shared" si="2"/>
        <v>0</v>
      </c>
      <c r="W26" s="177">
        <f t="shared" si="2"/>
        <v>0</v>
      </c>
      <c r="X26" s="177">
        <f t="shared" si="2"/>
        <v>0</v>
      </c>
      <c r="Y26" s="177">
        <f t="shared" si="2"/>
        <v>0</v>
      </c>
      <c r="Z26" s="177">
        <f t="shared" si="2"/>
        <v>0</v>
      </c>
      <c r="AA26" s="177">
        <f t="shared" si="2"/>
        <v>0</v>
      </c>
      <c r="AB26" s="177">
        <f t="shared" si="2"/>
        <v>0</v>
      </c>
      <c r="AC26" s="177">
        <f t="shared" si="2"/>
        <v>0</v>
      </c>
      <c r="AD26" s="177">
        <f t="shared" si="2"/>
        <v>0</v>
      </c>
      <c r="AE26" s="177">
        <f t="shared" si="2"/>
        <v>0</v>
      </c>
      <c r="AF26" s="177">
        <f t="shared" si="2"/>
        <v>0</v>
      </c>
      <c r="AG26" s="177">
        <f t="shared" si="2"/>
        <v>0</v>
      </c>
      <c r="AH26" s="177">
        <f t="shared" si="2"/>
        <v>0</v>
      </c>
      <c r="AI26" s="177">
        <f t="shared" si="2"/>
        <v>0</v>
      </c>
    </row>
    <row r="27" spans="1:35" x14ac:dyDescent="0.35">
      <c r="K27" s="177"/>
      <c r="L27" s="177"/>
      <c r="M27" s="177"/>
      <c r="N27" s="177"/>
      <c r="O27" s="177"/>
      <c r="P27" s="177"/>
      <c r="Q27" s="177"/>
      <c r="R27" s="177"/>
      <c r="S27" s="177"/>
      <c r="T27" s="177"/>
      <c r="U27" s="177"/>
      <c r="V27" s="177"/>
      <c r="W27" s="177"/>
      <c r="X27" s="177"/>
      <c r="Y27" s="177"/>
      <c r="Z27" s="177"/>
      <c r="AA27" s="177"/>
      <c r="AB27" s="177"/>
      <c r="AC27" s="177"/>
      <c r="AD27" s="177"/>
      <c r="AE27" s="177"/>
      <c r="AF27" s="177"/>
      <c r="AG27" s="177"/>
      <c r="AH27" s="177"/>
      <c r="AI27" s="177"/>
    </row>
    <row r="28" spans="1:35" x14ac:dyDescent="0.35">
      <c r="D28" s="87" t="s">
        <v>73</v>
      </c>
      <c r="K28" s="177"/>
      <c r="L28" s="177"/>
      <c r="M28" s="177"/>
      <c r="N28" s="177"/>
      <c r="O28" s="177"/>
      <c r="P28" s="177"/>
      <c r="Q28" s="177"/>
      <c r="R28" s="177"/>
      <c r="S28" s="177"/>
      <c r="T28" s="177"/>
      <c r="U28" s="177"/>
      <c r="V28" s="177"/>
      <c r="W28" s="177"/>
      <c r="X28" s="177"/>
      <c r="Y28" s="177"/>
      <c r="Z28" s="177"/>
      <c r="AA28" s="177"/>
      <c r="AB28" s="177"/>
      <c r="AC28" s="177"/>
      <c r="AD28" s="177"/>
      <c r="AE28" s="177"/>
      <c r="AF28" s="177"/>
      <c r="AG28" s="177"/>
      <c r="AH28" s="177"/>
      <c r="AI28" s="177"/>
    </row>
    <row r="29" spans="1:35" x14ac:dyDescent="0.35">
      <c r="E29" s="46" t="s">
        <v>74</v>
      </c>
      <c r="F29" s="46" t="s">
        <v>13</v>
      </c>
      <c r="I29" s="83">
        <f>SUM(K29:AI29)</f>
        <v>0</v>
      </c>
      <c r="K29" s="177"/>
      <c r="L29" s="177"/>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177"/>
    </row>
    <row r="30" spans="1:35" x14ac:dyDescent="0.35">
      <c r="E30" s="46" t="s">
        <v>73</v>
      </c>
      <c r="F30" s="46" t="s">
        <v>13</v>
      </c>
      <c r="K30" s="177">
        <f>K29+J30</f>
        <v>0</v>
      </c>
      <c r="L30" s="177">
        <f t="shared" ref="L30:AI30" si="3">L29+K30</f>
        <v>0</v>
      </c>
      <c r="M30" s="177">
        <f t="shared" si="3"/>
        <v>0</v>
      </c>
      <c r="N30" s="177">
        <f t="shared" si="3"/>
        <v>0</v>
      </c>
      <c r="O30" s="177">
        <f t="shared" si="3"/>
        <v>0</v>
      </c>
      <c r="P30" s="177">
        <f t="shared" si="3"/>
        <v>0</v>
      </c>
      <c r="Q30" s="177">
        <f t="shared" si="3"/>
        <v>0</v>
      </c>
      <c r="R30" s="177">
        <f t="shared" si="3"/>
        <v>0</v>
      </c>
      <c r="S30" s="177">
        <f t="shared" si="3"/>
        <v>0</v>
      </c>
      <c r="T30" s="177">
        <f t="shared" si="3"/>
        <v>0</v>
      </c>
      <c r="U30" s="177">
        <f t="shared" si="3"/>
        <v>0</v>
      </c>
      <c r="V30" s="177">
        <f t="shared" si="3"/>
        <v>0</v>
      </c>
      <c r="W30" s="177">
        <f t="shared" si="3"/>
        <v>0</v>
      </c>
      <c r="X30" s="177">
        <f t="shared" si="3"/>
        <v>0</v>
      </c>
      <c r="Y30" s="177">
        <f t="shared" si="3"/>
        <v>0</v>
      </c>
      <c r="Z30" s="177">
        <f t="shared" si="3"/>
        <v>0</v>
      </c>
      <c r="AA30" s="177">
        <f t="shared" si="3"/>
        <v>0</v>
      </c>
      <c r="AB30" s="177">
        <f t="shared" si="3"/>
        <v>0</v>
      </c>
      <c r="AC30" s="177">
        <f t="shared" si="3"/>
        <v>0</v>
      </c>
      <c r="AD30" s="177">
        <f t="shared" si="3"/>
        <v>0</v>
      </c>
      <c r="AE30" s="177">
        <f t="shared" si="3"/>
        <v>0</v>
      </c>
      <c r="AF30" s="177">
        <f t="shared" si="3"/>
        <v>0</v>
      </c>
      <c r="AG30" s="177">
        <f t="shared" si="3"/>
        <v>0</v>
      </c>
      <c r="AH30" s="177">
        <f t="shared" si="3"/>
        <v>0</v>
      </c>
      <c r="AI30" s="177">
        <f t="shared" si="3"/>
        <v>0</v>
      </c>
    </row>
    <row r="32" spans="1:35" s="176" customFormat="1" x14ac:dyDescent="0.35">
      <c r="A32" s="552" t="s">
        <v>17</v>
      </c>
      <c r="B32" s="552"/>
      <c r="C32" s="553" t="s">
        <v>17</v>
      </c>
      <c r="D32" s="554" t="s">
        <v>17</v>
      </c>
      <c r="E32" s="551" t="s">
        <v>52</v>
      </c>
      <c r="F32" s="555" t="s">
        <v>17</v>
      </c>
      <c r="G32" s="556" t="s">
        <v>17</v>
      </c>
      <c r="H32" s="555" t="s">
        <v>17</v>
      </c>
      <c r="I32" s="556" t="s">
        <v>17</v>
      </c>
      <c r="J32" s="556" t="s">
        <v>17</v>
      </c>
      <c r="K32" s="556" t="s">
        <v>17</v>
      </c>
      <c r="L32" s="556" t="s">
        <v>17</v>
      </c>
      <c r="M32" s="556" t="s">
        <v>17</v>
      </c>
      <c r="N32" s="556" t="s">
        <v>17</v>
      </c>
      <c r="O32" s="556" t="s">
        <v>17</v>
      </c>
      <c r="P32" s="556" t="s">
        <v>17</v>
      </c>
      <c r="Q32" s="556" t="s">
        <v>17</v>
      </c>
      <c r="R32" s="556" t="s">
        <v>17</v>
      </c>
      <c r="S32" s="556" t="s">
        <v>17</v>
      </c>
      <c r="T32" s="556" t="s">
        <v>17</v>
      </c>
      <c r="U32" s="556" t="s">
        <v>17</v>
      </c>
      <c r="V32" s="556" t="s">
        <v>17</v>
      </c>
      <c r="W32" s="556" t="s">
        <v>17</v>
      </c>
      <c r="X32" s="556" t="s">
        <v>17</v>
      </c>
      <c r="Y32" s="556" t="s">
        <v>17</v>
      </c>
      <c r="Z32" s="556" t="s">
        <v>17</v>
      </c>
      <c r="AA32" s="556" t="s">
        <v>17</v>
      </c>
      <c r="AB32" s="556" t="s">
        <v>17</v>
      </c>
      <c r="AC32" s="556" t="s">
        <v>17</v>
      </c>
      <c r="AD32" s="556" t="s">
        <v>17</v>
      </c>
      <c r="AE32" s="556" t="s">
        <v>17</v>
      </c>
      <c r="AF32" s="556" t="s">
        <v>17</v>
      </c>
      <c r="AG32" s="556" t="s">
        <v>17</v>
      </c>
      <c r="AH32" s="556" t="s">
        <v>17</v>
      </c>
      <c r="AI32" s="556" t="s">
        <v>17</v>
      </c>
    </row>
  </sheetData>
  <pageMargins left="0.7" right="0.7" top="0.75" bottom="0.75" header="0.3" footer="0.3"/>
  <pageSetup scale="3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4DB94-B9F2-43E4-BBBC-97C48950A992}">
  <sheetPr>
    <tabColor theme="4" tint="-0.249977111117893"/>
  </sheetPr>
  <dimension ref="A1:T79"/>
  <sheetViews>
    <sheetView zoomScale="90" zoomScaleNormal="90" workbookViewId="0"/>
  </sheetViews>
  <sheetFormatPr defaultColWidth="8.6328125" defaultRowHeight="14.5" x14ac:dyDescent="0.35"/>
  <cols>
    <col min="1" max="1" width="1.81640625" style="128" customWidth="1"/>
    <col min="2" max="2" width="1.81640625" style="129" customWidth="1"/>
    <col min="3" max="3" width="28.90625" style="79" customWidth="1"/>
    <col min="4" max="4" width="10.26953125" style="79" customWidth="1"/>
    <col min="5" max="6" width="11.90625" style="570" customWidth="1"/>
    <col min="7" max="10" width="1.81640625" style="79" customWidth="1"/>
    <col min="11" max="11" width="25.08984375" style="79" customWidth="1"/>
    <col min="12" max="13" width="13.6328125" style="79" customWidth="1"/>
    <col min="14" max="14" width="3.6328125" style="79" customWidth="1"/>
    <col min="15" max="15" width="1.81640625" style="79" customWidth="1"/>
    <col min="16" max="16" width="25.08984375" style="79" customWidth="1"/>
    <col min="17" max="18" width="13.6328125" style="79" customWidth="1"/>
    <col min="19" max="19" width="1.81640625" style="79" customWidth="1"/>
    <col min="20" max="20" width="1.7265625" style="79" customWidth="1"/>
    <col min="21" max="16384" width="8.6328125" style="79"/>
  </cols>
  <sheetData>
    <row r="1" spans="1:20" ht="10" customHeight="1" thickBot="1" x14ac:dyDescent="0.4">
      <c r="A1" s="240"/>
      <c r="B1" s="243"/>
      <c r="C1" s="244"/>
      <c r="D1" s="244"/>
      <c r="E1" s="245"/>
      <c r="F1" s="245"/>
      <c r="G1" s="244"/>
      <c r="H1" s="244"/>
      <c r="I1" s="244"/>
      <c r="J1" s="244"/>
      <c r="K1" s="244"/>
      <c r="L1" s="244"/>
      <c r="M1" s="244"/>
      <c r="N1" s="244"/>
      <c r="O1" s="244"/>
      <c r="P1" s="244"/>
      <c r="Q1" s="244"/>
      <c r="R1" s="244"/>
      <c r="S1" s="244"/>
      <c r="T1" s="244"/>
    </row>
    <row r="2" spans="1:20" s="571" customFormat="1" ht="16" thickTop="1" x14ac:dyDescent="0.35">
      <c r="A2" s="241"/>
      <c r="B2" s="401"/>
      <c r="C2" s="402" t="s">
        <v>1583</v>
      </c>
      <c r="D2" s="403"/>
      <c r="E2" s="403"/>
      <c r="F2" s="403"/>
      <c r="G2" s="404"/>
      <c r="H2" s="246"/>
      <c r="I2" s="251"/>
      <c r="J2" s="252" t="s">
        <v>1381</v>
      </c>
      <c r="K2" s="253"/>
      <c r="L2" s="253"/>
      <c r="M2" s="253"/>
      <c r="N2" s="253"/>
      <c r="O2" s="253"/>
      <c r="P2" s="253"/>
      <c r="Q2" s="253"/>
      <c r="R2" s="253"/>
      <c r="S2" s="254"/>
      <c r="T2" s="246"/>
    </row>
    <row r="3" spans="1:20" s="571" customFormat="1" ht="10" customHeight="1" x14ac:dyDescent="0.35">
      <c r="A3" s="241"/>
      <c r="B3" s="396"/>
      <c r="C3" s="344"/>
      <c r="D3" s="345"/>
      <c r="E3" s="345"/>
      <c r="F3" s="345"/>
      <c r="G3" s="397"/>
      <c r="H3" s="246"/>
      <c r="I3" s="348"/>
      <c r="J3" s="349"/>
      <c r="K3" s="344"/>
      <c r="L3" s="344"/>
      <c r="M3" s="344"/>
      <c r="N3" s="344"/>
      <c r="O3" s="344"/>
      <c r="P3" s="344"/>
      <c r="Q3" s="344"/>
      <c r="R3" s="344"/>
      <c r="S3" s="350"/>
      <c r="T3" s="246"/>
    </row>
    <row r="4" spans="1:20" s="572" customFormat="1" x14ac:dyDescent="0.35">
      <c r="A4" s="242"/>
      <c r="B4" s="398"/>
      <c r="C4" s="405" t="s">
        <v>1353</v>
      </c>
      <c r="D4" s="406"/>
      <c r="E4" s="406"/>
      <c r="F4" s="407"/>
      <c r="G4" s="399"/>
      <c r="H4" s="247"/>
      <c r="I4" s="351"/>
      <c r="J4" s="426" t="s">
        <v>1324</v>
      </c>
      <c r="K4" s="427"/>
      <c r="L4" s="427"/>
      <c r="M4" s="427"/>
      <c r="N4" s="427"/>
      <c r="O4" s="427"/>
      <c r="P4" s="427"/>
      <c r="Q4" s="427"/>
      <c r="R4" s="428"/>
      <c r="S4" s="352"/>
      <c r="T4" s="247"/>
    </row>
    <row r="5" spans="1:20" x14ac:dyDescent="0.35">
      <c r="A5" s="240"/>
      <c r="B5" s="398"/>
      <c r="C5" s="383" t="s">
        <v>1347</v>
      </c>
      <c r="D5" s="381" t="s">
        <v>5</v>
      </c>
      <c r="E5" s="32" t="s">
        <v>231</v>
      </c>
      <c r="F5" s="382" t="s">
        <v>171</v>
      </c>
      <c r="G5" s="399"/>
      <c r="H5" s="244"/>
      <c r="I5" s="255"/>
      <c r="J5" s="412"/>
      <c r="K5" s="49"/>
      <c r="L5" s="49"/>
      <c r="M5" s="49"/>
      <c r="N5" s="49"/>
      <c r="O5" s="49"/>
      <c r="P5" s="49"/>
      <c r="Q5" s="49"/>
      <c r="R5" s="413"/>
      <c r="S5" s="256"/>
      <c r="T5" s="244"/>
    </row>
    <row r="6" spans="1:20" x14ac:dyDescent="0.35">
      <c r="A6" s="240"/>
      <c r="B6" s="398"/>
      <c r="C6" s="353" t="s">
        <v>1345</v>
      </c>
      <c r="D6" s="49" t="s">
        <v>10</v>
      </c>
      <c r="E6" s="52">
        <v>0.3</v>
      </c>
      <c r="F6" s="354">
        <v>0.3</v>
      </c>
      <c r="G6" s="399"/>
      <c r="H6" s="244"/>
      <c r="I6" s="255"/>
      <c r="J6" s="412"/>
      <c r="K6" s="49"/>
      <c r="L6" s="49"/>
      <c r="M6" s="49"/>
      <c r="N6" s="49"/>
      <c r="O6" s="49"/>
      <c r="P6" s="49"/>
      <c r="Q6" s="49"/>
      <c r="R6" s="413"/>
      <c r="S6" s="256"/>
      <c r="T6" s="244"/>
    </row>
    <row r="7" spans="1:20" x14ac:dyDescent="0.35">
      <c r="A7" s="240"/>
      <c r="B7" s="398"/>
      <c r="C7" s="353" t="s">
        <v>1346</v>
      </c>
      <c r="D7" s="49" t="s">
        <v>10</v>
      </c>
      <c r="E7" s="52">
        <v>0</v>
      </c>
      <c r="F7" s="354">
        <v>0</v>
      </c>
      <c r="G7" s="399"/>
      <c r="H7" s="244"/>
      <c r="I7" s="255"/>
      <c r="J7" s="412"/>
      <c r="K7" s="49"/>
      <c r="L7" s="49"/>
      <c r="M7" s="49"/>
      <c r="N7" s="49"/>
      <c r="O7" s="49"/>
      <c r="P7" s="49"/>
      <c r="Q7" s="49"/>
      <c r="R7" s="413"/>
      <c r="S7" s="256"/>
      <c r="T7" s="244"/>
    </row>
    <row r="8" spans="1:20" x14ac:dyDescent="0.35">
      <c r="A8" s="240"/>
      <c r="B8" s="398"/>
      <c r="C8" s="353" t="s">
        <v>1348</v>
      </c>
      <c r="D8" s="49" t="s">
        <v>32</v>
      </c>
      <c r="E8" s="50">
        <v>0</v>
      </c>
      <c r="F8" s="355">
        <v>0</v>
      </c>
      <c r="G8" s="399"/>
      <c r="H8" s="244"/>
      <c r="I8" s="255"/>
      <c r="J8" s="412"/>
      <c r="K8" s="49"/>
      <c r="L8" s="49"/>
      <c r="M8" s="49"/>
      <c r="N8" s="49"/>
      <c r="O8" s="49"/>
      <c r="P8" s="49"/>
      <c r="Q8" s="49"/>
      <c r="R8" s="413"/>
      <c r="S8" s="256"/>
      <c r="T8" s="244"/>
    </row>
    <row r="9" spans="1:20" x14ac:dyDescent="0.35">
      <c r="A9" s="240"/>
      <c r="B9" s="398"/>
      <c r="C9" s="367" t="s">
        <v>139</v>
      </c>
      <c r="D9" s="49" t="s">
        <v>32</v>
      </c>
      <c r="E9" s="50">
        <v>4</v>
      </c>
      <c r="F9" s="369">
        <v>4</v>
      </c>
      <c r="G9" s="399"/>
      <c r="H9" s="244"/>
      <c r="I9" s="255"/>
      <c r="J9" s="412"/>
      <c r="K9" s="49"/>
      <c r="L9" s="49"/>
      <c r="M9" s="49"/>
      <c r="N9" s="49"/>
      <c r="O9" s="49"/>
      <c r="P9" s="49"/>
      <c r="Q9" s="49"/>
      <c r="R9" s="413"/>
      <c r="S9" s="256"/>
      <c r="T9" s="244"/>
    </row>
    <row r="10" spans="1:20" x14ac:dyDescent="0.35">
      <c r="A10" s="240"/>
      <c r="B10" s="398"/>
      <c r="C10" s="383" t="s">
        <v>1360</v>
      </c>
      <c r="D10" s="381" t="s">
        <v>5</v>
      </c>
      <c r="E10" s="32" t="s">
        <v>231</v>
      </c>
      <c r="F10" s="382" t="s">
        <v>1048</v>
      </c>
      <c r="G10" s="399"/>
      <c r="H10" s="244"/>
      <c r="I10" s="255"/>
      <c r="J10" s="412"/>
      <c r="K10" s="49"/>
      <c r="L10" s="49"/>
      <c r="M10" s="49"/>
      <c r="N10" s="49"/>
      <c r="O10" s="49"/>
      <c r="P10" s="49"/>
      <c r="Q10" s="49"/>
      <c r="R10" s="413"/>
      <c r="S10" s="256"/>
      <c r="T10" s="244"/>
    </row>
    <row r="11" spans="1:20" x14ac:dyDescent="0.35">
      <c r="A11" s="240"/>
      <c r="B11" s="54"/>
      <c r="C11" s="356" t="s">
        <v>80</v>
      </c>
      <c r="D11" s="357" t="s">
        <v>81</v>
      </c>
      <c r="E11" s="358">
        <f>Sensitivity!E16</f>
        <v>0.7</v>
      </c>
      <c r="F11" s="359">
        <v>0.7</v>
      </c>
      <c r="G11" s="55"/>
      <c r="H11" s="244"/>
      <c r="I11" s="255"/>
      <c r="J11" s="412"/>
      <c r="K11" s="49"/>
      <c r="L11" s="49"/>
      <c r="M11" s="49"/>
      <c r="N11" s="49"/>
      <c r="O11" s="49"/>
      <c r="P11" s="49"/>
      <c r="Q11" s="49"/>
      <c r="R11" s="413"/>
      <c r="S11" s="256"/>
      <c r="T11" s="244"/>
    </row>
    <row r="12" spans="1:20" x14ac:dyDescent="0.35">
      <c r="A12" s="240"/>
      <c r="B12" s="398"/>
      <c r="C12" s="346"/>
      <c r="D12" s="346"/>
      <c r="E12" s="347"/>
      <c r="F12" s="347"/>
      <c r="G12" s="399"/>
      <c r="H12" s="244"/>
      <c r="I12" s="255"/>
      <c r="J12" s="412"/>
      <c r="K12" s="49"/>
      <c r="L12" s="49"/>
      <c r="M12" s="49"/>
      <c r="N12" s="49"/>
      <c r="O12" s="49"/>
      <c r="P12" s="49"/>
      <c r="Q12" s="49"/>
      <c r="R12" s="413"/>
      <c r="S12" s="256"/>
      <c r="T12" s="244"/>
    </row>
    <row r="13" spans="1:20" x14ac:dyDescent="0.35">
      <c r="A13" s="240"/>
      <c r="B13" s="398"/>
      <c r="C13" s="405" t="s">
        <v>1352</v>
      </c>
      <c r="D13" s="406"/>
      <c r="E13" s="406"/>
      <c r="F13" s="407"/>
      <c r="G13" s="399"/>
      <c r="H13" s="244"/>
      <c r="I13" s="255"/>
      <c r="J13" s="412"/>
      <c r="K13" s="49"/>
      <c r="L13" s="49"/>
      <c r="M13" s="49"/>
      <c r="N13" s="49"/>
      <c r="O13" s="49"/>
      <c r="P13" s="49"/>
      <c r="Q13" s="49"/>
      <c r="R13" s="413"/>
      <c r="S13" s="256"/>
      <c r="T13" s="244"/>
    </row>
    <row r="14" spans="1:20" x14ac:dyDescent="0.35">
      <c r="A14" s="240"/>
      <c r="B14" s="398"/>
      <c r="C14" s="383" t="s">
        <v>48</v>
      </c>
      <c r="D14" s="381" t="s">
        <v>5</v>
      </c>
      <c r="E14" s="32" t="s">
        <v>231</v>
      </c>
      <c r="F14" s="382" t="s">
        <v>171</v>
      </c>
      <c r="G14" s="399"/>
      <c r="H14" s="244"/>
      <c r="I14" s="255"/>
      <c r="J14" s="412"/>
      <c r="K14" s="49"/>
      <c r="L14" s="49"/>
      <c r="M14" s="49"/>
      <c r="N14" s="49"/>
      <c r="O14" s="49"/>
      <c r="P14" s="49"/>
      <c r="Q14" s="49"/>
      <c r="R14" s="413"/>
      <c r="S14" s="256"/>
      <c r="T14" s="244"/>
    </row>
    <row r="15" spans="1:20" x14ac:dyDescent="0.35">
      <c r="A15" s="240"/>
      <c r="B15" s="398"/>
      <c r="C15" s="360" t="s">
        <v>1345</v>
      </c>
      <c r="D15" s="49" t="s">
        <v>10</v>
      </c>
      <c r="E15" s="71">
        <v>0.15</v>
      </c>
      <c r="F15" s="361">
        <v>0.15</v>
      </c>
      <c r="G15" s="399"/>
      <c r="H15" s="244"/>
      <c r="I15" s="255"/>
      <c r="J15" s="412"/>
      <c r="K15" s="49"/>
      <c r="L15" s="49"/>
      <c r="M15" s="49"/>
      <c r="N15" s="49"/>
      <c r="O15" s="49"/>
      <c r="P15" s="49"/>
      <c r="Q15" s="49"/>
      <c r="R15" s="413"/>
      <c r="S15" s="256"/>
      <c r="T15" s="244"/>
    </row>
    <row r="16" spans="1:20" x14ac:dyDescent="0.35">
      <c r="A16" s="240"/>
      <c r="B16" s="398"/>
      <c r="C16" s="360" t="s">
        <v>1346</v>
      </c>
      <c r="D16" s="49" t="s">
        <v>10</v>
      </c>
      <c r="E16" s="71">
        <v>0</v>
      </c>
      <c r="F16" s="361">
        <v>0</v>
      </c>
      <c r="G16" s="399"/>
      <c r="H16" s="244"/>
      <c r="I16" s="255"/>
      <c r="J16" s="412"/>
      <c r="K16" s="49"/>
      <c r="L16" s="49"/>
      <c r="M16" s="49"/>
      <c r="N16" s="49"/>
      <c r="O16" s="49"/>
      <c r="P16" s="49"/>
      <c r="Q16" s="49"/>
      <c r="R16" s="413"/>
      <c r="S16" s="256"/>
      <c r="T16" s="244"/>
    </row>
    <row r="17" spans="1:20" x14ac:dyDescent="0.35">
      <c r="A17" s="240"/>
      <c r="B17" s="398"/>
      <c r="C17" s="360" t="s">
        <v>1348</v>
      </c>
      <c r="D17" s="49" t="s">
        <v>32</v>
      </c>
      <c r="E17" s="50">
        <v>0</v>
      </c>
      <c r="F17" s="362">
        <v>0</v>
      </c>
      <c r="G17" s="399"/>
      <c r="H17" s="244"/>
      <c r="I17" s="255"/>
      <c r="J17" s="412"/>
      <c r="K17" s="49"/>
      <c r="L17" s="49"/>
      <c r="M17" s="49"/>
      <c r="N17" s="49"/>
      <c r="O17" s="49"/>
      <c r="P17" s="49"/>
      <c r="Q17" s="49"/>
      <c r="R17" s="413"/>
      <c r="S17" s="256"/>
      <c r="T17" s="244"/>
    </row>
    <row r="18" spans="1:20" x14ac:dyDescent="0.35">
      <c r="A18" s="240"/>
      <c r="B18" s="398"/>
      <c r="C18" s="383" t="s">
        <v>55</v>
      </c>
      <c r="D18" s="381" t="s">
        <v>5</v>
      </c>
      <c r="E18" s="32" t="s">
        <v>231</v>
      </c>
      <c r="F18" s="382" t="s">
        <v>1048</v>
      </c>
      <c r="G18" s="399"/>
      <c r="H18" s="244"/>
      <c r="I18" s="255"/>
      <c r="J18" s="412"/>
      <c r="K18" s="49"/>
      <c r="L18" s="49"/>
      <c r="M18" s="49"/>
      <c r="N18" s="49"/>
      <c r="O18" s="49"/>
      <c r="P18" s="49"/>
      <c r="Q18" s="49"/>
      <c r="R18" s="413"/>
      <c r="S18" s="256"/>
      <c r="T18" s="244"/>
    </row>
    <row r="19" spans="1:20" x14ac:dyDescent="0.35">
      <c r="A19" s="240"/>
      <c r="B19" s="398"/>
      <c r="C19" s="360" t="s">
        <v>150</v>
      </c>
      <c r="D19" s="49" t="s">
        <v>10</v>
      </c>
      <c r="E19" s="52">
        <v>0.6</v>
      </c>
      <c r="F19" s="363">
        <v>0.6</v>
      </c>
      <c r="G19" s="399"/>
      <c r="H19" s="244"/>
      <c r="I19" s="255"/>
      <c r="J19" s="412"/>
      <c r="K19" s="49"/>
      <c r="L19" s="49"/>
      <c r="M19" s="49"/>
      <c r="N19" s="49"/>
      <c r="O19" s="49"/>
      <c r="P19" s="49"/>
      <c r="Q19" s="49"/>
      <c r="R19" s="413"/>
      <c r="S19" s="256"/>
      <c r="T19" s="244"/>
    </row>
    <row r="20" spans="1:20" x14ac:dyDescent="0.35">
      <c r="A20" s="240"/>
      <c r="B20" s="398"/>
      <c r="C20" s="360" t="s">
        <v>999</v>
      </c>
      <c r="D20" s="49" t="s">
        <v>10</v>
      </c>
      <c r="E20" s="52">
        <v>0.06</v>
      </c>
      <c r="F20" s="363">
        <v>0.06</v>
      </c>
      <c r="G20" s="399"/>
      <c r="H20" s="244"/>
      <c r="I20" s="255"/>
      <c r="J20" s="414"/>
      <c r="K20" s="415"/>
      <c r="L20" s="415"/>
      <c r="M20" s="415"/>
      <c r="N20" s="415"/>
      <c r="O20" s="415"/>
      <c r="P20" s="415"/>
      <c r="Q20" s="415"/>
      <c r="R20" s="416"/>
      <c r="S20" s="256"/>
      <c r="T20" s="244"/>
    </row>
    <row r="21" spans="1:20" x14ac:dyDescent="0.35">
      <c r="A21" s="240"/>
      <c r="B21" s="398"/>
      <c r="C21" s="360" t="s">
        <v>479</v>
      </c>
      <c r="D21" s="49" t="s">
        <v>32</v>
      </c>
      <c r="E21" s="50">
        <v>2</v>
      </c>
      <c r="F21" s="362">
        <v>2</v>
      </c>
      <c r="G21" s="399"/>
      <c r="H21" s="244"/>
      <c r="I21" s="255"/>
      <c r="J21" s="49"/>
      <c r="K21" s="49"/>
      <c r="L21" s="49"/>
      <c r="M21" s="49"/>
      <c r="N21" s="49"/>
      <c r="O21" s="49"/>
      <c r="P21" s="49"/>
      <c r="Q21" s="49"/>
      <c r="R21" s="49"/>
      <c r="S21" s="256"/>
      <c r="T21" s="244"/>
    </row>
    <row r="22" spans="1:20" x14ac:dyDescent="0.35">
      <c r="A22" s="240"/>
      <c r="B22" s="398"/>
      <c r="C22" s="360" t="s">
        <v>151</v>
      </c>
      <c r="D22" s="49" t="s">
        <v>32</v>
      </c>
      <c r="E22" s="50">
        <v>7</v>
      </c>
      <c r="F22" s="362">
        <v>7</v>
      </c>
      <c r="G22" s="399"/>
      <c r="H22" s="244"/>
      <c r="I22" s="409"/>
      <c r="J22" s="429" t="s">
        <v>1576</v>
      </c>
      <c r="K22" s="430"/>
      <c r="L22" s="430"/>
      <c r="M22" s="431"/>
      <c r="N22" s="410"/>
      <c r="O22" s="429" t="s">
        <v>918</v>
      </c>
      <c r="P22" s="430"/>
      <c r="Q22" s="430"/>
      <c r="R22" s="431"/>
      <c r="S22" s="411"/>
      <c r="T22" s="244"/>
    </row>
    <row r="23" spans="1:20" x14ac:dyDescent="0.35">
      <c r="A23" s="240"/>
      <c r="B23" s="398"/>
      <c r="C23" s="364" t="s">
        <v>155</v>
      </c>
      <c r="D23" s="365" t="s">
        <v>1039</v>
      </c>
      <c r="E23" s="366">
        <v>0</v>
      </c>
      <c r="F23" s="366">
        <v>0</v>
      </c>
      <c r="G23" s="399"/>
      <c r="H23" s="244"/>
      <c r="I23" s="255"/>
      <c r="J23" s="412"/>
      <c r="K23" s="49"/>
      <c r="L23" s="51" t="s">
        <v>1305</v>
      </c>
      <c r="M23" s="417" t="s">
        <v>166</v>
      </c>
      <c r="N23" s="51"/>
      <c r="O23" s="412"/>
      <c r="P23" s="49"/>
      <c r="Q23" s="51" t="s">
        <v>1305</v>
      </c>
      <c r="R23" s="417" t="s">
        <v>166</v>
      </c>
      <c r="S23" s="256"/>
      <c r="T23" s="244"/>
    </row>
    <row r="24" spans="1:20" x14ac:dyDescent="0.35">
      <c r="A24" s="240"/>
      <c r="B24" s="398"/>
      <c r="C24" s="346"/>
      <c r="D24" s="346"/>
      <c r="E24" s="347"/>
      <c r="F24" s="347"/>
      <c r="G24" s="399"/>
      <c r="H24" s="244"/>
      <c r="I24" s="255"/>
      <c r="J24" s="412"/>
      <c r="K24" s="49" t="s">
        <v>231</v>
      </c>
      <c r="L24" s="238">
        <f>Benchmark!$G$1327</f>
        <v>341.56601015246139</v>
      </c>
      <c r="M24" s="418">
        <f>Benchmark!$G$1363</f>
        <v>132.35758501099406</v>
      </c>
      <c r="N24" s="238"/>
      <c r="O24" s="412"/>
      <c r="P24" s="49" t="s">
        <v>231</v>
      </c>
      <c r="Q24" s="239">
        <f>Benchmark!$G$1332</f>
        <v>0.48865278875352075</v>
      </c>
      <c r="R24" s="443">
        <f>Benchmark!$G$1377</f>
        <v>0.70954085641679376</v>
      </c>
      <c r="S24" s="256"/>
      <c r="T24" s="244"/>
    </row>
    <row r="25" spans="1:20" x14ac:dyDescent="0.35">
      <c r="A25" s="240"/>
      <c r="B25" s="398"/>
      <c r="C25" s="405" t="s">
        <v>1361</v>
      </c>
      <c r="D25" s="406"/>
      <c r="E25" s="406"/>
      <c r="F25" s="407"/>
      <c r="G25" s="399"/>
      <c r="H25" s="244"/>
      <c r="I25" s="255"/>
      <c r="J25" s="412"/>
      <c r="K25" s="49" t="s">
        <v>1337</v>
      </c>
      <c r="L25" s="238">
        <f>Behavioural!$G$1327</f>
        <v>341.56601015246139</v>
      </c>
      <c r="M25" s="418">
        <f>Behavioural!$G$1363</f>
        <v>132.35758501099406</v>
      </c>
      <c r="N25" s="238"/>
      <c r="O25" s="412"/>
      <c r="P25" s="49" t="s">
        <v>1337</v>
      </c>
      <c r="Q25" s="239">
        <f>Behavioural!$G$1332</f>
        <v>0.48865278875352075</v>
      </c>
      <c r="R25" s="443">
        <f>Behavioural!$G$1377</f>
        <v>0.70954085641679376</v>
      </c>
      <c r="S25" s="256"/>
      <c r="T25" s="244"/>
    </row>
    <row r="26" spans="1:20" x14ac:dyDescent="0.35">
      <c r="A26" s="240"/>
      <c r="B26" s="398"/>
      <c r="C26" s="383" t="s">
        <v>46</v>
      </c>
      <c r="D26" s="381" t="s">
        <v>5</v>
      </c>
      <c r="E26" s="32" t="s">
        <v>231</v>
      </c>
      <c r="F26" s="382" t="s">
        <v>171</v>
      </c>
      <c r="G26" s="399"/>
      <c r="H26" s="244"/>
      <c r="I26" s="255"/>
      <c r="J26" s="412"/>
      <c r="K26" s="49" t="s">
        <v>1646</v>
      </c>
      <c r="L26" s="444">
        <f>Impacts!G512</f>
        <v>0</v>
      </c>
      <c r="M26" s="445">
        <f>Impacts!G569</f>
        <v>0</v>
      </c>
      <c r="N26" s="238"/>
      <c r="O26" s="412"/>
      <c r="P26" s="49" t="s">
        <v>1646</v>
      </c>
      <c r="Q26" s="446">
        <f>Impacts!G458</f>
        <v>0</v>
      </c>
      <c r="R26" s="447">
        <f>Impacts!$G$463</f>
        <v>0</v>
      </c>
      <c r="S26" s="256"/>
      <c r="T26" s="244"/>
    </row>
    <row r="27" spans="1:20" x14ac:dyDescent="0.35">
      <c r="A27" s="240"/>
      <c r="B27" s="398"/>
      <c r="C27" s="372" t="s">
        <v>1345</v>
      </c>
      <c r="D27" s="49" t="s">
        <v>10</v>
      </c>
      <c r="E27" s="71">
        <v>0.15</v>
      </c>
      <c r="F27" s="373">
        <v>0.15</v>
      </c>
      <c r="G27" s="399"/>
      <c r="H27" s="244"/>
      <c r="I27" s="255"/>
      <c r="J27" s="419"/>
      <c r="K27" s="73" t="s">
        <v>1382</v>
      </c>
      <c r="L27" s="408"/>
      <c r="M27" s="420"/>
      <c r="N27" s="408"/>
      <c r="O27" s="419"/>
      <c r="P27" s="73" t="s">
        <v>1382</v>
      </c>
      <c r="Q27" s="408"/>
      <c r="R27" s="420"/>
      <c r="S27" s="256"/>
      <c r="T27" s="244"/>
    </row>
    <row r="28" spans="1:20" x14ac:dyDescent="0.35">
      <c r="A28" s="240"/>
      <c r="B28" s="398"/>
      <c r="C28" s="372" t="s">
        <v>1346</v>
      </c>
      <c r="D28" s="49" t="s">
        <v>10</v>
      </c>
      <c r="E28" s="71">
        <v>0</v>
      </c>
      <c r="F28" s="373">
        <v>0</v>
      </c>
      <c r="G28" s="399"/>
      <c r="H28" s="244"/>
      <c r="I28" s="255"/>
      <c r="J28" s="419"/>
      <c r="K28" s="73" t="s">
        <v>992</v>
      </c>
      <c r="L28" s="408">
        <f>Impacts!G128</f>
        <v>0</v>
      </c>
      <c r="M28" s="420">
        <f>Impacts!G185</f>
        <v>0</v>
      </c>
      <c r="N28" s="408"/>
      <c r="O28" s="419"/>
      <c r="P28" s="73" t="s">
        <v>992</v>
      </c>
      <c r="Q28" s="434">
        <f>Impacts!$G$74</f>
        <v>0</v>
      </c>
      <c r="R28" s="435">
        <f>Impacts!G79</f>
        <v>0</v>
      </c>
      <c r="S28" s="256"/>
      <c r="T28" s="244"/>
    </row>
    <row r="29" spans="1:20" x14ac:dyDescent="0.35">
      <c r="A29" s="240"/>
      <c r="B29" s="398"/>
      <c r="C29" s="372" t="s">
        <v>1348</v>
      </c>
      <c r="D29" s="49" t="s">
        <v>32</v>
      </c>
      <c r="E29" s="50">
        <v>0</v>
      </c>
      <c r="F29" s="374">
        <v>0</v>
      </c>
      <c r="G29" s="399"/>
      <c r="H29" s="244"/>
      <c r="I29" s="255"/>
      <c r="J29" s="421"/>
      <c r="K29" s="422" t="s">
        <v>1062</v>
      </c>
      <c r="L29" s="423">
        <f>Impacts!G320</f>
        <v>0</v>
      </c>
      <c r="M29" s="424">
        <f>Impacts!G377</f>
        <v>0</v>
      </c>
      <c r="N29" s="408"/>
      <c r="O29" s="421"/>
      <c r="P29" s="422" t="s">
        <v>1062</v>
      </c>
      <c r="Q29" s="436">
        <f>Impacts!G266</f>
        <v>0</v>
      </c>
      <c r="R29" s="437">
        <f>Impacts!G271</f>
        <v>0</v>
      </c>
      <c r="S29" s="256"/>
      <c r="T29" s="244"/>
    </row>
    <row r="30" spans="1:20" ht="15" thickBot="1" x14ac:dyDescent="0.4">
      <c r="A30" s="240"/>
      <c r="B30" s="398"/>
      <c r="C30" s="383" t="s">
        <v>145</v>
      </c>
      <c r="D30" s="381" t="s">
        <v>5</v>
      </c>
      <c r="E30" s="32" t="s">
        <v>231</v>
      </c>
      <c r="F30" s="382" t="s">
        <v>1048</v>
      </c>
      <c r="G30" s="399"/>
      <c r="H30" s="244"/>
      <c r="I30" s="257"/>
      <c r="J30" s="258"/>
      <c r="K30" s="258"/>
      <c r="L30" s="258"/>
      <c r="M30" s="258"/>
      <c r="N30" s="258"/>
      <c r="O30" s="258"/>
      <c r="P30" s="258"/>
      <c r="Q30" s="258"/>
      <c r="R30" s="258"/>
      <c r="S30" s="259"/>
      <c r="T30" s="244"/>
    </row>
    <row r="31" spans="1:20" ht="15.5" thickTop="1" thickBot="1" x14ac:dyDescent="0.4">
      <c r="A31" s="240"/>
      <c r="B31" s="398"/>
      <c r="C31" s="372" t="s">
        <v>152</v>
      </c>
      <c r="D31" s="49" t="s">
        <v>10</v>
      </c>
      <c r="E31" s="52">
        <v>0.05</v>
      </c>
      <c r="F31" s="384">
        <v>0.05</v>
      </c>
      <c r="G31" s="399"/>
      <c r="H31" s="244"/>
      <c r="I31" s="425"/>
      <c r="J31" s="425"/>
      <c r="K31" s="425"/>
      <c r="L31" s="425"/>
      <c r="M31" s="425"/>
      <c r="N31" s="425"/>
      <c r="O31" s="425"/>
      <c r="P31" s="425"/>
      <c r="Q31" s="425"/>
      <c r="R31" s="425"/>
      <c r="S31" s="425"/>
      <c r="T31" s="244"/>
    </row>
    <row r="32" spans="1:20" ht="15" thickTop="1" x14ac:dyDescent="0.35">
      <c r="A32" s="240"/>
      <c r="B32" s="398"/>
      <c r="C32" s="372" t="s">
        <v>153</v>
      </c>
      <c r="D32" s="49" t="s">
        <v>10</v>
      </c>
      <c r="E32" s="52">
        <v>0.1</v>
      </c>
      <c r="F32" s="384">
        <v>0.1</v>
      </c>
      <c r="G32" s="399"/>
      <c r="H32" s="244"/>
      <c r="I32" s="453"/>
      <c r="J32" s="454" t="s">
        <v>1580</v>
      </c>
      <c r="K32" s="455"/>
      <c r="L32" s="455"/>
      <c r="M32" s="455"/>
      <c r="N32" s="455"/>
      <c r="O32" s="455"/>
      <c r="P32" s="455"/>
      <c r="Q32" s="455"/>
      <c r="R32" s="455"/>
      <c r="S32" s="456"/>
      <c r="T32" s="244"/>
    </row>
    <row r="33" spans="1:20" x14ac:dyDescent="0.35">
      <c r="A33" s="240"/>
      <c r="B33" s="398"/>
      <c r="C33" s="372" t="s">
        <v>154</v>
      </c>
      <c r="D33" s="49" t="s">
        <v>10</v>
      </c>
      <c r="E33" s="52">
        <v>0.1</v>
      </c>
      <c r="F33" s="384">
        <v>0.1</v>
      </c>
      <c r="G33" s="399"/>
      <c r="H33" s="249"/>
      <c r="I33" s="255"/>
      <c r="J33" s="49"/>
      <c r="K33" s="49"/>
      <c r="L33" s="49"/>
      <c r="M33" s="49"/>
      <c r="N33" s="49"/>
      <c r="O33" s="49"/>
      <c r="P33" s="49"/>
      <c r="Q33" s="49"/>
      <c r="R33" s="49"/>
      <c r="S33" s="256"/>
      <c r="T33" s="244"/>
    </row>
    <row r="34" spans="1:20" x14ac:dyDescent="0.35">
      <c r="A34" s="240"/>
      <c r="B34" s="398"/>
      <c r="C34" s="372" t="s">
        <v>1351</v>
      </c>
      <c r="D34" s="49" t="s">
        <v>1039</v>
      </c>
      <c r="E34" s="50">
        <v>1</v>
      </c>
      <c r="F34" s="374">
        <v>1</v>
      </c>
      <c r="G34" s="399"/>
      <c r="H34" s="249"/>
      <c r="I34" s="255"/>
      <c r="J34" s="429" t="s">
        <v>1581</v>
      </c>
      <c r="K34" s="458"/>
      <c r="L34" s="458"/>
      <c r="M34" s="459"/>
      <c r="N34" s="49"/>
      <c r="O34" s="429" t="s">
        <v>1577</v>
      </c>
      <c r="P34" s="458"/>
      <c r="Q34" s="458"/>
      <c r="R34" s="459"/>
      <c r="S34" s="256"/>
      <c r="T34" s="248"/>
    </row>
    <row r="35" spans="1:20" x14ac:dyDescent="0.35">
      <c r="A35" s="240"/>
      <c r="B35" s="398"/>
      <c r="C35" s="383" t="s">
        <v>149</v>
      </c>
      <c r="D35" s="381" t="s">
        <v>5</v>
      </c>
      <c r="E35" s="32" t="s">
        <v>231</v>
      </c>
      <c r="F35" s="382" t="s">
        <v>1048</v>
      </c>
      <c r="G35" s="399"/>
      <c r="H35" s="244"/>
      <c r="I35" s="255"/>
      <c r="J35" s="412"/>
      <c r="K35" s="49"/>
      <c r="L35" s="49"/>
      <c r="M35" s="413"/>
      <c r="N35" s="49"/>
      <c r="O35" s="412"/>
      <c r="P35" s="49"/>
      <c r="Q35" s="49"/>
      <c r="R35" s="413"/>
      <c r="S35" s="256"/>
      <c r="T35" s="244"/>
    </row>
    <row r="36" spans="1:20" x14ac:dyDescent="0.35">
      <c r="A36" s="240"/>
      <c r="B36" s="398"/>
      <c r="C36" s="385" t="s">
        <v>152</v>
      </c>
      <c r="D36" s="375" t="s">
        <v>10</v>
      </c>
      <c r="E36" s="376">
        <v>0.2</v>
      </c>
      <c r="F36" s="377">
        <v>0.2</v>
      </c>
      <c r="G36" s="399"/>
      <c r="H36" s="244"/>
      <c r="I36" s="255"/>
      <c r="J36" s="412"/>
      <c r="K36" s="49"/>
      <c r="L36" s="49"/>
      <c r="M36" s="413"/>
      <c r="N36" s="49"/>
      <c r="O36" s="412"/>
      <c r="P36" s="49"/>
      <c r="Q36" s="49"/>
      <c r="R36" s="413"/>
      <c r="S36" s="256"/>
      <c r="T36" s="244"/>
    </row>
    <row r="37" spans="1:20" x14ac:dyDescent="0.35">
      <c r="A37" s="240"/>
      <c r="B37" s="398"/>
      <c r="C37" s="346"/>
      <c r="D37" s="346"/>
      <c r="E37" s="347"/>
      <c r="F37" s="347"/>
      <c r="G37" s="399"/>
      <c r="H37" s="244"/>
      <c r="I37" s="255"/>
      <c r="J37" s="412"/>
      <c r="K37" s="49"/>
      <c r="L37" s="49"/>
      <c r="M37" s="413"/>
      <c r="N37" s="49"/>
      <c r="O37" s="412"/>
      <c r="P37" s="49"/>
      <c r="Q37" s="49"/>
      <c r="R37" s="413"/>
      <c r="S37" s="256"/>
      <c r="T37" s="244"/>
    </row>
    <row r="38" spans="1:20" x14ac:dyDescent="0.35">
      <c r="A38" s="240"/>
      <c r="B38" s="398"/>
      <c r="C38" s="405" t="s">
        <v>1365</v>
      </c>
      <c r="D38" s="406"/>
      <c r="E38" s="406"/>
      <c r="F38" s="407"/>
      <c r="G38" s="399"/>
      <c r="H38" s="244"/>
      <c r="I38" s="255"/>
      <c r="J38" s="412"/>
      <c r="K38" s="49"/>
      <c r="L38" s="49"/>
      <c r="M38" s="413"/>
      <c r="N38" s="49"/>
      <c r="O38" s="412"/>
      <c r="P38" s="49"/>
      <c r="Q38" s="49"/>
      <c r="R38" s="413"/>
      <c r="S38" s="256"/>
      <c r="T38" s="244"/>
    </row>
    <row r="39" spans="1:20" x14ac:dyDescent="0.35">
      <c r="A39" s="240"/>
      <c r="B39" s="398"/>
      <c r="C39" s="383" t="s">
        <v>33</v>
      </c>
      <c r="D39" s="381" t="s">
        <v>5</v>
      </c>
      <c r="E39" s="32" t="s">
        <v>231</v>
      </c>
      <c r="F39" s="382" t="s">
        <v>171</v>
      </c>
      <c r="G39" s="399"/>
      <c r="H39" s="244"/>
      <c r="I39" s="255"/>
      <c r="J39" s="412"/>
      <c r="K39" s="49"/>
      <c r="L39" s="49"/>
      <c r="M39" s="413"/>
      <c r="N39" s="49"/>
      <c r="O39" s="412"/>
      <c r="P39" s="49"/>
      <c r="Q39" s="49"/>
      <c r="R39" s="413"/>
      <c r="S39" s="256"/>
      <c r="T39" s="244"/>
    </row>
    <row r="40" spans="1:20" x14ac:dyDescent="0.35">
      <c r="A40" s="240"/>
      <c r="B40" s="398"/>
      <c r="C40" s="378" t="s">
        <v>1362</v>
      </c>
      <c r="D40" s="49" t="s">
        <v>10</v>
      </c>
      <c r="E40" s="71">
        <v>0.05</v>
      </c>
      <c r="F40" s="386">
        <v>0.05</v>
      </c>
      <c r="G40" s="399"/>
      <c r="H40" s="244"/>
      <c r="I40" s="255"/>
      <c r="J40" s="412"/>
      <c r="K40" s="49"/>
      <c r="L40" s="49"/>
      <c r="M40" s="413"/>
      <c r="N40" s="49"/>
      <c r="O40" s="412"/>
      <c r="P40" s="49"/>
      <c r="Q40" s="49"/>
      <c r="R40" s="413"/>
      <c r="S40" s="256"/>
      <c r="T40" s="244"/>
    </row>
    <row r="41" spans="1:20" x14ac:dyDescent="0.35">
      <c r="A41" s="240"/>
      <c r="B41" s="398"/>
      <c r="C41" s="378" t="s">
        <v>1363</v>
      </c>
      <c r="D41" s="72" t="s">
        <v>1039</v>
      </c>
      <c r="E41" s="50">
        <v>1</v>
      </c>
      <c r="F41" s="379">
        <v>1</v>
      </c>
      <c r="G41" s="399"/>
      <c r="H41" s="244"/>
      <c r="I41" s="255"/>
      <c r="J41" s="412"/>
      <c r="K41" s="49"/>
      <c r="L41" s="49"/>
      <c r="M41" s="413"/>
      <c r="N41" s="49"/>
      <c r="O41" s="412"/>
      <c r="P41" s="49"/>
      <c r="Q41" s="49"/>
      <c r="R41" s="413"/>
      <c r="S41" s="256"/>
      <c r="T41" s="244"/>
    </row>
    <row r="42" spans="1:20" x14ac:dyDescent="0.35">
      <c r="A42" s="240"/>
      <c r="B42" s="398"/>
      <c r="C42" s="378" t="s">
        <v>1364</v>
      </c>
      <c r="D42" s="72" t="s">
        <v>1039</v>
      </c>
      <c r="E42" s="50">
        <v>0</v>
      </c>
      <c r="F42" s="379">
        <v>0</v>
      </c>
      <c r="G42" s="399"/>
      <c r="H42" s="244"/>
      <c r="I42" s="255"/>
      <c r="J42" s="412"/>
      <c r="K42" s="49"/>
      <c r="L42" s="49"/>
      <c r="M42" s="413"/>
      <c r="N42" s="49"/>
      <c r="O42" s="412"/>
      <c r="P42" s="49"/>
      <c r="Q42" s="49"/>
      <c r="R42" s="413"/>
      <c r="S42" s="256"/>
      <c r="T42" s="244"/>
    </row>
    <row r="43" spans="1:20" x14ac:dyDescent="0.35">
      <c r="A43" s="240"/>
      <c r="B43" s="398"/>
      <c r="C43" s="378" t="s">
        <v>141</v>
      </c>
      <c r="D43" s="72" t="s">
        <v>32</v>
      </c>
      <c r="E43" s="50">
        <v>0</v>
      </c>
      <c r="F43" s="379">
        <v>0</v>
      </c>
      <c r="G43" s="399"/>
      <c r="H43" s="244"/>
      <c r="I43" s="255"/>
      <c r="J43" s="412"/>
      <c r="K43" s="49"/>
      <c r="L43" s="49"/>
      <c r="M43" s="413"/>
      <c r="N43" s="49"/>
      <c r="O43" s="412"/>
      <c r="P43" s="49"/>
      <c r="Q43" s="49"/>
      <c r="R43" s="413"/>
      <c r="S43" s="256"/>
      <c r="T43" s="244"/>
    </row>
    <row r="44" spans="1:20" x14ac:dyDescent="0.35">
      <c r="A44" s="240"/>
      <c r="B44" s="398"/>
      <c r="C44" s="383" t="s">
        <v>1349</v>
      </c>
      <c r="D44" s="381" t="s">
        <v>5</v>
      </c>
      <c r="E44" s="32" t="s">
        <v>231</v>
      </c>
      <c r="F44" s="382" t="s">
        <v>1048</v>
      </c>
      <c r="G44" s="399"/>
      <c r="H44" s="244"/>
      <c r="I44" s="255"/>
      <c r="J44" s="412"/>
      <c r="K44" s="49"/>
      <c r="L44" s="49"/>
      <c r="M44" s="413"/>
      <c r="N44" s="49"/>
      <c r="O44" s="412"/>
      <c r="P44" s="49"/>
      <c r="Q44" s="49"/>
      <c r="R44" s="413"/>
      <c r="S44" s="256"/>
      <c r="T44" s="244"/>
    </row>
    <row r="45" spans="1:20" x14ac:dyDescent="0.35">
      <c r="A45" s="240"/>
      <c r="B45" s="398"/>
      <c r="C45" s="387" t="s">
        <v>1350</v>
      </c>
      <c r="D45" s="380" t="s">
        <v>10</v>
      </c>
      <c r="E45" s="388">
        <v>0</v>
      </c>
      <c r="F45" s="389">
        <v>0</v>
      </c>
      <c r="G45" s="399"/>
      <c r="H45" s="244"/>
      <c r="I45" s="255"/>
      <c r="J45" s="412"/>
      <c r="K45" s="49"/>
      <c r="L45" s="49"/>
      <c r="M45" s="413"/>
      <c r="N45" s="49"/>
      <c r="O45" s="412"/>
      <c r="P45" s="49"/>
      <c r="Q45" s="49"/>
      <c r="R45" s="413"/>
      <c r="S45" s="256"/>
      <c r="T45" s="244"/>
    </row>
    <row r="46" spans="1:20" x14ac:dyDescent="0.35">
      <c r="A46" s="240"/>
      <c r="B46" s="398"/>
      <c r="C46" s="346"/>
      <c r="D46" s="346"/>
      <c r="E46" s="347"/>
      <c r="F46" s="347"/>
      <c r="G46" s="399"/>
      <c r="H46" s="244"/>
      <c r="I46" s="255"/>
      <c r="J46" s="412"/>
      <c r="K46" s="49"/>
      <c r="L46" s="49"/>
      <c r="M46" s="413"/>
      <c r="N46" s="49"/>
      <c r="O46" s="412"/>
      <c r="P46" s="49"/>
      <c r="Q46" s="49"/>
      <c r="R46" s="413"/>
      <c r="S46" s="256"/>
      <c r="T46" s="244"/>
    </row>
    <row r="47" spans="1:20" x14ac:dyDescent="0.35">
      <c r="A47" s="240"/>
      <c r="B47" s="398"/>
      <c r="C47" s="405" t="s">
        <v>1380</v>
      </c>
      <c r="D47" s="406"/>
      <c r="E47" s="406"/>
      <c r="F47" s="407"/>
      <c r="G47" s="399"/>
      <c r="H47" s="244"/>
      <c r="I47" s="255"/>
      <c r="J47" s="412"/>
      <c r="K47" s="49"/>
      <c r="L47" s="49"/>
      <c r="M47" s="413"/>
      <c r="N47" s="49"/>
      <c r="O47" s="412"/>
      <c r="P47" s="49"/>
      <c r="Q47" s="49"/>
      <c r="R47" s="413"/>
      <c r="S47" s="256"/>
      <c r="T47" s="244"/>
    </row>
    <row r="48" spans="1:20" x14ac:dyDescent="0.35">
      <c r="A48" s="240"/>
      <c r="B48" s="398"/>
      <c r="C48" s="390" t="s">
        <v>346</v>
      </c>
      <c r="D48" s="381" t="s">
        <v>5</v>
      </c>
      <c r="E48" s="32" t="s">
        <v>231</v>
      </c>
      <c r="F48" s="391" t="s">
        <v>171</v>
      </c>
      <c r="G48" s="399"/>
      <c r="H48" s="244"/>
      <c r="I48" s="255"/>
      <c r="J48" s="412"/>
      <c r="K48" s="49"/>
      <c r="L48" s="49"/>
      <c r="M48" s="413"/>
      <c r="N48" s="49"/>
      <c r="O48" s="412"/>
      <c r="P48" s="49"/>
      <c r="Q48" s="49"/>
      <c r="R48" s="413"/>
      <c r="S48" s="256"/>
      <c r="T48" s="244"/>
    </row>
    <row r="49" spans="1:20" x14ac:dyDescent="0.35">
      <c r="A49" s="240"/>
      <c r="B49" s="398"/>
      <c r="C49" s="367" t="s">
        <v>31</v>
      </c>
      <c r="D49" s="49" t="s">
        <v>32</v>
      </c>
      <c r="E49" s="50">
        <v>10</v>
      </c>
      <c r="F49" s="369">
        <v>10</v>
      </c>
      <c r="G49" s="399"/>
      <c r="H49" s="244"/>
      <c r="I49" s="255"/>
      <c r="J49" s="412"/>
      <c r="K49" s="49"/>
      <c r="L49" s="49"/>
      <c r="M49" s="413"/>
      <c r="N49" s="49"/>
      <c r="O49" s="412"/>
      <c r="P49" s="49"/>
      <c r="Q49" s="49"/>
      <c r="R49" s="413"/>
      <c r="S49" s="256"/>
      <c r="T49" s="244"/>
    </row>
    <row r="50" spans="1:20" x14ac:dyDescent="0.35">
      <c r="A50" s="240"/>
      <c r="B50" s="398"/>
      <c r="C50" s="390" t="s">
        <v>344</v>
      </c>
      <c r="D50" s="381" t="s">
        <v>5</v>
      </c>
      <c r="E50" s="32" t="s">
        <v>231</v>
      </c>
      <c r="F50" s="391" t="s">
        <v>171</v>
      </c>
      <c r="G50" s="399"/>
      <c r="H50" s="244"/>
      <c r="I50" s="255"/>
      <c r="J50" s="412"/>
      <c r="K50" s="49"/>
      <c r="L50" s="49"/>
      <c r="M50" s="413"/>
      <c r="N50" s="49"/>
      <c r="O50" s="412"/>
      <c r="P50" s="49"/>
      <c r="Q50" s="49"/>
      <c r="R50" s="413"/>
      <c r="S50" s="256"/>
      <c r="T50" s="244"/>
    </row>
    <row r="51" spans="1:20" x14ac:dyDescent="0.35">
      <c r="A51" s="240"/>
      <c r="B51" s="398"/>
      <c r="C51" s="367" t="s">
        <v>1362</v>
      </c>
      <c r="D51" s="49" t="s">
        <v>10</v>
      </c>
      <c r="E51" s="52">
        <v>0</v>
      </c>
      <c r="F51" s="370">
        <v>0</v>
      </c>
      <c r="G51" s="399"/>
      <c r="H51" s="244"/>
      <c r="I51" s="255"/>
      <c r="J51" s="412"/>
      <c r="K51" s="49"/>
      <c r="L51" s="49"/>
      <c r="M51" s="413"/>
      <c r="N51" s="49"/>
      <c r="O51" s="412"/>
      <c r="P51" s="49"/>
      <c r="Q51" s="49"/>
      <c r="R51" s="413"/>
      <c r="S51" s="256"/>
      <c r="T51" s="244"/>
    </row>
    <row r="52" spans="1:20" x14ac:dyDescent="0.35">
      <c r="A52" s="240"/>
      <c r="B52" s="398"/>
      <c r="C52" s="392" t="s">
        <v>1366</v>
      </c>
      <c r="D52" s="49" t="s">
        <v>1039</v>
      </c>
      <c r="E52" s="50">
        <v>1</v>
      </c>
      <c r="F52" s="369">
        <v>1</v>
      </c>
      <c r="G52" s="399"/>
      <c r="H52" s="244"/>
      <c r="I52" s="255"/>
      <c r="J52" s="414"/>
      <c r="K52" s="415"/>
      <c r="L52" s="415"/>
      <c r="M52" s="416"/>
      <c r="N52" s="49"/>
      <c r="O52" s="414"/>
      <c r="P52" s="415"/>
      <c r="Q52" s="415"/>
      <c r="R52" s="416"/>
      <c r="S52" s="256"/>
      <c r="T52" s="244"/>
    </row>
    <row r="53" spans="1:20" x14ac:dyDescent="0.35">
      <c r="A53" s="240"/>
      <c r="B53" s="398"/>
      <c r="C53" s="390" t="s">
        <v>109</v>
      </c>
      <c r="D53" s="381" t="s">
        <v>5</v>
      </c>
      <c r="E53" s="32" t="s">
        <v>231</v>
      </c>
      <c r="F53" s="391" t="s">
        <v>171</v>
      </c>
      <c r="G53" s="399"/>
      <c r="H53" s="244"/>
      <c r="I53" s="255"/>
      <c r="J53" s="429" t="s">
        <v>1579</v>
      </c>
      <c r="K53" s="430"/>
      <c r="L53" s="430"/>
      <c r="M53" s="431"/>
      <c r="N53" s="410"/>
      <c r="O53" s="429" t="s">
        <v>1578</v>
      </c>
      <c r="P53" s="430"/>
      <c r="Q53" s="430"/>
      <c r="R53" s="431"/>
      <c r="S53" s="256"/>
      <c r="T53" s="244"/>
    </row>
    <row r="54" spans="1:20" x14ac:dyDescent="0.35">
      <c r="A54" s="240"/>
      <c r="B54" s="398"/>
      <c r="C54" s="367" t="s">
        <v>1362</v>
      </c>
      <c r="D54" s="49" t="s">
        <v>10</v>
      </c>
      <c r="E54" s="52">
        <v>0</v>
      </c>
      <c r="F54" s="370">
        <v>0</v>
      </c>
      <c r="G54" s="399"/>
      <c r="H54" s="244"/>
      <c r="I54" s="255"/>
      <c r="J54" s="412"/>
      <c r="K54" s="49"/>
      <c r="L54" s="51" t="s">
        <v>166</v>
      </c>
      <c r="M54" s="417" t="s">
        <v>167</v>
      </c>
      <c r="N54" s="51"/>
      <c r="O54" s="412"/>
      <c r="P54" s="49"/>
      <c r="Q54" s="51" t="s">
        <v>1305</v>
      </c>
      <c r="R54" s="417" t="s">
        <v>166</v>
      </c>
      <c r="S54" s="256"/>
      <c r="T54" s="244"/>
    </row>
    <row r="55" spans="1:20" x14ac:dyDescent="0.35">
      <c r="A55" s="240"/>
      <c r="B55" s="398"/>
      <c r="C55" s="367" t="s">
        <v>1367</v>
      </c>
      <c r="D55" s="49" t="s">
        <v>32</v>
      </c>
      <c r="E55" s="50">
        <v>99</v>
      </c>
      <c r="F55" s="369">
        <v>99</v>
      </c>
      <c r="G55" s="399"/>
      <c r="H55" s="244"/>
      <c r="I55" s="255"/>
      <c r="J55" s="412"/>
      <c r="K55" s="49" t="s">
        <v>231</v>
      </c>
      <c r="L55" s="238">
        <f>Benchmark!$G$1276</f>
        <v>54.182180548673031</v>
      </c>
      <c r="M55" s="443">
        <f>Benchmark!$G$1267</f>
        <v>0.14333429868076619</v>
      </c>
      <c r="N55" s="238"/>
      <c r="O55" s="412"/>
      <c r="P55" s="49" t="s">
        <v>231</v>
      </c>
      <c r="Q55" s="250">
        <f>Benchmark!$G$1263</f>
        <v>7</v>
      </c>
      <c r="R55" s="448">
        <f>Benchmark!$G$1288</f>
        <v>11</v>
      </c>
      <c r="S55" s="256"/>
      <c r="T55" s="244"/>
    </row>
    <row r="56" spans="1:20" x14ac:dyDescent="0.35">
      <c r="A56" s="240"/>
      <c r="B56" s="398"/>
      <c r="C56" s="393" t="s">
        <v>1368</v>
      </c>
      <c r="D56" s="371" t="s">
        <v>1039</v>
      </c>
      <c r="E56" s="394">
        <v>0</v>
      </c>
      <c r="F56" s="395">
        <v>0</v>
      </c>
      <c r="G56" s="399"/>
      <c r="H56" s="244"/>
      <c r="I56" s="255"/>
      <c r="J56" s="412"/>
      <c r="K56" s="49" t="s">
        <v>1337</v>
      </c>
      <c r="L56" s="238">
        <f>Behavioural!$G$1276</f>
        <v>54.182180548673031</v>
      </c>
      <c r="M56" s="443">
        <f>Behavioural!$G$1267</f>
        <v>0.14333429868076619</v>
      </c>
      <c r="N56" s="238"/>
      <c r="O56" s="412"/>
      <c r="P56" s="49" t="s">
        <v>1337</v>
      </c>
      <c r="Q56" s="250">
        <f>Behavioural!$G$1263</f>
        <v>7</v>
      </c>
      <c r="R56" s="448">
        <f>Behavioural!$G$1288</f>
        <v>11</v>
      </c>
      <c r="S56" s="256"/>
      <c r="T56" s="244"/>
    </row>
    <row r="57" spans="1:20" x14ac:dyDescent="0.35">
      <c r="A57" s="240"/>
      <c r="B57" s="398"/>
      <c r="C57" s="57"/>
      <c r="D57" s="346"/>
      <c r="E57" s="347"/>
      <c r="F57" s="347"/>
      <c r="G57" s="399"/>
      <c r="H57" s="244"/>
      <c r="I57" s="255"/>
      <c r="J57" s="412"/>
      <c r="K57" s="49" t="s">
        <v>969</v>
      </c>
      <c r="L57" s="444">
        <f>Impacts!$G$438</f>
        <v>0</v>
      </c>
      <c r="M57" s="443">
        <f>Impacts!$G$443</f>
        <v>0</v>
      </c>
      <c r="N57" s="238"/>
      <c r="O57" s="412"/>
      <c r="P57" s="49" t="s">
        <v>969</v>
      </c>
      <c r="Q57" s="250">
        <f>Impacts!$G$411</f>
        <v>0</v>
      </c>
      <c r="R57" s="448">
        <f>Impacts!$G$453</f>
        <v>0</v>
      </c>
      <c r="S57" s="256"/>
      <c r="T57" s="244"/>
    </row>
    <row r="58" spans="1:20" x14ac:dyDescent="0.35">
      <c r="A58" s="240"/>
      <c r="B58" s="398"/>
      <c r="C58" s="438" t="s">
        <v>1369</v>
      </c>
      <c r="D58" s="439"/>
      <c r="E58" s="439"/>
      <c r="F58" s="440"/>
      <c r="G58" s="399"/>
      <c r="H58" s="244"/>
      <c r="I58" s="255"/>
      <c r="J58" s="419"/>
      <c r="K58" s="73" t="s">
        <v>1382</v>
      </c>
      <c r="L58" s="408"/>
      <c r="M58" s="420"/>
      <c r="N58" s="408"/>
      <c r="O58" s="419"/>
      <c r="P58" s="73" t="s">
        <v>1382</v>
      </c>
      <c r="Q58" s="408"/>
      <c r="R58" s="420"/>
      <c r="S58" s="256"/>
      <c r="T58" s="244"/>
    </row>
    <row r="59" spans="1:20" x14ac:dyDescent="0.35">
      <c r="A59" s="240"/>
      <c r="B59" s="398"/>
      <c r="C59" s="390" t="s">
        <v>37</v>
      </c>
      <c r="D59" s="381" t="s">
        <v>5</v>
      </c>
      <c r="E59" s="32" t="s">
        <v>231</v>
      </c>
      <c r="F59" s="391" t="s">
        <v>171</v>
      </c>
      <c r="G59" s="399"/>
      <c r="H59" s="244"/>
      <c r="I59" s="255"/>
      <c r="J59" s="419"/>
      <c r="K59" s="73" t="s">
        <v>164</v>
      </c>
      <c r="L59" s="408">
        <f>Impacts!$G$54</f>
        <v>0</v>
      </c>
      <c r="M59" s="435">
        <f>Impacts!$G$59</f>
        <v>0</v>
      </c>
      <c r="N59" s="408"/>
      <c r="O59" s="419"/>
      <c r="P59" s="73" t="s">
        <v>164</v>
      </c>
      <c r="Q59" s="449">
        <f>Impacts!$G$64</f>
        <v>0</v>
      </c>
      <c r="R59" s="450">
        <f>Impacts!$G$69</f>
        <v>0</v>
      </c>
      <c r="S59" s="256"/>
      <c r="T59" s="244"/>
    </row>
    <row r="60" spans="1:20" x14ac:dyDescent="0.35">
      <c r="A60" s="240"/>
      <c r="B60" s="398"/>
      <c r="C60" s="367" t="s">
        <v>1371</v>
      </c>
      <c r="D60" s="49" t="s">
        <v>10</v>
      </c>
      <c r="E60" s="71">
        <v>0.1</v>
      </c>
      <c r="F60" s="368">
        <v>0.1</v>
      </c>
      <c r="G60" s="399"/>
      <c r="H60" s="244"/>
      <c r="I60" s="255"/>
      <c r="J60" s="421"/>
      <c r="K60" s="422" t="s">
        <v>1063</v>
      </c>
      <c r="L60" s="423">
        <f>Impacts!$G$246</f>
        <v>0</v>
      </c>
      <c r="M60" s="437">
        <f>Impacts!$G$251</f>
        <v>0</v>
      </c>
      <c r="N60" s="408"/>
      <c r="O60" s="421"/>
      <c r="P60" s="422" t="s">
        <v>1063</v>
      </c>
      <c r="Q60" s="451">
        <f>Impacts!$G$256</f>
        <v>0</v>
      </c>
      <c r="R60" s="452">
        <f>Impacts!$G$261</f>
        <v>0</v>
      </c>
      <c r="S60" s="256"/>
      <c r="T60" s="244"/>
    </row>
    <row r="61" spans="1:20" ht="15" thickBot="1" x14ac:dyDescent="0.4">
      <c r="A61" s="240"/>
      <c r="B61" s="398"/>
      <c r="C61" s="367" t="s">
        <v>1372</v>
      </c>
      <c r="D61" s="49" t="s">
        <v>10</v>
      </c>
      <c r="E61" s="71">
        <v>0</v>
      </c>
      <c r="F61" s="368">
        <v>0</v>
      </c>
      <c r="G61" s="399"/>
      <c r="H61" s="244"/>
      <c r="I61" s="257"/>
      <c r="J61" s="258"/>
      <c r="K61" s="258"/>
      <c r="L61" s="258"/>
      <c r="M61" s="258"/>
      <c r="N61" s="258"/>
      <c r="O61" s="258"/>
      <c r="P61" s="258"/>
      <c r="Q61" s="258"/>
      <c r="R61" s="258"/>
      <c r="S61" s="259"/>
      <c r="T61" s="244"/>
    </row>
    <row r="62" spans="1:20" ht="15" thickTop="1" x14ac:dyDescent="0.35">
      <c r="A62" s="240"/>
      <c r="B62" s="398"/>
      <c r="C62" s="367" t="s">
        <v>1373</v>
      </c>
      <c r="D62" s="49" t="s">
        <v>32</v>
      </c>
      <c r="E62" s="50">
        <v>0</v>
      </c>
      <c r="F62" s="369">
        <v>0</v>
      </c>
      <c r="G62" s="399"/>
      <c r="H62" s="244"/>
      <c r="I62" s="457"/>
      <c r="J62" s="457"/>
      <c r="K62" s="457"/>
      <c r="L62" s="457"/>
      <c r="M62" s="457"/>
      <c r="N62" s="457"/>
      <c r="O62" s="457"/>
      <c r="P62" s="457"/>
      <c r="Q62" s="457"/>
      <c r="R62" s="457"/>
      <c r="S62" s="457"/>
      <c r="T62" s="244"/>
    </row>
    <row r="63" spans="1:20" x14ac:dyDescent="0.35">
      <c r="A63" s="240"/>
      <c r="B63" s="398"/>
      <c r="C63" s="367" t="s">
        <v>1374</v>
      </c>
      <c r="D63" s="49" t="s">
        <v>10</v>
      </c>
      <c r="E63" s="71">
        <v>0.1</v>
      </c>
      <c r="F63" s="368">
        <v>0.1</v>
      </c>
      <c r="G63" s="399"/>
      <c r="H63" s="244"/>
      <c r="I63" s="244"/>
      <c r="J63" s="244"/>
      <c r="K63" s="244"/>
      <c r="L63" s="244"/>
      <c r="M63" s="244"/>
      <c r="N63" s="244"/>
      <c r="O63" s="244"/>
      <c r="P63" s="244"/>
      <c r="Q63" s="244"/>
      <c r="R63" s="244"/>
      <c r="S63" s="244"/>
      <c r="T63" s="244"/>
    </row>
    <row r="64" spans="1:20" x14ac:dyDescent="0.35">
      <c r="A64" s="240"/>
      <c r="B64" s="398"/>
      <c r="C64" s="367" t="s">
        <v>1375</v>
      </c>
      <c r="D64" s="49" t="s">
        <v>10</v>
      </c>
      <c r="E64" s="71">
        <v>0</v>
      </c>
      <c r="F64" s="368">
        <v>0</v>
      </c>
      <c r="G64" s="399"/>
      <c r="H64" s="244"/>
      <c r="I64" s="244"/>
      <c r="J64" s="244"/>
      <c r="K64" s="244"/>
      <c r="L64" s="244"/>
      <c r="M64" s="244"/>
      <c r="N64" s="244"/>
      <c r="O64" s="244"/>
      <c r="P64" s="244"/>
      <c r="Q64" s="244"/>
      <c r="R64" s="244"/>
      <c r="S64" s="244"/>
      <c r="T64" s="244"/>
    </row>
    <row r="65" spans="1:20" x14ac:dyDescent="0.35">
      <c r="A65" s="240"/>
      <c r="B65" s="398"/>
      <c r="C65" s="367" t="s">
        <v>1376</v>
      </c>
      <c r="D65" s="49" t="s">
        <v>32</v>
      </c>
      <c r="E65" s="50">
        <v>0</v>
      </c>
      <c r="F65" s="369">
        <v>0</v>
      </c>
      <c r="G65" s="399"/>
      <c r="H65" s="244"/>
      <c r="I65" s="244"/>
      <c r="J65" s="244"/>
      <c r="K65" s="244"/>
      <c r="L65" s="244"/>
      <c r="M65" s="244"/>
      <c r="N65" s="244"/>
      <c r="O65" s="244"/>
      <c r="P65" s="244"/>
      <c r="Q65" s="244"/>
      <c r="R65" s="244"/>
      <c r="S65" s="244"/>
      <c r="T65" s="244"/>
    </row>
    <row r="66" spans="1:20" x14ac:dyDescent="0.35">
      <c r="A66" s="240"/>
      <c r="B66" s="398"/>
      <c r="C66" s="390" t="s">
        <v>50</v>
      </c>
      <c r="D66" s="381" t="s">
        <v>5</v>
      </c>
      <c r="E66" s="32" t="s">
        <v>231</v>
      </c>
      <c r="F66" s="391" t="s">
        <v>171</v>
      </c>
      <c r="G66" s="399"/>
      <c r="H66" s="244"/>
      <c r="I66" s="244"/>
      <c r="J66" s="244"/>
      <c r="K66" s="244"/>
      <c r="L66" s="244"/>
      <c r="M66" s="244"/>
      <c r="N66" s="244"/>
      <c r="O66" s="244"/>
      <c r="P66" s="244"/>
      <c r="Q66" s="244"/>
      <c r="R66" s="244"/>
      <c r="S66" s="244"/>
      <c r="T66" s="244"/>
    </row>
    <row r="67" spans="1:20" x14ac:dyDescent="0.35">
      <c r="A67" s="240"/>
      <c r="B67" s="398"/>
      <c r="C67" s="367" t="s">
        <v>1345</v>
      </c>
      <c r="D67" s="49" t="s">
        <v>10</v>
      </c>
      <c r="E67" s="71">
        <v>0.1</v>
      </c>
      <c r="F67" s="368">
        <v>0.1</v>
      </c>
      <c r="G67" s="399"/>
      <c r="H67" s="244"/>
      <c r="I67" s="244"/>
      <c r="J67" s="244"/>
      <c r="K67" s="244"/>
      <c r="L67" s="244"/>
      <c r="M67" s="244"/>
      <c r="N67" s="244"/>
      <c r="O67" s="244"/>
      <c r="P67" s="244"/>
      <c r="Q67" s="244"/>
      <c r="R67" s="244"/>
      <c r="S67" s="244"/>
      <c r="T67" s="244"/>
    </row>
    <row r="68" spans="1:20" x14ac:dyDescent="0.35">
      <c r="A68" s="240"/>
      <c r="B68" s="398"/>
      <c r="C68" s="367" t="s">
        <v>1346</v>
      </c>
      <c r="D68" s="49" t="s">
        <v>10</v>
      </c>
      <c r="E68" s="71">
        <v>0</v>
      </c>
      <c r="F68" s="368">
        <v>0</v>
      </c>
      <c r="G68" s="399"/>
      <c r="H68" s="244"/>
      <c r="I68" s="244"/>
      <c r="J68" s="244"/>
      <c r="K68" s="244"/>
      <c r="L68" s="244"/>
      <c r="M68" s="244"/>
      <c r="N68" s="244"/>
      <c r="O68" s="244"/>
      <c r="P68" s="244"/>
      <c r="Q68" s="244"/>
      <c r="R68" s="244"/>
      <c r="S68" s="244"/>
      <c r="T68" s="244"/>
    </row>
    <row r="69" spans="1:20" x14ac:dyDescent="0.35">
      <c r="A69" s="240"/>
      <c r="B69" s="398"/>
      <c r="C69" s="367" t="s">
        <v>1348</v>
      </c>
      <c r="D69" s="49" t="s">
        <v>32</v>
      </c>
      <c r="E69" s="50">
        <v>0</v>
      </c>
      <c r="F69" s="369">
        <v>0</v>
      </c>
      <c r="G69" s="399"/>
      <c r="H69" s="244"/>
      <c r="I69" s="244"/>
      <c r="J69" s="244"/>
      <c r="K69" s="244"/>
      <c r="L69" s="244"/>
      <c r="M69" s="244"/>
      <c r="N69" s="244"/>
      <c r="O69" s="244"/>
      <c r="P69" s="244"/>
      <c r="Q69" s="244"/>
      <c r="R69" s="244"/>
      <c r="S69" s="244"/>
      <c r="T69" s="244"/>
    </row>
    <row r="70" spans="1:20" x14ac:dyDescent="0.35">
      <c r="A70" s="240"/>
      <c r="B70" s="398"/>
      <c r="C70" s="390" t="s">
        <v>807</v>
      </c>
      <c r="D70" s="381" t="s">
        <v>5</v>
      </c>
      <c r="E70" s="32" t="s">
        <v>231</v>
      </c>
      <c r="F70" s="391" t="s">
        <v>171</v>
      </c>
      <c r="G70" s="399"/>
      <c r="H70" s="244"/>
      <c r="I70" s="244"/>
      <c r="J70" s="244"/>
      <c r="K70" s="244"/>
      <c r="L70" s="244"/>
      <c r="M70" s="244"/>
      <c r="N70" s="244"/>
      <c r="O70" s="244"/>
      <c r="P70" s="244"/>
      <c r="Q70" s="244"/>
      <c r="R70" s="244"/>
      <c r="S70" s="244"/>
      <c r="T70" s="244"/>
    </row>
    <row r="71" spans="1:20" x14ac:dyDescent="0.35">
      <c r="A71" s="240"/>
      <c r="B71" s="54"/>
      <c r="C71" s="367" t="s">
        <v>1377</v>
      </c>
      <c r="D71" s="49" t="s">
        <v>88</v>
      </c>
      <c r="E71" s="50">
        <v>5</v>
      </c>
      <c r="F71" s="369">
        <v>5</v>
      </c>
      <c r="G71" s="55"/>
      <c r="H71" s="244"/>
      <c r="I71" s="244"/>
      <c r="J71" s="244"/>
      <c r="K71" s="244"/>
      <c r="L71" s="244"/>
      <c r="M71" s="244"/>
      <c r="N71" s="244"/>
      <c r="O71" s="244"/>
      <c r="P71" s="244"/>
      <c r="Q71" s="244"/>
      <c r="R71" s="244"/>
      <c r="S71" s="244"/>
      <c r="T71" s="244"/>
    </row>
    <row r="72" spans="1:20" x14ac:dyDescent="0.35">
      <c r="A72" s="240"/>
      <c r="B72" s="54"/>
      <c r="C72" s="367" t="s">
        <v>224</v>
      </c>
      <c r="D72" s="49" t="s">
        <v>947</v>
      </c>
      <c r="E72" s="50">
        <v>1</v>
      </c>
      <c r="F72" s="369">
        <v>1</v>
      </c>
      <c r="G72" s="55"/>
      <c r="H72" s="244"/>
      <c r="I72" s="244"/>
      <c r="J72" s="244"/>
      <c r="K72" s="244"/>
      <c r="L72" s="244"/>
      <c r="M72" s="244"/>
      <c r="N72" s="244"/>
      <c r="O72" s="244"/>
      <c r="P72" s="244"/>
      <c r="Q72" s="244"/>
      <c r="R72" s="244"/>
      <c r="S72" s="244"/>
      <c r="T72" s="244"/>
    </row>
    <row r="73" spans="1:20" x14ac:dyDescent="0.35">
      <c r="A73" s="240"/>
      <c r="B73" s="54"/>
      <c r="C73" s="367" t="s">
        <v>1378</v>
      </c>
      <c r="D73" s="49" t="s">
        <v>32</v>
      </c>
      <c r="E73" s="50">
        <v>10</v>
      </c>
      <c r="F73" s="369">
        <v>10</v>
      </c>
      <c r="G73" s="55"/>
      <c r="H73" s="244"/>
      <c r="I73" s="244"/>
      <c r="J73" s="244"/>
      <c r="K73" s="244"/>
      <c r="L73" s="244"/>
      <c r="M73" s="244"/>
      <c r="N73" s="244"/>
      <c r="O73" s="244"/>
      <c r="P73" s="244"/>
      <c r="Q73" s="244"/>
      <c r="R73" s="244"/>
      <c r="S73" s="244"/>
      <c r="T73" s="244"/>
    </row>
    <row r="74" spans="1:20" x14ac:dyDescent="0.35">
      <c r="A74" s="240"/>
      <c r="B74" s="54"/>
      <c r="C74" s="367" t="s">
        <v>1379</v>
      </c>
      <c r="D74" s="49" t="s">
        <v>1039</v>
      </c>
      <c r="E74" s="50">
        <v>1</v>
      </c>
      <c r="F74" s="369">
        <v>1</v>
      </c>
      <c r="G74" s="55"/>
      <c r="H74" s="244"/>
      <c r="I74" s="244"/>
      <c r="J74" s="244"/>
      <c r="K74" s="244"/>
      <c r="L74" s="244"/>
      <c r="M74" s="244"/>
      <c r="N74" s="244"/>
      <c r="O74" s="244"/>
      <c r="P74" s="244"/>
      <c r="Q74" s="244"/>
      <c r="R74" s="244"/>
      <c r="S74" s="244"/>
      <c r="T74" s="244"/>
    </row>
    <row r="75" spans="1:20" x14ac:dyDescent="0.35">
      <c r="A75" s="240"/>
      <c r="B75" s="54"/>
      <c r="C75" s="390" t="s">
        <v>801</v>
      </c>
      <c r="D75" s="381" t="s">
        <v>5</v>
      </c>
      <c r="E75" s="32" t="s">
        <v>231</v>
      </c>
      <c r="F75" s="391" t="s">
        <v>171</v>
      </c>
      <c r="G75" s="55"/>
      <c r="H75" s="244"/>
      <c r="I75" s="244"/>
      <c r="J75" s="244"/>
      <c r="K75" s="244"/>
      <c r="L75" s="244"/>
      <c r="M75" s="244"/>
      <c r="N75" s="244"/>
      <c r="O75" s="244"/>
      <c r="P75" s="244"/>
      <c r="Q75" s="244"/>
      <c r="R75" s="244"/>
      <c r="S75" s="244"/>
      <c r="T75" s="244"/>
    </row>
    <row r="76" spans="1:20" x14ac:dyDescent="0.35">
      <c r="A76" s="240"/>
      <c r="B76" s="54"/>
      <c r="C76" s="367" t="s">
        <v>1362</v>
      </c>
      <c r="D76" s="49" t="s">
        <v>10</v>
      </c>
      <c r="E76" s="71">
        <v>0.2</v>
      </c>
      <c r="F76" s="368">
        <v>0.2</v>
      </c>
      <c r="G76" s="55"/>
      <c r="H76" s="244"/>
      <c r="I76" s="244"/>
      <c r="J76" s="244"/>
      <c r="K76" s="244"/>
      <c r="L76" s="244"/>
      <c r="M76" s="244"/>
      <c r="N76" s="244"/>
      <c r="O76" s="244"/>
      <c r="P76" s="244"/>
      <c r="Q76" s="244"/>
      <c r="R76" s="244"/>
      <c r="S76" s="244"/>
      <c r="T76" s="244"/>
    </row>
    <row r="77" spans="1:20" x14ac:dyDescent="0.35">
      <c r="A77" s="240"/>
      <c r="B77" s="54"/>
      <c r="C77" s="393" t="s">
        <v>1370</v>
      </c>
      <c r="D77" s="371" t="s">
        <v>10</v>
      </c>
      <c r="E77" s="441">
        <v>0.2</v>
      </c>
      <c r="F77" s="442">
        <v>0.2</v>
      </c>
      <c r="G77" s="55"/>
      <c r="H77" s="244"/>
      <c r="I77" s="244"/>
      <c r="J77" s="244"/>
      <c r="K77" s="244"/>
      <c r="L77" s="244"/>
      <c r="M77" s="244"/>
      <c r="N77" s="244"/>
      <c r="O77" s="244"/>
      <c r="P77" s="244"/>
      <c r="Q77" s="244"/>
      <c r="R77" s="244"/>
      <c r="S77" s="244"/>
      <c r="T77" s="244"/>
    </row>
    <row r="78" spans="1:20" ht="15" thickBot="1" x14ac:dyDescent="0.4">
      <c r="A78" s="240"/>
      <c r="B78" s="74"/>
      <c r="C78" s="75"/>
      <c r="D78" s="75"/>
      <c r="E78" s="400"/>
      <c r="F78" s="400"/>
      <c r="G78" s="76"/>
      <c r="H78" s="244"/>
      <c r="I78" s="244"/>
      <c r="J78" s="244"/>
      <c r="K78" s="244"/>
      <c r="L78" s="244"/>
      <c r="M78" s="244"/>
      <c r="N78" s="244"/>
      <c r="O78" s="244"/>
      <c r="P78" s="244"/>
      <c r="Q78" s="244"/>
      <c r="R78" s="244"/>
      <c r="S78" s="244"/>
      <c r="T78" s="244"/>
    </row>
    <row r="79" spans="1:20" ht="10" customHeight="1" thickTop="1" x14ac:dyDescent="0.35">
      <c r="A79" s="240"/>
      <c r="B79" s="243"/>
      <c r="C79" s="244"/>
      <c r="D79" s="244"/>
      <c r="E79" s="245"/>
      <c r="F79" s="245"/>
      <c r="G79" s="244"/>
      <c r="H79" s="244"/>
      <c r="I79" s="244"/>
      <c r="J79" s="244"/>
      <c r="K79" s="244"/>
      <c r="L79" s="244"/>
      <c r="M79" s="244"/>
      <c r="N79" s="244"/>
      <c r="O79" s="244"/>
      <c r="P79" s="244"/>
      <c r="Q79" s="244"/>
      <c r="R79" s="244"/>
      <c r="S79" s="244"/>
      <c r="T79" s="244"/>
    </row>
  </sheetData>
  <dataValidations disablePrompts="1" count="1">
    <dataValidation allowBlank="1" showInputMessage="1" promptTitle="Note" prompt="Benchmark cut-off grade must be set on 'Sensitivity' worksheet" sqref="E11" xr:uid="{28083A6E-4044-49FD-912B-E63382685B2A}"/>
  </dataValidations>
  <pageMargins left="0.7" right="0.7" top="0.75" bottom="0.75" header="0.3" footer="0.3"/>
  <pageSetup scale="48" orientation="portrait" r:id="rId1"/>
  <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6645DAF7-2AAF-42A2-9EB9-0ACE8A6A0DA7}">
          <x14:formula1>
            <xm:f>Inputs!$K$47:$T$47</xm:f>
          </x14:formula1>
          <xm:sqref>F11</xm:sqref>
        </x14:dataValidation>
        <x14:dataValidation type="list" allowBlank="1" showInputMessage="1" showErrorMessage="1" promptTitle="Note" prompt="0 = no_x000a_1 = yes" xr:uid="{3D197518-E429-4066-96E5-2DB5A40CF315}">
          <x14:formula1>
            <xm:f>Inputs!$G$36:$G$37</xm:f>
          </x14:formula1>
          <xm:sqref>E23:F23 E74:F74 E56:F56 E52:F52 E42:F42</xm:sqref>
        </x14:dataValidation>
        <x14:dataValidation type="list" allowBlank="1" showInputMessage="1" showErrorMessage="1" promptTitle="Note" prompt="1 = cost plus_x000a_2 = % of direct OPEX_x000a_3 = % of net revenues" xr:uid="{10CF52A1-C709-48BA-8D5E-56A044AE1D63}">
          <x14:formula1>
            <xm:f>Inputs!$G$37:$G$39</xm:f>
          </x14:formula1>
          <xm:sqref>E34:F34</xm:sqref>
        </x14:dataValidation>
        <x14:dataValidation type="list" allowBlank="1" showInputMessage="1" showErrorMessage="1" promptTitle="Note" prompt="1 = flat rate_x000a_2 = sliding scale, incremental_x000a_3 = sliding scale, aggregate" xr:uid="{8332C809-B00A-4075-955F-D1B940FBA49B}">
          <x14:formula1>
            <xm:f>Inputs!$G$37:$G$39</xm:f>
          </x14:formula1>
          <xm:sqref>E41:F41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ACE88-4C80-4C5E-ACE6-4C503B982C16}">
  <sheetPr>
    <tabColor theme="4" tint="-0.249977111117893"/>
    <pageSetUpPr fitToPage="1"/>
  </sheetPr>
  <dimension ref="A1:O84"/>
  <sheetViews>
    <sheetView zoomScale="90" zoomScaleNormal="90" workbookViewId="0"/>
  </sheetViews>
  <sheetFormatPr defaultRowHeight="14.5" x14ac:dyDescent="0.35"/>
  <cols>
    <col min="1" max="2" width="1.81640625" style="260" customWidth="1"/>
    <col min="3" max="3" width="27.453125" style="260" customWidth="1"/>
    <col min="4" max="4" width="8.7265625" style="260"/>
    <col min="5" max="5" width="10.6328125" style="261" customWidth="1"/>
    <col min="6" max="8" width="1.81640625" style="260" customWidth="1"/>
    <col min="9" max="9" width="86.36328125" style="260" customWidth="1"/>
    <col min="10" max="10" width="1.81640625" style="260" customWidth="1"/>
    <col min="11" max="13" width="13.26953125" style="260" customWidth="1"/>
    <col min="14" max="14" width="1.6328125" style="260" customWidth="1"/>
    <col min="15" max="15" width="1.81640625" style="260" customWidth="1"/>
    <col min="16" max="16384" width="8.7265625" style="260"/>
  </cols>
  <sheetData>
    <row r="1" spans="1:15" ht="10" customHeight="1" thickBot="1" x14ac:dyDescent="0.4">
      <c r="A1" s="287"/>
      <c r="B1" s="287"/>
      <c r="C1" s="287"/>
      <c r="D1" s="287"/>
      <c r="E1" s="288"/>
      <c r="F1" s="287"/>
      <c r="G1" s="287"/>
      <c r="H1" s="287"/>
      <c r="I1" s="287"/>
      <c r="J1" s="287"/>
      <c r="K1" s="287"/>
      <c r="L1" s="287"/>
      <c r="M1" s="287"/>
      <c r="N1" s="287"/>
      <c r="O1" s="340"/>
    </row>
    <row r="2" spans="1:15" ht="17" customHeight="1" thickTop="1" thickBot="1" x14ac:dyDescent="0.4">
      <c r="A2" s="287"/>
      <c r="B2" s="270"/>
      <c r="C2" s="271" t="s">
        <v>1584</v>
      </c>
      <c r="D2" s="271"/>
      <c r="E2" s="271"/>
      <c r="F2" s="272"/>
      <c r="G2" s="287"/>
      <c r="H2" s="341"/>
      <c r="I2" s="289" t="s">
        <v>1582</v>
      </c>
      <c r="J2" s="290"/>
      <c r="K2" s="290"/>
      <c r="L2" s="290"/>
      <c r="M2" s="290"/>
      <c r="N2" s="343"/>
      <c r="O2" s="342"/>
    </row>
    <row r="3" spans="1:15" ht="10" customHeight="1" thickTop="1" x14ac:dyDescent="0.35">
      <c r="A3" s="287"/>
      <c r="B3" s="274"/>
      <c r="C3" s="275"/>
      <c r="D3" s="275"/>
      <c r="E3" s="275"/>
      <c r="F3" s="276"/>
      <c r="G3" s="287"/>
      <c r="H3" s="264"/>
      <c r="I3" s="265"/>
      <c r="J3" s="265"/>
      <c r="K3" s="265"/>
      <c r="L3" s="265"/>
      <c r="M3" s="265"/>
      <c r="N3" s="266"/>
      <c r="O3" s="340"/>
    </row>
    <row r="4" spans="1:15" ht="17" customHeight="1" x14ac:dyDescent="0.35">
      <c r="A4" s="287"/>
      <c r="B4" s="277"/>
      <c r="C4" s="278" t="s">
        <v>1311</v>
      </c>
      <c r="D4" s="278" t="s">
        <v>5</v>
      </c>
      <c r="E4" s="279" t="s">
        <v>168</v>
      </c>
      <c r="F4" s="280"/>
      <c r="G4" s="287"/>
      <c r="H4" s="264"/>
      <c r="I4" s="302" t="s">
        <v>1343</v>
      </c>
      <c r="J4" s="303"/>
      <c r="K4" s="303"/>
      <c r="L4" s="303"/>
      <c r="M4" s="304"/>
      <c r="N4" s="266"/>
      <c r="O4" s="340"/>
    </row>
    <row r="5" spans="1:15" ht="34" customHeight="1" x14ac:dyDescent="0.35">
      <c r="A5" s="287"/>
      <c r="B5" s="277"/>
      <c r="C5" s="309" t="s">
        <v>1338</v>
      </c>
      <c r="D5" s="263"/>
      <c r="E5" s="273"/>
      <c r="F5" s="280"/>
      <c r="G5" s="287"/>
      <c r="H5" s="264"/>
      <c r="I5" s="305"/>
      <c r="J5" s="265"/>
      <c r="K5" s="512" t="s">
        <v>1482</v>
      </c>
      <c r="L5" s="314" t="s">
        <v>231</v>
      </c>
      <c r="M5" s="315" t="s">
        <v>1337</v>
      </c>
      <c r="N5" s="266"/>
      <c r="O5" s="340"/>
    </row>
    <row r="6" spans="1:15" ht="17" customHeight="1" x14ac:dyDescent="0.35">
      <c r="A6" s="287"/>
      <c r="B6" s="277"/>
      <c r="C6" s="265" t="s">
        <v>232</v>
      </c>
      <c r="D6" s="265" t="s">
        <v>133</v>
      </c>
      <c r="E6" s="281">
        <v>1250</v>
      </c>
      <c r="F6" s="280"/>
      <c r="G6" s="287"/>
      <c r="H6" s="264"/>
      <c r="I6" s="305"/>
      <c r="J6" s="265"/>
      <c r="K6" s="316"/>
      <c r="L6" s="328">
        <f>Benchmark!$G$1363</f>
        <v>132.35758501099406</v>
      </c>
      <c r="M6" s="329">
        <f>Behavioural!$G$1363</f>
        <v>132.35758501099406</v>
      </c>
      <c r="N6" s="266"/>
      <c r="O6" s="340"/>
    </row>
    <row r="7" spans="1:15" ht="17" customHeight="1" x14ac:dyDescent="0.35">
      <c r="A7" s="287"/>
      <c r="B7" s="277"/>
      <c r="C7" s="265" t="s">
        <v>169</v>
      </c>
      <c r="D7" s="265" t="s">
        <v>133</v>
      </c>
      <c r="E7" s="281">
        <v>500</v>
      </c>
      <c r="F7" s="280"/>
      <c r="G7" s="287"/>
      <c r="H7" s="264"/>
      <c r="I7" s="305"/>
      <c r="J7" s="265"/>
      <c r="K7" s="319">
        <f>$E$7</f>
        <v>500</v>
      </c>
      <c r="L7" s="317">
        <f t="dataTable" ref="L7:M17" dt2D="0" dtr="0" r1="E6"/>
        <v>66.60189334410731</v>
      </c>
      <c r="M7" s="318">
        <v>66.60189334410731</v>
      </c>
      <c r="N7" s="266"/>
      <c r="O7" s="340"/>
    </row>
    <row r="8" spans="1:15" ht="17" customHeight="1" x14ac:dyDescent="0.35">
      <c r="A8" s="287"/>
      <c r="B8" s="277"/>
      <c r="C8" s="265" t="s">
        <v>170</v>
      </c>
      <c r="D8" s="265" t="s">
        <v>133</v>
      </c>
      <c r="E8" s="281">
        <v>2000</v>
      </c>
      <c r="F8" s="280"/>
      <c r="G8" s="287"/>
      <c r="H8" s="264"/>
      <c r="I8" s="305"/>
      <c r="J8" s="265"/>
      <c r="K8" s="319">
        <f>K7+(($E$8-$E$7)/10)</f>
        <v>650</v>
      </c>
      <c r="L8" s="317">
        <v>72.331965931022992</v>
      </c>
      <c r="M8" s="318">
        <v>72.331965931022992</v>
      </c>
      <c r="N8" s="266"/>
      <c r="O8" s="340"/>
    </row>
    <row r="9" spans="1:15" ht="17" customHeight="1" x14ac:dyDescent="0.35">
      <c r="A9" s="287"/>
      <c r="B9" s="277"/>
      <c r="C9" s="265"/>
      <c r="D9" s="265"/>
      <c r="E9" s="299"/>
      <c r="F9" s="280"/>
      <c r="G9" s="287"/>
      <c r="H9" s="264"/>
      <c r="I9" s="305"/>
      <c r="J9" s="265"/>
      <c r="K9" s="319">
        <f t="shared" ref="K9:K17" si="0">K8+(($E$8-$E$7)/10)</f>
        <v>800</v>
      </c>
      <c r="L9" s="317">
        <v>78.062038517938689</v>
      </c>
      <c r="M9" s="318">
        <v>78.062038517938689</v>
      </c>
      <c r="N9" s="266"/>
      <c r="O9" s="340"/>
    </row>
    <row r="10" spans="1:15" ht="17" customHeight="1" x14ac:dyDescent="0.35">
      <c r="A10" s="287"/>
      <c r="B10" s="277"/>
      <c r="C10" s="286" t="s">
        <v>91</v>
      </c>
      <c r="D10" s="265"/>
      <c r="E10" s="299"/>
      <c r="F10" s="280"/>
      <c r="G10" s="287"/>
      <c r="H10" s="264"/>
      <c r="I10" s="305"/>
      <c r="J10" s="265"/>
      <c r="K10" s="319">
        <f t="shared" si="0"/>
        <v>950</v>
      </c>
      <c r="L10" s="317">
        <v>85.242251791469684</v>
      </c>
      <c r="M10" s="318">
        <v>85.242251791469684</v>
      </c>
      <c r="N10" s="266"/>
      <c r="O10" s="340"/>
    </row>
    <row r="11" spans="1:15" ht="17" customHeight="1" x14ac:dyDescent="0.35">
      <c r="A11" s="287"/>
      <c r="B11" s="277"/>
      <c r="C11" s="265" t="s">
        <v>91</v>
      </c>
      <c r="D11" s="265" t="s">
        <v>10</v>
      </c>
      <c r="E11" s="300">
        <v>0.1</v>
      </c>
      <c r="F11" s="280"/>
      <c r="G11" s="287"/>
      <c r="H11" s="264"/>
      <c r="I11" s="305"/>
      <c r="J11" s="265"/>
      <c r="K11" s="319">
        <f t="shared" si="0"/>
        <v>1100</v>
      </c>
      <c r="L11" s="317">
        <v>101.19749992515561</v>
      </c>
      <c r="M11" s="318">
        <v>101.19749992515561</v>
      </c>
      <c r="N11" s="266"/>
      <c r="O11" s="340"/>
    </row>
    <row r="12" spans="1:15" ht="17" customHeight="1" x14ac:dyDescent="0.35">
      <c r="A12" s="287"/>
      <c r="B12" s="277"/>
      <c r="C12" s="263" t="s">
        <v>1339</v>
      </c>
      <c r="D12" s="263" t="s">
        <v>10</v>
      </c>
      <c r="E12" s="301">
        <v>0.05</v>
      </c>
      <c r="F12" s="280"/>
      <c r="G12" s="287"/>
      <c r="H12" s="264"/>
      <c r="I12" s="305"/>
      <c r="J12" s="265"/>
      <c r="K12" s="319">
        <f t="shared" si="0"/>
        <v>1250</v>
      </c>
      <c r="L12" s="317">
        <v>132.35758501099406</v>
      </c>
      <c r="M12" s="318">
        <v>132.35758501099406</v>
      </c>
      <c r="N12" s="266"/>
      <c r="O12" s="340"/>
    </row>
    <row r="13" spans="1:15" ht="17" customHeight="1" x14ac:dyDescent="0.35">
      <c r="A13" s="287"/>
      <c r="B13" s="277"/>
      <c r="C13" s="263" t="s">
        <v>1340</v>
      </c>
      <c r="D13" s="263" t="s">
        <v>10</v>
      </c>
      <c r="E13" s="301">
        <v>0.3</v>
      </c>
      <c r="F13" s="280"/>
      <c r="G13" s="287"/>
      <c r="H13" s="264"/>
      <c r="I13" s="305"/>
      <c r="J13" s="265"/>
      <c r="K13" s="319">
        <f t="shared" si="0"/>
        <v>1400</v>
      </c>
      <c r="L13" s="317">
        <v>175.86579749743763</v>
      </c>
      <c r="M13" s="318">
        <v>175.86579749743763</v>
      </c>
      <c r="N13" s="266"/>
      <c r="O13" s="340"/>
    </row>
    <row r="14" spans="1:15" ht="17" customHeight="1" x14ac:dyDescent="0.35">
      <c r="A14" s="287"/>
      <c r="B14" s="277"/>
      <c r="C14" s="263"/>
      <c r="D14" s="263"/>
      <c r="E14" s="299"/>
      <c r="F14" s="280"/>
      <c r="G14" s="287"/>
      <c r="H14" s="264"/>
      <c r="I14" s="305"/>
      <c r="J14" s="265"/>
      <c r="K14" s="319">
        <f t="shared" si="0"/>
        <v>1550</v>
      </c>
      <c r="L14" s="317">
        <v>220.94776795874606</v>
      </c>
      <c r="M14" s="318">
        <v>220.94776795874606</v>
      </c>
      <c r="N14" s="266"/>
      <c r="O14" s="340"/>
    </row>
    <row r="15" spans="1:15" ht="17" customHeight="1" x14ac:dyDescent="0.35">
      <c r="A15" s="287"/>
      <c r="B15" s="277"/>
      <c r="C15" s="298" t="s">
        <v>9</v>
      </c>
      <c r="D15" s="263"/>
      <c r="E15" s="299"/>
      <c r="F15" s="280"/>
      <c r="G15" s="287"/>
      <c r="H15" s="264"/>
      <c r="I15" s="305"/>
      <c r="J15" s="265"/>
      <c r="K15" s="319">
        <f t="shared" si="0"/>
        <v>1700</v>
      </c>
      <c r="L15" s="317">
        <v>285.47804434623538</v>
      </c>
      <c r="M15" s="318">
        <v>285.47804434623538</v>
      </c>
      <c r="N15" s="266"/>
      <c r="O15" s="340"/>
    </row>
    <row r="16" spans="1:15" ht="17" customHeight="1" x14ac:dyDescent="0.35">
      <c r="A16" s="287"/>
      <c r="B16" s="277"/>
      <c r="C16" s="263" t="s">
        <v>80</v>
      </c>
      <c r="D16" s="263" t="s">
        <v>81</v>
      </c>
      <c r="E16" s="333">
        <v>0.7</v>
      </c>
      <c r="F16" s="280"/>
      <c r="G16" s="287"/>
      <c r="H16" s="264"/>
      <c r="I16" s="305"/>
      <c r="J16" s="265"/>
      <c r="K16" s="319">
        <f t="shared" si="0"/>
        <v>1850</v>
      </c>
      <c r="L16" s="317">
        <v>346.60580827208253</v>
      </c>
      <c r="M16" s="318">
        <v>346.60580827208253</v>
      </c>
      <c r="N16" s="266"/>
      <c r="O16" s="340"/>
    </row>
    <row r="17" spans="1:15" ht="17" customHeight="1" thickBot="1" x14ac:dyDescent="0.4">
      <c r="A17" s="287"/>
      <c r="B17" s="282"/>
      <c r="C17" s="283"/>
      <c r="D17" s="283"/>
      <c r="E17" s="284"/>
      <c r="F17" s="285"/>
      <c r="G17" s="287"/>
      <c r="H17" s="264"/>
      <c r="I17" s="305"/>
      <c r="J17" s="265"/>
      <c r="K17" s="320">
        <f t="shared" si="0"/>
        <v>2000</v>
      </c>
      <c r="L17" s="321">
        <v>406.63666806467802</v>
      </c>
      <c r="M17" s="322">
        <v>406.63666806467802</v>
      </c>
      <c r="N17" s="266"/>
      <c r="O17" s="340"/>
    </row>
    <row r="18" spans="1:15" ht="17" customHeight="1" thickTop="1" x14ac:dyDescent="0.35">
      <c r="A18" s="287"/>
      <c r="B18" s="287"/>
      <c r="C18" s="287"/>
      <c r="D18" s="287"/>
      <c r="E18" s="288"/>
      <c r="F18" s="287"/>
      <c r="G18" s="287"/>
      <c r="H18" s="264"/>
      <c r="I18" s="306"/>
      <c r="J18" s="307"/>
      <c r="K18" s="307"/>
      <c r="L18" s="307"/>
      <c r="M18" s="308"/>
      <c r="N18" s="266"/>
      <c r="O18" s="340"/>
    </row>
    <row r="19" spans="1:15" ht="17" customHeight="1" x14ac:dyDescent="0.35">
      <c r="A19" s="287"/>
      <c r="B19" s="287"/>
      <c r="C19" s="287"/>
      <c r="D19" s="287"/>
      <c r="E19" s="288"/>
      <c r="F19" s="287"/>
      <c r="G19" s="287"/>
      <c r="H19" s="264"/>
      <c r="I19" s="265"/>
      <c r="J19" s="265"/>
      <c r="K19" s="265"/>
      <c r="L19" s="265"/>
      <c r="M19" s="265"/>
      <c r="N19" s="266"/>
      <c r="O19" s="340"/>
    </row>
    <row r="20" spans="1:15" ht="17" customHeight="1" x14ac:dyDescent="0.35">
      <c r="A20" s="287"/>
      <c r="B20" s="287"/>
      <c r="C20" s="287"/>
      <c r="D20" s="287"/>
      <c r="E20" s="288"/>
      <c r="F20" s="287"/>
      <c r="G20" s="287"/>
      <c r="H20" s="264"/>
      <c r="I20" s="302" t="s">
        <v>1653</v>
      </c>
      <c r="J20" s="303"/>
      <c r="K20" s="303"/>
      <c r="L20" s="303"/>
      <c r="M20" s="304"/>
      <c r="N20" s="266"/>
      <c r="O20" s="340"/>
    </row>
    <row r="21" spans="1:15" ht="34" customHeight="1" x14ac:dyDescent="0.35">
      <c r="A21" s="287"/>
      <c r="B21" s="287"/>
      <c r="C21" s="287"/>
      <c r="D21" s="287"/>
      <c r="E21" s="288"/>
      <c r="F21" s="287"/>
      <c r="G21" s="287"/>
      <c r="H21" s="264"/>
      <c r="I21" s="305"/>
      <c r="J21" s="265"/>
      <c r="K21" s="512" t="s">
        <v>1482</v>
      </c>
      <c r="L21" s="327" t="s">
        <v>1299</v>
      </c>
      <c r="M21" s="311"/>
      <c r="N21" s="266"/>
      <c r="O21" s="340"/>
    </row>
    <row r="22" spans="1:15" ht="17" customHeight="1" x14ac:dyDescent="0.35">
      <c r="A22" s="287"/>
      <c r="B22" s="287"/>
      <c r="C22" s="287"/>
      <c r="D22" s="287"/>
      <c r="E22" s="288"/>
      <c r="F22" s="287"/>
      <c r="G22" s="287"/>
      <c r="H22" s="264"/>
      <c r="I22" s="305"/>
      <c r="J22" s="265"/>
      <c r="K22" s="323"/>
      <c r="L22" s="330">
        <f>Impacts!$G$569</f>
        <v>0</v>
      </c>
      <c r="M22" s="312"/>
      <c r="N22" s="266"/>
      <c r="O22" s="340"/>
    </row>
    <row r="23" spans="1:15" ht="17" customHeight="1" x14ac:dyDescent="0.35">
      <c r="A23" s="287"/>
      <c r="B23" s="287"/>
      <c r="C23" s="287"/>
      <c r="D23" s="287"/>
      <c r="E23" s="288"/>
      <c r="F23" s="287"/>
      <c r="G23" s="287"/>
      <c r="H23" s="264"/>
      <c r="I23" s="305"/>
      <c r="J23" s="265"/>
      <c r="K23" s="325">
        <f>$E$7</f>
        <v>500</v>
      </c>
      <c r="L23" s="324">
        <f t="dataTable" ref="L23:L33" dt2D="0" dtr="0" r1="E6" ca="1"/>
        <v>0</v>
      </c>
      <c r="M23" s="312"/>
      <c r="N23" s="266"/>
      <c r="O23" s="340"/>
    </row>
    <row r="24" spans="1:15" ht="17" customHeight="1" x14ac:dyDescent="0.35">
      <c r="A24" s="287"/>
      <c r="B24" s="287"/>
      <c r="C24" s="287"/>
      <c r="D24" s="287"/>
      <c r="E24" s="288"/>
      <c r="F24" s="287"/>
      <c r="G24" s="287"/>
      <c r="H24" s="264"/>
      <c r="I24" s="305"/>
      <c r="J24" s="265"/>
      <c r="K24" s="325">
        <f>K23+(($E$8-$E$7)/10)</f>
        <v>650</v>
      </c>
      <c r="L24" s="324">
        <v>0</v>
      </c>
      <c r="M24" s="312"/>
      <c r="N24" s="266"/>
      <c r="O24" s="340"/>
    </row>
    <row r="25" spans="1:15" ht="17" customHeight="1" x14ac:dyDescent="0.35">
      <c r="A25" s="287"/>
      <c r="B25" s="287"/>
      <c r="C25" s="287"/>
      <c r="D25" s="287"/>
      <c r="E25" s="288"/>
      <c r="F25" s="287"/>
      <c r="G25" s="287"/>
      <c r="H25" s="264"/>
      <c r="I25" s="305"/>
      <c r="J25" s="265"/>
      <c r="K25" s="325">
        <f t="shared" ref="K25:K33" si="1">K24+(($E$8-$E$7)/10)</f>
        <v>800</v>
      </c>
      <c r="L25" s="324">
        <v>0</v>
      </c>
      <c r="M25" s="312"/>
      <c r="N25" s="266"/>
      <c r="O25" s="340"/>
    </row>
    <row r="26" spans="1:15" ht="17" customHeight="1" x14ac:dyDescent="0.35">
      <c r="A26" s="287"/>
      <c r="B26" s="287"/>
      <c r="C26" s="287"/>
      <c r="D26" s="287"/>
      <c r="E26" s="288"/>
      <c r="F26" s="287"/>
      <c r="G26" s="287"/>
      <c r="H26" s="264"/>
      <c r="I26" s="305"/>
      <c r="J26" s="265"/>
      <c r="K26" s="325">
        <f t="shared" si="1"/>
        <v>950</v>
      </c>
      <c r="L26" s="324">
        <v>0</v>
      </c>
      <c r="M26" s="312"/>
      <c r="N26" s="266"/>
      <c r="O26" s="340"/>
    </row>
    <row r="27" spans="1:15" ht="17" customHeight="1" x14ac:dyDescent="0.35">
      <c r="A27" s="287"/>
      <c r="B27" s="287"/>
      <c r="C27" s="287"/>
      <c r="D27" s="287"/>
      <c r="E27" s="288"/>
      <c r="F27" s="287"/>
      <c r="G27" s="287"/>
      <c r="H27" s="264"/>
      <c r="I27" s="305"/>
      <c r="J27" s="265"/>
      <c r="K27" s="325">
        <f t="shared" si="1"/>
        <v>1100</v>
      </c>
      <c r="L27" s="324">
        <v>0</v>
      </c>
      <c r="M27" s="312"/>
      <c r="N27" s="266"/>
      <c r="O27" s="340"/>
    </row>
    <row r="28" spans="1:15" ht="17" customHeight="1" x14ac:dyDescent="0.35">
      <c r="A28" s="287"/>
      <c r="B28" s="287"/>
      <c r="C28" s="287"/>
      <c r="D28" s="287"/>
      <c r="E28" s="288"/>
      <c r="F28" s="287"/>
      <c r="G28" s="287"/>
      <c r="H28" s="264"/>
      <c r="I28" s="305"/>
      <c r="J28" s="265"/>
      <c r="K28" s="325">
        <f t="shared" si="1"/>
        <v>1250</v>
      </c>
      <c r="L28" s="324">
        <v>0</v>
      </c>
      <c r="M28" s="312"/>
      <c r="N28" s="266"/>
      <c r="O28" s="340"/>
    </row>
    <row r="29" spans="1:15" ht="17" customHeight="1" x14ac:dyDescent="0.35">
      <c r="A29" s="287"/>
      <c r="B29" s="287"/>
      <c r="C29" s="287"/>
      <c r="D29" s="287"/>
      <c r="E29" s="288"/>
      <c r="F29" s="287"/>
      <c r="G29" s="287"/>
      <c r="H29" s="264"/>
      <c r="I29" s="305"/>
      <c r="J29" s="265"/>
      <c r="K29" s="325">
        <f t="shared" si="1"/>
        <v>1400</v>
      </c>
      <c r="L29" s="324">
        <v>0</v>
      </c>
      <c r="M29" s="312"/>
      <c r="N29" s="266"/>
      <c r="O29" s="340"/>
    </row>
    <row r="30" spans="1:15" ht="17" customHeight="1" x14ac:dyDescent="0.35">
      <c r="A30" s="287"/>
      <c r="B30" s="287"/>
      <c r="C30" s="287"/>
      <c r="D30" s="287"/>
      <c r="E30" s="288"/>
      <c r="F30" s="287"/>
      <c r="G30" s="287"/>
      <c r="H30" s="264"/>
      <c r="I30" s="305"/>
      <c r="J30" s="265"/>
      <c r="K30" s="325">
        <f t="shared" si="1"/>
        <v>1550</v>
      </c>
      <c r="L30" s="324">
        <v>0</v>
      </c>
      <c r="M30" s="312"/>
      <c r="N30" s="266"/>
      <c r="O30" s="340"/>
    </row>
    <row r="31" spans="1:15" ht="17" customHeight="1" x14ac:dyDescent="0.35">
      <c r="A31" s="287"/>
      <c r="B31" s="287"/>
      <c r="C31" s="287"/>
      <c r="D31" s="287"/>
      <c r="E31" s="288"/>
      <c r="F31" s="287"/>
      <c r="G31" s="287"/>
      <c r="H31" s="264"/>
      <c r="I31" s="305"/>
      <c r="J31" s="265"/>
      <c r="K31" s="325">
        <f t="shared" si="1"/>
        <v>1700</v>
      </c>
      <c r="L31" s="324">
        <v>0</v>
      </c>
      <c r="M31" s="312"/>
      <c r="N31" s="266"/>
      <c r="O31" s="340"/>
    </row>
    <row r="32" spans="1:15" ht="17" customHeight="1" x14ac:dyDescent="0.35">
      <c r="A32" s="287"/>
      <c r="B32" s="287"/>
      <c r="C32" s="287"/>
      <c r="D32" s="287"/>
      <c r="E32" s="288"/>
      <c r="F32" s="287"/>
      <c r="G32" s="287"/>
      <c r="H32" s="264"/>
      <c r="I32" s="305"/>
      <c r="J32" s="265"/>
      <c r="K32" s="325">
        <f t="shared" si="1"/>
        <v>1850</v>
      </c>
      <c r="L32" s="324">
        <v>0</v>
      </c>
      <c r="M32" s="312"/>
      <c r="N32" s="266"/>
      <c r="O32" s="340"/>
    </row>
    <row r="33" spans="1:15" ht="17" customHeight="1" x14ac:dyDescent="0.35">
      <c r="A33" s="287"/>
      <c r="B33" s="287"/>
      <c r="C33" s="287"/>
      <c r="D33" s="287"/>
      <c r="E33" s="288"/>
      <c r="F33" s="287"/>
      <c r="G33" s="287"/>
      <c r="H33" s="264"/>
      <c r="I33" s="305"/>
      <c r="J33" s="265"/>
      <c r="K33" s="320">
        <f t="shared" si="1"/>
        <v>2000</v>
      </c>
      <c r="L33" s="326">
        <v>0</v>
      </c>
      <c r="M33" s="312"/>
      <c r="N33" s="266"/>
      <c r="O33" s="340"/>
    </row>
    <row r="34" spans="1:15" ht="17" customHeight="1" x14ac:dyDescent="0.35">
      <c r="A34" s="287"/>
      <c r="B34" s="287"/>
      <c r="C34" s="287"/>
      <c r="D34" s="287"/>
      <c r="E34" s="288"/>
      <c r="F34" s="287"/>
      <c r="G34" s="287"/>
      <c r="H34" s="264"/>
      <c r="I34" s="306"/>
      <c r="J34" s="307"/>
      <c r="K34" s="307"/>
      <c r="L34" s="307"/>
      <c r="M34" s="308"/>
      <c r="N34" s="266"/>
      <c r="O34" s="340"/>
    </row>
    <row r="35" spans="1:15" ht="17" customHeight="1" x14ac:dyDescent="0.35">
      <c r="A35" s="287"/>
      <c r="B35" s="287"/>
      <c r="C35" s="287"/>
      <c r="D35" s="287"/>
      <c r="E35" s="288"/>
      <c r="F35" s="287"/>
      <c r="G35" s="287"/>
      <c r="H35" s="264"/>
      <c r="I35" s="265"/>
      <c r="J35" s="265"/>
      <c r="K35" s="265"/>
      <c r="L35" s="265"/>
      <c r="M35" s="265"/>
      <c r="N35" s="266"/>
      <c r="O35" s="340"/>
    </row>
    <row r="36" spans="1:15" ht="17" customHeight="1" x14ac:dyDescent="0.35">
      <c r="A36" s="287"/>
      <c r="B36" s="287"/>
      <c r="C36" s="287"/>
      <c r="D36" s="287"/>
      <c r="E36" s="288"/>
      <c r="F36" s="287"/>
      <c r="G36" s="287"/>
      <c r="H36" s="264"/>
      <c r="I36" s="302" t="s">
        <v>1344</v>
      </c>
      <c r="J36" s="303"/>
      <c r="K36" s="303"/>
      <c r="L36" s="303"/>
      <c r="M36" s="304"/>
      <c r="N36" s="266"/>
      <c r="O36" s="340"/>
    </row>
    <row r="37" spans="1:15" ht="34" customHeight="1" x14ac:dyDescent="0.35">
      <c r="A37" s="287"/>
      <c r="B37" s="287"/>
      <c r="C37" s="287"/>
      <c r="D37" s="287"/>
      <c r="E37" s="288"/>
      <c r="F37" s="287"/>
      <c r="G37" s="287"/>
      <c r="H37" s="264"/>
      <c r="I37" s="305"/>
      <c r="J37" s="265"/>
      <c r="K37" s="512" t="s">
        <v>1482</v>
      </c>
      <c r="L37" s="314" t="s">
        <v>231</v>
      </c>
      <c r="M37" s="315" t="s">
        <v>1337</v>
      </c>
      <c r="N37" s="266"/>
      <c r="O37" s="340"/>
    </row>
    <row r="38" spans="1:15" ht="17" customHeight="1" x14ac:dyDescent="0.35">
      <c r="A38" s="287"/>
      <c r="B38" s="287"/>
      <c r="C38" s="287"/>
      <c r="D38" s="287"/>
      <c r="E38" s="288"/>
      <c r="F38" s="287"/>
      <c r="G38" s="287"/>
      <c r="H38" s="264"/>
      <c r="I38" s="305"/>
      <c r="J38" s="265"/>
      <c r="K38" s="316"/>
      <c r="L38" s="328">
        <f>Benchmark!$G$1276</f>
        <v>54.182180548673031</v>
      </c>
      <c r="M38" s="329">
        <f>Behavioural!$G$1276</f>
        <v>54.182180548673031</v>
      </c>
      <c r="N38" s="266"/>
      <c r="O38" s="340"/>
    </row>
    <row r="39" spans="1:15" ht="17" customHeight="1" x14ac:dyDescent="0.35">
      <c r="A39" s="287"/>
      <c r="B39" s="287"/>
      <c r="C39" s="287"/>
      <c r="D39" s="287"/>
      <c r="E39" s="288"/>
      <c r="F39" s="287"/>
      <c r="G39" s="287"/>
      <c r="H39" s="264"/>
      <c r="I39" s="305"/>
      <c r="J39" s="265"/>
      <c r="K39" s="319">
        <f>$E$7</f>
        <v>500</v>
      </c>
      <c r="L39" s="317">
        <f t="dataTable" ref="L39:M49" dt2D="0" dtr="0" r1="E6" ca="1"/>
        <v>-453.06938647600896</v>
      </c>
      <c r="M39" s="318">
        <v>-453.06938647600896</v>
      </c>
      <c r="N39" s="266"/>
      <c r="O39" s="340"/>
    </row>
    <row r="40" spans="1:15" ht="17" customHeight="1" x14ac:dyDescent="0.35">
      <c r="A40" s="287"/>
      <c r="B40" s="287"/>
      <c r="C40" s="287"/>
      <c r="D40" s="287"/>
      <c r="E40" s="288"/>
      <c r="F40" s="287"/>
      <c r="G40" s="287"/>
      <c r="H40" s="264"/>
      <c r="I40" s="305"/>
      <c r="J40" s="265"/>
      <c r="K40" s="319">
        <f>K39+(($E$8-$E$7)/10)</f>
        <v>650</v>
      </c>
      <c r="L40" s="317">
        <v>-344.19800732461096</v>
      </c>
      <c r="M40" s="318">
        <v>-344.19800732461096</v>
      </c>
      <c r="N40" s="266"/>
      <c r="O40" s="340"/>
    </row>
    <row r="41" spans="1:15" ht="17" customHeight="1" x14ac:dyDescent="0.35">
      <c r="A41" s="287"/>
      <c r="B41" s="287"/>
      <c r="C41" s="287"/>
      <c r="D41" s="287"/>
      <c r="E41" s="288"/>
      <c r="F41" s="287"/>
      <c r="G41" s="287"/>
      <c r="H41" s="264"/>
      <c r="I41" s="305"/>
      <c r="J41" s="265"/>
      <c r="K41" s="319">
        <f t="shared" ref="K41:K49" si="2">K40+(($E$8-$E$7)/10)</f>
        <v>800</v>
      </c>
      <c r="L41" s="317">
        <v>-235.32662817321284</v>
      </c>
      <c r="M41" s="318">
        <v>-235.32662817321284</v>
      </c>
      <c r="N41" s="266"/>
      <c r="O41" s="340"/>
    </row>
    <row r="42" spans="1:15" ht="17" customHeight="1" x14ac:dyDescent="0.35">
      <c r="A42" s="287"/>
      <c r="B42" s="287"/>
      <c r="C42" s="287"/>
      <c r="D42" s="287"/>
      <c r="E42" s="288"/>
      <c r="F42" s="287"/>
      <c r="G42" s="287"/>
      <c r="H42" s="264"/>
      <c r="I42" s="305"/>
      <c r="J42" s="265"/>
      <c r="K42" s="319">
        <f t="shared" si="2"/>
        <v>950</v>
      </c>
      <c r="L42" s="317">
        <v>-127.90538970843002</v>
      </c>
      <c r="M42" s="318">
        <v>-127.90538970843002</v>
      </c>
      <c r="N42" s="266"/>
      <c r="O42" s="340"/>
    </row>
    <row r="43" spans="1:15" ht="17" customHeight="1" x14ac:dyDescent="0.35">
      <c r="A43" s="287"/>
      <c r="B43" s="287"/>
      <c r="C43" s="287"/>
      <c r="D43" s="287"/>
      <c r="E43" s="288"/>
      <c r="F43" s="287"/>
      <c r="G43" s="287"/>
      <c r="H43" s="264"/>
      <c r="I43" s="305"/>
      <c r="J43" s="265"/>
      <c r="K43" s="319">
        <f t="shared" si="2"/>
        <v>1100</v>
      </c>
      <c r="L43" s="317">
        <v>-29.259186103802229</v>
      </c>
      <c r="M43" s="318">
        <v>-29.259186103802229</v>
      </c>
      <c r="N43" s="266"/>
      <c r="O43" s="340"/>
    </row>
    <row r="44" spans="1:15" ht="17" customHeight="1" x14ac:dyDescent="0.35">
      <c r="A44" s="287"/>
      <c r="B44" s="287"/>
      <c r="C44" s="287"/>
      <c r="D44" s="287"/>
      <c r="E44" s="288"/>
      <c r="F44" s="287"/>
      <c r="G44" s="287"/>
      <c r="H44" s="264"/>
      <c r="I44" s="305"/>
      <c r="J44" s="265"/>
      <c r="K44" s="319">
        <f t="shared" si="2"/>
        <v>1250</v>
      </c>
      <c r="L44" s="317">
        <v>54.182180548673031</v>
      </c>
      <c r="M44" s="318">
        <v>54.182180548673031</v>
      </c>
      <c r="N44" s="266"/>
      <c r="O44" s="340"/>
    </row>
    <row r="45" spans="1:15" ht="17" customHeight="1" x14ac:dyDescent="0.35">
      <c r="A45" s="287"/>
      <c r="B45" s="287"/>
      <c r="C45" s="287"/>
      <c r="D45" s="287"/>
      <c r="E45" s="288"/>
      <c r="F45" s="287"/>
      <c r="G45" s="287"/>
      <c r="H45" s="264"/>
      <c r="I45" s="305"/>
      <c r="J45" s="265"/>
      <c r="K45" s="319">
        <f t="shared" si="2"/>
        <v>1400</v>
      </c>
      <c r="L45" s="317">
        <v>125.27541980054329</v>
      </c>
      <c r="M45" s="318">
        <v>125.27541980054329</v>
      </c>
      <c r="N45" s="266"/>
      <c r="O45" s="340"/>
    </row>
    <row r="46" spans="1:15" ht="17" customHeight="1" x14ac:dyDescent="0.35">
      <c r="A46" s="287"/>
      <c r="B46" s="287"/>
      <c r="C46" s="287"/>
      <c r="D46" s="287"/>
      <c r="E46" s="288"/>
      <c r="F46" s="287"/>
      <c r="G46" s="287"/>
      <c r="H46" s="264"/>
      <c r="I46" s="305"/>
      <c r="J46" s="265"/>
      <c r="K46" s="319">
        <f t="shared" si="2"/>
        <v>1550</v>
      </c>
      <c r="L46" s="317">
        <v>194.79490107754862</v>
      </c>
      <c r="M46" s="318">
        <v>194.79490107754862</v>
      </c>
      <c r="N46" s="266"/>
      <c r="O46" s="340"/>
    </row>
    <row r="47" spans="1:15" ht="17" customHeight="1" x14ac:dyDescent="0.35">
      <c r="A47" s="287"/>
      <c r="B47" s="287"/>
      <c r="C47" s="287"/>
      <c r="D47" s="287"/>
      <c r="E47" s="288"/>
      <c r="F47" s="287"/>
      <c r="G47" s="287"/>
      <c r="H47" s="264"/>
      <c r="I47" s="305"/>
      <c r="J47" s="265"/>
      <c r="K47" s="319">
        <f t="shared" si="2"/>
        <v>1700</v>
      </c>
      <c r="L47" s="317">
        <v>244.86607642837302</v>
      </c>
      <c r="M47" s="318">
        <v>244.86607642837302</v>
      </c>
      <c r="N47" s="266"/>
      <c r="O47" s="340"/>
    </row>
    <row r="48" spans="1:15" ht="17" customHeight="1" x14ac:dyDescent="0.35">
      <c r="A48" s="287"/>
      <c r="B48" s="287"/>
      <c r="C48" s="287"/>
      <c r="D48" s="287"/>
      <c r="E48" s="288"/>
      <c r="F48" s="287"/>
      <c r="G48" s="287"/>
      <c r="H48" s="264"/>
      <c r="I48" s="305"/>
      <c r="J48" s="265"/>
      <c r="K48" s="319">
        <f t="shared" si="2"/>
        <v>1850</v>
      </c>
      <c r="L48" s="317">
        <v>298.33976424083977</v>
      </c>
      <c r="M48" s="318">
        <v>298.33976424083977</v>
      </c>
      <c r="N48" s="266"/>
      <c r="O48" s="340"/>
    </row>
    <row r="49" spans="1:15" ht="17" customHeight="1" x14ac:dyDescent="0.35">
      <c r="A49" s="287"/>
      <c r="B49" s="287"/>
      <c r="C49" s="287"/>
      <c r="D49" s="287"/>
      <c r="E49" s="288"/>
      <c r="F49" s="287"/>
      <c r="G49" s="287"/>
      <c r="H49" s="264"/>
      <c r="I49" s="305"/>
      <c r="J49" s="265"/>
      <c r="K49" s="320">
        <f t="shared" si="2"/>
        <v>2000</v>
      </c>
      <c r="L49" s="321">
        <v>352.91035618655798</v>
      </c>
      <c r="M49" s="322">
        <v>352.91035618655798</v>
      </c>
      <c r="N49" s="266"/>
      <c r="O49" s="340"/>
    </row>
    <row r="50" spans="1:15" ht="17" customHeight="1" x14ac:dyDescent="0.35">
      <c r="A50" s="287"/>
      <c r="B50" s="287"/>
      <c r="C50" s="287"/>
      <c r="D50" s="287"/>
      <c r="E50" s="288"/>
      <c r="F50" s="287"/>
      <c r="G50" s="287"/>
      <c r="H50" s="264"/>
      <c r="I50" s="306"/>
      <c r="J50" s="307"/>
      <c r="K50" s="307"/>
      <c r="L50" s="307"/>
      <c r="M50" s="308"/>
      <c r="N50" s="266"/>
      <c r="O50" s="340"/>
    </row>
    <row r="51" spans="1:15" ht="17" customHeight="1" x14ac:dyDescent="0.35">
      <c r="A51" s="287"/>
      <c r="B51" s="287"/>
      <c r="C51" s="287"/>
      <c r="D51" s="287"/>
      <c r="E51" s="288"/>
      <c r="F51" s="287"/>
      <c r="G51" s="287"/>
      <c r="H51" s="264"/>
      <c r="I51" s="265"/>
      <c r="J51" s="265"/>
      <c r="K51" s="265"/>
      <c r="L51" s="265"/>
      <c r="M51" s="265"/>
      <c r="N51" s="266"/>
      <c r="O51" s="340"/>
    </row>
    <row r="52" spans="1:15" ht="17" customHeight="1" x14ac:dyDescent="0.35">
      <c r="A52" s="287"/>
      <c r="B52" s="287"/>
      <c r="C52" s="287"/>
      <c r="D52" s="287"/>
      <c r="E52" s="288"/>
      <c r="F52" s="287"/>
      <c r="G52" s="287"/>
      <c r="H52" s="264"/>
      <c r="I52" s="302" t="s">
        <v>1342</v>
      </c>
      <c r="J52" s="303"/>
      <c r="K52" s="303"/>
      <c r="L52" s="303"/>
      <c r="M52" s="304"/>
      <c r="N52" s="266"/>
      <c r="O52" s="340"/>
    </row>
    <row r="53" spans="1:15" ht="33.5" customHeight="1" x14ac:dyDescent="0.35">
      <c r="A53" s="287"/>
      <c r="B53" s="287"/>
      <c r="C53" s="287"/>
      <c r="D53" s="287"/>
      <c r="E53" s="288"/>
      <c r="F53" s="287"/>
      <c r="G53" s="287"/>
      <c r="H53" s="264"/>
      <c r="I53" s="305"/>
      <c r="J53" s="265"/>
      <c r="K53" s="512" t="s">
        <v>91</v>
      </c>
      <c r="L53" s="314" t="s">
        <v>231</v>
      </c>
      <c r="M53" s="315" t="s">
        <v>1337</v>
      </c>
      <c r="N53" s="266"/>
      <c r="O53" s="340"/>
    </row>
    <row r="54" spans="1:15" ht="17" customHeight="1" x14ac:dyDescent="0.35">
      <c r="A54" s="287"/>
      <c r="B54" s="287"/>
      <c r="C54" s="287"/>
      <c r="D54" s="287"/>
      <c r="E54" s="288"/>
      <c r="F54" s="287"/>
      <c r="G54" s="287"/>
      <c r="H54" s="264"/>
      <c r="I54" s="305"/>
      <c r="J54" s="265"/>
      <c r="K54" s="316"/>
      <c r="L54" s="328">
        <f>Benchmark!$G$1276</f>
        <v>54.182180548673031</v>
      </c>
      <c r="M54" s="329">
        <f>Behavioural!$G$1276</f>
        <v>54.182180548673031</v>
      </c>
      <c r="N54" s="266"/>
      <c r="O54" s="340"/>
    </row>
    <row r="55" spans="1:15" ht="17" customHeight="1" x14ac:dyDescent="0.35">
      <c r="A55" s="287"/>
      <c r="B55" s="287"/>
      <c r="C55" s="287"/>
      <c r="D55" s="287"/>
      <c r="E55" s="288"/>
      <c r="F55" s="287"/>
      <c r="G55" s="287"/>
      <c r="H55" s="264"/>
      <c r="I55" s="305"/>
      <c r="J55" s="265"/>
      <c r="K55" s="331">
        <f>$E$12</f>
        <v>0.05</v>
      </c>
      <c r="L55" s="317">
        <f t="dataTable" ref="L55:M65" dt2D="0" dtr="0" r1="E11" ca="1"/>
        <v>159.66867707702627</v>
      </c>
      <c r="M55" s="318">
        <v>159.66867707702627</v>
      </c>
      <c r="N55" s="266"/>
      <c r="O55" s="340"/>
    </row>
    <row r="56" spans="1:15" ht="17" customHeight="1" x14ac:dyDescent="0.35">
      <c r="A56" s="287"/>
      <c r="B56" s="287"/>
      <c r="C56" s="287"/>
      <c r="D56" s="287"/>
      <c r="E56" s="288"/>
      <c r="F56" s="287"/>
      <c r="G56" s="287"/>
      <c r="H56" s="264"/>
      <c r="I56" s="305"/>
      <c r="J56" s="265"/>
      <c r="K56" s="331">
        <f>K55+(($E$13-$E$12)/10)</f>
        <v>7.5000000000000011E-2</v>
      </c>
      <c r="L56" s="317">
        <v>99.243242532298993</v>
      </c>
      <c r="M56" s="318">
        <v>99.243242532298993</v>
      </c>
      <c r="N56" s="266"/>
      <c r="O56" s="340"/>
    </row>
    <row r="57" spans="1:15" ht="17" customHeight="1" x14ac:dyDescent="0.35">
      <c r="A57" s="287"/>
      <c r="B57" s="287"/>
      <c r="C57" s="287"/>
      <c r="D57" s="287"/>
      <c r="E57" s="288"/>
      <c r="F57" s="287"/>
      <c r="G57" s="287"/>
      <c r="H57" s="264"/>
      <c r="I57" s="305"/>
      <c r="J57" s="265"/>
      <c r="K57" s="331">
        <f t="shared" ref="K57:K65" si="3">K56+(($E$13-$E$12)/10)</f>
        <v>0.1</v>
      </c>
      <c r="L57" s="317">
        <v>54.182180548673031</v>
      </c>
      <c r="M57" s="318">
        <v>54.182180548673031</v>
      </c>
      <c r="N57" s="266"/>
      <c r="O57" s="340"/>
    </row>
    <row r="58" spans="1:15" ht="17" customHeight="1" x14ac:dyDescent="0.35">
      <c r="A58" s="287"/>
      <c r="B58" s="287"/>
      <c r="C58" s="287"/>
      <c r="D58" s="287"/>
      <c r="E58" s="288"/>
      <c r="F58" s="287"/>
      <c r="G58" s="287"/>
      <c r="H58" s="264"/>
      <c r="I58" s="305"/>
      <c r="J58" s="265"/>
      <c r="K58" s="331">
        <f t="shared" si="3"/>
        <v>0.125</v>
      </c>
      <c r="L58" s="317">
        <v>19.981203380640174</v>
      </c>
      <c r="M58" s="318">
        <v>19.981203380640174</v>
      </c>
      <c r="N58" s="266"/>
      <c r="O58" s="340"/>
    </row>
    <row r="59" spans="1:15" ht="17" customHeight="1" x14ac:dyDescent="0.35">
      <c r="A59" s="287"/>
      <c r="B59" s="287"/>
      <c r="C59" s="287"/>
      <c r="D59" s="287"/>
      <c r="E59" s="288"/>
      <c r="F59" s="287"/>
      <c r="G59" s="287"/>
      <c r="H59" s="264"/>
      <c r="I59" s="305"/>
      <c r="J59" s="265"/>
      <c r="K59" s="331">
        <f t="shared" si="3"/>
        <v>0.15</v>
      </c>
      <c r="L59" s="317">
        <v>-6.4013784884346947</v>
      </c>
      <c r="M59" s="318">
        <v>-6.4013784884346947</v>
      </c>
      <c r="N59" s="266"/>
      <c r="O59" s="340"/>
    </row>
    <row r="60" spans="1:15" ht="17" customHeight="1" x14ac:dyDescent="0.35">
      <c r="A60" s="287"/>
      <c r="B60" s="287"/>
      <c r="C60" s="287"/>
      <c r="D60" s="287"/>
      <c r="E60" s="288"/>
      <c r="F60" s="287"/>
      <c r="G60" s="287"/>
      <c r="H60" s="264"/>
      <c r="I60" s="305"/>
      <c r="J60" s="265"/>
      <c r="K60" s="331">
        <f t="shared" si="3"/>
        <v>0.17499999999999999</v>
      </c>
      <c r="L60" s="317">
        <v>-27.05619711450781</v>
      </c>
      <c r="M60" s="318">
        <v>-27.05619711450781</v>
      </c>
      <c r="N60" s="266"/>
      <c r="O60" s="340"/>
    </row>
    <row r="61" spans="1:15" ht="17" customHeight="1" x14ac:dyDescent="0.35">
      <c r="A61" s="287"/>
      <c r="B61" s="287"/>
      <c r="C61" s="287"/>
      <c r="D61" s="287"/>
      <c r="E61" s="288"/>
      <c r="F61" s="287"/>
      <c r="G61" s="287"/>
      <c r="H61" s="264"/>
      <c r="I61" s="305"/>
      <c r="J61" s="265"/>
      <c r="K61" s="331">
        <f t="shared" si="3"/>
        <v>0.19999999999999998</v>
      </c>
      <c r="L61" s="317">
        <v>-43.444948848781621</v>
      </c>
      <c r="M61" s="318">
        <v>-43.444948848781621</v>
      </c>
      <c r="N61" s="266"/>
      <c r="O61" s="340"/>
    </row>
    <row r="62" spans="1:15" ht="17" customHeight="1" x14ac:dyDescent="0.35">
      <c r="A62" s="287"/>
      <c r="B62" s="287"/>
      <c r="C62" s="287"/>
      <c r="D62" s="287"/>
      <c r="E62" s="288"/>
      <c r="F62" s="287"/>
      <c r="G62" s="287"/>
      <c r="H62" s="264"/>
      <c r="I62" s="305"/>
      <c r="J62" s="265"/>
      <c r="K62" s="331">
        <f t="shared" si="3"/>
        <v>0.22499999999999998</v>
      </c>
      <c r="L62" s="317">
        <v>-56.606546160090147</v>
      </c>
      <c r="M62" s="318">
        <v>-56.606546160090147</v>
      </c>
      <c r="N62" s="266"/>
      <c r="O62" s="340"/>
    </row>
    <row r="63" spans="1:15" ht="17" customHeight="1" x14ac:dyDescent="0.35">
      <c r="A63" s="287"/>
      <c r="B63" s="287"/>
      <c r="C63" s="287"/>
      <c r="D63" s="287"/>
      <c r="E63" s="288"/>
      <c r="F63" s="287"/>
      <c r="G63" s="287"/>
      <c r="H63" s="264"/>
      <c r="I63" s="305"/>
      <c r="J63" s="265"/>
      <c r="K63" s="331">
        <f t="shared" si="3"/>
        <v>0.24999999999999997</v>
      </c>
      <c r="L63" s="317">
        <v>-67.291144608867967</v>
      </c>
      <c r="M63" s="318">
        <v>-67.291144608867967</v>
      </c>
      <c r="N63" s="266"/>
      <c r="O63" s="340"/>
    </row>
    <row r="64" spans="1:15" ht="17" customHeight="1" x14ac:dyDescent="0.35">
      <c r="A64" s="287"/>
      <c r="B64" s="287"/>
      <c r="C64" s="287"/>
      <c r="D64" s="287"/>
      <c r="E64" s="288"/>
      <c r="F64" s="287"/>
      <c r="G64" s="287"/>
      <c r="H64" s="264"/>
      <c r="I64" s="305"/>
      <c r="J64" s="265"/>
      <c r="K64" s="331">
        <f t="shared" si="3"/>
        <v>0.27499999999999997</v>
      </c>
      <c r="L64" s="317">
        <v>-76.048623542266114</v>
      </c>
      <c r="M64" s="318">
        <v>-76.048623542266114</v>
      </c>
      <c r="N64" s="266"/>
      <c r="O64" s="340"/>
    </row>
    <row r="65" spans="1:15" ht="17" customHeight="1" x14ac:dyDescent="0.35">
      <c r="A65" s="287"/>
      <c r="B65" s="287"/>
      <c r="C65" s="287"/>
      <c r="D65" s="287"/>
      <c r="E65" s="288"/>
      <c r="F65" s="287"/>
      <c r="G65" s="287"/>
      <c r="H65" s="264"/>
      <c r="I65" s="305"/>
      <c r="J65" s="265"/>
      <c r="K65" s="334">
        <f t="shared" si="3"/>
        <v>0.3</v>
      </c>
      <c r="L65" s="321">
        <v>-83.287874493845251</v>
      </c>
      <c r="M65" s="322">
        <v>-83.287874493845251</v>
      </c>
      <c r="N65" s="266"/>
      <c r="O65" s="340"/>
    </row>
    <row r="66" spans="1:15" ht="17" customHeight="1" x14ac:dyDescent="0.35">
      <c r="A66" s="287"/>
      <c r="B66" s="287"/>
      <c r="C66" s="287"/>
      <c r="D66" s="287"/>
      <c r="E66" s="288"/>
      <c r="F66" s="287"/>
      <c r="G66" s="287"/>
      <c r="H66" s="264"/>
      <c r="I66" s="306"/>
      <c r="J66" s="307"/>
      <c r="K66" s="307"/>
      <c r="L66" s="307"/>
      <c r="M66" s="308"/>
      <c r="N66" s="266"/>
      <c r="O66" s="340"/>
    </row>
    <row r="67" spans="1:15" ht="17" customHeight="1" x14ac:dyDescent="0.35">
      <c r="A67" s="287"/>
      <c r="B67" s="287"/>
      <c r="C67" s="287"/>
      <c r="D67" s="287"/>
      <c r="E67" s="288"/>
      <c r="F67" s="287"/>
      <c r="G67" s="287"/>
      <c r="H67" s="264"/>
      <c r="I67" s="265"/>
      <c r="J67" s="265"/>
      <c r="K67" s="265"/>
      <c r="L67" s="265"/>
      <c r="M67" s="265"/>
      <c r="N67" s="266"/>
      <c r="O67" s="340"/>
    </row>
    <row r="68" spans="1:15" ht="17" customHeight="1" x14ac:dyDescent="0.35">
      <c r="A68" s="287"/>
      <c r="B68" s="287"/>
      <c r="C68" s="287"/>
      <c r="D68" s="287"/>
      <c r="E68" s="288"/>
      <c r="F68" s="287"/>
      <c r="G68" s="287"/>
      <c r="H68" s="264"/>
      <c r="I68" s="302" t="s">
        <v>1341</v>
      </c>
      <c r="J68" s="303"/>
      <c r="K68" s="303"/>
      <c r="L68" s="303"/>
      <c r="M68" s="304"/>
      <c r="N68" s="266"/>
      <c r="O68" s="340"/>
    </row>
    <row r="69" spans="1:15" ht="33.5" customHeight="1" x14ac:dyDescent="0.35">
      <c r="A69" s="287"/>
      <c r="B69" s="287"/>
      <c r="C69" s="287"/>
      <c r="D69" s="287"/>
      <c r="E69" s="288"/>
      <c r="F69" s="287"/>
      <c r="G69" s="287"/>
      <c r="H69" s="264"/>
      <c r="I69" s="305"/>
      <c r="J69" s="265"/>
      <c r="K69" s="512" t="s">
        <v>1483</v>
      </c>
      <c r="L69" s="314" t="s">
        <v>231</v>
      </c>
      <c r="M69" s="315" t="s">
        <v>171</v>
      </c>
      <c r="N69" s="266"/>
      <c r="O69" s="340"/>
    </row>
    <row r="70" spans="1:15" ht="17" customHeight="1" x14ac:dyDescent="0.35">
      <c r="A70" s="287"/>
      <c r="B70" s="287"/>
      <c r="C70" s="287"/>
      <c r="D70" s="287"/>
      <c r="E70" s="288"/>
      <c r="F70" s="287"/>
      <c r="G70" s="287"/>
      <c r="H70" s="264"/>
      <c r="I70" s="305"/>
      <c r="J70" s="265"/>
      <c r="K70" s="316"/>
      <c r="L70" s="328">
        <f>Benchmark!$G$1276</f>
        <v>54.182180548673031</v>
      </c>
      <c r="M70" s="329">
        <f>Incentive!$G$1276</f>
        <v>54.182180548673031</v>
      </c>
      <c r="N70" s="266"/>
      <c r="O70" s="340"/>
    </row>
    <row r="71" spans="1:15" ht="17" customHeight="1" x14ac:dyDescent="0.35">
      <c r="A71" s="287"/>
      <c r="B71" s="287"/>
      <c r="C71" s="287"/>
      <c r="D71" s="287"/>
      <c r="E71" s="288"/>
      <c r="F71" s="287"/>
      <c r="G71" s="287"/>
      <c r="H71" s="264"/>
      <c r="I71" s="305"/>
      <c r="J71" s="265"/>
      <c r="K71" s="332">
        <v>0.1</v>
      </c>
      <c r="L71" s="317">
        <f t="dataTable" ref="L71:M80" dt2D="0" dtr="0" r1="E16" ca="1"/>
        <v>30.388827264322916</v>
      </c>
      <c r="M71" s="318">
        <v>30.388827264322916</v>
      </c>
      <c r="N71" s="266"/>
      <c r="O71" s="340"/>
    </row>
    <row r="72" spans="1:15" ht="17" customHeight="1" x14ac:dyDescent="0.35">
      <c r="A72" s="287"/>
      <c r="B72" s="287"/>
      <c r="C72" s="287"/>
      <c r="D72" s="287"/>
      <c r="E72" s="288"/>
      <c r="F72" s="287"/>
      <c r="G72" s="287"/>
      <c r="H72" s="264"/>
      <c r="I72" s="305"/>
      <c r="J72" s="265"/>
      <c r="K72" s="332">
        <v>0.2</v>
      </c>
      <c r="L72" s="317">
        <v>28.957290059083295</v>
      </c>
      <c r="M72" s="318">
        <v>28.957290059083295</v>
      </c>
      <c r="N72" s="266"/>
      <c r="O72" s="340"/>
    </row>
    <row r="73" spans="1:15" ht="17" customHeight="1" x14ac:dyDescent="0.35">
      <c r="A73" s="287"/>
      <c r="B73" s="287"/>
      <c r="C73" s="287"/>
      <c r="D73" s="287"/>
      <c r="E73" s="288"/>
      <c r="F73" s="287"/>
      <c r="G73" s="287"/>
      <c r="H73" s="264"/>
      <c r="I73" s="305"/>
      <c r="J73" s="265"/>
      <c r="K73" s="332">
        <v>0.3</v>
      </c>
      <c r="L73" s="317">
        <v>33.032386457218912</v>
      </c>
      <c r="M73" s="318">
        <v>33.032386457218912</v>
      </c>
      <c r="N73" s="266"/>
      <c r="O73" s="340"/>
    </row>
    <row r="74" spans="1:15" ht="17" customHeight="1" x14ac:dyDescent="0.35">
      <c r="A74" s="287"/>
      <c r="B74" s="287"/>
      <c r="C74" s="287"/>
      <c r="D74" s="287"/>
      <c r="E74" s="288"/>
      <c r="F74" s="287"/>
      <c r="G74" s="287"/>
      <c r="H74" s="264"/>
      <c r="I74" s="305"/>
      <c r="J74" s="265"/>
      <c r="K74" s="332">
        <v>0.4</v>
      </c>
      <c r="L74" s="317">
        <v>37.780227089195122</v>
      </c>
      <c r="M74" s="318">
        <v>37.780227089195122</v>
      </c>
      <c r="N74" s="266"/>
      <c r="O74" s="340"/>
    </row>
    <row r="75" spans="1:15" ht="17" customHeight="1" x14ac:dyDescent="0.35">
      <c r="A75" s="287"/>
      <c r="B75" s="287"/>
      <c r="C75" s="287"/>
      <c r="D75" s="287"/>
      <c r="E75" s="288"/>
      <c r="F75" s="287"/>
      <c r="G75" s="287"/>
      <c r="H75" s="264"/>
      <c r="I75" s="305"/>
      <c r="J75" s="265"/>
      <c r="K75" s="332">
        <v>0.5</v>
      </c>
      <c r="L75" s="317">
        <v>45.605711404588568</v>
      </c>
      <c r="M75" s="318">
        <v>45.605711404588568</v>
      </c>
      <c r="N75" s="266"/>
      <c r="O75" s="340"/>
    </row>
    <row r="76" spans="1:15" ht="17" customHeight="1" x14ac:dyDescent="0.35">
      <c r="A76" s="287"/>
      <c r="B76" s="287"/>
      <c r="C76" s="287"/>
      <c r="D76" s="287"/>
      <c r="E76" s="288"/>
      <c r="F76" s="287"/>
      <c r="G76" s="287"/>
      <c r="H76" s="264"/>
      <c r="I76" s="305"/>
      <c r="J76" s="265"/>
      <c r="K76" s="332">
        <v>0.6</v>
      </c>
      <c r="L76" s="317">
        <v>50.697649437128256</v>
      </c>
      <c r="M76" s="318">
        <v>50.697649437128256</v>
      </c>
      <c r="N76" s="266"/>
      <c r="O76" s="340"/>
    </row>
    <row r="77" spans="1:15" ht="17" customHeight="1" x14ac:dyDescent="0.35">
      <c r="A77" s="287"/>
      <c r="B77" s="287"/>
      <c r="C77" s="287"/>
      <c r="D77" s="287"/>
      <c r="E77" s="288"/>
      <c r="F77" s="287"/>
      <c r="G77" s="287"/>
      <c r="H77" s="264"/>
      <c r="I77" s="305"/>
      <c r="J77" s="265"/>
      <c r="K77" s="332">
        <v>0.7</v>
      </c>
      <c r="L77" s="317">
        <v>54.182180548673031</v>
      </c>
      <c r="M77" s="318">
        <v>54.182180548673031</v>
      </c>
      <c r="N77" s="266"/>
      <c r="O77" s="340"/>
    </row>
    <row r="78" spans="1:15" ht="17" customHeight="1" x14ac:dyDescent="0.35">
      <c r="A78" s="287"/>
      <c r="B78" s="287"/>
      <c r="C78" s="287"/>
      <c r="D78" s="287"/>
      <c r="E78" s="288"/>
      <c r="F78" s="287"/>
      <c r="G78" s="287"/>
      <c r="H78" s="264"/>
      <c r="I78" s="305"/>
      <c r="J78" s="265"/>
      <c r="K78" s="332">
        <v>0.8</v>
      </c>
      <c r="L78" s="317">
        <v>53.509808149127551</v>
      </c>
      <c r="M78" s="318">
        <v>53.509808149127551</v>
      </c>
      <c r="N78" s="266"/>
      <c r="O78" s="340"/>
    </row>
    <row r="79" spans="1:15" ht="17" customHeight="1" x14ac:dyDescent="0.35">
      <c r="A79" s="287"/>
      <c r="B79" s="287"/>
      <c r="C79" s="287"/>
      <c r="D79" s="287"/>
      <c r="E79" s="288"/>
      <c r="F79" s="287"/>
      <c r="G79" s="287"/>
      <c r="H79" s="264"/>
      <c r="I79" s="305"/>
      <c r="J79" s="265"/>
      <c r="K79" s="337">
        <v>0.9</v>
      </c>
      <c r="L79" s="338">
        <v>50.486092183531326</v>
      </c>
      <c r="M79" s="339">
        <v>50.486092183531326</v>
      </c>
      <c r="N79" s="266"/>
      <c r="O79" s="340"/>
    </row>
    <row r="80" spans="1:15" ht="17" customHeight="1" x14ac:dyDescent="0.35">
      <c r="A80" s="287"/>
      <c r="B80" s="287"/>
      <c r="C80" s="287"/>
      <c r="D80" s="287"/>
      <c r="E80" s="288"/>
      <c r="F80" s="287"/>
      <c r="G80" s="287"/>
      <c r="H80" s="264"/>
      <c r="I80" s="305"/>
      <c r="J80" s="265"/>
      <c r="K80" s="335">
        <v>1</v>
      </c>
      <c r="L80" s="336">
        <v>44.989407049547559</v>
      </c>
      <c r="M80" s="336">
        <v>44.989407049547559</v>
      </c>
      <c r="N80" s="266"/>
      <c r="O80" s="340"/>
    </row>
    <row r="81" spans="1:15" ht="17" customHeight="1" x14ac:dyDescent="0.35">
      <c r="A81" s="287"/>
      <c r="B81" s="287"/>
      <c r="C81" s="287"/>
      <c r="D81" s="287"/>
      <c r="E81" s="288"/>
      <c r="F81" s="287"/>
      <c r="G81" s="287"/>
      <c r="H81" s="264"/>
      <c r="I81" s="305"/>
      <c r="J81" s="265"/>
      <c r="K81" s="313"/>
      <c r="L81" s="313"/>
      <c r="M81" s="312"/>
      <c r="N81" s="266"/>
      <c r="O81" s="340"/>
    </row>
    <row r="82" spans="1:15" ht="17" customHeight="1" x14ac:dyDescent="0.35">
      <c r="A82" s="287"/>
      <c r="B82" s="287"/>
      <c r="C82" s="287"/>
      <c r="D82" s="287"/>
      <c r="E82" s="288"/>
      <c r="F82" s="287"/>
      <c r="G82" s="287"/>
      <c r="H82" s="264"/>
      <c r="I82" s="306"/>
      <c r="J82" s="307"/>
      <c r="K82" s="307"/>
      <c r="L82" s="307"/>
      <c r="M82" s="308"/>
      <c r="N82" s="266"/>
      <c r="O82" s="340"/>
    </row>
    <row r="83" spans="1:15" ht="10" customHeight="1" thickBot="1" x14ac:dyDescent="0.4">
      <c r="A83" s="287"/>
      <c r="B83" s="287"/>
      <c r="C83" s="287"/>
      <c r="D83" s="287"/>
      <c r="E83" s="288"/>
      <c r="F83" s="287"/>
      <c r="G83" s="287"/>
      <c r="H83" s="267"/>
      <c r="I83" s="268"/>
      <c r="J83" s="268"/>
      <c r="K83" s="268"/>
      <c r="L83" s="268"/>
      <c r="M83" s="268"/>
      <c r="N83" s="269"/>
      <c r="O83" s="340"/>
    </row>
    <row r="84" spans="1:15" ht="10" customHeight="1" thickTop="1" x14ac:dyDescent="0.35">
      <c r="A84" s="287"/>
      <c r="B84" s="287"/>
      <c r="C84" s="287"/>
      <c r="D84" s="287"/>
      <c r="E84" s="288"/>
      <c r="F84" s="287"/>
      <c r="G84" s="287"/>
      <c r="H84" s="287"/>
      <c r="I84" s="287"/>
      <c r="J84" s="287"/>
      <c r="K84" s="287"/>
      <c r="L84" s="287"/>
      <c r="M84" s="287"/>
      <c r="N84" s="287"/>
      <c r="O84" s="340"/>
    </row>
  </sheetData>
  <pageMargins left="0.7" right="0.7" top="0.75" bottom="0.75" header="0.3" footer="0.3"/>
  <pageSetup scale="46"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4893DE6-F0D9-4159-82B4-4678B3ED3EB5}">
          <x14:formula1>
            <xm:f>Inputs!$K$47:$T$47</xm:f>
          </x14:formula1>
          <xm:sqref>E16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11A97-614C-4A18-A94D-E2EF2919610B}">
  <sheetPr>
    <tabColor theme="7" tint="0.39997558519241921"/>
  </sheetPr>
  <dimension ref="A1:XFA331"/>
  <sheetViews>
    <sheetView zoomScale="80" zoomScaleNormal="80" workbookViewId="0">
      <pane xSplit="10" ySplit="4" topLeftCell="K5" activePane="bottomRight" state="frozen"/>
      <selection activeCell="AA25" sqref="AA25"/>
      <selection pane="topRight" activeCell="AA25" sqref="AA25"/>
      <selection pane="bottomLeft" activeCell="AA25" sqref="AA25"/>
      <selection pane="bottomRight"/>
    </sheetView>
  </sheetViews>
  <sheetFormatPr defaultColWidth="0" defaultRowHeight="14.5" x14ac:dyDescent="0.35"/>
  <cols>
    <col min="1" max="2" width="2.1796875" style="1" customWidth="1"/>
    <col min="3" max="3" width="2.1796875" style="86" customWidth="1"/>
    <col min="4" max="4" width="2.1796875" style="87" customWidth="1"/>
    <col min="5" max="5" width="54.453125" style="46" customWidth="1"/>
    <col min="6" max="6" width="8.6328125" style="46" customWidth="1"/>
    <col min="7" max="7" width="8.6328125" style="83" customWidth="1"/>
    <col min="8" max="8" width="23.36328125" style="46" customWidth="1"/>
    <col min="9" max="9" width="8.6328125" style="83" customWidth="1"/>
    <col min="10" max="10" width="2.1796875" style="83" customWidth="1"/>
    <col min="11" max="32" width="8.6328125" style="83" customWidth="1"/>
    <col min="33" max="35" width="8.6328125" style="46" customWidth="1"/>
    <col min="36" max="38" width="8.6328125" style="46" hidden="1"/>
    <col min="39" max="16381" width="0" style="46" hidden="1"/>
    <col min="16382" max="16384" width="8.6328125" style="46" hidden="1"/>
  </cols>
  <sheetData>
    <row r="1" spans="1:16378" s="13" customFormat="1" ht="21" x14ac:dyDescent="0.5">
      <c r="A1" s="7" t="s">
        <v>56</v>
      </c>
      <c r="B1" s="4"/>
      <c r="C1" s="4"/>
      <c r="D1" s="6"/>
      <c r="E1" s="16"/>
      <c r="F1" s="16"/>
      <c r="G1" s="17"/>
      <c r="I1" s="3" t="s">
        <v>1</v>
      </c>
      <c r="J1" s="17"/>
      <c r="K1" s="17">
        <f>'T&amp;E'!K$10</f>
        <v>1</v>
      </c>
      <c r="L1" s="17">
        <f>'T&amp;E'!L$10</f>
        <v>2</v>
      </c>
      <c r="M1" s="17">
        <f>'T&amp;E'!M$10</f>
        <v>3</v>
      </c>
      <c r="N1" s="17">
        <f>'T&amp;E'!N$10</f>
        <v>4</v>
      </c>
      <c r="O1" s="17">
        <f>'T&amp;E'!O$10</f>
        <v>5</v>
      </c>
      <c r="P1" s="17">
        <f>'T&amp;E'!P$10</f>
        <v>6</v>
      </c>
      <c r="Q1" s="17">
        <f>'T&amp;E'!Q$10</f>
        <v>7</v>
      </c>
      <c r="R1" s="17">
        <f>'T&amp;E'!R$10</f>
        <v>8</v>
      </c>
      <c r="S1" s="17">
        <f>'T&amp;E'!S$10</f>
        <v>9</v>
      </c>
      <c r="T1" s="17">
        <f>'T&amp;E'!T$10</f>
        <v>10</v>
      </c>
      <c r="U1" s="17">
        <f>'T&amp;E'!U$10</f>
        <v>11</v>
      </c>
      <c r="V1" s="17">
        <f>'T&amp;E'!V$10</f>
        <v>12</v>
      </c>
      <c r="W1" s="17">
        <f>'T&amp;E'!W$10</f>
        <v>13</v>
      </c>
      <c r="X1" s="17">
        <f>'T&amp;E'!X$10</f>
        <v>14</v>
      </c>
      <c r="Y1" s="17">
        <f>'T&amp;E'!Y$10</f>
        <v>15</v>
      </c>
      <c r="Z1" s="17">
        <f>'T&amp;E'!Z$10</f>
        <v>16</v>
      </c>
      <c r="AA1" s="17">
        <f>'T&amp;E'!AA$10</f>
        <v>17</v>
      </c>
      <c r="AB1" s="17">
        <f>'T&amp;E'!AB$10</f>
        <v>18</v>
      </c>
      <c r="AC1" s="17">
        <f>'T&amp;E'!AC$10</f>
        <v>19</v>
      </c>
      <c r="AD1" s="17">
        <f>'T&amp;E'!AD$10</f>
        <v>20</v>
      </c>
      <c r="AE1" s="17">
        <f>'T&amp;E'!AE$10</f>
        <v>21</v>
      </c>
      <c r="AF1" s="17">
        <f>'T&amp;E'!AF$10</f>
        <v>22</v>
      </c>
      <c r="AG1" s="17">
        <f>'T&amp;E'!AG$10</f>
        <v>23</v>
      </c>
      <c r="AH1" s="17">
        <f>'T&amp;E'!AH$10</f>
        <v>24</v>
      </c>
      <c r="AI1" s="17">
        <f>'T&amp;E'!AI$10</f>
        <v>25</v>
      </c>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c r="ANG1" s="17"/>
      <c r="ANH1" s="17"/>
      <c r="ANI1" s="17"/>
      <c r="ANJ1" s="17"/>
      <c r="ANK1" s="17"/>
      <c r="ANL1" s="17"/>
      <c r="ANM1" s="17"/>
      <c r="ANN1" s="17"/>
      <c r="ANO1" s="17"/>
      <c r="ANP1" s="17"/>
      <c r="ANQ1" s="17"/>
      <c r="ANR1" s="17"/>
      <c r="ANS1" s="17"/>
      <c r="ANT1" s="17"/>
      <c r="ANU1" s="17"/>
      <c r="ANV1" s="17"/>
      <c r="ANW1" s="17"/>
      <c r="ANX1" s="17"/>
      <c r="ANY1" s="17"/>
      <c r="ANZ1" s="17"/>
      <c r="AOA1" s="17"/>
      <c r="AOB1" s="17"/>
      <c r="AOC1" s="17"/>
      <c r="AOD1" s="17"/>
      <c r="AOE1" s="17"/>
      <c r="AOF1" s="17"/>
      <c r="AOG1" s="17"/>
      <c r="AOH1" s="17"/>
      <c r="AOI1" s="17"/>
      <c r="AOJ1" s="17"/>
      <c r="AOK1" s="17"/>
      <c r="AOL1" s="17"/>
      <c r="AOM1" s="17"/>
      <c r="AON1" s="17"/>
      <c r="AOO1" s="17"/>
      <c r="AOP1" s="17"/>
      <c r="AOQ1" s="17"/>
      <c r="AOR1" s="17"/>
      <c r="AOS1" s="17"/>
      <c r="AOT1" s="17"/>
      <c r="AOU1" s="17"/>
      <c r="AOV1" s="17"/>
      <c r="AOW1" s="17"/>
      <c r="AOX1" s="17"/>
      <c r="AOY1" s="17"/>
      <c r="AOZ1" s="17"/>
      <c r="APA1" s="17"/>
      <c r="APB1" s="17"/>
      <c r="APC1" s="17"/>
      <c r="APD1" s="17"/>
      <c r="APE1" s="17"/>
      <c r="APF1" s="17"/>
      <c r="APG1" s="17"/>
      <c r="APH1" s="17"/>
      <c r="API1" s="17"/>
      <c r="APJ1" s="17"/>
      <c r="APK1" s="17"/>
      <c r="APL1" s="17"/>
      <c r="APM1" s="17"/>
      <c r="APN1" s="17"/>
      <c r="APO1" s="17"/>
      <c r="APP1" s="17"/>
      <c r="APQ1" s="17"/>
      <c r="APR1" s="17"/>
      <c r="APS1" s="17"/>
      <c r="APT1" s="17"/>
      <c r="APU1" s="17"/>
      <c r="APV1" s="17"/>
      <c r="APW1" s="17"/>
      <c r="APX1" s="17"/>
      <c r="APY1" s="17"/>
      <c r="APZ1" s="17"/>
      <c r="AQA1" s="17"/>
      <c r="AQB1" s="17"/>
      <c r="AQC1" s="17"/>
      <c r="AQD1" s="17"/>
      <c r="AQE1" s="17"/>
      <c r="AQF1" s="17"/>
      <c r="AQG1" s="17"/>
      <c r="AQH1" s="17"/>
      <c r="AQI1" s="17"/>
      <c r="AQJ1" s="17"/>
      <c r="AQK1" s="17"/>
      <c r="AQL1" s="17"/>
      <c r="AQM1" s="17"/>
      <c r="AQN1" s="17"/>
      <c r="AQO1" s="17"/>
      <c r="AQP1" s="17"/>
      <c r="AQQ1" s="17"/>
      <c r="AQR1" s="17"/>
      <c r="AQS1" s="17"/>
      <c r="AQT1" s="17"/>
      <c r="AQU1" s="17"/>
      <c r="AQV1" s="17"/>
      <c r="AQW1" s="17"/>
      <c r="AQX1" s="17"/>
      <c r="AQY1" s="17"/>
      <c r="AQZ1" s="17"/>
      <c r="ARA1" s="17"/>
      <c r="ARB1" s="17"/>
      <c r="ARC1" s="17"/>
      <c r="ARD1" s="17"/>
      <c r="ARE1" s="17"/>
      <c r="ARF1" s="17"/>
      <c r="ARG1" s="17"/>
      <c r="ARH1" s="17"/>
      <c r="ARI1" s="17"/>
      <c r="ARJ1" s="17"/>
      <c r="ARK1" s="17"/>
      <c r="ARL1" s="17"/>
      <c r="ARM1" s="17"/>
      <c r="ARN1" s="17"/>
      <c r="ARO1" s="17"/>
      <c r="ARP1" s="17"/>
      <c r="ARQ1" s="17"/>
      <c r="ARR1" s="17"/>
      <c r="ARS1" s="17"/>
      <c r="ART1" s="17"/>
      <c r="ARU1" s="17"/>
      <c r="ARV1" s="17"/>
      <c r="ARW1" s="17"/>
      <c r="ARX1" s="17"/>
      <c r="ARY1" s="17"/>
      <c r="ARZ1" s="17"/>
      <c r="ASA1" s="17"/>
      <c r="ASB1" s="17"/>
      <c r="ASC1" s="17"/>
      <c r="ASD1" s="17"/>
      <c r="ASE1" s="17"/>
      <c r="ASF1" s="17"/>
      <c r="ASG1" s="17"/>
      <c r="ASH1" s="17"/>
      <c r="ASI1" s="17"/>
      <c r="ASJ1" s="17"/>
      <c r="ASK1" s="17"/>
      <c r="ASL1" s="17"/>
      <c r="ASM1" s="17"/>
      <c r="ASN1" s="17"/>
      <c r="ASO1" s="17"/>
      <c r="ASP1" s="17"/>
      <c r="ASQ1" s="17"/>
      <c r="ASR1" s="17"/>
      <c r="ASS1" s="17"/>
      <c r="AST1" s="17"/>
      <c r="ASU1" s="17"/>
      <c r="ASV1" s="17"/>
      <c r="ASW1" s="17"/>
      <c r="ASX1" s="17"/>
      <c r="ASY1" s="17"/>
      <c r="ASZ1" s="17"/>
      <c r="ATA1" s="17"/>
      <c r="ATB1" s="17"/>
      <c r="ATC1" s="17"/>
      <c r="ATD1" s="17"/>
      <c r="ATE1" s="17"/>
      <c r="ATF1" s="17"/>
      <c r="ATG1" s="17"/>
      <c r="ATH1" s="17"/>
      <c r="ATI1" s="17"/>
      <c r="ATJ1" s="17"/>
      <c r="ATK1" s="17"/>
      <c r="ATL1" s="17"/>
      <c r="ATM1" s="17"/>
      <c r="ATN1" s="17"/>
      <c r="ATO1" s="17"/>
      <c r="ATP1" s="17"/>
      <c r="ATQ1" s="17"/>
      <c r="ATR1" s="17"/>
      <c r="ATS1" s="17"/>
      <c r="ATT1" s="17"/>
      <c r="ATU1" s="17"/>
      <c r="ATV1" s="17"/>
      <c r="ATW1" s="17"/>
      <c r="ATX1" s="17"/>
      <c r="ATY1" s="17"/>
      <c r="ATZ1" s="17"/>
      <c r="AUA1" s="17"/>
      <c r="AUB1" s="17"/>
      <c r="AUC1" s="17"/>
      <c r="AUD1" s="17"/>
      <c r="AUE1" s="17"/>
      <c r="AUF1" s="17"/>
      <c r="AUG1" s="17"/>
      <c r="AUH1" s="17"/>
      <c r="AUI1" s="17"/>
      <c r="AUJ1" s="17"/>
      <c r="AUK1" s="17"/>
      <c r="AUL1" s="17"/>
      <c r="AUM1" s="17"/>
      <c r="AUN1" s="17"/>
      <c r="AUO1" s="17"/>
      <c r="AUP1" s="17"/>
      <c r="AUQ1" s="17"/>
      <c r="AUR1" s="17"/>
      <c r="AUS1" s="17"/>
      <c r="AUT1" s="17"/>
      <c r="AUU1" s="17"/>
      <c r="AUV1" s="17"/>
      <c r="AUW1" s="17"/>
      <c r="AUX1" s="17"/>
      <c r="AUY1" s="17"/>
      <c r="AUZ1" s="17"/>
      <c r="AVA1" s="17"/>
      <c r="AVB1" s="17"/>
      <c r="AVC1" s="17"/>
      <c r="AVD1" s="17"/>
      <c r="AVE1" s="17"/>
      <c r="AVF1" s="17"/>
      <c r="AVG1" s="17"/>
      <c r="AVH1" s="17"/>
      <c r="AVI1" s="17"/>
      <c r="AVJ1" s="17"/>
      <c r="AVK1" s="17"/>
      <c r="AVL1" s="17"/>
      <c r="AVM1" s="17"/>
      <c r="AVN1" s="17"/>
      <c r="AVO1" s="17"/>
      <c r="AVP1" s="17"/>
      <c r="AVQ1" s="17"/>
      <c r="AVR1" s="17"/>
      <c r="AVS1" s="17"/>
      <c r="AVT1" s="17"/>
      <c r="AVU1" s="17"/>
      <c r="AVV1" s="17"/>
      <c r="AVW1" s="17"/>
      <c r="AVX1" s="17"/>
      <c r="AVY1" s="17"/>
      <c r="AVZ1" s="17"/>
      <c r="AWA1" s="17"/>
      <c r="AWB1" s="17"/>
      <c r="AWC1" s="17"/>
      <c r="AWD1" s="17"/>
      <c r="AWE1" s="17"/>
      <c r="AWF1" s="17"/>
      <c r="AWG1" s="17"/>
      <c r="AWH1" s="17"/>
      <c r="AWI1" s="17"/>
      <c r="AWJ1" s="17"/>
      <c r="AWK1" s="17"/>
      <c r="AWL1" s="17"/>
      <c r="AWM1" s="17"/>
      <c r="AWN1" s="17"/>
      <c r="AWO1" s="17"/>
      <c r="AWP1" s="17"/>
      <c r="AWQ1" s="17"/>
      <c r="AWR1" s="17"/>
      <c r="AWS1" s="17"/>
      <c r="AWT1" s="17"/>
      <c r="AWU1" s="17"/>
      <c r="AWV1" s="17"/>
      <c r="AWW1" s="17"/>
      <c r="AWX1" s="17"/>
      <c r="AWY1" s="17"/>
      <c r="AWZ1" s="17"/>
      <c r="AXA1" s="17"/>
      <c r="AXB1" s="17"/>
      <c r="AXC1" s="17"/>
      <c r="AXD1" s="17"/>
      <c r="AXE1" s="17"/>
      <c r="AXF1" s="17"/>
      <c r="AXG1" s="17"/>
      <c r="AXH1" s="17"/>
      <c r="AXI1" s="17"/>
      <c r="AXJ1" s="17"/>
      <c r="AXK1" s="17"/>
      <c r="AXL1" s="17"/>
      <c r="AXM1" s="17"/>
      <c r="AXN1" s="17"/>
      <c r="AXO1" s="17"/>
      <c r="AXP1" s="17"/>
      <c r="AXQ1" s="17"/>
      <c r="AXR1" s="17"/>
      <c r="AXS1" s="17"/>
      <c r="AXT1" s="17"/>
      <c r="AXU1" s="17"/>
      <c r="AXV1" s="17"/>
      <c r="AXW1" s="17"/>
      <c r="AXX1" s="17"/>
      <c r="AXY1" s="17"/>
      <c r="AXZ1" s="17"/>
      <c r="AYA1" s="17"/>
      <c r="AYB1" s="17"/>
      <c r="AYC1" s="17"/>
      <c r="AYD1" s="17"/>
      <c r="AYE1" s="17"/>
      <c r="AYF1" s="17"/>
      <c r="AYG1" s="17"/>
      <c r="AYH1" s="17"/>
      <c r="AYI1" s="17"/>
      <c r="AYJ1" s="17"/>
      <c r="AYK1" s="17"/>
      <c r="AYL1" s="17"/>
      <c r="AYM1" s="17"/>
      <c r="AYN1" s="17"/>
      <c r="AYO1" s="17"/>
      <c r="AYP1" s="17"/>
      <c r="AYQ1" s="17"/>
      <c r="AYR1" s="17"/>
      <c r="AYS1" s="17"/>
      <c r="AYT1" s="17"/>
      <c r="AYU1" s="17"/>
      <c r="AYV1" s="17"/>
      <c r="AYW1" s="17"/>
      <c r="AYX1" s="17"/>
      <c r="AYY1" s="17"/>
      <c r="AYZ1" s="17"/>
      <c r="AZA1" s="17"/>
      <c r="AZB1" s="17"/>
      <c r="AZC1" s="17"/>
      <c r="AZD1" s="17"/>
      <c r="AZE1" s="17"/>
      <c r="AZF1" s="17"/>
      <c r="AZG1" s="17"/>
      <c r="AZH1" s="17"/>
      <c r="AZI1" s="17"/>
      <c r="AZJ1" s="17"/>
      <c r="AZK1" s="17"/>
      <c r="AZL1" s="17"/>
      <c r="AZM1" s="17"/>
      <c r="AZN1" s="17"/>
      <c r="AZO1" s="17"/>
      <c r="AZP1" s="17"/>
      <c r="AZQ1" s="17"/>
      <c r="AZR1" s="17"/>
      <c r="AZS1" s="17"/>
      <c r="AZT1" s="17"/>
      <c r="AZU1" s="17"/>
      <c r="AZV1" s="17"/>
      <c r="AZW1" s="17"/>
      <c r="AZX1" s="17"/>
      <c r="AZY1" s="17"/>
      <c r="AZZ1" s="17"/>
      <c r="BAA1" s="17"/>
      <c r="BAB1" s="17"/>
      <c r="BAC1" s="17"/>
      <c r="BAD1" s="17"/>
      <c r="BAE1" s="17"/>
      <c r="BAF1" s="17"/>
      <c r="BAG1" s="17"/>
      <c r="BAH1" s="17"/>
      <c r="BAI1" s="17"/>
      <c r="BAJ1" s="17"/>
      <c r="BAK1" s="17"/>
      <c r="BAL1" s="17"/>
      <c r="BAM1" s="17"/>
      <c r="BAN1" s="17"/>
      <c r="BAO1" s="17"/>
      <c r="BAP1" s="17"/>
      <c r="BAQ1" s="17"/>
      <c r="BAR1" s="17"/>
      <c r="BAS1" s="17"/>
      <c r="BAT1" s="17"/>
      <c r="BAU1" s="17"/>
      <c r="BAV1" s="17"/>
      <c r="BAW1" s="17"/>
      <c r="BAX1" s="17"/>
      <c r="BAY1" s="17"/>
      <c r="BAZ1" s="17"/>
      <c r="BBA1" s="17"/>
      <c r="BBB1" s="17"/>
      <c r="BBC1" s="17"/>
      <c r="BBD1" s="17"/>
      <c r="BBE1" s="17"/>
      <c r="BBF1" s="17"/>
      <c r="BBG1" s="17"/>
      <c r="BBH1" s="17"/>
      <c r="BBI1" s="17"/>
      <c r="BBJ1" s="17"/>
      <c r="BBK1" s="17"/>
      <c r="BBL1" s="17"/>
      <c r="BBM1" s="17"/>
      <c r="BBN1" s="17"/>
      <c r="BBO1" s="17"/>
      <c r="BBP1" s="17"/>
      <c r="BBQ1" s="17"/>
      <c r="BBR1" s="17"/>
      <c r="BBS1" s="17"/>
      <c r="BBT1" s="17"/>
      <c r="BBU1" s="17"/>
      <c r="BBV1" s="17"/>
      <c r="BBW1" s="17"/>
      <c r="BBX1" s="17"/>
      <c r="BBY1" s="17"/>
      <c r="BBZ1" s="17"/>
      <c r="BCA1" s="17"/>
      <c r="BCB1" s="17"/>
      <c r="BCC1" s="17"/>
      <c r="BCD1" s="17"/>
      <c r="BCE1" s="17"/>
      <c r="BCF1" s="17"/>
      <c r="BCG1" s="17"/>
      <c r="BCH1" s="17"/>
      <c r="BCI1" s="17"/>
      <c r="BCJ1" s="17"/>
      <c r="BCK1" s="17"/>
      <c r="BCL1" s="17"/>
      <c r="BCM1" s="17"/>
      <c r="BCN1" s="17"/>
      <c r="BCO1" s="17"/>
      <c r="BCP1" s="17"/>
      <c r="BCQ1" s="17"/>
      <c r="BCR1" s="17"/>
      <c r="BCS1" s="17"/>
      <c r="BCT1" s="17"/>
      <c r="BCU1" s="17"/>
      <c r="BCV1" s="17"/>
      <c r="BCW1" s="17"/>
      <c r="BCX1" s="17"/>
      <c r="BCY1" s="17"/>
      <c r="BCZ1" s="17"/>
      <c r="BDA1" s="17"/>
      <c r="BDB1" s="17"/>
      <c r="BDC1" s="17"/>
      <c r="BDD1" s="17"/>
      <c r="BDE1" s="17"/>
      <c r="BDF1" s="17"/>
      <c r="BDG1" s="17"/>
      <c r="BDH1" s="17"/>
      <c r="BDI1" s="17"/>
      <c r="BDJ1" s="17"/>
      <c r="BDK1" s="17"/>
      <c r="BDL1" s="17"/>
      <c r="BDM1" s="17"/>
      <c r="BDN1" s="17"/>
      <c r="BDO1" s="17"/>
      <c r="BDP1" s="17"/>
      <c r="BDQ1" s="17"/>
      <c r="BDR1" s="17"/>
      <c r="BDS1" s="17"/>
      <c r="BDT1" s="17"/>
      <c r="BDU1" s="17"/>
      <c r="BDV1" s="17"/>
      <c r="BDW1" s="17"/>
      <c r="BDX1" s="17"/>
      <c r="BDY1" s="17"/>
      <c r="BDZ1" s="17"/>
      <c r="BEA1" s="17"/>
      <c r="BEB1" s="17"/>
      <c r="BEC1" s="17"/>
      <c r="BED1" s="17"/>
      <c r="BEE1" s="17"/>
      <c r="BEF1" s="17"/>
      <c r="BEG1" s="17"/>
      <c r="BEH1" s="17"/>
      <c r="BEI1" s="17"/>
      <c r="BEJ1" s="17"/>
      <c r="BEK1" s="17"/>
      <c r="BEL1" s="17"/>
      <c r="BEM1" s="17"/>
      <c r="BEN1" s="17"/>
      <c r="BEO1" s="17"/>
      <c r="BEP1" s="17"/>
      <c r="BEQ1" s="17"/>
      <c r="BER1" s="17"/>
      <c r="BES1" s="17"/>
      <c r="BET1" s="17"/>
      <c r="BEU1" s="17"/>
      <c r="BEV1" s="17"/>
      <c r="BEW1" s="17"/>
      <c r="BEX1" s="17"/>
      <c r="BEY1" s="17"/>
      <c r="BEZ1" s="17"/>
      <c r="BFA1" s="17"/>
      <c r="BFB1" s="17"/>
      <c r="BFC1" s="17"/>
      <c r="BFD1" s="17"/>
      <c r="BFE1" s="17"/>
      <c r="BFF1" s="17"/>
      <c r="BFG1" s="17"/>
      <c r="BFH1" s="17"/>
      <c r="BFI1" s="17"/>
      <c r="BFJ1" s="17"/>
      <c r="BFK1" s="17"/>
      <c r="BFL1" s="17"/>
      <c r="BFM1" s="17"/>
      <c r="BFN1" s="17"/>
      <c r="BFO1" s="17"/>
      <c r="BFP1" s="17"/>
      <c r="BFQ1" s="17"/>
      <c r="BFR1" s="17"/>
      <c r="BFS1" s="17"/>
      <c r="BFT1" s="17"/>
      <c r="BFU1" s="17"/>
      <c r="BFV1" s="17"/>
      <c r="BFW1" s="17"/>
      <c r="BFX1" s="17"/>
      <c r="BFY1" s="17"/>
      <c r="BFZ1" s="17"/>
      <c r="BGA1" s="17"/>
      <c r="BGB1" s="17"/>
      <c r="BGC1" s="17"/>
      <c r="BGD1" s="17"/>
      <c r="BGE1" s="17"/>
      <c r="BGF1" s="17"/>
      <c r="BGG1" s="17"/>
      <c r="BGH1" s="17"/>
      <c r="BGI1" s="17"/>
      <c r="BGJ1" s="17"/>
      <c r="BGK1" s="17"/>
      <c r="BGL1" s="17"/>
      <c r="BGM1" s="17"/>
      <c r="BGN1" s="17"/>
      <c r="BGO1" s="17"/>
      <c r="BGP1" s="17"/>
      <c r="BGQ1" s="17"/>
      <c r="BGR1" s="17"/>
      <c r="BGS1" s="17"/>
      <c r="BGT1" s="17"/>
      <c r="BGU1" s="17"/>
      <c r="BGV1" s="17"/>
      <c r="BGW1" s="17"/>
      <c r="BGX1" s="17"/>
      <c r="BGY1" s="17"/>
      <c r="BGZ1" s="17"/>
      <c r="BHA1" s="17"/>
      <c r="BHB1" s="17"/>
      <c r="BHC1" s="17"/>
      <c r="BHD1" s="17"/>
      <c r="BHE1" s="17"/>
      <c r="BHF1" s="17"/>
      <c r="BHG1" s="17"/>
      <c r="BHH1" s="17"/>
      <c r="BHI1" s="17"/>
      <c r="BHJ1" s="17"/>
      <c r="BHK1" s="17"/>
      <c r="BHL1" s="17"/>
      <c r="BHM1" s="17"/>
      <c r="BHN1" s="17"/>
      <c r="BHO1" s="17"/>
      <c r="BHP1" s="17"/>
      <c r="BHQ1" s="17"/>
      <c r="BHR1" s="17"/>
      <c r="BHS1" s="17"/>
      <c r="BHT1" s="17"/>
      <c r="BHU1" s="17"/>
      <c r="BHV1" s="17"/>
      <c r="BHW1" s="17"/>
      <c r="BHX1" s="17"/>
      <c r="BHY1" s="17"/>
      <c r="BHZ1" s="17"/>
      <c r="BIA1" s="17"/>
      <c r="BIB1" s="17"/>
      <c r="BIC1" s="17"/>
      <c r="BID1" s="17"/>
      <c r="BIE1" s="17"/>
      <c r="BIF1" s="17"/>
      <c r="BIG1" s="17"/>
      <c r="BIH1" s="17"/>
      <c r="BII1" s="17"/>
      <c r="BIJ1" s="17"/>
      <c r="BIK1" s="17"/>
      <c r="BIL1" s="17"/>
      <c r="BIM1" s="17"/>
      <c r="BIN1" s="17"/>
      <c r="BIO1" s="17"/>
      <c r="BIP1" s="17"/>
      <c r="BIQ1" s="17"/>
      <c r="BIR1" s="17"/>
      <c r="BIS1" s="17"/>
      <c r="BIT1" s="17"/>
      <c r="BIU1" s="17"/>
      <c r="BIV1" s="17"/>
      <c r="BIW1" s="17"/>
      <c r="BIX1" s="17"/>
      <c r="BIY1" s="17"/>
      <c r="BIZ1" s="17"/>
      <c r="BJA1" s="17"/>
      <c r="BJB1" s="17"/>
      <c r="BJC1" s="17"/>
      <c r="BJD1" s="17"/>
      <c r="BJE1" s="17"/>
      <c r="BJF1" s="17"/>
      <c r="BJG1" s="17"/>
      <c r="BJH1" s="17"/>
      <c r="BJI1" s="17"/>
      <c r="BJJ1" s="17"/>
      <c r="BJK1" s="17"/>
      <c r="BJL1" s="17"/>
      <c r="BJM1" s="17"/>
      <c r="BJN1" s="17"/>
      <c r="BJO1" s="17"/>
      <c r="BJP1" s="17"/>
      <c r="BJQ1" s="17"/>
      <c r="BJR1" s="17"/>
      <c r="BJS1" s="17"/>
      <c r="BJT1" s="17"/>
      <c r="BJU1" s="17"/>
      <c r="BJV1" s="17"/>
      <c r="BJW1" s="17"/>
      <c r="BJX1" s="17"/>
      <c r="BJY1" s="17"/>
      <c r="BJZ1" s="17"/>
      <c r="BKA1" s="17"/>
      <c r="BKB1" s="17"/>
      <c r="BKC1" s="17"/>
      <c r="BKD1" s="17"/>
      <c r="BKE1" s="17"/>
      <c r="BKF1" s="17"/>
      <c r="BKG1" s="17"/>
      <c r="BKH1" s="17"/>
      <c r="BKI1" s="17"/>
      <c r="BKJ1" s="17"/>
      <c r="BKK1" s="17"/>
      <c r="BKL1" s="17"/>
      <c r="BKM1" s="17"/>
      <c r="BKN1" s="17"/>
      <c r="BKO1" s="17"/>
      <c r="BKP1" s="17"/>
      <c r="BKQ1" s="17"/>
      <c r="BKR1" s="17"/>
      <c r="BKS1" s="17"/>
      <c r="BKT1" s="17"/>
      <c r="BKU1" s="17"/>
      <c r="BKV1" s="17"/>
      <c r="BKW1" s="17"/>
      <c r="BKX1" s="17"/>
      <c r="BKY1" s="17"/>
      <c r="BKZ1" s="17"/>
      <c r="BLA1" s="17"/>
      <c r="BLB1" s="17"/>
      <c r="BLC1" s="17"/>
      <c r="BLD1" s="17"/>
      <c r="BLE1" s="17"/>
      <c r="BLF1" s="17"/>
      <c r="BLG1" s="17"/>
      <c r="BLH1" s="17"/>
      <c r="BLI1" s="17"/>
      <c r="BLJ1" s="17"/>
      <c r="BLK1" s="17"/>
      <c r="BLL1" s="17"/>
      <c r="BLM1" s="17"/>
      <c r="BLN1" s="17"/>
      <c r="BLO1" s="17"/>
      <c r="BLP1" s="17"/>
      <c r="BLQ1" s="17"/>
      <c r="BLR1" s="17"/>
      <c r="BLS1" s="17"/>
      <c r="BLT1" s="17"/>
      <c r="BLU1" s="17"/>
      <c r="BLV1" s="17"/>
      <c r="BLW1" s="17"/>
      <c r="BLX1" s="17"/>
      <c r="BLY1" s="17"/>
      <c r="BLZ1" s="17"/>
      <c r="BMA1" s="17"/>
      <c r="BMB1" s="17"/>
      <c r="BMC1" s="17"/>
      <c r="BMD1" s="17"/>
      <c r="BME1" s="17"/>
      <c r="BMF1" s="17"/>
      <c r="BMG1" s="17"/>
      <c r="BMH1" s="17"/>
      <c r="BMI1" s="17"/>
      <c r="BMJ1" s="17"/>
      <c r="BMK1" s="17"/>
      <c r="BML1" s="17"/>
      <c r="BMM1" s="17"/>
      <c r="BMN1" s="17"/>
      <c r="BMO1" s="17"/>
      <c r="BMP1" s="17"/>
      <c r="BMQ1" s="17"/>
      <c r="BMR1" s="17"/>
      <c r="BMS1" s="17"/>
      <c r="BMT1" s="17"/>
      <c r="BMU1" s="17"/>
      <c r="BMV1" s="17"/>
      <c r="BMW1" s="17"/>
      <c r="BMX1" s="17"/>
      <c r="BMY1" s="17"/>
      <c r="BMZ1" s="17"/>
      <c r="BNA1" s="17"/>
      <c r="BNB1" s="17"/>
      <c r="BNC1" s="17"/>
      <c r="BND1" s="17"/>
      <c r="BNE1" s="17"/>
      <c r="BNF1" s="17"/>
      <c r="BNG1" s="17"/>
      <c r="BNH1" s="17"/>
      <c r="BNI1" s="17"/>
      <c r="BNJ1" s="17"/>
      <c r="BNK1" s="17"/>
      <c r="BNL1" s="17"/>
      <c r="BNM1" s="17"/>
      <c r="BNN1" s="17"/>
      <c r="BNO1" s="17"/>
      <c r="BNP1" s="17"/>
      <c r="BNQ1" s="17"/>
      <c r="BNR1" s="17"/>
      <c r="BNS1" s="17"/>
      <c r="BNT1" s="17"/>
      <c r="BNU1" s="17"/>
      <c r="BNV1" s="17"/>
      <c r="BNW1" s="17"/>
      <c r="BNX1" s="17"/>
      <c r="BNY1" s="17"/>
      <c r="BNZ1" s="17"/>
      <c r="BOA1" s="17"/>
      <c r="BOB1" s="17"/>
      <c r="BOC1" s="17"/>
      <c r="BOD1" s="17"/>
      <c r="BOE1" s="17"/>
      <c r="BOF1" s="17"/>
      <c r="BOG1" s="17"/>
      <c r="BOH1" s="17"/>
      <c r="BOI1" s="17"/>
      <c r="BOJ1" s="17"/>
      <c r="BOK1" s="17"/>
      <c r="BOL1" s="17"/>
      <c r="BOM1" s="17"/>
      <c r="BON1" s="17"/>
      <c r="BOO1" s="17"/>
      <c r="BOP1" s="17"/>
      <c r="BOQ1" s="17"/>
      <c r="BOR1" s="17"/>
      <c r="BOS1" s="17"/>
      <c r="BOT1" s="17"/>
      <c r="BOU1" s="17"/>
      <c r="BOV1" s="17"/>
      <c r="BOW1" s="17"/>
      <c r="BOX1" s="17"/>
      <c r="BOY1" s="17"/>
      <c r="BOZ1" s="17"/>
      <c r="BPA1" s="17"/>
      <c r="BPB1" s="17"/>
      <c r="BPC1" s="17"/>
      <c r="BPD1" s="17"/>
      <c r="BPE1" s="17"/>
      <c r="BPF1" s="17"/>
      <c r="BPG1" s="17"/>
      <c r="BPH1" s="17"/>
      <c r="BPI1" s="17"/>
      <c r="BPJ1" s="17"/>
      <c r="BPK1" s="17"/>
      <c r="BPL1" s="17"/>
      <c r="BPM1" s="17"/>
      <c r="BPN1" s="17"/>
      <c r="BPO1" s="17"/>
      <c r="BPP1" s="17"/>
      <c r="BPQ1" s="17"/>
      <c r="BPR1" s="17"/>
      <c r="BPS1" s="17"/>
      <c r="BPT1" s="17"/>
      <c r="BPU1" s="17"/>
      <c r="BPV1" s="17"/>
      <c r="BPW1" s="17"/>
      <c r="BPX1" s="17"/>
      <c r="BPY1" s="17"/>
      <c r="BPZ1" s="17"/>
      <c r="BQA1" s="17"/>
      <c r="BQB1" s="17"/>
      <c r="BQC1" s="17"/>
      <c r="BQD1" s="17"/>
      <c r="BQE1" s="17"/>
      <c r="BQF1" s="17"/>
      <c r="BQG1" s="17"/>
      <c r="BQH1" s="17"/>
      <c r="BQI1" s="17"/>
      <c r="BQJ1" s="17"/>
      <c r="BQK1" s="17"/>
      <c r="BQL1" s="17"/>
      <c r="BQM1" s="17"/>
      <c r="BQN1" s="17"/>
      <c r="BQO1" s="17"/>
      <c r="BQP1" s="17"/>
      <c r="BQQ1" s="17"/>
      <c r="BQR1" s="17"/>
      <c r="BQS1" s="17"/>
      <c r="BQT1" s="17"/>
      <c r="BQU1" s="17"/>
      <c r="BQV1" s="17"/>
      <c r="BQW1" s="17"/>
      <c r="BQX1" s="17"/>
      <c r="BQY1" s="17"/>
      <c r="BQZ1" s="17"/>
      <c r="BRA1" s="17"/>
      <c r="BRB1" s="17"/>
      <c r="BRC1" s="17"/>
      <c r="BRD1" s="17"/>
      <c r="BRE1" s="17"/>
      <c r="BRF1" s="17"/>
      <c r="BRG1" s="17"/>
      <c r="BRH1" s="17"/>
      <c r="BRI1" s="17"/>
      <c r="BRJ1" s="17"/>
      <c r="BRK1" s="17"/>
      <c r="BRL1" s="17"/>
      <c r="BRM1" s="17"/>
      <c r="BRN1" s="17"/>
      <c r="BRO1" s="17"/>
      <c r="BRP1" s="17"/>
      <c r="BRQ1" s="17"/>
      <c r="BRR1" s="17"/>
      <c r="BRS1" s="17"/>
      <c r="BRT1" s="17"/>
      <c r="BRU1" s="17"/>
      <c r="BRV1" s="17"/>
      <c r="BRW1" s="17"/>
      <c r="BRX1" s="17"/>
      <c r="BRY1" s="17"/>
      <c r="BRZ1" s="17"/>
      <c r="BSA1" s="17"/>
      <c r="BSB1" s="17"/>
      <c r="BSC1" s="17"/>
      <c r="BSD1" s="17"/>
      <c r="BSE1" s="17"/>
      <c r="BSF1" s="17"/>
      <c r="BSG1" s="17"/>
      <c r="BSH1" s="17"/>
      <c r="BSI1" s="17"/>
      <c r="BSJ1" s="17"/>
      <c r="BSK1" s="17"/>
      <c r="BSL1" s="17"/>
      <c r="BSM1" s="17"/>
      <c r="BSN1" s="17"/>
      <c r="BSO1" s="17"/>
      <c r="BSP1" s="17"/>
      <c r="BSQ1" s="17"/>
      <c r="BSR1" s="17"/>
      <c r="BSS1" s="17"/>
      <c r="BST1" s="17"/>
      <c r="BSU1" s="17"/>
      <c r="BSV1" s="17"/>
      <c r="BSW1" s="17"/>
      <c r="BSX1" s="17"/>
      <c r="BSY1" s="17"/>
      <c r="BSZ1" s="17"/>
      <c r="BTA1" s="17"/>
      <c r="BTB1" s="17"/>
      <c r="BTC1" s="17"/>
      <c r="BTD1" s="17"/>
      <c r="BTE1" s="17"/>
      <c r="BTF1" s="17"/>
      <c r="BTG1" s="17"/>
      <c r="BTH1" s="17"/>
      <c r="BTI1" s="17"/>
      <c r="BTJ1" s="17"/>
      <c r="BTK1" s="17"/>
      <c r="BTL1" s="17"/>
      <c r="BTM1" s="17"/>
      <c r="BTN1" s="17"/>
      <c r="BTO1" s="17"/>
      <c r="BTP1" s="17"/>
      <c r="BTQ1" s="17"/>
      <c r="BTR1" s="17"/>
      <c r="BTS1" s="17"/>
      <c r="BTT1" s="17"/>
      <c r="BTU1" s="17"/>
      <c r="BTV1" s="17"/>
      <c r="BTW1" s="17"/>
      <c r="BTX1" s="17"/>
      <c r="BTY1" s="17"/>
      <c r="BTZ1" s="17"/>
      <c r="BUA1" s="17"/>
      <c r="BUB1" s="17"/>
      <c r="BUC1" s="17"/>
      <c r="BUD1" s="17"/>
      <c r="BUE1" s="17"/>
      <c r="BUF1" s="17"/>
      <c r="BUG1" s="17"/>
      <c r="BUH1" s="17"/>
      <c r="BUI1" s="17"/>
      <c r="BUJ1" s="17"/>
      <c r="BUK1" s="17"/>
      <c r="BUL1" s="17"/>
      <c r="BUM1" s="17"/>
      <c r="BUN1" s="17"/>
      <c r="BUO1" s="17"/>
      <c r="BUP1" s="17"/>
      <c r="BUQ1" s="17"/>
      <c r="BUR1" s="17"/>
      <c r="BUS1" s="17"/>
      <c r="BUT1" s="17"/>
      <c r="BUU1" s="17"/>
      <c r="BUV1" s="17"/>
      <c r="BUW1" s="17"/>
      <c r="BUX1" s="17"/>
      <c r="BUY1" s="17"/>
      <c r="BUZ1" s="17"/>
      <c r="BVA1" s="17"/>
      <c r="BVB1" s="17"/>
      <c r="BVC1" s="17"/>
      <c r="BVD1" s="17"/>
      <c r="BVE1" s="17"/>
      <c r="BVF1" s="17"/>
      <c r="BVG1" s="17"/>
      <c r="BVH1" s="17"/>
      <c r="BVI1" s="17"/>
      <c r="BVJ1" s="17"/>
      <c r="BVK1" s="17"/>
      <c r="BVL1" s="17"/>
      <c r="BVM1" s="17"/>
      <c r="BVN1" s="17"/>
      <c r="BVO1" s="17"/>
      <c r="BVP1" s="17"/>
      <c r="BVQ1" s="17"/>
      <c r="BVR1" s="17"/>
      <c r="BVS1" s="17"/>
      <c r="BVT1" s="17"/>
      <c r="BVU1" s="17"/>
      <c r="BVV1" s="17"/>
      <c r="BVW1" s="17"/>
      <c r="BVX1" s="17"/>
      <c r="BVY1" s="17"/>
      <c r="BVZ1" s="17"/>
      <c r="BWA1" s="17"/>
      <c r="BWB1" s="17"/>
      <c r="BWC1" s="17"/>
      <c r="BWD1" s="17"/>
      <c r="BWE1" s="17"/>
      <c r="BWF1" s="17"/>
      <c r="BWG1" s="17"/>
      <c r="BWH1" s="17"/>
      <c r="BWI1" s="17"/>
      <c r="BWJ1" s="17"/>
      <c r="BWK1" s="17"/>
      <c r="BWL1" s="17"/>
      <c r="BWM1" s="17"/>
      <c r="BWN1" s="17"/>
      <c r="BWO1" s="17"/>
      <c r="BWP1" s="17"/>
      <c r="BWQ1" s="17"/>
      <c r="BWR1" s="17"/>
      <c r="BWS1" s="17"/>
      <c r="BWT1" s="17"/>
      <c r="BWU1" s="17"/>
      <c r="BWV1" s="17"/>
      <c r="BWW1" s="17"/>
      <c r="BWX1" s="17"/>
      <c r="BWY1" s="17"/>
      <c r="BWZ1" s="17"/>
      <c r="BXA1" s="17"/>
      <c r="BXB1" s="17"/>
      <c r="BXC1" s="17"/>
      <c r="BXD1" s="17"/>
      <c r="BXE1" s="17"/>
      <c r="BXF1" s="17"/>
      <c r="BXG1" s="17"/>
      <c r="BXH1" s="17"/>
      <c r="BXI1" s="17"/>
      <c r="BXJ1" s="17"/>
      <c r="BXK1" s="17"/>
      <c r="BXL1" s="17"/>
      <c r="BXM1" s="17"/>
      <c r="BXN1" s="17"/>
      <c r="BXO1" s="17"/>
      <c r="BXP1" s="17"/>
      <c r="BXQ1" s="17"/>
      <c r="BXR1" s="17"/>
      <c r="BXS1" s="17"/>
      <c r="BXT1" s="17"/>
      <c r="BXU1" s="17"/>
      <c r="BXV1" s="17"/>
      <c r="BXW1" s="17"/>
      <c r="BXX1" s="17"/>
      <c r="BXY1" s="17"/>
      <c r="BXZ1" s="17"/>
      <c r="BYA1" s="17"/>
      <c r="BYB1" s="17"/>
      <c r="BYC1" s="17"/>
      <c r="BYD1" s="17"/>
      <c r="BYE1" s="17"/>
      <c r="BYF1" s="17"/>
      <c r="BYG1" s="17"/>
      <c r="BYH1" s="17"/>
      <c r="BYI1" s="17"/>
      <c r="BYJ1" s="17"/>
      <c r="BYK1" s="17"/>
      <c r="BYL1" s="17"/>
      <c r="BYM1" s="17"/>
      <c r="BYN1" s="17"/>
      <c r="BYO1" s="17"/>
      <c r="BYP1" s="17"/>
      <c r="BYQ1" s="17"/>
      <c r="BYR1" s="17"/>
      <c r="BYS1" s="17"/>
      <c r="BYT1" s="17"/>
      <c r="BYU1" s="17"/>
      <c r="BYV1" s="17"/>
      <c r="BYW1" s="17"/>
      <c r="BYX1" s="17"/>
      <c r="BYY1" s="17"/>
      <c r="BYZ1" s="17"/>
      <c r="BZA1" s="17"/>
      <c r="BZB1" s="17"/>
      <c r="BZC1" s="17"/>
      <c r="BZD1" s="17"/>
      <c r="BZE1" s="17"/>
      <c r="BZF1" s="17"/>
      <c r="BZG1" s="17"/>
      <c r="BZH1" s="17"/>
      <c r="BZI1" s="17"/>
      <c r="BZJ1" s="17"/>
      <c r="BZK1" s="17"/>
      <c r="BZL1" s="17"/>
      <c r="BZM1" s="17"/>
      <c r="BZN1" s="17"/>
      <c r="BZO1" s="17"/>
      <c r="BZP1" s="17"/>
      <c r="BZQ1" s="17"/>
      <c r="BZR1" s="17"/>
      <c r="BZS1" s="17"/>
      <c r="BZT1" s="17"/>
      <c r="BZU1" s="17"/>
      <c r="BZV1" s="17"/>
      <c r="BZW1" s="17"/>
      <c r="BZX1" s="17"/>
      <c r="BZY1" s="17"/>
      <c r="BZZ1" s="17"/>
      <c r="CAA1" s="17"/>
      <c r="CAB1" s="17"/>
      <c r="CAC1" s="17"/>
      <c r="CAD1" s="17"/>
      <c r="CAE1" s="17"/>
      <c r="CAF1" s="17"/>
      <c r="CAG1" s="17"/>
      <c r="CAH1" s="17"/>
      <c r="CAI1" s="17"/>
      <c r="CAJ1" s="17"/>
      <c r="CAK1" s="17"/>
      <c r="CAL1" s="17"/>
      <c r="CAM1" s="17"/>
      <c r="CAN1" s="17"/>
      <c r="CAO1" s="17"/>
      <c r="CAP1" s="17"/>
      <c r="CAQ1" s="17"/>
      <c r="CAR1" s="17"/>
      <c r="CAS1" s="17"/>
      <c r="CAT1" s="17"/>
      <c r="CAU1" s="17"/>
      <c r="CAV1" s="17"/>
      <c r="CAW1" s="17"/>
      <c r="CAX1" s="17"/>
      <c r="CAY1" s="17"/>
      <c r="CAZ1" s="17"/>
      <c r="CBA1" s="17"/>
      <c r="CBB1" s="17"/>
      <c r="CBC1" s="17"/>
      <c r="CBD1" s="17"/>
      <c r="CBE1" s="17"/>
      <c r="CBF1" s="17"/>
      <c r="CBG1" s="17"/>
      <c r="CBH1" s="17"/>
      <c r="CBI1" s="17"/>
      <c r="CBJ1" s="17"/>
      <c r="CBK1" s="17"/>
      <c r="CBL1" s="17"/>
      <c r="CBM1" s="17"/>
      <c r="CBN1" s="17"/>
      <c r="CBO1" s="17"/>
      <c r="CBP1" s="17"/>
      <c r="CBQ1" s="17"/>
      <c r="CBR1" s="17"/>
      <c r="CBS1" s="17"/>
      <c r="CBT1" s="17"/>
      <c r="CBU1" s="17"/>
      <c r="CBV1" s="17"/>
      <c r="CBW1" s="17"/>
      <c r="CBX1" s="17"/>
      <c r="CBY1" s="17"/>
      <c r="CBZ1" s="17"/>
      <c r="CCA1" s="17"/>
      <c r="CCB1" s="17"/>
      <c r="CCC1" s="17"/>
      <c r="CCD1" s="17"/>
      <c r="CCE1" s="17"/>
      <c r="CCF1" s="17"/>
      <c r="CCG1" s="17"/>
      <c r="CCH1" s="17"/>
      <c r="CCI1" s="17"/>
      <c r="CCJ1" s="17"/>
      <c r="CCK1" s="17"/>
      <c r="CCL1" s="17"/>
      <c r="CCM1" s="17"/>
      <c r="CCN1" s="17"/>
      <c r="CCO1" s="17"/>
      <c r="CCP1" s="17"/>
      <c r="CCQ1" s="17"/>
      <c r="CCR1" s="17"/>
      <c r="CCS1" s="17"/>
      <c r="CCT1" s="17"/>
      <c r="CCU1" s="17"/>
      <c r="CCV1" s="17"/>
      <c r="CCW1" s="17"/>
      <c r="CCX1" s="17"/>
      <c r="CCY1" s="17"/>
      <c r="CCZ1" s="17"/>
      <c r="CDA1" s="17"/>
      <c r="CDB1" s="17"/>
      <c r="CDC1" s="17"/>
      <c r="CDD1" s="17"/>
      <c r="CDE1" s="17"/>
      <c r="CDF1" s="17"/>
      <c r="CDG1" s="17"/>
      <c r="CDH1" s="17"/>
      <c r="CDI1" s="17"/>
      <c r="CDJ1" s="17"/>
      <c r="CDK1" s="17"/>
      <c r="CDL1" s="17"/>
      <c r="CDM1" s="17"/>
      <c r="CDN1" s="17"/>
      <c r="CDO1" s="17"/>
      <c r="CDP1" s="17"/>
      <c r="CDQ1" s="17"/>
      <c r="CDR1" s="17"/>
      <c r="CDS1" s="17"/>
      <c r="CDT1" s="17"/>
      <c r="CDU1" s="17"/>
      <c r="CDV1" s="17"/>
      <c r="CDW1" s="17"/>
      <c r="CDX1" s="17"/>
      <c r="CDY1" s="17"/>
      <c r="CDZ1" s="17"/>
      <c r="CEA1" s="17"/>
      <c r="CEB1" s="17"/>
      <c r="CEC1" s="17"/>
      <c r="CED1" s="17"/>
      <c r="CEE1" s="17"/>
      <c r="CEF1" s="17"/>
      <c r="CEG1" s="17"/>
      <c r="CEH1" s="17"/>
      <c r="CEI1" s="17"/>
      <c r="CEJ1" s="17"/>
      <c r="CEK1" s="17"/>
      <c r="CEL1" s="17"/>
      <c r="CEM1" s="17"/>
      <c r="CEN1" s="17"/>
      <c r="CEO1" s="17"/>
      <c r="CEP1" s="17"/>
      <c r="CEQ1" s="17"/>
      <c r="CER1" s="17"/>
      <c r="CES1" s="17"/>
      <c r="CET1" s="17"/>
      <c r="CEU1" s="17"/>
      <c r="CEV1" s="17"/>
      <c r="CEW1" s="17"/>
      <c r="CEX1" s="17"/>
      <c r="CEY1" s="17"/>
      <c r="CEZ1" s="17"/>
      <c r="CFA1" s="17"/>
      <c r="CFB1" s="17"/>
      <c r="CFC1" s="17"/>
      <c r="CFD1" s="17"/>
      <c r="CFE1" s="17"/>
      <c r="CFF1" s="17"/>
      <c r="CFG1" s="17"/>
      <c r="CFH1" s="17"/>
      <c r="CFI1" s="17"/>
      <c r="CFJ1" s="17"/>
      <c r="CFK1" s="17"/>
      <c r="CFL1" s="17"/>
      <c r="CFM1" s="17"/>
      <c r="CFN1" s="17"/>
      <c r="CFO1" s="17"/>
      <c r="CFP1" s="17"/>
      <c r="CFQ1" s="17"/>
      <c r="CFR1" s="17"/>
      <c r="CFS1" s="17"/>
      <c r="CFT1" s="17"/>
      <c r="CFU1" s="17"/>
      <c r="CFV1" s="17"/>
      <c r="CFW1" s="17"/>
      <c r="CFX1" s="17"/>
      <c r="CFY1" s="17"/>
      <c r="CFZ1" s="17"/>
      <c r="CGA1" s="17"/>
      <c r="CGB1" s="17"/>
      <c r="CGC1" s="17"/>
      <c r="CGD1" s="17"/>
      <c r="CGE1" s="17"/>
      <c r="CGF1" s="17"/>
      <c r="CGG1" s="17"/>
      <c r="CGH1" s="17"/>
      <c r="CGI1" s="17"/>
      <c r="CGJ1" s="17"/>
      <c r="CGK1" s="17"/>
      <c r="CGL1" s="17"/>
      <c r="CGM1" s="17"/>
      <c r="CGN1" s="17"/>
      <c r="CGO1" s="17"/>
      <c r="CGP1" s="17"/>
      <c r="CGQ1" s="17"/>
      <c r="CGR1" s="17"/>
      <c r="CGS1" s="17"/>
      <c r="CGT1" s="17"/>
      <c r="CGU1" s="17"/>
      <c r="CGV1" s="17"/>
      <c r="CGW1" s="17"/>
      <c r="CGX1" s="17"/>
      <c r="CGY1" s="17"/>
      <c r="CGZ1" s="17"/>
      <c r="CHA1" s="17"/>
      <c r="CHB1" s="17"/>
      <c r="CHC1" s="17"/>
      <c r="CHD1" s="17"/>
      <c r="CHE1" s="17"/>
      <c r="CHF1" s="17"/>
      <c r="CHG1" s="17"/>
      <c r="CHH1" s="17"/>
      <c r="CHI1" s="17"/>
      <c r="CHJ1" s="17"/>
      <c r="CHK1" s="17"/>
      <c r="CHL1" s="17"/>
      <c r="CHM1" s="17"/>
      <c r="CHN1" s="17"/>
      <c r="CHO1" s="17"/>
      <c r="CHP1" s="17"/>
      <c r="CHQ1" s="17"/>
      <c r="CHR1" s="17"/>
      <c r="CHS1" s="17"/>
      <c r="CHT1" s="17"/>
      <c r="CHU1" s="17"/>
      <c r="CHV1" s="17"/>
      <c r="CHW1" s="17"/>
      <c r="CHX1" s="17"/>
      <c r="CHY1" s="17"/>
      <c r="CHZ1" s="17"/>
      <c r="CIA1" s="17"/>
      <c r="CIB1" s="17"/>
      <c r="CIC1" s="17"/>
      <c r="CID1" s="17"/>
      <c r="CIE1" s="17"/>
      <c r="CIF1" s="17"/>
      <c r="CIG1" s="17"/>
      <c r="CIH1" s="17"/>
      <c r="CII1" s="17"/>
      <c r="CIJ1" s="17"/>
      <c r="CIK1" s="17"/>
      <c r="CIL1" s="17"/>
      <c r="CIM1" s="17"/>
      <c r="CIN1" s="17"/>
      <c r="CIO1" s="17"/>
      <c r="CIP1" s="17"/>
      <c r="CIQ1" s="17"/>
      <c r="CIR1" s="17"/>
      <c r="CIS1" s="17"/>
      <c r="CIT1" s="17"/>
      <c r="CIU1" s="17"/>
      <c r="CIV1" s="17"/>
      <c r="CIW1" s="17"/>
      <c r="CIX1" s="17"/>
      <c r="CIY1" s="17"/>
      <c r="CIZ1" s="17"/>
      <c r="CJA1" s="17"/>
      <c r="CJB1" s="17"/>
      <c r="CJC1" s="17"/>
      <c r="CJD1" s="17"/>
      <c r="CJE1" s="17"/>
      <c r="CJF1" s="17"/>
      <c r="CJG1" s="17"/>
      <c r="CJH1" s="17"/>
      <c r="CJI1" s="17"/>
      <c r="CJJ1" s="17"/>
      <c r="CJK1" s="17"/>
      <c r="CJL1" s="17"/>
      <c r="CJM1" s="17"/>
      <c r="CJN1" s="17"/>
      <c r="CJO1" s="17"/>
      <c r="CJP1" s="17"/>
      <c r="CJQ1" s="17"/>
      <c r="CJR1" s="17"/>
      <c r="CJS1" s="17"/>
      <c r="CJT1" s="17"/>
      <c r="CJU1" s="17"/>
      <c r="CJV1" s="17"/>
      <c r="CJW1" s="17"/>
      <c r="CJX1" s="17"/>
      <c r="CJY1" s="17"/>
      <c r="CJZ1" s="17"/>
      <c r="CKA1" s="17"/>
      <c r="CKB1" s="17"/>
      <c r="CKC1" s="17"/>
      <c r="CKD1" s="17"/>
      <c r="CKE1" s="17"/>
      <c r="CKF1" s="17"/>
      <c r="CKG1" s="17"/>
      <c r="CKH1" s="17"/>
      <c r="CKI1" s="17"/>
      <c r="CKJ1" s="17"/>
      <c r="CKK1" s="17"/>
      <c r="CKL1" s="17"/>
      <c r="CKM1" s="17"/>
      <c r="CKN1" s="17"/>
      <c r="CKO1" s="17"/>
      <c r="CKP1" s="17"/>
      <c r="CKQ1" s="17"/>
      <c r="CKR1" s="17"/>
      <c r="CKS1" s="17"/>
      <c r="CKT1" s="17"/>
      <c r="CKU1" s="17"/>
      <c r="CKV1" s="17"/>
      <c r="CKW1" s="17"/>
      <c r="CKX1" s="17"/>
      <c r="CKY1" s="17"/>
      <c r="CKZ1" s="17"/>
      <c r="CLA1" s="17"/>
      <c r="CLB1" s="17"/>
      <c r="CLC1" s="17"/>
      <c r="CLD1" s="17"/>
      <c r="CLE1" s="17"/>
      <c r="CLF1" s="17"/>
      <c r="CLG1" s="17"/>
      <c r="CLH1" s="17"/>
      <c r="CLI1" s="17"/>
      <c r="CLJ1" s="17"/>
      <c r="CLK1" s="17"/>
      <c r="CLL1" s="17"/>
      <c r="CLM1" s="17"/>
      <c r="CLN1" s="17"/>
      <c r="CLO1" s="17"/>
      <c r="CLP1" s="17"/>
      <c r="CLQ1" s="17"/>
      <c r="CLR1" s="17"/>
      <c r="CLS1" s="17"/>
      <c r="CLT1" s="17"/>
      <c r="CLU1" s="17"/>
      <c r="CLV1" s="17"/>
      <c r="CLW1" s="17"/>
      <c r="CLX1" s="17"/>
      <c r="CLY1" s="17"/>
      <c r="CLZ1" s="17"/>
      <c r="CMA1" s="17"/>
      <c r="CMB1" s="17"/>
      <c r="CMC1" s="17"/>
      <c r="CMD1" s="17"/>
      <c r="CME1" s="17"/>
      <c r="CMF1" s="17"/>
      <c r="CMG1" s="17"/>
      <c r="CMH1" s="17"/>
      <c r="CMI1" s="17"/>
      <c r="CMJ1" s="17"/>
      <c r="CMK1" s="17"/>
      <c r="CML1" s="17"/>
      <c r="CMM1" s="17"/>
      <c r="CMN1" s="17"/>
      <c r="CMO1" s="17"/>
      <c r="CMP1" s="17"/>
      <c r="CMQ1" s="17"/>
      <c r="CMR1" s="17"/>
      <c r="CMS1" s="17"/>
      <c r="CMT1" s="17"/>
      <c r="CMU1" s="17"/>
      <c r="CMV1" s="17"/>
      <c r="CMW1" s="17"/>
      <c r="CMX1" s="17"/>
      <c r="CMY1" s="17"/>
      <c r="CMZ1" s="17"/>
      <c r="CNA1" s="17"/>
      <c r="CNB1" s="17"/>
      <c r="CNC1" s="17"/>
      <c r="CND1" s="17"/>
      <c r="CNE1" s="17"/>
      <c r="CNF1" s="17"/>
      <c r="CNG1" s="17"/>
      <c r="CNH1" s="17"/>
      <c r="CNI1" s="17"/>
      <c r="CNJ1" s="17"/>
      <c r="CNK1" s="17"/>
      <c r="CNL1" s="17"/>
      <c r="CNM1" s="17"/>
      <c r="CNN1" s="17"/>
      <c r="CNO1" s="17"/>
      <c r="CNP1" s="17"/>
      <c r="CNQ1" s="17"/>
      <c r="CNR1" s="17"/>
      <c r="CNS1" s="17"/>
      <c r="CNT1" s="17"/>
      <c r="CNU1" s="17"/>
      <c r="CNV1" s="17"/>
      <c r="CNW1" s="17"/>
      <c r="CNX1" s="17"/>
      <c r="CNY1" s="17"/>
      <c r="CNZ1" s="17"/>
      <c r="COA1" s="17"/>
      <c r="COB1" s="17"/>
      <c r="COC1" s="17"/>
      <c r="COD1" s="17"/>
      <c r="COE1" s="17"/>
      <c r="COF1" s="17"/>
      <c r="COG1" s="17"/>
      <c r="COH1" s="17"/>
      <c r="COI1" s="17"/>
      <c r="COJ1" s="17"/>
      <c r="COK1" s="17"/>
      <c r="COL1" s="17"/>
      <c r="COM1" s="17"/>
      <c r="CON1" s="17"/>
      <c r="COO1" s="17"/>
      <c r="COP1" s="17"/>
      <c r="COQ1" s="17"/>
      <c r="COR1" s="17"/>
      <c r="COS1" s="17"/>
      <c r="COT1" s="17"/>
      <c r="COU1" s="17"/>
      <c r="COV1" s="17"/>
      <c r="COW1" s="17"/>
      <c r="COX1" s="17"/>
      <c r="COY1" s="17"/>
      <c r="COZ1" s="17"/>
      <c r="CPA1" s="17"/>
      <c r="CPB1" s="17"/>
      <c r="CPC1" s="17"/>
      <c r="CPD1" s="17"/>
      <c r="CPE1" s="17"/>
      <c r="CPF1" s="17"/>
      <c r="CPG1" s="17"/>
      <c r="CPH1" s="17"/>
      <c r="CPI1" s="17"/>
      <c r="CPJ1" s="17"/>
      <c r="CPK1" s="17"/>
      <c r="CPL1" s="17"/>
      <c r="CPM1" s="17"/>
      <c r="CPN1" s="17"/>
      <c r="CPO1" s="17"/>
      <c r="CPP1" s="17"/>
      <c r="CPQ1" s="17"/>
      <c r="CPR1" s="17"/>
      <c r="CPS1" s="17"/>
      <c r="CPT1" s="17"/>
      <c r="CPU1" s="17"/>
      <c r="CPV1" s="17"/>
      <c r="CPW1" s="17"/>
      <c r="CPX1" s="17"/>
      <c r="CPY1" s="17"/>
      <c r="CPZ1" s="17"/>
      <c r="CQA1" s="17"/>
      <c r="CQB1" s="17"/>
      <c r="CQC1" s="17"/>
      <c r="CQD1" s="17"/>
      <c r="CQE1" s="17"/>
      <c r="CQF1" s="17"/>
      <c r="CQG1" s="17"/>
      <c r="CQH1" s="17"/>
      <c r="CQI1" s="17"/>
      <c r="CQJ1" s="17"/>
      <c r="CQK1" s="17"/>
      <c r="CQL1" s="17"/>
      <c r="CQM1" s="17"/>
      <c r="CQN1" s="17"/>
      <c r="CQO1" s="17"/>
      <c r="CQP1" s="17"/>
      <c r="CQQ1" s="17"/>
      <c r="CQR1" s="17"/>
      <c r="CQS1" s="17"/>
      <c r="CQT1" s="17"/>
      <c r="CQU1" s="17"/>
      <c r="CQV1" s="17"/>
      <c r="CQW1" s="17"/>
      <c r="CQX1" s="17"/>
      <c r="CQY1" s="17"/>
      <c r="CQZ1" s="17"/>
      <c r="CRA1" s="17"/>
      <c r="CRB1" s="17"/>
      <c r="CRC1" s="17"/>
      <c r="CRD1" s="17"/>
      <c r="CRE1" s="17"/>
      <c r="CRF1" s="17"/>
      <c r="CRG1" s="17"/>
      <c r="CRH1" s="17"/>
      <c r="CRI1" s="17"/>
      <c r="CRJ1" s="17"/>
      <c r="CRK1" s="17"/>
      <c r="CRL1" s="17"/>
      <c r="CRM1" s="17"/>
      <c r="CRN1" s="17"/>
      <c r="CRO1" s="17"/>
      <c r="CRP1" s="17"/>
      <c r="CRQ1" s="17"/>
      <c r="CRR1" s="17"/>
      <c r="CRS1" s="17"/>
      <c r="CRT1" s="17"/>
      <c r="CRU1" s="17"/>
      <c r="CRV1" s="17"/>
      <c r="CRW1" s="17"/>
      <c r="CRX1" s="17"/>
      <c r="CRY1" s="17"/>
      <c r="CRZ1" s="17"/>
      <c r="CSA1" s="17"/>
      <c r="CSB1" s="17"/>
      <c r="CSC1" s="17"/>
      <c r="CSD1" s="17"/>
      <c r="CSE1" s="17"/>
      <c r="CSF1" s="17"/>
      <c r="CSG1" s="17"/>
      <c r="CSH1" s="17"/>
      <c r="CSI1" s="17"/>
      <c r="CSJ1" s="17"/>
      <c r="CSK1" s="17"/>
      <c r="CSL1" s="17"/>
      <c r="CSM1" s="17"/>
      <c r="CSN1" s="17"/>
      <c r="CSO1" s="17"/>
      <c r="CSP1" s="17"/>
      <c r="CSQ1" s="17"/>
      <c r="CSR1" s="17"/>
      <c r="CSS1" s="17"/>
      <c r="CST1" s="17"/>
      <c r="CSU1" s="17"/>
      <c r="CSV1" s="17"/>
      <c r="CSW1" s="17"/>
      <c r="CSX1" s="17"/>
      <c r="CSY1" s="17"/>
      <c r="CSZ1" s="17"/>
      <c r="CTA1" s="17"/>
      <c r="CTB1" s="17"/>
      <c r="CTC1" s="17"/>
      <c r="CTD1" s="17"/>
      <c r="CTE1" s="17"/>
      <c r="CTF1" s="17"/>
      <c r="CTG1" s="17"/>
      <c r="CTH1" s="17"/>
      <c r="CTI1" s="17"/>
      <c r="CTJ1" s="17"/>
      <c r="CTK1" s="17"/>
      <c r="CTL1" s="17"/>
      <c r="CTM1" s="17"/>
      <c r="CTN1" s="17"/>
      <c r="CTO1" s="17"/>
      <c r="CTP1" s="17"/>
      <c r="CTQ1" s="17"/>
      <c r="CTR1" s="17"/>
      <c r="CTS1" s="17"/>
      <c r="CTT1" s="17"/>
      <c r="CTU1" s="17"/>
      <c r="CTV1" s="17"/>
      <c r="CTW1" s="17"/>
      <c r="CTX1" s="17"/>
      <c r="CTY1" s="17"/>
      <c r="CTZ1" s="17"/>
      <c r="CUA1" s="17"/>
      <c r="CUB1" s="17"/>
      <c r="CUC1" s="17"/>
      <c r="CUD1" s="17"/>
      <c r="CUE1" s="17"/>
      <c r="CUF1" s="17"/>
      <c r="CUG1" s="17"/>
      <c r="CUH1" s="17"/>
      <c r="CUI1" s="17"/>
      <c r="CUJ1" s="17"/>
      <c r="CUK1" s="17"/>
      <c r="CUL1" s="17"/>
      <c r="CUM1" s="17"/>
      <c r="CUN1" s="17"/>
      <c r="CUO1" s="17"/>
      <c r="CUP1" s="17"/>
      <c r="CUQ1" s="17"/>
      <c r="CUR1" s="17"/>
      <c r="CUS1" s="17"/>
      <c r="CUT1" s="17"/>
      <c r="CUU1" s="17"/>
      <c r="CUV1" s="17"/>
      <c r="CUW1" s="17"/>
      <c r="CUX1" s="17"/>
      <c r="CUY1" s="17"/>
      <c r="CUZ1" s="17"/>
      <c r="CVA1" s="17"/>
      <c r="CVB1" s="17"/>
      <c r="CVC1" s="17"/>
      <c r="CVD1" s="17"/>
      <c r="CVE1" s="17"/>
      <c r="CVF1" s="17"/>
      <c r="CVG1" s="17"/>
      <c r="CVH1" s="17"/>
      <c r="CVI1" s="17"/>
      <c r="CVJ1" s="17"/>
      <c r="CVK1" s="17"/>
      <c r="CVL1" s="17"/>
      <c r="CVM1" s="17"/>
      <c r="CVN1" s="17"/>
      <c r="CVO1" s="17"/>
      <c r="CVP1" s="17"/>
      <c r="CVQ1" s="17"/>
      <c r="CVR1" s="17"/>
      <c r="CVS1" s="17"/>
      <c r="CVT1" s="17"/>
      <c r="CVU1" s="17"/>
      <c r="CVV1" s="17"/>
      <c r="CVW1" s="17"/>
      <c r="CVX1" s="17"/>
      <c r="CVY1" s="17"/>
      <c r="CVZ1" s="17"/>
      <c r="CWA1" s="17"/>
      <c r="CWB1" s="17"/>
      <c r="CWC1" s="17"/>
      <c r="CWD1" s="17"/>
      <c r="CWE1" s="17"/>
      <c r="CWF1" s="17"/>
      <c r="CWG1" s="17"/>
      <c r="CWH1" s="17"/>
      <c r="CWI1" s="17"/>
      <c r="CWJ1" s="17"/>
      <c r="CWK1" s="17"/>
      <c r="CWL1" s="17"/>
      <c r="CWM1" s="17"/>
      <c r="CWN1" s="17"/>
      <c r="CWO1" s="17"/>
      <c r="CWP1" s="17"/>
      <c r="CWQ1" s="17"/>
      <c r="CWR1" s="17"/>
      <c r="CWS1" s="17"/>
      <c r="CWT1" s="17"/>
      <c r="CWU1" s="17"/>
      <c r="CWV1" s="17"/>
      <c r="CWW1" s="17"/>
      <c r="CWX1" s="17"/>
      <c r="CWY1" s="17"/>
      <c r="CWZ1" s="17"/>
      <c r="CXA1" s="17"/>
      <c r="CXB1" s="17"/>
      <c r="CXC1" s="17"/>
      <c r="CXD1" s="17"/>
      <c r="CXE1" s="17"/>
      <c r="CXF1" s="17"/>
      <c r="CXG1" s="17"/>
      <c r="CXH1" s="17"/>
      <c r="CXI1" s="17"/>
      <c r="CXJ1" s="17"/>
      <c r="CXK1" s="17"/>
      <c r="CXL1" s="17"/>
      <c r="CXM1" s="17"/>
      <c r="CXN1" s="17"/>
      <c r="CXO1" s="17"/>
      <c r="CXP1" s="17"/>
      <c r="CXQ1" s="17"/>
      <c r="CXR1" s="17"/>
      <c r="CXS1" s="17"/>
      <c r="CXT1" s="17"/>
      <c r="CXU1" s="17"/>
      <c r="CXV1" s="17"/>
      <c r="CXW1" s="17"/>
      <c r="CXX1" s="17"/>
      <c r="CXY1" s="17"/>
      <c r="CXZ1" s="17"/>
      <c r="CYA1" s="17"/>
      <c r="CYB1" s="17"/>
      <c r="CYC1" s="17"/>
      <c r="CYD1" s="17"/>
      <c r="CYE1" s="17"/>
      <c r="CYF1" s="17"/>
      <c r="CYG1" s="17"/>
      <c r="CYH1" s="17"/>
      <c r="CYI1" s="17"/>
      <c r="CYJ1" s="17"/>
      <c r="CYK1" s="17"/>
      <c r="CYL1" s="17"/>
      <c r="CYM1" s="17"/>
      <c r="CYN1" s="17"/>
      <c r="CYO1" s="17"/>
      <c r="CYP1" s="17"/>
      <c r="CYQ1" s="17"/>
      <c r="CYR1" s="17"/>
      <c r="CYS1" s="17"/>
      <c r="CYT1" s="17"/>
      <c r="CYU1" s="17"/>
      <c r="CYV1" s="17"/>
      <c r="CYW1" s="17"/>
      <c r="CYX1" s="17"/>
      <c r="CYY1" s="17"/>
      <c r="CYZ1" s="17"/>
      <c r="CZA1" s="17"/>
      <c r="CZB1" s="17"/>
      <c r="CZC1" s="17"/>
      <c r="CZD1" s="17"/>
      <c r="CZE1" s="17"/>
      <c r="CZF1" s="17"/>
      <c r="CZG1" s="17"/>
      <c r="CZH1" s="17"/>
      <c r="CZI1" s="17"/>
      <c r="CZJ1" s="17"/>
      <c r="CZK1" s="17"/>
      <c r="CZL1" s="17"/>
      <c r="CZM1" s="17"/>
      <c r="CZN1" s="17"/>
      <c r="CZO1" s="17"/>
      <c r="CZP1" s="17"/>
      <c r="CZQ1" s="17"/>
      <c r="CZR1" s="17"/>
      <c r="CZS1" s="17"/>
      <c r="CZT1" s="17"/>
      <c r="CZU1" s="17"/>
      <c r="CZV1" s="17"/>
      <c r="CZW1" s="17"/>
      <c r="CZX1" s="17"/>
      <c r="CZY1" s="17"/>
      <c r="CZZ1" s="17"/>
      <c r="DAA1" s="17"/>
      <c r="DAB1" s="17"/>
      <c r="DAC1" s="17"/>
      <c r="DAD1" s="17"/>
      <c r="DAE1" s="17"/>
      <c r="DAF1" s="17"/>
      <c r="DAG1" s="17"/>
      <c r="DAH1" s="17"/>
      <c r="DAI1" s="17"/>
      <c r="DAJ1" s="17"/>
      <c r="DAK1" s="17"/>
      <c r="DAL1" s="17"/>
      <c r="DAM1" s="17"/>
      <c r="DAN1" s="17"/>
      <c r="DAO1" s="17"/>
      <c r="DAP1" s="17"/>
      <c r="DAQ1" s="17"/>
      <c r="DAR1" s="17"/>
      <c r="DAS1" s="17"/>
      <c r="DAT1" s="17"/>
      <c r="DAU1" s="17"/>
      <c r="DAV1" s="17"/>
      <c r="DAW1" s="17"/>
      <c r="DAX1" s="17"/>
      <c r="DAY1" s="17"/>
      <c r="DAZ1" s="17"/>
      <c r="DBA1" s="17"/>
      <c r="DBB1" s="17"/>
      <c r="DBC1" s="17"/>
      <c r="DBD1" s="17"/>
      <c r="DBE1" s="17"/>
      <c r="DBF1" s="17"/>
      <c r="DBG1" s="17"/>
      <c r="DBH1" s="17"/>
      <c r="DBI1" s="17"/>
      <c r="DBJ1" s="17"/>
      <c r="DBK1" s="17"/>
      <c r="DBL1" s="17"/>
      <c r="DBM1" s="17"/>
      <c r="DBN1" s="17"/>
      <c r="DBO1" s="17"/>
      <c r="DBP1" s="17"/>
      <c r="DBQ1" s="17"/>
      <c r="DBR1" s="17"/>
      <c r="DBS1" s="17"/>
      <c r="DBT1" s="17"/>
      <c r="DBU1" s="17"/>
      <c r="DBV1" s="17"/>
      <c r="DBW1" s="17"/>
      <c r="DBX1" s="17"/>
      <c r="DBY1" s="17"/>
      <c r="DBZ1" s="17"/>
      <c r="DCA1" s="17"/>
      <c r="DCB1" s="17"/>
      <c r="DCC1" s="17"/>
      <c r="DCD1" s="17"/>
      <c r="DCE1" s="17"/>
      <c r="DCF1" s="17"/>
      <c r="DCG1" s="17"/>
      <c r="DCH1" s="17"/>
      <c r="DCI1" s="17"/>
      <c r="DCJ1" s="17"/>
      <c r="DCK1" s="17"/>
      <c r="DCL1" s="17"/>
      <c r="DCM1" s="17"/>
      <c r="DCN1" s="17"/>
      <c r="DCO1" s="17"/>
      <c r="DCP1" s="17"/>
      <c r="DCQ1" s="17"/>
      <c r="DCR1" s="17"/>
      <c r="DCS1" s="17"/>
      <c r="DCT1" s="17"/>
      <c r="DCU1" s="17"/>
      <c r="DCV1" s="17"/>
      <c r="DCW1" s="17"/>
      <c r="DCX1" s="17"/>
      <c r="DCY1" s="17"/>
      <c r="DCZ1" s="17"/>
      <c r="DDA1" s="17"/>
      <c r="DDB1" s="17"/>
      <c r="DDC1" s="17"/>
      <c r="DDD1" s="17"/>
      <c r="DDE1" s="17"/>
      <c r="DDF1" s="17"/>
      <c r="DDG1" s="17"/>
      <c r="DDH1" s="17"/>
      <c r="DDI1" s="17"/>
      <c r="DDJ1" s="17"/>
      <c r="DDK1" s="17"/>
      <c r="DDL1" s="17"/>
      <c r="DDM1" s="17"/>
      <c r="DDN1" s="17"/>
      <c r="DDO1" s="17"/>
      <c r="DDP1" s="17"/>
      <c r="DDQ1" s="17"/>
      <c r="DDR1" s="17"/>
      <c r="DDS1" s="17"/>
      <c r="DDT1" s="17"/>
      <c r="DDU1" s="17"/>
      <c r="DDV1" s="17"/>
      <c r="DDW1" s="17"/>
      <c r="DDX1" s="17"/>
      <c r="DDY1" s="17"/>
      <c r="DDZ1" s="17"/>
      <c r="DEA1" s="17"/>
      <c r="DEB1" s="17"/>
      <c r="DEC1" s="17"/>
      <c r="DED1" s="17"/>
      <c r="DEE1" s="17"/>
      <c r="DEF1" s="17"/>
      <c r="DEG1" s="17"/>
      <c r="DEH1" s="17"/>
      <c r="DEI1" s="17"/>
      <c r="DEJ1" s="17"/>
      <c r="DEK1" s="17"/>
      <c r="DEL1" s="17"/>
      <c r="DEM1" s="17"/>
      <c r="DEN1" s="17"/>
      <c r="DEO1" s="17"/>
      <c r="DEP1" s="17"/>
      <c r="DEQ1" s="17"/>
      <c r="DER1" s="17"/>
      <c r="DES1" s="17"/>
      <c r="DET1" s="17"/>
      <c r="DEU1" s="17"/>
      <c r="DEV1" s="17"/>
      <c r="DEW1" s="17"/>
      <c r="DEX1" s="17"/>
      <c r="DEY1" s="17"/>
      <c r="DEZ1" s="17"/>
      <c r="DFA1" s="17"/>
      <c r="DFB1" s="17"/>
      <c r="DFC1" s="17"/>
      <c r="DFD1" s="17"/>
      <c r="DFE1" s="17"/>
      <c r="DFF1" s="17"/>
      <c r="DFG1" s="17"/>
      <c r="DFH1" s="17"/>
      <c r="DFI1" s="17"/>
      <c r="DFJ1" s="17"/>
      <c r="DFK1" s="17"/>
      <c r="DFL1" s="17"/>
      <c r="DFM1" s="17"/>
      <c r="DFN1" s="17"/>
      <c r="DFO1" s="17"/>
      <c r="DFP1" s="17"/>
      <c r="DFQ1" s="17"/>
      <c r="DFR1" s="17"/>
      <c r="DFS1" s="17"/>
      <c r="DFT1" s="17"/>
      <c r="DFU1" s="17"/>
      <c r="DFV1" s="17"/>
      <c r="DFW1" s="17"/>
      <c r="DFX1" s="17"/>
      <c r="DFY1" s="17"/>
      <c r="DFZ1" s="17"/>
      <c r="DGA1" s="17"/>
      <c r="DGB1" s="17"/>
      <c r="DGC1" s="17"/>
      <c r="DGD1" s="17"/>
      <c r="DGE1" s="17"/>
      <c r="DGF1" s="17"/>
      <c r="DGG1" s="17"/>
      <c r="DGH1" s="17"/>
      <c r="DGI1" s="17"/>
      <c r="DGJ1" s="17"/>
      <c r="DGK1" s="17"/>
      <c r="DGL1" s="17"/>
      <c r="DGM1" s="17"/>
      <c r="DGN1" s="17"/>
      <c r="DGO1" s="17"/>
      <c r="DGP1" s="17"/>
      <c r="DGQ1" s="17"/>
      <c r="DGR1" s="17"/>
      <c r="DGS1" s="17"/>
      <c r="DGT1" s="17"/>
      <c r="DGU1" s="17"/>
      <c r="DGV1" s="17"/>
      <c r="DGW1" s="17"/>
      <c r="DGX1" s="17"/>
      <c r="DGY1" s="17"/>
      <c r="DGZ1" s="17"/>
      <c r="DHA1" s="17"/>
      <c r="DHB1" s="17"/>
      <c r="DHC1" s="17"/>
      <c r="DHD1" s="17"/>
      <c r="DHE1" s="17"/>
      <c r="DHF1" s="17"/>
      <c r="DHG1" s="17"/>
      <c r="DHH1" s="17"/>
      <c r="DHI1" s="17"/>
      <c r="DHJ1" s="17"/>
      <c r="DHK1" s="17"/>
      <c r="DHL1" s="17"/>
      <c r="DHM1" s="17"/>
      <c r="DHN1" s="17"/>
      <c r="DHO1" s="17"/>
      <c r="DHP1" s="17"/>
      <c r="DHQ1" s="17"/>
      <c r="DHR1" s="17"/>
      <c r="DHS1" s="17"/>
      <c r="DHT1" s="17"/>
      <c r="DHU1" s="17"/>
      <c r="DHV1" s="17"/>
      <c r="DHW1" s="17"/>
      <c r="DHX1" s="17"/>
      <c r="DHY1" s="17"/>
      <c r="DHZ1" s="17"/>
      <c r="DIA1" s="17"/>
      <c r="DIB1" s="17"/>
      <c r="DIC1" s="17"/>
      <c r="DID1" s="17"/>
      <c r="DIE1" s="17"/>
      <c r="DIF1" s="17"/>
      <c r="DIG1" s="17"/>
      <c r="DIH1" s="17"/>
      <c r="DII1" s="17"/>
      <c r="DIJ1" s="17"/>
      <c r="DIK1" s="17"/>
      <c r="DIL1" s="17"/>
      <c r="DIM1" s="17"/>
      <c r="DIN1" s="17"/>
      <c r="DIO1" s="17"/>
      <c r="DIP1" s="17"/>
      <c r="DIQ1" s="17"/>
      <c r="DIR1" s="17"/>
      <c r="DIS1" s="17"/>
      <c r="DIT1" s="17"/>
      <c r="DIU1" s="17"/>
      <c r="DIV1" s="17"/>
      <c r="DIW1" s="17"/>
      <c r="DIX1" s="17"/>
      <c r="DIY1" s="17"/>
      <c r="DIZ1" s="17"/>
      <c r="DJA1" s="17"/>
      <c r="DJB1" s="17"/>
      <c r="DJC1" s="17"/>
      <c r="DJD1" s="17"/>
      <c r="DJE1" s="17"/>
      <c r="DJF1" s="17"/>
      <c r="DJG1" s="17"/>
      <c r="DJH1" s="17"/>
      <c r="DJI1" s="17"/>
      <c r="DJJ1" s="17"/>
      <c r="DJK1" s="17"/>
      <c r="DJL1" s="17"/>
      <c r="DJM1" s="17"/>
      <c r="DJN1" s="17"/>
      <c r="DJO1" s="17"/>
      <c r="DJP1" s="17"/>
      <c r="DJQ1" s="17"/>
      <c r="DJR1" s="17"/>
      <c r="DJS1" s="17"/>
      <c r="DJT1" s="17"/>
      <c r="DJU1" s="17"/>
      <c r="DJV1" s="17"/>
      <c r="DJW1" s="17"/>
      <c r="DJX1" s="17"/>
      <c r="DJY1" s="17"/>
      <c r="DJZ1" s="17"/>
      <c r="DKA1" s="17"/>
      <c r="DKB1" s="17"/>
      <c r="DKC1" s="17"/>
      <c r="DKD1" s="17"/>
      <c r="DKE1" s="17"/>
      <c r="DKF1" s="17"/>
      <c r="DKG1" s="17"/>
      <c r="DKH1" s="17"/>
      <c r="DKI1" s="17"/>
      <c r="DKJ1" s="17"/>
      <c r="DKK1" s="17"/>
      <c r="DKL1" s="17"/>
      <c r="DKM1" s="17"/>
      <c r="DKN1" s="17"/>
      <c r="DKO1" s="17"/>
      <c r="DKP1" s="17"/>
      <c r="DKQ1" s="17"/>
      <c r="DKR1" s="17"/>
      <c r="DKS1" s="17"/>
      <c r="DKT1" s="17"/>
      <c r="DKU1" s="17"/>
      <c r="DKV1" s="17"/>
      <c r="DKW1" s="17"/>
      <c r="DKX1" s="17"/>
      <c r="DKY1" s="17"/>
      <c r="DKZ1" s="17"/>
      <c r="DLA1" s="17"/>
      <c r="DLB1" s="17"/>
      <c r="DLC1" s="17"/>
      <c r="DLD1" s="17"/>
      <c r="DLE1" s="17"/>
      <c r="DLF1" s="17"/>
      <c r="DLG1" s="17"/>
      <c r="DLH1" s="17"/>
      <c r="DLI1" s="17"/>
      <c r="DLJ1" s="17"/>
      <c r="DLK1" s="17"/>
      <c r="DLL1" s="17"/>
      <c r="DLM1" s="17"/>
      <c r="DLN1" s="17"/>
      <c r="DLO1" s="17"/>
      <c r="DLP1" s="17"/>
      <c r="DLQ1" s="17"/>
      <c r="DLR1" s="17"/>
      <c r="DLS1" s="17"/>
      <c r="DLT1" s="17"/>
      <c r="DLU1" s="17"/>
      <c r="DLV1" s="17"/>
      <c r="DLW1" s="17"/>
      <c r="DLX1" s="17"/>
      <c r="DLY1" s="17"/>
      <c r="DLZ1" s="17"/>
      <c r="DMA1" s="17"/>
      <c r="DMB1" s="17"/>
      <c r="DMC1" s="17"/>
      <c r="DMD1" s="17"/>
      <c r="DME1" s="17"/>
      <c r="DMF1" s="17"/>
      <c r="DMG1" s="17"/>
      <c r="DMH1" s="17"/>
      <c r="DMI1" s="17"/>
      <c r="DMJ1" s="17"/>
      <c r="DMK1" s="17"/>
      <c r="DML1" s="17"/>
      <c r="DMM1" s="17"/>
      <c r="DMN1" s="17"/>
      <c r="DMO1" s="17"/>
      <c r="DMP1" s="17"/>
      <c r="DMQ1" s="17"/>
      <c r="DMR1" s="17"/>
      <c r="DMS1" s="17"/>
      <c r="DMT1" s="17"/>
      <c r="DMU1" s="17"/>
      <c r="DMV1" s="17"/>
      <c r="DMW1" s="17"/>
      <c r="DMX1" s="17"/>
      <c r="DMY1" s="17"/>
      <c r="DMZ1" s="17"/>
      <c r="DNA1" s="17"/>
      <c r="DNB1" s="17"/>
      <c r="DNC1" s="17"/>
      <c r="DND1" s="17"/>
      <c r="DNE1" s="17"/>
      <c r="DNF1" s="17"/>
      <c r="DNG1" s="17"/>
      <c r="DNH1" s="17"/>
      <c r="DNI1" s="17"/>
      <c r="DNJ1" s="17"/>
      <c r="DNK1" s="17"/>
      <c r="DNL1" s="17"/>
      <c r="DNM1" s="17"/>
      <c r="DNN1" s="17"/>
      <c r="DNO1" s="17"/>
      <c r="DNP1" s="17"/>
      <c r="DNQ1" s="17"/>
      <c r="DNR1" s="17"/>
      <c r="DNS1" s="17"/>
      <c r="DNT1" s="17"/>
      <c r="DNU1" s="17"/>
      <c r="DNV1" s="17"/>
      <c r="DNW1" s="17"/>
      <c r="DNX1" s="17"/>
      <c r="DNY1" s="17"/>
      <c r="DNZ1" s="17"/>
      <c r="DOA1" s="17"/>
      <c r="DOB1" s="17"/>
      <c r="DOC1" s="17"/>
      <c r="DOD1" s="17"/>
      <c r="DOE1" s="17"/>
      <c r="DOF1" s="17"/>
      <c r="DOG1" s="17"/>
      <c r="DOH1" s="17"/>
      <c r="DOI1" s="17"/>
      <c r="DOJ1" s="17"/>
      <c r="DOK1" s="17"/>
      <c r="DOL1" s="17"/>
      <c r="DOM1" s="17"/>
      <c r="DON1" s="17"/>
      <c r="DOO1" s="17"/>
      <c r="DOP1" s="17"/>
      <c r="DOQ1" s="17"/>
      <c r="DOR1" s="17"/>
      <c r="DOS1" s="17"/>
      <c r="DOT1" s="17"/>
      <c r="DOU1" s="17"/>
      <c r="DOV1" s="17"/>
      <c r="DOW1" s="17"/>
      <c r="DOX1" s="17"/>
      <c r="DOY1" s="17"/>
      <c r="DOZ1" s="17"/>
      <c r="DPA1" s="17"/>
      <c r="DPB1" s="17"/>
      <c r="DPC1" s="17"/>
      <c r="DPD1" s="17"/>
      <c r="DPE1" s="17"/>
      <c r="DPF1" s="17"/>
      <c r="DPG1" s="17"/>
      <c r="DPH1" s="17"/>
      <c r="DPI1" s="17"/>
      <c r="DPJ1" s="17"/>
      <c r="DPK1" s="17"/>
      <c r="DPL1" s="17"/>
      <c r="DPM1" s="17"/>
      <c r="DPN1" s="17"/>
      <c r="DPO1" s="17"/>
      <c r="DPP1" s="17"/>
      <c r="DPQ1" s="17"/>
      <c r="DPR1" s="17"/>
      <c r="DPS1" s="17"/>
      <c r="DPT1" s="17"/>
      <c r="DPU1" s="17"/>
      <c r="DPV1" s="17"/>
      <c r="DPW1" s="17"/>
      <c r="DPX1" s="17"/>
      <c r="DPY1" s="17"/>
      <c r="DPZ1" s="17"/>
      <c r="DQA1" s="17"/>
      <c r="DQB1" s="17"/>
      <c r="DQC1" s="17"/>
      <c r="DQD1" s="17"/>
      <c r="DQE1" s="17"/>
      <c r="DQF1" s="17"/>
      <c r="DQG1" s="17"/>
      <c r="DQH1" s="17"/>
      <c r="DQI1" s="17"/>
      <c r="DQJ1" s="17"/>
      <c r="DQK1" s="17"/>
      <c r="DQL1" s="17"/>
      <c r="DQM1" s="17"/>
      <c r="DQN1" s="17"/>
      <c r="DQO1" s="17"/>
      <c r="DQP1" s="17"/>
      <c r="DQQ1" s="17"/>
      <c r="DQR1" s="17"/>
      <c r="DQS1" s="17"/>
      <c r="DQT1" s="17"/>
      <c r="DQU1" s="17"/>
      <c r="DQV1" s="17"/>
      <c r="DQW1" s="17"/>
      <c r="DQX1" s="17"/>
      <c r="DQY1" s="17"/>
      <c r="DQZ1" s="17"/>
      <c r="DRA1" s="17"/>
      <c r="DRB1" s="17"/>
      <c r="DRC1" s="17"/>
      <c r="DRD1" s="17"/>
      <c r="DRE1" s="17"/>
      <c r="DRF1" s="17"/>
      <c r="DRG1" s="17"/>
      <c r="DRH1" s="17"/>
      <c r="DRI1" s="17"/>
      <c r="DRJ1" s="17"/>
      <c r="DRK1" s="17"/>
      <c r="DRL1" s="17"/>
      <c r="DRM1" s="17"/>
      <c r="DRN1" s="17"/>
      <c r="DRO1" s="17"/>
      <c r="DRP1" s="17"/>
      <c r="DRQ1" s="17"/>
      <c r="DRR1" s="17"/>
      <c r="DRS1" s="17"/>
      <c r="DRT1" s="17"/>
      <c r="DRU1" s="17"/>
      <c r="DRV1" s="17"/>
      <c r="DRW1" s="17"/>
      <c r="DRX1" s="17"/>
      <c r="DRY1" s="17"/>
      <c r="DRZ1" s="17"/>
      <c r="DSA1" s="17"/>
      <c r="DSB1" s="17"/>
      <c r="DSC1" s="17"/>
      <c r="DSD1" s="17"/>
      <c r="DSE1" s="17"/>
      <c r="DSF1" s="17"/>
      <c r="DSG1" s="17"/>
      <c r="DSH1" s="17"/>
      <c r="DSI1" s="17"/>
      <c r="DSJ1" s="17"/>
      <c r="DSK1" s="17"/>
      <c r="DSL1" s="17"/>
      <c r="DSM1" s="17"/>
      <c r="DSN1" s="17"/>
      <c r="DSO1" s="17"/>
      <c r="DSP1" s="17"/>
      <c r="DSQ1" s="17"/>
      <c r="DSR1" s="17"/>
      <c r="DSS1" s="17"/>
      <c r="DST1" s="17"/>
      <c r="DSU1" s="17"/>
      <c r="DSV1" s="17"/>
      <c r="DSW1" s="17"/>
      <c r="DSX1" s="17"/>
      <c r="DSY1" s="17"/>
      <c r="DSZ1" s="17"/>
      <c r="DTA1" s="17"/>
      <c r="DTB1" s="17"/>
      <c r="DTC1" s="17"/>
      <c r="DTD1" s="17"/>
      <c r="DTE1" s="17"/>
      <c r="DTF1" s="17"/>
      <c r="DTG1" s="17"/>
      <c r="DTH1" s="17"/>
      <c r="DTI1" s="17"/>
      <c r="DTJ1" s="17"/>
      <c r="DTK1" s="17"/>
      <c r="DTL1" s="17"/>
      <c r="DTM1" s="17"/>
      <c r="DTN1" s="17"/>
      <c r="DTO1" s="17"/>
      <c r="DTP1" s="17"/>
      <c r="DTQ1" s="17"/>
      <c r="DTR1" s="17"/>
      <c r="DTS1" s="17"/>
      <c r="DTT1" s="17"/>
      <c r="DTU1" s="17"/>
      <c r="DTV1" s="17"/>
      <c r="DTW1" s="17"/>
      <c r="DTX1" s="17"/>
      <c r="DTY1" s="17"/>
      <c r="DTZ1" s="17"/>
      <c r="DUA1" s="17"/>
      <c r="DUB1" s="17"/>
      <c r="DUC1" s="17"/>
      <c r="DUD1" s="17"/>
      <c r="DUE1" s="17"/>
      <c r="DUF1" s="17"/>
      <c r="DUG1" s="17"/>
      <c r="DUH1" s="17"/>
      <c r="DUI1" s="17"/>
      <c r="DUJ1" s="17"/>
      <c r="DUK1" s="17"/>
      <c r="DUL1" s="17"/>
      <c r="DUM1" s="17"/>
      <c r="DUN1" s="17"/>
      <c r="DUO1" s="17"/>
      <c r="DUP1" s="17"/>
      <c r="DUQ1" s="17"/>
      <c r="DUR1" s="17"/>
      <c r="DUS1" s="17"/>
      <c r="DUT1" s="17"/>
      <c r="DUU1" s="17"/>
      <c r="DUV1" s="17"/>
      <c r="DUW1" s="17"/>
      <c r="DUX1" s="17"/>
      <c r="DUY1" s="17"/>
      <c r="DUZ1" s="17"/>
      <c r="DVA1" s="17"/>
      <c r="DVB1" s="17"/>
      <c r="DVC1" s="17"/>
      <c r="DVD1" s="17"/>
      <c r="DVE1" s="17"/>
      <c r="DVF1" s="17"/>
      <c r="DVG1" s="17"/>
      <c r="DVH1" s="17"/>
      <c r="DVI1" s="17"/>
      <c r="DVJ1" s="17"/>
      <c r="DVK1" s="17"/>
      <c r="DVL1" s="17"/>
      <c r="DVM1" s="17"/>
      <c r="DVN1" s="17"/>
      <c r="DVO1" s="17"/>
      <c r="DVP1" s="17"/>
      <c r="DVQ1" s="17"/>
      <c r="DVR1" s="17"/>
      <c r="DVS1" s="17"/>
      <c r="DVT1" s="17"/>
      <c r="DVU1" s="17"/>
      <c r="DVV1" s="17"/>
      <c r="DVW1" s="17"/>
      <c r="DVX1" s="17"/>
      <c r="DVY1" s="17"/>
      <c r="DVZ1" s="17"/>
      <c r="DWA1" s="17"/>
      <c r="DWB1" s="17"/>
      <c r="DWC1" s="17"/>
      <c r="DWD1" s="17"/>
      <c r="DWE1" s="17"/>
      <c r="DWF1" s="17"/>
      <c r="DWG1" s="17"/>
      <c r="DWH1" s="17"/>
      <c r="DWI1" s="17"/>
      <c r="DWJ1" s="17"/>
      <c r="DWK1" s="17"/>
      <c r="DWL1" s="17"/>
      <c r="DWM1" s="17"/>
      <c r="DWN1" s="17"/>
      <c r="DWO1" s="17"/>
      <c r="DWP1" s="17"/>
      <c r="DWQ1" s="17"/>
      <c r="DWR1" s="17"/>
      <c r="DWS1" s="17"/>
      <c r="DWT1" s="17"/>
      <c r="DWU1" s="17"/>
      <c r="DWV1" s="17"/>
      <c r="DWW1" s="17"/>
      <c r="DWX1" s="17"/>
      <c r="DWY1" s="17"/>
      <c r="DWZ1" s="17"/>
      <c r="DXA1" s="17"/>
      <c r="DXB1" s="17"/>
      <c r="DXC1" s="17"/>
      <c r="DXD1" s="17"/>
      <c r="DXE1" s="17"/>
      <c r="DXF1" s="17"/>
      <c r="DXG1" s="17"/>
      <c r="DXH1" s="17"/>
      <c r="DXI1" s="17"/>
      <c r="DXJ1" s="17"/>
      <c r="DXK1" s="17"/>
      <c r="DXL1" s="17"/>
      <c r="DXM1" s="17"/>
      <c r="DXN1" s="17"/>
      <c r="DXO1" s="17"/>
      <c r="DXP1" s="17"/>
      <c r="DXQ1" s="17"/>
      <c r="DXR1" s="17"/>
      <c r="DXS1" s="17"/>
      <c r="DXT1" s="17"/>
      <c r="DXU1" s="17"/>
      <c r="DXV1" s="17"/>
      <c r="DXW1" s="17"/>
      <c r="DXX1" s="17"/>
      <c r="DXY1" s="17"/>
      <c r="DXZ1" s="17"/>
      <c r="DYA1" s="17"/>
      <c r="DYB1" s="17"/>
      <c r="DYC1" s="17"/>
      <c r="DYD1" s="17"/>
      <c r="DYE1" s="17"/>
      <c r="DYF1" s="17"/>
      <c r="DYG1" s="17"/>
      <c r="DYH1" s="17"/>
      <c r="DYI1" s="17"/>
      <c r="DYJ1" s="17"/>
      <c r="DYK1" s="17"/>
      <c r="DYL1" s="17"/>
      <c r="DYM1" s="17"/>
      <c r="DYN1" s="17"/>
      <c r="DYO1" s="17"/>
      <c r="DYP1" s="17"/>
      <c r="DYQ1" s="17"/>
      <c r="DYR1" s="17"/>
      <c r="DYS1" s="17"/>
      <c r="DYT1" s="17"/>
      <c r="DYU1" s="17"/>
      <c r="DYV1" s="17"/>
      <c r="DYW1" s="17"/>
      <c r="DYX1" s="17"/>
      <c r="DYY1" s="17"/>
      <c r="DYZ1" s="17"/>
      <c r="DZA1" s="17"/>
      <c r="DZB1" s="17"/>
      <c r="DZC1" s="17"/>
      <c r="DZD1" s="17"/>
      <c r="DZE1" s="17"/>
      <c r="DZF1" s="17"/>
      <c r="DZG1" s="17"/>
      <c r="DZH1" s="17"/>
      <c r="DZI1" s="17"/>
      <c r="DZJ1" s="17"/>
      <c r="DZK1" s="17"/>
      <c r="DZL1" s="17"/>
      <c r="DZM1" s="17"/>
      <c r="DZN1" s="17"/>
      <c r="DZO1" s="17"/>
      <c r="DZP1" s="17"/>
      <c r="DZQ1" s="17"/>
      <c r="DZR1" s="17"/>
      <c r="DZS1" s="17"/>
      <c r="DZT1" s="17"/>
      <c r="DZU1" s="17"/>
      <c r="DZV1" s="17"/>
      <c r="DZW1" s="17"/>
      <c r="DZX1" s="17"/>
      <c r="DZY1" s="17"/>
      <c r="DZZ1" s="17"/>
      <c r="EAA1" s="17"/>
      <c r="EAB1" s="17"/>
      <c r="EAC1" s="17"/>
      <c r="EAD1" s="17"/>
      <c r="EAE1" s="17"/>
      <c r="EAF1" s="17"/>
      <c r="EAG1" s="17"/>
      <c r="EAH1" s="17"/>
      <c r="EAI1" s="17"/>
      <c r="EAJ1" s="17"/>
      <c r="EAK1" s="17"/>
      <c r="EAL1" s="17"/>
      <c r="EAM1" s="17"/>
      <c r="EAN1" s="17"/>
      <c r="EAO1" s="17"/>
      <c r="EAP1" s="17"/>
      <c r="EAQ1" s="17"/>
      <c r="EAR1" s="17"/>
      <c r="EAS1" s="17"/>
      <c r="EAT1" s="17"/>
      <c r="EAU1" s="17"/>
      <c r="EAV1" s="17"/>
      <c r="EAW1" s="17"/>
      <c r="EAX1" s="17"/>
      <c r="EAY1" s="17"/>
      <c r="EAZ1" s="17"/>
      <c r="EBA1" s="17"/>
      <c r="EBB1" s="17"/>
      <c r="EBC1" s="17"/>
      <c r="EBD1" s="17"/>
      <c r="EBE1" s="17"/>
      <c r="EBF1" s="17"/>
      <c r="EBG1" s="17"/>
      <c r="EBH1" s="17"/>
      <c r="EBI1" s="17"/>
      <c r="EBJ1" s="17"/>
      <c r="EBK1" s="17"/>
      <c r="EBL1" s="17"/>
      <c r="EBM1" s="17"/>
      <c r="EBN1" s="17"/>
      <c r="EBO1" s="17"/>
      <c r="EBP1" s="17"/>
      <c r="EBQ1" s="17"/>
      <c r="EBR1" s="17"/>
      <c r="EBS1" s="17"/>
      <c r="EBT1" s="17"/>
      <c r="EBU1" s="17"/>
      <c r="EBV1" s="17"/>
      <c r="EBW1" s="17"/>
      <c r="EBX1" s="17"/>
      <c r="EBY1" s="17"/>
      <c r="EBZ1" s="17"/>
      <c r="ECA1" s="17"/>
      <c r="ECB1" s="17"/>
      <c r="ECC1" s="17"/>
      <c r="ECD1" s="17"/>
      <c r="ECE1" s="17"/>
      <c r="ECF1" s="17"/>
      <c r="ECG1" s="17"/>
      <c r="ECH1" s="17"/>
      <c r="ECI1" s="17"/>
      <c r="ECJ1" s="17"/>
      <c r="ECK1" s="17"/>
      <c r="ECL1" s="17"/>
      <c r="ECM1" s="17"/>
      <c r="ECN1" s="17"/>
      <c r="ECO1" s="17"/>
      <c r="ECP1" s="17"/>
      <c r="ECQ1" s="17"/>
      <c r="ECR1" s="17"/>
      <c r="ECS1" s="17"/>
      <c r="ECT1" s="17"/>
      <c r="ECU1" s="17"/>
      <c r="ECV1" s="17"/>
      <c r="ECW1" s="17"/>
      <c r="ECX1" s="17"/>
      <c r="ECY1" s="17"/>
      <c r="ECZ1" s="17"/>
      <c r="EDA1" s="17"/>
      <c r="EDB1" s="17"/>
      <c r="EDC1" s="17"/>
      <c r="EDD1" s="17"/>
      <c r="EDE1" s="17"/>
      <c r="EDF1" s="17"/>
      <c r="EDG1" s="17"/>
      <c r="EDH1" s="17"/>
      <c r="EDI1" s="17"/>
      <c r="EDJ1" s="17"/>
      <c r="EDK1" s="17"/>
      <c r="EDL1" s="17"/>
      <c r="EDM1" s="17"/>
      <c r="EDN1" s="17"/>
      <c r="EDO1" s="17"/>
      <c r="EDP1" s="17"/>
      <c r="EDQ1" s="17"/>
      <c r="EDR1" s="17"/>
      <c r="EDS1" s="17"/>
      <c r="EDT1" s="17"/>
      <c r="EDU1" s="17"/>
      <c r="EDV1" s="17"/>
      <c r="EDW1" s="17"/>
      <c r="EDX1" s="17"/>
      <c r="EDY1" s="17"/>
      <c r="EDZ1" s="17"/>
      <c r="EEA1" s="17"/>
      <c r="EEB1" s="17"/>
      <c r="EEC1" s="17"/>
      <c r="EED1" s="17"/>
      <c r="EEE1" s="17"/>
      <c r="EEF1" s="17"/>
      <c r="EEG1" s="17"/>
      <c r="EEH1" s="17"/>
      <c r="EEI1" s="17"/>
      <c r="EEJ1" s="17"/>
      <c r="EEK1" s="17"/>
      <c r="EEL1" s="17"/>
      <c r="EEM1" s="17"/>
      <c r="EEN1" s="17"/>
      <c r="EEO1" s="17"/>
      <c r="EEP1" s="17"/>
      <c r="EEQ1" s="17"/>
      <c r="EER1" s="17"/>
      <c r="EES1" s="17"/>
      <c r="EET1" s="17"/>
      <c r="EEU1" s="17"/>
      <c r="EEV1" s="17"/>
      <c r="EEW1" s="17"/>
      <c r="EEX1" s="17"/>
      <c r="EEY1" s="17"/>
      <c r="EEZ1" s="17"/>
      <c r="EFA1" s="17"/>
      <c r="EFB1" s="17"/>
      <c r="EFC1" s="17"/>
      <c r="EFD1" s="17"/>
      <c r="EFE1" s="17"/>
      <c r="EFF1" s="17"/>
      <c r="EFG1" s="17"/>
      <c r="EFH1" s="17"/>
      <c r="EFI1" s="17"/>
      <c r="EFJ1" s="17"/>
      <c r="EFK1" s="17"/>
      <c r="EFL1" s="17"/>
      <c r="EFM1" s="17"/>
      <c r="EFN1" s="17"/>
      <c r="EFO1" s="17"/>
      <c r="EFP1" s="17"/>
      <c r="EFQ1" s="17"/>
      <c r="EFR1" s="17"/>
      <c r="EFS1" s="17"/>
      <c r="EFT1" s="17"/>
      <c r="EFU1" s="17"/>
      <c r="EFV1" s="17"/>
      <c r="EFW1" s="17"/>
      <c r="EFX1" s="17"/>
      <c r="EFY1" s="17"/>
      <c r="EFZ1" s="17"/>
      <c r="EGA1" s="17"/>
      <c r="EGB1" s="17"/>
      <c r="EGC1" s="17"/>
      <c r="EGD1" s="17"/>
      <c r="EGE1" s="17"/>
      <c r="EGF1" s="17"/>
      <c r="EGG1" s="17"/>
      <c r="EGH1" s="17"/>
      <c r="EGI1" s="17"/>
      <c r="EGJ1" s="17"/>
      <c r="EGK1" s="17"/>
      <c r="EGL1" s="17"/>
      <c r="EGM1" s="17"/>
      <c r="EGN1" s="17"/>
      <c r="EGO1" s="17"/>
      <c r="EGP1" s="17"/>
      <c r="EGQ1" s="17"/>
      <c r="EGR1" s="17"/>
      <c r="EGS1" s="17"/>
      <c r="EGT1" s="17"/>
      <c r="EGU1" s="17"/>
      <c r="EGV1" s="17"/>
      <c r="EGW1" s="17"/>
      <c r="EGX1" s="17"/>
      <c r="EGY1" s="17"/>
      <c r="EGZ1" s="17"/>
      <c r="EHA1" s="17"/>
      <c r="EHB1" s="17"/>
      <c r="EHC1" s="17"/>
      <c r="EHD1" s="17"/>
      <c r="EHE1" s="17"/>
      <c r="EHF1" s="17"/>
      <c r="EHG1" s="17"/>
      <c r="EHH1" s="17"/>
      <c r="EHI1" s="17"/>
      <c r="EHJ1" s="17"/>
      <c r="EHK1" s="17"/>
      <c r="EHL1" s="17"/>
      <c r="EHM1" s="17"/>
      <c r="EHN1" s="17"/>
      <c r="EHO1" s="17"/>
      <c r="EHP1" s="17"/>
      <c r="EHQ1" s="17"/>
      <c r="EHR1" s="17"/>
      <c r="EHS1" s="17"/>
      <c r="EHT1" s="17"/>
      <c r="EHU1" s="17"/>
      <c r="EHV1" s="17"/>
      <c r="EHW1" s="17"/>
      <c r="EHX1" s="17"/>
      <c r="EHY1" s="17"/>
      <c r="EHZ1" s="17"/>
      <c r="EIA1" s="17"/>
      <c r="EIB1" s="17"/>
      <c r="EIC1" s="17"/>
      <c r="EID1" s="17"/>
      <c r="EIE1" s="17"/>
      <c r="EIF1" s="17"/>
      <c r="EIG1" s="17"/>
      <c r="EIH1" s="17"/>
      <c r="EII1" s="17"/>
      <c r="EIJ1" s="17"/>
      <c r="EIK1" s="17"/>
      <c r="EIL1" s="17"/>
      <c r="EIM1" s="17"/>
      <c r="EIN1" s="17"/>
      <c r="EIO1" s="17"/>
      <c r="EIP1" s="17"/>
      <c r="EIQ1" s="17"/>
      <c r="EIR1" s="17"/>
      <c r="EIS1" s="17"/>
      <c r="EIT1" s="17"/>
      <c r="EIU1" s="17"/>
      <c r="EIV1" s="17"/>
      <c r="EIW1" s="17"/>
      <c r="EIX1" s="17"/>
      <c r="EIY1" s="17"/>
      <c r="EIZ1" s="17"/>
      <c r="EJA1" s="17"/>
      <c r="EJB1" s="17"/>
      <c r="EJC1" s="17"/>
      <c r="EJD1" s="17"/>
      <c r="EJE1" s="17"/>
      <c r="EJF1" s="17"/>
      <c r="EJG1" s="17"/>
      <c r="EJH1" s="17"/>
      <c r="EJI1" s="17"/>
      <c r="EJJ1" s="17"/>
      <c r="EJK1" s="17"/>
      <c r="EJL1" s="17"/>
      <c r="EJM1" s="17"/>
      <c r="EJN1" s="17"/>
      <c r="EJO1" s="17"/>
      <c r="EJP1" s="17"/>
      <c r="EJQ1" s="17"/>
      <c r="EJR1" s="17"/>
      <c r="EJS1" s="17"/>
      <c r="EJT1" s="17"/>
      <c r="EJU1" s="17"/>
      <c r="EJV1" s="17"/>
      <c r="EJW1" s="17"/>
      <c r="EJX1" s="17"/>
      <c r="EJY1" s="17"/>
      <c r="EJZ1" s="17"/>
      <c r="EKA1" s="17"/>
      <c r="EKB1" s="17"/>
      <c r="EKC1" s="17"/>
      <c r="EKD1" s="17"/>
      <c r="EKE1" s="17"/>
      <c r="EKF1" s="17"/>
      <c r="EKG1" s="17"/>
      <c r="EKH1" s="17"/>
      <c r="EKI1" s="17"/>
      <c r="EKJ1" s="17"/>
      <c r="EKK1" s="17"/>
      <c r="EKL1" s="17"/>
      <c r="EKM1" s="17"/>
      <c r="EKN1" s="17"/>
      <c r="EKO1" s="17"/>
      <c r="EKP1" s="17"/>
      <c r="EKQ1" s="17"/>
      <c r="EKR1" s="17"/>
      <c r="EKS1" s="17"/>
      <c r="EKT1" s="17"/>
      <c r="EKU1" s="17"/>
      <c r="EKV1" s="17"/>
      <c r="EKW1" s="17"/>
      <c r="EKX1" s="17"/>
      <c r="EKY1" s="17"/>
      <c r="EKZ1" s="17"/>
      <c r="ELA1" s="17"/>
      <c r="ELB1" s="17"/>
      <c r="ELC1" s="17"/>
      <c r="ELD1" s="17"/>
      <c r="ELE1" s="17"/>
      <c r="ELF1" s="17"/>
      <c r="ELG1" s="17"/>
      <c r="ELH1" s="17"/>
      <c r="ELI1" s="17"/>
      <c r="ELJ1" s="17"/>
      <c r="ELK1" s="17"/>
      <c r="ELL1" s="17"/>
      <c r="ELM1" s="17"/>
      <c r="ELN1" s="17"/>
      <c r="ELO1" s="17"/>
      <c r="ELP1" s="17"/>
      <c r="ELQ1" s="17"/>
      <c r="ELR1" s="17"/>
      <c r="ELS1" s="17"/>
      <c r="ELT1" s="17"/>
      <c r="ELU1" s="17"/>
      <c r="ELV1" s="17"/>
      <c r="ELW1" s="17"/>
      <c r="ELX1" s="17"/>
      <c r="ELY1" s="17"/>
      <c r="ELZ1" s="17"/>
      <c r="EMA1" s="17"/>
      <c r="EMB1" s="17"/>
      <c r="EMC1" s="17"/>
      <c r="EMD1" s="17"/>
      <c r="EME1" s="17"/>
      <c r="EMF1" s="17"/>
      <c r="EMG1" s="17"/>
      <c r="EMH1" s="17"/>
      <c r="EMI1" s="17"/>
      <c r="EMJ1" s="17"/>
      <c r="EMK1" s="17"/>
      <c r="EML1" s="17"/>
      <c r="EMM1" s="17"/>
      <c r="EMN1" s="17"/>
      <c r="EMO1" s="17"/>
      <c r="EMP1" s="17"/>
      <c r="EMQ1" s="17"/>
      <c r="EMR1" s="17"/>
      <c r="EMS1" s="17"/>
      <c r="EMT1" s="17"/>
      <c r="EMU1" s="17"/>
      <c r="EMV1" s="17"/>
      <c r="EMW1" s="17"/>
      <c r="EMX1" s="17"/>
      <c r="EMY1" s="17"/>
      <c r="EMZ1" s="17"/>
      <c r="ENA1" s="17"/>
      <c r="ENB1" s="17"/>
      <c r="ENC1" s="17"/>
      <c r="END1" s="17"/>
      <c r="ENE1" s="17"/>
      <c r="ENF1" s="17"/>
      <c r="ENG1" s="17"/>
      <c r="ENH1" s="17"/>
      <c r="ENI1" s="17"/>
      <c r="ENJ1" s="17"/>
      <c r="ENK1" s="17"/>
      <c r="ENL1" s="17"/>
      <c r="ENM1" s="17"/>
      <c r="ENN1" s="17"/>
      <c r="ENO1" s="17"/>
      <c r="ENP1" s="17"/>
      <c r="ENQ1" s="17"/>
      <c r="ENR1" s="17"/>
      <c r="ENS1" s="17"/>
      <c r="ENT1" s="17"/>
      <c r="ENU1" s="17"/>
      <c r="ENV1" s="17"/>
      <c r="ENW1" s="17"/>
      <c r="ENX1" s="17"/>
      <c r="ENY1" s="17"/>
      <c r="ENZ1" s="17"/>
      <c r="EOA1" s="17"/>
      <c r="EOB1" s="17"/>
      <c r="EOC1" s="17"/>
      <c r="EOD1" s="17"/>
      <c r="EOE1" s="17"/>
      <c r="EOF1" s="17"/>
      <c r="EOG1" s="17"/>
      <c r="EOH1" s="17"/>
      <c r="EOI1" s="17"/>
      <c r="EOJ1" s="17"/>
      <c r="EOK1" s="17"/>
      <c r="EOL1" s="17"/>
      <c r="EOM1" s="17"/>
      <c r="EON1" s="17"/>
      <c r="EOO1" s="17"/>
      <c r="EOP1" s="17"/>
      <c r="EOQ1" s="17"/>
      <c r="EOR1" s="17"/>
      <c r="EOS1" s="17"/>
      <c r="EOT1" s="17"/>
      <c r="EOU1" s="17"/>
      <c r="EOV1" s="17"/>
      <c r="EOW1" s="17"/>
      <c r="EOX1" s="17"/>
      <c r="EOY1" s="17"/>
      <c r="EOZ1" s="17"/>
      <c r="EPA1" s="17"/>
      <c r="EPB1" s="17"/>
      <c r="EPC1" s="17"/>
      <c r="EPD1" s="17"/>
      <c r="EPE1" s="17"/>
      <c r="EPF1" s="17"/>
      <c r="EPG1" s="17"/>
      <c r="EPH1" s="17"/>
      <c r="EPI1" s="17"/>
      <c r="EPJ1" s="17"/>
      <c r="EPK1" s="17"/>
      <c r="EPL1" s="17"/>
      <c r="EPM1" s="17"/>
      <c r="EPN1" s="17"/>
      <c r="EPO1" s="17"/>
      <c r="EPP1" s="17"/>
      <c r="EPQ1" s="17"/>
      <c r="EPR1" s="17"/>
      <c r="EPS1" s="17"/>
      <c r="EPT1" s="17"/>
      <c r="EPU1" s="17"/>
      <c r="EPV1" s="17"/>
      <c r="EPW1" s="17"/>
      <c r="EPX1" s="17"/>
      <c r="EPY1" s="17"/>
      <c r="EPZ1" s="17"/>
      <c r="EQA1" s="17"/>
      <c r="EQB1" s="17"/>
      <c r="EQC1" s="17"/>
      <c r="EQD1" s="17"/>
      <c r="EQE1" s="17"/>
      <c r="EQF1" s="17"/>
      <c r="EQG1" s="17"/>
      <c r="EQH1" s="17"/>
      <c r="EQI1" s="17"/>
      <c r="EQJ1" s="17"/>
      <c r="EQK1" s="17"/>
      <c r="EQL1" s="17"/>
      <c r="EQM1" s="17"/>
      <c r="EQN1" s="17"/>
      <c r="EQO1" s="17"/>
      <c r="EQP1" s="17"/>
      <c r="EQQ1" s="17"/>
      <c r="EQR1" s="17"/>
      <c r="EQS1" s="17"/>
      <c r="EQT1" s="17"/>
      <c r="EQU1" s="17"/>
      <c r="EQV1" s="17"/>
      <c r="EQW1" s="17"/>
      <c r="EQX1" s="17"/>
      <c r="EQY1" s="17"/>
      <c r="EQZ1" s="17"/>
      <c r="ERA1" s="17"/>
      <c r="ERB1" s="17"/>
      <c r="ERC1" s="17"/>
      <c r="ERD1" s="17"/>
      <c r="ERE1" s="17"/>
      <c r="ERF1" s="17"/>
      <c r="ERG1" s="17"/>
      <c r="ERH1" s="17"/>
      <c r="ERI1" s="17"/>
      <c r="ERJ1" s="17"/>
      <c r="ERK1" s="17"/>
      <c r="ERL1" s="17"/>
      <c r="ERM1" s="17"/>
      <c r="ERN1" s="17"/>
      <c r="ERO1" s="17"/>
      <c r="ERP1" s="17"/>
      <c r="ERQ1" s="17"/>
      <c r="ERR1" s="17"/>
      <c r="ERS1" s="17"/>
      <c r="ERT1" s="17"/>
      <c r="ERU1" s="17"/>
      <c r="ERV1" s="17"/>
      <c r="ERW1" s="17"/>
      <c r="ERX1" s="17"/>
      <c r="ERY1" s="17"/>
      <c r="ERZ1" s="17"/>
      <c r="ESA1" s="17"/>
      <c r="ESB1" s="17"/>
      <c r="ESC1" s="17"/>
      <c r="ESD1" s="17"/>
      <c r="ESE1" s="17"/>
      <c r="ESF1" s="17"/>
      <c r="ESG1" s="17"/>
      <c r="ESH1" s="17"/>
      <c r="ESI1" s="17"/>
      <c r="ESJ1" s="17"/>
      <c r="ESK1" s="17"/>
      <c r="ESL1" s="17"/>
      <c r="ESM1" s="17"/>
      <c r="ESN1" s="17"/>
      <c r="ESO1" s="17"/>
      <c r="ESP1" s="17"/>
      <c r="ESQ1" s="17"/>
      <c r="ESR1" s="17"/>
      <c r="ESS1" s="17"/>
      <c r="EST1" s="17"/>
      <c r="ESU1" s="17"/>
      <c r="ESV1" s="17"/>
      <c r="ESW1" s="17"/>
      <c r="ESX1" s="17"/>
      <c r="ESY1" s="17"/>
      <c r="ESZ1" s="17"/>
      <c r="ETA1" s="17"/>
      <c r="ETB1" s="17"/>
      <c r="ETC1" s="17"/>
      <c r="ETD1" s="17"/>
      <c r="ETE1" s="17"/>
      <c r="ETF1" s="17"/>
      <c r="ETG1" s="17"/>
      <c r="ETH1" s="17"/>
      <c r="ETI1" s="17"/>
      <c r="ETJ1" s="17"/>
      <c r="ETK1" s="17"/>
      <c r="ETL1" s="17"/>
      <c r="ETM1" s="17"/>
      <c r="ETN1" s="17"/>
      <c r="ETO1" s="17"/>
      <c r="ETP1" s="17"/>
      <c r="ETQ1" s="17"/>
      <c r="ETR1" s="17"/>
      <c r="ETS1" s="17"/>
      <c r="ETT1" s="17"/>
      <c r="ETU1" s="17"/>
      <c r="ETV1" s="17"/>
      <c r="ETW1" s="17"/>
      <c r="ETX1" s="17"/>
      <c r="ETY1" s="17"/>
      <c r="ETZ1" s="17"/>
      <c r="EUA1" s="17"/>
      <c r="EUB1" s="17"/>
      <c r="EUC1" s="17"/>
      <c r="EUD1" s="17"/>
      <c r="EUE1" s="17"/>
      <c r="EUF1" s="17"/>
      <c r="EUG1" s="17"/>
      <c r="EUH1" s="17"/>
      <c r="EUI1" s="17"/>
      <c r="EUJ1" s="17"/>
      <c r="EUK1" s="17"/>
      <c r="EUL1" s="17"/>
      <c r="EUM1" s="17"/>
      <c r="EUN1" s="17"/>
      <c r="EUO1" s="17"/>
      <c r="EUP1" s="17"/>
      <c r="EUQ1" s="17"/>
      <c r="EUR1" s="17"/>
      <c r="EUS1" s="17"/>
      <c r="EUT1" s="17"/>
      <c r="EUU1" s="17"/>
      <c r="EUV1" s="17"/>
      <c r="EUW1" s="17"/>
      <c r="EUX1" s="17"/>
      <c r="EUY1" s="17"/>
      <c r="EUZ1" s="17"/>
      <c r="EVA1" s="17"/>
      <c r="EVB1" s="17"/>
      <c r="EVC1" s="17"/>
      <c r="EVD1" s="17"/>
      <c r="EVE1" s="17"/>
      <c r="EVF1" s="17"/>
      <c r="EVG1" s="17"/>
      <c r="EVH1" s="17"/>
      <c r="EVI1" s="17"/>
      <c r="EVJ1" s="17"/>
      <c r="EVK1" s="17"/>
      <c r="EVL1" s="17"/>
      <c r="EVM1" s="17"/>
      <c r="EVN1" s="17"/>
      <c r="EVO1" s="17"/>
      <c r="EVP1" s="17"/>
      <c r="EVQ1" s="17"/>
      <c r="EVR1" s="17"/>
      <c r="EVS1" s="17"/>
      <c r="EVT1" s="17"/>
      <c r="EVU1" s="17"/>
      <c r="EVV1" s="17"/>
      <c r="EVW1" s="17"/>
      <c r="EVX1" s="17"/>
      <c r="EVY1" s="17"/>
      <c r="EVZ1" s="17"/>
      <c r="EWA1" s="17"/>
      <c r="EWB1" s="17"/>
      <c r="EWC1" s="17"/>
      <c r="EWD1" s="17"/>
      <c r="EWE1" s="17"/>
      <c r="EWF1" s="17"/>
      <c r="EWG1" s="17"/>
      <c r="EWH1" s="17"/>
      <c r="EWI1" s="17"/>
      <c r="EWJ1" s="17"/>
      <c r="EWK1" s="17"/>
      <c r="EWL1" s="17"/>
      <c r="EWM1" s="17"/>
      <c r="EWN1" s="17"/>
      <c r="EWO1" s="17"/>
      <c r="EWP1" s="17"/>
      <c r="EWQ1" s="17"/>
      <c r="EWR1" s="17"/>
      <c r="EWS1" s="17"/>
      <c r="EWT1" s="17"/>
      <c r="EWU1" s="17"/>
      <c r="EWV1" s="17"/>
      <c r="EWW1" s="17"/>
      <c r="EWX1" s="17"/>
      <c r="EWY1" s="17"/>
      <c r="EWZ1" s="17"/>
      <c r="EXA1" s="17"/>
      <c r="EXB1" s="17"/>
      <c r="EXC1" s="17"/>
      <c r="EXD1" s="17"/>
      <c r="EXE1" s="17"/>
      <c r="EXF1" s="17"/>
      <c r="EXG1" s="17"/>
      <c r="EXH1" s="17"/>
      <c r="EXI1" s="17"/>
      <c r="EXJ1" s="17"/>
      <c r="EXK1" s="17"/>
      <c r="EXL1" s="17"/>
      <c r="EXM1" s="17"/>
      <c r="EXN1" s="17"/>
      <c r="EXO1" s="17"/>
      <c r="EXP1" s="17"/>
      <c r="EXQ1" s="17"/>
      <c r="EXR1" s="17"/>
      <c r="EXS1" s="17"/>
      <c r="EXT1" s="17"/>
      <c r="EXU1" s="17"/>
      <c r="EXV1" s="17"/>
      <c r="EXW1" s="17"/>
      <c r="EXX1" s="17"/>
      <c r="EXY1" s="17"/>
      <c r="EXZ1" s="17"/>
      <c r="EYA1" s="17"/>
      <c r="EYB1" s="17"/>
      <c r="EYC1" s="17"/>
      <c r="EYD1" s="17"/>
      <c r="EYE1" s="17"/>
      <c r="EYF1" s="17"/>
      <c r="EYG1" s="17"/>
      <c r="EYH1" s="17"/>
      <c r="EYI1" s="17"/>
      <c r="EYJ1" s="17"/>
      <c r="EYK1" s="17"/>
      <c r="EYL1" s="17"/>
      <c r="EYM1" s="17"/>
      <c r="EYN1" s="17"/>
      <c r="EYO1" s="17"/>
      <c r="EYP1" s="17"/>
      <c r="EYQ1" s="17"/>
      <c r="EYR1" s="17"/>
      <c r="EYS1" s="17"/>
      <c r="EYT1" s="17"/>
      <c r="EYU1" s="17"/>
      <c r="EYV1" s="17"/>
      <c r="EYW1" s="17"/>
      <c r="EYX1" s="17"/>
      <c r="EYY1" s="17"/>
      <c r="EYZ1" s="17"/>
      <c r="EZA1" s="17"/>
      <c r="EZB1" s="17"/>
      <c r="EZC1" s="17"/>
      <c r="EZD1" s="17"/>
      <c r="EZE1" s="17"/>
      <c r="EZF1" s="17"/>
      <c r="EZG1" s="17"/>
      <c r="EZH1" s="17"/>
      <c r="EZI1" s="17"/>
      <c r="EZJ1" s="17"/>
      <c r="EZK1" s="17"/>
      <c r="EZL1" s="17"/>
      <c r="EZM1" s="17"/>
      <c r="EZN1" s="17"/>
      <c r="EZO1" s="17"/>
      <c r="EZP1" s="17"/>
      <c r="EZQ1" s="17"/>
      <c r="EZR1" s="17"/>
      <c r="EZS1" s="17"/>
      <c r="EZT1" s="17"/>
      <c r="EZU1" s="17"/>
      <c r="EZV1" s="17"/>
      <c r="EZW1" s="17"/>
      <c r="EZX1" s="17"/>
      <c r="EZY1" s="17"/>
      <c r="EZZ1" s="17"/>
      <c r="FAA1" s="17"/>
      <c r="FAB1" s="17"/>
      <c r="FAC1" s="17"/>
      <c r="FAD1" s="17"/>
      <c r="FAE1" s="17"/>
      <c r="FAF1" s="17"/>
      <c r="FAG1" s="17"/>
      <c r="FAH1" s="17"/>
      <c r="FAI1" s="17"/>
      <c r="FAJ1" s="17"/>
      <c r="FAK1" s="17"/>
      <c r="FAL1" s="17"/>
      <c r="FAM1" s="17"/>
      <c r="FAN1" s="17"/>
      <c r="FAO1" s="17"/>
      <c r="FAP1" s="17"/>
      <c r="FAQ1" s="17"/>
      <c r="FAR1" s="17"/>
      <c r="FAS1" s="17"/>
      <c r="FAT1" s="17"/>
      <c r="FAU1" s="17"/>
      <c r="FAV1" s="17"/>
      <c r="FAW1" s="17"/>
      <c r="FAX1" s="17"/>
      <c r="FAY1" s="17"/>
      <c r="FAZ1" s="17"/>
      <c r="FBA1" s="17"/>
      <c r="FBB1" s="17"/>
      <c r="FBC1" s="17"/>
      <c r="FBD1" s="17"/>
      <c r="FBE1" s="17"/>
      <c r="FBF1" s="17"/>
      <c r="FBG1" s="17"/>
      <c r="FBH1" s="17"/>
      <c r="FBI1" s="17"/>
      <c r="FBJ1" s="17"/>
      <c r="FBK1" s="17"/>
      <c r="FBL1" s="17"/>
      <c r="FBM1" s="17"/>
      <c r="FBN1" s="17"/>
      <c r="FBO1" s="17"/>
      <c r="FBP1" s="17"/>
      <c r="FBQ1" s="17"/>
      <c r="FBR1" s="17"/>
      <c r="FBS1" s="17"/>
      <c r="FBT1" s="17"/>
      <c r="FBU1" s="17"/>
      <c r="FBV1" s="17"/>
      <c r="FBW1" s="17"/>
      <c r="FBX1" s="17"/>
      <c r="FBY1" s="17"/>
      <c r="FBZ1" s="17"/>
      <c r="FCA1" s="17"/>
      <c r="FCB1" s="17"/>
      <c r="FCC1" s="17"/>
      <c r="FCD1" s="17"/>
      <c r="FCE1" s="17"/>
      <c r="FCF1" s="17"/>
      <c r="FCG1" s="17"/>
      <c r="FCH1" s="17"/>
      <c r="FCI1" s="17"/>
      <c r="FCJ1" s="17"/>
      <c r="FCK1" s="17"/>
      <c r="FCL1" s="17"/>
      <c r="FCM1" s="17"/>
      <c r="FCN1" s="17"/>
      <c r="FCO1" s="17"/>
      <c r="FCP1" s="17"/>
      <c r="FCQ1" s="17"/>
      <c r="FCR1" s="17"/>
      <c r="FCS1" s="17"/>
      <c r="FCT1" s="17"/>
      <c r="FCU1" s="17"/>
      <c r="FCV1" s="17"/>
      <c r="FCW1" s="17"/>
      <c r="FCX1" s="17"/>
      <c r="FCY1" s="17"/>
      <c r="FCZ1" s="17"/>
      <c r="FDA1" s="17"/>
      <c r="FDB1" s="17"/>
      <c r="FDC1" s="17"/>
      <c r="FDD1" s="17"/>
      <c r="FDE1" s="17"/>
      <c r="FDF1" s="17"/>
      <c r="FDG1" s="17"/>
      <c r="FDH1" s="17"/>
      <c r="FDI1" s="17"/>
      <c r="FDJ1" s="17"/>
      <c r="FDK1" s="17"/>
      <c r="FDL1" s="17"/>
      <c r="FDM1" s="17"/>
      <c r="FDN1" s="17"/>
      <c r="FDO1" s="17"/>
      <c r="FDP1" s="17"/>
      <c r="FDQ1" s="17"/>
      <c r="FDR1" s="17"/>
      <c r="FDS1" s="17"/>
      <c r="FDT1" s="17"/>
      <c r="FDU1" s="17"/>
      <c r="FDV1" s="17"/>
      <c r="FDW1" s="17"/>
      <c r="FDX1" s="17"/>
      <c r="FDY1" s="17"/>
      <c r="FDZ1" s="17"/>
      <c r="FEA1" s="17"/>
      <c r="FEB1" s="17"/>
      <c r="FEC1" s="17"/>
      <c r="FED1" s="17"/>
      <c r="FEE1" s="17"/>
      <c r="FEF1" s="17"/>
      <c r="FEG1" s="17"/>
      <c r="FEH1" s="17"/>
      <c r="FEI1" s="17"/>
      <c r="FEJ1" s="17"/>
      <c r="FEK1" s="17"/>
      <c r="FEL1" s="17"/>
      <c r="FEM1" s="17"/>
      <c r="FEN1" s="17"/>
      <c r="FEO1" s="17"/>
      <c r="FEP1" s="17"/>
      <c r="FEQ1" s="17"/>
      <c r="FER1" s="17"/>
      <c r="FES1" s="17"/>
      <c r="FET1" s="17"/>
      <c r="FEU1" s="17"/>
      <c r="FEV1" s="17"/>
      <c r="FEW1" s="17"/>
      <c r="FEX1" s="17"/>
      <c r="FEY1" s="17"/>
      <c r="FEZ1" s="17"/>
      <c r="FFA1" s="17"/>
      <c r="FFB1" s="17"/>
      <c r="FFC1" s="17"/>
      <c r="FFD1" s="17"/>
      <c r="FFE1" s="17"/>
      <c r="FFF1" s="17"/>
      <c r="FFG1" s="17"/>
      <c r="FFH1" s="17"/>
      <c r="FFI1" s="17"/>
      <c r="FFJ1" s="17"/>
      <c r="FFK1" s="17"/>
      <c r="FFL1" s="17"/>
      <c r="FFM1" s="17"/>
      <c r="FFN1" s="17"/>
      <c r="FFO1" s="17"/>
      <c r="FFP1" s="17"/>
      <c r="FFQ1" s="17"/>
      <c r="FFR1" s="17"/>
      <c r="FFS1" s="17"/>
      <c r="FFT1" s="17"/>
      <c r="FFU1" s="17"/>
      <c r="FFV1" s="17"/>
      <c r="FFW1" s="17"/>
      <c r="FFX1" s="17"/>
      <c r="FFY1" s="17"/>
      <c r="FFZ1" s="17"/>
      <c r="FGA1" s="17"/>
      <c r="FGB1" s="17"/>
      <c r="FGC1" s="17"/>
      <c r="FGD1" s="17"/>
      <c r="FGE1" s="17"/>
      <c r="FGF1" s="17"/>
      <c r="FGG1" s="17"/>
      <c r="FGH1" s="17"/>
      <c r="FGI1" s="17"/>
      <c r="FGJ1" s="17"/>
      <c r="FGK1" s="17"/>
      <c r="FGL1" s="17"/>
      <c r="FGM1" s="17"/>
      <c r="FGN1" s="17"/>
      <c r="FGO1" s="17"/>
      <c r="FGP1" s="17"/>
      <c r="FGQ1" s="17"/>
      <c r="FGR1" s="17"/>
      <c r="FGS1" s="17"/>
      <c r="FGT1" s="17"/>
      <c r="FGU1" s="17"/>
      <c r="FGV1" s="17"/>
      <c r="FGW1" s="17"/>
      <c r="FGX1" s="17"/>
      <c r="FGY1" s="17"/>
      <c r="FGZ1" s="17"/>
      <c r="FHA1" s="17"/>
      <c r="FHB1" s="17"/>
      <c r="FHC1" s="17"/>
      <c r="FHD1" s="17"/>
      <c r="FHE1" s="17"/>
      <c r="FHF1" s="17"/>
      <c r="FHG1" s="17"/>
      <c r="FHH1" s="17"/>
      <c r="FHI1" s="17"/>
      <c r="FHJ1" s="17"/>
      <c r="FHK1" s="17"/>
      <c r="FHL1" s="17"/>
      <c r="FHM1" s="17"/>
      <c r="FHN1" s="17"/>
      <c r="FHO1" s="17"/>
      <c r="FHP1" s="17"/>
      <c r="FHQ1" s="17"/>
      <c r="FHR1" s="17"/>
      <c r="FHS1" s="17"/>
      <c r="FHT1" s="17"/>
      <c r="FHU1" s="17"/>
      <c r="FHV1" s="17"/>
      <c r="FHW1" s="17"/>
      <c r="FHX1" s="17"/>
      <c r="FHY1" s="17"/>
      <c r="FHZ1" s="17"/>
      <c r="FIA1" s="17"/>
      <c r="FIB1" s="17"/>
      <c r="FIC1" s="17"/>
      <c r="FID1" s="17"/>
      <c r="FIE1" s="17"/>
      <c r="FIF1" s="17"/>
      <c r="FIG1" s="17"/>
      <c r="FIH1" s="17"/>
      <c r="FII1" s="17"/>
      <c r="FIJ1" s="17"/>
      <c r="FIK1" s="17"/>
      <c r="FIL1" s="17"/>
      <c r="FIM1" s="17"/>
      <c r="FIN1" s="17"/>
      <c r="FIO1" s="17"/>
      <c r="FIP1" s="17"/>
      <c r="FIQ1" s="17"/>
      <c r="FIR1" s="17"/>
      <c r="FIS1" s="17"/>
      <c r="FIT1" s="17"/>
      <c r="FIU1" s="17"/>
      <c r="FIV1" s="17"/>
      <c r="FIW1" s="17"/>
      <c r="FIX1" s="17"/>
      <c r="FIY1" s="17"/>
      <c r="FIZ1" s="17"/>
      <c r="FJA1" s="17"/>
      <c r="FJB1" s="17"/>
      <c r="FJC1" s="17"/>
      <c r="FJD1" s="17"/>
      <c r="FJE1" s="17"/>
      <c r="FJF1" s="17"/>
      <c r="FJG1" s="17"/>
      <c r="FJH1" s="17"/>
      <c r="FJI1" s="17"/>
      <c r="FJJ1" s="17"/>
      <c r="FJK1" s="17"/>
      <c r="FJL1" s="17"/>
      <c r="FJM1" s="17"/>
      <c r="FJN1" s="17"/>
      <c r="FJO1" s="17"/>
      <c r="FJP1" s="17"/>
      <c r="FJQ1" s="17"/>
      <c r="FJR1" s="17"/>
      <c r="FJS1" s="17"/>
      <c r="FJT1" s="17"/>
      <c r="FJU1" s="17"/>
      <c r="FJV1" s="17"/>
      <c r="FJW1" s="17"/>
      <c r="FJX1" s="17"/>
      <c r="FJY1" s="17"/>
      <c r="FJZ1" s="17"/>
      <c r="FKA1" s="17"/>
      <c r="FKB1" s="17"/>
      <c r="FKC1" s="17"/>
      <c r="FKD1" s="17"/>
      <c r="FKE1" s="17"/>
      <c r="FKF1" s="17"/>
      <c r="FKG1" s="17"/>
      <c r="FKH1" s="17"/>
      <c r="FKI1" s="17"/>
      <c r="FKJ1" s="17"/>
      <c r="FKK1" s="17"/>
      <c r="FKL1" s="17"/>
      <c r="FKM1" s="17"/>
      <c r="FKN1" s="17"/>
      <c r="FKO1" s="17"/>
      <c r="FKP1" s="17"/>
      <c r="FKQ1" s="17"/>
      <c r="FKR1" s="17"/>
      <c r="FKS1" s="17"/>
      <c r="FKT1" s="17"/>
      <c r="FKU1" s="17"/>
      <c r="FKV1" s="17"/>
      <c r="FKW1" s="17"/>
      <c r="FKX1" s="17"/>
      <c r="FKY1" s="17"/>
      <c r="FKZ1" s="17"/>
      <c r="FLA1" s="17"/>
      <c r="FLB1" s="17"/>
      <c r="FLC1" s="17"/>
      <c r="FLD1" s="17"/>
      <c r="FLE1" s="17"/>
      <c r="FLF1" s="17"/>
      <c r="FLG1" s="17"/>
      <c r="FLH1" s="17"/>
      <c r="FLI1" s="17"/>
      <c r="FLJ1" s="17"/>
      <c r="FLK1" s="17"/>
      <c r="FLL1" s="17"/>
      <c r="FLM1" s="17"/>
      <c r="FLN1" s="17"/>
      <c r="FLO1" s="17"/>
      <c r="FLP1" s="17"/>
      <c r="FLQ1" s="17"/>
      <c r="FLR1" s="17"/>
      <c r="FLS1" s="17"/>
      <c r="FLT1" s="17"/>
      <c r="FLU1" s="17"/>
      <c r="FLV1" s="17"/>
      <c r="FLW1" s="17"/>
      <c r="FLX1" s="17"/>
      <c r="FLY1" s="17"/>
      <c r="FLZ1" s="17"/>
      <c r="FMA1" s="17"/>
      <c r="FMB1" s="17"/>
      <c r="FMC1" s="17"/>
      <c r="FMD1" s="17"/>
      <c r="FME1" s="17"/>
      <c r="FMF1" s="17"/>
      <c r="FMG1" s="17"/>
      <c r="FMH1" s="17"/>
      <c r="FMI1" s="17"/>
      <c r="FMJ1" s="17"/>
      <c r="FMK1" s="17"/>
      <c r="FML1" s="17"/>
      <c r="FMM1" s="17"/>
      <c r="FMN1" s="17"/>
      <c r="FMO1" s="17"/>
      <c r="FMP1" s="17"/>
      <c r="FMQ1" s="17"/>
      <c r="FMR1" s="17"/>
      <c r="FMS1" s="17"/>
      <c r="FMT1" s="17"/>
      <c r="FMU1" s="17"/>
      <c r="FMV1" s="17"/>
      <c r="FMW1" s="17"/>
      <c r="FMX1" s="17"/>
      <c r="FMY1" s="17"/>
      <c r="FMZ1" s="17"/>
      <c r="FNA1" s="17"/>
      <c r="FNB1" s="17"/>
      <c r="FNC1" s="17"/>
      <c r="FND1" s="17"/>
      <c r="FNE1" s="17"/>
      <c r="FNF1" s="17"/>
      <c r="FNG1" s="17"/>
      <c r="FNH1" s="17"/>
      <c r="FNI1" s="17"/>
      <c r="FNJ1" s="17"/>
      <c r="FNK1" s="17"/>
      <c r="FNL1" s="17"/>
      <c r="FNM1" s="17"/>
      <c r="FNN1" s="17"/>
      <c r="FNO1" s="17"/>
      <c r="FNP1" s="17"/>
      <c r="FNQ1" s="17"/>
      <c r="FNR1" s="17"/>
      <c r="FNS1" s="17"/>
      <c r="FNT1" s="17"/>
      <c r="FNU1" s="17"/>
      <c r="FNV1" s="17"/>
      <c r="FNW1" s="17"/>
      <c r="FNX1" s="17"/>
      <c r="FNY1" s="17"/>
      <c r="FNZ1" s="17"/>
      <c r="FOA1" s="17"/>
      <c r="FOB1" s="17"/>
      <c r="FOC1" s="17"/>
      <c r="FOD1" s="17"/>
      <c r="FOE1" s="17"/>
      <c r="FOF1" s="17"/>
      <c r="FOG1" s="17"/>
      <c r="FOH1" s="17"/>
      <c r="FOI1" s="17"/>
      <c r="FOJ1" s="17"/>
      <c r="FOK1" s="17"/>
      <c r="FOL1" s="17"/>
      <c r="FOM1" s="17"/>
      <c r="FON1" s="17"/>
      <c r="FOO1" s="17"/>
      <c r="FOP1" s="17"/>
      <c r="FOQ1" s="17"/>
      <c r="FOR1" s="17"/>
      <c r="FOS1" s="17"/>
      <c r="FOT1" s="17"/>
      <c r="FOU1" s="17"/>
      <c r="FOV1" s="17"/>
      <c r="FOW1" s="17"/>
      <c r="FOX1" s="17"/>
      <c r="FOY1" s="17"/>
      <c r="FOZ1" s="17"/>
      <c r="FPA1" s="17"/>
      <c r="FPB1" s="17"/>
      <c r="FPC1" s="17"/>
      <c r="FPD1" s="17"/>
      <c r="FPE1" s="17"/>
      <c r="FPF1" s="17"/>
      <c r="FPG1" s="17"/>
      <c r="FPH1" s="17"/>
      <c r="FPI1" s="17"/>
      <c r="FPJ1" s="17"/>
      <c r="FPK1" s="17"/>
      <c r="FPL1" s="17"/>
      <c r="FPM1" s="17"/>
      <c r="FPN1" s="17"/>
      <c r="FPO1" s="17"/>
      <c r="FPP1" s="17"/>
      <c r="FPQ1" s="17"/>
      <c r="FPR1" s="17"/>
      <c r="FPS1" s="17"/>
      <c r="FPT1" s="17"/>
      <c r="FPU1" s="17"/>
      <c r="FPV1" s="17"/>
      <c r="FPW1" s="17"/>
      <c r="FPX1" s="17"/>
      <c r="FPY1" s="17"/>
      <c r="FPZ1" s="17"/>
      <c r="FQA1" s="17"/>
      <c r="FQB1" s="17"/>
      <c r="FQC1" s="17"/>
      <c r="FQD1" s="17"/>
      <c r="FQE1" s="17"/>
      <c r="FQF1" s="17"/>
      <c r="FQG1" s="17"/>
      <c r="FQH1" s="17"/>
      <c r="FQI1" s="17"/>
      <c r="FQJ1" s="17"/>
      <c r="FQK1" s="17"/>
      <c r="FQL1" s="17"/>
      <c r="FQM1" s="17"/>
      <c r="FQN1" s="17"/>
      <c r="FQO1" s="17"/>
      <c r="FQP1" s="17"/>
      <c r="FQQ1" s="17"/>
      <c r="FQR1" s="17"/>
      <c r="FQS1" s="17"/>
      <c r="FQT1" s="17"/>
      <c r="FQU1" s="17"/>
      <c r="FQV1" s="17"/>
      <c r="FQW1" s="17"/>
      <c r="FQX1" s="17"/>
      <c r="FQY1" s="17"/>
      <c r="FQZ1" s="17"/>
      <c r="FRA1" s="17"/>
      <c r="FRB1" s="17"/>
      <c r="FRC1" s="17"/>
      <c r="FRD1" s="17"/>
      <c r="FRE1" s="17"/>
      <c r="FRF1" s="17"/>
      <c r="FRG1" s="17"/>
      <c r="FRH1" s="17"/>
      <c r="FRI1" s="17"/>
      <c r="FRJ1" s="17"/>
      <c r="FRK1" s="17"/>
      <c r="FRL1" s="17"/>
      <c r="FRM1" s="17"/>
      <c r="FRN1" s="17"/>
      <c r="FRO1" s="17"/>
      <c r="FRP1" s="17"/>
      <c r="FRQ1" s="17"/>
      <c r="FRR1" s="17"/>
      <c r="FRS1" s="17"/>
      <c r="FRT1" s="17"/>
      <c r="FRU1" s="17"/>
      <c r="FRV1" s="17"/>
      <c r="FRW1" s="17"/>
      <c r="FRX1" s="17"/>
      <c r="FRY1" s="17"/>
      <c r="FRZ1" s="17"/>
      <c r="FSA1" s="17"/>
      <c r="FSB1" s="17"/>
      <c r="FSC1" s="17"/>
      <c r="FSD1" s="17"/>
      <c r="FSE1" s="17"/>
      <c r="FSF1" s="17"/>
      <c r="FSG1" s="17"/>
      <c r="FSH1" s="17"/>
      <c r="FSI1" s="17"/>
      <c r="FSJ1" s="17"/>
      <c r="FSK1" s="17"/>
      <c r="FSL1" s="17"/>
      <c r="FSM1" s="17"/>
      <c r="FSN1" s="17"/>
      <c r="FSO1" s="17"/>
      <c r="FSP1" s="17"/>
      <c r="FSQ1" s="17"/>
      <c r="FSR1" s="17"/>
      <c r="FSS1" s="17"/>
      <c r="FST1" s="17"/>
      <c r="FSU1" s="17"/>
      <c r="FSV1" s="17"/>
      <c r="FSW1" s="17"/>
      <c r="FSX1" s="17"/>
      <c r="FSY1" s="17"/>
      <c r="FSZ1" s="17"/>
      <c r="FTA1" s="17"/>
      <c r="FTB1" s="17"/>
      <c r="FTC1" s="17"/>
      <c r="FTD1" s="17"/>
      <c r="FTE1" s="17"/>
      <c r="FTF1" s="17"/>
      <c r="FTG1" s="17"/>
      <c r="FTH1" s="17"/>
      <c r="FTI1" s="17"/>
      <c r="FTJ1" s="17"/>
      <c r="FTK1" s="17"/>
      <c r="FTL1" s="17"/>
      <c r="FTM1" s="17"/>
      <c r="FTN1" s="17"/>
      <c r="FTO1" s="17"/>
      <c r="FTP1" s="17"/>
      <c r="FTQ1" s="17"/>
      <c r="FTR1" s="17"/>
      <c r="FTS1" s="17"/>
      <c r="FTT1" s="17"/>
      <c r="FTU1" s="17"/>
      <c r="FTV1" s="17"/>
      <c r="FTW1" s="17"/>
      <c r="FTX1" s="17"/>
      <c r="FTY1" s="17"/>
      <c r="FTZ1" s="17"/>
      <c r="FUA1" s="17"/>
      <c r="FUB1" s="17"/>
      <c r="FUC1" s="17"/>
      <c r="FUD1" s="17"/>
      <c r="FUE1" s="17"/>
      <c r="FUF1" s="17"/>
      <c r="FUG1" s="17"/>
      <c r="FUH1" s="17"/>
      <c r="FUI1" s="17"/>
      <c r="FUJ1" s="17"/>
      <c r="FUK1" s="17"/>
      <c r="FUL1" s="17"/>
      <c r="FUM1" s="17"/>
      <c r="FUN1" s="17"/>
      <c r="FUO1" s="17"/>
      <c r="FUP1" s="17"/>
      <c r="FUQ1" s="17"/>
      <c r="FUR1" s="17"/>
      <c r="FUS1" s="17"/>
      <c r="FUT1" s="17"/>
      <c r="FUU1" s="17"/>
      <c r="FUV1" s="17"/>
      <c r="FUW1" s="17"/>
      <c r="FUX1" s="17"/>
      <c r="FUY1" s="17"/>
      <c r="FUZ1" s="17"/>
      <c r="FVA1" s="17"/>
      <c r="FVB1" s="17"/>
      <c r="FVC1" s="17"/>
      <c r="FVD1" s="17"/>
      <c r="FVE1" s="17"/>
      <c r="FVF1" s="17"/>
      <c r="FVG1" s="17"/>
      <c r="FVH1" s="17"/>
      <c r="FVI1" s="17"/>
      <c r="FVJ1" s="17"/>
      <c r="FVK1" s="17"/>
      <c r="FVL1" s="17"/>
      <c r="FVM1" s="17"/>
      <c r="FVN1" s="17"/>
      <c r="FVO1" s="17"/>
      <c r="FVP1" s="17"/>
      <c r="FVQ1" s="17"/>
      <c r="FVR1" s="17"/>
      <c r="FVS1" s="17"/>
      <c r="FVT1" s="17"/>
      <c r="FVU1" s="17"/>
      <c r="FVV1" s="17"/>
      <c r="FVW1" s="17"/>
      <c r="FVX1" s="17"/>
      <c r="FVY1" s="17"/>
      <c r="FVZ1" s="17"/>
      <c r="FWA1" s="17"/>
      <c r="FWB1" s="17"/>
      <c r="FWC1" s="17"/>
      <c r="FWD1" s="17"/>
      <c r="FWE1" s="17"/>
      <c r="FWF1" s="17"/>
      <c r="FWG1" s="17"/>
      <c r="FWH1" s="17"/>
      <c r="FWI1" s="17"/>
      <c r="FWJ1" s="17"/>
      <c r="FWK1" s="17"/>
      <c r="FWL1" s="17"/>
      <c r="FWM1" s="17"/>
      <c r="FWN1" s="17"/>
      <c r="FWO1" s="17"/>
      <c r="FWP1" s="17"/>
      <c r="FWQ1" s="17"/>
      <c r="FWR1" s="17"/>
      <c r="FWS1" s="17"/>
      <c r="FWT1" s="17"/>
      <c r="FWU1" s="17"/>
      <c r="FWV1" s="17"/>
      <c r="FWW1" s="17"/>
      <c r="FWX1" s="17"/>
      <c r="FWY1" s="17"/>
      <c r="FWZ1" s="17"/>
      <c r="FXA1" s="17"/>
      <c r="FXB1" s="17"/>
      <c r="FXC1" s="17"/>
      <c r="FXD1" s="17"/>
      <c r="FXE1" s="17"/>
      <c r="FXF1" s="17"/>
      <c r="FXG1" s="17"/>
      <c r="FXH1" s="17"/>
      <c r="FXI1" s="17"/>
      <c r="FXJ1" s="17"/>
      <c r="FXK1" s="17"/>
      <c r="FXL1" s="17"/>
      <c r="FXM1" s="17"/>
      <c r="FXN1" s="17"/>
      <c r="FXO1" s="17"/>
      <c r="FXP1" s="17"/>
      <c r="FXQ1" s="17"/>
      <c r="FXR1" s="17"/>
      <c r="FXS1" s="17"/>
      <c r="FXT1" s="17"/>
      <c r="FXU1" s="17"/>
      <c r="FXV1" s="17"/>
      <c r="FXW1" s="17"/>
      <c r="FXX1" s="17"/>
      <c r="FXY1" s="17"/>
      <c r="FXZ1" s="17"/>
      <c r="FYA1" s="17"/>
      <c r="FYB1" s="17"/>
      <c r="FYC1" s="17"/>
      <c r="FYD1" s="17"/>
      <c r="FYE1" s="17"/>
      <c r="FYF1" s="17"/>
      <c r="FYG1" s="17"/>
      <c r="FYH1" s="17"/>
      <c r="FYI1" s="17"/>
      <c r="FYJ1" s="17"/>
      <c r="FYK1" s="17"/>
      <c r="FYL1" s="17"/>
      <c r="FYM1" s="17"/>
      <c r="FYN1" s="17"/>
      <c r="FYO1" s="17"/>
      <c r="FYP1" s="17"/>
      <c r="FYQ1" s="17"/>
      <c r="FYR1" s="17"/>
      <c r="FYS1" s="17"/>
      <c r="FYT1" s="17"/>
      <c r="FYU1" s="17"/>
      <c r="FYV1" s="17"/>
      <c r="FYW1" s="17"/>
      <c r="FYX1" s="17"/>
      <c r="FYY1" s="17"/>
      <c r="FYZ1" s="17"/>
      <c r="FZA1" s="17"/>
      <c r="FZB1" s="17"/>
      <c r="FZC1" s="17"/>
      <c r="FZD1" s="17"/>
      <c r="FZE1" s="17"/>
      <c r="FZF1" s="17"/>
      <c r="FZG1" s="17"/>
      <c r="FZH1" s="17"/>
      <c r="FZI1" s="17"/>
      <c r="FZJ1" s="17"/>
      <c r="FZK1" s="17"/>
      <c r="FZL1" s="17"/>
      <c r="FZM1" s="17"/>
      <c r="FZN1" s="17"/>
      <c r="FZO1" s="17"/>
      <c r="FZP1" s="17"/>
      <c r="FZQ1" s="17"/>
      <c r="FZR1" s="17"/>
      <c r="FZS1" s="17"/>
      <c r="FZT1" s="17"/>
      <c r="FZU1" s="17"/>
      <c r="FZV1" s="17"/>
      <c r="FZW1" s="17"/>
      <c r="FZX1" s="17"/>
      <c r="FZY1" s="17"/>
      <c r="FZZ1" s="17"/>
      <c r="GAA1" s="17"/>
      <c r="GAB1" s="17"/>
      <c r="GAC1" s="17"/>
      <c r="GAD1" s="17"/>
      <c r="GAE1" s="17"/>
      <c r="GAF1" s="17"/>
      <c r="GAG1" s="17"/>
      <c r="GAH1" s="17"/>
      <c r="GAI1" s="17"/>
      <c r="GAJ1" s="17"/>
      <c r="GAK1" s="17"/>
      <c r="GAL1" s="17"/>
      <c r="GAM1" s="17"/>
      <c r="GAN1" s="17"/>
      <c r="GAO1" s="17"/>
      <c r="GAP1" s="17"/>
      <c r="GAQ1" s="17"/>
      <c r="GAR1" s="17"/>
      <c r="GAS1" s="17"/>
      <c r="GAT1" s="17"/>
      <c r="GAU1" s="17"/>
      <c r="GAV1" s="17"/>
      <c r="GAW1" s="17"/>
      <c r="GAX1" s="17"/>
      <c r="GAY1" s="17"/>
      <c r="GAZ1" s="17"/>
      <c r="GBA1" s="17"/>
      <c r="GBB1" s="17"/>
      <c r="GBC1" s="17"/>
      <c r="GBD1" s="17"/>
      <c r="GBE1" s="17"/>
      <c r="GBF1" s="17"/>
      <c r="GBG1" s="17"/>
      <c r="GBH1" s="17"/>
      <c r="GBI1" s="17"/>
      <c r="GBJ1" s="17"/>
      <c r="GBK1" s="17"/>
      <c r="GBL1" s="17"/>
      <c r="GBM1" s="17"/>
      <c r="GBN1" s="17"/>
      <c r="GBO1" s="17"/>
      <c r="GBP1" s="17"/>
      <c r="GBQ1" s="17"/>
      <c r="GBR1" s="17"/>
      <c r="GBS1" s="17"/>
      <c r="GBT1" s="17"/>
      <c r="GBU1" s="17"/>
      <c r="GBV1" s="17"/>
      <c r="GBW1" s="17"/>
      <c r="GBX1" s="17"/>
      <c r="GBY1" s="17"/>
      <c r="GBZ1" s="17"/>
      <c r="GCA1" s="17"/>
      <c r="GCB1" s="17"/>
      <c r="GCC1" s="17"/>
      <c r="GCD1" s="17"/>
      <c r="GCE1" s="17"/>
      <c r="GCF1" s="17"/>
      <c r="GCG1" s="17"/>
      <c r="GCH1" s="17"/>
      <c r="GCI1" s="17"/>
      <c r="GCJ1" s="17"/>
      <c r="GCK1" s="17"/>
      <c r="GCL1" s="17"/>
      <c r="GCM1" s="17"/>
      <c r="GCN1" s="17"/>
      <c r="GCO1" s="17"/>
      <c r="GCP1" s="17"/>
      <c r="GCQ1" s="17"/>
      <c r="GCR1" s="17"/>
      <c r="GCS1" s="17"/>
      <c r="GCT1" s="17"/>
      <c r="GCU1" s="17"/>
      <c r="GCV1" s="17"/>
      <c r="GCW1" s="17"/>
      <c r="GCX1" s="17"/>
      <c r="GCY1" s="17"/>
      <c r="GCZ1" s="17"/>
      <c r="GDA1" s="17"/>
      <c r="GDB1" s="17"/>
      <c r="GDC1" s="17"/>
      <c r="GDD1" s="17"/>
      <c r="GDE1" s="17"/>
      <c r="GDF1" s="17"/>
      <c r="GDG1" s="17"/>
      <c r="GDH1" s="17"/>
      <c r="GDI1" s="17"/>
      <c r="GDJ1" s="17"/>
      <c r="GDK1" s="17"/>
      <c r="GDL1" s="17"/>
      <c r="GDM1" s="17"/>
      <c r="GDN1" s="17"/>
      <c r="GDO1" s="17"/>
      <c r="GDP1" s="17"/>
      <c r="GDQ1" s="17"/>
      <c r="GDR1" s="17"/>
      <c r="GDS1" s="17"/>
      <c r="GDT1" s="17"/>
      <c r="GDU1" s="17"/>
      <c r="GDV1" s="17"/>
      <c r="GDW1" s="17"/>
      <c r="GDX1" s="17"/>
      <c r="GDY1" s="17"/>
      <c r="GDZ1" s="17"/>
      <c r="GEA1" s="17"/>
      <c r="GEB1" s="17"/>
      <c r="GEC1" s="17"/>
      <c r="GED1" s="17"/>
      <c r="GEE1" s="17"/>
      <c r="GEF1" s="17"/>
      <c r="GEG1" s="17"/>
      <c r="GEH1" s="17"/>
      <c r="GEI1" s="17"/>
      <c r="GEJ1" s="17"/>
      <c r="GEK1" s="17"/>
      <c r="GEL1" s="17"/>
      <c r="GEM1" s="17"/>
      <c r="GEN1" s="17"/>
      <c r="GEO1" s="17"/>
      <c r="GEP1" s="17"/>
      <c r="GEQ1" s="17"/>
      <c r="GER1" s="17"/>
      <c r="GES1" s="17"/>
      <c r="GET1" s="17"/>
      <c r="GEU1" s="17"/>
      <c r="GEV1" s="17"/>
      <c r="GEW1" s="17"/>
      <c r="GEX1" s="17"/>
      <c r="GEY1" s="17"/>
      <c r="GEZ1" s="17"/>
      <c r="GFA1" s="17"/>
      <c r="GFB1" s="17"/>
      <c r="GFC1" s="17"/>
      <c r="GFD1" s="17"/>
      <c r="GFE1" s="17"/>
      <c r="GFF1" s="17"/>
      <c r="GFG1" s="17"/>
      <c r="GFH1" s="17"/>
      <c r="GFI1" s="17"/>
      <c r="GFJ1" s="17"/>
      <c r="GFK1" s="17"/>
      <c r="GFL1" s="17"/>
      <c r="GFM1" s="17"/>
      <c r="GFN1" s="17"/>
      <c r="GFO1" s="17"/>
      <c r="GFP1" s="17"/>
      <c r="GFQ1" s="17"/>
      <c r="GFR1" s="17"/>
      <c r="GFS1" s="17"/>
      <c r="GFT1" s="17"/>
      <c r="GFU1" s="17"/>
      <c r="GFV1" s="17"/>
      <c r="GFW1" s="17"/>
      <c r="GFX1" s="17"/>
      <c r="GFY1" s="17"/>
      <c r="GFZ1" s="17"/>
      <c r="GGA1" s="17"/>
      <c r="GGB1" s="17"/>
      <c r="GGC1" s="17"/>
      <c r="GGD1" s="17"/>
      <c r="GGE1" s="17"/>
      <c r="GGF1" s="17"/>
      <c r="GGG1" s="17"/>
      <c r="GGH1" s="17"/>
      <c r="GGI1" s="17"/>
      <c r="GGJ1" s="17"/>
      <c r="GGK1" s="17"/>
      <c r="GGL1" s="17"/>
      <c r="GGM1" s="17"/>
      <c r="GGN1" s="17"/>
      <c r="GGO1" s="17"/>
      <c r="GGP1" s="17"/>
      <c r="GGQ1" s="17"/>
      <c r="GGR1" s="17"/>
      <c r="GGS1" s="17"/>
      <c r="GGT1" s="17"/>
      <c r="GGU1" s="17"/>
      <c r="GGV1" s="17"/>
      <c r="GGW1" s="17"/>
      <c r="GGX1" s="17"/>
      <c r="GGY1" s="17"/>
      <c r="GGZ1" s="17"/>
      <c r="GHA1" s="17"/>
      <c r="GHB1" s="17"/>
      <c r="GHC1" s="17"/>
      <c r="GHD1" s="17"/>
      <c r="GHE1" s="17"/>
      <c r="GHF1" s="17"/>
      <c r="GHG1" s="17"/>
      <c r="GHH1" s="17"/>
      <c r="GHI1" s="17"/>
      <c r="GHJ1" s="17"/>
      <c r="GHK1" s="17"/>
      <c r="GHL1" s="17"/>
      <c r="GHM1" s="17"/>
      <c r="GHN1" s="17"/>
      <c r="GHO1" s="17"/>
      <c r="GHP1" s="17"/>
      <c r="GHQ1" s="17"/>
      <c r="GHR1" s="17"/>
      <c r="GHS1" s="17"/>
      <c r="GHT1" s="17"/>
      <c r="GHU1" s="17"/>
      <c r="GHV1" s="17"/>
      <c r="GHW1" s="17"/>
      <c r="GHX1" s="17"/>
      <c r="GHY1" s="17"/>
      <c r="GHZ1" s="17"/>
      <c r="GIA1" s="17"/>
      <c r="GIB1" s="17"/>
      <c r="GIC1" s="17"/>
      <c r="GID1" s="17"/>
      <c r="GIE1" s="17"/>
      <c r="GIF1" s="17"/>
      <c r="GIG1" s="17"/>
      <c r="GIH1" s="17"/>
      <c r="GII1" s="17"/>
      <c r="GIJ1" s="17"/>
      <c r="GIK1" s="17"/>
      <c r="GIL1" s="17"/>
      <c r="GIM1" s="17"/>
      <c r="GIN1" s="17"/>
      <c r="GIO1" s="17"/>
      <c r="GIP1" s="17"/>
      <c r="GIQ1" s="17"/>
      <c r="GIR1" s="17"/>
      <c r="GIS1" s="17"/>
      <c r="GIT1" s="17"/>
      <c r="GIU1" s="17"/>
      <c r="GIV1" s="17"/>
      <c r="GIW1" s="17"/>
      <c r="GIX1" s="17"/>
      <c r="GIY1" s="17"/>
      <c r="GIZ1" s="17"/>
      <c r="GJA1" s="17"/>
      <c r="GJB1" s="17"/>
      <c r="GJC1" s="17"/>
      <c r="GJD1" s="17"/>
      <c r="GJE1" s="17"/>
      <c r="GJF1" s="17"/>
      <c r="GJG1" s="17"/>
      <c r="GJH1" s="17"/>
      <c r="GJI1" s="17"/>
      <c r="GJJ1" s="17"/>
      <c r="GJK1" s="17"/>
      <c r="GJL1" s="17"/>
      <c r="GJM1" s="17"/>
      <c r="GJN1" s="17"/>
      <c r="GJO1" s="17"/>
      <c r="GJP1" s="17"/>
      <c r="GJQ1" s="17"/>
      <c r="GJR1" s="17"/>
      <c r="GJS1" s="17"/>
      <c r="GJT1" s="17"/>
      <c r="GJU1" s="17"/>
      <c r="GJV1" s="17"/>
      <c r="GJW1" s="17"/>
      <c r="GJX1" s="17"/>
      <c r="GJY1" s="17"/>
      <c r="GJZ1" s="17"/>
      <c r="GKA1" s="17"/>
      <c r="GKB1" s="17"/>
      <c r="GKC1" s="17"/>
      <c r="GKD1" s="17"/>
      <c r="GKE1" s="17"/>
      <c r="GKF1" s="17"/>
      <c r="GKG1" s="17"/>
      <c r="GKH1" s="17"/>
      <c r="GKI1" s="17"/>
      <c r="GKJ1" s="17"/>
      <c r="GKK1" s="17"/>
      <c r="GKL1" s="17"/>
      <c r="GKM1" s="17"/>
      <c r="GKN1" s="17"/>
      <c r="GKO1" s="17"/>
      <c r="GKP1" s="17"/>
      <c r="GKQ1" s="17"/>
      <c r="GKR1" s="17"/>
      <c r="GKS1" s="17"/>
      <c r="GKT1" s="17"/>
      <c r="GKU1" s="17"/>
      <c r="GKV1" s="17"/>
      <c r="GKW1" s="17"/>
      <c r="GKX1" s="17"/>
      <c r="GKY1" s="17"/>
      <c r="GKZ1" s="17"/>
      <c r="GLA1" s="17"/>
      <c r="GLB1" s="17"/>
      <c r="GLC1" s="17"/>
      <c r="GLD1" s="17"/>
      <c r="GLE1" s="17"/>
      <c r="GLF1" s="17"/>
      <c r="GLG1" s="17"/>
      <c r="GLH1" s="17"/>
      <c r="GLI1" s="17"/>
      <c r="GLJ1" s="17"/>
      <c r="GLK1" s="17"/>
      <c r="GLL1" s="17"/>
      <c r="GLM1" s="17"/>
      <c r="GLN1" s="17"/>
      <c r="GLO1" s="17"/>
      <c r="GLP1" s="17"/>
      <c r="GLQ1" s="17"/>
      <c r="GLR1" s="17"/>
      <c r="GLS1" s="17"/>
      <c r="GLT1" s="17"/>
      <c r="GLU1" s="17"/>
      <c r="GLV1" s="17"/>
      <c r="GLW1" s="17"/>
      <c r="GLX1" s="17"/>
      <c r="GLY1" s="17"/>
      <c r="GLZ1" s="17"/>
      <c r="GMA1" s="17"/>
      <c r="GMB1" s="17"/>
      <c r="GMC1" s="17"/>
      <c r="GMD1" s="17"/>
      <c r="GME1" s="17"/>
      <c r="GMF1" s="17"/>
      <c r="GMG1" s="17"/>
      <c r="GMH1" s="17"/>
      <c r="GMI1" s="17"/>
      <c r="GMJ1" s="17"/>
      <c r="GMK1" s="17"/>
      <c r="GML1" s="17"/>
      <c r="GMM1" s="17"/>
      <c r="GMN1" s="17"/>
      <c r="GMO1" s="17"/>
      <c r="GMP1" s="17"/>
      <c r="GMQ1" s="17"/>
      <c r="GMR1" s="17"/>
      <c r="GMS1" s="17"/>
      <c r="GMT1" s="17"/>
      <c r="GMU1" s="17"/>
      <c r="GMV1" s="17"/>
      <c r="GMW1" s="17"/>
      <c r="GMX1" s="17"/>
      <c r="GMY1" s="17"/>
      <c r="GMZ1" s="17"/>
      <c r="GNA1" s="17"/>
      <c r="GNB1" s="17"/>
      <c r="GNC1" s="17"/>
      <c r="GND1" s="17"/>
      <c r="GNE1" s="17"/>
      <c r="GNF1" s="17"/>
      <c r="GNG1" s="17"/>
      <c r="GNH1" s="17"/>
      <c r="GNI1" s="17"/>
      <c r="GNJ1" s="17"/>
      <c r="GNK1" s="17"/>
      <c r="GNL1" s="17"/>
      <c r="GNM1" s="17"/>
      <c r="GNN1" s="17"/>
      <c r="GNO1" s="17"/>
      <c r="GNP1" s="17"/>
      <c r="GNQ1" s="17"/>
      <c r="GNR1" s="17"/>
      <c r="GNS1" s="17"/>
      <c r="GNT1" s="17"/>
      <c r="GNU1" s="17"/>
      <c r="GNV1" s="17"/>
      <c r="GNW1" s="17"/>
      <c r="GNX1" s="17"/>
      <c r="GNY1" s="17"/>
      <c r="GNZ1" s="17"/>
      <c r="GOA1" s="17"/>
      <c r="GOB1" s="17"/>
      <c r="GOC1" s="17"/>
      <c r="GOD1" s="17"/>
      <c r="GOE1" s="17"/>
      <c r="GOF1" s="17"/>
      <c r="GOG1" s="17"/>
      <c r="GOH1" s="17"/>
      <c r="GOI1" s="17"/>
      <c r="GOJ1" s="17"/>
      <c r="GOK1" s="17"/>
      <c r="GOL1" s="17"/>
      <c r="GOM1" s="17"/>
      <c r="GON1" s="17"/>
      <c r="GOO1" s="17"/>
      <c r="GOP1" s="17"/>
      <c r="GOQ1" s="17"/>
      <c r="GOR1" s="17"/>
      <c r="GOS1" s="17"/>
      <c r="GOT1" s="17"/>
      <c r="GOU1" s="17"/>
      <c r="GOV1" s="17"/>
      <c r="GOW1" s="17"/>
      <c r="GOX1" s="17"/>
      <c r="GOY1" s="17"/>
      <c r="GOZ1" s="17"/>
      <c r="GPA1" s="17"/>
      <c r="GPB1" s="17"/>
      <c r="GPC1" s="17"/>
      <c r="GPD1" s="17"/>
      <c r="GPE1" s="17"/>
      <c r="GPF1" s="17"/>
      <c r="GPG1" s="17"/>
      <c r="GPH1" s="17"/>
      <c r="GPI1" s="17"/>
      <c r="GPJ1" s="17"/>
      <c r="GPK1" s="17"/>
      <c r="GPL1" s="17"/>
      <c r="GPM1" s="17"/>
      <c r="GPN1" s="17"/>
      <c r="GPO1" s="17"/>
      <c r="GPP1" s="17"/>
      <c r="GPQ1" s="17"/>
      <c r="GPR1" s="17"/>
      <c r="GPS1" s="17"/>
      <c r="GPT1" s="17"/>
      <c r="GPU1" s="17"/>
      <c r="GPV1" s="17"/>
      <c r="GPW1" s="17"/>
      <c r="GPX1" s="17"/>
      <c r="GPY1" s="17"/>
      <c r="GPZ1" s="17"/>
      <c r="GQA1" s="17"/>
      <c r="GQB1" s="17"/>
      <c r="GQC1" s="17"/>
      <c r="GQD1" s="17"/>
      <c r="GQE1" s="17"/>
      <c r="GQF1" s="17"/>
      <c r="GQG1" s="17"/>
      <c r="GQH1" s="17"/>
      <c r="GQI1" s="17"/>
      <c r="GQJ1" s="17"/>
      <c r="GQK1" s="17"/>
      <c r="GQL1" s="17"/>
      <c r="GQM1" s="17"/>
      <c r="GQN1" s="17"/>
      <c r="GQO1" s="17"/>
      <c r="GQP1" s="17"/>
      <c r="GQQ1" s="17"/>
      <c r="GQR1" s="17"/>
      <c r="GQS1" s="17"/>
      <c r="GQT1" s="17"/>
      <c r="GQU1" s="17"/>
      <c r="GQV1" s="17"/>
      <c r="GQW1" s="17"/>
      <c r="GQX1" s="17"/>
      <c r="GQY1" s="17"/>
      <c r="GQZ1" s="17"/>
      <c r="GRA1" s="17"/>
      <c r="GRB1" s="17"/>
      <c r="GRC1" s="17"/>
      <c r="GRD1" s="17"/>
      <c r="GRE1" s="17"/>
      <c r="GRF1" s="17"/>
      <c r="GRG1" s="17"/>
      <c r="GRH1" s="17"/>
      <c r="GRI1" s="17"/>
      <c r="GRJ1" s="17"/>
      <c r="GRK1" s="17"/>
      <c r="GRL1" s="17"/>
      <c r="GRM1" s="17"/>
      <c r="GRN1" s="17"/>
      <c r="GRO1" s="17"/>
      <c r="GRP1" s="17"/>
      <c r="GRQ1" s="17"/>
      <c r="GRR1" s="17"/>
      <c r="GRS1" s="17"/>
      <c r="GRT1" s="17"/>
      <c r="GRU1" s="17"/>
      <c r="GRV1" s="17"/>
      <c r="GRW1" s="17"/>
      <c r="GRX1" s="17"/>
      <c r="GRY1" s="17"/>
      <c r="GRZ1" s="17"/>
      <c r="GSA1" s="17"/>
      <c r="GSB1" s="17"/>
      <c r="GSC1" s="17"/>
      <c r="GSD1" s="17"/>
      <c r="GSE1" s="17"/>
      <c r="GSF1" s="17"/>
      <c r="GSG1" s="17"/>
      <c r="GSH1" s="17"/>
      <c r="GSI1" s="17"/>
      <c r="GSJ1" s="17"/>
      <c r="GSK1" s="17"/>
      <c r="GSL1" s="17"/>
      <c r="GSM1" s="17"/>
      <c r="GSN1" s="17"/>
      <c r="GSO1" s="17"/>
      <c r="GSP1" s="17"/>
      <c r="GSQ1" s="17"/>
      <c r="GSR1" s="17"/>
      <c r="GSS1" s="17"/>
      <c r="GST1" s="17"/>
      <c r="GSU1" s="17"/>
      <c r="GSV1" s="17"/>
      <c r="GSW1" s="17"/>
      <c r="GSX1" s="17"/>
      <c r="GSY1" s="17"/>
      <c r="GSZ1" s="17"/>
      <c r="GTA1" s="17"/>
      <c r="GTB1" s="17"/>
      <c r="GTC1" s="17"/>
      <c r="GTD1" s="17"/>
      <c r="GTE1" s="17"/>
      <c r="GTF1" s="17"/>
      <c r="GTG1" s="17"/>
      <c r="GTH1" s="17"/>
      <c r="GTI1" s="17"/>
      <c r="GTJ1" s="17"/>
      <c r="GTK1" s="17"/>
      <c r="GTL1" s="17"/>
      <c r="GTM1" s="17"/>
      <c r="GTN1" s="17"/>
      <c r="GTO1" s="17"/>
      <c r="GTP1" s="17"/>
      <c r="GTQ1" s="17"/>
      <c r="GTR1" s="17"/>
      <c r="GTS1" s="17"/>
      <c r="GTT1" s="17"/>
      <c r="GTU1" s="17"/>
      <c r="GTV1" s="17"/>
      <c r="GTW1" s="17"/>
      <c r="GTX1" s="17"/>
      <c r="GTY1" s="17"/>
      <c r="GTZ1" s="17"/>
      <c r="GUA1" s="17"/>
      <c r="GUB1" s="17"/>
      <c r="GUC1" s="17"/>
      <c r="GUD1" s="17"/>
      <c r="GUE1" s="17"/>
      <c r="GUF1" s="17"/>
      <c r="GUG1" s="17"/>
      <c r="GUH1" s="17"/>
      <c r="GUI1" s="17"/>
      <c r="GUJ1" s="17"/>
      <c r="GUK1" s="17"/>
      <c r="GUL1" s="17"/>
      <c r="GUM1" s="17"/>
      <c r="GUN1" s="17"/>
      <c r="GUO1" s="17"/>
      <c r="GUP1" s="17"/>
      <c r="GUQ1" s="17"/>
      <c r="GUR1" s="17"/>
      <c r="GUS1" s="17"/>
      <c r="GUT1" s="17"/>
      <c r="GUU1" s="17"/>
      <c r="GUV1" s="17"/>
      <c r="GUW1" s="17"/>
      <c r="GUX1" s="17"/>
      <c r="GUY1" s="17"/>
      <c r="GUZ1" s="17"/>
      <c r="GVA1" s="17"/>
      <c r="GVB1" s="17"/>
      <c r="GVC1" s="17"/>
      <c r="GVD1" s="17"/>
      <c r="GVE1" s="17"/>
      <c r="GVF1" s="17"/>
      <c r="GVG1" s="17"/>
      <c r="GVH1" s="17"/>
      <c r="GVI1" s="17"/>
      <c r="GVJ1" s="17"/>
      <c r="GVK1" s="17"/>
      <c r="GVL1" s="17"/>
      <c r="GVM1" s="17"/>
      <c r="GVN1" s="17"/>
      <c r="GVO1" s="17"/>
      <c r="GVP1" s="17"/>
      <c r="GVQ1" s="17"/>
      <c r="GVR1" s="17"/>
      <c r="GVS1" s="17"/>
      <c r="GVT1" s="17"/>
      <c r="GVU1" s="17"/>
      <c r="GVV1" s="17"/>
      <c r="GVW1" s="17"/>
      <c r="GVX1" s="17"/>
      <c r="GVY1" s="17"/>
      <c r="GVZ1" s="17"/>
      <c r="GWA1" s="17"/>
      <c r="GWB1" s="17"/>
      <c r="GWC1" s="17"/>
      <c r="GWD1" s="17"/>
      <c r="GWE1" s="17"/>
      <c r="GWF1" s="17"/>
      <c r="GWG1" s="17"/>
      <c r="GWH1" s="17"/>
      <c r="GWI1" s="17"/>
      <c r="GWJ1" s="17"/>
      <c r="GWK1" s="17"/>
      <c r="GWL1" s="17"/>
      <c r="GWM1" s="17"/>
      <c r="GWN1" s="17"/>
      <c r="GWO1" s="17"/>
      <c r="GWP1" s="17"/>
      <c r="GWQ1" s="17"/>
      <c r="GWR1" s="17"/>
      <c r="GWS1" s="17"/>
      <c r="GWT1" s="17"/>
      <c r="GWU1" s="17"/>
      <c r="GWV1" s="17"/>
      <c r="GWW1" s="17"/>
      <c r="GWX1" s="17"/>
      <c r="GWY1" s="17"/>
      <c r="GWZ1" s="17"/>
      <c r="GXA1" s="17"/>
      <c r="GXB1" s="17"/>
      <c r="GXC1" s="17"/>
      <c r="GXD1" s="17"/>
      <c r="GXE1" s="17"/>
      <c r="GXF1" s="17"/>
      <c r="GXG1" s="17"/>
      <c r="GXH1" s="17"/>
      <c r="GXI1" s="17"/>
      <c r="GXJ1" s="17"/>
      <c r="GXK1" s="17"/>
      <c r="GXL1" s="17"/>
      <c r="GXM1" s="17"/>
      <c r="GXN1" s="17"/>
      <c r="GXO1" s="17"/>
      <c r="GXP1" s="17"/>
      <c r="GXQ1" s="17"/>
      <c r="GXR1" s="17"/>
      <c r="GXS1" s="17"/>
      <c r="GXT1" s="17"/>
      <c r="GXU1" s="17"/>
      <c r="GXV1" s="17"/>
      <c r="GXW1" s="17"/>
      <c r="GXX1" s="17"/>
      <c r="GXY1" s="17"/>
      <c r="GXZ1" s="17"/>
      <c r="GYA1" s="17"/>
      <c r="GYB1" s="17"/>
      <c r="GYC1" s="17"/>
      <c r="GYD1" s="17"/>
      <c r="GYE1" s="17"/>
      <c r="GYF1" s="17"/>
      <c r="GYG1" s="17"/>
      <c r="GYH1" s="17"/>
      <c r="GYI1" s="17"/>
      <c r="GYJ1" s="17"/>
      <c r="GYK1" s="17"/>
      <c r="GYL1" s="17"/>
      <c r="GYM1" s="17"/>
      <c r="GYN1" s="17"/>
      <c r="GYO1" s="17"/>
      <c r="GYP1" s="17"/>
      <c r="GYQ1" s="17"/>
      <c r="GYR1" s="17"/>
      <c r="GYS1" s="17"/>
      <c r="GYT1" s="17"/>
      <c r="GYU1" s="17"/>
      <c r="GYV1" s="17"/>
      <c r="GYW1" s="17"/>
      <c r="GYX1" s="17"/>
      <c r="GYY1" s="17"/>
      <c r="GYZ1" s="17"/>
      <c r="GZA1" s="17"/>
      <c r="GZB1" s="17"/>
      <c r="GZC1" s="17"/>
      <c r="GZD1" s="17"/>
      <c r="GZE1" s="17"/>
      <c r="GZF1" s="17"/>
      <c r="GZG1" s="17"/>
      <c r="GZH1" s="17"/>
      <c r="GZI1" s="17"/>
      <c r="GZJ1" s="17"/>
      <c r="GZK1" s="17"/>
      <c r="GZL1" s="17"/>
      <c r="GZM1" s="17"/>
      <c r="GZN1" s="17"/>
      <c r="GZO1" s="17"/>
      <c r="GZP1" s="17"/>
      <c r="GZQ1" s="17"/>
      <c r="GZR1" s="17"/>
      <c r="GZS1" s="17"/>
      <c r="GZT1" s="17"/>
      <c r="GZU1" s="17"/>
      <c r="GZV1" s="17"/>
      <c r="GZW1" s="17"/>
      <c r="GZX1" s="17"/>
      <c r="GZY1" s="17"/>
      <c r="GZZ1" s="17"/>
      <c r="HAA1" s="17"/>
      <c r="HAB1" s="17"/>
      <c r="HAC1" s="17"/>
      <c r="HAD1" s="17"/>
      <c r="HAE1" s="17"/>
      <c r="HAF1" s="17"/>
      <c r="HAG1" s="17"/>
      <c r="HAH1" s="17"/>
      <c r="HAI1" s="17"/>
      <c r="HAJ1" s="17"/>
      <c r="HAK1" s="17"/>
      <c r="HAL1" s="17"/>
      <c r="HAM1" s="17"/>
      <c r="HAN1" s="17"/>
      <c r="HAO1" s="17"/>
      <c r="HAP1" s="17"/>
      <c r="HAQ1" s="17"/>
      <c r="HAR1" s="17"/>
      <c r="HAS1" s="17"/>
      <c r="HAT1" s="17"/>
      <c r="HAU1" s="17"/>
      <c r="HAV1" s="17"/>
      <c r="HAW1" s="17"/>
      <c r="HAX1" s="17"/>
      <c r="HAY1" s="17"/>
      <c r="HAZ1" s="17"/>
      <c r="HBA1" s="17"/>
      <c r="HBB1" s="17"/>
      <c r="HBC1" s="17"/>
      <c r="HBD1" s="17"/>
      <c r="HBE1" s="17"/>
      <c r="HBF1" s="17"/>
      <c r="HBG1" s="17"/>
      <c r="HBH1" s="17"/>
      <c r="HBI1" s="17"/>
      <c r="HBJ1" s="17"/>
      <c r="HBK1" s="17"/>
      <c r="HBL1" s="17"/>
      <c r="HBM1" s="17"/>
      <c r="HBN1" s="17"/>
      <c r="HBO1" s="17"/>
      <c r="HBP1" s="17"/>
      <c r="HBQ1" s="17"/>
      <c r="HBR1" s="17"/>
      <c r="HBS1" s="17"/>
      <c r="HBT1" s="17"/>
      <c r="HBU1" s="17"/>
      <c r="HBV1" s="17"/>
      <c r="HBW1" s="17"/>
      <c r="HBX1" s="17"/>
      <c r="HBY1" s="17"/>
      <c r="HBZ1" s="17"/>
      <c r="HCA1" s="17"/>
      <c r="HCB1" s="17"/>
      <c r="HCC1" s="17"/>
      <c r="HCD1" s="17"/>
      <c r="HCE1" s="17"/>
      <c r="HCF1" s="17"/>
      <c r="HCG1" s="17"/>
      <c r="HCH1" s="17"/>
      <c r="HCI1" s="17"/>
      <c r="HCJ1" s="17"/>
      <c r="HCK1" s="17"/>
      <c r="HCL1" s="17"/>
      <c r="HCM1" s="17"/>
      <c r="HCN1" s="17"/>
      <c r="HCO1" s="17"/>
      <c r="HCP1" s="17"/>
      <c r="HCQ1" s="17"/>
      <c r="HCR1" s="17"/>
      <c r="HCS1" s="17"/>
      <c r="HCT1" s="17"/>
      <c r="HCU1" s="17"/>
      <c r="HCV1" s="17"/>
      <c r="HCW1" s="17"/>
      <c r="HCX1" s="17"/>
      <c r="HCY1" s="17"/>
      <c r="HCZ1" s="17"/>
      <c r="HDA1" s="17"/>
      <c r="HDB1" s="17"/>
      <c r="HDC1" s="17"/>
      <c r="HDD1" s="17"/>
      <c r="HDE1" s="17"/>
      <c r="HDF1" s="17"/>
      <c r="HDG1" s="17"/>
      <c r="HDH1" s="17"/>
      <c r="HDI1" s="17"/>
      <c r="HDJ1" s="17"/>
      <c r="HDK1" s="17"/>
      <c r="HDL1" s="17"/>
      <c r="HDM1" s="17"/>
      <c r="HDN1" s="17"/>
      <c r="HDO1" s="17"/>
      <c r="HDP1" s="17"/>
      <c r="HDQ1" s="17"/>
      <c r="HDR1" s="17"/>
      <c r="HDS1" s="17"/>
      <c r="HDT1" s="17"/>
      <c r="HDU1" s="17"/>
      <c r="HDV1" s="17"/>
      <c r="HDW1" s="17"/>
      <c r="HDX1" s="17"/>
      <c r="HDY1" s="17"/>
      <c r="HDZ1" s="17"/>
      <c r="HEA1" s="17"/>
      <c r="HEB1" s="17"/>
      <c r="HEC1" s="17"/>
      <c r="HED1" s="17"/>
      <c r="HEE1" s="17"/>
      <c r="HEF1" s="17"/>
      <c r="HEG1" s="17"/>
      <c r="HEH1" s="17"/>
      <c r="HEI1" s="17"/>
      <c r="HEJ1" s="17"/>
      <c r="HEK1" s="17"/>
      <c r="HEL1" s="17"/>
      <c r="HEM1" s="17"/>
      <c r="HEN1" s="17"/>
      <c r="HEO1" s="17"/>
      <c r="HEP1" s="17"/>
      <c r="HEQ1" s="17"/>
      <c r="HER1" s="17"/>
      <c r="HES1" s="17"/>
      <c r="HET1" s="17"/>
      <c r="HEU1" s="17"/>
      <c r="HEV1" s="17"/>
      <c r="HEW1" s="17"/>
      <c r="HEX1" s="17"/>
      <c r="HEY1" s="17"/>
      <c r="HEZ1" s="17"/>
      <c r="HFA1" s="17"/>
      <c r="HFB1" s="17"/>
      <c r="HFC1" s="17"/>
      <c r="HFD1" s="17"/>
      <c r="HFE1" s="17"/>
      <c r="HFF1" s="17"/>
      <c r="HFG1" s="17"/>
      <c r="HFH1" s="17"/>
      <c r="HFI1" s="17"/>
      <c r="HFJ1" s="17"/>
      <c r="HFK1" s="17"/>
      <c r="HFL1" s="17"/>
      <c r="HFM1" s="17"/>
      <c r="HFN1" s="17"/>
      <c r="HFO1" s="17"/>
      <c r="HFP1" s="17"/>
      <c r="HFQ1" s="17"/>
      <c r="HFR1" s="17"/>
      <c r="HFS1" s="17"/>
      <c r="HFT1" s="17"/>
      <c r="HFU1" s="17"/>
      <c r="HFV1" s="17"/>
      <c r="HFW1" s="17"/>
      <c r="HFX1" s="17"/>
      <c r="HFY1" s="17"/>
      <c r="HFZ1" s="17"/>
      <c r="HGA1" s="17"/>
      <c r="HGB1" s="17"/>
      <c r="HGC1" s="17"/>
      <c r="HGD1" s="17"/>
      <c r="HGE1" s="17"/>
      <c r="HGF1" s="17"/>
      <c r="HGG1" s="17"/>
      <c r="HGH1" s="17"/>
      <c r="HGI1" s="17"/>
      <c r="HGJ1" s="17"/>
      <c r="HGK1" s="17"/>
      <c r="HGL1" s="17"/>
      <c r="HGM1" s="17"/>
      <c r="HGN1" s="17"/>
      <c r="HGO1" s="17"/>
      <c r="HGP1" s="17"/>
      <c r="HGQ1" s="17"/>
      <c r="HGR1" s="17"/>
      <c r="HGS1" s="17"/>
      <c r="HGT1" s="17"/>
      <c r="HGU1" s="17"/>
      <c r="HGV1" s="17"/>
      <c r="HGW1" s="17"/>
      <c r="HGX1" s="17"/>
      <c r="HGY1" s="17"/>
      <c r="HGZ1" s="17"/>
      <c r="HHA1" s="17"/>
      <c r="HHB1" s="17"/>
      <c r="HHC1" s="17"/>
      <c r="HHD1" s="17"/>
      <c r="HHE1" s="17"/>
      <c r="HHF1" s="17"/>
      <c r="HHG1" s="17"/>
      <c r="HHH1" s="17"/>
      <c r="HHI1" s="17"/>
      <c r="HHJ1" s="17"/>
      <c r="HHK1" s="17"/>
      <c r="HHL1" s="17"/>
      <c r="HHM1" s="17"/>
      <c r="HHN1" s="17"/>
      <c r="HHO1" s="17"/>
      <c r="HHP1" s="17"/>
      <c r="HHQ1" s="17"/>
      <c r="HHR1" s="17"/>
      <c r="HHS1" s="17"/>
      <c r="HHT1" s="17"/>
      <c r="HHU1" s="17"/>
      <c r="HHV1" s="17"/>
      <c r="HHW1" s="17"/>
      <c r="HHX1" s="17"/>
      <c r="HHY1" s="17"/>
      <c r="HHZ1" s="17"/>
      <c r="HIA1" s="17"/>
      <c r="HIB1" s="17"/>
      <c r="HIC1" s="17"/>
      <c r="HID1" s="17"/>
      <c r="HIE1" s="17"/>
      <c r="HIF1" s="17"/>
      <c r="HIG1" s="17"/>
      <c r="HIH1" s="17"/>
      <c r="HII1" s="17"/>
      <c r="HIJ1" s="17"/>
      <c r="HIK1" s="17"/>
      <c r="HIL1" s="17"/>
      <c r="HIM1" s="17"/>
      <c r="HIN1" s="17"/>
      <c r="HIO1" s="17"/>
      <c r="HIP1" s="17"/>
      <c r="HIQ1" s="17"/>
      <c r="HIR1" s="17"/>
      <c r="HIS1" s="17"/>
      <c r="HIT1" s="17"/>
      <c r="HIU1" s="17"/>
      <c r="HIV1" s="17"/>
      <c r="HIW1" s="17"/>
      <c r="HIX1" s="17"/>
      <c r="HIY1" s="17"/>
      <c r="HIZ1" s="17"/>
      <c r="HJA1" s="17"/>
      <c r="HJB1" s="17"/>
      <c r="HJC1" s="17"/>
      <c r="HJD1" s="17"/>
      <c r="HJE1" s="17"/>
      <c r="HJF1" s="17"/>
      <c r="HJG1" s="17"/>
      <c r="HJH1" s="17"/>
      <c r="HJI1" s="17"/>
      <c r="HJJ1" s="17"/>
      <c r="HJK1" s="17"/>
      <c r="HJL1" s="17"/>
      <c r="HJM1" s="17"/>
      <c r="HJN1" s="17"/>
      <c r="HJO1" s="17"/>
      <c r="HJP1" s="17"/>
      <c r="HJQ1" s="17"/>
      <c r="HJR1" s="17"/>
      <c r="HJS1" s="17"/>
      <c r="HJT1" s="17"/>
      <c r="HJU1" s="17"/>
      <c r="HJV1" s="17"/>
      <c r="HJW1" s="17"/>
      <c r="HJX1" s="17"/>
      <c r="HJY1" s="17"/>
      <c r="HJZ1" s="17"/>
      <c r="HKA1" s="17"/>
      <c r="HKB1" s="17"/>
      <c r="HKC1" s="17"/>
      <c r="HKD1" s="17"/>
      <c r="HKE1" s="17"/>
      <c r="HKF1" s="17"/>
      <c r="HKG1" s="17"/>
      <c r="HKH1" s="17"/>
      <c r="HKI1" s="17"/>
      <c r="HKJ1" s="17"/>
      <c r="HKK1" s="17"/>
      <c r="HKL1" s="17"/>
      <c r="HKM1" s="17"/>
      <c r="HKN1" s="17"/>
      <c r="HKO1" s="17"/>
      <c r="HKP1" s="17"/>
      <c r="HKQ1" s="17"/>
      <c r="HKR1" s="17"/>
      <c r="HKS1" s="17"/>
      <c r="HKT1" s="17"/>
      <c r="HKU1" s="17"/>
      <c r="HKV1" s="17"/>
      <c r="HKW1" s="17"/>
      <c r="HKX1" s="17"/>
      <c r="HKY1" s="17"/>
      <c r="HKZ1" s="17"/>
      <c r="HLA1" s="17"/>
      <c r="HLB1" s="17"/>
      <c r="HLC1" s="17"/>
      <c r="HLD1" s="17"/>
      <c r="HLE1" s="17"/>
      <c r="HLF1" s="17"/>
      <c r="HLG1" s="17"/>
      <c r="HLH1" s="17"/>
      <c r="HLI1" s="17"/>
      <c r="HLJ1" s="17"/>
      <c r="HLK1" s="17"/>
      <c r="HLL1" s="17"/>
      <c r="HLM1" s="17"/>
      <c r="HLN1" s="17"/>
      <c r="HLO1" s="17"/>
      <c r="HLP1" s="17"/>
      <c r="HLQ1" s="17"/>
      <c r="HLR1" s="17"/>
      <c r="HLS1" s="17"/>
      <c r="HLT1" s="17"/>
      <c r="HLU1" s="17"/>
      <c r="HLV1" s="17"/>
      <c r="HLW1" s="17"/>
      <c r="HLX1" s="17"/>
      <c r="HLY1" s="17"/>
      <c r="HLZ1" s="17"/>
      <c r="HMA1" s="17"/>
      <c r="HMB1" s="17"/>
      <c r="HMC1" s="17"/>
      <c r="HMD1" s="17"/>
      <c r="HME1" s="17"/>
      <c r="HMF1" s="17"/>
      <c r="HMG1" s="17"/>
      <c r="HMH1" s="17"/>
      <c r="HMI1" s="17"/>
      <c r="HMJ1" s="17"/>
      <c r="HMK1" s="17"/>
      <c r="HML1" s="17"/>
      <c r="HMM1" s="17"/>
      <c r="HMN1" s="17"/>
      <c r="HMO1" s="17"/>
      <c r="HMP1" s="17"/>
      <c r="HMQ1" s="17"/>
      <c r="HMR1" s="17"/>
      <c r="HMS1" s="17"/>
      <c r="HMT1" s="17"/>
      <c r="HMU1" s="17"/>
      <c r="HMV1" s="17"/>
      <c r="HMW1" s="17"/>
      <c r="HMX1" s="17"/>
      <c r="HMY1" s="17"/>
      <c r="HMZ1" s="17"/>
      <c r="HNA1" s="17"/>
      <c r="HNB1" s="17"/>
      <c r="HNC1" s="17"/>
      <c r="HND1" s="17"/>
      <c r="HNE1" s="17"/>
      <c r="HNF1" s="17"/>
      <c r="HNG1" s="17"/>
      <c r="HNH1" s="17"/>
      <c r="HNI1" s="17"/>
      <c r="HNJ1" s="17"/>
      <c r="HNK1" s="17"/>
      <c r="HNL1" s="17"/>
      <c r="HNM1" s="17"/>
      <c r="HNN1" s="17"/>
      <c r="HNO1" s="17"/>
      <c r="HNP1" s="17"/>
      <c r="HNQ1" s="17"/>
      <c r="HNR1" s="17"/>
      <c r="HNS1" s="17"/>
      <c r="HNT1" s="17"/>
      <c r="HNU1" s="17"/>
      <c r="HNV1" s="17"/>
      <c r="HNW1" s="17"/>
      <c r="HNX1" s="17"/>
      <c r="HNY1" s="17"/>
      <c r="HNZ1" s="17"/>
      <c r="HOA1" s="17"/>
      <c r="HOB1" s="17"/>
      <c r="HOC1" s="17"/>
      <c r="HOD1" s="17"/>
      <c r="HOE1" s="17"/>
      <c r="HOF1" s="17"/>
      <c r="HOG1" s="17"/>
      <c r="HOH1" s="17"/>
      <c r="HOI1" s="17"/>
      <c r="HOJ1" s="17"/>
      <c r="HOK1" s="17"/>
      <c r="HOL1" s="17"/>
      <c r="HOM1" s="17"/>
      <c r="HON1" s="17"/>
      <c r="HOO1" s="17"/>
      <c r="HOP1" s="17"/>
      <c r="HOQ1" s="17"/>
      <c r="HOR1" s="17"/>
      <c r="HOS1" s="17"/>
      <c r="HOT1" s="17"/>
      <c r="HOU1" s="17"/>
      <c r="HOV1" s="17"/>
      <c r="HOW1" s="17"/>
      <c r="HOX1" s="17"/>
      <c r="HOY1" s="17"/>
      <c r="HOZ1" s="17"/>
      <c r="HPA1" s="17"/>
      <c r="HPB1" s="17"/>
      <c r="HPC1" s="17"/>
      <c r="HPD1" s="17"/>
      <c r="HPE1" s="17"/>
      <c r="HPF1" s="17"/>
      <c r="HPG1" s="17"/>
      <c r="HPH1" s="17"/>
      <c r="HPI1" s="17"/>
      <c r="HPJ1" s="17"/>
      <c r="HPK1" s="17"/>
      <c r="HPL1" s="17"/>
      <c r="HPM1" s="17"/>
      <c r="HPN1" s="17"/>
      <c r="HPO1" s="17"/>
      <c r="HPP1" s="17"/>
      <c r="HPQ1" s="17"/>
      <c r="HPR1" s="17"/>
      <c r="HPS1" s="17"/>
      <c r="HPT1" s="17"/>
      <c r="HPU1" s="17"/>
      <c r="HPV1" s="17"/>
      <c r="HPW1" s="17"/>
      <c r="HPX1" s="17"/>
      <c r="HPY1" s="17"/>
      <c r="HPZ1" s="17"/>
      <c r="HQA1" s="17"/>
      <c r="HQB1" s="17"/>
      <c r="HQC1" s="17"/>
      <c r="HQD1" s="17"/>
      <c r="HQE1" s="17"/>
      <c r="HQF1" s="17"/>
      <c r="HQG1" s="17"/>
      <c r="HQH1" s="17"/>
      <c r="HQI1" s="17"/>
      <c r="HQJ1" s="17"/>
      <c r="HQK1" s="17"/>
      <c r="HQL1" s="17"/>
      <c r="HQM1" s="17"/>
      <c r="HQN1" s="17"/>
      <c r="HQO1" s="17"/>
      <c r="HQP1" s="17"/>
      <c r="HQQ1" s="17"/>
      <c r="HQR1" s="17"/>
      <c r="HQS1" s="17"/>
      <c r="HQT1" s="17"/>
      <c r="HQU1" s="17"/>
      <c r="HQV1" s="17"/>
      <c r="HQW1" s="17"/>
      <c r="HQX1" s="17"/>
      <c r="HQY1" s="17"/>
      <c r="HQZ1" s="17"/>
      <c r="HRA1" s="17"/>
      <c r="HRB1" s="17"/>
      <c r="HRC1" s="17"/>
      <c r="HRD1" s="17"/>
      <c r="HRE1" s="17"/>
      <c r="HRF1" s="17"/>
      <c r="HRG1" s="17"/>
      <c r="HRH1" s="17"/>
      <c r="HRI1" s="17"/>
      <c r="HRJ1" s="17"/>
      <c r="HRK1" s="17"/>
      <c r="HRL1" s="17"/>
      <c r="HRM1" s="17"/>
      <c r="HRN1" s="17"/>
      <c r="HRO1" s="17"/>
      <c r="HRP1" s="17"/>
      <c r="HRQ1" s="17"/>
      <c r="HRR1" s="17"/>
      <c r="HRS1" s="17"/>
      <c r="HRT1" s="17"/>
      <c r="HRU1" s="17"/>
      <c r="HRV1" s="17"/>
      <c r="HRW1" s="17"/>
      <c r="HRX1" s="17"/>
      <c r="HRY1" s="17"/>
      <c r="HRZ1" s="17"/>
      <c r="HSA1" s="17"/>
      <c r="HSB1" s="17"/>
      <c r="HSC1" s="17"/>
      <c r="HSD1" s="17"/>
      <c r="HSE1" s="17"/>
      <c r="HSF1" s="17"/>
      <c r="HSG1" s="17"/>
      <c r="HSH1" s="17"/>
      <c r="HSI1" s="17"/>
      <c r="HSJ1" s="17"/>
      <c r="HSK1" s="17"/>
      <c r="HSL1" s="17"/>
      <c r="HSM1" s="17"/>
      <c r="HSN1" s="17"/>
      <c r="HSO1" s="17"/>
      <c r="HSP1" s="17"/>
      <c r="HSQ1" s="17"/>
      <c r="HSR1" s="17"/>
      <c r="HSS1" s="17"/>
      <c r="HST1" s="17"/>
      <c r="HSU1" s="17"/>
      <c r="HSV1" s="17"/>
      <c r="HSW1" s="17"/>
      <c r="HSX1" s="17"/>
      <c r="HSY1" s="17"/>
      <c r="HSZ1" s="17"/>
      <c r="HTA1" s="17"/>
      <c r="HTB1" s="17"/>
      <c r="HTC1" s="17"/>
      <c r="HTD1" s="17"/>
      <c r="HTE1" s="17"/>
      <c r="HTF1" s="17"/>
      <c r="HTG1" s="17"/>
      <c r="HTH1" s="17"/>
      <c r="HTI1" s="17"/>
      <c r="HTJ1" s="17"/>
      <c r="HTK1" s="17"/>
      <c r="HTL1" s="17"/>
      <c r="HTM1" s="17"/>
      <c r="HTN1" s="17"/>
      <c r="HTO1" s="17"/>
      <c r="HTP1" s="17"/>
      <c r="HTQ1" s="17"/>
      <c r="HTR1" s="17"/>
      <c r="HTS1" s="17"/>
      <c r="HTT1" s="17"/>
      <c r="HTU1" s="17"/>
      <c r="HTV1" s="17"/>
      <c r="HTW1" s="17"/>
      <c r="HTX1" s="17"/>
      <c r="HTY1" s="17"/>
      <c r="HTZ1" s="17"/>
      <c r="HUA1" s="17"/>
      <c r="HUB1" s="17"/>
      <c r="HUC1" s="17"/>
      <c r="HUD1" s="17"/>
      <c r="HUE1" s="17"/>
      <c r="HUF1" s="17"/>
      <c r="HUG1" s="17"/>
      <c r="HUH1" s="17"/>
      <c r="HUI1" s="17"/>
      <c r="HUJ1" s="17"/>
      <c r="HUK1" s="17"/>
      <c r="HUL1" s="17"/>
      <c r="HUM1" s="17"/>
      <c r="HUN1" s="17"/>
      <c r="HUO1" s="17"/>
      <c r="HUP1" s="17"/>
      <c r="HUQ1" s="17"/>
      <c r="HUR1" s="17"/>
      <c r="HUS1" s="17"/>
      <c r="HUT1" s="17"/>
      <c r="HUU1" s="17"/>
      <c r="HUV1" s="17"/>
      <c r="HUW1" s="17"/>
      <c r="HUX1" s="17"/>
      <c r="HUY1" s="17"/>
      <c r="HUZ1" s="17"/>
      <c r="HVA1" s="17"/>
      <c r="HVB1" s="17"/>
      <c r="HVC1" s="17"/>
      <c r="HVD1" s="17"/>
      <c r="HVE1" s="17"/>
      <c r="HVF1" s="17"/>
      <c r="HVG1" s="17"/>
      <c r="HVH1" s="17"/>
      <c r="HVI1" s="17"/>
      <c r="HVJ1" s="17"/>
      <c r="HVK1" s="17"/>
      <c r="HVL1" s="17"/>
      <c r="HVM1" s="17"/>
      <c r="HVN1" s="17"/>
      <c r="HVO1" s="17"/>
      <c r="HVP1" s="17"/>
      <c r="HVQ1" s="17"/>
      <c r="HVR1" s="17"/>
      <c r="HVS1" s="17"/>
      <c r="HVT1" s="17"/>
      <c r="HVU1" s="17"/>
      <c r="HVV1" s="17"/>
      <c r="HVW1" s="17"/>
      <c r="HVX1" s="17"/>
      <c r="HVY1" s="17"/>
      <c r="HVZ1" s="17"/>
      <c r="HWA1" s="17"/>
      <c r="HWB1" s="17"/>
      <c r="HWC1" s="17"/>
      <c r="HWD1" s="17"/>
      <c r="HWE1" s="17"/>
      <c r="HWF1" s="17"/>
      <c r="HWG1" s="17"/>
      <c r="HWH1" s="17"/>
      <c r="HWI1" s="17"/>
      <c r="HWJ1" s="17"/>
      <c r="HWK1" s="17"/>
      <c r="HWL1" s="17"/>
      <c r="HWM1" s="17"/>
      <c r="HWN1" s="17"/>
      <c r="HWO1" s="17"/>
      <c r="HWP1" s="17"/>
      <c r="HWQ1" s="17"/>
      <c r="HWR1" s="17"/>
      <c r="HWS1" s="17"/>
      <c r="HWT1" s="17"/>
      <c r="HWU1" s="17"/>
      <c r="HWV1" s="17"/>
      <c r="HWW1" s="17"/>
      <c r="HWX1" s="17"/>
      <c r="HWY1" s="17"/>
      <c r="HWZ1" s="17"/>
      <c r="HXA1" s="17"/>
      <c r="HXB1" s="17"/>
      <c r="HXC1" s="17"/>
      <c r="HXD1" s="17"/>
      <c r="HXE1" s="17"/>
      <c r="HXF1" s="17"/>
      <c r="HXG1" s="17"/>
      <c r="HXH1" s="17"/>
      <c r="HXI1" s="17"/>
      <c r="HXJ1" s="17"/>
      <c r="HXK1" s="17"/>
      <c r="HXL1" s="17"/>
      <c r="HXM1" s="17"/>
      <c r="HXN1" s="17"/>
      <c r="HXO1" s="17"/>
      <c r="HXP1" s="17"/>
      <c r="HXQ1" s="17"/>
      <c r="HXR1" s="17"/>
      <c r="HXS1" s="17"/>
      <c r="HXT1" s="17"/>
      <c r="HXU1" s="17"/>
      <c r="HXV1" s="17"/>
      <c r="HXW1" s="17"/>
      <c r="HXX1" s="17"/>
      <c r="HXY1" s="17"/>
      <c r="HXZ1" s="17"/>
      <c r="HYA1" s="17"/>
      <c r="HYB1" s="17"/>
      <c r="HYC1" s="17"/>
      <c r="HYD1" s="17"/>
      <c r="HYE1" s="17"/>
      <c r="HYF1" s="17"/>
      <c r="HYG1" s="17"/>
      <c r="HYH1" s="17"/>
      <c r="HYI1" s="17"/>
      <c r="HYJ1" s="17"/>
      <c r="HYK1" s="17"/>
      <c r="HYL1" s="17"/>
      <c r="HYM1" s="17"/>
      <c r="HYN1" s="17"/>
      <c r="HYO1" s="17"/>
      <c r="HYP1" s="17"/>
      <c r="HYQ1" s="17"/>
      <c r="HYR1" s="17"/>
      <c r="HYS1" s="17"/>
      <c r="HYT1" s="17"/>
      <c r="HYU1" s="17"/>
      <c r="HYV1" s="17"/>
      <c r="HYW1" s="17"/>
      <c r="HYX1" s="17"/>
      <c r="HYY1" s="17"/>
      <c r="HYZ1" s="17"/>
      <c r="HZA1" s="17"/>
      <c r="HZB1" s="17"/>
      <c r="HZC1" s="17"/>
      <c r="HZD1" s="17"/>
      <c r="HZE1" s="17"/>
      <c r="HZF1" s="17"/>
      <c r="HZG1" s="17"/>
      <c r="HZH1" s="17"/>
      <c r="HZI1" s="17"/>
      <c r="HZJ1" s="17"/>
      <c r="HZK1" s="17"/>
      <c r="HZL1" s="17"/>
      <c r="HZM1" s="17"/>
      <c r="HZN1" s="17"/>
      <c r="HZO1" s="17"/>
      <c r="HZP1" s="17"/>
      <c r="HZQ1" s="17"/>
      <c r="HZR1" s="17"/>
      <c r="HZS1" s="17"/>
      <c r="HZT1" s="17"/>
      <c r="HZU1" s="17"/>
      <c r="HZV1" s="17"/>
      <c r="HZW1" s="17"/>
      <c r="HZX1" s="17"/>
      <c r="HZY1" s="17"/>
      <c r="HZZ1" s="17"/>
      <c r="IAA1" s="17"/>
      <c r="IAB1" s="17"/>
      <c r="IAC1" s="17"/>
      <c r="IAD1" s="17"/>
      <c r="IAE1" s="17"/>
      <c r="IAF1" s="17"/>
      <c r="IAG1" s="17"/>
      <c r="IAH1" s="17"/>
      <c r="IAI1" s="17"/>
      <c r="IAJ1" s="17"/>
      <c r="IAK1" s="17"/>
      <c r="IAL1" s="17"/>
      <c r="IAM1" s="17"/>
      <c r="IAN1" s="17"/>
      <c r="IAO1" s="17"/>
      <c r="IAP1" s="17"/>
      <c r="IAQ1" s="17"/>
      <c r="IAR1" s="17"/>
      <c r="IAS1" s="17"/>
      <c r="IAT1" s="17"/>
      <c r="IAU1" s="17"/>
      <c r="IAV1" s="17"/>
      <c r="IAW1" s="17"/>
      <c r="IAX1" s="17"/>
      <c r="IAY1" s="17"/>
      <c r="IAZ1" s="17"/>
      <c r="IBA1" s="17"/>
      <c r="IBB1" s="17"/>
      <c r="IBC1" s="17"/>
      <c r="IBD1" s="17"/>
      <c r="IBE1" s="17"/>
      <c r="IBF1" s="17"/>
      <c r="IBG1" s="17"/>
      <c r="IBH1" s="17"/>
      <c r="IBI1" s="17"/>
      <c r="IBJ1" s="17"/>
      <c r="IBK1" s="17"/>
      <c r="IBL1" s="17"/>
      <c r="IBM1" s="17"/>
      <c r="IBN1" s="17"/>
      <c r="IBO1" s="17"/>
      <c r="IBP1" s="17"/>
      <c r="IBQ1" s="17"/>
      <c r="IBR1" s="17"/>
      <c r="IBS1" s="17"/>
      <c r="IBT1" s="17"/>
      <c r="IBU1" s="17"/>
      <c r="IBV1" s="17"/>
      <c r="IBW1" s="17"/>
      <c r="IBX1" s="17"/>
      <c r="IBY1" s="17"/>
      <c r="IBZ1" s="17"/>
      <c r="ICA1" s="17"/>
      <c r="ICB1" s="17"/>
      <c r="ICC1" s="17"/>
      <c r="ICD1" s="17"/>
      <c r="ICE1" s="17"/>
      <c r="ICF1" s="17"/>
      <c r="ICG1" s="17"/>
      <c r="ICH1" s="17"/>
      <c r="ICI1" s="17"/>
      <c r="ICJ1" s="17"/>
      <c r="ICK1" s="17"/>
      <c r="ICL1" s="17"/>
      <c r="ICM1" s="17"/>
      <c r="ICN1" s="17"/>
      <c r="ICO1" s="17"/>
      <c r="ICP1" s="17"/>
      <c r="ICQ1" s="17"/>
      <c r="ICR1" s="17"/>
      <c r="ICS1" s="17"/>
      <c r="ICT1" s="17"/>
      <c r="ICU1" s="17"/>
      <c r="ICV1" s="17"/>
      <c r="ICW1" s="17"/>
      <c r="ICX1" s="17"/>
      <c r="ICY1" s="17"/>
      <c r="ICZ1" s="17"/>
      <c r="IDA1" s="17"/>
      <c r="IDB1" s="17"/>
      <c r="IDC1" s="17"/>
      <c r="IDD1" s="17"/>
      <c r="IDE1" s="17"/>
      <c r="IDF1" s="17"/>
      <c r="IDG1" s="17"/>
      <c r="IDH1" s="17"/>
      <c r="IDI1" s="17"/>
      <c r="IDJ1" s="17"/>
      <c r="IDK1" s="17"/>
      <c r="IDL1" s="17"/>
      <c r="IDM1" s="17"/>
      <c r="IDN1" s="17"/>
      <c r="IDO1" s="17"/>
      <c r="IDP1" s="17"/>
      <c r="IDQ1" s="17"/>
      <c r="IDR1" s="17"/>
      <c r="IDS1" s="17"/>
      <c r="IDT1" s="17"/>
      <c r="IDU1" s="17"/>
      <c r="IDV1" s="17"/>
      <c r="IDW1" s="17"/>
      <c r="IDX1" s="17"/>
      <c r="IDY1" s="17"/>
      <c r="IDZ1" s="17"/>
      <c r="IEA1" s="17"/>
      <c r="IEB1" s="17"/>
      <c r="IEC1" s="17"/>
      <c r="IED1" s="17"/>
      <c r="IEE1" s="17"/>
      <c r="IEF1" s="17"/>
      <c r="IEG1" s="17"/>
      <c r="IEH1" s="17"/>
      <c r="IEI1" s="17"/>
      <c r="IEJ1" s="17"/>
      <c r="IEK1" s="17"/>
      <c r="IEL1" s="17"/>
      <c r="IEM1" s="17"/>
      <c r="IEN1" s="17"/>
      <c r="IEO1" s="17"/>
      <c r="IEP1" s="17"/>
      <c r="IEQ1" s="17"/>
      <c r="IER1" s="17"/>
      <c r="IES1" s="17"/>
      <c r="IET1" s="17"/>
      <c r="IEU1" s="17"/>
      <c r="IEV1" s="17"/>
      <c r="IEW1" s="17"/>
      <c r="IEX1" s="17"/>
      <c r="IEY1" s="17"/>
      <c r="IEZ1" s="17"/>
      <c r="IFA1" s="17"/>
      <c r="IFB1" s="17"/>
      <c r="IFC1" s="17"/>
      <c r="IFD1" s="17"/>
      <c r="IFE1" s="17"/>
      <c r="IFF1" s="17"/>
      <c r="IFG1" s="17"/>
      <c r="IFH1" s="17"/>
      <c r="IFI1" s="17"/>
      <c r="IFJ1" s="17"/>
      <c r="IFK1" s="17"/>
      <c r="IFL1" s="17"/>
      <c r="IFM1" s="17"/>
      <c r="IFN1" s="17"/>
      <c r="IFO1" s="17"/>
      <c r="IFP1" s="17"/>
      <c r="IFQ1" s="17"/>
      <c r="IFR1" s="17"/>
      <c r="IFS1" s="17"/>
      <c r="IFT1" s="17"/>
      <c r="IFU1" s="17"/>
      <c r="IFV1" s="17"/>
      <c r="IFW1" s="17"/>
      <c r="IFX1" s="17"/>
      <c r="IFY1" s="17"/>
      <c r="IFZ1" s="17"/>
      <c r="IGA1" s="17"/>
      <c r="IGB1" s="17"/>
      <c r="IGC1" s="17"/>
      <c r="IGD1" s="17"/>
      <c r="IGE1" s="17"/>
      <c r="IGF1" s="17"/>
      <c r="IGG1" s="17"/>
      <c r="IGH1" s="17"/>
      <c r="IGI1" s="17"/>
      <c r="IGJ1" s="17"/>
      <c r="IGK1" s="17"/>
      <c r="IGL1" s="17"/>
      <c r="IGM1" s="17"/>
      <c r="IGN1" s="17"/>
      <c r="IGO1" s="17"/>
      <c r="IGP1" s="17"/>
      <c r="IGQ1" s="17"/>
      <c r="IGR1" s="17"/>
      <c r="IGS1" s="17"/>
      <c r="IGT1" s="17"/>
      <c r="IGU1" s="17"/>
      <c r="IGV1" s="17"/>
      <c r="IGW1" s="17"/>
      <c r="IGX1" s="17"/>
      <c r="IGY1" s="17"/>
      <c r="IGZ1" s="17"/>
      <c r="IHA1" s="17"/>
      <c r="IHB1" s="17"/>
      <c r="IHC1" s="17"/>
      <c r="IHD1" s="17"/>
      <c r="IHE1" s="17"/>
      <c r="IHF1" s="17"/>
      <c r="IHG1" s="17"/>
      <c r="IHH1" s="17"/>
      <c r="IHI1" s="17"/>
      <c r="IHJ1" s="17"/>
      <c r="IHK1" s="17"/>
      <c r="IHL1" s="17"/>
      <c r="IHM1" s="17"/>
      <c r="IHN1" s="17"/>
      <c r="IHO1" s="17"/>
      <c r="IHP1" s="17"/>
      <c r="IHQ1" s="17"/>
      <c r="IHR1" s="17"/>
      <c r="IHS1" s="17"/>
      <c r="IHT1" s="17"/>
      <c r="IHU1" s="17"/>
      <c r="IHV1" s="17"/>
      <c r="IHW1" s="17"/>
      <c r="IHX1" s="17"/>
      <c r="IHY1" s="17"/>
      <c r="IHZ1" s="17"/>
      <c r="IIA1" s="17"/>
      <c r="IIB1" s="17"/>
      <c r="IIC1" s="17"/>
      <c r="IID1" s="17"/>
      <c r="IIE1" s="17"/>
      <c r="IIF1" s="17"/>
      <c r="IIG1" s="17"/>
      <c r="IIH1" s="17"/>
      <c r="III1" s="17"/>
      <c r="IIJ1" s="17"/>
      <c r="IIK1" s="17"/>
      <c r="IIL1" s="17"/>
      <c r="IIM1" s="17"/>
      <c r="IIN1" s="17"/>
      <c r="IIO1" s="17"/>
      <c r="IIP1" s="17"/>
      <c r="IIQ1" s="17"/>
      <c r="IIR1" s="17"/>
      <c r="IIS1" s="17"/>
      <c r="IIT1" s="17"/>
      <c r="IIU1" s="17"/>
      <c r="IIV1" s="17"/>
      <c r="IIW1" s="17"/>
      <c r="IIX1" s="17"/>
      <c r="IIY1" s="17"/>
      <c r="IIZ1" s="17"/>
      <c r="IJA1" s="17"/>
      <c r="IJB1" s="17"/>
      <c r="IJC1" s="17"/>
      <c r="IJD1" s="17"/>
      <c r="IJE1" s="17"/>
      <c r="IJF1" s="17"/>
      <c r="IJG1" s="17"/>
      <c r="IJH1" s="17"/>
      <c r="IJI1" s="17"/>
      <c r="IJJ1" s="17"/>
      <c r="IJK1" s="17"/>
      <c r="IJL1" s="17"/>
      <c r="IJM1" s="17"/>
      <c r="IJN1" s="17"/>
      <c r="IJO1" s="17"/>
      <c r="IJP1" s="17"/>
      <c r="IJQ1" s="17"/>
      <c r="IJR1" s="17"/>
      <c r="IJS1" s="17"/>
      <c r="IJT1" s="17"/>
      <c r="IJU1" s="17"/>
      <c r="IJV1" s="17"/>
      <c r="IJW1" s="17"/>
      <c r="IJX1" s="17"/>
      <c r="IJY1" s="17"/>
      <c r="IJZ1" s="17"/>
      <c r="IKA1" s="17"/>
      <c r="IKB1" s="17"/>
      <c r="IKC1" s="17"/>
      <c r="IKD1" s="17"/>
      <c r="IKE1" s="17"/>
      <c r="IKF1" s="17"/>
      <c r="IKG1" s="17"/>
      <c r="IKH1" s="17"/>
      <c r="IKI1" s="17"/>
      <c r="IKJ1" s="17"/>
      <c r="IKK1" s="17"/>
      <c r="IKL1" s="17"/>
      <c r="IKM1" s="17"/>
      <c r="IKN1" s="17"/>
      <c r="IKO1" s="17"/>
      <c r="IKP1" s="17"/>
      <c r="IKQ1" s="17"/>
      <c r="IKR1" s="17"/>
      <c r="IKS1" s="17"/>
      <c r="IKT1" s="17"/>
      <c r="IKU1" s="17"/>
      <c r="IKV1" s="17"/>
      <c r="IKW1" s="17"/>
      <c r="IKX1" s="17"/>
      <c r="IKY1" s="17"/>
      <c r="IKZ1" s="17"/>
      <c r="ILA1" s="17"/>
      <c r="ILB1" s="17"/>
      <c r="ILC1" s="17"/>
      <c r="ILD1" s="17"/>
      <c r="ILE1" s="17"/>
      <c r="ILF1" s="17"/>
      <c r="ILG1" s="17"/>
      <c r="ILH1" s="17"/>
      <c r="ILI1" s="17"/>
      <c r="ILJ1" s="17"/>
      <c r="ILK1" s="17"/>
      <c r="ILL1" s="17"/>
      <c r="ILM1" s="17"/>
      <c r="ILN1" s="17"/>
      <c r="ILO1" s="17"/>
      <c r="ILP1" s="17"/>
      <c r="ILQ1" s="17"/>
      <c r="ILR1" s="17"/>
      <c r="ILS1" s="17"/>
      <c r="ILT1" s="17"/>
      <c r="ILU1" s="17"/>
      <c r="ILV1" s="17"/>
      <c r="ILW1" s="17"/>
      <c r="ILX1" s="17"/>
      <c r="ILY1" s="17"/>
      <c r="ILZ1" s="17"/>
      <c r="IMA1" s="17"/>
      <c r="IMB1" s="17"/>
      <c r="IMC1" s="17"/>
      <c r="IMD1" s="17"/>
      <c r="IME1" s="17"/>
      <c r="IMF1" s="17"/>
      <c r="IMG1" s="17"/>
      <c r="IMH1" s="17"/>
      <c r="IMI1" s="17"/>
      <c r="IMJ1" s="17"/>
      <c r="IMK1" s="17"/>
      <c r="IML1" s="17"/>
      <c r="IMM1" s="17"/>
      <c r="IMN1" s="17"/>
      <c r="IMO1" s="17"/>
      <c r="IMP1" s="17"/>
      <c r="IMQ1" s="17"/>
      <c r="IMR1" s="17"/>
      <c r="IMS1" s="17"/>
      <c r="IMT1" s="17"/>
      <c r="IMU1" s="17"/>
      <c r="IMV1" s="17"/>
      <c r="IMW1" s="17"/>
      <c r="IMX1" s="17"/>
      <c r="IMY1" s="17"/>
      <c r="IMZ1" s="17"/>
      <c r="INA1" s="17"/>
      <c r="INB1" s="17"/>
      <c r="INC1" s="17"/>
      <c r="IND1" s="17"/>
      <c r="INE1" s="17"/>
      <c r="INF1" s="17"/>
      <c r="ING1" s="17"/>
      <c r="INH1" s="17"/>
      <c r="INI1" s="17"/>
      <c r="INJ1" s="17"/>
      <c r="INK1" s="17"/>
      <c r="INL1" s="17"/>
      <c r="INM1" s="17"/>
      <c r="INN1" s="17"/>
      <c r="INO1" s="17"/>
      <c r="INP1" s="17"/>
      <c r="INQ1" s="17"/>
      <c r="INR1" s="17"/>
      <c r="INS1" s="17"/>
      <c r="INT1" s="17"/>
      <c r="INU1" s="17"/>
      <c r="INV1" s="17"/>
      <c r="INW1" s="17"/>
      <c r="INX1" s="17"/>
      <c r="INY1" s="17"/>
      <c r="INZ1" s="17"/>
      <c r="IOA1" s="17"/>
      <c r="IOB1" s="17"/>
      <c r="IOC1" s="17"/>
      <c r="IOD1" s="17"/>
      <c r="IOE1" s="17"/>
      <c r="IOF1" s="17"/>
      <c r="IOG1" s="17"/>
      <c r="IOH1" s="17"/>
      <c r="IOI1" s="17"/>
      <c r="IOJ1" s="17"/>
      <c r="IOK1" s="17"/>
      <c r="IOL1" s="17"/>
      <c r="IOM1" s="17"/>
      <c r="ION1" s="17"/>
      <c r="IOO1" s="17"/>
      <c r="IOP1" s="17"/>
      <c r="IOQ1" s="17"/>
      <c r="IOR1" s="17"/>
      <c r="IOS1" s="17"/>
      <c r="IOT1" s="17"/>
      <c r="IOU1" s="17"/>
      <c r="IOV1" s="17"/>
      <c r="IOW1" s="17"/>
      <c r="IOX1" s="17"/>
      <c r="IOY1" s="17"/>
      <c r="IOZ1" s="17"/>
      <c r="IPA1" s="17"/>
      <c r="IPB1" s="17"/>
      <c r="IPC1" s="17"/>
      <c r="IPD1" s="17"/>
      <c r="IPE1" s="17"/>
      <c r="IPF1" s="17"/>
      <c r="IPG1" s="17"/>
      <c r="IPH1" s="17"/>
      <c r="IPI1" s="17"/>
      <c r="IPJ1" s="17"/>
      <c r="IPK1" s="17"/>
      <c r="IPL1" s="17"/>
      <c r="IPM1" s="17"/>
      <c r="IPN1" s="17"/>
      <c r="IPO1" s="17"/>
      <c r="IPP1" s="17"/>
      <c r="IPQ1" s="17"/>
      <c r="IPR1" s="17"/>
      <c r="IPS1" s="17"/>
      <c r="IPT1" s="17"/>
      <c r="IPU1" s="17"/>
      <c r="IPV1" s="17"/>
      <c r="IPW1" s="17"/>
      <c r="IPX1" s="17"/>
      <c r="IPY1" s="17"/>
      <c r="IPZ1" s="17"/>
      <c r="IQA1" s="17"/>
      <c r="IQB1" s="17"/>
      <c r="IQC1" s="17"/>
      <c r="IQD1" s="17"/>
      <c r="IQE1" s="17"/>
      <c r="IQF1" s="17"/>
      <c r="IQG1" s="17"/>
      <c r="IQH1" s="17"/>
      <c r="IQI1" s="17"/>
      <c r="IQJ1" s="17"/>
      <c r="IQK1" s="17"/>
      <c r="IQL1" s="17"/>
      <c r="IQM1" s="17"/>
      <c r="IQN1" s="17"/>
      <c r="IQO1" s="17"/>
      <c r="IQP1" s="17"/>
      <c r="IQQ1" s="17"/>
      <c r="IQR1" s="17"/>
      <c r="IQS1" s="17"/>
      <c r="IQT1" s="17"/>
      <c r="IQU1" s="17"/>
      <c r="IQV1" s="17"/>
      <c r="IQW1" s="17"/>
      <c r="IQX1" s="17"/>
      <c r="IQY1" s="17"/>
      <c r="IQZ1" s="17"/>
      <c r="IRA1" s="17"/>
      <c r="IRB1" s="17"/>
      <c r="IRC1" s="17"/>
      <c r="IRD1" s="17"/>
      <c r="IRE1" s="17"/>
      <c r="IRF1" s="17"/>
      <c r="IRG1" s="17"/>
      <c r="IRH1" s="17"/>
      <c r="IRI1" s="17"/>
      <c r="IRJ1" s="17"/>
      <c r="IRK1" s="17"/>
      <c r="IRL1" s="17"/>
      <c r="IRM1" s="17"/>
      <c r="IRN1" s="17"/>
      <c r="IRO1" s="17"/>
      <c r="IRP1" s="17"/>
      <c r="IRQ1" s="17"/>
      <c r="IRR1" s="17"/>
      <c r="IRS1" s="17"/>
      <c r="IRT1" s="17"/>
      <c r="IRU1" s="17"/>
      <c r="IRV1" s="17"/>
      <c r="IRW1" s="17"/>
      <c r="IRX1" s="17"/>
      <c r="IRY1" s="17"/>
      <c r="IRZ1" s="17"/>
      <c r="ISA1" s="17"/>
      <c r="ISB1" s="17"/>
      <c r="ISC1" s="17"/>
      <c r="ISD1" s="17"/>
      <c r="ISE1" s="17"/>
      <c r="ISF1" s="17"/>
      <c r="ISG1" s="17"/>
      <c r="ISH1" s="17"/>
      <c r="ISI1" s="17"/>
      <c r="ISJ1" s="17"/>
      <c r="ISK1" s="17"/>
      <c r="ISL1" s="17"/>
      <c r="ISM1" s="17"/>
      <c r="ISN1" s="17"/>
      <c r="ISO1" s="17"/>
      <c r="ISP1" s="17"/>
      <c r="ISQ1" s="17"/>
      <c r="ISR1" s="17"/>
      <c r="ISS1" s="17"/>
      <c r="IST1" s="17"/>
      <c r="ISU1" s="17"/>
      <c r="ISV1" s="17"/>
      <c r="ISW1" s="17"/>
      <c r="ISX1" s="17"/>
      <c r="ISY1" s="17"/>
      <c r="ISZ1" s="17"/>
      <c r="ITA1" s="17"/>
      <c r="ITB1" s="17"/>
      <c r="ITC1" s="17"/>
      <c r="ITD1" s="17"/>
      <c r="ITE1" s="17"/>
      <c r="ITF1" s="17"/>
      <c r="ITG1" s="17"/>
      <c r="ITH1" s="17"/>
      <c r="ITI1" s="17"/>
      <c r="ITJ1" s="17"/>
      <c r="ITK1" s="17"/>
      <c r="ITL1" s="17"/>
      <c r="ITM1" s="17"/>
      <c r="ITN1" s="17"/>
      <c r="ITO1" s="17"/>
      <c r="ITP1" s="17"/>
      <c r="ITQ1" s="17"/>
      <c r="ITR1" s="17"/>
      <c r="ITS1" s="17"/>
      <c r="ITT1" s="17"/>
      <c r="ITU1" s="17"/>
      <c r="ITV1" s="17"/>
      <c r="ITW1" s="17"/>
      <c r="ITX1" s="17"/>
      <c r="ITY1" s="17"/>
      <c r="ITZ1" s="17"/>
      <c r="IUA1" s="17"/>
      <c r="IUB1" s="17"/>
      <c r="IUC1" s="17"/>
      <c r="IUD1" s="17"/>
      <c r="IUE1" s="17"/>
      <c r="IUF1" s="17"/>
      <c r="IUG1" s="17"/>
      <c r="IUH1" s="17"/>
      <c r="IUI1" s="17"/>
      <c r="IUJ1" s="17"/>
      <c r="IUK1" s="17"/>
      <c r="IUL1" s="17"/>
      <c r="IUM1" s="17"/>
      <c r="IUN1" s="17"/>
      <c r="IUO1" s="17"/>
      <c r="IUP1" s="17"/>
      <c r="IUQ1" s="17"/>
      <c r="IUR1" s="17"/>
      <c r="IUS1" s="17"/>
      <c r="IUT1" s="17"/>
      <c r="IUU1" s="17"/>
      <c r="IUV1" s="17"/>
      <c r="IUW1" s="17"/>
      <c r="IUX1" s="17"/>
      <c r="IUY1" s="17"/>
      <c r="IUZ1" s="17"/>
      <c r="IVA1" s="17"/>
      <c r="IVB1" s="17"/>
      <c r="IVC1" s="17"/>
      <c r="IVD1" s="17"/>
      <c r="IVE1" s="17"/>
      <c r="IVF1" s="17"/>
      <c r="IVG1" s="17"/>
      <c r="IVH1" s="17"/>
      <c r="IVI1" s="17"/>
      <c r="IVJ1" s="17"/>
      <c r="IVK1" s="17"/>
      <c r="IVL1" s="17"/>
      <c r="IVM1" s="17"/>
      <c r="IVN1" s="17"/>
      <c r="IVO1" s="17"/>
      <c r="IVP1" s="17"/>
      <c r="IVQ1" s="17"/>
      <c r="IVR1" s="17"/>
      <c r="IVS1" s="17"/>
      <c r="IVT1" s="17"/>
      <c r="IVU1" s="17"/>
      <c r="IVV1" s="17"/>
      <c r="IVW1" s="17"/>
      <c r="IVX1" s="17"/>
      <c r="IVY1" s="17"/>
      <c r="IVZ1" s="17"/>
      <c r="IWA1" s="17"/>
      <c r="IWB1" s="17"/>
      <c r="IWC1" s="17"/>
      <c r="IWD1" s="17"/>
      <c r="IWE1" s="17"/>
      <c r="IWF1" s="17"/>
      <c r="IWG1" s="17"/>
      <c r="IWH1" s="17"/>
      <c r="IWI1" s="17"/>
      <c r="IWJ1" s="17"/>
      <c r="IWK1" s="17"/>
      <c r="IWL1" s="17"/>
      <c r="IWM1" s="17"/>
      <c r="IWN1" s="17"/>
      <c r="IWO1" s="17"/>
      <c r="IWP1" s="17"/>
      <c r="IWQ1" s="17"/>
      <c r="IWR1" s="17"/>
      <c r="IWS1" s="17"/>
      <c r="IWT1" s="17"/>
      <c r="IWU1" s="17"/>
      <c r="IWV1" s="17"/>
      <c r="IWW1" s="17"/>
      <c r="IWX1" s="17"/>
      <c r="IWY1" s="17"/>
      <c r="IWZ1" s="17"/>
      <c r="IXA1" s="17"/>
      <c r="IXB1" s="17"/>
      <c r="IXC1" s="17"/>
      <c r="IXD1" s="17"/>
      <c r="IXE1" s="17"/>
      <c r="IXF1" s="17"/>
      <c r="IXG1" s="17"/>
      <c r="IXH1" s="17"/>
      <c r="IXI1" s="17"/>
      <c r="IXJ1" s="17"/>
      <c r="IXK1" s="17"/>
      <c r="IXL1" s="17"/>
      <c r="IXM1" s="17"/>
      <c r="IXN1" s="17"/>
      <c r="IXO1" s="17"/>
      <c r="IXP1" s="17"/>
      <c r="IXQ1" s="17"/>
      <c r="IXR1" s="17"/>
      <c r="IXS1" s="17"/>
      <c r="IXT1" s="17"/>
      <c r="IXU1" s="17"/>
      <c r="IXV1" s="17"/>
      <c r="IXW1" s="17"/>
      <c r="IXX1" s="17"/>
      <c r="IXY1" s="17"/>
      <c r="IXZ1" s="17"/>
      <c r="IYA1" s="17"/>
      <c r="IYB1" s="17"/>
      <c r="IYC1" s="17"/>
      <c r="IYD1" s="17"/>
      <c r="IYE1" s="17"/>
      <c r="IYF1" s="17"/>
      <c r="IYG1" s="17"/>
      <c r="IYH1" s="17"/>
      <c r="IYI1" s="17"/>
      <c r="IYJ1" s="17"/>
      <c r="IYK1" s="17"/>
      <c r="IYL1" s="17"/>
      <c r="IYM1" s="17"/>
      <c r="IYN1" s="17"/>
      <c r="IYO1" s="17"/>
      <c r="IYP1" s="17"/>
      <c r="IYQ1" s="17"/>
      <c r="IYR1" s="17"/>
      <c r="IYS1" s="17"/>
      <c r="IYT1" s="17"/>
      <c r="IYU1" s="17"/>
      <c r="IYV1" s="17"/>
      <c r="IYW1" s="17"/>
      <c r="IYX1" s="17"/>
      <c r="IYY1" s="17"/>
      <c r="IYZ1" s="17"/>
      <c r="IZA1" s="17"/>
      <c r="IZB1" s="17"/>
      <c r="IZC1" s="17"/>
      <c r="IZD1" s="17"/>
      <c r="IZE1" s="17"/>
      <c r="IZF1" s="17"/>
      <c r="IZG1" s="17"/>
      <c r="IZH1" s="17"/>
      <c r="IZI1" s="17"/>
      <c r="IZJ1" s="17"/>
      <c r="IZK1" s="17"/>
      <c r="IZL1" s="17"/>
      <c r="IZM1" s="17"/>
      <c r="IZN1" s="17"/>
      <c r="IZO1" s="17"/>
      <c r="IZP1" s="17"/>
      <c r="IZQ1" s="17"/>
      <c r="IZR1" s="17"/>
      <c r="IZS1" s="17"/>
      <c r="IZT1" s="17"/>
      <c r="IZU1" s="17"/>
      <c r="IZV1" s="17"/>
      <c r="IZW1" s="17"/>
      <c r="IZX1" s="17"/>
      <c r="IZY1" s="17"/>
      <c r="IZZ1" s="17"/>
      <c r="JAA1" s="17"/>
      <c r="JAB1" s="17"/>
      <c r="JAC1" s="17"/>
      <c r="JAD1" s="17"/>
      <c r="JAE1" s="17"/>
      <c r="JAF1" s="17"/>
      <c r="JAG1" s="17"/>
      <c r="JAH1" s="17"/>
      <c r="JAI1" s="17"/>
      <c r="JAJ1" s="17"/>
      <c r="JAK1" s="17"/>
      <c r="JAL1" s="17"/>
      <c r="JAM1" s="17"/>
      <c r="JAN1" s="17"/>
      <c r="JAO1" s="17"/>
      <c r="JAP1" s="17"/>
      <c r="JAQ1" s="17"/>
      <c r="JAR1" s="17"/>
      <c r="JAS1" s="17"/>
      <c r="JAT1" s="17"/>
      <c r="JAU1" s="17"/>
      <c r="JAV1" s="17"/>
      <c r="JAW1" s="17"/>
      <c r="JAX1" s="17"/>
      <c r="JAY1" s="17"/>
      <c r="JAZ1" s="17"/>
      <c r="JBA1" s="17"/>
      <c r="JBB1" s="17"/>
      <c r="JBC1" s="17"/>
      <c r="JBD1" s="17"/>
      <c r="JBE1" s="17"/>
      <c r="JBF1" s="17"/>
      <c r="JBG1" s="17"/>
      <c r="JBH1" s="17"/>
      <c r="JBI1" s="17"/>
      <c r="JBJ1" s="17"/>
      <c r="JBK1" s="17"/>
      <c r="JBL1" s="17"/>
      <c r="JBM1" s="17"/>
      <c r="JBN1" s="17"/>
      <c r="JBO1" s="17"/>
      <c r="JBP1" s="17"/>
      <c r="JBQ1" s="17"/>
      <c r="JBR1" s="17"/>
      <c r="JBS1" s="17"/>
      <c r="JBT1" s="17"/>
      <c r="JBU1" s="17"/>
      <c r="JBV1" s="17"/>
      <c r="JBW1" s="17"/>
      <c r="JBX1" s="17"/>
      <c r="JBY1" s="17"/>
      <c r="JBZ1" s="17"/>
      <c r="JCA1" s="17"/>
      <c r="JCB1" s="17"/>
      <c r="JCC1" s="17"/>
      <c r="JCD1" s="17"/>
      <c r="JCE1" s="17"/>
      <c r="JCF1" s="17"/>
      <c r="JCG1" s="17"/>
      <c r="JCH1" s="17"/>
      <c r="JCI1" s="17"/>
      <c r="JCJ1" s="17"/>
      <c r="JCK1" s="17"/>
      <c r="JCL1" s="17"/>
      <c r="JCM1" s="17"/>
      <c r="JCN1" s="17"/>
      <c r="JCO1" s="17"/>
      <c r="JCP1" s="17"/>
      <c r="JCQ1" s="17"/>
      <c r="JCR1" s="17"/>
      <c r="JCS1" s="17"/>
      <c r="JCT1" s="17"/>
      <c r="JCU1" s="17"/>
      <c r="JCV1" s="17"/>
      <c r="JCW1" s="17"/>
      <c r="JCX1" s="17"/>
      <c r="JCY1" s="17"/>
      <c r="JCZ1" s="17"/>
      <c r="JDA1" s="17"/>
      <c r="JDB1" s="17"/>
      <c r="JDC1" s="17"/>
      <c r="JDD1" s="17"/>
      <c r="JDE1" s="17"/>
      <c r="JDF1" s="17"/>
      <c r="JDG1" s="17"/>
      <c r="JDH1" s="17"/>
      <c r="JDI1" s="17"/>
      <c r="JDJ1" s="17"/>
      <c r="JDK1" s="17"/>
      <c r="JDL1" s="17"/>
      <c r="JDM1" s="17"/>
      <c r="JDN1" s="17"/>
      <c r="JDO1" s="17"/>
      <c r="JDP1" s="17"/>
      <c r="JDQ1" s="17"/>
      <c r="JDR1" s="17"/>
      <c r="JDS1" s="17"/>
      <c r="JDT1" s="17"/>
      <c r="JDU1" s="17"/>
      <c r="JDV1" s="17"/>
      <c r="JDW1" s="17"/>
      <c r="JDX1" s="17"/>
      <c r="JDY1" s="17"/>
      <c r="JDZ1" s="17"/>
      <c r="JEA1" s="17"/>
      <c r="JEB1" s="17"/>
      <c r="JEC1" s="17"/>
      <c r="JED1" s="17"/>
      <c r="JEE1" s="17"/>
      <c r="JEF1" s="17"/>
      <c r="JEG1" s="17"/>
      <c r="JEH1" s="17"/>
      <c r="JEI1" s="17"/>
      <c r="JEJ1" s="17"/>
      <c r="JEK1" s="17"/>
      <c r="JEL1" s="17"/>
      <c r="JEM1" s="17"/>
      <c r="JEN1" s="17"/>
      <c r="JEO1" s="17"/>
      <c r="JEP1" s="17"/>
      <c r="JEQ1" s="17"/>
      <c r="JER1" s="17"/>
      <c r="JES1" s="17"/>
      <c r="JET1" s="17"/>
      <c r="JEU1" s="17"/>
      <c r="JEV1" s="17"/>
      <c r="JEW1" s="17"/>
      <c r="JEX1" s="17"/>
      <c r="JEY1" s="17"/>
      <c r="JEZ1" s="17"/>
      <c r="JFA1" s="17"/>
      <c r="JFB1" s="17"/>
      <c r="JFC1" s="17"/>
      <c r="JFD1" s="17"/>
      <c r="JFE1" s="17"/>
      <c r="JFF1" s="17"/>
      <c r="JFG1" s="17"/>
      <c r="JFH1" s="17"/>
      <c r="JFI1" s="17"/>
      <c r="JFJ1" s="17"/>
      <c r="JFK1" s="17"/>
      <c r="JFL1" s="17"/>
      <c r="JFM1" s="17"/>
      <c r="JFN1" s="17"/>
      <c r="JFO1" s="17"/>
      <c r="JFP1" s="17"/>
      <c r="JFQ1" s="17"/>
      <c r="JFR1" s="17"/>
      <c r="JFS1" s="17"/>
      <c r="JFT1" s="17"/>
      <c r="JFU1" s="17"/>
      <c r="JFV1" s="17"/>
      <c r="JFW1" s="17"/>
      <c r="JFX1" s="17"/>
      <c r="JFY1" s="17"/>
      <c r="JFZ1" s="17"/>
      <c r="JGA1" s="17"/>
      <c r="JGB1" s="17"/>
      <c r="JGC1" s="17"/>
      <c r="JGD1" s="17"/>
      <c r="JGE1" s="17"/>
      <c r="JGF1" s="17"/>
      <c r="JGG1" s="17"/>
      <c r="JGH1" s="17"/>
      <c r="JGI1" s="17"/>
      <c r="JGJ1" s="17"/>
      <c r="JGK1" s="17"/>
      <c r="JGL1" s="17"/>
      <c r="JGM1" s="17"/>
      <c r="JGN1" s="17"/>
      <c r="JGO1" s="17"/>
      <c r="JGP1" s="17"/>
      <c r="JGQ1" s="17"/>
      <c r="JGR1" s="17"/>
      <c r="JGS1" s="17"/>
      <c r="JGT1" s="17"/>
      <c r="JGU1" s="17"/>
      <c r="JGV1" s="17"/>
      <c r="JGW1" s="17"/>
      <c r="JGX1" s="17"/>
      <c r="JGY1" s="17"/>
      <c r="JGZ1" s="17"/>
      <c r="JHA1" s="17"/>
      <c r="JHB1" s="17"/>
      <c r="JHC1" s="17"/>
      <c r="JHD1" s="17"/>
      <c r="JHE1" s="17"/>
      <c r="JHF1" s="17"/>
      <c r="JHG1" s="17"/>
      <c r="JHH1" s="17"/>
      <c r="JHI1" s="17"/>
      <c r="JHJ1" s="17"/>
      <c r="JHK1" s="17"/>
      <c r="JHL1" s="17"/>
      <c r="JHM1" s="17"/>
      <c r="JHN1" s="17"/>
      <c r="JHO1" s="17"/>
      <c r="JHP1" s="17"/>
      <c r="JHQ1" s="17"/>
      <c r="JHR1" s="17"/>
      <c r="JHS1" s="17"/>
      <c r="JHT1" s="17"/>
      <c r="JHU1" s="17"/>
      <c r="JHV1" s="17"/>
      <c r="JHW1" s="17"/>
      <c r="JHX1" s="17"/>
      <c r="JHY1" s="17"/>
      <c r="JHZ1" s="17"/>
      <c r="JIA1" s="17"/>
      <c r="JIB1" s="17"/>
      <c r="JIC1" s="17"/>
      <c r="JID1" s="17"/>
      <c r="JIE1" s="17"/>
      <c r="JIF1" s="17"/>
      <c r="JIG1" s="17"/>
      <c r="JIH1" s="17"/>
      <c r="JII1" s="17"/>
      <c r="JIJ1" s="17"/>
      <c r="JIK1" s="17"/>
      <c r="JIL1" s="17"/>
      <c r="JIM1" s="17"/>
      <c r="JIN1" s="17"/>
      <c r="JIO1" s="17"/>
      <c r="JIP1" s="17"/>
      <c r="JIQ1" s="17"/>
      <c r="JIR1" s="17"/>
      <c r="JIS1" s="17"/>
      <c r="JIT1" s="17"/>
      <c r="JIU1" s="17"/>
      <c r="JIV1" s="17"/>
      <c r="JIW1" s="17"/>
      <c r="JIX1" s="17"/>
      <c r="JIY1" s="17"/>
      <c r="JIZ1" s="17"/>
      <c r="JJA1" s="17"/>
      <c r="JJB1" s="17"/>
      <c r="JJC1" s="17"/>
      <c r="JJD1" s="17"/>
      <c r="JJE1" s="17"/>
      <c r="JJF1" s="17"/>
      <c r="JJG1" s="17"/>
      <c r="JJH1" s="17"/>
      <c r="JJI1" s="17"/>
      <c r="JJJ1" s="17"/>
      <c r="JJK1" s="17"/>
      <c r="JJL1" s="17"/>
      <c r="JJM1" s="17"/>
      <c r="JJN1" s="17"/>
      <c r="JJO1" s="17"/>
      <c r="JJP1" s="17"/>
      <c r="JJQ1" s="17"/>
      <c r="JJR1" s="17"/>
      <c r="JJS1" s="17"/>
      <c r="JJT1" s="17"/>
      <c r="JJU1" s="17"/>
      <c r="JJV1" s="17"/>
      <c r="JJW1" s="17"/>
      <c r="JJX1" s="17"/>
      <c r="JJY1" s="17"/>
      <c r="JJZ1" s="17"/>
      <c r="JKA1" s="17"/>
      <c r="JKB1" s="17"/>
      <c r="JKC1" s="17"/>
      <c r="JKD1" s="17"/>
      <c r="JKE1" s="17"/>
      <c r="JKF1" s="17"/>
      <c r="JKG1" s="17"/>
      <c r="JKH1" s="17"/>
      <c r="JKI1" s="17"/>
      <c r="JKJ1" s="17"/>
      <c r="JKK1" s="17"/>
      <c r="JKL1" s="17"/>
      <c r="JKM1" s="17"/>
      <c r="JKN1" s="17"/>
      <c r="JKO1" s="17"/>
      <c r="JKP1" s="17"/>
      <c r="JKQ1" s="17"/>
      <c r="JKR1" s="17"/>
      <c r="JKS1" s="17"/>
      <c r="JKT1" s="17"/>
      <c r="JKU1" s="17"/>
      <c r="JKV1" s="17"/>
      <c r="JKW1" s="17"/>
      <c r="JKX1" s="17"/>
      <c r="JKY1" s="17"/>
      <c r="JKZ1" s="17"/>
      <c r="JLA1" s="17"/>
      <c r="JLB1" s="17"/>
      <c r="JLC1" s="17"/>
      <c r="JLD1" s="17"/>
      <c r="JLE1" s="17"/>
      <c r="JLF1" s="17"/>
      <c r="JLG1" s="17"/>
      <c r="JLH1" s="17"/>
      <c r="JLI1" s="17"/>
      <c r="JLJ1" s="17"/>
      <c r="JLK1" s="17"/>
      <c r="JLL1" s="17"/>
      <c r="JLM1" s="17"/>
      <c r="JLN1" s="17"/>
      <c r="JLO1" s="17"/>
      <c r="JLP1" s="17"/>
      <c r="JLQ1" s="17"/>
      <c r="JLR1" s="17"/>
      <c r="JLS1" s="17"/>
      <c r="JLT1" s="17"/>
      <c r="JLU1" s="17"/>
      <c r="JLV1" s="17"/>
      <c r="JLW1" s="17"/>
      <c r="JLX1" s="17"/>
      <c r="JLY1" s="17"/>
      <c r="JLZ1" s="17"/>
      <c r="JMA1" s="17"/>
      <c r="JMB1" s="17"/>
      <c r="JMC1" s="17"/>
      <c r="JMD1" s="17"/>
      <c r="JME1" s="17"/>
      <c r="JMF1" s="17"/>
      <c r="JMG1" s="17"/>
      <c r="JMH1" s="17"/>
      <c r="JMI1" s="17"/>
      <c r="JMJ1" s="17"/>
      <c r="JMK1" s="17"/>
      <c r="JML1" s="17"/>
      <c r="JMM1" s="17"/>
      <c r="JMN1" s="17"/>
      <c r="JMO1" s="17"/>
      <c r="JMP1" s="17"/>
      <c r="JMQ1" s="17"/>
      <c r="JMR1" s="17"/>
      <c r="JMS1" s="17"/>
      <c r="JMT1" s="17"/>
      <c r="JMU1" s="17"/>
      <c r="JMV1" s="17"/>
      <c r="JMW1" s="17"/>
      <c r="JMX1" s="17"/>
      <c r="JMY1" s="17"/>
      <c r="JMZ1" s="17"/>
      <c r="JNA1" s="17"/>
      <c r="JNB1" s="17"/>
      <c r="JNC1" s="17"/>
      <c r="JND1" s="17"/>
      <c r="JNE1" s="17"/>
      <c r="JNF1" s="17"/>
      <c r="JNG1" s="17"/>
      <c r="JNH1" s="17"/>
      <c r="JNI1" s="17"/>
      <c r="JNJ1" s="17"/>
      <c r="JNK1" s="17"/>
      <c r="JNL1" s="17"/>
      <c r="JNM1" s="17"/>
      <c r="JNN1" s="17"/>
      <c r="JNO1" s="17"/>
      <c r="JNP1" s="17"/>
      <c r="JNQ1" s="17"/>
      <c r="JNR1" s="17"/>
      <c r="JNS1" s="17"/>
      <c r="JNT1" s="17"/>
      <c r="JNU1" s="17"/>
      <c r="JNV1" s="17"/>
      <c r="JNW1" s="17"/>
      <c r="JNX1" s="17"/>
      <c r="JNY1" s="17"/>
      <c r="JNZ1" s="17"/>
      <c r="JOA1" s="17"/>
      <c r="JOB1" s="17"/>
      <c r="JOC1" s="17"/>
      <c r="JOD1" s="17"/>
      <c r="JOE1" s="17"/>
      <c r="JOF1" s="17"/>
      <c r="JOG1" s="17"/>
      <c r="JOH1" s="17"/>
      <c r="JOI1" s="17"/>
      <c r="JOJ1" s="17"/>
      <c r="JOK1" s="17"/>
      <c r="JOL1" s="17"/>
      <c r="JOM1" s="17"/>
      <c r="JON1" s="17"/>
      <c r="JOO1" s="17"/>
      <c r="JOP1" s="17"/>
      <c r="JOQ1" s="17"/>
      <c r="JOR1" s="17"/>
      <c r="JOS1" s="17"/>
      <c r="JOT1" s="17"/>
      <c r="JOU1" s="17"/>
      <c r="JOV1" s="17"/>
      <c r="JOW1" s="17"/>
      <c r="JOX1" s="17"/>
      <c r="JOY1" s="17"/>
      <c r="JOZ1" s="17"/>
      <c r="JPA1" s="17"/>
      <c r="JPB1" s="17"/>
      <c r="JPC1" s="17"/>
      <c r="JPD1" s="17"/>
      <c r="JPE1" s="17"/>
      <c r="JPF1" s="17"/>
      <c r="JPG1" s="17"/>
      <c r="JPH1" s="17"/>
      <c r="JPI1" s="17"/>
      <c r="JPJ1" s="17"/>
      <c r="JPK1" s="17"/>
      <c r="JPL1" s="17"/>
      <c r="JPM1" s="17"/>
      <c r="JPN1" s="17"/>
      <c r="JPO1" s="17"/>
      <c r="JPP1" s="17"/>
      <c r="JPQ1" s="17"/>
      <c r="JPR1" s="17"/>
      <c r="JPS1" s="17"/>
      <c r="JPT1" s="17"/>
      <c r="JPU1" s="17"/>
      <c r="JPV1" s="17"/>
      <c r="JPW1" s="17"/>
      <c r="JPX1" s="17"/>
      <c r="JPY1" s="17"/>
      <c r="JPZ1" s="17"/>
      <c r="JQA1" s="17"/>
      <c r="JQB1" s="17"/>
      <c r="JQC1" s="17"/>
      <c r="JQD1" s="17"/>
      <c r="JQE1" s="17"/>
      <c r="JQF1" s="17"/>
      <c r="JQG1" s="17"/>
      <c r="JQH1" s="17"/>
      <c r="JQI1" s="17"/>
      <c r="JQJ1" s="17"/>
      <c r="JQK1" s="17"/>
      <c r="JQL1" s="17"/>
      <c r="JQM1" s="17"/>
      <c r="JQN1" s="17"/>
      <c r="JQO1" s="17"/>
      <c r="JQP1" s="17"/>
      <c r="JQQ1" s="17"/>
      <c r="JQR1" s="17"/>
      <c r="JQS1" s="17"/>
      <c r="JQT1" s="17"/>
      <c r="JQU1" s="17"/>
      <c r="JQV1" s="17"/>
      <c r="JQW1" s="17"/>
      <c r="JQX1" s="17"/>
      <c r="JQY1" s="17"/>
      <c r="JQZ1" s="17"/>
      <c r="JRA1" s="17"/>
      <c r="JRB1" s="17"/>
      <c r="JRC1" s="17"/>
      <c r="JRD1" s="17"/>
      <c r="JRE1" s="17"/>
      <c r="JRF1" s="17"/>
      <c r="JRG1" s="17"/>
      <c r="JRH1" s="17"/>
      <c r="JRI1" s="17"/>
      <c r="JRJ1" s="17"/>
      <c r="JRK1" s="17"/>
      <c r="JRL1" s="17"/>
      <c r="JRM1" s="17"/>
      <c r="JRN1" s="17"/>
      <c r="JRO1" s="17"/>
      <c r="JRP1" s="17"/>
      <c r="JRQ1" s="17"/>
      <c r="JRR1" s="17"/>
      <c r="JRS1" s="17"/>
      <c r="JRT1" s="17"/>
      <c r="JRU1" s="17"/>
      <c r="JRV1" s="17"/>
      <c r="JRW1" s="17"/>
      <c r="JRX1" s="17"/>
      <c r="JRY1" s="17"/>
      <c r="JRZ1" s="17"/>
      <c r="JSA1" s="17"/>
      <c r="JSB1" s="17"/>
      <c r="JSC1" s="17"/>
      <c r="JSD1" s="17"/>
      <c r="JSE1" s="17"/>
      <c r="JSF1" s="17"/>
      <c r="JSG1" s="17"/>
      <c r="JSH1" s="17"/>
      <c r="JSI1" s="17"/>
      <c r="JSJ1" s="17"/>
      <c r="JSK1" s="17"/>
      <c r="JSL1" s="17"/>
      <c r="JSM1" s="17"/>
      <c r="JSN1" s="17"/>
      <c r="JSO1" s="17"/>
      <c r="JSP1" s="17"/>
      <c r="JSQ1" s="17"/>
      <c r="JSR1" s="17"/>
      <c r="JSS1" s="17"/>
      <c r="JST1" s="17"/>
      <c r="JSU1" s="17"/>
      <c r="JSV1" s="17"/>
      <c r="JSW1" s="17"/>
      <c r="JSX1" s="17"/>
      <c r="JSY1" s="17"/>
      <c r="JSZ1" s="17"/>
      <c r="JTA1" s="17"/>
      <c r="JTB1" s="17"/>
      <c r="JTC1" s="17"/>
      <c r="JTD1" s="17"/>
      <c r="JTE1" s="17"/>
      <c r="JTF1" s="17"/>
      <c r="JTG1" s="17"/>
      <c r="JTH1" s="17"/>
      <c r="JTI1" s="17"/>
      <c r="JTJ1" s="17"/>
      <c r="JTK1" s="17"/>
      <c r="JTL1" s="17"/>
      <c r="JTM1" s="17"/>
      <c r="JTN1" s="17"/>
      <c r="JTO1" s="17"/>
      <c r="JTP1" s="17"/>
      <c r="JTQ1" s="17"/>
      <c r="JTR1" s="17"/>
      <c r="JTS1" s="17"/>
      <c r="JTT1" s="17"/>
      <c r="JTU1" s="17"/>
      <c r="JTV1" s="17"/>
      <c r="JTW1" s="17"/>
      <c r="JTX1" s="17"/>
      <c r="JTY1" s="17"/>
      <c r="JTZ1" s="17"/>
      <c r="JUA1" s="17"/>
      <c r="JUB1" s="17"/>
      <c r="JUC1" s="17"/>
      <c r="JUD1" s="17"/>
      <c r="JUE1" s="17"/>
      <c r="JUF1" s="17"/>
      <c r="JUG1" s="17"/>
      <c r="JUH1" s="17"/>
      <c r="JUI1" s="17"/>
      <c r="JUJ1" s="17"/>
      <c r="JUK1" s="17"/>
      <c r="JUL1" s="17"/>
      <c r="JUM1" s="17"/>
      <c r="JUN1" s="17"/>
      <c r="JUO1" s="17"/>
      <c r="JUP1" s="17"/>
      <c r="JUQ1" s="17"/>
      <c r="JUR1" s="17"/>
      <c r="JUS1" s="17"/>
      <c r="JUT1" s="17"/>
      <c r="JUU1" s="17"/>
      <c r="JUV1" s="17"/>
      <c r="JUW1" s="17"/>
      <c r="JUX1" s="17"/>
      <c r="JUY1" s="17"/>
      <c r="JUZ1" s="17"/>
      <c r="JVA1" s="17"/>
      <c r="JVB1" s="17"/>
      <c r="JVC1" s="17"/>
      <c r="JVD1" s="17"/>
      <c r="JVE1" s="17"/>
      <c r="JVF1" s="17"/>
      <c r="JVG1" s="17"/>
      <c r="JVH1" s="17"/>
      <c r="JVI1" s="17"/>
      <c r="JVJ1" s="17"/>
      <c r="JVK1" s="17"/>
      <c r="JVL1" s="17"/>
      <c r="JVM1" s="17"/>
      <c r="JVN1" s="17"/>
      <c r="JVO1" s="17"/>
      <c r="JVP1" s="17"/>
      <c r="JVQ1" s="17"/>
      <c r="JVR1" s="17"/>
      <c r="JVS1" s="17"/>
      <c r="JVT1" s="17"/>
      <c r="JVU1" s="17"/>
      <c r="JVV1" s="17"/>
      <c r="JVW1" s="17"/>
      <c r="JVX1" s="17"/>
      <c r="JVY1" s="17"/>
      <c r="JVZ1" s="17"/>
      <c r="JWA1" s="17"/>
      <c r="JWB1" s="17"/>
      <c r="JWC1" s="17"/>
      <c r="JWD1" s="17"/>
      <c r="JWE1" s="17"/>
      <c r="JWF1" s="17"/>
      <c r="JWG1" s="17"/>
      <c r="JWH1" s="17"/>
      <c r="JWI1" s="17"/>
      <c r="JWJ1" s="17"/>
      <c r="JWK1" s="17"/>
      <c r="JWL1" s="17"/>
      <c r="JWM1" s="17"/>
      <c r="JWN1" s="17"/>
      <c r="JWO1" s="17"/>
      <c r="JWP1" s="17"/>
      <c r="JWQ1" s="17"/>
      <c r="JWR1" s="17"/>
      <c r="JWS1" s="17"/>
      <c r="JWT1" s="17"/>
      <c r="JWU1" s="17"/>
      <c r="JWV1" s="17"/>
      <c r="JWW1" s="17"/>
      <c r="JWX1" s="17"/>
      <c r="JWY1" s="17"/>
      <c r="JWZ1" s="17"/>
      <c r="JXA1" s="17"/>
      <c r="JXB1" s="17"/>
      <c r="JXC1" s="17"/>
      <c r="JXD1" s="17"/>
      <c r="JXE1" s="17"/>
      <c r="JXF1" s="17"/>
      <c r="JXG1" s="17"/>
      <c r="JXH1" s="17"/>
      <c r="JXI1" s="17"/>
      <c r="JXJ1" s="17"/>
      <c r="JXK1" s="17"/>
      <c r="JXL1" s="17"/>
      <c r="JXM1" s="17"/>
      <c r="JXN1" s="17"/>
      <c r="JXO1" s="17"/>
      <c r="JXP1" s="17"/>
      <c r="JXQ1" s="17"/>
      <c r="JXR1" s="17"/>
      <c r="JXS1" s="17"/>
      <c r="JXT1" s="17"/>
      <c r="JXU1" s="17"/>
      <c r="JXV1" s="17"/>
      <c r="JXW1" s="17"/>
      <c r="JXX1" s="17"/>
      <c r="JXY1" s="17"/>
      <c r="JXZ1" s="17"/>
      <c r="JYA1" s="17"/>
      <c r="JYB1" s="17"/>
      <c r="JYC1" s="17"/>
      <c r="JYD1" s="17"/>
      <c r="JYE1" s="17"/>
      <c r="JYF1" s="17"/>
      <c r="JYG1" s="17"/>
      <c r="JYH1" s="17"/>
      <c r="JYI1" s="17"/>
      <c r="JYJ1" s="17"/>
      <c r="JYK1" s="17"/>
      <c r="JYL1" s="17"/>
      <c r="JYM1" s="17"/>
      <c r="JYN1" s="17"/>
      <c r="JYO1" s="17"/>
      <c r="JYP1" s="17"/>
      <c r="JYQ1" s="17"/>
      <c r="JYR1" s="17"/>
      <c r="JYS1" s="17"/>
      <c r="JYT1" s="17"/>
      <c r="JYU1" s="17"/>
      <c r="JYV1" s="17"/>
      <c r="JYW1" s="17"/>
      <c r="JYX1" s="17"/>
      <c r="JYY1" s="17"/>
      <c r="JYZ1" s="17"/>
      <c r="JZA1" s="17"/>
      <c r="JZB1" s="17"/>
      <c r="JZC1" s="17"/>
      <c r="JZD1" s="17"/>
      <c r="JZE1" s="17"/>
      <c r="JZF1" s="17"/>
      <c r="JZG1" s="17"/>
      <c r="JZH1" s="17"/>
      <c r="JZI1" s="17"/>
      <c r="JZJ1" s="17"/>
      <c r="JZK1" s="17"/>
      <c r="JZL1" s="17"/>
      <c r="JZM1" s="17"/>
      <c r="JZN1" s="17"/>
      <c r="JZO1" s="17"/>
      <c r="JZP1" s="17"/>
      <c r="JZQ1" s="17"/>
      <c r="JZR1" s="17"/>
      <c r="JZS1" s="17"/>
      <c r="JZT1" s="17"/>
      <c r="JZU1" s="17"/>
      <c r="JZV1" s="17"/>
      <c r="JZW1" s="17"/>
      <c r="JZX1" s="17"/>
      <c r="JZY1" s="17"/>
      <c r="JZZ1" s="17"/>
      <c r="KAA1" s="17"/>
      <c r="KAB1" s="17"/>
      <c r="KAC1" s="17"/>
      <c r="KAD1" s="17"/>
      <c r="KAE1" s="17"/>
      <c r="KAF1" s="17"/>
      <c r="KAG1" s="17"/>
      <c r="KAH1" s="17"/>
      <c r="KAI1" s="17"/>
      <c r="KAJ1" s="17"/>
      <c r="KAK1" s="17"/>
      <c r="KAL1" s="17"/>
      <c r="KAM1" s="17"/>
      <c r="KAN1" s="17"/>
      <c r="KAO1" s="17"/>
      <c r="KAP1" s="17"/>
      <c r="KAQ1" s="17"/>
      <c r="KAR1" s="17"/>
      <c r="KAS1" s="17"/>
      <c r="KAT1" s="17"/>
      <c r="KAU1" s="17"/>
      <c r="KAV1" s="17"/>
      <c r="KAW1" s="17"/>
      <c r="KAX1" s="17"/>
      <c r="KAY1" s="17"/>
      <c r="KAZ1" s="17"/>
      <c r="KBA1" s="17"/>
      <c r="KBB1" s="17"/>
      <c r="KBC1" s="17"/>
      <c r="KBD1" s="17"/>
      <c r="KBE1" s="17"/>
      <c r="KBF1" s="17"/>
      <c r="KBG1" s="17"/>
      <c r="KBH1" s="17"/>
      <c r="KBI1" s="17"/>
      <c r="KBJ1" s="17"/>
      <c r="KBK1" s="17"/>
      <c r="KBL1" s="17"/>
      <c r="KBM1" s="17"/>
      <c r="KBN1" s="17"/>
      <c r="KBO1" s="17"/>
      <c r="KBP1" s="17"/>
      <c r="KBQ1" s="17"/>
      <c r="KBR1" s="17"/>
      <c r="KBS1" s="17"/>
      <c r="KBT1" s="17"/>
      <c r="KBU1" s="17"/>
      <c r="KBV1" s="17"/>
      <c r="KBW1" s="17"/>
      <c r="KBX1" s="17"/>
      <c r="KBY1" s="17"/>
      <c r="KBZ1" s="17"/>
      <c r="KCA1" s="17"/>
      <c r="KCB1" s="17"/>
      <c r="KCC1" s="17"/>
      <c r="KCD1" s="17"/>
      <c r="KCE1" s="17"/>
      <c r="KCF1" s="17"/>
      <c r="KCG1" s="17"/>
      <c r="KCH1" s="17"/>
      <c r="KCI1" s="17"/>
      <c r="KCJ1" s="17"/>
      <c r="KCK1" s="17"/>
      <c r="KCL1" s="17"/>
      <c r="KCM1" s="17"/>
      <c r="KCN1" s="17"/>
      <c r="KCO1" s="17"/>
      <c r="KCP1" s="17"/>
      <c r="KCQ1" s="17"/>
      <c r="KCR1" s="17"/>
      <c r="KCS1" s="17"/>
      <c r="KCT1" s="17"/>
      <c r="KCU1" s="17"/>
      <c r="KCV1" s="17"/>
      <c r="KCW1" s="17"/>
      <c r="KCX1" s="17"/>
      <c r="KCY1" s="17"/>
      <c r="KCZ1" s="17"/>
      <c r="KDA1" s="17"/>
      <c r="KDB1" s="17"/>
      <c r="KDC1" s="17"/>
      <c r="KDD1" s="17"/>
      <c r="KDE1" s="17"/>
      <c r="KDF1" s="17"/>
      <c r="KDG1" s="17"/>
      <c r="KDH1" s="17"/>
      <c r="KDI1" s="17"/>
      <c r="KDJ1" s="17"/>
      <c r="KDK1" s="17"/>
      <c r="KDL1" s="17"/>
      <c r="KDM1" s="17"/>
      <c r="KDN1" s="17"/>
      <c r="KDO1" s="17"/>
      <c r="KDP1" s="17"/>
      <c r="KDQ1" s="17"/>
      <c r="KDR1" s="17"/>
      <c r="KDS1" s="17"/>
      <c r="KDT1" s="17"/>
      <c r="KDU1" s="17"/>
      <c r="KDV1" s="17"/>
      <c r="KDW1" s="17"/>
      <c r="KDX1" s="17"/>
      <c r="KDY1" s="17"/>
      <c r="KDZ1" s="17"/>
      <c r="KEA1" s="17"/>
      <c r="KEB1" s="17"/>
      <c r="KEC1" s="17"/>
      <c r="KED1" s="17"/>
      <c r="KEE1" s="17"/>
      <c r="KEF1" s="17"/>
      <c r="KEG1" s="17"/>
      <c r="KEH1" s="17"/>
      <c r="KEI1" s="17"/>
      <c r="KEJ1" s="17"/>
      <c r="KEK1" s="17"/>
      <c r="KEL1" s="17"/>
      <c r="KEM1" s="17"/>
      <c r="KEN1" s="17"/>
      <c r="KEO1" s="17"/>
      <c r="KEP1" s="17"/>
      <c r="KEQ1" s="17"/>
      <c r="KER1" s="17"/>
      <c r="KES1" s="17"/>
      <c r="KET1" s="17"/>
      <c r="KEU1" s="17"/>
      <c r="KEV1" s="17"/>
      <c r="KEW1" s="17"/>
      <c r="KEX1" s="17"/>
      <c r="KEY1" s="17"/>
      <c r="KEZ1" s="17"/>
      <c r="KFA1" s="17"/>
      <c r="KFB1" s="17"/>
      <c r="KFC1" s="17"/>
      <c r="KFD1" s="17"/>
      <c r="KFE1" s="17"/>
      <c r="KFF1" s="17"/>
      <c r="KFG1" s="17"/>
      <c r="KFH1" s="17"/>
      <c r="KFI1" s="17"/>
      <c r="KFJ1" s="17"/>
      <c r="KFK1" s="17"/>
      <c r="KFL1" s="17"/>
      <c r="KFM1" s="17"/>
      <c r="KFN1" s="17"/>
      <c r="KFO1" s="17"/>
      <c r="KFP1" s="17"/>
      <c r="KFQ1" s="17"/>
      <c r="KFR1" s="17"/>
      <c r="KFS1" s="17"/>
      <c r="KFT1" s="17"/>
      <c r="KFU1" s="17"/>
      <c r="KFV1" s="17"/>
      <c r="KFW1" s="17"/>
      <c r="KFX1" s="17"/>
      <c r="KFY1" s="17"/>
      <c r="KFZ1" s="17"/>
      <c r="KGA1" s="17"/>
      <c r="KGB1" s="17"/>
      <c r="KGC1" s="17"/>
      <c r="KGD1" s="17"/>
      <c r="KGE1" s="17"/>
      <c r="KGF1" s="17"/>
      <c r="KGG1" s="17"/>
      <c r="KGH1" s="17"/>
      <c r="KGI1" s="17"/>
      <c r="KGJ1" s="17"/>
      <c r="KGK1" s="17"/>
      <c r="KGL1" s="17"/>
      <c r="KGM1" s="17"/>
      <c r="KGN1" s="17"/>
      <c r="KGO1" s="17"/>
      <c r="KGP1" s="17"/>
      <c r="KGQ1" s="17"/>
      <c r="KGR1" s="17"/>
      <c r="KGS1" s="17"/>
      <c r="KGT1" s="17"/>
      <c r="KGU1" s="17"/>
      <c r="KGV1" s="17"/>
      <c r="KGW1" s="17"/>
      <c r="KGX1" s="17"/>
      <c r="KGY1" s="17"/>
      <c r="KGZ1" s="17"/>
      <c r="KHA1" s="17"/>
      <c r="KHB1" s="17"/>
      <c r="KHC1" s="17"/>
      <c r="KHD1" s="17"/>
      <c r="KHE1" s="17"/>
      <c r="KHF1" s="17"/>
      <c r="KHG1" s="17"/>
      <c r="KHH1" s="17"/>
      <c r="KHI1" s="17"/>
      <c r="KHJ1" s="17"/>
      <c r="KHK1" s="17"/>
      <c r="KHL1" s="17"/>
      <c r="KHM1" s="17"/>
      <c r="KHN1" s="17"/>
      <c r="KHO1" s="17"/>
      <c r="KHP1" s="17"/>
      <c r="KHQ1" s="17"/>
      <c r="KHR1" s="17"/>
      <c r="KHS1" s="17"/>
      <c r="KHT1" s="17"/>
      <c r="KHU1" s="17"/>
      <c r="KHV1" s="17"/>
      <c r="KHW1" s="17"/>
      <c r="KHX1" s="17"/>
      <c r="KHY1" s="17"/>
      <c r="KHZ1" s="17"/>
      <c r="KIA1" s="17"/>
      <c r="KIB1" s="17"/>
      <c r="KIC1" s="17"/>
      <c r="KID1" s="17"/>
      <c r="KIE1" s="17"/>
      <c r="KIF1" s="17"/>
      <c r="KIG1" s="17"/>
      <c r="KIH1" s="17"/>
      <c r="KII1" s="17"/>
      <c r="KIJ1" s="17"/>
      <c r="KIK1" s="17"/>
      <c r="KIL1" s="17"/>
      <c r="KIM1" s="17"/>
      <c r="KIN1" s="17"/>
      <c r="KIO1" s="17"/>
      <c r="KIP1" s="17"/>
      <c r="KIQ1" s="17"/>
      <c r="KIR1" s="17"/>
      <c r="KIS1" s="17"/>
      <c r="KIT1" s="17"/>
      <c r="KIU1" s="17"/>
      <c r="KIV1" s="17"/>
      <c r="KIW1" s="17"/>
      <c r="KIX1" s="17"/>
      <c r="KIY1" s="17"/>
      <c r="KIZ1" s="17"/>
      <c r="KJA1" s="17"/>
      <c r="KJB1" s="17"/>
      <c r="KJC1" s="17"/>
      <c r="KJD1" s="17"/>
      <c r="KJE1" s="17"/>
      <c r="KJF1" s="17"/>
      <c r="KJG1" s="17"/>
      <c r="KJH1" s="17"/>
      <c r="KJI1" s="17"/>
      <c r="KJJ1" s="17"/>
      <c r="KJK1" s="17"/>
      <c r="KJL1" s="17"/>
      <c r="KJM1" s="17"/>
      <c r="KJN1" s="17"/>
      <c r="KJO1" s="17"/>
      <c r="KJP1" s="17"/>
      <c r="KJQ1" s="17"/>
      <c r="KJR1" s="17"/>
      <c r="KJS1" s="17"/>
      <c r="KJT1" s="17"/>
      <c r="KJU1" s="17"/>
      <c r="KJV1" s="17"/>
      <c r="KJW1" s="17"/>
      <c r="KJX1" s="17"/>
      <c r="KJY1" s="17"/>
      <c r="KJZ1" s="17"/>
      <c r="KKA1" s="17"/>
      <c r="KKB1" s="17"/>
      <c r="KKC1" s="17"/>
      <c r="KKD1" s="17"/>
      <c r="KKE1" s="17"/>
      <c r="KKF1" s="17"/>
      <c r="KKG1" s="17"/>
      <c r="KKH1" s="17"/>
      <c r="KKI1" s="17"/>
      <c r="KKJ1" s="17"/>
      <c r="KKK1" s="17"/>
      <c r="KKL1" s="17"/>
      <c r="KKM1" s="17"/>
      <c r="KKN1" s="17"/>
      <c r="KKO1" s="17"/>
      <c r="KKP1" s="17"/>
      <c r="KKQ1" s="17"/>
      <c r="KKR1" s="17"/>
      <c r="KKS1" s="17"/>
      <c r="KKT1" s="17"/>
      <c r="KKU1" s="17"/>
      <c r="KKV1" s="17"/>
      <c r="KKW1" s="17"/>
      <c r="KKX1" s="17"/>
      <c r="KKY1" s="17"/>
      <c r="KKZ1" s="17"/>
      <c r="KLA1" s="17"/>
      <c r="KLB1" s="17"/>
      <c r="KLC1" s="17"/>
      <c r="KLD1" s="17"/>
      <c r="KLE1" s="17"/>
      <c r="KLF1" s="17"/>
      <c r="KLG1" s="17"/>
      <c r="KLH1" s="17"/>
      <c r="KLI1" s="17"/>
      <c r="KLJ1" s="17"/>
      <c r="KLK1" s="17"/>
      <c r="KLL1" s="17"/>
      <c r="KLM1" s="17"/>
      <c r="KLN1" s="17"/>
      <c r="KLO1" s="17"/>
      <c r="KLP1" s="17"/>
      <c r="KLQ1" s="17"/>
      <c r="KLR1" s="17"/>
      <c r="KLS1" s="17"/>
      <c r="KLT1" s="17"/>
      <c r="KLU1" s="17"/>
      <c r="KLV1" s="17"/>
      <c r="KLW1" s="17"/>
      <c r="KLX1" s="17"/>
      <c r="KLY1" s="17"/>
      <c r="KLZ1" s="17"/>
      <c r="KMA1" s="17"/>
      <c r="KMB1" s="17"/>
      <c r="KMC1" s="17"/>
      <c r="KMD1" s="17"/>
      <c r="KME1" s="17"/>
      <c r="KMF1" s="17"/>
      <c r="KMG1" s="17"/>
      <c r="KMH1" s="17"/>
      <c r="KMI1" s="17"/>
      <c r="KMJ1" s="17"/>
      <c r="KMK1" s="17"/>
      <c r="KML1" s="17"/>
      <c r="KMM1" s="17"/>
      <c r="KMN1" s="17"/>
      <c r="KMO1" s="17"/>
      <c r="KMP1" s="17"/>
      <c r="KMQ1" s="17"/>
      <c r="KMR1" s="17"/>
      <c r="KMS1" s="17"/>
      <c r="KMT1" s="17"/>
      <c r="KMU1" s="17"/>
      <c r="KMV1" s="17"/>
      <c r="KMW1" s="17"/>
      <c r="KMX1" s="17"/>
      <c r="KMY1" s="17"/>
      <c r="KMZ1" s="17"/>
      <c r="KNA1" s="17"/>
      <c r="KNB1" s="17"/>
      <c r="KNC1" s="17"/>
      <c r="KND1" s="17"/>
      <c r="KNE1" s="17"/>
      <c r="KNF1" s="17"/>
      <c r="KNG1" s="17"/>
      <c r="KNH1" s="17"/>
      <c r="KNI1" s="17"/>
      <c r="KNJ1" s="17"/>
      <c r="KNK1" s="17"/>
      <c r="KNL1" s="17"/>
      <c r="KNM1" s="17"/>
      <c r="KNN1" s="17"/>
      <c r="KNO1" s="17"/>
      <c r="KNP1" s="17"/>
      <c r="KNQ1" s="17"/>
      <c r="KNR1" s="17"/>
      <c r="KNS1" s="17"/>
      <c r="KNT1" s="17"/>
      <c r="KNU1" s="17"/>
      <c r="KNV1" s="17"/>
      <c r="KNW1" s="17"/>
      <c r="KNX1" s="17"/>
      <c r="KNY1" s="17"/>
      <c r="KNZ1" s="17"/>
      <c r="KOA1" s="17"/>
      <c r="KOB1" s="17"/>
      <c r="KOC1" s="17"/>
      <c r="KOD1" s="17"/>
      <c r="KOE1" s="17"/>
      <c r="KOF1" s="17"/>
      <c r="KOG1" s="17"/>
      <c r="KOH1" s="17"/>
      <c r="KOI1" s="17"/>
      <c r="KOJ1" s="17"/>
      <c r="KOK1" s="17"/>
      <c r="KOL1" s="17"/>
      <c r="KOM1" s="17"/>
      <c r="KON1" s="17"/>
      <c r="KOO1" s="17"/>
      <c r="KOP1" s="17"/>
      <c r="KOQ1" s="17"/>
      <c r="KOR1" s="17"/>
      <c r="KOS1" s="17"/>
      <c r="KOT1" s="17"/>
      <c r="KOU1" s="17"/>
      <c r="KOV1" s="17"/>
      <c r="KOW1" s="17"/>
      <c r="KOX1" s="17"/>
      <c r="KOY1" s="17"/>
      <c r="KOZ1" s="17"/>
      <c r="KPA1" s="17"/>
      <c r="KPB1" s="17"/>
      <c r="KPC1" s="17"/>
      <c r="KPD1" s="17"/>
      <c r="KPE1" s="17"/>
      <c r="KPF1" s="17"/>
      <c r="KPG1" s="17"/>
      <c r="KPH1" s="17"/>
      <c r="KPI1" s="17"/>
      <c r="KPJ1" s="17"/>
      <c r="KPK1" s="17"/>
      <c r="KPL1" s="17"/>
      <c r="KPM1" s="17"/>
      <c r="KPN1" s="17"/>
      <c r="KPO1" s="17"/>
      <c r="KPP1" s="17"/>
      <c r="KPQ1" s="17"/>
      <c r="KPR1" s="17"/>
      <c r="KPS1" s="17"/>
      <c r="KPT1" s="17"/>
      <c r="KPU1" s="17"/>
      <c r="KPV1" s="17"/>
      <c r="KPW1" s="17"/>
      <c r="KPX1" s="17"/>
      <c r="KPY1" s="17"/>
      <c r="KPZ1" s="17"/>
      <c r="KQA1" s="17"/>
      <c r="KQB1" s="17"/>
      <c r="KQC1" s="17"/>
      <c r="KQD1" s="17"/>
      <c r="KQE1" s="17"/>
      <c r="KQF1" s="17"/>
      <c r="KQG1" s="17"/>
      <c r="KQH1" s="17"/>
      <c r="KQI1" s="17"/>
      <c r="KQJ1" s="17"/>
      <c r="KQK1" s="17"/>
      <c r="KQL1" s="17"/>
      <c r="KQM1" s="17"/>
      <c r="KQN1" s="17"/>
      <c r="KQO1" s="17"/>
      <c r="KQP1" s="17"/>
      <c r="KQQ1" s="17"/>
      <c r="KQR1" s="17"/>
      <c r="KQS1" s="17"/>
      <c r="KQT1" s="17"/>
      <c r="KQU1" s="17"/>
      <c r="KQV1" s="17"/>
      <c r="KQW1" s="17"/>
      <c r="KQX1" s="17"/>
      <c r="KQY1" s="17"/>
      <c r="KQZ1" s="17"/>
      <c r="KRA1" s="17"/>
      <c r="KRB1" s="17"/>
      <c r="KRC1" s="17"/>
      <c r="KRD1" s="17"/>
      <c r="KRE1" s="17"/>
      <c r="KRF1" s="17"/>
      <c r="KRG1" s="17"/>
      <c r="KRH1" s="17"/>
      <c r="KRI1" s="17"/>
      <c r="KRJ1" s="17"/>
      <c r="KRK1" s="17"/>
      <c r="KRL1" s="17"/>
      <c r="KRM1" s="17"/>
      <c r="KRN1" s="17"/>
      <c r="KRO1" s="17"/>
      <c r="KRP1" s="17"/>
      <c r="KRQ1" s="17"/>
      <c r="KRR1" s="17"/>
      <c r="KRS1" s="17"/>
      <c r="KRT1" s="17"/>
      <c r="KRU1" s="17"/>
      <c r="KRV1" s="17"/>
      <c r="KRW1" s="17"/>
      <c r="KRX1" s="17"/>
      <c r="KRY1" s="17"/>
      <c r="KRZ1" s="17"/>
      <c r="KSA1" s="17"/>
      <c r="KSB1" s="17"/>
      <c r="KSC1" s="17"/>
      <c r="KSD1" s="17"/>
      <c r="KSE1" s="17"/>
      <c r="KSF1" s="17"/>
      <c r="KSG1" s="17"/>
      <c r="KSH1" s="17"/>
      <c r="KSI1" s="17"/>
      <c r="KSJ1" s="17"/>
      <c r="KSK1" s="17"/>
      <c r="KSL1" s="17"/>
      <c r="KSM1" s="17"/>
      <c r="KSN1" s="17"/>
      <c r="KSO1" s="17"/>
      <c r="KSP1" s="17"/>
      <c r="KSQ1" s="17"/>
      <c r="KSR1" s="17"/>
      <c r="KSS1" s="17"/>
      <c r="KST1" s="17"/>
      <c r="KSU1" s="17"/>
      <c r="KSV1" s="17"/>
      <c r="KSW1" s="17"/>
      <c r="KSX1" s="17"/>
      <c r="KSY1" s="17"/>
      <c r="KSZ1" s="17"/>
      <c r="KTA1" s="17"/>
      <c r="KTB1" s="17"/>
      <c r="KTC1" s="17"/>
      <c r="KTD1" s="17"/>
      <c r="KTE1" s="17"/>
      <c r="KTF1" s="17"/>
      <c r="KTG1" s="17"/>
      <c r="KTH1" s="17"/>
      <c r="KTI1" s="17"/>
      <c r="KTJ1" s="17"/>
      <c r="KTK1" s="17"/>
      <c r="KTL1" s="17"/>
      <c r="KTM1" s="17"/>
      <c r="KTN1" s="17"/>
      <c r="KTO1" s="17"/>
      <c r="KTP1" s="17"/>
      <c r="KTQ1" s="17"/>
      <c r="KTR1" s="17"/>
      <c r="KTS1" s="17"/>
      <c r="KTT1" s="17"/>
      <c r="KTU1" s="17"/>
      <c r="KTV1" s="17"/>
      <c r="KTW1" s="17"/>
      <c r="KTX1" s="17"/>
      <c r="KTY1" s="17"/>
      <c r="KTZ1" s="17"/>
      <c r="KUA1" s="17"/>
      <c r="KUB1" s="17"/>
      <c r="KUC1" s="17"/>
      <c r="KUD1" s="17"/>
      <c r="KUE1" s="17"/>
      <c r="KUF1" s="17"/>
      <c r="KUG1" s="17"/>
      <c r="KUH1" s="17"/>
      <c r="KUI1" s="17"/>
      <c r="KUJ1" s="17"/>
      <c r="KUK1" s="17"/>
      <c r="KUL1" s="17"/>
      <c r="KUM1" s="17"/>
      <c r="KUN1" s="17"/>
      <c r="KUO1" s="17"/>
      <c r="KUP1" s="17"/>
      <c r="KUQ1" s="17"/>
      <c r="KUR1" s="17"/>
      <c r="KUS1" s="17"/>
      <c r="KUT1" s="17"/>
      <c r="KUU1" s="17"/>
      <c r="KUV1" s="17"/>
      <c r="KUW1" s="17"/>
      <c r="KUX1" s="17"/>
      <c r="KUY1" s="17"/>
      <c r="KUZ1" s="17"/>
      <c r="KVA1" s="17"/>
      <c r="KVB1" s="17"/>
      <c r="KVC1" s="17"/>
      <c r="KVD1" s="17"/>
      <c r="KVE1" s="17"/>
      <c r="KVF1" s="17"/>
      <c r="KVG1" s="17"/>
      <c r="KVH1" s="17"/>
      <c r="KVI1" s="17"/>
      <c r="KVJ1" s="17"/>
      <c r="KVK1" s="17"/>
      <c r="KVL1" s="17"/>
      <c r="KVM1" s="17"/>
      <c r="KVN1" s="17"/>
      <c r="KVO1" s="17"/>
      <c r="KVP1" s="17"/>
      <c r="KVQ1" s="17"/>
      <c r="KVR1" s="17"/>
      <c r="KVS1" s="17"/>
      <c r="KVT1" s="17"/>
      <c r="KVU1" s="17"/>
      <c r="KVV1" s="17"/>
      <c r="KVW1" s="17"/>
      <c r="KVX1" s="17"/>
      <c r="KVY1" s="17"/>
      <c r="KVZ1" s="17"/>
      <c r="KWA1" s="17"/>
      <c r="KWB1" s="17"/>
      <c r="KWC1" s="17"/>
      <c r="KWD1" s="17"/>
      <c r="KWE1" s="17"/>
      <c r="KWF1" s="17"/>
      <c r="KWG1" s="17"/>
      <c r="KWH1" s="17"/>
      <c r="KWI1" s="17"/>
      <c r="KWJ1" s="17"/>
      <c r="KWK1" s="17"/>
      <c r="KWL1" s="17"/>
      <c r="KWM1" s="17"/>
      <c r="KWN1" s="17"/>
      <c r="KWO1" s="17"/>
      <c r="KWP1" s="17"/>
      <c r="KWQ1" s="17"/>
      <c r="KWR1" s="17"/>
      <c r="KWS1" s="17"/>
      <c r="KWT1" s="17"/>
      <c r="KWU1" s="17"/>
      <c r="KWV1" s="17"/>
      <c r="KWW1" s="17"/>
      <c r="KWX1" s="17"/>
      <c r="KWY1" s="17"/>
      <c r="KWZ1" s="17"/>
      <c r="KXA1" s="17"/>
      <c r="KXB1" s="17"/>
      <c r="KXC1" s="17"/>
      <c r="KXD1" s="17"/>
      <c r="KXE1" s="17"/>
      <c r="KXF1" s="17"/>
      <c r="KXG1" s="17"/>
      <c r="KXH1" s="17"/>
      <c r="KXI1" s="17"/>
      <c r="KXJ1" s="17"/>
      <c r="KXK1" s="17"/>
      <c r="KXL1" s="17"/>
      <c r="KXM1" s="17"/>
      <c r="KXN1" s="17"/>
      <c r="KXO1" s="17"/>
      <c r="KXP1" s="17"/>
      <c r="KXQ1" s="17"/>
      <c r="KXR1" s="17"/>
      <c r="KXS1" s="17"/>
      <c r="KXT1" s="17"/>
      <c r="KXU1" s="17"/>
      <c r="KXV1" s="17"/>
      <c r="KXW1" s="17"/>
      <c r="KXX1" s="17"/>
      <c r="KXY1" s="17"/>
      <c r="KXZ1" s="17"/>
      <c r="KYA1" s="17"/>
      <c r="KYB1" s="17"/>
      <c r="KYC1" s="17"/>
      <c r="KYD1" s="17"/>
      <c r="KYE1" s="17"/>
      <c r="KYF1" s="17"/>
      <c r="KYG1" s="17"/>
      <c r="KYH1" s="17"/>
      <c r="KYI1" s="17"/>
      <c r="KYJ1" s="17"/>
      <c r="KYK1" s="17"/>
      <c r="KYL1" s="17"/>
      <c r="KYM1" s="17"/>
      <c r="KYN1" s="17"/>
      <c r="KYO1" s="17"/>
      <c r="KYP1" s="17"/>
      <c r="KYQ1" s="17"/>
      <c r="KYR1" s="17"/>
      <c r="KYS1" s="17"/>
      <c r="KYT1" s="17"/>
      <c r="KYU1" s="17"/>
      <c r="KYV1" s="17"/>
      <c r="KYW1" s="17"/>
      <c r="KYX1" s="17"/>
      <c r="KYY1" s="17"/>
      <c r="KYZ1" s="17"/>
      <c r="KZA1" s="17"/>
      <c r="KZB1" s="17"/>
      <c r="KZC1" s="17"/>
      <c r="KZD1" s="17"/>
      <c r="KZE1" s="17"/>
      <c r="KZF1" s="17"/>
      <c r="KZG1" s="17"/>
      <c r="KZH1" s="17"/>
      <c r="KZI1" s="17"/>
      <c r="KZJ1" s="17"/>
      <c r="KZK1" s="17"/>
      <c r="KZL1" s="17"/>
      <c r="KZM1" s="17"/>
      <c r="KZN1" s="17"/>
      <c r="KZO1" s="17"/>
      <c r="KZP1" s="17"/>
      <c r="KZQ1" s="17"/>
      <c r="KZR1" s="17"/>
      <c r="KZS1" s="17"/>
      <c r="KZT1" s="17"/>
      <c r="KZU1" s="17"/>
      <c r="KZV1" s="17"/>
      <c r="KZW1" s="17"/>
      <c r="KZX1" s="17"/>
      <c r="KZY1" s="17"/>
      <c r="KZZ1" s="17"/>
      <c r="LAA1" s="17"/>
      <c r="LAB1" s="17"/>
      <c r="LAC1" s="17"/>
      <c r="LAD1" s="17"/>
      <c r="LAE1" s="17"/>
      <c r="LAF1" s="17"/>
      <c r="LAG1" s="17"/>
      <c r="LAH1" s="17"/>
      <c r="LAI1" s="17"/>
      <c r="LAJ1" s="17"/>
      <c r="LAK1" s="17"/>
      <c r="LAL1" s="17"/>
      <c r="LAM1" s="17"/>
      <c r="LAN1" s="17"/>
      <c r="LAO1" s="17"/>
      <c r="LAP1" s="17"/>
      <c r="LAQ1" s="17"/>
      <c r="LAR1" s="17"/>
      <c r="LAS1" s="17"/>
      <c r="LAT1" s="17"/>
      <c r="LAU1" s="17"/>
      <c r="LAV1" s="17"/>
      <c r="LAW1" s="17"/>
      <c r="LAX1" s="17"/>
      <c r="LAY1" s="17"/>
      <c r="LAZ1" s="17"/>
      <c r="LBA1" s="17"/>
      <c r="LBB1" s="17"/>
      <c r="LBC1" s="17"/>
      <c r="LBD1" s="17"/>
      <c r="LBE1" s="17"/>
      <c r="LBF1" s="17"/>
      <c r="LBG1" s="17"/>
      <c r="LBH1" s="17"/>
      <c r="LBI1" s="17"/>
      <c r="LBJ1" s="17"/>
      <c r="LBK1" s="17"/>
      <c r="LBL1" s="17"/>
      <c r="LBM1" s="17"/>
      <c r="LBN1" s="17"/>
      <c r="LBO1" s="17"/>
      <c r="LBP1" s="17"/>
      <c r="LBQ1" s="17"/>
      <c r="LBR1" s="17"/>
      <c r="LBS1" s="17"/>
      <c r="LBT1" s="17"/>
      <c r="LBU1" s="17"/>
      <c r="LBV1" s="17"/>
      <c r="LBW1" s="17"/>
      <c r="LBX1" s="17"/>
      <c r="LBY1" s="17"/>
      <c r="LBZ1" s="17"/>
      <c r="LCA1" s="17"/>
      <c r="LCB1" s="17"/>
      <c r="LCC1" s="17"/>
      <c r="LCD1" s="17"/>
      <c r="LCE1" s="17"/>
      <c r="LCF1" s="17"/>
      <c r="LCG1" s="17"/>
      <c r="LCH1" s="17"/>
      <c r="LCI1" s="17"/>
      <c r="LCJ1" s="17"/>
      <c r="LCK1" s="17"/>
      <c r="LCL1" s="17"/>
      <c r="LCM1" s="17"/>
      <c r="LCN1" s="17"/>
      <c r="LCO1" s="17"/>
      <c r="LCP1" s="17"/>
      <c r="LCQ1" s="17"/>
      <c r="LCR1" s="17"/>
      <c r="LCS1" s="17"/>
      <c r="LCT1" s="17"/>
      <c r="LCU1" s="17"/>
      <c r="LCV1" s="17"/>
      <c r="LCW1" s="17"/>
      <c r="LCX1" s="17"/>
      <c r="LCY1" s="17"/>
      <c r="LCZ1" s="17"/>
      <c r="LDA1" s="17"/>
      <c r="LDB1" s="17"/>
      <c r="LDC1" s="17"/>
      <c r="LDD1" s="17"/>
      <c r="LDE1" s="17"/>
      <c r="LDF1" s="17"/>
      <c r="LDG1" s="17"/>
      <c r="LDH1" s="17"/>
      <c r="LDI1" s="17"/>
      <c r="LDJ1" s="17"/>
      <c r="LDK1" s="17"/>
      <c r="LDL1" s="17"/>
      <c r="LDM1" s="17"/>
      <c r="LDN1" s="17"/>
      <c r="LDO1" s="17"/>
      <c r="LDP1" s="17"/>
      <c r="LDQ1" s="17"/>
      <c r="LDR1" s="17"/>
      <c r="LDS1" s="17"/>
      <c r="LDT1" s="17"/>
      <c r="LDU1" s="17"/>
      <c r="LDV1" s="17"/>
      <c r="LDW1" s="17"/>
      <c r="LDX1" s="17"/>
      <c r="LDY1" s="17"/>
      <c r="LDZ1" s="17"/>
      <c r="LEA1" s="17"/>
      <c r="LEB1" s="17"/>
      <c r="LEC1" s="17"/>
      <c r="LED1" s="17"/>
      <c r="LEE1" s="17"/>
      <c r="LEF1" s="17"/>
      <c r="LEG1" s="17"/>
      <c r="LEH1" s="17"/>
      <c r="LEI1" s="17"/>
      <c r="LEJ1" s="17"/>
      <c r="LEK1" s="17"/>
      <c r="LEL1" s="17"/>
      <c r="LEM1" s="17"/>
      <c r="LEN1" s="17"/>
      <c r="LEO1" s="17"/>
      <c r="LEP1" s="17"/>
      <c r="LEQ1" s="17"/>
      <c r="LER1" s="17"/>
      <c r="LES1" s="17"/>
      <c r="LET1" s="17"/>
      <c r="LEU1" s="17"/>
      <c r="LEV1" s="17"/>
      <c r="LEW1" s="17"/>
      <c r="LEX1" s="17"/>
      <c r="LEY1" s="17"/>
      <c r="LEZ1" s="17"/>
      <c r="LFA1" s="17"/>
      <c r="LFB1" s="17"/>
      <c r="LFC1" s="17"/>
      <c r="LFD1" s="17"/>
      <c r="LFE1" s="17"/>
      <c r="LFF1" s="17"/>
      <c r="LFG1" s="17"/>
      <c r="LFH1" s="17"/>
      <c r="LFI1" s="17"/>
      <c r="LFJ1" s="17"/>
      <c r="LFK1" s="17"/>
      <c r="LFL1" s="17"/>
      <c r="LFM1" s="17"/>
      <c r="LFN1" s="17"/>
      <c r="LFO1" s="17"/>
      <c r="LFP1" s="17"/>
      <c r="LFQ1" s="17"/>
      <c r="LFR1" s="17"/>
      <c r="LFS1" s="17"/>
      <c r="LFT1" s="17"/>
      <c r="LFU1" s="17"/>
      <c r="LFV1" s="17"/>
      <c r="LFW1" s="17"/>
      <c r="LFX1" s="17"/>
      <c r="LFY1" s="17"/>
      <c r="LFZ1" s="17"/>
      <c r="LGA1" s="17"/>
      <c r="LGB1" s="17"/>
      <c r="LGC1" s="17"/>
      <c r="LGD1" s="17"/>
      <c r="LGE1" s="17"/>
      <c r="LGF1" s="17"/>
      <c r="LGG1" s="17"/>
      <c r="LGH1" s="17"/>
      <c r="LGI1" s="17"/>
      <c r="LGJ1" s="17"/>
      <c r="LGK1" s="17"/>
      <c r="LGL1" s="17"/>
      <c r="LGM1" s="17"/>
      <c r="LGN1" s="17"/>
      <c r="LGO1" s="17"/>
      <c r="LGP1" s="17"/>
      <c r="LGQ1" s="17"/>
      <c r="LGR1" s="17"/>
      <c r="LGS1" s="17"/>
      <c r="LGT1" s="17"/>
      <c r="LGU1" s="17"/>
      <c r="LGV1" s="17"/>
      <c r="LGW1" s="17"/>
      <c r="LGX1" s="17"/>
      <c r="LGY1" s="17"/>
      <c r="LGZ1" s="17"/>
      <c r="LHA1" s="17"/>
      <c r="LHB1" s="17"/>
      <c r="LHC1" s="17"/>
      <c r="LHD1" s="17"/>
      <c r="LHE1" s="17"/>
      <c r="LHF1" s="17"/>
      <c r="LHG1" s="17"/>
      <c r="LHH1" s="17"/>
      <c r="LHI1" s="17"/>
      <c r="LHJ1" s="17"/>
      <c r="LHK1" s="17"/>
      <c r="LHL1" s="17"/>
      <c r="LHM1" s="17"/>
      <c r="LHN1" s="17"/>
      <c r="LHO1" s="17"/>
      <c r="LHP1" s="17"/>
      <c r="LHQ1" s="17"/>
      <c r="LHR1" s="17"/>
      <c r="LHS1" s="17"/>
      <c r="LHT1" s="17"/>
      <c r="LHU1" s="17"/>
      <c r="LHV1" s="17"/>
      <c r="LHW1" s="17"/>
      <c r="LHX1" s="17"/>
      <c r="LHY1" s="17"/>
      <c r="LHZ1" s="17"/>
      <c r="LIA1" s="17"/>
      <c r="LIB1" s="17"/>
      <c r="LIC1" s="17"/>
      <c r="LID1" s="17"/>
      <c r="LIE1" s="17"/>
      <c r="LIF1" s="17"/>
      <c r="LIG1" s="17"/>
      <c r="LIH1" s="17"/>
      <c r="LII1" s="17"/>
      <c r="LIJ1" s="17"/>
      <c r="LIK1" s="17"/>
      <c r="LIL1" s="17"/>
      <c r="LIM1" s="17"/>
      <c r="LIN1" s="17"/>
      <c r="LIO1" s="17"/>
      <c r="LIP1" s="17"/>
      <c r="LIQ1" s="17"/>
      <c r="LIR1" s="17"/>
      <c r="LIS1" s="17"/>
      <c r="LIT1" s="17"/>
      <c r="LIU1" s="17"/>
      <c r="LIV1" s="17"/>
      <c r="LIW1" s="17"/>
      <c r="LIX1" s="17"/>
      <c r="LIY1" s="17"/>
      <c r="LIZ1" s="17"/>
      <c r="LJA1" s="17"/>
      <c r="LJB1" s="17"/>
      <c r="LJC1" s="17"/>
      <c r="LJD1" s="17"/>
      <c r="LJE1" s="17"/>
      <c r="LJF1" s="17"/>
      <c r="LJG1" s="17"/>
      <c r="LJH1" s="17"/>
      <c r="LJI1" s="17"/>
      <c r="LJJ1" s="17"/>
      <c r="LJK1" s="17"/>
      <c r="LJL1" s="17"/>
      <c r="LJM1" s="17"/>
      <c r="LJN1" s="17"/>
      <c r="LJO1" s="17"/>
      <c r="LJP1" s="17"/>
      <c r="LJQ1" s="17"/>
      <c r="LJR1" s="17"/>
      <c r="LJS1" s="17"/>
      <c r="LJT1" s="17"/>
      <c r="LJU1" s="17"/>
      <c r="LJV1" s="17"/>
      <c r="LJW1" s="17"/>
      <c r="LJX1" s="17"/>
      <c r="LJY1" s="17"/>
      <c r="LJZ1" s="17"/>
      <c r="LKA1" s="17"/>
      <c r="LKB1" s="17"/>
      <c r="LKC1" s="17"/>
      <c r="LKD1" s="17"/>
      <c r="LKE1" s="17"/>
      <c r="LKF1" s="17"/>
      <c r="LKG1" s="17"/>
      <c r="LKH1" s="17"/>
      <c r="LKI1" s="17"/>
      <c r="LKJ1" s="17"/>
      <c r="LKK1" s="17"/>
      <c r="LKL1" s="17"/>
      <c r="LKM1" s="17"/>
      <c r="LKN1" s="17"/>
      <c r="LKO1" s="17"/>
      <c r="LKP1" s="17"/>
      <c r="LKQ1" s="17"/>
      <c r="LKR1" s="17"/>
      <c r="LKS1" s="17"/>
      <c r="LKT1" s="17"/>
      <c r="LKU1" s="17"/>
      <c r="LKV1" s="17"/>
      <c r="LKW1" s="17"/>
      <c r="LKX1" s="17"/>
      <c r="LKY1" s="17"/>
      <c r="LKZ1" s="17"/>
      <c r="LLA1" s="17"/>
      <c r="LLB1" s="17"/>
      <c r="LLC1" s="17"/>
      <c r="LLD1" s="17"/>
      <c r="LLE1" s="17"/>
      <c r="LLF1" s="17"/>
      <c r="LLG1" s="17"/>
      <c r="LLH1" s="17"/>
      <c r="LLI1" s="17"/>
      <c r="LLJ1" s="17"/>
      <c r="LLK1" s="17"/>
      <c r="LLL1" s="17"/>
      <c r="LLM1" s="17"/>
      <c r="LLN1" s="17"/>
      <c r="LLO1" s="17"/>
      <c r="LLP1" s="17"/>
      <c r="LLQ1" s="17"/>
      <c r="LLR1" s="17"/>
      <c r="LLS1" s="17"/>
      <c r="LLT1" s="17"/>
      <c r="LLU1" s="17"/>
      <c r="LLV1" s="17"/>
      <c r="LLW1" s="17"/>
      <c r="LLX1" s="17"/>
      <c r="LLY1" s="17"/>
      <c r="LLZ1" s="17"/>
      <c r="LMA1" s="17"/>
      <c r="LMB1" s="17"/>
      <c r="LMC1" s="17"/>
      <c r="LMD1" s="17"/>
      <c r="LME1" s="17"/>
      <c r="LMF1" s="17"/>
      <c r="LMG1" s="17"/>
      <c r="LMH1" s="17"/>
      <c r="LMI1" s="17"/>
      <c r="LMJ1" s="17"/>
      <c r="LMK1" s="17"/>
      <c r="LML1" s="17"/>
      <c r="LMM1" s="17"/>
      <c r="LMN1" s="17"/>
      <c r="LMO1" s="17"/>
      <c r="LMP1" s="17"/>
      <c r="LMQ1" s="17"/>
      <c r="LMR1" s="17"/>
      <c r="LMS1" s="17"/>
      <c r="LMT1" s="17"/>
      <c r="LMU1" s="17"/>
      <c r="LMV1" s="17"/>
      <c r="LMW1" s="17"/>
      <c r="LMX1" s="17"/>
      <c r="LMY1" s="17"/>
      <c r="LMZ1" s="17"/>
      <c r="LNA1" s="17"/>
      <c r="LNB1" s="17"/>
      <c r="LNC1" s="17"/>
      <c r="LND1" s="17"/>
      <c r="LNE1" s="17"/>
      <c r="LNF1" s="17"/>
      <c r="LNG1" s="17"/>
      <c r="LNH1" s="17"/>
      <c r="LNI1" s="17"/>
      <c r="LNJ1" s="17"/>
      <c r="LNK1" s="17"/>
      <c r="LNL1" s="17"/>
      <c r="LNM1" s="17"/>
      <c r="LNN1" s="17"/>
      <c r="LNO1" s="17"/>
      <c r="LNP1" s="17"/>
      <c r="LNQ1" s="17"/>
      <c r="LNR1" s="17"/>
      <c r="LNS1" s="17"/>
      <c r="LNT1" s="17"/>
      <c r="LNU1" s="17"/>
      <c r="LNV1" s="17"/>
      <c r="LNW1" s="17"/>
      <c r="LNX1" s="17"/>
      <c r="LNY1" s="17"/>
      <c r="LNZ1" s="17"/>
      <c r="LOA1" s="17"/>
      <c r="LOB1" s="17"/>
      <c r="LOC1" s="17"/>
      <c r="LOD1" s="17"/>
      <c r="LOE1" s="17"/>
      <c r="LOF1" s="17"/>
      <c r="LOG1" s="17"/>
      <c r="LOH1" s="17"/>
      <c r="LOI1" s="17"/>
      <c r="LOJ1" s="17"/>
      <c r="LOK1" s="17"/>
      <c r="LOL1" s="17"/>
      <c r="LOM1" s="17"/>
      <c r="LON1" s="17"/>
      <c r="LOO1" s="17"/>
      <c r="LOP1" s="17"/>
      <c r="LOQ1" s="17"/>
      <c r="LOR1" s="17"/>
      <c r="LOS1" s="17"/>
      <c r="LOT1" s="17"/>
      <c r="LOU1" s="17"/>
      <c r="LOV1" s="17"/>
      <c r="LOW1" s="17"/>
      <c r="LOX1" s="17"/>
      <c r="LOY1" s="17"/>
      <c r="LOZ1" s="17"/>
      <c r="LPA1" s="17"/>
      <c r="LPB1" s="17"/>
      <c r="LPC1" s="17"/>
      <c r="LPD1" s="17"/>
      <c r="LPE1" s="17"/>
      <c r="LPF1" s="17"/>
      <c r="LPG1" s="17"/>
      <c r="LPH1" s="17"/>
      <c r="LPI1" s="17"/>
      <c r="LPJ1" s="17"/>
      <c r="LPK1" s="17"/>
      <c r="LPL1" s="17"/>
      <c r="LPM1" s="17"/>
      <c r="LPN1" s="17"/>
      <c r="LPO1" s="17"/>
      <c r="LPP1" s="17"/>
      <c r="LPQ1" s="17"/>
      <c r="LPR1" s="17"/>
      <c r="LPS1" s="17"/>
      <c r="LPT1" s="17"/>
      <c r="LPU1" s="17"/>
      <c r="LPV1" s="17"/>
      <c r="LPW1" s="17"/>
      <c r="LPX1" s="17"/>
      <c r="LPY1" s="17"/>
      <c r="LPZ1" s="17"/>
      <c r="LQA1" s="17"/>
      <c r="LQB1" s="17"/>
      <c r="LQC1" s="17"/>
      <c r="LQD1" s="17"/>
      <c r="LQE1" s="17"/>
      <c r="LQF1" s="17"/>
      <c r="LQG1" s="17"/>
      <c r="LQH1" s="17"/>
      <c r="LQI1" s="17"/>
      <c r="LQJ1" s="17"/>
      <c r="LQK1" s="17"/>
      <c r="LQL1" s="17"/>
      <c r="LQM1" s="17"/>
      <c r="LQN1" s="17"/>
      <c r="LQO1" s="17"/>
      <c r="LQP1" s="17"/>
      <c r="LQQ1" s="17"/>
      <c r="LQR1" s="17"/>
      <c r="LQS1" s="17"/>
      <c r="LQT1" s="17"/>
      <c r="LQU1" s="17"/>
      <c r="LQV1" s="17"/>
      <c r="LQW1" s="17"/>
      <c r="LQX1" s="17"/>
      <c r="LQY1" s="17"/>
      <c r="LQZ1" s="17"/>
      <c r="LRA1" s="17"/>
      <c r="LRB1" s="17"/>
      <c r="LRC1" s="17"/>
      <c r="LRD1" s="17"/>
      <c r="LRE1" s="17"/>
      <c r="LRF1" s="17"/>
      <c r="LRG1" s="17"/>
      <c r="LRH1" s="17"/>
      <c r="LRI1" s="17"/>
      <c r="LRJ1" s="17"/>
      <c r="LRK1" s="17"/>
      <c r="LRL1" s="17"/>
      <c r="LRM1" s="17"/>
      <c r="LRN1" s="17"/>
      <c r="LRO1" s="17"/>
      <c r="LRP1" s="17"/>
      <c r="LRQ1" s="17"/>
      <c r="LRR1" s="17"/>
      <c r="LRS1" s="17"/>
      <c r="LRT1" s="17"/>
      <c r="LRU1" s="17"/>
      <c r="LRV1" s="17"/>
      <c r="LRW1" s="17"/>
      <c r="LRX1" s="17"/>
      <c r="LRY1" s="17"/>
      <c r="LRZ1" s="17"/>
      <c r="LSA1" s="17"/>
      <c r="LSB1" s="17"/>
      <c r="LSC1" s="17"/>
      <c r="LSD1" s="17"/>
      <c r="LSE1" s="17"/>
      <c r="LSF1" s="17"/>
      <c r="LSG1" s="17"/>
      <c r="LSH1" s="17"/>
      <c r="LSI1" s="17"/>
      <c r="LSJ1" s="17"/>
      <c r="LSK1" s="17"/>
      <c r="LSL1" s="17"/>
      <c r="LSM1" s="17"/>
      <c r="LSN1" s="17"/>
      <c r="LSO1" s="17"/>
      <c r="LSP1" s="17"/>
      <c r="LSQ1" s="17"/>
      <c r="LSR1" s="17"/>
      <c r="LSS1" s="17"/>
      <c r="LST1" s="17"/>
      <c r="LSU1" s="17"/>
      <c r="LSV1" s="17"/>
      <c r="LSW1" s="17"/>
      <c r="LSX1" s="17"/>
      <c r="LSY1" s="17"/>
      <c r="LSZ1" s="17"/>
      <c r="LTA1" s="17"/>
      <c r="LTB1" s="17"/>
      <c r="LTC1" s="17"/>
      <c r="LTD1" s="17"/>
      <c r="LTE1" s="17"/>
      <c r="LTF1" s="17"/>
      <c r="LTG1" s="17"/>
      <c r="LTH1" s="17"/>
      <c r="LTI1" s="17"/>
      <c r="LTJ1" s="17"/>
      <c r="LTK1" s="17"/>
      <c r="LTL1" s="17"/>
      <c r="LTM1" s="17"/>
      <c r="LTN1" s="17"/>
      <c r="LTO1" s="17"/>
      <c r="LTP1" s="17"/>
      <c r="LTQ1" s="17"/>
      <c r="LTR1" s="17"/>
      <c r="LTS1" s="17"/>
      <c r="LTT1" s="17"/>
      <c r="LTU1" s="17"/>
      <c r="LTV1" s="17"/>
      <c r="LTW1" s="17"/>
      <c r="LTX1" s="17"/>
      <c r="LTY1" s="17"/>
      <c r="LTZ1" s="17"/>
      <c r="LUA1" s="17"/>
      <c r="LUB1" s="17"/>
      <c r="LUC1" s="17"/>
      <c r="LUD1" s="17"/>
      <c r="LUE1" s="17"/>
      <c r="LUF1" s="17"/>
      <c r="LUG1" s="17"/>
      <c r="LUH1" s="17"/>
      <c r="LUI1" s="17"/>
      <c r="LUJ1" s="17"/>
      <c r="LUK1" s="17"/>
      <c r="LUL1" s="17"/>
      <c r="LUM1" s="17"/>
      <c r="LUN1" s="17"/>
      <c r="LUO1" s="17"/>
      <c r="LUP1" s="17"/>
      <c r="LUQ1" s="17"/>
      <c r="LUR1" s="17"/>
      <c r="LUS1" s="17"/>
      <c r="LUT1" s="17"/>
      <c r="LUU1" s="17"/>
      <c r="LUV1" s="17"/>
      <c r="LUW1" s="17"/>
      <c r="LUX1" s="17"/>
      <c r="LUY1" s="17"/>
      <c r="LUZ1" s="17"/>
      <c r="LVA1" s="17"/>
      <c r="LVB1" s="17"/>
      <c r="LVC1" s="17"/>
      <c r="LVD1" s="17"/>
      <c r="LVE1" s="17"/>
      <c r="LVF1" s="17"/>
      <c r="LVG1" s="17"/>
      <c r="LVH1" s="17"/>
      <c r="LVI1" s="17"/>
      <c r="LVJ1" s="17"/>
      <c r="LVK1" s="17"/>
      <c r="LVL1" s="17"/>
      <c r="LVM1" s="17"/>
      <c r="LVN1" s="17"/>
      <c r="LVO1" s="17"/>
      <c r="LVP1" s="17"/>
      <c r="LVQ1" s="17"/>
      <c r="LVR1" s="17"/>
      <c r="LVS1" s="17"/>
      <c r="LVT1" s="17"/>
      <c r="LVU1" s="17"/>
      <c r="LVV1" s="17"/>
      <c r="LVW1" s="17"/>
      <c r="LVX1" s="17"/>
      <c r="LVY1" s="17"/>
      <c r="LVZ1" s="17"/>
      <c r="LWA1" s="17"/>
      <c r="LWB1" s="17"/>
      <c r="LWC1" s="17"/>
      <c r="LWD1" s="17"/>
      <c r="LWE1" s="17"/>
      <c r="LWF1" s="17"/>
      <c r="LWG1" s="17"/>
      <c r="LWH1" s="17"/>
      <c r="LWI1" s="17"/>
      <c r="LWJ1" s="17"/>
      <c r="LWK1" s="17"/>
      <c r="LWL1" s="17"/>
      <c r="LWM1" s="17"/>
      <c r="LWN1" s="17"/>
      <c r="LWO1" s="17"/>
      <c r="LWP1" s="17"/>
      <c r="LWQ1" s="17"/>
      <c r="LWR1" s="17"/>
      <c r="LWS1" s="17"/>
      <c r="LWT1" s="17"/>
      <c r="LWU1" s="17"/>
      <c r="LWV1" s="17"/>
      <c r="LWW1" s="17"/>
      <c r="LWX1" s="17"/>
      <c r="LWY1" s="17"/>
      <c r="LWZ1" s="17"/>
      <c r="LXA1" s="17"/>
      <c r="LXB1" s="17"/>
      <c r="LXC1" s="17"/>
      <c r="LXD1" s="17"/>
      <c r="LXE1" s="17"/>
      <c r="LXF1" s="17"/>
      <c r="LXG1" s="17"/>
      <c r="LXH1" s="17"/>
      <c r="LXI1" s="17"/>
      <c r="LXJ1" s="17"/>
      <c r="LXK1" s="17"/>
      <c r="LXL1" s="17"/>
      <c r="LXM1" s="17"/>
      <c r="LXN1" s="17"/>
      <c r="LXO1" s="17"/>
      <c r="LXP1" s="17"/>
      <c r="LXQ1" s="17"/>
      <c r="LXR1" s="17"/>
      <c r="LXS1" s="17"/>
      <c r="LXT1" s="17"/>
      <c r="LXU1" s="17"/>
      <c r="LXV1" s="17"/>
      <c r="LXW1" s="17"/>
      <c r="LXX1" s="17"/>
      <c r="LXY1" s="17"/>
      <c r="LXZ1" s="17"/>
      <c r="LYA1" s="17"/>
      <c r="LYB1" s="17"/>
      <c r="LYC1" s="17"/>
      <c r="LYD1" s="17"/>
      <c r="LYE1" s="17"/>
      <c r="LYF1" s="17"/>
      <c r="LYG1" s="17"/>
      <c r="LYH1" s="17"/>
      <c r="LYI1" s="17"/>
      <c r="LYJ1" s="17"/>
      <c r="LYK1" s="17"/>
      <c r="LYL1" s="17"/>
      <c r="LYM1" s="17"/>
      <c r="LYN1" s="17"/>
      <c r="LYO1" s="17"/>
      <c r="LYP1" s="17"/>
      <c r="LYQ1" s="17"/>
      <c r="LYR1" s="17"/>
      <c r="LYS1" s="17"/>
      <c r="LYT1" s="17"/>
      <c r="LYU1" s="17"/>
      <c r="LYV1" s="17"/>
      <c r="LYW1" s="17"/>
      <c r="LYX1" s="17"/>
      <c r="LYY1" s="17"/>
      <c r="LYZ1" s="17"/>
      <c r="LZA1" s="17"/>
      <c r="LZB1" s="17"/>
      <c r="LZC1" s="17"/>
      <c r="LZD1" s="17"/>
      <c r="LZE1" s="17"/>
      <c r="LZF1" s="17"/>
      <c r="LZG1" s="17"/>
      <c r="LZH1" s="17"/>
      <c r="LZI1" s="17"/>
      <c r="LZJ1" s="17"/>
      <c r="LZK1" s="17"/>
      <c r="LZL1" s="17"/>
      <c r="LZM1" s="17"/>
      <c r="LZN1" s="17"/>
      <c r="LZO1" s="17"/>
      <c r="LZP1" s="17"/>
      <c r="LZQ1" s="17"/>
      <c r="LZR1" s="17"/>
      <c r="LZS1" s="17"/>
      <c r="LZT1" s="17"/>
      <c r="LZU1" s="17"/>
      <c r="LZV1" s="17"/>
      <c r="LZW1" s="17"/>
      <c r="LZX1" s="17"/>
      <c r="LZY1" s="17"/>
      <c r="LZZ1" s="17"/>
      <c r="MAA1" s="17"/>
      <c r="MAB1" s="17"/>
      <c r="MAC1" s="17"/>
      <c r="MAD1" s="17"/>
      <c r="MAE1" s="17"/>
      <c r="MAF1" s="17"/>
      <c r="MAG1" s="17"/>
      <c r="MAH1" s="17"/>
      <c r="MAI1" s="17"/>
      <c r="MAJ1" s="17"/>
      <c r="MAK1" s="17"/>
      <c r="MAL1" s="17"/>
      <c r="MAM1" s="17"/>
      <c r="MAN1" s="17"/>
      <c r="MAO1" s="17"/>
      <c r="MAP1" s="17"/>
      <c r="MAQ1" s="17"/>
      <c r="MAR1" s="17"/>
      <c r="MAS1" s="17"/>
      <c r="MAT1" s="17"/>
      <c r="MAU1" s="17"/>
      <c r="MAV1" s="17"/>
      <c r="MAW1" s="17"/>
      <c r="MAX1" s="17"/>
      <c r="MAY1" s="17"/>
      <c r="MAZ1" s="17"/>
      <c r="MBA1" s="17"/>
      <c r="MBB1" s="17"/>
      <c r="MBC1" s="17"/>
      <c r="MBD1" s="17"/>
      <c r="MBE1" s="17"/>
      <c r="MBF1" s="17"/>
      <c r="MBG1" s="17"/>
      <c r="MBH1" s="17"/>
      <c r="MBI1" s="17"/>
      <c r="MBJ1" s="17"/>
      <c r="MBK1" s="17"/>
      <c r="MBL1" s="17"/>
      <c r="MBM1" s="17"/>
      <c r="MBN1" s="17"/>
      <c r="MBO1" s="17"/>
      <c r="MBP1" s="17"/>
      <c r="MBQ1" s="17"/>
      <c r="MBR1" s="17"/>
      <c r="MBS1" s="17"/>
      <c r="MBT1" s="17"/>
      <c r="MBU1" s="17"/>
      <c r="MBV1" s="17"/>
      <c r="MBW1" s="17"/>
      <c r="MBX1" s="17"/>
      <c r="MBY1" s="17"/>
      <c r="MBZ1" s="17"/>
      <c r="MCA1" s="17"/>
      <c r="MCB1" s="17"/>
      <c r="MCC1" s="17"/>
      <c r="MCD1" s="17"/>
      <c r="MCE1" s="17"/>
      <c r="MCF1" s="17"/>
      <c r="MCG1" s="17"/>
      <c r="MCH1" s="17"/>
      <c r="MCI1" s="17"/>
      <c r="MCJ1" s="17"/>
      <c r="MCK1" s="17"/>
      <c r="MCL1" s="17"/>
      <c r="MCM1" s="17"/>
      <c r="MCN1" s="17"/>
      <c r="MCO1" s="17"/>
      <c r="MCP1" s="17"/>
      <c r="MCQ1" s="17"/>
      <c r="MCR1" s="17"/>
      <c r="MCS1" s="17"/>
      <c r="MCT1" s="17"/>
      <c r="MCU1" s="17"/>
      <c r="MCV1" s="17"/>
      <c r="MCW1" s="17"/>
      <c r="MCX1" s="17"/>
      <c r="MCY1" s="17"/>
      <c r="MCZ1" s="17"/>
      <c r="MDA1" s="17"/>
      <c r="MDB1" s="17"/>
      <c r="MDC1" s="17"/>
      <c r="MDD1" s="17"/>
      <c r="MDE1" s="17"/>
      <c r="MDF1" s="17"/>
      <c r="MDG1" s="17"/>
      <c r="MDH1" s="17"/>
      <c r="MDI1" s="17"/>
      <c r="MDJ1" s="17"/>
      <c r="MDK1" s="17"/>
      <c r="MDL1" s="17"/>
      <c r="MDM1" s="17"/>
      <c r="MDN1" s="17"/>
      <c r="MDO1" s="17"/>
      <c r="MDP1" s="17"/>
      <c r="MDQ1" s="17"/>
      <c r="MDR1" s="17"/>
      <c r="MDS1" s="17"/>
      <c r="MDT1" s="17"/>
      <c r="MDU1" s="17"/>
      <c r="MDV1" s="17"/>
      <c r="MDW1" s="17"/>
      <c r="MDX1" s="17"/>
      <c r="MDY1" s="17"/>
      <c r="MDZ1" s="17"/>
      <c r="MEA1" s="17"/>
      <c r="MEB1" s="17"/>
      <c r="MEC1" s="17"/>
      <c r="MED1" s="17"/>
      <c r="MEE1" s="17"/>
      <c r="MEF1" s="17"/>
      <c r="MEG1" s="17"/>
      <c r="MEH1" s="17"/>
      <c r="MEI1" s="17"/>
      <c r="MEJ1" s="17"/>
      <c r="MEK1" s="17"/>
      <c r="MEL1" s="17"/>
      <c r="MEM1" s="17"/>
      <c r="MEN1" s="17"/>
      <c r="MEO1" s="17"/>
      <c r="MEP1" s="17"/>
      <c r="MEQ1" s="17"/>
      <c r="MER1" s="17"/>
      <c r="MES1" s="17"/>
      <c r="MET1" s="17"/>
      <c r="MEU1" s="17"/>
      <c r="MEV1" s="17"/>
      <c r="MEW1" s="17"/>
      <c r="MEX1" s="17"/>
      <c r="MEY1" s="17"/>
      <c r="MEZ1" s="17"/>
      <c r="MFA1" s="17"/>
      <c r="MFB1" s="17"/>
      <c r="MFC1" s="17"/>
      <c r="MFD1" s="17"/>
      <c r="MFE1" s="17"/>
      <c r="MFF1" s="17"/>
      <c r="MFG1" s="17"/>
      <c r="MFH1" s="17"/>
      <c r="MFI1" s="17"/>
      <c r="MFJ1" s="17"/>
      <c r="MFK1" s="17"/>
      <c r="MFL1" s="17"/>
      <c r="MFM1" s="17"/>
      <c r="MFN1" s="17"/>
      <c r="MFO1" s="17"/>
      <c r="MFP1" s="17"/>
      <c r="MFQ1" s="17"/>
      <c r="MFR1" s="17"/>
      <c r="MFS1" s="17"/>
      <c r="MFT1" s="17"/>
      <c r="MFU1" s="17"/>
      <c r="MFV1" s="17"/>
      <c r="MFW1" s="17"/>
      <c r="MFX1" s="17"/>
      <c r="MFY1" s="17"/>
      <c r="MFZ1" s="17"/>
      <c r="MGA1" s="17"/>
      <c r="MGB1" s="17"/>
      <c r="MGC1" s="17"/>
      <c r="MGD1" s="17"/>
      <c r="MGE1" s="17"/>
      <c r="MGF1" s="17"/>
      <c r="MGG1" s="17"/>
      <c r="MGH1" s="17"/>
      <c r="MGI1" s="17"/>
      <c r="MGJ1" s="17"/>
      <c r="MGK1" s="17"/>
      <c r="MGL1" s="17"/>
      <c r="MGM1" s="17"/>
      <c r="MGN1" s="17"/>
      <c r="MGO1" s="17"/>
      <c r="MGP1" s="17"/>
      <c r="MGQ1" s="17"/>
      <c r="MGR1" s="17"/>
      <c r="MGS1" s="17"/>
      <c r="MGT1" s="17"/>
      <c r="MGU1" s="17"/>
      <c r="MGV1" s="17"/>
      <c r="MGW1" s="17"/>
      <c r="MGX1" s="17"/>
      <c r="MGY1" s="17"/>
      <c r="MGZ1" s="17"/>
      <c r="MHA1" s="17"/>
      <c r="MHB1" s="17"/>
      <c r="MHC1" s="17"/>
      <c r="MHD1" s="17"/>
      <c r="MHE1" s="17"/>
      <c r="MHF1" s="17"/>
      <c r="MHG1" s="17"/>
      <c r="MHH1" s="17"/>
      <c r="MHI1" s="17"/>
      <c r="MHJ1" s="17"/>
      <c r="MHK1" s="17"/>
      <c r="MHL1" s="17"/>
      <c r="MHM1" s="17"/>
      <c r="MHN1" s="17"/>
      <c r="MHO1" s="17"/>
      <c r="MHP1" s="17"/>
      <c r="MHQ1" s="17"/>
      <c r="MHR1" s="17"/>
      <c r="MHS1" s="17"/>
      <c r="MHT1" s="17"/>
      <c r="MHU1" s="17"/>
      <c r="MHV1" s="17"/>
      <c r="MHW1" s="17"/>
      <c r="MHX1" s="17"/>
      <c r="MHY1" s="17"/>
      <c r="MHZ1" s="17"/>
      <c r="MIA1" s="17"/>
      <c r="MIB1" s="17"/>
      <c r="MIC1" s="17"/>
      <c r="MID1" s="17"/>
      <c r="MIE1" s="17"/>
      <c r="MIF1" s="17"/>
      <c r="MIG1" s="17"/>
      <c r="MIH1" s="17"/>
      <c r="MII1" s="17"/>
      <c r="MIJ1" s="17"/>
      <c r="MIK1" s="17"/>
      <c r="MIL1" s="17"/>
      <c r="MIM1" s="17"/>
      <c r="MIN1" s="17"/>
      <c r="MIO1" s="17"/>
      <c r="MIP1" s="17"/>
      <c r="MIQ1" s="17"/>
      <c r="MIR1" s="17"/>
      <c r="MIS1" s="17"/>
      <c r="MIT1" s="17"/>
      <c r="MIU1" s="17"/>
      <c r="MIV1" s="17"/>
      <c r="MIW1" s="17"/>
      <c r="MIX1" s="17"/>
      <c r="MIY1" s="17"/>
      <c r="MIZ1" s="17"/>
      <c r="MJA1" s="17"/>
      <c r="MJB1" s="17"/>
      <c r="MJC1" s="17"/>
      <c r="MJD1" s="17"/>
      <c r="MJE1" s="17"/>
      <c r="MJF1" s="17"/>
      <c r="MJG1" s="17"/>
      <c r="MJH1" s="17"/>
      <c r="MJI1" s="17"/>
      <c r="MJJ1" s="17"/>
      <c r="MJK1" s="17"/>
      <c r="MJL1" s="17"/>
      <c r="MJM1" s="17"/>
      <c r="MJN1" s="17"/>
      <c r="MJO1" s="17"/>
      <c r="MJP1" s="17"/>
      <c r="MJQ1" s="17"/>
      <c r="MJR1" s="17"/>
      <c r="MJS1" s="17"/>
      <c r="MJT1" s="17"/>
      <c r="MJU1" s="17"/>
      <c r="MJV1" s="17"/>
      <c r="MJW1" s="17"/>
      <c r="MJX1" s="17"/>
      <c r="MJY1" s="17"/>
      <c r="MJZ1" s="17"/>
      <c r="MKA1" s="17"/>
      <c r="MKB1" s="17"/>
      <c r="MKC1" s="17"/>
      <c r="MKD1" s="17"/>
      <c r="MKE1" s="17"/>
      <c r="MKF1" s="17"/>
      <c r="MKG1" s="17"/>
      <c r="MKH1" s="17"/>
      <c r="MKI1" s="17"/>
      <c r="MKJ1" s="17"/>
      <c r="MKK1" s="17"/>
      <c r="MKL1" s="17"/>
      <c r="MKM1" s="17"/>
      <c r="MKN1" s="17"/>
      <c r="MKO1" s="17"/>
      <c r="MKP1" s="17"/>
      <c r="MKQ1" s="17"/>
      <c r="MKR1" s="17"/>
      <c r="MKS1" s="17"/>
      <c r="MKT1" s="17"/>
      <c r="MKU1" s="17"/>
      <c r="MKV1" s="17"/>
      <c r="MKW1" s="17"/>
      <c r="MKX1" s="17"/>
      <c r="MKY1" s="17"/>
      <c r="MKZ1" s="17"/>
      <c r="MLA1" s="17"/>
      <c r="MLB1" s="17"/>
      <c r="MLC1" s="17"/>
      <c r="MLD1" s="17"/>
      <c r="MLE1" s="17"/>
      <c r="MLF1" s="17"/>
      <c r="MLG1" s="17"/>
      <c r="MLH1" s="17"/>
      <c r="MLI1" s="17"/>
      <c r="MLJ1" s="17"/>
      <c r="MLK1" s="17"/>
      <c r="MLL1" s="17"/>
      <c r="MLM1" s="17"/>
      <c r="MLN1" s="17"/>
      <c r="MLO1" s="17"/>
      <c r="MLP1" s="17"/>
      <c r="MLQ1" s="17"/>
      <c r="MLR1" s="17"/>
      <c r="MLS1" s="17"/>
      <c r="MLT1" s="17"/>
      <c r="MLU1" s="17"/>
      <c r="MLV1" s="17"/>
      <c r="MLW1" s="17"/>
      <c r="MLX1" s="17"/>
      <c r="MLY1" s="17"/>
      <c r="MLZ1" s="17"/>
      <c r="MMA1" s="17"/>
      <c r="MMB1" s="17"/>
      <c r="MMC1" s="17"/>
      <c r="MMD1" s="17"/>
      <c r="MME1" s="17"/>
      <c r="MMF1" s="17"/>
      <c r="MMG1" s="17"/>
      <c r="MMH1" s="17"/>
      <c r="MMI1" s="17"/>
      <c r="MMJ1" s="17"/>
      <c r="MMK1" s="17"/>
      <c r="MML1" s="17"/>
      <c r="MMM1" s="17"/>
      <c r="MMN1" s="17"/>
      <c r="MMO1" s="17"/>
      <c r="MMP1" s="17"/>
      <c r="MMQ1" s="17"/>
      <c r="MMR1" s="17"/>
      <c r="MMS1" s="17"/>
      <c r="MMT1" s="17"/>
      <c r="MMU1" s="17"/>
      <c r="MMV1" s="17"/>
      <c r="MMW1" s="17"/>
      <c r="MMX1" s="17"/>
      <c r="MMY1" s="17"/>
      <c r="MMZ1" s="17"/>
      <c r="MNA1" s="17"/>
      <c r="MNB1" s="17"/>
      <c r="MNC1" s="17"/>
      <c r="MND1" s="17"/>
      <c r="MNE1" s="17"/>
      <c r="MNF1" s="17"/>
      <c r="MNG1" s="17"/>
      <c r="MNH1" s="17"/>
      <c r="MNI1" s="17"/>
      <c r="MNJ1" s="17"/>
      <c r="MNK1" s="17"/>
      <c r="MNL1" s="17"/>
      <c r="MNM1" s="17"/>
      <c r="MNN1" s="17"/>
      <c r="MNO1" s="17"/>
      <c r="MNP1" s="17"/>
      <c r="MNQ1" s="17"/>
      <c r="MNR1" s="17"/>
      <c r="MNS1" s="17"/>
      <c r="MNT1" s="17"/>
      <c r="MNU1" s="17"/>
      <c r="MNV1" s="17"/>
      <c r="MNW1" s="17"/>
      <c r="MNX1" s="17"/>
      <c r="MNY1" s="17"/>
      <c r="MNZ1" s="17"/>
      <c r="MOA1" s="17"/>
      <c r="MOB1" s="17"/>
      <c r="MOC1" s="17"/>
      <c r="MOD1" s="17"/>
      <c r="MOE1" s="17"/>
      <c r="MOF1" s="17"/>
      <c r="MOG1" s="17"/>
      <c r="MOH1" s="17"/>
      <c r="MOI1" s="17"/>
      <c r="MOJ1" s="17"/>
      <c r="MOK1" s="17"/>
      <c r="MOL1" s="17"/>
      <c r="MOM1" s="17"/>
      <c r="MON1" s="17"/>
      <c r="MOO1" s="17"/>
      <c r="MOP1" s="17"/>
      <c r="MOQ1" s="17"/>
      <c r="MOR1" s="17"/>
      <c r="MOS1" s="17"/>
      <c r="MOT1" s="17"/>
      <c r="MOU1" s="17"/>
      <c r="MOV1" s="17"/>
      <c r="MOW1" s="17"/>
      <c r="MOX1" s="17"/>
      <c r="MOY1" s="17"/>
      <c r="MOZ1" s="17"/>
      <c r="MPA1" s="17"/>
      <c r="MPB1" s="17"/>
      <c r="MPC1" s="17"/>
      <c r="MPD1" s="17"/>
      <c r="MPE1" s="17"/>
      <c r="MPF1" s="17"/>
      <c r="MPG1" s="17"/>
      <c r="MPH1" s="17"/>
      <c r="MPI1" s="17"/>
      <c r="MPJ1" s="17"/>
      <c r="MPK1" s="17"/>
      <c r="MPL1" s="17"/>
      <c r="MPM1" s="17"/>
      <c r="MPN1" s="17"/>
      <c r="MPO1" s="17"/>
      <c r="MPP1" s="17"/>
      <c r="MPQ1" s="17"/>
      <c r="MPR1" s="17"/>
      <c r="MPS1" s="17"/>
      <c r="MPT1" s="17"/>
      <c r="MPU1" s="17"/>
      <c r="MPV1" s="17"/>
      <c r="MPW1" s="17"/>
      <c r="MPX1" s="17"/>
      <c r="MPY1" s="17"/>
      <c r="MPZ1" s="17"/>
      <c r="MQA1" s="17"/>
      <c r="MQB1" s="17"/>
      <c r="MQC1" s="17"/>
      <c r="MQD1" s="17"/>
      <c r="MQE1" s="17"/>
      <c r="MQF1" s="17"/>
      <c r="MQG1" s="17"/>
      <c r="MQH1" s="17"/>
      <c r="MQI1" s="17"/>
      <c r="MQJ1" s="17"/>
      <c r="MQK1" s="17"/>
      <c r="MQL1" s="17"/>
      <c r="MQM1" s="17"/>
      <c r="MQN1" s="17"/>
      <c r="MQO1" s="17"/>
      <c r="MQP1" s="17"/>
      <c r="MQQ1" s="17"/>
      <c r="MQR1" s="17"/>
      <c r="MQS1" s="17"/>
      <c r="MQT1" s="17"/>
      <c r="MQU1" s="17"/>
      <c r="MQV1" s="17"/>
      <c r="MQW1" s="17"/>
      <c r="MQX1" s="17"/>
      <c r="MQY1" s="17"/>
      <c r="MQZ1" s="17"/>
      <c r="MRA1" s="17"/>
      <c r="MRB1" s="17"/>
      <c r="MRC1" s="17"/>
      <c r="MRD1" s="17"/>
      <c r="MRE1" s="17"/>
      <c r="MRF1" s="17"/>
      <c r="MRG1" s="17"/>
      <c r="MRH1" s="17"/>
      <c r="MRI1" s="17"/>
      <c r="MRJ1" s="17"/>
      <c r="MRK1" s="17"/>
      <c r="MRL1" s="17"/>
      <c r="MRM1" s="17"/>
      <c r="MRN1" s="17"/>
      <c r="MRO1" s="17"/>
      <c r="MRP1" s="17"/>
      <c r="MRQ1" s="17"/>
      <c r="MRR1" s="17"/>
      <c r="MRS1" s="17"/>
      <c r="MRT1" s="17"/>
      <c r="MRU1" s="17"/>
      <c r="MRV1" s="17"/>
      <c r="MRW1" s="17"/>
      <c r="MRX1" s="17"/>
      <c r="MRY1" s="17"/>
      <c r="MRZ1" s="17"/>
      <c r="MSA1" s="17"/>
      <c r="MSB1" s="17"/>
      <c r="MSC1" s="17"/>
      <c r="MSD1" s="17"/>
      <c r="MSE1" s="17"/>
      <c r="MSF1" s="17"/>
      <c r="MSG1" s="17"/>
      <c r="MSH1" s="17"/>
      <c r="MSI1" s="17"/>
      <c r="MSJ1" s="17"/>
      <c r="MSK1" s="17"/>
      <c r="MSL1" s="17"/>
      <c r="MSM1" s="17"/>
      <c r="MSN1" s="17"/>
      <c r="MSO1" s="17"/>
      <c r="MSP1" s="17"/>
      <c r="MSQ1" s="17"/>
      <c r="MSR1" s="17"/>
      <c r="MSS1" s="17"/>
      <c r="MST1" s="17"/>
      <c r="MSU1" s="17"/>
      <c r="MSV1" s="17"/>
      <c r="MSW1" s="17"/>
      <c r="MSX1" s="17"/>
      <c r="MSY1" s="17"/>
      <c r="MSZ1" s="17"/>
      <c r="MTA1" s="17"/>
      <c r="MTB1" s="17"/>
      <c r="MTC1" s="17"/>
      <c r="MTD1" s="17"/>
      <c r="MTE1" s="17"/>
      <c r="MTF1" s="17"/>
      <c r="MTG1" s="17"/>
      <c r="MTH1" s="17"/>
      <c r="MTI1" s="17"/>
      <c r="MTJ1" s="17"/>
      <c r="MTK1" s="17"/>
      <c r="MTL1" s="17"/>
      <c r="MTM1" s="17"/>
      <c r="MTN1" s="17"/>
      <c r="MTO1" s="17"/>
      <c r="MTP1" s="17"/>
      <c r="MTQ1" s="17"/>
      <c r="MTR1" s="17"/>
      <c r="MTS1" s="17"/>
      <c r="MTT1" s="17"/>
      <c r="MTU1" s="17"/>
      <c r="MTV1" s="17"/>
      <c r="MTW1" s="17"/>
      <c r="MTX1" s="17"/>
      <c r="MTY1" s="17"/>
      <c r="MTZ1" s="17"/>
      <c r="MUA1" s="17"/>
      <c r="MUB1" s="17"/>
      <c r="MUC1" s="17"/>
      <c r="MUD1" s="17"/>
      <c r="MUE1" s="17"/>
      <c r="MUF1" s="17"/>
      <c r="MUG1" s="17"/>
      <c r="MUH1" s="17"/>
      <c r="MUI1" s="17"/>
      <c r="MUJ1" s="17"/>
      <c r="MUK1" s="17"/>
      <c r="MUL1" s="17"/>
      <c r="MUM1" s="17"/>
      <c r="MUN1" s="17"/>
      <c r="MUO1" s="17"/>
      <c r="MUP1" s="17"/>
      <c r="MUQ1" s="17"/>
      <c r="MUR1" s="17"/>
      <c r="MUS1" s="17"/>
      <c r="MUT1" s="17"/>
      <c r="MUU1" s="17"/>
      <c r="MUV1" s="17"/>
      <c r="MUW1" s="17"/>
      <c r="MUX1" s="17"/>
      <c r="MUY1" s="17"/>
      <c r="MUZ1" s="17"/>
      <c r="MVA1" s="17"/>
      <c r="MVB1" s="17"/>
      <c r="MVC1" s="17"/>
      <c r="MVD1" s="17"/>
      <c r="MVE1" s="17"/>
      <c r="MVF1" s="17"/>
      <c r="MVG1" s="17"/>
      <c r="MVH1" s="17"/>
      <c r="MVI1" s="17"/>
      <c r="MVJ1" s="17"/>
      <c r="MVK1" s="17"/>
      <c r="MVL1" s="17"/>
      <c r="MVM1" s="17"/>
      <c r="MVN1" s="17"/>
      <c r="MVO1" s="17"/>
      <c r="MVP1" s="17"/>
      <c r="MVQ1" s="17"/>
      <c r="MVR1" s="17"/>
      <c r="MVS1" s="17"/>
      <c r="MVT1" s="17"/>
      <c r="MVU1" s="17"/>
      <c r="MVV1" s="17"/>
      <c r="MVW1" s="17"/>
      <c r="MVX1" s="17"/>
      <c r="MVY1" s="17"/>
      <c r="MVZ1" s="17"/>
      <c r="MWA1" s="17"/>
      <c r="MWB1" s="17"/>
      <c r="MWC1" s="17"/>
      <c r="MWD1" s="17"/>
      <c r="MWE1" s="17"/>
      <c r="MWF1" s="17"/>
      <c r="MWG1" s="17"/>
      <c r="MWH1" s="17"/>
      <c r="MWI1" s="17"/>
      <c r="MWJ1" s="17"/>
      <c r="MWK1" s="17"/>
      <c r="MWL1" s="17"/>
      <c r="MWM1" s="17"/>
      <c r="MWN1" s="17"/>
      <c r="MWO1" s="17"/>
      <c r="MWP1" s="17"/>
      <c r="MWQ1" s="17"/>
      <c r="MWR1" s="17"/>
      <c r="MWS1" s="17"/>
      <c r="MWT1" s="17"/>
      <c r="MWU1" s="17"/>
      <c r="MWV1" s="17"/>
      <c r="MWW1" s="17"/>
      <c r="MWX1" s="17"/>
      <c r="MWY1" s="17"/>
      <c r="MWZ1" s="17"/>
      <c r="MXA1" s="17"/>
      <c r="MXB1" s="17"/>
      <c r="MXC1" s="17"/>
      <c r="MXD1" s="17"/>
      <c r="MXE1" s="17"/>
      <c r="MXF1" s="17"/>
      <c r="MXG1" s="17"/>
      <c r="MXH1" s="17"/>
      <c r="MXI1" s="17"/>
      <c r="MXJ1" s="17"/>
      <c r="MXK1" s="17"/>
      <c r="MXL1" s="17"/>
      <c r="MXM1" s="17"/>
      <c r="MXN1" s="17"/>
      <c r="MXO1" s="17"/>
      <c r="MXP1" s="17"/>
      <c r="MXQ1" s="17"/>
      <c r="MXR1" s="17"/>
      <c r="MXS1" s="17"/>
      <c r="MXT1" s="17"/>
      <c r="MXU1" s="17"/>
      <c r="MXV1" s="17"/>
      <c r="MXW1" s="17"/>
      <c r="MXX1" s="17"/>
      <c r="MXY1" s="17"/>
      <c r="MXZ1" s="17"/>
      <c r="MYA1" s="17"/>
      <c r="MYB1" s="17"/>
      <c r="MYC1" s="17"/>
      <c r="MYD1" s="17"/>
      <c r="MYE1" s="17"/>
      <c r="MYF1" s="17"/>
      <c r="MYG1" s="17"/>
      <c r="MYH1" s="17"/>
      <c r="MYI1" s="17"/>
      <c r="MYJ1" s="17"/>
      <c r="MYK1" s="17"/>
      <c r="MYL1" s="17"/>
      <c r="MYM1" s="17"/>
      <c r="MYN1" s="17"/>
      <c r="MYO1" s="17"/>
      <c r="MYP1" s="17"/>
      <c r="MYQ1" s="17"/>
      <c r="MYR1" s="17"/>
      <c r="MYS1" s="17"/>
      <c r="MYT1" s="17"/>
      <c r="MYU1" s="17"/>
      <c r="MYV1" s="17"/>
      <c r="MYW1" s="17"/>
      <c r="MYX1" s="17"/>
      <c r="MYY1" s="17"/>
      <c r="MYZ1" s="17"/>
      <c r="MZA1" s="17"/>
      <c r="MZB1" s="17"/>
      <c r="MZC1" s="17"/>
      <c r="MZD1" s="17"/>
      <c r="MZE1" s="17"/>
      <c r="MZF1" s="17"/>
      <c r="MZG1" s="17"/>
      <c r="MZH1" s="17"/>
      <c r="MZI1" s="17"/>
      <c r="MZJ1" s="17"/>
      <c r="MZK1" s="17"/>
      <c r="MZL1" s="17"/>
      <c r="MZM1" s="17"/>
      <c r="MZN1" s="17"/>
      <c r="MZO1" s="17"/>
      <c r="MZP1" s="17"/>
      <c r="MZQ1" s="17"/>
      <c r="MZR1" s="17"/>
      <c r="MZS1" s="17"/>
      <c r="MZT1" s="17"/>
      <c r="MZU1" s="17"/>
      <c r="MZV1" s="17"/>
      <c r="MZW1" s="17"/>
      <c r="MZX1" s="17"/>
      <c r="MZY1" s="17"/>
      <c r="MZZ1" s="17"/>
      <c r="NAA1" s="17"/>
      <c r="NAB1" s="17"/>
      <c r="NAC1" s="17"/>
      <c r="NAD1" s="17"/>
      <c r="NAE1" s="17"/>
      <c r="NAF1" s="17"/>
      <c r="NAG1" s="17"/>
      <c r="NAH1" s="17"/>
      <c r="NAI1" s="17"/>
      <c r="NAJ1" s="17"/>
      <c r="NAK1" s="17"/>
      <c r="NAL1" s="17"/>
      <c r="NAM1" s="17"/>
      <c r="NAN1" s="17"/>
      <c r="NAO1" s="17"/>
      <c r="NAP1" s="17"/>
      <c r="NAQ1" s="17"/>
      <c r="NAR1" s="17"/>
      <c r="NAS1" s="17"/>
      <c r="NAT1" s="17"/>
      <c r="NAU1" s="17"/>
      <c r="NAV1" s="17"/>
      <c r="NAW1" s="17"/>
      <c r="NAX1" s="17"/>
      <c r="NAY1" s="17"/>
      <c r="NAZ1" s="17"/>
      <c r="NBA1" s="17"/>
      <c r="NBB1" s="17"/>
      <c r="NBC1" s="17"/>
      <c r="NBD1" s="17"/>
      <c r="NBE1" s="17"/>
      <c r="NBF1" s="17"/>
      <c r="NBG1" s="17"/>
      <c r="NBH1" s="17"/>
      <c r="NBI1" s="17"/>
      <c r="NBJ1" s="17"/>
      <c r="NBK1" s="17"/>
      <c r="NBL1" s="17"/>
      <c r="NBM1" s="17"/>
      <c r="NBN1" s="17"/>
      <c r="NBO1" s="17"/>
      <c r="NBP1" s="17"/>
      <c r="NBQ1" s="17"/>
      <c r="NBR1" s="17"/>
      <c r="NBS1" s="17"/>
      <c r="NBT1" s="17"/>
      <c r="NBU1" s="17"/>
      <c r="NBV1" s="17"/>
      <c r="NBW1" s="17"/>
      <c r="NBX1" s="17"/>
      <c r="NBY1" s="17"/>
      <c r="NBZ1" s="17"/>
      <c r="NCA1" s="17"/>
      <c r="NCB1" s="17"/>
      <c r="NCC1" s="17"/>
      <c r="NCD1" s="17"/>
      <c r="NCE1" s="17"/>
      <c r="NCF1" s="17"/>
      <c r="NCG1" s="17"/>
      <c r="NCH1" s="17"/>
      <c r="NCI1" s="17"/>
      <c r="NCJ1" s="17"/>
      <c r="NCK1" s="17"/>
      <c r="NCL1" s="17"/>
      <c r="NCM1" s="17"/>
      <c r="NCN1" s="17"/>
      <c r="NCO1" s="17"/>
      <c r="NCP1" s="17"/>
      <c r="NCQ1" s="17"/>
      <c r="NCR1" s="17"/>
      <c r="NCS1" s="17"/>
      <c r="NCT1" s="17"/>
      <c r="NCU1" s="17"/>
      <c r="NCV1" s="17"/>
      <c r="NCW1" s="17"/>
      <c r="NCX1" s="17"/>
      <c r="NCY1" s="17"/>
      <c r="NCZ1" s="17"/>
      <c r="NDA1" s="17"/>
      <c r="NDB1" s="17"/>
      <c r="NDC1" s="17"/>
      <c r="NDD1" s="17"/>
      <c r="NDE1" s="17"/>
      <c r="NDF1" s="17"/>
      <c r="NDG1" s="17"/>
      <c r="NDH1" s="17"/>
      <c r="NDI1" s="17"/>
      <c r="NDJ1" s="17"/>
      <c r="NDK1" s="17"/>
      <c r="NDL1" s="17"/>
      <c r="NDM1" s="17"/>
      <c r="NDN1" s="17"/>
      <c r="NDO1" s="17"/>
      <c r="NDP1" s="17"/>
      <c r="NDQ1" s="17"/>
      <c r="NDR1" s="17"/>
      <c r="NDS1" s="17"/>
      <c r="NDT1" s="17"/>
      <c r="NDU1" s="17"/>
      <c r="NDV1" s="17"/>
      <c r="NDW1" s="17"/>
      <c r="NDX1" s="17"/>
      <c r="NDY1" s="17"/>
      <c r="NDZ1" s="17"/>
      <c r="NEA1" s="17"/>
      <c r="NEB1" s="17"/>
      <c r="NEC1" s="17"/>
      <c r="NED1" s="17"/>
      <c r="NEE1" s="17"/>
      <c r="NEF1" s="17"/>
      <c r="NEG1" s="17"/>
      <c r="NEH1" s="17"/>
      <c r="NEI1" s="17"/>
      <c r="NEJ1" s="17"/>
      <c r="NEK1" s="17"/>
      <c r="NEL1" s="17"/>
      <c r="NEM1" s="17"/>
      <c r="NEN1" s="17"/>
      <c r="NEO1" s="17"/>
      <c r="NEP1" s="17"/>
      <c r="NEQ1" s="17"/>
      <c r="NER1" s="17"/>
      <c r="NES1" s="17"/>
      <c r="NET1" s="17"/>
      <c r="NEU1" s="17"/>
      <c r="NEV1" s="17"/>
      <c r="NEW1" s="17"/>
      <c r="NEX1" s="17"/>
      <c r="NEY1" s="17"/>
      <c r="NEZ1" s="17"/>
      <c r="NFA1" s="17"/>
      <c r="NFB1" s="17"/>
      <c r="NFC1" s="17"/>
      <c r="NFD1" s="17"/>
      <c r="NFE1" s="17"/>
      <c r="NFF1" s="17"/>
      <c r="NFG1" s="17"/>
      <c r="NFH1" s="17"/>
      <c r="NFI1" s="17"/>
      <c r="NFJ1" s="17"/>
      <c r="NFK1" s="17"/>
      <c r="NFL1" s="17"/>
      <c r="NFM1" s="17"/>
      <c r="NFN1" s="17"/>
      <c r="NFO1" s="17"/>
      <c r="NFP1" s="17"/>
      <c r="NFQ1" s="17"/>
      <c r="NFR1" s="17"/>
      <c r="NFS1" s="17"/>
      <c r="NFT1" s="17"/>
      <c r="NFU1" s="17"/>
      <c r="NFV1" s="17"/>
      <c r="NFW1" s="17"/>
      <c r="NFX1" s="17"/>
      <c r="NFY1" s="17"/>
      <c r="NFZ1" s="17"/>
      <c r="NGA1" s="17"/>
      <c r="NGB1" s="17"/>
      <c r="NGC1" s="17"/>
      <c r="NGD1" s="17"/>
      <c r="NGE1" s="17"/>
      <c r="NGF1" s="17"/>
      <c r="NGG1" s="17"/>
      <c r="NGH1" s="17"/>
      <c r="NGI1" s="17"/>
      <c r="NGJ1" s="17"/>
      <c r="NGK1" s="17"/>
      <c r="NGL1" s="17"/>
      <c r="NGM1" s="17"/>
      <c r="NGN1" s="17"/>
      <c r="NGO1" s="17"/>
      <c r="NGP1" s="17"/>
      <c r="NGQ1" s="17"/>
      <c r="NGR1" s="17"/>
      <c r="NGS1" s="17"/>
      <c r="NGT1" s="17"/>
      <c r="NGU1" s="17"/>
      <c r="NGV1" s="17"/>
      <c r="NGW1" s="17"/>
      <c r="NGX1" s="17"/>
      <c r="NGY1" s="17"/>
      <c r="NGZ1" s="17"/>
      <c r="NHA1" s="17"/>
      <c r="NHB1" s="17"/>
      <c r="NHC1" s="17"/>
      <c r="NHD1" s="17"/>
      <c r="NHE1" s="17"/>
      <c r="NHF1" s="17"/>
      <c r="NHG1" s="17"/>
      <c r="NHH1" s="17"/>
      <c r="NHI1" s="17"/>
      <c r="NHJ1" s="17"/>
      <c r="NHK1" s="17"/>
      <c r="NHL1" s="17"/>
      <c r="NHM1" s="17"/>
      <c r="NHN1" s="17"/>
      <c r="NHO1" s="17"/>
      <c r="NHP1" s="17"/>
      <c r="NHQ1" s="17"/>
      <c r="NHR1" s="17"/>
      <c r="NHS1" s="17"/>
      <c r="NHT1" s="17"/>
      <c r="NHU1" s="17"/>
      <c r="NHV1" s="17"/>
      <c r="NHW1" s="17"/>
      <c r="NHX1" s="17"/>
      <c r="NHY1" s="17"/>
      <c r="NHZ1" s="17"/>
      <c r="NIA1" s="17"/>
      <c r="NIB1" s="17"/>
      <c r="NIC1" s="17"/>
      <c r="NID1" s="17"/>
      <c r="NIE1" s="17"/>
      <c r="NIF1" s="17"/>
      <c r="NIG1" s="17"/>
      <c r="NIH1" s="17"/>
      <c r="NII1" s="17"/>
      <c r="NIJ1" s="17"/>
      <c r="NIK1" s="17"/>
      <c r="NIL1" s="17"/>
      <c r="NIM1" s="17"/>
      <c r="NIN1" s="17"/>
      <c r="NIO1" s="17"/>
      <c r="NIP1" s="17"/>
      <c r="NIQ1" s="17"/>
      <c r="NIR1" s="17"/>
      <c r="NIS1" s="17"/>
      <c r="NIT1" s="17"/>
      <c r="NIU1" s="17"/>
      <c r="NIV1" s="17"/>
      <c r="NIW1" s="17"/>
      <c r="NIX1" s="17"/>
      <c r="NIY1" s="17"/>
      <c r="NIZ1" s="17"/>
      <c r="NJA1" s="17"/>
      <c r="NJB1" s="17"/>
      <c r="NJC1" s="17"/>
      <c r="NJD1" s="17"/>
      <c r="NJE1" s="17"/>
      <c r="NJF1" s="17"/>
      <c r="NJG1" s="17"/>
      <c r="NJH1" s="17"/>
      <c r="NJI1" s="17"/>
      <c r="NJJ1" s="17"/>
      <c r="NJK1" s="17"/>
      <c r="NJL1" s="17"/>
      <c r="NJM1" s="17"/>
      <c r="NJN1" s="17"/>
      <c r="NJO1" s="17"/>
      <c r="NJP1" s="17"/>
      <c r="NJQ1" s="17"/>
      <c r="NJR1" s="17"/>
      <c r="NJS1" s="17"/>
      <c r="NJT1" s="17"/>
      <c r="NJU1" s="17"/>
      <c r="NJV1" s="17"/>
      <c r="NJW1" s="17"/>
      <c r="NJX1" s="17"/>
      <c r="NJY1" s="17"/>
      <c r="NJZ1" s="17"/>
      <c r="NKA1" s="17"/>
      <c r="NKB1" s="17"/>
      <c r="NKC1" s="17"/>
      <c r="NKD1" s="17"/>
      <c r="NKE1" s="17"/>
      <c r="NKF1" s="17"/>
      <c r="NKG1" s="17"/>
      <c r="NKH1" s="17"/>
      <c r="NKI1" s="17"/>
      <c r="NKJ1" s="17"/>
      <c r="NKK1" s="17"/>
      <c r="NKL1" s="17"/>
      <c r="NKM1" s="17"/>
      <c r="NKN1" s="17"/>
      <c r="NKO1" s="17"/>
      <c r="NKP1" s="17"/>
      <c r="NKQ1" s="17"/>
      <c r="NKR1" s="17"/>
      <c r="NKS1" s="17"/>
      <c r="NKT1" s="17"/>
      <c r="NKU1" s="17"/>
      <c r="NKV1" s="17"/>
      <c r="NKW1" s="17"/>
      <c r="NKX1" s="17"/>
      <c r="NKY1" s="17"/>
      <c r="NKZ1" s="17"/>
      <c r="NLA1" s="17"/>
      <c r="NLB1" s="17"/>
      <c r="NLC1" s="17"/>
      <c r="NLD1" s="17"/>
      <c r="NLE1" s="17"/>
      <c r="NLF1" s="17"/>
      <c r="NLG1" s="17"/>
      <c r="NLH1" s="17"/>
      <c r="NLI1" s="17"/>
      <c r="NLJ1" s="17"/>
      <c r="NLK1" s="17"/>
      <c r="NLL1" s="17"/>
      <c r="NLM1" s="17"/>
      <c r="NLN1" s="17"/>
      <c r="NLO1" s="17"/>
      <c r="NLP1" s="17"/>
      <c r="NLQ1" s="17"/>
      <c r="NLR1" s="17"/>
      <c r="NLS1" s="17"/>
      <c r="NLT1" s="17"/>
      <c r="NLU1" s="17"/>
      <c r="NLV1" s="17"/>
      <c r="NLW1" s="17"/>
      <c r="NLX1" s="17"/>
      <c r="NLY1" s="17"/>
      <c r="NLZ1" s="17"/>
      <c r="NMA1" s="17"/>
      <c r="NMB1" s="17"/>
      <c r="NMC1" s="17"/>
      <c r="NMD1" s="17"/>
      <c r="NME1" s="17"/>
      <c r="NMF1" s="17"/>
      <c r="NMG1" s="17"/>
      <c r="NMH1" s="17"/>
      <c r="NMI1" s="17"/>
      <c r="NMJ1" s="17"/>
      <c r="NMK1" s="17"/>
      <c r="NML1" s="17"/>
      <c r="NMM1" s="17"/>
      <c r="NMN1" s="17"/>
      <c r="NMO1" s="17"/>
      <c r="NMP1" s="17"/>
      <c r="NMQ1" s="17"/>
      <c r="NMR1" s="17"/>
      <c r="NMS1" s="17"/>
      <c r="NMT1" s="17"/>
      <c r="NMU1" s="17"/>
      <c r="NMV1" s="17"/>
      <c r="NMW1" s="17"/>
      <c r="NMX1" s="17"/>
      <c r="NMY1" s="17"/>
      <c r="NMZ1" s="17"/>
      <c r="NNA1" s="17"/>
      <c r="NNB1" s="17"/>
      <c r="NNC1" s="17"/>
      <c r="NND1" s="17"/>
      <c r="NNE1" s="17"/>
      <c r="NNF1" s="17"/>
      <c r="NNG1" s="17"/>
      <c r="NNH1" s="17"/>
      <c r="NNI1" s="17"/>
      <c r="NNJ1" s="17"/>
      <c r="NNK1" s="17"/>
      <c r="NNL1" s="17"/>
      <c r="NNM1" s="17"/>
      <c r="NNN1" s="17"/>
      <c r="NNO1" s="17"/>
      <c r="NNP1" s="17"/>
      <c r="NNQ1" s="17"/>
      <c r="NNR1" s="17"/>
      <c r="NNS1" s="17"/>
      <c r="NNT1" s="17"/>
      <c r="NNU1" s="17"/>
      <c r="NNV1" s="17"/>
      <c r="NNW1" s="17"/>
      <c r="NNX1" s="17"/>
      <c r="NNY1" s="17"/>
      <c r="NNZ1" s="17"/>
      <c r="NOA1" s="17"/>
      <c r="NOB1" s="17"/>
      <c r="NOC1" s="17"/>
      <c r="NOD1" s="17"/>
      <c r="NOE1" s="17"/>
      <c r="NOF1" s="17"/>
      <c r="NOG1" s="17"/>
      <c r="NOH1" s="17"/>
      <c r="NOI1" s="17"/>
      <c r="NOJ1" s="17"/>
      <c r="NOK1" s="17"/>
      <c r="NOL1" s="17"/>
      <c r="NOM1" s="17"/>
      <c r="NON1" s="17"/>
      <c r="NOO1" s="17"/>
      <c r="NOP1" s="17"/>
      <c r="NOQ1" s="17"/>
      <c r="NOR1" s="17"/>
      <c r="NOS1" s="17"/>
      <c r="NOT1" s="17"/>
      <c r="NOU1" s="17"/>
      <c r="NOV1" s="17"/>
      <c r="NOW1" s="17"/>
      <c r="NOX1" s="17"/>
      <c r="NOY1" s="17"/>
      <c r="NOZ1" s="17"/>
      <c r="NPA1" s="17"/>
      <c r="NPB1" s="17"/>
      <c r="NPC1" s="17"/>
      <c r="NPD1" s="17"/>
      <c r="NPE1" s="17"/>
      <c r="NPF1" s="17"/>
      <c r="NPG1" s="17"/>
      <c r="NPH1" s="17"/>
      <c r="NPI1" s="17"/>
      <c r="NPJ1" s="17"/>
      <c r="NPK1" s="17"/>
      <c r="NPL1" s="17"/>
      <c r="NPM1" s="17"/>
      <c r="NPN1" s="17"/>
      <c r="NPO1" s="17"/>
      <c r="NPP1" s="17"/>
      <c r="NPQ1" s="17"/>
      <c r="NPR1" s="17"/>
      <c r="NPS1" s="17"/>
      <c r="NPT1" s="17"/>
      <c r="NPU1" s="17"/>
      <c r="NPV1" s="17"/>
      <c r="NPW1" s="17"/>
      <c r="NPX1" s="17"/>
      <c r="NPY1" s="17"/>
      <c r="NPZ1" s="17"/>
      <c r="NQA1" s="17"/>
      <c r="NQB1" s="17"/>
      <c r="NQC1" s="17"/>
      <c r="NQD1" s="17"/>
      <c r="NQE1" s="17"/>
      <c r="NQF1" s="17"/>
      <c r="NQG1" s="17"/>
      <c r="NQH1" s="17"/>
      <c r="NQI1" s="17"/>
      <c r="NQJ1" s="17"/>
      <c r="NQK1" s="17"/>
      <c r="NQL1" s="17"/>
      <c r="NQM1" s="17"/>
      <c r="NQN1" s="17"/>
      <c r="NQO1" s="17"/>
      <c r="NQP1" s="17"/>
      <c r="NQQ1" s="17"/>
      <c r="NQR1" s="17"/>
      <c r="NQS1" s="17"/>
      <c r="NQT1" s="17"/>
      <c r="NQU1" s="17"/>
      <c r="NQV1" s="17"/>
      <c r="NQW1" s="17"/>
      <c r="NQX1" s="17"/>
      <c r="NQY1" s="17"/>
      <c r="NQZ1" s="17"/>
      <c r="NRA1" s="17"/>
      <c r="NRB1" s="17"/>
      <c r="NRC1" s="17"/>
      <c r="NRD1" s="17"/>
      <c r="NRE1" s="17"/>
      <c r="NRF1" s="17"/>
      <c r="NRG1" s="17"/>
      <c r="NRH1" s="17"/>
      <c r="NRI1" s="17"/>
      <c r="NRJ1" s="17"/>
      <c r="NRK1" s="17"/>
      <c r="NRL1" s="17"/>
      <c r="NRM1" s="17"/>
      <c r="NRN1" s="17"/>
      <c r="NRO1" s="17"/>
      <c r="NRP1" s="17"/>
      <c r="NRQ1" s="17"/>
      <c r="NRR1" s="17"/>
      <c r="NRS1" s="17"/>
      <c r="NRT1" s="17"/>
      <c r="NRU1" s="17"/>
      <c r="NRV1" s="17"/>
      <c r="NRW1" s="17"/>
      <c r="NRX1" s="17"/>
      <c r="NRY1" s="17"/>
      <c r="NRZ1" s="17"/>
      <c r="NSA1" s="17"/>
      <c r="NSB1" s="17"/>
      <c r="NSC1" s="17"/>
      <c r="NSD1" s="17"/>
      <c r="NSE1" s="17"/>
      <c r="NSF1" s="17"/>
      <c r="NSG1" s="17"/>
      <c r="NSH1" s="17"/>
      <c r="NSI1" s="17"/>
      <c r="NSJ1" s="17"/>
      <c r="NSK1" s="17"/>
      <c r="NSL1" s="17"/>
      <c r="NSM1" s="17"/>
      <c r="NSN1" s="17"/>
      <c r="NSO1" s="17"/>
      <c r="NSP1" s="17"/>
      <c r="NSQ1" s="17"/>
      <c r="NSR1" s="17"/>
      <c r="NSS1" s="17"/>
      <c r="NST1" s="17"/>
      <c r="NSU1" s="17"/>
      <c r="NSV1" s="17"/>
      <c r="NSW1" s="17"/>
      <c r="NSX1" s="17"/>
      <c r="NSY1" s="17"/>
      <c r="NSZ1" s="17"/>
      <c r="NTA1" s="17"/>
      <c r="NTB1" s="17"/>
      <c r="NTC1" s="17"/>
      <c r="NTD1" s="17"/>
      <c r="NTE1" s="17"/>
      <c r="NTF1" s="17"/>
      <c r="NTG1" s="17"/>
      <c r="NTH1" s="17"/>
      <c r="NTI1" s="17"/>
      <c r="NTJ1" s="17"/>
      <c r="NTK1" s="17"/>
      <c r="NTL1" s="17"/>
      <c r="NTM1" s="17"/>
      <c r="NTN1" s="17"/>
      <c r="NTO1" s="17"/>
      <c r="NTP1" s="17"/>
      <c r="NTQ1" s="17"/>
      <c r="NTR1" s="17"/>
      <c r="NTS1" s="17"/>
      <c r="NTT1" s="17"/>
      <c r="NTU1" s="17"/>
      <c r="NTV1" s="17"/>
      <c r="NTW1" s="17"/>
      <c r="NTX1" s="17"/>
      <c r="NTY1" s="17"/>
      <c r="NTZ1" s="17"/>
      <c r="NUA1" s="17"/>
      <c r="NUB1" s="17"/>
      <c r="NUC1" s="17"/>
      <c r="NUD1" s="17"/>
      <c r="NUE1" s="17"/>
      <c r="NUF1" s="17"/>
      <c r="NUG1" s="17"/>
      <c r="NUH1" s="17"/>
      <c r="NUI1" s="17"/>
      <c r="NUJ1" s="17"/>
      <c r="NUK1" s="17"/>
      <c r="NUL1" s="17"/>
      <c r="NUM1" s="17"/>
      <c r="NUN1" s="17"/>
      <c r="NUO1" s="17"/>
      <c r="NUP1" s="17"/>
      <c r="NUQ1" s="17"/>
      <c r="NUR1" s="17"/>
      <c r="NUS1" s="17"/>
      <c r="NUT1" s="17"/>
      <c r="NUU1" s="17"/>
      <c r="NUV1" s="17"/>
      <c r="NUW1" s="17"/>
      <c r="NUX1" s="17"/>
      <c r="NUY1" s="17"/>
      <c r="NUZ1" s="17"/>
      <c r="NVA1" s="17"/>
      <c r="NVB1" s="17"/>
      <c r="NVC1" s="17"/>
      <c r="NVD1" s="17"/>
      <c r="NVE1" s="17"/>
      <c r="NVF1" s="17"/>
      <c r="NVG1" s="17"/>
      <c r="NVH1" s="17"/>
      <c r="NVI1" s="17"/>
      <c r="NVJ1" s="17"/>
      <c r="NVK1" s="17"/>
      <c r="NVL1" s="17"/>
      <c r="NVM1" s="17"/>
      <c r="NVN1" s="17"/>
      <c r="NVO1" s="17"/>
      <c r="NVP1" s="17"/>
      <c r="NVQ1" s="17"/>
      <c r="NVR1" s="17"/>
      <c r="NVS1" s="17"/>
      <c r="NVT1" s="17"/>
      <c r="NVU1" s="17"/>
      <c r="NVV1" s="17"/>
      <c r="NVW1" s="17"/>
      <c r="NVX1" s="17"/>
      <c r="NVY1" s="17"/>
      <c r="NVZ1" s="17"/>
      <c r="NWA1" s="17"/>
      <c r="NWB1" s="17"/>
      <c r="NWC1" s="17"/>
      <c r="NWD1" s="17"/>
      <c r="NWE1" s="17"/>
      <c r="NWF1" s="17"/>
      <c r="NWG1" s="17"/>
      <c r="NWH1" s="17"/>
      <c r="NWI1" s="17"/>
      <c r="NWJ1" s="17"/>
      <c r="NWK1" s="17"/>
      <c r="NWL1" s="17"/>
      <c r="NWM1" s="17"/>
      <c r="NWN1" s="17"/>
      <c r="NWO1" s="17"/>
      <c r="NWP1" s="17"/>
      <c r="NWQ1" s="17"/>
      <c r="NWR1" s="17"/>
      <c r="NWS1" s="17"/>
      <c r="NWT1" s="17"/>
      <c r="NWU1" s="17"/>
      <c r="NWV1" s="17"/>
      <c r="NWW1" s="17"/>
      <c r="NWX1" s="17"/>
      <c r="NWY1" s="17"/>
      <c r="NWZ1" s="17"/>
      <c r="NXA1" s="17"/>
      <c r="NXB1" s="17"/>
      <c r="NXC1" s="17"/>
      <c r="NXD1" s="17"/>
      <c r="NXE1" s="17"/>
      <c r="NXF1" s="17"/>
      <c r="NXG1" s="17"/>
      <c r="NXH1" s="17"/>
      <c r="NXI1" s="17"/>
      <c r="NXJ1" s="17"/>
      <c r="NXK1" s="17"/>
      <c r="NXL1" s="17"/>
      <c r="NXM1" s="17"/>
      <c r="NXN1" s="17"/>
      <c r="NXO1" s="17"/>
      <c r="NXP1" s="17"/>
      <c r="NXQ1" s="17"/>
      <c r="NXR1" s="17"/>
      <c r="NXS1" s="17"/>
      <c r="NXT1" s="17"/>
      <c r="NXU1" s="17"/>
      <c r="NXV1" s="17"/>
      <c r="NXW1" s="17"/>
      <c r="NXX1" s="17"/>
      <c r="NXY1" s="17"/>
      <c r="NXZ1" s="17"/>
      <c r="NYA1" s="17"/>
      <c r="NYB1" s="17"/>
      <c r="NYC1" s="17"/>
      <c r="NYD1" s="17"/>
      <c r="NYE1" s="17"/>
      <c r="NYF1" s="17"/>
      <c r="NYG1" s="17"/>
      <c r="NYH1" s="17"/>
      <c r="NYI1" s="17"/>
      <c r="NYJ1" s="17"/>
      <c r="NYK1" s="17"/>
      <c r="NYL1" s="17"/>
      <c r="NYM1" s="17"/>
      <c r="NYN1" s="17"/>
      <c r="NYO1" s="17"/>
      <c r="NYP1" s="17"/>
      <c r="NYQ1" s="17"/>
      <c r="NYR1" s="17"/>
      <c r="NYS1" s="17"/>
      <c r="NYT1" s="17"/>
      <c r="NYU1" s="17"/>
      <c r="NYV1" s="17"/>
      <c r="NYW1" s="17"/>
      <c r="NYX1" s="17"/>
      <c r="NYY1" s="17"/>
      <c r="NYZ1" s="17"/>
      <c r="NZA1" s="17"/>
      <c r="NZB1" s="17"/>
      <c r="NZC1" s="17"/>
      <c r="NZD1" s="17"/>
      <c r="NZE1" s="17"/>
      <c r="NZF1" s="17"/>
      <c r="NZG1" s="17"/>
      <c r="NZH1" s="17"/>
      <c r="NZI1" s="17"/>
      <c r="NZJ1" s="17"/>
      <c r="NZK1" s="17"/>
      <c r="NZL1" s="17"/>
      <c r="NZM1" s="17"/>
      <c r="NZN1" s="17"/>
      <c r="NZO1" s="17"/>
      <c r="NZP1" s="17"/>
      <c r="NZQ1" s="17"/>
      <c r="NZR1" s="17"/>
      <c r="NZS1" s="17"/>
      <c r="NZT1" s="17"/>
      <c r="NZU1" s="17"/>
      <c r="NZV1" s="17"/>
      <c r="NZW1" s="17"/>
      <c r="NZX1" s="17"/>
      <c r="NZY1" s="17"/>
      <c r="NZZ1" s="17"/>
      <c r="OAA1" s="17"/>
      <c r="OAB1" s="17"/>
      <c r="OAC1" s="17"/>
      <c r="OAD1" s="17"/>
      <c r="OAE1" s="17"/>
      <c r="OAF1" s="17"/>
      <c r="OAG1" s="17"/>
      <c r="OAH1" s="17"/>
      <c r="OAI1" s="17"/>
      <c r="OAJ1" s="17"/>
      <c r="OAK1" s="17"/>
      <c r="OAL1" s="17"/>
      <c r="OAM1" s="17"/>
      <c r="OAN1" s="17"/>
      <c r="OAO1" s="17"/>
      <c r="OAP1" s="17"/>
      <c r="OAQ1" s="17"/>
      <c r="OAR1" s="17"/>
      <c r="OAS1" s="17"/>
      <c r="OAT1" s="17"/>
      <c r="OAU1" s="17"/>
      <c r="OAV1" s="17"/>
      <c r="OAW1" s="17"/>
      <c r="OAX1" s="17"/>
      <c r="OAY1" s="17"/>
      <c r="OAZ1" s="17"/>
      <c r="OBA1" s="17"/>
      <c r="OBB1" s="17"/>
      <c r="OBC1" s="17"/>
      <c r="OBD1" s="17"/>
      <c r="OBE1" s="17"/>
      <c r="OBF1" s="17"/>
      <c r="OBG1" s="17"/>
      <c r="OBH1" s="17"/>
      <c r="OBI1" s="17"/>
      <c r="OBJ1" s="17"/>
      <c r="OBK1" s="17"/>
      <c r="OBL1" s="17"/>
      <c r="OBM1" s="17"/>
      <c r="OBN1" s="17"/>
      <c r="OBO1" s="17"/>
      <c r="OBP1" s="17"/>
      <c r="OBQ1" s="17"/>
      <c r="OBR1" s="17"/>
      <c r="OBS1" s="17"/>
      <c r="OBT1" s="17"/>
      <c r="OBU1" s="17"/>
      <c r="OBV1" s="17"/>
      <c r="OBW1" s="17"/>
      <c r="OBX1" s="17"/>
      <c r="OBY1" s="17"/>
      <c r="OBZ1" s="17"/>
      <c r="OCA1" s="17"/>
      <c r="OCB1" s="17"/>
      <c r="OCC1" s="17"/>
      <c r="OCD1" s="17"/>
      <c r="OCE1" s="17"/>
      <c r="OCF1" s="17"/>
      <c r="OCG1" s="17"/>
      <c r="OCH1" s="17"/>
      <c r="OCI1" s="17"/>
      <c r="OCJ1" s="17"/>
      <c r="OCK1" s="17"/>
      <c r="OCL1" s="17"/>
      <c r="OCM1" s="17"/>
      <c r="OCN1" s="17"/>
      <c r="OCO1" s="17"/>
      <c r="OCP1" s="17"/>
      <c r="OCQ1" s="17"/>
      <c r="OCR1" s="17"/>
      <c r="OCS1" s="17"/>
      <c r="OCT1" s="17"/>
      <c r="OCU1" s="17"/>
      <c r="OCV1" s="17"/>
      <c r="OCW1" s="17"/>
      <c r="OCX1" s="17"/>
      <c r="OCY1" s="17"/>
      <c r="OCZ1" s="17"/>
      <c r="ODA1" s="17"/>
      <c r="ODB1" s="17"/>
      <c r="ODC1" s="17"/>
      <c r="ODD1" s="17"/>
      <c r="ODE1" s="17"/>
      <c r="ODF1" s="17"/>
      <c r="ODG1" s="17"/>
      <c r="ODH1" s="17"/>
      <c r="ODI1" s="17"/>
      <c r="ODJ1" s="17"/>
      <c r="ODK1" s="17"/>
      <c r="ODL1" s="17"/>
      <c r="ODM1" s="17"/>
      <c r="ODN1" s="17"/>
      <c r="ODO1" s="17"/>
      <c r="ODP1" s="17"/>
      <c r="ODQ1" s="17"/>
      <c r="ODR1" s="17"/>
      <c r="ODS1" s="17"/>
      <c r="ODT1" s="17"/>
      <c r="ODU1" s="17"/>
      <c r="ODV1" s="17"/>
      <c r="ODW1" s="17"/>
      <c r="ODX1" s="17"/>
      <c r="ODY1" s="17"/>
      <c r="ODZ1" s="17"/>
      <c r="OEA1" s="17"/>
      <c r="OEB1" s="17"/>
      <c r="OEC1" s="17"/>
      <c r="OED1" s="17"/>
      <c r="OEE1" s="17"/>
      <c r="OEF1" s="17"/>
      <c r="OEG1" s="17"/>
      <c r="OEH1" s="17"/>
      <c r="OEI1" s="17"/>
      <c r="OEJ1" s="17"/>
      <c r="OEK1" s="17"/>
      <c r="OEL1" s="17"/>
      <c r="OEM1" s="17"/>
      <c r="OEN1" s="17"/>
      <c r="OEO1" s="17"/>
      <c r="OEP1" s="17"/>
      <c r="OEQ1" s="17"/>
      <c r="OER1" s="17"/>
      <c r="OES1" s="17"/>
      <c r="OET1" s="17"/>
      <c r="OEU1" s="17"/>
      <c r="OEV1" s="17"/>
      <c r="OEW1" s="17"/>
      <c r="OEX1" s="17"/>
      <c r="OEY1" s="17"/>
      <c r="OEZ1" s="17"/>
      <c r="OFA1" s="17"/>
      <c r="OFB1" s="17"/>
      <c r="OFC1" s="17"/>
      <c r="OFD1" s="17"/>
      <c r="OFE1" s="17"/>
      <c r="OFF1" s="17"/>
      <c r="OFG1" s="17"/>
      <c r="OFH1" s="17"/>
      <c r="OFI1" s="17"/>
      <c r="OFJ1" s="17"/>
      <c r="OFK1" s="17"/>
      <c r="OFL1" s="17"/>
      <c r="OFM1" s="17"/>
      <c r="OFN1" s="17"/>
      <c r="OFO1" s="17"/>
      <c r="OFP1" s="17"/>
      <c r="OFQ1" s="17"/>
      <c r="OFR1" s="17"/>
      <c r="OFS1" s="17"/>
      <c r="OFT1" s="17"/>
      <c r="OFU1" s="17"/>
      <c r="OFV1" s="17"/>
      <c r="OFW1" s="17"/>
      <c r="OFX1" s="17"/>
      <c r="OFY1" s="17"/>
      <c r="OFZ1" s="17"/>
      <c r="OGA1" s="17"/>
      <c r="OGB1" s="17"/>
      <c r="OGC1" s="17"/>
      <c r="OGD1" s="17"/>
      <c r="OGE1" s="17"/>
      <c r="OGF1" s="17"/>
      <c r="OGG1" s="17"/>
      <c r="OGH1" s="17"/>
      <c r="OGI1" s="17"/>
      <c r="OGJ1" s="17"/>
      <c r="OGK1" s="17"/>
      <c r="OGL1" s="17"/>
      <c r="OGM1" s="17"/>
      <c r="OGN1" s="17"/>
      <c r="OGO1" s="17"/>
      <c r="OGP1" s="17"/>
      <c r="OGQ1" s="17"/>
      <c r="OGR1" s="17"/>
      <c r="OGS1" s="17"/>
      <c r="OGT1" s="17"/>
      <c r="OGU1" s="17"/>
      <c r="OGV1" s="17"/>
      <c r="OGW1" s="17"/>
      <c r="OGX1" s="17"/>
      <c r="OGY1" s="17"/>
      <c r="OGZ1" s="17"/>
      <c r="OHA1" s="17"/>
      <c r="OHB1" s="17"/>
      <c r="OHC1" s="17"/>
      <c r="OHD1" s="17"/>
      <c r="OHE1" s="17"/>
      <c r="OHF1" s="17"/>
      <c r="OHG1" s="17"/>
      <c r="OHH1" s="17"/>
      <c r="OHI1" s="17"/>
      <c r="OHJ1" s="17"/>
      <c r="OHK1" s="17"/>
      <c r="OHL1" s="17"/>
      <c r="OHM1" s="17"/>
      <c r="OHN1" s="17"/>
      <c r="OHO1" s="17"/>
      <c r="OHP1" s="17"/>
      <c r="OHQ1" s="17"/>
      <c r="OHR1" s="17"/>
      <c r="OHS1" s="17"/>
      <c r="OHT1" s="17"/>
      <c r="OHU1" s="17"/>
      <c r="OHV1" s="17"/>
      <c r="OHW1" s="17"/>
      <c r="OHX1" s="17"/>
      <c r="OHY1" s="17"/>
      <c r="OHZ1" s="17"/>
      <c r="OIA1" s="17"/>
      <c r="OIB1" s="17"/>
      <c r="OIC1" s="17"/>
      <c r="OID1" s="17"/>
      <c r="OIE1" s="17"/>
      <c r="OIF1" s="17"/>
      <c r="OIG1" s="17"/>
      <c r="OIH1" s="17"/>
      <c r="OII1" s="17"/>
      <c r="OIJ1" s="17"/>
      <c r="OIK1" s="17"/>
      <c r="OIL1" s="17"/>
      <c r="OIM1" s="17"/>
      <c r="OIN1" s="17"/>
      <c r="OIO1" s="17"/>
      <c r="OIP1" s="17"/>
      <c r="OIQ1" s="17"/>
      <c r="OIR1" s="17"/>
      <c r="OIS1" s="17"/>
      <c r="OIT1" s="17"/>
      <c r="OIU1" s="17"/>
      <c r="OIV1" s="17"/>
      <c r="OIW1" s="17"/>
      <c r="OIX1" s="17"/>
      <c r="OIY1" s="17"/>
      <c r="OIZ1" s="17"/>
      <c r="OJA1" s="17"/>
      <c r="OJB1" s="17"/>
      <c r="OJC1" s="17"/>
      <c r="OJD1" s="17"/>
      <c r="OJE1" s="17"/>
      <c r="OJF1" s="17"/>
      <c r="OJG1" s="17"/>
      <c r="OJH1" s="17"/>
      <c r="OJI1" s="17"/>
      <c r="OJJ1" s="17"/>
      <c r="OJK1" s="17"/>
      <c r="OJL1" s="17"/>
      <c r="OJM1" s="17"/>
      <c r="OJN1" s="17"/>
      <c r="OJO1" s="17"/>
      <c r="OJP1" s="17"/>
      <c r="OJQ1" s="17"/>
      <c r="OJR1" s="17"/>
      <c r="OJS1" s="17"/>
      <c r="OJT1" s="17"/>
      <c r="OJU1" s="17"/>
      <c r="OJV1" s="17"/>
      <c r="OJW1" s="17"/>
      <c r="OJX1" s="17"/>
      <c r="OJY1" s="17"/>
      <c r="OJZ1" s="17"/>
      <c r="OKA1" s="17"/>
      <c r="OKB1" s="17"/>
      <c r="OKC1" s="17"/>
      <c r="OKD1" s="17"/>
      <c r="OKE1" s="17"/>
      <c r="OKF1" s="17"/>
      <c r="OKG1" s="17"/>
      <c r="OKH1" s="17"/>
      <c r="OKI1" s="17"/>
      <c r="OKJ1" s="17"/>
      <c r="OKK1" s="17"/>
      <c r="OKL1" s="17"/>
      <c r="OKM1" s="17"/>
      <c r="OKN1" s="17"/>
      <c r="OKO1" s="17"/>
      <c r="OKP1" s="17"/>
      <c r="OKQ1" s="17"/>
      <c r="OKR1" s="17"/>
      <c r="OKS1" s="17"/>
      <c r="OKT1" s="17"/>
      <c r="OKU1" s="17"/>
      <c r="OKV1" s="17"/>
      <c r="OKW1" s="17"/>
      <c r="OKX1" s="17"/>
      <c r="OKY1" s="17"/>
      <c r="OKZ1" s="17"/>
      <c r="OLA1" s="17"/>
      <c r="OLB1" s="17"/>
      <c r="OLC1" s="17"/>
      <c r="OLD1" s="17"/>
      <c r="OLE1" s="17"/>
      <c r="OLF1" s="17"/>
      <c r="OLG1" s="17"/>
      <c r="OLH1" s="17"/>
      <c r="OLI1" s="17"/>
      <c r="OLJ1" s="17"/>
      <c r="OLK1" s="17"/>
      <c r="OLL1" s="17"/>
      <c r="OLM1" s="17"/>
      <c r="OLN1" s="17"/>
      <c r="OLO1" s="17"/>
      <c r="OLP1" s="17"/>
      <c r="OLQ1" s="17"/>
      <c r="OLR1" s="17"/>
      <c r="OLS1" s="17"/>
      <c r="OLT1" s="17"/>
      <c r="OLU1" s="17"/>
      <c r="OLV1" s="17"/>
      <c r="OLW1" s="17"/>
      <c r="OLX1" s="17"/>
      <c r="OLY1" s="17"/>
      <c r="OLZ1" s="17"/>
      <c r="OMA1" s="17"/>
      <c r="OMB1" s="17"/>
      <c r="OMC1" s="17"/>
      <c r="OMD1" s="17"/>
      <c r="OME1" s="17"/>
      <c r="OMF1" s="17"/>
      <c r="OMG1" s="17"/>
      <c r="OMH1" s="17"/>
      <c r="OMI1" s="17"/>
      <c r="OMJ1" s="17"/>
      <c r="OMK1" s="17"/>
      <c r="OML1" s="17"/>
      <c r="OMM1" s="17"/>
      <c r="OMN1" s="17"/>
      <c r="OMO1" s="17"/>
      <c r="OMP1" s="17"/>
      <c r="OMQ1" s="17"/>
      <c r="OMR1" s="17"/>
      <c r="OMS1" s="17"/>
      <c r="OMT1" s="17"/>
      <c r="OMU1" s="17"/>
      <c r="OMV1" s="17"/>
      <c r="OMW1" s="17"/>
      <c r="OMX1" s="17"/>
      <c r="OMY1" s="17"/>
      <c r="OMZ1" s="17"/>
      <c r="ONA1" s="17"/>
      <c r="ONB1" s="17"/>
      <c r="ONC1" s="17"/>
      <c r="OND1" s="17"/>
      <c r="ONE1" s="17"/>
      <c r="ONF1" s="17"/>
      <c r="ONG1" s="17"/>
      <c r="ONH1" s="17"/>
      <c r="ONI1" s="17"/>
      <c r="ONJ1" s="17"/>
      <c r="ONK1" s="17"/>
      <c r="ONL1" s="17"/>
      <c r="ONM1" s="17"/>
      <c r="ONN1" s="17"/>
      <c r="ONO1" s="17"/>
      <c r="ONP1" s="17"/>
      <c r="ONQ1" s="17"/>
      <c r="ONR1" s="17"/>
      <c r="ONS1" s="17"/>
      <c r="ONT1" s="17"/>
      <c r="ONU1" s="17"/>
      <c r="ONV1" s="17"/>
      <c r="ONW1" s="17"/>
      <c r="ONX1" s="17"/>
      <c r="ONY1" s="17"/>
      <c r="ONZ1" s="17"/>
      <c r="OOA1" s="17"/>
      <c r="OOB1" s="17"/>
      <c r="OOC1" s="17"/>
      <c r="OOD1" s="17"/>
      <c r="OOE1" s="17"/>
      <c r="OOF1" s="17"/>
      <c r="OOG1" s="17"/>
      <c r="OOH1" s="17"/>
      <c r="OOI1" s="17"/>
      <c r="OOJ1" s="17"/>
      <c r="OOK1" s="17"/>
      <c r="OOL1" s="17"/>
      <c r="OOM1" s="17"/>
      <c r="OON1" s="17"/>
      <c r="OOO1" s="17"/>
      <c r="OOP1" s="17"/>
      <c r="OOQ1" s="17"/>
      <c r="OOR1" s="17"/>
      <c r="OOS1" s="17"/>
      <c r="OOT1" s="17"/>
      <c r="OOU1" s="17"/>
      <c r="OOV1" s="17"/>
      <c r="OOW1" s="17"/>
      <c r="OOX1" s="17"/>
      <c r="OOY1" s="17"/>
      <c r="OOZ1" s="17"/>
      <c r="OPA1" s="17"/>
      <c r="OPB1" s="17"/>
      <c r="OPC1" s="17"/>
      <c r="OPD1" s="17"/>
      <c r="OPE1" s="17"/>
      <c r="OPF1" s="17"/>
      <c r="OPG1" s="17"/>
      <c r="OPH1" s="17"/>
      <c r="OPI1" s="17"/>
      <c r="OPJ1" s="17"/>
      <c r="OPK1" s="17"/>
      <c r="OPL1" s="17"/>
      <c r="OPM1" s="17"/>
      <c r="OPN1" s="17"/>
      <c r="OPO1" s="17"/>
      <c r="OPP1" s="17"/>
      <c r="OPQ1" s="17"/>
      <c r="OPR1" s="17"/>
      <c r="OPS1" s="17"/>
      <c r="OPT1" s="17"/>
      <c r="OPU1" s="17"/>
      <c r="OPV1" s="17"/>
      <c r="OPW1" s="17"/>
      <c r="OPX1" s="17"/>
      <c r="OPY1" s="17"/>
      <c r="OPZ1" s="17"/>
      <c r="OQA1" s="17"/>
      <c r="OQB1" s="17"/>
      <c r="OQC1" s="17"/>
      <c r="OQD1" s="17"/>
      <c r="OQE1" s="17"/>
      <c r="OQF1" s="17"/>
      <c r="OQG1" s="17"/>
      <c r="OQH1" s="17"/>
      <c r="OQI1" s="17"/>
      <c r="OQJ1" s="17"/>
      <c r="OQK1" s="17"/>
      <c r="OQL1" s="17"/>
      <c r="OQM1" s="17"/>
      <c r="OQN1" s="17"/>
      <c r="OQO1" s="17"/>
      <c r="OQP1" s="17"/>
      <c r="OQQ1" s="17"/>
      <c r="OQR1" s="17"/>
      <c r="OQS1" s="17"/>
      <c r="OQT1" s="17"/>
      <c r="OQU1" s="17"/>
      <c r="OQV1" s="17"/>
      <c r="OQW1" s="17"/>
      <c r="OQX1" s="17"/>
      <c r="OQY1" s="17"/>
      <c r="OQZ1" s="17"/>
      <c r="ORA1" s="17"/>
      <c r="ORB1" s="17"/>
      <c r="ORC1" s="17"/>
      <c r="ORD1" s="17"/>
      <c r="ORE1" s="17"/>
      <c r="ORF1" s="17"/>
      <c r="ORG1" s="17"/>
      <c r="ORH1" s="17"/>
      <c r="ORI1" s="17"/>
      <c r="ORJ1" s="17"/>
      <c r="ORK1" s="17"/>
      <c r="ORL1" s="17"/>
      <c r="ORM1" s="17"/>
      <c r="ORN1" s="17"/>
      <c r="ORO1" s="17"/>
      <c r="ORP1" s="17"/>
      <c r="ORQ1" s="17"/>
      <c r="ORR1" s="17"/>
      <c r="ORS1" s="17"/>
      <c r="ORT1" s="17"/>
      <c r="ORU1" s="17"/>
      <c r="ORV1" s="17"/>
      <c r="ORW1" s="17"/>
      <c r="ORX1" s="17"/>
      <c r="ORY1" s="17"/>
      <c r="ORZ1" s="17"/>
      <c r="OSA1" s="17"/>
      <c r="OSB1" s="17"/>
      <c r="OSC1" s="17"/>
      <c r="OSD1" s="17"/>
      <c r="OSE1" s="17"/>
      <c r="OSF1" s="17"/>
      <c r="OSG1" s="17"/>
      <c r="OSH1" s="17"/>
      <c r="OSI1" s="17"/>
      <c r="OSJ1" s="17"/>
      <c r="OSK1" s="17"/>
      <c r="OSL1" s="17"/>
      <c r="OSM1" s="17"/>
      <c r="OSN1" s="17"/>
      <c r="OSO1" s="17"/>
      <c r="OSP1" s="17"/>
      <c r="OSQ1" s="17"/>
      <c r="OSR1" s="17"/>
      <c r="OSS1" s="17"/>
      <c r="OST1" s="17"/>
      <c r="OSU1" s="17"/>
      <c r="OSV1" s="17"/>
      <c r="OSW1" s="17"/>
      <c r="OSX1" s="17"/>
      <c r="OSY1" s="17"/>
      <c r="OSZ1" s="17"/>
      <c r="OTA1" s="17"/>
      <c r="OTB1" s="17"/>
      <c r="OTC1" s="17"/>
      <c r="OTD1" s="17"/>
      <c r="OTE1" s="17"/>
      <c r="OTF1" s="17"/>
      <c r="OTG1" s="17"/>
      <c r="OTH1" s="17"/>
      <c r="OTI1" s="17"/>
      <c r="OTJ1" s="17"/>
      <c r="OTK1" s="17"/>
      <c r="OTL1" s="17"/>
      <c r="OTM1" s="17"/>
      <c r="OTN1" s="17"/>
      <c r="OTO1" s="17"/>
      <c r="OTP1" s="17"/>
      <c r="OTQ1" s="17"/>
      <c r="OTR1" s="17"/>
      <c r="OTS1" s="17"/>
      <c r="OTT1" s="17"/>
      <c r="OTU1" s="17"/>
      <c r="OTV1" s="17"/>
      <c r="OTW1" s="17"/>
      <c r="OTX1" s="17"/>
      <c r="OTY1" s="17"/>
      <c r="OTZ1" s="17"/>
      <c r="OUA1" s="17"/>
      <c r="OUB1" s="17"/>
      <c r="OUC1" s="17"/>
      <c r="OUD1" s="17"/>
      <c r="OUE1" s="17"/>
      <c r="OUF1" s="17"/>
      <c r="OUG1" s="17"/>
      <c r="OUH1" s="17"/>
      <c r="OUI1" s="17"/>
      <c r="OUJ1" s="17"/>
      <c r="OUK1" s="17"/>
      <c r="OUL1" s="17"/>
      <c r="OUM1" s="17"/>
      <c r="OUN1" s="17"/>
      <c r="OUO1" s="17"/>
      <c r="OUP1" s="17"/>
      <c r="OUQ1" s="17"/>
      <c r="OUR1" s="17"/>
      <c r="OUS1" s="17"/>
      <c r="OUT1" s="17"/>
      <c r="OUU1" s="17"/>
      <c r="OUV1" s="17"/>
      <c r="OUW1" s="17"/>
      <c r="OUX1" s="17"/>
      <c r="OUY1" s="17"/>
      <c r="OUZ1" s="17"/>
      <c r="OVA1" s="17"/>
      <c r="OVB1" s="17"/>
      <c r="OVC1" s="17"/>
      <c r="OVD1" s="17"/>
      <c r="OVE1" s="17"/>
      <c r="OVF1" s="17"/>
      <c r="OVG1" s="17"/>
      <c r="OVH1" s="17"/>
      <c r="OVI1" s="17"/>
      <c r="OVJ1" s="17"/>
      <c r="OVK1" s="17"/>
      <c r="OVL1" s="17"/>
      <c r="OVM1" s="17"/>
      <c r="OVN1" s="17"/>
      <c r="OVO1" s="17"/>
      <c r="OVP1" s="17"/>
      <c r="OVQ1" s="17"/>
      <c r="OVR1" s="17"/>
      <c r="OVS1" s="17"/>
      <c r="OVT1" s="17"/>
      <c r="OVU1" s="17"/>
      <c r="OVV1" s="17"/>
      <c r="OVW1" s="17"/>
      <c r="OVX1" s="17"/>
      <c r="OVY1" s="17"/>
      <c r="OVZ1" s="17"/>
      <c r="OWA1" s="17"/>
      <c r="OWB1" s="17"/>
      <c r="OWC1" s="17"/>
      <c r="OWD1" s="17"/>
      <c r="OWE1" s="17"/>
      <c r="OWF1" s="17"/>
      <c r="OWG1" s="17"/>
      <c r="OWH1" s="17"/>
      <c r="OWI1" s="17"/>
      <c r="OWJ1" s="17"/>
      <c r="OWK1" s="17"/>
      <c r="OWL1" s="17"/>
      <c r="OWM1" s="17"/>
      <c r="OWN1" s="17"/>
      <c r="OWO1" s="17"/>
      <c r="OWP1" s="17"/>
      <c r="OWQ1" s="17"/>
      <c r="OWR1" s="17"/>
      <c r="OWS1" s="17"/>
      <c r="OWT1" s="17"/>
      <c r="OWU1" s="17"/>
      <c r="OWV1" s="17"/>
      <c r="OWW1" s="17"/>
      <c r="OWX1" s="17"/>
      <c r="OWY1" s="17"/>
      <c r="OWZ1" s="17"/>
      <c r="OXA1" s="17"/>
      <c r="OXB1" s="17"/>
      <c r="OXC1" s="17"/>
      <c r="OXD1" s="17"/>
      <c r="OXE1" s="17"/>
      <c r="OXF1" s="17"/>
      <c r="OXG1" s="17"/>
      <c r="OXH1" s="17"/>
      <c r="OXI1" s="17"/>
      <c r="OXJ1" s="17"/>
      <c r="OXK1" s="17"/>
      <c r="OXL1" s="17"/>
      <c r="OXM1" s="17"/>
      <c r="OXN1" s="17"/>
      <c r="OXO1" s="17"/>
      <c r="OXP1" s="17"/>
      <c r="OXQ1" s="17"/>
      <c r="OXR1" s="17"/>
      <c r="OXS1" s="17"/>
      <c r="OXT1" s="17"/>
      <c r="OXU1" s="17"/>
      <c r="OXV1" s="17"/>
      <c r="OXW1" s="17"/>
      <c r="OXX1" s="17"/>
      <c r="OXY1" s="17"/>
      <c r="OXZ1" s="17"/>
      <c r="OYA1" s="17"/>
      <c r="OYB1" s="17"/>
      <c r="OYC1" s="17"/>
      <c r="OYD1" s="17"/>
      <c r="OYE1" s="17"/>
      <c r="OYF1" s="17"/>
      <c r="OYG1" s="17"/>
      <c r="OYH1" s="17"/>
      <c r="OYI1" s="17"/>
      <c r="OYJ1" s="17"/>
      <c r="OYK1" s="17"/>
      <c r="OYL1" s="17"/>
      <c r="OYM1" s="17"/>
      <c r="OYN1" s="17"/>
      <c r="OYO1" s="17"/>
      <c r="OYP1" s="17"/>
      <c r="OYQ1" s="17"/>
      <c r="OYR1" s="17"/>
      <c r="OYS1" s="17"/>
      <c r="OYT1" s="17"/>
      <c r="OYU1" s="17"/>
      <c r="OYV1" s="17"/>
      <c r="OYW1" s="17"/>
      <c r="OYX1" s="17"/>
      <c r="OYY1" s="17"/>
      <c r="OYZ1" s="17"/>
      <c r="OZA1" s="17"/>
      <c r="OZB1" s="17"/>
      <c r="OZC1" s="17"/>
      <c r="OZD1" s="17"/>
      <c r="OZE1" s="17"/>
      <c r="OZF1" s="17"/>
      <c r="OZG1" s="17"/>
      <c r="OZH1" s="17"/>
      <c r="OZI1" s="17"/>
      <c r="OZJ1" s="17"/>
      <c r="OZK1" s="17"/>
      <c r="OZL1" s="17"/>
      <c r="OZM1" s="17"/>
      <c r="OZN1" s="17"/>
      <c r="OZO1" s="17"/>
      <c r="OZP1" s="17"/>
      <c r="OZQ1" s="17"/>
      <c r="OZR1" s="17"/>
      <c r="OZS1" s="17"/>
      <c r="OZT1" s="17"/>
      <c r="OZU1" s="17"/>
      <c r="OZV1" s="17"/>
      <c r="OZW1" s="17"/>
      <c r="OZX1" s="17"/>
      <c r="OZY1" s="17"/>
      <c r="OZZ1" s="17"/>
      <c r="PAA1" s="17"/>
      <c r="PAB1" s="17"/>
      <c r="PAC1" s="17"/>
      <c r="PAD1" s="17"/>
      <c r="PAE1" s="17"/>
      <c r="PAF1" s="17"/>
      <c r="PAG1" s="17"/>
      <c r="PAH1" s="17"/>
      <c r="PAI1" s="17"/>
      <c r="PAJ1" s="17"/>
      <c r="PAK1" s="17"/>
      <c r="PAL1" s="17"/>
      <c r="PAM1" s="17"/>
      <c r="PAN1" s="17"/>
      <c r="PAO1" s="17"/>
      <c r="PAP1" s="17"/>
      <c r="PAQ1" s="17"/>
      <c r="PAR1" s="17"/>
      <c r="PAS1" s="17"/>
      <c r="PAT1" s="17"/>
      <c r="PAU1" s="17"/>
      <c r="PAV1" s="17"/>
      <c r="PAW1" s="17"/>
      <c r="PAX1" s="17"/>
      <c r="PAY1" s="17"/>
      <c r="PAZ1" s="17"/>
      <c r="PBA1" s="17"/>
      <c r="PBB1" s="17"/>
      <c r="PBC1" s="17"/>
      <c r="PBD1" s="17"/>
      <c r="PBE1" s="17"/>
      <c r="PBF1" s="17"/>
      <c r="PBG1" s="17"/>
      <c r="PBH1" s="17"/>
      <c r="PBI1" s="17"/>
      <c r="PBJ1" s="17"/>
      <c r="PBK1" s="17"/>
      <c r="PBL1" s="17"/>
      <c r="PBM1" s="17"/>
      <c r="PBN1" s="17"/>
      <c r="PBO1" s="17"/>
      <c r="PBP1" s="17"/>
      <c r="PBQ1" s="17"/>
      <c r="PBR1" s="17"/>
      <c r="PBS1" s="17"/>
      <c r="PBT1" s="17"/>
      <c r="PBU1" s="17"/>
      <c r="PBV1" s="17"/>
      <c r="PBW1" s="17"/>
      <c r="PBX1" s="17"/>
      <c r="PBY1" s="17"/>
      <c r="PBZ1" s="17"/>
      <c r="PCA1" s="17"/>
      <c r="PCB1" s="17"/>
      <c r="PCC1" s="17"/>
      <c r="PCD1" s="17"/>
      <c r="PCE1" s="17"/>
      <c r="PCF1" s="17"/>
      <c r="PCG1" s="17"/>
      <c r="PCH1" s="17"/>
      <c r="PCI1" s="17"/>
      <c r="PCJ1" s="17"/>
      <c r="PCK1" s="17"/>
      <c r="PCL1" s="17"/>
      <c r="PCM1" s="17"/>
      <c r="PCN1" s="17"/>
      <c r="PCO1" s="17"/>
      <c r="PCP1" s="17"/>
      <c r="PCQ1" s="17"/>
      <c r="PCR1" s="17"/>
      <c r="PCS1" s="17"/>
      <c r="PCT1" s="17"/>
      <c r="PCU1" s="17"/>
      <c r="PCV1" s="17"/>
      <c r="PCW1" s="17"/>
      <c r="PCX1" s="17"/>
      <c r="PCY1" s="17"/>
      <c r="PCZ1" s="17"/>
      <c r="PDA1" s="17"/>
      <c r="PDB1" s="17"/>
      <c r="PDC1" s="17"/>
      <c r="PDD1" s="17"/>
      <c r="PDE1" s="17"/>
      <c r="PDF1" s="17"/>
      <c r="PDG1" s="17"/>
      <c r="PDH1" s="17"/>
      <c r="PDI1" s="17"/>
      <c r="PDJ1" s="17"/>
      <c r="PDK1" s="17"/>
      <c r="PDL1" s="17"/>
      <c r="PDM1" s="17"/>
      <c r="PDN1" s="17"/>
      <c r="PDO1" s="17"/>
      <c r="PDP1" s="17"/>
      <c r="PDQ1" s="17"/>
      <c r="PDR1" s="17"/>
      <c r="PDS1" s="17"/>
      <c r="PDT1" s="17"/>
      <c r="PDU1" s="17"/>
      <c r="PDV1" s="17"/>
      <c r="PDW1" s="17"/>
      <c r="PDX1" s="17"/>
      <c r="PDY1" s="17"/>
      <c r="PDZ1" s="17"/>
      <c r="PEA1" s="17"/>
      <c r="PEB1" s="17"/>
      <c r="PEC1" s="17"/>
      <c r="PED1" s="17"/>
      <c r="PEE1" s="17"/>
      <c r="PEF1" s="17"/>
      <c r="PEG1" s="17"/>
      <c r="PEH1" s="17"/>
      <c r="PEI1" s="17"/>
      <c r="PEJ1" s="17"/>
      <c r="PEK1" s="17"/>
      <c r="PEL1" s="17"/>
      <c r="PEM1" s="17"/>
      <c r="PEN1" s="17"/>
      <c r="PEO1" s="17"/>
      <c r="PEP1" s="17"/>
      <c r="PEQ1" s="17"/>
      <c r="PER1" s="17"/>
      <c r="PES1" s="17"/>
      <c r="PET1" s="17"/>
      <c r="PEU1" s="17"/>
      <c r="PEV1" s="17"/>
      <c r="PEW1" s="17"/>
      <c r="PEX1" s="17"/>
      <c r="PEY1" s="17"/>
      <c r="PEZ1" s="17"/>
      <c r="PFA1" s="17"/>
      <c r="PFB1" s="17"/>
      <c r="PFC1" s="17"/>
      <c r="PFD1" s="17"/>
      <c r="PFE1" s="17"/>
      <c r="PFF1" s="17"/>
      <c r="PFG1" s="17"/>
      <c r="PFH1" s="17"/>
      <c r="PFI1" s="17"/>
      <c r="PFJ1" s="17"/>
      <c r="PFK1" s="17"/>
      <c r="PFL1" s="17"/>
      <c r="PFM1" s="17"/>
      <c r="PFN1" s="17"/>
      <c r="PFO1" s="17"/>
      <c r="PFP1" s="17"/>
      <c r="PFQ1" s="17"/>
      <c r="PFR1" s="17"/>
      <c r="PFS1" s="17"/>
      <c r="PFT1" s="17"/>
      <c r="PFU1" s="17"/>
      <c r="PFV1" s="17"/>
      <c r="PFW1" s="17"/>
      <c r="PFX1" s="17"/>
      <c r="PFY1" s="17"/>
      <c r="PFZ1" s="17"/>
      <c r="PGA1" s="17"/>
      <c r="PGB1" s="17"/>
      <c r="PGC1" s="17"/>
      <c r="PGD1" s="17"/>
      <c r="PGE1" s="17"/>
      <c r="PGF1" s="17"/>
      <c r="PGG1" s="17"/>
      <c r="PGH1" s="17"/>
      <c r="PGI1" s="17"/>
      <c r="PGJ1" s="17"/>
      <c r="PGK1" s="17"/>
      <c r="PGL1" s="17"/>
      <c r="PGM1" s="17"/>
      <c r="PGN1" s="17"/>
      <c r="PGO1" s="17"/>
      <c r="PGP1" s="17"/>
      <c r="PGQ1" s="17"/>
      <c r="PGR1" s="17"/>
      <c r="PGS1" s="17"/>
      <c r="PGT1" s="17"/>
      <c r="PGU1" s="17"/>
      <c r="PGV1" s="17"/>
      <c r="PGW1" s="17"/>
      <c r="PGX1" s="17"/>
      <c r="PGY1" s="17"/>
      <c r="PGZ1" s="17"/>
      <c r="PHA1" s="17"/>
      <c r="PHB1" s="17"/>
      <c r="PHC1" s="17"/>
      <c r="PHD1" s="17"/>
      <c r="PHE1" s="17"/>
      <c r="PHF1" s="17"/>
      <c r="PHG1" s="17"/>
      <c r="PHH1" s="17"/>
      <c r="PHI1" s="17"/>
      <c r="PHJ1" s="17"/>
      <c r="PHK1" s="17"/>
      <c r="PHL1" s="17"/>
      <c r="PHM1" s="17"/>
      <c r="PHN1" s="17"/>
      <c r="PHO1" s="17"/>
      <c r="PHP1" s="17"/>
      <c r="PHQ1" s="17"/>
      <c r="PHR1" s="17"/>
      <c r="PHS1" s="17"/>
      <c r="PHT1" s="17"/>
      <c r="PHU1" s="17"/>
      <c r="PHV1" s="17"/>
      <c r="PHW1" s="17"/>
      <c r="PHX1" s="17"/>
      <c r="PHY1" s="17"/>
      <c r="PHZ1" s="17"/>
      <c r="PIA1" s="17"/>
      <c r="PIB1" s="17"/>
      <c r="PIC1" s="17"/>
      <c r="PID1" s="17"/>
      <c r="PIE1" s="17"/>
      <c r="PIF1" s="17"/>
      <c r="PIG1" s="17"/>
      <c r="PIH1" s="17"/>
      <c r="PII1" s="17"/>
      <c r="PIJ1" s="17"/>
      <c r="PIK1" s="17"/>
      <c r="PIL1" s="17"/>
      <c r="PIM1" s="17"/>
      <c r="PIN1" s="17"/>
      <c r="PIO1" s="17"/>
      <c r="PIP1" s="17"/>
      <c r="PIQ1" s="17"/>
      <c r="PIR1" s="17"/>
      <c r="PIS1" s="17"/>
      <c r="PIT1" s="17"/>
      <c r="PIU1" s="17"/>
      <c r="PIV1" s="17"/>
      <c r="PIW1" s="17"/>
      <c r="PIX1" s="17"/>
      <c r="PIY1" s="17"/>
      <c r="PIZ1" s="17"/>
      <c r="PJA1" s="17"/>
      <c r="PJB1" s="17"/>
      <c r="PJC1" s="17"/>
      <c r="PJD1" s="17"/>
      <c r="PJE1" s="17"/>
      <c r="PJF1" s="17"/>
      <c r="PJG1" s="17"/>
      <c r="PJH1" s="17"/>
      <c r="PJI1" s="17"/>
      <c r="PJJ1" s="17"/>
      <c r="PJK1" s="17"/>
      <c r="PJL1" s="17"/>
      <c r="PJM1" s="17"/>
      <c r="PJN1" s="17"/>
      <c r="PJO1" s="17"/>
      <c r="PJP1" s="17"/>
      <c r="PJQ1" s="17"/>
      <c r="PJR1" s="17"/>
      <c r="PJS1" s="17"/>
      <c r="PJT1" s="17"/>
      <c r="PJU1" s="17"/>
      <c r="PJV1" s="17"/>
      <c r="PJW1" s="17"/>
      <c r="PJX1" s="17"/>
      <c r="PJY1" s="17"/>
      <c r="PJZ1" s="17"/>
      <c r="PKA1" s="17"/>
      <c r="PKB1" s="17"/>
      <c r="PKC1" s="17"/>
      <c r="PKD1" s="17"/>
      <c r="PKE1" s="17"/>
      <c r="PKF1" s="17"/>
      <c r="PKG1" s="17"/>
      <c r="PKH1" s="17"/>
      <c r="PKI1" s="17"/>
      <c r="PKJ1" s="17"/>
      <c r="PKK1" s="17"/>
      <c r="PKL1" s="17"/>
      <c r="PKM1" s="17"/>
      <c r="PKN1" s="17"/>
      <c r="PKO1" s="17"/>
      <c r="PKP1" s="17"/>
      <c r="PKQ1" s="17"/>
      <c r="PKR1" s="17"/>
      <c r="PKS1" s="17"/>
      <c r="PKT1" s="17"/>
      <c r="PKU1" s="17"/>
      <c r="PKV1" s="17"/>
      <c r="PKW1" s="17"/>
      <c r="PKX1" s="17"/>
      <c r="PKY1" s="17"/>
      <c r="PKZ1" s="17"/>
      <c r="PLA1" s="17"/>
      <c r="PLB1" s="17"/>
      <c r="PLC1" s="17"/>
      <c r="PLD1" s="17"/>
      <c r="PLE1" s="17"/>
      <c r="PLF1" s="17"/>
      <c r="PLG1" s="17"/>
      <c r="PLH1" s="17"/>
      <c r="PLI1" s="17"/>
      <c r="PLJ1" s="17"/>
      <c r="PLK1" s="17"/>
      <c r="PLL1" s="17"/>
      <c r="PLM1" s="17"/>
      <c r="PLN1" s="17"/>
      <c r="PLO1" s="17"/>
      <c r="PLP1" s="17"/>
      <c r="PLQ1" s="17"/>
      <c r="PLR1" s="17"/>
      <c r="PLS1" s="17"/>
      <c r="PLT1" s="17"/>
      <c r="PLU1" s="17"/>
      <c r="PLV1" s="17"/>
      <c r="PLW1" s="17"/>
      <c r="PLX1" s="17"/>
      <c r="PLY1" s="17"/>
      <c r="PLZ1" s="17"/>
      <c r="PMA1" s="17"/>
      <c r="PMB1" s="17"/>
      <c r="PMC1" s="17"/>
      <c r="PMD1" s="17"/>
      <c r="PME1" s="17"/>
      <c r="PMF1" s="17"/>
      <c r="PMG1" s="17"/>
      <c r="PMH1" s="17"/>
      <c r="PMI1" s="17"/>
      <c r="PMJ1" s="17"/>
      <c r="PMK1" s="17"/>
      <c r="PML1" s="17"/>
      <c r="PMM1" s="17"/>
      <c r="PMN1" s="17"/>
      <c r="PMO1" s="17"/>
      <c r="PMP1" s="17"/>
      <c r="PMQ1" s="17"/>
      <c r="PMR1" s="17"/>
      <c r="PMS1" s="17"/>
      <c r="PMT1" s="17"/>
      <c r="PMU1" s="17"/>
      <c r="PMV1" s="17"/>
      <c r="PMW1" s="17"/>
      <c r="PMX1" s="17"/>
      <c r="PMY1" s="17"/>
      <c r="PMZ1" s="17"/>
      <c r="PNA1" s="17"/>
      <c r="PNB1" s="17"/>
      <c r="PNC1" s="17"/>
      <c r="PND1" s="17"/>
      <c r="PNE1" s="17"/>
      <c r="PNF1" s="17"/>
      <c r="PNG1" s="17"/>
      <c r="PNH1" s="17"/>
      <c r="PNI1" s="17"/>
      <c r="PNJ1" s="17"/>
      <c r="PNK1" s="17"/>
      <c r="PNL1" s="17"/>
      <c r="PNM1" s="17"/>
      <c r="PNN1" s="17"/>
      <c r="PNO1" s="17"/>
      <c r="PNP1" s="17"/>
      <c r="PNQ1" s="17"/>
      <c r="PNR1" s="17"/>
      <c r="PNS1" s="17"/>
      <c r="PNT1" s="17"/>
      <c r="PNU1" s="17"/>
      <c r="PNV1" s="17"/>
      <c r="PNW1" s="17"/>
      <c r="PNX1" s="17"/>
      <c r="PNY1" s="17"/>
      <c r="PNZ1" s="17"/>
      <c r="POA1" s="17"/>
      <c r="POB1" s="17"/>
      <c r="POC1" s="17"/>
      <c r="POD1" s="17"/>
      <c r="POE1" s="17"/>
      <c r="POF1" s="17"/>
      <c r="POG1" s="17"/>
      <c r="POH1" s="17"/>
      <c r="POI1" s="17"/>
      <c r="POJ1" s="17"/>
      <c r="POK1" s="17"/>
      <c r="POL1" s="17"/>
      <c r="POM1" s="17"/>
      <c r="PON1" s="17"/>
      <c r="POO1" s="17"/>
      <c r="POP1" s="17"/>
      <c r="POQ1" s="17"/>
      <c r="POR1" s="17"/>
      <c r="POS1" s="17"/>
      <c r="POT1" s="17"/>
      <c r="POU1" s="17"/>
      <c r="POV1" s="17"/>
      <c r="POW1" s="17"/>
      <c r="POX1" s="17"/>
      <c r="POY1" s="17"/>
      <c r="POZ1" s="17"/>
      <c r="PPA1" s="17"/>
      <c r="PPB1" s="17"/>
      <c r="PPC1" s="17"/>
      <c r="PPD1" s="17"/>
      <c r="PPE1" s="17"/>
      <c r="PPF1" s="17"/>
      <c r="PPG1" s="17"/>
      <c r="PPH1" s="17"/>
      <c r="PPI1" s="17"/>
      <c r="PPJ1" s="17"/>
      <c r="PPK1" s="17"/>
      <c r="PPL1" s="17"/>
      <c r="PPM1" s="17"/>
      <c r="PPN1" s="17"/>
      <c r="PPO1" s="17"/>
      <c r="PPP1" s="17"/>
      <c r="PPQ1" s="17"/>
      <c r="PPR1" s="17"/>
      <c r="PPS1" s="17"/>
      <c r="PPT1" s="17"/>
      <c r="PPU1" s="17"/>
      <c r="PPV1" s="17"/>
      <c r="PPW1" s="17"/>
      <c r="PPX1" s="17"/>
      <c r="PPY1" s="17"/>
      <c r="PPZ1" s="17"/>
      <c r="PQA1" s="17"/>
      <c r="PQB1" s="17"/>
      <c r="PQC1" s="17"/>
      <c r="PQD1" s="17"/>
      <c r="PQE1" s="17"/>
      <c r="PQF1" s="17"/>
      <c r="PQG1" s="17"/>
      <c r="PQH1" s="17"/>
      <c r="PQI1" s="17"/>
      <c r="PQJ1" s="17"/>
      <c r="PQK1" s="17"/>
      <c r="PQL1" s="17"/>
      <c r="PQM1" s="17"/>
      <c r="PQN1" s="17"/>
      <c r="PQO1" s="17"/>
      <c r="PQP1" s="17"/>
      <c r="PQQ1" s="17"/>
      <c r="PQR1" s="17"/>
      <c r="PQS1" s="17"/>
      <c r="PQT1" s="17"/>
      <c r="PQU1" s="17"/>
      <c r="PQV1" s="17"/>
      <c r="PQW1" s="17"/>
      <c r="PQX1" s="17"/>
      <c r="PQY1" s="17"/>
      <c r="PQZ1" s="17"/>
      <c r="PRA1" s="17"/>
      <c r="PRB1" s="17"/>
      <c r="PRC1" s="17"/>
      <c r="PRD1" s="17"/>
      <c r="PRE1" s="17"/>
      <c r="PRF1" s="17"/>
      <c r="PRG1" s="17"/>
      <c r="PRH1" s="17"/>
      <c r="PRI1" s="17"/>
      <c r="PRJ1" s="17"/>
      <c r="PRK1" s="17"/>
      <c r="PRL1" s="17"/>
      <c r="PRM1" s="17"/>
      <c r="PRN1" s="17"/>
      <c r="PRO1" s="17"/>
      <c r="PRP1" s="17"/>
      <c r="PRQ1" s="17"/>
      <c r="PRR1" s="17"/>
      <c r="PRS1" s="17"/>
      <c r="PRT1" s="17"/>
      <c r="PRU1" s="17"/>
      <c r="PRV1" s="17"/>
      <c r="PRW1" s="17"/>
      <c r="PRX1" s="17"/>
      <c r="PRY1" s="17"/>
      <c r="PRZ1" s="17"/>
      <c r="PSA1" s="17"/>
      <c r="PSB1" s="17"/>
      <c r="PSC1" s="17"/>
      <c r="PSD1" s="17"/>
      <c r="PSE1" s="17"/>
      <c r="PSF1" s="17"/>
      <c r="PSG1" s="17"/>
      <c r="PSH1" s="17"/>
      <c r="PSI1" s="17"/>
      <c r="PSJ1" s="17"/>
      <c r="PSK1" s="17"/>
      <c r="PSL1" s="17"/>
      <c r="PSM1" s="17"/>
      <c r="PSN1" s="17"/>
      <c r="PSO1" s="17"/>
      <c r="PSP1" s="17"/>
      <c r="PSQ1" s="17"/>
      <c r="PSR1" s="17"/>
      <c r="PSS1" s="17"/>
      <c r="PST1" s="17"/>
      <c r="PSU1" s="17"/>
      <c r="PSV1" s="17"/>
      <c r="PSW1" s="17"/>
      <c r="PSX1" s="17"/>
      <c r="PSY1" s="17"/>
      <c r="PSZ1" s="17"/>
      <c r="PTA1" s="17"/>
      <c r="PTB1" s="17"/>
      <c r="PTC1" s="17"/>
      <c r="PTD1" s="17"/>
      <c r="PTE1" s="17"/>
      <c r="PTF1" s="17"/>
      <c r="PTG1" s="17"/>
      <c r="PTH1" s="17"/>
      <c r="PTI1" s="17"/>
      <c r="PTJ1" s="17"/>
      <c r="PTK1" s="17"/>
      <c r="PTL1" s="17"/>
      <c r="PTM1" s="17"/>
      <c r="PTN1" s="17"/>
      <c r="PTO1" s="17"/>
      <c r="PTP1" s="17"/>
      <c r="PTQ1" s="17"/>
      <c r="PTR1" s="17"/>
      <c r="PTS1" s="17"/>
      <c r="PTT1" s="17"/>
      <c r="PTU1" s="17"/>
      <c r="PTV1" s="17"/>
      <c r="PTW1" s="17"/>
      <c r="PTX1" s="17"/>
      <c r="PTY1" s="17"/>
      <c r="PTZ1" s="17"/>
      <c r="PUA1" s="17"/>
      <c r="PUB1" s="17"/>
      <c r="PUC1" s="17"/>
      <c r="PUD1" s="17"/>
      <c r="PUE1" s="17"/>
      <c r="PUF1" s="17"/>
      <c r="PUG1" s="17"/>
      <c r="PUH1" s="17"/>
      <c r="PUI1" s="17"/>
      <c r="PUJ1" s="17"/>
      <c r="PUK1" s="17"/>
      <c r="PUL1" s="17"/>
      <c r="PUM1" s="17"/>
      <c r="PUN1" s="17"/>
      <c r="PUO1" s="17"/>
      <c r="PUP1" s="17"/>
      <c r="PUQ1" s="17"/>
      <c r="PUR1" s="17"/>
      <c r="PUS1" s="17"/>
      <c r="PUT1" s="17"/>
      <c r="PUU1" s="17"/>
      <c r="PUV1" s="17"/>
      <c r="PUW1" s="17"/>
      <c r="PUX1" s="17"/>
      <c r="PUY1" s="17"/>
      <c r="PUZ1" s="17"/>
      <c r="PVA1" s="17"/>
      <c r="PVB1" s="17"/>
      <c r="PVC1" s="17"/>
      <c r="PVD1" s="17"/>
      <c r="PVE1" s="17"/>
      <c r="PVF1" s="17"/>
      <c r="PVG1" s="17"/>
      <c r="PVH1" s="17"/>
      <c r="PVI1" s="17"/>
      <c r="PVJ1" s="17"/>
      <c r="PVK1" s="17"/>
      <c r="PVL1" s="17"/>
      <c r="PVM1" s="17"/>
      <c r="PVN1" s="17"/>
      <c r="PVO1" s="17"/>
      <c r="PVP1" s="17"/>
      <c r="PVQ1" s="17"/>
      <c r="PVR1" s="17"/>
      <c r="PVS1" s="17"/>
      <c r="PVT1" s="17"/>
      <c r="PVU1" s="17"/>
      <c r="PVV1" s="17"/>
      <c r="PVW1" s="17"/>
      <c r="PVX1" s="17"/>
      <c r="PVY1" s="17"/>
      <c r="PVZ1" s="17"/>
      <c r="PWA1" s="17"/>
      <c r="PWB1" s="17"/>
      <c r="PWC1" s="17"/>
      <c r="PWD1" s="17"/>
      <c r="PWE1" s="17"/>
      <c r="PWF1" s="17"/>
      <c r="PWG1" s="17"/>
      <c r="PWH1" s="17"/>
      <c r="PWI1" s="17"/>
      <c r="PWJ1" s="17"/>
      <c r="PWK1" s="17"/>
      <c r="PWL1" s="17"/>
      <c r="PWM1" s="17"/>
      <c r="PWN1" s="17"/>
      <c r="PWO1" s="17"/>
      <c r="PWP1" s="17"/>
      <c r="PWQ1" s="17"/>
      <c r="PWR1" s="17"/>
      <c r="PWS1" s="17"/>
      <c r="PWT1" s="17"/>
      <c r="PWU1" s="17"/>
      <c r="PWV1" s="17"/>
      <c r="PWW1" s="17"/>
      <c r="PWX1" s="17"/>
      <c r="PWY1" s="17"/>
      <c r="PWZ1" s="17"/>
      <c r="PXA1" s="17"/>
      <c r="PXB1" s="17"/>
      <c r="PXC1" s="17"/>
      <c r="PXD1" s="17"/>
      <c r="PXE1" s="17"/>
      <c r="PXF1" s="17"/>
      <c r="PXG1" s="17"/>
      <c r="PXH1" s="17"/>
      <c r="PXI1" s="17"/>
      <c r="PXJ1" s="17"/>
      <c r="PXK1" s="17"/>
      <c r="PXL1" s="17"/>
      <c r="PXM1" s="17"/>
      <c r="PXN1" s="17"/>
      <c r="PXO1" s="17"/>
      <c r="PXP1" s="17"/>
      <c r="PXQ1" s="17"/>
      <c r="PXR1" s="17"/>
      <c r="PXS1" s="17"/>
      <c r="PXT1" s="17"/>
      <c r="PXU1" s="17"/>
      <c r="PXV1" s="17"/>
      <c r="PXW1" s="17"/>
      <c r="PXX1" s="17"/>
      <c r="PXY1" s="17"/>
      <c r="PXZ1" s="17"/>
      <c r="PYA1" s="17"/>
      <c r="PYB1" s="17"/>
      <c r="PYC1" s="17"/>
      <c r="PYD1" s="17"/>
      <c r="PYE1" s="17"/>
      <c r="PYF1" s="17"/>
      <c r="PYG1" s="17"/>
      <c r="PYH1" s="17"/>
      <c r="PYI1" s="17"/>
      <c r="PYJ1" s="17"/>
      <c r="PYK1" s="17"/>
      <c r="PYL1" s="17"/>
      <c r="PYM1" s="17"/>
      <c r="PYN1" s="17"/>
      <c r="PYO1" s="17"/>
      <c r="PYP1" s="17"/>
      <c r="PYQ1" s="17"/>
      <c r="PYR1" s="17"/>
      <c r="PYS1" s="17"/>
      <c r="PYT1" s="17"/>
      <c r="PYU1" s="17"/>
      <c r="PYV1" s="17"/>
      <c r="PYW1" s="17"/>
      <c r="PYX1" s="17"/>
      <c r="PYY1" s="17"/>
      <c r="PYZ1" s="17"/>
      <c r="PZA1" s="17"/>
      <c r="PZB1" s="17"/>
      <c r="PZC1" s="17"/>
      <c r="PZD1" s="17"/>
      <c r="PZE1" s="17"/>
      <c r="PZF1" s="17"/>
      <c r="PZG1" s="17"/>
      <c r="PZH1" s="17"/>
      <c r="PZI1" s="17"/>
      <c r="PZJ1" s="17"/>
      <c r="PZK1" s="17"/>
      <c r="PZL1" s="17"/>
      <c r="PZM1" s="17"/>
      <c r="PZN1" s="17"/>
      <c r="PZO1" s="17"/>
      <c r="PZP1" s="17"/>
      <c r="PZQ1" s="17"/>
      <c r="PZR1" s="17"/>
      <c r="PZS1" s="17"/>
      <c r="PZT1" s="17"/>
      <c r="PZU1" s="17"/>
      <c r="PZV1" s="17"/>
      <c r="PZW1" s="17"/>
      <c r="PZX1" s="17"/>
      <c r="PZY1" s="17"/>
      <c r="PZZ1" s="17"/>
      <c r="QAA1" s="17"/>
      <c r="QAB1" s="17"/>
      <c r="QAC1" s="17"/>
      <c r="QAD1" s="17"/>
      <c r="QAE1" s="17"/>
      <c r="QAF1" s="17"/>
      <c r="QAG1" s="17"/>
      <c r="QAH1" s="17"/>
      <c r="QAI1" s="17"/>
      <c r="QAJ1" s="17"/>
      <c r="QAK1" s="17"/>
      <c r="QAL1" s="17"/>
      <c r="QAM1" s="17"/>
      <c r="QAN1" s="17"/>
      <c r="QAO1" s="17"/>
      <c r="QAP1" s="17"/>
      <c r="QAQ1" s="17"/>
      <c r="QAR1" s="17"/>
      <c r="QAS1" s="17"/>
      <c r="QAT1" s="17"/>
      <c r="QAU1" s="17"/>
      <c r="QAV1" s="17"/>
      <c r="QAW1" s="17"/>
      <c r="QAX1" s="17"/>
      <c r="QAY1" s="17"/>
      <c r="QAZ1" s="17"/>
      <c r="QBA1" s="17"/>
      <c r="QBB1" s="17"/>
      <c r="QBC1" s="17"/>
      <c r="QBD1" s="17"/>
      <c r="QBE1" s="17"/>
      <c r="QBF1" s="17"/>
      <c r="QBG1" s="17"/>
      <c r="QBH1" s="17"/>
      <c r="QBI1" s="17"/>
      <c r="QBJ1" s="17"/>
      <c r="QBK1" s="17"/>
      <c r="QBL1" s="17"/>
      <c r="QBM1" s="17"/>
      <c r="QBN1" s="17"/>
      <c r="QBO1" s="17"/>
      <c r="QBP1" s="17"/>
      <c r="QBQ1" s="17"/>
      <c r="QBR1" s="17"/>
      <c r="QBS1" s="17"/>
      <c r="QBT1" s="17"/>
      <c r="QBU1" s="17"/>
      <c r="QBV1" s="17"/>
      <c r="QBW1" s="17"/>
      <c r="QBX1" s="17"/>
      <c r="QBY1" s="17"/>
      <c r="QBZ1" s="17"/>
      <c r="QCA1" s="17"/>
      <c r="QCB1" s="17"/>
      <c r="QCC1" s="17"/>
      <c r="QCD1" s="17"/>
      <c r="QCE1" s="17"/>
      <c r="QCF1" s="17"/>
      <c r="QCG1" s="17"/>
      <c r="QCH1" s="17"/>
      <c r="QCI1" s="17"/>
      <c r="QCJ1" s="17"/>
      <c r="QCK1" s="17"/>
      <c r="QCL1" s="17"/>
      <c r="QCM1" s="17"/>
      <c r="QCN1" s="17"/>
      <c r="QCO1" s="17"/>
      <c r="QCP1" s="17"/>
      <c r="QCQ1" s="17"/>
      <c r="QCR1" s="17"/>
      <c r="QCS1" s="17"/>
      <c r="QCT1" s="17"/>
      <c r="QCU1" s="17"/>
      <c r="QCV1" s="17"/>
      <c r="QCW1" s="17"/>
      <c r="QCX1" s="17"/>
      <c r="QCY1" s="17"/>
      <c r="QCZ1" s="17"/>
      <c r="QDA1" s="17"/>
      <c r="QDB1" s="17"/>
      <c r="QDC1" s="17"/>
      <c r="QDD1" s="17"/>
      <c r="QDE1" s="17"/>
      <c r="QDF1" s="17"/>
      <c r="QDG1" s="17"/>
      <c r="QDH1" s="17"/>
      <c r="QDI1" s="17"/>
      <c r="QDJ1" s="17"/>
      <c r="QDK1" s="17"/>
      <c r="QDL1" s="17"/>
      <c r="QDM1" s="17"/>
      <c r="QDN1" s="17"/>
      <c r="QDO1" s="17"/>
      <c r="QDP1" s="17"/>
      <c r="QDQ1" s="17"/>
      <c r="QDR1" s="17"/>
      <c r="QDS1" s="17"/>
      <c r="QDT1" s="17"/>
      <c r="QDU1" s="17"/>
      <c r="QDV1" s="17"/>
      <c r="QDW1" s="17"/>
      <c r="QDX1" s="17"/>
      <c r="QDY1" s="17"/>
      <c r="QDZ1" s="17"/>
      <c r="QEA1" s="17"/>
      <c r="QEB1" s="17"/>
      <c r="QEC1" s="17"/>
      <c r="QED1" s="17"/>
      <c r="QEE1" s="17"/>
      <c r="QEF1" s="17"/>
      <c r="QEG1" s="17"/>
      <c r="QEH1" s="17"/>
      <c r="QEI1" s="17"/>
      <c r="QEJ1" s="17"/>
      <c r="QEK1" s="17"/>
      <c r="QEL1" s="17"/>
      <c r="QEM1" s="17"/>
      <c r="QEN1" s="17"/>
      <c r="QEO1" s="17"/>
      <c r="QEP1" s="17"/>
      <c r="QEQ1" s="17"/>
      <c r="QER1" s="17"/>
      <c r="QES1" s="17"/>
      <c r="QET1" s="17"/>
      <c r="QEU1" s="17"/>
      <c r="QEV1" s="17"/>
      <c r="QEW1" s="17"/>
      <c r="QEX1" s="17"/>
      <c r="QEY1" s="17"/>
      <c r="QEZ1" s="17"/>
      <c r="QFA1" s="17"/>
      <c r="QFB1" s="17"/>
      <c r="QFC1" s="17"/>
      <c r="QFD1" s="17"/>
      <c r="QFE1" s="17"/>
      <c r="QFF1" s="17"/>
      <c r="QFG1" s="17"/>
      <c r="QFH1" s="17"/>
      <c r="QFI1" s="17"/>
      <c r="QFJ1" s="17"/>
      <c r="QFK1" s="17"/>
      <c r="QFL1" s="17"/>
      <c r="QFM1" s="17"/>
      <c r="QFN1" s="17"/>
      <c r="QFO1" s="17"/>
      <c r="QFP1" s="17"/>
      <c r="QFQ1" s="17"/>
      <c r="QFR1" s="17"/>
      <c r="QFS1" s="17"/>
      <c r="QFT1" s="17"/>
      <c r="QFU1" s="17"/>
      <c r="QFV1" s="17"/>
      <c r="QFW1" s="17"/>
      <c r="QFX1" s="17"/>
      <c r="QFY1" s="17"/>
      <c r="QFZ1" s="17"/>
      <c r="QGA1" s="17"/>
      <c r="QGB1" s="17"/>
      <c r="QGC1" s="17"/>
      <c r="QGD1" s="17"/>
      <c r="QGE1" s="17"/>
      <c r="QGF1" s="17"/>
      <c r="QGG1" s="17"/>
      <c r="QGH1" s="17"/>
      <c r="QGI1" s="17"/>
      <c r="QGJ1" s="17"/>
      <c r="QGK1" s="17"/>
      <c r="QGL1" s="17"/>
      <c r="QGM1" s="17"/>
      <c r="QGN1" s="17"/>
      <c r="QGO1" s="17"/>
      <c r="QGP1" s="17"/>
      <c r="QGQ1" s="17"/>
      <c r="QGR1" s="17"/>
      <c r="QGS1" s="17"/>
      <c r="QGT1" s="17"/>
      <c r="QGU1" s="17"/>
      <c r="QGV1" s="17"/>
      <c r="QGW1" s="17"/>
      <c r="QGX1" s="17"/>
      <c r="QGY1" s="17"/>
      <c r="QGZ1" s="17"/>
      <c r="QHA1" s="17"/>
      <c r="QHB1" s="17"/>
      <c r="QHC1" s="17"/>
      <c r="QHD1" s="17"/>
      <c r="QHE1" s="17"/>
      <c r="QHF1" s="17"/>
      <c r="QHG1" s="17"/>
      <c r="QHH1" s="17"/>
      <c r="QHI1" s="17"/>
      <c r="QHJ1" s="17"/>
      <c r="QHK1" s="17"/>
      <c r="QHL1" s="17"/>
      <c r="QHM1" s="17"/>
      <c r="QHN1" s="17"/>
      <c r="QHO1" s="17"/>
      <c r="QHP1" s="17"/>
      <c r="QHQ1" s="17"/>
      <c r="QHR1" s="17"/>
      <c r="QHS1" s="17"/>
      <c r="QHT1" s="17"/>
      <c r="QHU1" s="17"/>
      <c r="QHV1" s="17"/>
      <c r="QHW1" s="17"/>
      <c r="QHX1" s="17"/>
      <c r="QHY1" s="17"/>
      <c r="QHZ1" s="17"/>
      <c r="QIA1" s="17"/>
      <c r="QIB1" s="17"/>
      <c r="QIC1" s="17"/>
      <c r="QID1" s="17"/>
      <c r="QIE1" s="17"/>
      <c r="QIF1" s="17"/>
      <c r="QIG1" s="17"/>
      <c r="QIH1" s="17"/>
      <c r="QII1" s="17"/>
      <c r="QIJ1" s="17"/>
      <c r="QIK1" s="17"/>
      <c r="QIL1" s="17"/>
      <c r="QIM1" s="17"/>
      <c r="QIN1" s="17"/>
      <c r="QIO1" s="17"/>
      <c r="QIP1" s="17"/>
      <c r="QIQ1" s="17"/>
      <c r="QIR1" s="17"/>
      <c r="QIS1" s="17"/>
      <c r="QIT1" s="17"/>
      <c r="QIU1" s="17"/>
      <c r="QIV1" s="17"/>
      <c r="QIW1" s="17"/>
      <c r="QIX1" s="17"/>
      <c r="QIY1" s="17"/>
      <c r="QIZ1" s="17"/>
      <c r="QJA1" s="17"/>
      <c r="QJB1" s="17"/>
      <c r="QJC1" s="17"/>
      <c r="QJD1" s="17"/>
      <c r="QJE1" s="17"/>
      <c r="QJF1" s="17"/>
      <c r="QJG1" s="17"/>
      <c r="QJH1" s="17"/>
      <c r="QJI1" s="17"/>
      <c r="QJJ1" s="17"/>
      <c r="QJK1" s="17"/>
      <c r="QJL1" s="17"/>
      <c r="QJM1" s="17"/>
      <c r="QJN1" s="17"/>
      <c r="QJO1" s="17"/>
      <c r="QJP1" s="17"/>
      <c r="QJQ1" s="17"/>
      <c r="QJR1" s="17"/>
      <c r="QJS1" s="17"/>
      <c r="QJT1" s="17"/>
      <c r="QJU1" s="17"/>
      <c r="QJV1" s="17"/>
      <c r="QJW1" s="17"/>
      <c r="QJX1" s="17"/>
      <c r="QJY1" s="17"/>
      <c r="QJZ1" s="17"/>
      <c r="QKA1" s="17"/>
      <c r="QKB1" s="17"/>
      <c r="QKC1" s="17"/>
      <c r="QKD1" s="17"/>
      <c r="QKE1" s="17"/>
      <c r="QKF1" s="17"/>
      <c r="QKG1" s="17"/>
      <c r="QKH1" s="17"/>
      <c r="QKI1" s="17"/>
      <c r="QKJ1" s="17"/>
      <c r="QKK1" s="17"/>
      <c r="QKL1" s="17"/>
      <c r="QKM1" s="17"/>
      <c r="QKN1" s="17"/>
      <c r="QKO1" s="17"/>
      <c r="QKP1" s="17"/>
      <c r="QKQ1" s="17"/>
      <c r="QKR1" s="17"/>
      <c r="QKS1" s="17"/>
      <c r="QKT1" s="17"/>
      <c r="QKU1" s="17"/>
      <c r="QKV1" s="17"/>
      <c r="QKW1" s="17"/>
      <c r="QKX1" s="17"/>
      <c r="QKY1" s="17"/>
      <c r="QKZ1" s="17"/>
      <c r="QLA1" s="17"/>
      <c r="QLB1" s="17"/>
      <c r="QLC1" s="17"/>
      <c r="QLD1" s="17"/>
      <c r="QLE1" s="17"/>
      <c r="QLF1" s="17"/>
      <c r="QLG1" s="17"/>
      <c r="QLH1" s="17"/>
      <c r="QLI1" s="17"/>
      <c r="QLJ1" s="17"/>
      <c r="QLK1" s="17"/>
      <c r="QLL1" s="17"/>
      <c r="QLM1" s="17"/>
      <c r="QLN1" s="17"/>
      <c r="QLO1" s="17"/>
      <c r="QLP1" s="17"/>
      <c r="QLQ1" s="17"/>
      <c r="QLR1" s="17"/>
      <c r="QLS1" s="17"/>
      <c r="QLT1" s="17"/>
      <c r="QLU1" s="17"/>
      <c r="QLV1" s="17"/>
      <c r="QLW1" s="17"/>
      <c r="QLX1" s="17"/>
      <c r="QLY1" s="17"/>
      <c r="QLZ1" s="17"/>
      <c r="QMA1" s="17"/>
      <c r="QMB1" s="17"/>
      <c r="QMC1" s="17"/>
      <c r="QMD1" s="17"/>
      <c r="QME1" s="17"/>
      <c r="QMF1" s="17"/>
      <c r="QMG1" s="17"/>
      <c r="QMH1" s="17"/>
      <c r="QMI1" s="17"/>
      <c r="QMJ1" s="17"/>
      <c r="QMK1" s="17"/>
      <c r="QML1" s="17"/>
      <c r="QMM1" s="17"/>
      <c r="QMN1" s="17"/>
      <c r="QMO1" s="17"/>
      <c r="QMP1" s="17"/>
      <c r="QMQ1" s="17"/>
      <c r="QMR1" s="17"/>
      <c r="QMS1" s="17"/>
      <c r="QMT1" s="17"/>
      <c r="QMU1" s="17"/>
      <c r="QMV1" s="17"/>
      <c r="QMW1" s="17"/>
      <c r="QMX1" s="17"/>
      <c r="QMY1" s="17"/>
      <c r="QMZ1" s="17"/>
      <c r="QNA1" s="17"/>
      <c r="QNB1" s="17"/>
      <c r="QNC1" s="17"/>
      <c r="QND1" s="17"/>
      <c r="QNE1" s="17"/>
      <c r="QNF1" s="17"/>
      <c r="QNG1" s="17"/>
      <c r="QNH1" s="17"/>
      <c r="QNI1" s="17"/>
      <c r="QNJ1" s="17"/>
      <c r="QNK1" s="17"/>
      <c r="QNL1" s="17"/>
      <c r="QNM1" s="17"/>
      <c r="QNN1" s="17"/>
      <c r="QNO1" s="17"/>
      <c r="QNP1" s="17"/>
      <c r="QNQ1" s="17"/>
      <c r="QNR1" s="17"/>
      <c r="QNS1" s="17"/>
      <c r="QNT1" s="17"/>
      <c r="QNU1" s="17"/>
      <c r="QNV1" s="17"/>
      <c r="QNW1" s="17"/>
      <c r="QNX1" s="17"/>
      <c r="QNY1" s="17"/>
      <c r="QNZ1" s="17"/>
      <c r="QOA1" s="17"/>
      <c r="QOB1" s="17"/>
      <c r="QOC1" s="17"/>
      <c r="QOD1" s="17"/>
      <c r="QOE1" s="17"/>
      <c r="QOF1" s="17"/>
      <c r="QOG1" s="17"/>
      <c r="QOH1" s="17"/>
      <c r="QOI1" s="17"/>
      <c r="QOJ1" s="17"/>
      <c r="QOK1" s="17"/>
      <c r="QOL1" s="17"/>
      <c r="QOM1" s="17"/>
      <c r="QON1" s="17"/>
      <c r="QOO1" s="17"/>
      <c r="QOP1" s="17"/>
      <c r="QOQ1" s="17"/>
      <c r="QOR1" s="17"/>
      <c r="QOS1" s="17"/>
      <c r="QOT1" s="17"/>
      <c r="QOU1" s="17"/>
      <c r="QOV1" s="17"/>
      <c r="QOW1" s="17"/>
      <c r="QOX1" s="17"/>
      <c r="QOY1" s="17"/>
      <c r="QOZ1" s="17"/>
      <c r="QPA1" s="17"/>
      <c r="QPB1" s="17"/>
      <c r="QPC1" s="17"/>
      <c r="QPD1" s="17"/>
      <c r="QPE1" s="17"/>
      <c r="QPF1" s="17"/>
      <c r="QPG1" s="17"/>
      <c r="QPH1" s="17"/>
      <c r="QPI1" s="17"/>
      <c r="QPJ1" s="17"/>
      <c r="QPK1" s="17"/>
      <c r="QPL1" s="17"/>
      <c r="QPM1" s="17"/>
      <c r="QPN1" s="17"/>
      <c r="QPO1" s="17"/>
      <c r="QPP1" s="17"/>
      <c r="QPQ1" s="17"/>
      <c r="QPR1" s="17"/>
      <c r="QPS1" s="17"/>
      <c r="QPT1" s="17"/>
      <c r="QPU1" s="17"/>
      <c r="QPV1" s="17"/>
      <c r="QPW1" s="17"/>
      <c r="QPX1" s="17"/>
      <c r="QPY1" s="17"/>
      <c r="QPZ1" s="17"/>
      <c r="QQA1" s="17"/>
      <c r="QQB1" s="17"/>
      <c r="QQC1" s="17"/>
      <c r="QQD1" s="17"/>
      <c r="QQE1" s="17"/>
      <c r="QQF1" s="17"/>
      <c r="QQG1" s="17"/>
      <c r="QQH1" s="17"/>
      <c r="QQI1" s="17"/>
      <c r="QQJ1" s="17"/>
      <c r="QQK1" s="17"/>
      <c r="QQL1" s="17"/>
      <c r="QQM1" s="17"/>
      <c r="QQN1" s="17"/>
      <c r="QQO1" s="17"/>
      <c r="QQP1" s="17"/>
      <c r="QQQ1" s="17"/>
      <c r="QQR1" s="17"/>
      <c r="QQS1" s="17"/>
      <c r="QQT1" s="17"/>
      <c r="QQU1" s="17"/>
      <c r="QQV1" s="17"/>
      <c r="QQW1" s="17"/>
      <c r="QQX1" s="17"/>
      <c r="QQY1" s="17"/>
      <c r="QQZ1" s="17"/>
      <c r="QRA1" s="17"/>
      <c r="QRB1" s="17"/>
      <c r="QRC1" s="17"/>
      <c r="QRD1" s="17"/>
      <c r="QRE1" s="17"/>
      <c r="QRF1" s="17"/>
      <c r="QRG1" s="17"/>
      <c r="QRH1" s="17"/>
      <c r="QRI1" s="17"/>
      <c r="QRJ1" s="17"/>
      <c r="QRK1" s="17"/>
      <c r="QRL1" s="17"/>
      <c r="QRM1" s="17"/>
      <c r="QRN1" s="17"/>
      <c r="QRO1" s="17"/>
      <c r="QRP1" s="17"/>
      <c r="QRQ1" s="17"/>
      <c r="QRR1" s="17"/>
      <c r="QRS1" s="17"/>
      <c r="QRT1" s="17"/>
      <c r="QRU1" s="17"/>
      <c r="QRV1" s="17"/>
      <c r="QRW1" s="17"/>
      <c r="QRX1" s="17"/>
      <c r="QRY1" s="17"/>
      <c r="QRZ1" s="17"/>
      <c r="QSA1" s="17"/>
      <c r="QSB1" s="17"/>
      <c r="QSC1" s="17"/>
      <c r="QSD1" s="17"/>
      <c r="QSE1" s="17"/>
      <c r="QSF1" s="17"/>
      <c r="QSG1" s="17"/>
      <c r="QSH1" s="17"/>
      <c r="QSI1" s="17"/>
      <c r="QSJ1" s="17"/>
      <c r="QSK1" s="17"/>
      <c r="QSL1" s="17"/>
      <c r="QSM1" s="17"/>
      <c r="QSN1" s="17"/>
      <c r="QSO1" s="17"/>
      <c r="QSP1" s="17"/>
      <c r="QSQ1" s="17"/>
      <c r="QSR1" s="17"/>
      <c r="QSS1" s="17"/>
      <c r="QST1" s="17"/>
      <c r="QSU1" s="17"/>
      <c r="QSV1" s="17"/>
      <c r="QSW1" s="17"/>
      <c r="QSX1" s="17"/>
      <c r="QSY1" s="17"/>
      <c r="QSZ1" s="17"/>
      <c r="QTA1" s="17"/>
      <c r="QTB1" s="17"/>
      <c r="QTC1" s="17"/>
      <c r="QTD1" s="17"/>
      <c r="QTE1" s="17"/>
      <c r="QTF1" s="17"/>
      <c r="QTG1" s="17"/>
      <c r="QTH1" s="17"/>
      <c r="QTI1" s="17"/>
      <c r="QTJ1" s="17"/>
      <c r="QTK1" s="17"/>
      <c r="QTL1" s="17"/>
      <c r="QTM1" s="17"/>
      <c r="QTN1" s="17"/>
      <c r="QTO1" s="17"/>
      <c r="QTP1" s="17"/>
      <c r="QTQ1" s="17"/>
      <c r="QTR1" s="17"/>
      <c r="QTS1" s="17"/>
      <c r="QTT1" s="17"/>
      <c r="QTU1" s="17"/>
      <c r="QTV1" s="17"/>
      <c r="QTW1" s="17"/>
      <c r="QTX1" s="17"/>
      <c r="QTY1" s="17"/>
      <c r="QTZ1" s="17"/>
      <c r="QUA1" s="17"/>
      <c r="QUB1" s="17"/>
      <c r="QUC1" s="17"/>
      <c r="QUD1" s="17"/>
      <c r="QUE1" s="17"/>
      <c r="QUF1" s="17"/>
      <c r="QUG1" s="17"/>
      <c r="QUH1" s="17"/>
      <c r="QUI1" s="17"/>
      <c r="QUJ1" s="17"/>
      <c r="QUK1" s="17"/>
      <c r="QUL1" s="17"/>
      <c r="QUM1" s="17"/>
      <c r="QUN1" s="17"/>
      <c r="QUO1" s="17"/>
      <c r="QUP1" s="17"/>
      <c r="QUQ1" s="17"/>
      <c r="QUR1" s="17"/>
      <c r="QUS1" s="17"/>
      <c r="QUT1" s="17"/>
      <c r="QUU1" s="17"/>
      <c r="QUV1" s="17"/>
      <c r="QUW1" s="17"/>
      <c r="QUX1" s="17"/>
      <c r="QUY1" s="17"/>
      <c r="QUZ1" s="17"/>
      <c r="QVA1" s="17"/>
      <c r="QVB1" s="17"/>
      <c r="QVC1" s="17"/>
      <c r="QVD1" s="17"/>
      <c r="QVE1" s="17"/>
      <c r="QVF1" s="17"/>
      <c r="QVG1" s="17"/>
      <c r="QVH1" s="17"/>
      <c r="QVI1" s="17"/>
      <c r="QVJ1" s="17"/>
      <c r="QVK1" s="17"/>
      <c r="QVL1" s="17"/>
      <c r="QVM1" s="17"/>
      <c r="QVN1" s="17"/>
      <c r="QVO1" s="17"/>
      <c r="QVP1" s="17"/>
      <c r="QVQ1" s="17"/>
      <c r="QVR1" s="17"/>
      <c r="QVS1" s="17"/>
      <c r="QVT1" s="17"/>
      <c r="QVU1" s="17"/>
      <c r="QVV1" s="17"/>
      <c r="QVW1" s="17"/>
      <c r="QVX1" s="17"/>
      <c r="QVY1" s="17"/>
      <c r="QVZ1" s="17"/>
      <c r="QWA1" s="17"/>
      <c r="QWB1" s="17"/>
      <c r="QWC1" s="17"/>
      <c r="QWD1" s="17"/>
      <c r="QWE1" s="17"/>
      <c r="QWF1" s="17"/>
      <c r="QWG1" s="17"/>
      <c r="QWH1" s="17"/>
      <c r="QWI1" s="17"/>
      <c r="QWJ1" s="17"/>
      <c r="QWK1" s="17"/>
      <c r="QWL1" s="17"/>
      <c r="QWM1" s="17"/>
      <c r="QWN1" s="17"/>
      <c r="QWO1" s="17"/>
      <c r="QWP1" s="17"/>
      <c r="QWQ1" s="17"/>
      <c r="QWR1" s="17"/>
      <c r="QWS1" s="17"/>
      <c r="QWT1" s="17"/>
      <c r="QWU1" s="17"/>
      <c r="QWV1" s="17"/>
      <c r="QWW1" s="17"/>
      <c r="QWX1" s="17"/>
      <c r="QWY1" s="17"/>
      <c r="QWZ1" s="17"/>
      <c r="QXA1" s="17"/>
      <c r="QXB1" s="17"/>
      <c r="QXC1" s="17"/>
      <c r="QXD1" s="17"/>
      <c r="QXE1" s="17"/>
      <c r="QXF1" s="17"/>
      <c r="QXG1" s="17"/>
      <c r="QXH1" s="17"/>
      <c r="QXI1" s="17"/>
      <c r="QXJ1" s="17"/>
      <c r="QXK1" s="17"/>
      <c r="QXL1" s="17"/>
      <c r="QXM1" s="17"/>
      <c r="QXN1" s="17"/>
      <c r="QXO1" s="17"/>
      <c r="QXP1" s="17"/>
      <c r="QXQ1" s="17"/>
      <c r="QXR1" s="17"/>
      <c r="QXS1" s="17"/>
      <c r="QXT1" s="17"/>
      <c r="QXU1" s="17"/>
      <c r="QXV1" s="17"/>
      <c r="QXW1" s="17"/>
      <c r="QXX1" s="17"/>
      <c r="QXY1" s="17"/>
      <c r="QXZ1" s="17"/>
      <c r="QYA1" s="17"/>
      <c r="QYB1" s="17"/>
      <c r="QYC1" s="17"/>
      <c r="QYD1" s="17"/>
      <c r="QYE1" s="17"/>
      <c r="QYF1" s="17"/>
      <c r="QYG1" s="17"/>
      <c r="QYH1" s="17"/>
      <c r="QYI1" s="17"/>
      <c r="QYJ1" s="17"/>
      <c r="QYK1" s="17"/>
      <c r="QYL1" s="17"/>
      <c r="QYM1" s="17"/>
      <c r="QYN1" s="17"/>
      <c r="QYO1" s="17"/>
      <c r="QYP1" s="17"/>
      <c r="QYQ1" s="17"/>
      <c r="QYR1" s="17"/>
      <c r="QYS1" s="17"/>
      <c r="QYT1" s="17"/>
      <c r="QYU1" s="17"/>
      <c r="QYV1" s="17"/>
      <c r="QYW1" s="17"/>
      <c r="QYX1" s="17"/>
      <c r="QYY1" s="17"/>
      <c r="QYZ1" s="17"/>
      <c r="QZA1" s="17"/>
      <c r="QZB1" s="17"/>
      <c r="QZC1" s="17"/>
      <c r="QZD1" s="17"/>
      <c r="QZE1" s="17"/>
      <c r="QZF1" s="17"/>
      <c r="QZG1" s="17"/>
      <c r="QZH1" s="17"/>
      <c r="QZI1" s="17"/>
      <c r="QZJ1" s="17"/>
      <c r="QZK1" s="17"/>
      <c r="QZL1" s="17"/>
      <c r="QZM1" s="17"/>
      <c r="QZN1" s="17"/>
      <c r="QZO1" s="17"/>
      <c r="QZP1" s="17"/>
      <c r="QZQ1" s="17"/>
      <c r="QZR1" s="17"/>
      <c r="QZS1" s="17"/>
      <c r="QZT1" s="17"/>
      <c r="QZU1" s="17"/>
      <c r="QZV1" s="17"/>
      <c r="QZW1" s="17"/>
      <c r="QZX1" s="17"/>
      <c r="QZY1" s="17"/>
      <c r="QZZ1" s="17"/>
      <c r="RAA1" s="17"/>
      <c r="RAB1" s="17"/>
      <c r="RAC1" s="17"/>
      <c r="RAD1" s="17"/>
      <c r="RAE1" s="17"/>
      <c r="RAF1" s="17"/>
      <c r="RAG1" s="17"/>
      <c r="RAH1" s="17"/>
      <c r="RAI1" s="17"/>
      <c r="RAJ1" s="17"/>
      <c r="RAK1" s="17"/>
      <c r="RAL1" s="17"/>
      <c r="RAM1" s="17"/>
      <c r="RAN1" s="17"/>
      <c r="RAO1" s="17"/>
      <c r="RAP1" s="17"/>
      <c r="RAQ1" s="17"/>
      <c r="RAR1" s="17"/>
      <c r="RAS1" s="17"/>
      <c r="RAT1" s="17"/>
      <c r="RAU1" s="17"/>
      <c r="RAV1" s="17"/>
      <c r="RAW1" s="17"/>
      <c r="RAX1" s="17"/>
      <c r="RAY1" s="17"/>
      <c r="RAZ1" s="17"/>
      <c r="RBA1" s="17"/>
      <c r="RBB1" s="17"/>
      <c r="RBC1" s="17"/>
      <c r="RBD1" s="17"/>
      <c r="RBE1" s="17"/>
      <c r="RBF1" s="17"/>
      <c r="RBG1" s="17"/>
      <c r="RBH1" s="17"/>
      <c r="RBI1" s="17"/>
      <c r="RBJ1" s="17"/>
      <c r="RBK1" s="17"/>
      <c r="RBL1" s="17"/>
      <c r="RBM1" s="17"/>
      <c r="RBN1" s="17"/>
      <c r="RBO1" s="17"/>
      <c r="RBP1" s="17"/>
      <c r="RBQ1" s="17"/>
      <c r="RBR1" s="17"/>
      <c r="RBS1" s="17"/>
      <c r="RBT1" s="17"/>
      <c r="RBU1" s="17"/>
      <c r="RBV1" s="17"/>
      <c r="RBW1" s="17"/>
      <c r="RBX1" s="17"/>
      <c r="RBY1" s="17"/>
      <c r="RBZ1" s="17"/>
      <c r="RCA1" s="17"/>
      <c r="RCB1" s="17"/>
      <c r="RCC1" s="17"/>
      <c r="RCD1" s="17"/>
      <c r="RCE1" s="17"/>
      <c r="RCF1" s="17"/>
      <c r="RCG1" s="17"/>
      <c r="RCH1" s="17"/>
      <c r="RCI1" s="17"/>
      <c r="RCJ1" s="17"/>
      <c r="RCK1" s="17"/>
      <c r="RCL1" s="17"/>
      <c r="RCM1" s="17"/>
      <c r="RCN1" s="17"/>
      <c r="RCO1" s="17"/>
      <c r="RCP1" s="17"/>
      <c r="RCQ1" s="17"/>
      <c r="RCR1" s="17"/>
      <c r="RCS1" s="17"/>
      <c r="RCT1" s="17"/>
      <c r="RCU1" s="17"/>
      <c r="RCV1" s="17"/>
      <c r="RCW1" s="17"/>
      <c r="RCX1" s="17"/>
      <c r="RCY1" s="17"/>
      <c r="RCZ1" s="17"/>
      <c r="RDA1" s="17"/>
      <c r="RDB1" s="17"/>
      <c r="RDC1" s="17"/>
      <c r="RDD1" s="17"/>
      <c r="RDE1" s="17"/>
      <c r="RDF1" s="17"/>
      <c r="RDG1" s="17"/>
      <c r="RDH1" s="17"/>
      <c r="RDI1" s="17"/>
      <c r="RDJ1" s="17"/>
      <c r="RDK1" s="17"/>
      <c r="RDL1" s="17"/>
      <c r="RDM1" s="17"/>
      <c r="RDN1" s="17"/>
      <c r="RDO1" s="17"/>
      <c r="RDP1" s="17"/>
      <c r="RDQ1" s="17"/>
      <c r="RDR1" s="17"/>
      <c r="RDS1" s="17"/>
      <c r="RDT1" s="17"/>
      <c r="RDU1" s="17"/>
      <c r="RDV1" s="17"/>
      <c r="RDW1" s="17"/>
      <c r="RDX1" s="17"/>
      <c r="RDY1" s="17"/>
      <c r="RDZ1" s="17"/>
      <c r="REA1" s="17"/>
      <c r="REB1" s="17"/>
      <c r="REC1" s="17"/>
      <c r="RED1" s="17"/>
      <c r="REE1" s="17"/>
      <c r="REF1" s="17"/>
      <c r="REG1" s="17"/>
      <c r="REH1" s="17"/>
      <c r="REI1" s="17"/>
      <c r="REJ1" s="17"/>
      <c r="REK1" s="17"/>
      <c r="REL1" s="17"/>
      <c r="REM1" s="17"/>
      <c r="REN1" s="17"/>
      <c r="REO1" s="17"/>
      <c r="REP1" s="17"/>
      <c r="REQ1" s="17"/>
      <c r="RER1" s="17"/>
      <c r="RES1" s="17"/>
      <c r="RET1" s="17"/>
      <c r="REU1" s="17"/>
      <c r="REV1" s="17"/>
      <c r="REW1" s="17"/>
      <c r="REX1" s="17"/>
      <c r="REY1" s="17"/>
      <c r="REZ1" s="17"/>
      <c r="RFA1" s="17"/>
      <c r="RFB1" s="17"/>
      <c r="RFC1" s="17"/>
      <c r="RFD1" s="17"/>
      <c r="RFE1" s="17"/>
      <c r="RFF1" s="17"/>
      <c r="RFG1" s="17"/>
      <c r="RFH1" s="17"/>
      <c r="RFI1" s="17"/>
      <c r="RFJ1" s="17"/>
      <c r="RFK1" s="17"/>
      <c r="RFL1" s="17"/>
      <c r="RFM1" s="17"/>
      <c r="RFN1" s="17"/>
      <c r="RFO1" s="17"/>
      <c r="RFP1" s="17"/>
      <c r="RFQ1" s="17"/>
      <c r="RFR1" s="17"/>
      <c r="RFS1" s="17"/>
      <c r="RFT1" s="17"/>
      <c r="RFU1" s="17"/>
      <c r="RFV1" s="17"/>
      <c r="RFW1" s="17"/>
      <c r="RFX1" s="17"/>
      <c r="RFY1" s="17"/>
      <c r="RFZ1" s="17"/>
      <c r="RGA1" s="17"/>
      <c r="RGB1" s="17"/>
      <c r="RGC1" s="17"/>
      <c r="RGD1" s="17"/>
      <c r="RGE1" s="17"/>
      <c r="RGF1" s="17"/>
      <c r="RGG1" s="17"/>
      <c r="RGH1" s="17"/>
      <c r="RGI1" s="17"/>
      <c r="RGJ1" s="17"/>
      <c r="RGK1" s="17"/>
      <c r="RGL1" s="17"/>
      <c r="RGM1" s="17"/>
      <c r="RGN1" s="17"/>
      <c r="RGO1" s="17"/>
      <c r="RGP1" s="17"/>
      <c r="RGQ1" s="17"/>
      <c r="RGR1" s="17"/>
      <c r="RGS1" s="17"/>
      <c r="RGT1" s="17"/>
      <c r="RGU1" s="17"/>
      <c r="RGV1" s="17"/>
      <c r="RGW1" s="17"/>
      <c r="RGX1" s="17"/>
      <c r="RGY1" s="17"/>
      <c r="RGZ1" s="17"/>
      <c r="RHA1" s="17"/>
      <c r="RHB1" s="17"/>
      <c r="RHC1" s="17"/>
      <c r="RHD1" s="17"/>
      <c r="RHE1" s="17"/>
      <c r="RHF1" s="17"/>
      <c r="RHG1" s="17"/>
      <c r="RHH1" s="17"/>
      <c r="RHI1" s="17"/>
      <c r="RHJ1" s="17"/>
      <c r="RHK1" s="17"/>
      <c r="RHL1" s="17"/>
      <c r="RHM1" s="17"/>
      <c r="RHN1" s="17"/>
      <c r="RHO1" s="17"/>
      <c r="RHP1" s="17"/>
      <c r="RHQ1" s="17"/>
      <c r="RHR1" s="17"/>
      <c r="RHS1" s="17"/>
      <c r="RHT1" s="17"/>
      <c r="RHU1" s="17"/>
      <c r="RHV1" s="17"/>
      <c r="RHW1" s="17"/>
      <c r="RHX1" s="17"/>
      <c r="RHY1" s="17"/>
      <c r="RHZ1" s="17"/>
      <c r="RIA1" s="17"/>
      <c r="RIB1" s="17"/>
      <c r="RIC1" s="17"/>
      <c r="RID1" s="17"/>
      <c r="RIE1" s="17"/>
      <c r="RIF1" s="17"/>
      <c r="RIG1" s="17"/>
      <c r="RIH1" s="17"/>
      <c r="RII1" s="17"/>
      <c r="RIJ1" s="17"/>
      <c r="RIK1" s="17"/>
      <c r="RIL1" s="17"/>
      <c r="RIM1" s="17"/>
      <c r="RIN1" s="17"/>
      <c r="RIO1" s="17"/>
      <c r="RIP1" s="17"/>
      <c r="RIQ1" s="17"/>
      <c r="RIR1" s="17"/>
      <c r="RIS1" s="17"/>
      <c r="RIT1" s="17"/>
      <c r="RIU1" s="17"/>
      <c r="RIV1" s="17"/>
      <c r="RIW1" s="17"/>
      <c r="RIX1" s="17"/>
      <c r="RIY1" s="17"/>
      <c r="RIZ1" s="17"/>
      <c r="RJA1" s="17"/>
      <c r="RJB1" s="17"/>
      <c r="RJC1" s="17"/>
      <c r="RJD1" s="17"/>
      <c r="RJE1" s="17"/>
      <c r="RJF1" s="17"/>
      <c r="RJG1" s="17"/>
      <c r="RJH1" s="17"/>
      <c r="RJI1" s="17"/>
      <c r="RJJ1" s="17"/>
      <c r="RJK1" s="17"/>
      <c r="RJL1" s="17"/>
      <c r="RJM1" s="17"/>
      <c r="RJN1" s="17"/>
      <c r="RJO1" s="17"/>
      <c r="RJP1" s="17"/>
      <c r="RJQ1" s="17"/>
      <c r="RJR1" s="17"/>
      <c r="RJS1" s="17"/>
      <c r="RJT1" s="17"/>
      <c r="RJU1" s="17"/>
      <c r="RJV1" s="17"/>
      <c r="RJW1" s="17"/>
      <c r="RJX1" s="17"/>
      <c r="RJY1" s="17"/>
      <c r="RJZ1" s="17"/>
      <c r="RKA1" s="17"/>
      <c r="RKB1" s="17"/>
      <c r="RKC1" s="17"/>
      <c r="RKD1" s="17"/>
      <c r="RKE1" s="17"/>
      <c r="RKF1" s="17"/>
      <c r="RKG1" s="17"/>
      <c r="RKH1" s="17"/>
      <c r="RKI1" s="17"/>
      <c r="RKJ1" s="17"/>
      <c r="RKK1" s="17"/>
      <c r="RKL1" s="17"/>
      <c r="RKM1" s="17"/>
      <c r="RKN1" s="17"/>
      <c r="RKO1" s="17"/>
      <c r="RKP1" s="17"/>
      <c r="RKQ1" s="17"/>
      <c r="RKR1" s="17"/>
      <c r="RKS1" s="17"/>
      <c r="RKT1" s="17"/>
      <c r="RKU1" s="17"/>
      <c r="RKV1" s="17"/>
      <c r="RKW1" s="17"/>
      <c r="RKX1" s="17"/>
      <c r="RKY1" s="17"/>
      <c r="RKZ1" s="17"/>
      <c r="RLA1" s="17"/>
      <c r="RLB1" s="17"/>
      <c r="RLC1" s="17"/>
      <c r="RLD1" s="17"/>
      <c r="RLE1" s="17"/>
      <c r="RLF1" s="17"/>
      <c r="RLG1" s="17"/>
      <c r="RLH1" s="17"/>
      <c r="RLI1" s="17"/>
      <c r="RLJ1" s="17"/>
      <c r="RLK1" s="17"/>
      <c r="RLL1" s="17"/>
      <c r="RLM1" s="17"/>
      <c r="RLN1" s="17"/>
      <c r="RLO1" s="17"/>
      <c r="RLP1" s="17"/>
      <c r="RLQ1" s="17"/>
      <c r="RLR1" s="17"/>
      <c r="RLS1" s="17"/>
      <c r="RLT1" s="17"/>
      <c r="RLU1" s="17"/>
      <c r="RLV1" s="17"/>
      <c r="RLW1" s="17"/>
      <c r="RLX1" s="17"/>
      <c r="RLY1" s="17"/>
      <c r="RLZ1" s="17"/>
      <c r="RMA1" s="17"/>
      <c r="RMB1" s="17"/>
      <c r="RMC1" s="17"/>
      <c r="RMD1" s="17"/>
      <c r="RME1" s="17"/>
      <c r="RMF1" s="17"/>
      <c r="RMG1" s="17"/>
      <c r="RMH1" s="17"/>
      <c r="RMI1" s="17"/>
      <c r="RMJ1" s="17"/>
      <c r="RMK1" s="17"/>
      <c r="RML1" s="17"/>
      <c r="RMM1" s="17"/>
      <c r="RMN1" s="17"/>
      <c r="RMO1" s="17"/>
      <c r="RMP1" s="17"/>
      <c r="RMQ1" s="17"/>
      <c r="RMR1" s="17"/>
      <c r="RMS1" s="17"/>
      <c r="RMT1" s="17"/>
      <c r="RMU1" s="17"/>
      <c r="RMV1" s="17"/>
      <c r="RMW1" s="17"/>
      <c r="RMX1" s="17"/>
      <c r="RMY1" s="17"/>
      <c r="RMZ1" s="17"/>
      <c r="RNA1" s="17"/>
      <c r="RNB1" s="17"/>
      <c r="RNC1" s="17"/>
      <c r="RND1" s="17"/>
      <c r="RNE1" s="17"/>
      <c r="RNF1" s="17"/>
      <c r="RNG1" s="17"/>
      <c r="RNH1" s="17"/>
      <c r="RNI1" s="17"/>
      <c r="RNJ1" s="17"/>
      <c r="RNK1" s="17"/>
      <c r="RNL1" s="17"/>
      <c r="RNM1" s="17"/>
      <c r="RNN1" s="17"/>
      <c r="RNO1" s="17"/>
      <c r="RNP1" s="17"/>
      <c r="RNQ1" s="17"/>
      <c r="RNR1" s="17"/>
      <c r="RNS1" s="17"/>
      <c r="RNT1" s="17"/>
      <c r="RNU1" s="17"/>
      <c r="RNV1" s="17"/>
      <c r="RNW1" s="17"/>
      <c r="RNX1" s="17"/>
      <c r="RNY1" s="17"/>
      <c r="RNZ1" s="17"/>
      <c r="ROA1" s="17"/>
      <c r="ROB1" s="17"/>
      <c r="ROC1" s="17"/>
      <c r="ROD1" s="17"/>
      <c r="ROE1" s="17"/>
      <c r="ROF1" s="17"/>
      <c r="ROG1" s="17"/>
      <c r="ROH1" s="17"/>
      <c r="ROI1" s="17"/>
      <c r="ROJ1" s="17"/>
      <c r="ROK1" s="17"/>
      <c r="ROL1" s="17"/>
      <c r="ROM1" s="17"/>
      <c r="RON1" s="17"/>
      <c r="ROO1" s="17"/>
      <c r="ROP1" s="17"/>
      <c r="ROQ1" s="17"/>
      <c r="ROR1" s="17"/>
      <c r="ROS1" s="17"/>
      <c r="ROT1" s="17"/>
      <c r="ROU1" s="17"/>
      <c r="ROV1" s="17"/>
      <c r="ROW1" s="17"/>
      <c r="ROX1" s="17"/>
      <c r="ROY1" s="17"/>
      <c r="ROZ1" s="17"/>
      <c r="RPA1" s="17"/>
      <c r="RPB1" s="17"/>
      <c r="RPC1" s="17"/>
      <c r="RPD1" s="17"/>
      <c r="RPE1" s="17"/>
      <c r="RPF1" s="17"/>
      <c r="RPG1" s="17"/>
      <c r="RPH1" s="17"/>
      <c r="RPI1" s="17"/>
      <c r="RPJ1" s="17"/>
      <c r="RPK1" s="17"/>
      <c r="RPL1" s="17"/>
      <c r="RPM1" s="17"/>
      <c r="RPN1" s="17"/>
      <c r="RPO1" s="17"/>
      <c r="RPP1" s="17"/>
      <c r="RPQ1" s="17"/>
      <c r="RPR1" s="17"/>
      <c r="RPS1" s="17"/>
      <c r="RPT1" s="17"/>
      <c r="RPU1" s="17"/>
      <c r="RPV1" s="17"/>
      <c r="RPW1" s="17"/>
      <c r="RPX1" s="17"/>
      <c r="RPY1" s="17"/>
      <c r="RPZ1" s="17"/>
      <c r="RQA1" s="17"/>
      <c r="RQB1" s="17"/>
      <c r="RQC1" s="17"/>
      <c r="RQD1" s="17"/>
      <c r="RQE1" s="17"/>
      <c r="RQF1" s="17"/>
      <c r="RQG1" s="17"/>
      <c r="RQH1" s="17"/>
      <c r="RQI1" s="17"/>
      <c r="RQJ1" s="17"/>
      <c r="RQK1" s="17"/>
      <c r="RQL1" s="17"/>
      <c r="RQM1" s="17"/>
      <c r="RQN1" s="17"/>
      <c r="RQO1" s="17"/>
      <c r="RQP1" s="17"/>
      <c r="RQQ1" s="17"/>
      <c r="RQR1" s="17"/>
      <c r="RQS1" s="17"/>
      <c r="RQT1" s="17"/>
      <c r="RQU1" s="17"/>
      <c r="RQV1" s="17"/>
      <c r="RQW1" s="17"/>
      <c r="RQX1" s="17"/>
      <c r="RQY1" s="17"/>
      <c r="RQZ1" s="17"/>
      <c r="RRA1" s="17"/>
      <c r="RRB1" s="17"/>
      <c r="RRC1" s="17"/>
      <c r="RRD1" s="17"/>
      <c r="RRE1" s="17"/>
      <c r="RRF1" s="17"/>
      <c r="RRG1" s="17"/>
      <c r="RRH1" s="17"/>
      <c r="RRI1" s="17"/>
      <c r="RRJ1" s="17"/>
      <c r="RRK1" s="17"/>
      <c r="RRL1" s="17"/>
      <c r="RRM1" s="17"/>
      <c r="RRN1" s="17"/>
      <c r="RRO1" s="17"/>
      <c r="RRP1" s="17"/>
      <c r="RRQ1" s="17"/>
      <c r="RRR1" s="17"/>
      <c r="RRS1" s="17"/>
      <c r="RRT1" s="17"/>
      <c r="RRU1" s="17"/>
      <c r="RRV1" s="17"/>
      <c r="RRW1" s="17"/>
      <c r="RRX1" s="17"/>
      <c r="RRY1" s="17"/>
      <c r="RRZ1" s="17"/>
      <c r="RSA1" s="17"/>
      <c r="RSB1" s="17"/>
      <c r="RSC1" s="17"/>
      <c r="RSD1" s="17"/>
      <c r="RSE1" s="17"/>
      <c r="RSF1" s="17"/>
      <c r="RSG1" s="17"/>
      <c r="RSH1" s="17"/>
      <c r="RSI1" s="17"/>
      <c r="RSJ1" s="17"/>
      <c r="RSK1" s="17"/>
      <c r="RSL1" s="17"/>
      <c r="RSM1" s="17"/>
      <c r="RSN1" s="17"/>
      <c r="RSO1" s="17"/>
      <c r="RSP1" s="17"/>
      <c r="RSQ1" s="17"/>
      <c r="RSR1" s="17"/>
      <c r="RSS1" s="17"/>
      <c r="RST1" s="17"/>
      <c r="RSU1" s="17"/>
      <c r="RSV1" s="17"/>
      <c r="RSW1" s="17"/>
      <c r="RSX1" s="17"/>
      <c r="RSY1" s="17"/>
      <c r="RSZ1" s="17"/>
      <c r="RTA1" s="17"/>
      <c r="RTB1" s="17"/>
      <c r="RTC1" s="17"/>
      <c r="RTD1" s="17"/>
      <c r="RTE1" s="17"/>
      <c r="RTF1" s="17"/>
      <c r="RTG1" s="17"/>
      <c r="RTH1" s="17"/>
      <c r="RTI1" s="17"/>
      <c r="RTJ1" s="17"/>
      <c r="RTK1" s="17"/>
      <c r="RTL1" s="17"/>
      <c r="RTM1" s="17"/>
      <c r="RTN1" s="17"/>
      <c r="RTO1" s="17"/>
      <c r="RTP1" s="17"/>
      <c r="RTQ1" s="17"/>
      <c r="RTR1" s="17"/>
      <c r="RTS1" s="17"/>
      <c r="RTT1" s="17"/>
      <c r="RTU1" s="17"/>
      <c r="RTV1" s="17"/>
      <c r="RTW1" s="17"/>
      <c r="RTX1" s="17"/>
      <c r="RTY1" s="17"/>
      <c r="RTZ1" s="17"/>
      <c r="RUA1" s="17"/>
      <c r="RUB1" s="17"/>
      <c r="RUC1" s="17"/>
      <c r="RUD1" s="17"/>
      <c r="RUE1" s="17"/>
      <c r="RUF1" s="17"/>
      <c r="RUG1" s="17"/>
      <c r="RUH1" s="17"/>
      <c r="RUI1" s="17"/>
      <c r="RUJ1" s="17"/>
      <c r="RUK1" s="17"/>
      <c r="RUL1" s="17"/>
      <c r="RUM1" s="17"/>
      <c r="RUN1" s="17"/>
      <c r="RUO1" s="17"/>
      <c r="RUP1" s="17"/>
      <c r="RUQ1" s="17"/>
      <c r="RUR1" s="17"/>
      <c r="RUS1" s="17"/>
      <c r="RUT1" s="17"/>
      <c r="RUU1" s="17"/>
      <c r="RUV1" s="17"/>
      <c r="RUW1" s="17"/>
      <c r="RUX1" s="17"/>
      <c r="RUY1" s="17"/>
      <c r="RUZ1" s="17"/>
      <c r="RVA1" s="17"/>
      <c r="RVB1" s="17"/>
      <c r="RVC1" s="17"/>
      <c r="RVD1" s="17"/>
      <c r="RVE1" s="17"/>
      <c r="RVF1" s="17"/>
      <c r="RVG1" s="17"/>
      <c r="RVH1" s="17"/>
      <c r="RVI1" s="17"/>
      <c r="RVJ1" s="17"/>
      <c r="RVK1" s="17"/>
      <c r="RVL1" s="17"/>
      <c r="RVM1" s="17"/>
      <c r="RVN1" s="17"/>
      <c r="RVO1" s="17"/>
      <c r="RVP1" s="17"/>
      <c r="RVQ1" s="17"/>
      <c r="RVR1" s="17"/>
      <c r="RVS1" s="17"/>
      <c r="RVT1" s="17"/>
      <c r="RVU1" s="17"/>
      <c r="RVV1" s="17"/>
      <c r="RVW1" s="17"/>
      <c r="RVX1" s="17"/>
      <c r="RVY1" s="17"/>
      <c r="RVZ1" s="17"/>
      <c r="RWA1" s="17"/>
      <c r="RWB1" s="17"/>
      <c r="RWC1" s="17"/>
      <c r="RWD1" s="17"/>
      <c r="RWE1" s="17"/>
      <c r="RWF1" s="17"/>
      <c r="RWG1" s="17"/>
      <c r="RWH1" s="17"/>
      <c r="RWI1" s="17"/>
      <c r="RWJ1" s="17"/>
      <c r="RWK1" s="17"/>
      <c r="RWL1" s="17"/>
      <c r="RWM1" s="17"/>
      <c r="RWN1" s="17"/>
      <c r="RWO1" s="17"/>
      <c r="RWP1" s="17"/>
      <c r="RWQ1" s="17"/>
      <c r="RWR1" s="17"/>
      <c r="RWS1" s="17"/>
      <c r="RWT1" s="17"/>
      <c r="RWU1" s="17"/>
      <c r="RWV1" s="17"/>
      <c r="RWW1" s="17"/>
      <c r="RWX1" s="17"/>
      <c r="RWY1" s="17"/>
      <c r="RWZ1" s="17"/>
      <c r="RXA1" s="17"/>
      <c r="RXB1" s="17"/>
      <c r="RXC1" s="17"/>
      <c r="RXD1" s="17"/>
      <c r="RXE1" s="17"/>
      <c r="RXF1" s="17"/>
      <c r="RXG1" s="17"/>
      <c r="RXH1" s="17"/>
      <c r="RXI1" s="17"/>
      <c r="RXJ1" s="17"/>
      <c r="RXK1" s="17"/>
      <c r="RXL1" s="17"/>
      <c r="RXM1" s="17"/>
      <c r="RXN1" s="17"/>
      <c r="RXO1" s="17"/>
      <c r="RXP1" s="17"/>
      <c r="RXQ1" s="17"/>
      <c r="RXR1" s="17"/>
      <c r="RXS1" s="17"/>
      <c r="RXT1" s="17"/>
      <c r="RXU1" s="17"/>
      <c r="RXV1" s="17"/>
      <c r="RXW1" s="17"/>
      <c r="RXX1" s="17"/>
      <c r="RXY1" s="17"/>
      <c r="RXZ1" s="17"/>
      <c r="RYA1" s="17"/>
      <c r="RYB1" s="17"/>
      <c r="RYC1" s="17"/>
      <c r="RYD1" s="17"/>
      <c r="RYE1" s="17"/>
      <c r="RYF1" s="17"/>
      <c r="RYG1" s="17"/>
      <c r="RYH1" s="17"/>
      <c r="RYI1" s="17"/>
      <c r="RYJ1" s="17"/>
      <c r="RYK1" s="17"/>
      <c r="RYL1" s="17"/>
      <c r="RYM1" s="17"/>
      <c r="RYN1" s="17"/>
      <c r="RYO1" s="17"/>
      <c r="RYP1" s="17"/>
      <c r="RYQ1" s="17"/>
      <c r="RYR1" s="17"/>
      <c r="RYS1" s="17"/>
      <c r="RYT1" s="17"/>
      <c r="RYU1" s="17"/>
      <c r="RYV1" s="17"/>
      <c r="RYW1" s="17"/>
      <c r="RYX1" s="17"/>
      <c r="RYY1" s="17"/>
      <c r="RYZ1" s="17"/>
      <c r="RZA1" s="17"/>
      <c r="RZB1" s="17"/>
      <c r="RZC1" s="17"/>
      <c r="RZD1" s="17"/>
      <c r="RZE1" s="17"/>
      <c r="RZF1" s="17"/>
      <c r="RZG1" s="17"/>
      <c r="RZH1" s="17"/>
      <c r="RZI1" s="17"/>
      <c r="RZJ1" s="17"/>
      <c r="RZK1" s="17"/>
      <c r="RZL1" s="17"/>
      <c r="RZM1" s="17"/>
      <c r="RZN1" s="17"/>
      <c r="RZO1" s="17"/>
      <c r="RZP1" s="17"/>
      <c r="RZQ1" s="17"/>
      <c r="RZR1" s="17"/>
      <c r="RZS1" s="17"/>
      <c r="RZT1" s="17"/>
      <c r="RZU1" s="17"/>
      <c r="RZV1" s="17"/>
      <c r="RZW1" s="17"/>
      <c r="RZX1" s="17"/>
      <c r="RZY1" s="17"/>
      <c r="RZZ1" s="17"/>
      <c r="SAA1" s="17"/>
      <c r="SAB1" s="17"/>
      <c r="SAC1" s="17"/>
      <c r="SAD1" s="17"/>
      <c r="SAE1" s="17"/>
      <c r="SAF1" s="17"/>
      <c r="SAG1" s="17"/>
      <c r="SAH1" s="17"/>
      <c r="SAI1" s="17"/>
      <c r="SAJ1" s="17"/>
      <c r="SAK1" s="17"/>
      <c r="SAL1" s="17"/>
      <c r="SAM1" s="17"/>
      <c r="SAN1" s="17"/>
      <c r="SAO1" s="17"/>
      <c r="SAP1" s="17"/>
      <c r="SAQ1" s="17"/>
      <c r="SAR1" s="17"/>
      <c r="SAS1" s="17"/>
      <c r="SAT1" s="17"/>
      <c r="SAU1" s="17"/>
      <c r="SAV1" s="17"/>
      <c r="SAW1" s="17"/>
      <c r="SAX1" s="17"/>
      <c r="SAY1" s="17"/>
      <c r="SAZ1" s="17"/>
      <c r="SBA1" s="17"/>
      <c r="SBB1" s="17"/>
      <c r="SBC1" s="17"/>
      <c r="SBD1" s="17"/>
      <c r="SBE1" s="17"/>
      <c r="SBF1" s="17"/>
      <c r="SBG1" s="17"/>
      <c r="SBH1" s="17"/>
      <c r="SBI1" s="17"/>
      <c r="SBJ1" s="17"/>
      <c r="SBK1" s="17"/>
      <c r="SBL1" s="17"/>
      <c r="SBM1" s="17"/>
      <c r="SBN1" s="17"/>
      <c r="SBO1" s="17"/>
      <c r="SBP1" s="17"/>
      <c r="SBQ1" s="17"/>
      <c r="SBR1" s="17"/>
      <c r="SBS1" s="17"/>
      <c r="SBT1" s="17"/>
      <c r="SBU1" s="17"/>
      <c r="SBV1" s="17"/>
      <c r="SBW1" s="17"/>
      <c r="SBX1" s="17"/>
      <c r="SBY1" s="17"/>
      <c r="SBZ1" s="17"/>
      <c r="SCA1" s="17"/>
      <c r="SCB1" s="17"/>
      <c r="SCC1" s="17"/>
      <c r="SCD1" s="17"/>
      <c r="SCE1" s="17"/>
      <c r="SCF1" s="17"/>
      <c r="SCG1" s="17"/>
      <c r="SCH1" s="17"/>
      <c r="SCI1" s="17"/>
      <c r="SCJ1" s="17"/>
      <c r="SCK1" s="17"/>
      <c r="SCL1" s="17"/>
      <c r="SCM1" s="17"/>
      <c r="SCN1" s="17"/>
      <c r="SCO1" s="17"/>
      <c r="SCP1" s="17"/>
      <c r="SCQ1" s="17"/>
      <c r="SCR1" s="17"/>
      <c r="SCS1" s="17"/>
      <c r="SCT1" s="17"/>
      <c r="SCU1" s="17"/>
      <c r="SCV1" s="17"/>
      <c r="SCW1" s="17"/>
      <c r="SCX1" s="17"/>
      <c r="SCY1" s="17"/>
      <c r="SCZ1" s="17"/>
      <c r="SDA1" s="17"/>
      <c r="SDB1" s="17"/>
      <c r="SDC1" s="17"/>
      <c r="SDD1" s="17"/>
      <c r="SDE1" s="17"/>
      <c r="SDF1" s="17"/>
      <c r="SDG1" s="17"/>
      <c r="SDH1" s="17"/>
      <c r="SDI1" s="17"/>
      <c r="SDJ1" s="17"/>
      <c r="SDK1" s="17"/>
      <c r="SDL1" s="17"/>
      <c r="SDM1" s="17"/>
      <c r="SDN1" s="17"/>
      <c r="SDO1" s="17"/>
      <c r="SDP1" s="17"/>
      <c r="SDQ1" s="17"/>
      <c r="SDR1" s="17"/>
      <c r="SDS1" s="17"/>
      <c r="SDT1" s="17"/>
      <c r="SDU1" s="17"/>
      <c r="SDV1" s="17"/>
      <c r="SDW1" s="17"/>
      <c r="SDX1" s="17"/>
      <c r="SDY1" s="17"/>
      <c r="SDZ1" s="17"/>
      <c r="SEA1" s="17"/>
      <c r="SEB1" s="17"/>
      <c r="SEC1" s="17"/>
      <c r="SED1" s="17"/>
      <c r="SEE1" s="17"/>
      <c r="SEF1" s="17"/>
      <c r="SEG1" s="17"/>
      <c r="SEH1" s="17"/>
      <c r="SEI1" s="17"/>
      <c r="SEJ1" s="17"/>
      <c r="SEK1" s="17"/>
      <c r="SEL1" s="17"/>
      <c r="SEM1" s="17"/>
      <c r="SEN1" s="17"/>
      <c r="SEO1" s="17"/>
      <c r="SEP1" s="17"/>
      <c r="SEQ1" s="17"/>
      <c r="SER1" s="17"/>
      <c r="SES1" s="17"/>
      <c r="SET1" s="17"/>
      <c r="SEU1" s="17"/>
      <c r="SEV1" s="17"/>
      <c r="SEW1" s="17"/>
      <c r="SEX1" s="17"/>
      <c r="SEY1" s="17"/>
      <c r="SEZ1" s="17"/>
      <c r="SFA1" s="17"/>
      <c r="SFB1" s="17"/>
      <c r="SFC1" s="17"/>
      <c r="SFD1" s="17"/>
      <c r="SFE1" s="17"/>
      <c r="SFF1" s="17"/>
      <c r="SFG1" s="17"/>
      <c r="SFH1" s="17"/>
      <c r="SFI1" s="17"/>
      <c r="SFJ1" s="17"/>
      <c r="SFK1" s="17"/>
      <c r="SFL1" s="17"/>
      <c r="SFM1" s="17"/>
      <c r="SFN1" s="17"/>
      <c r="SFO1" s="17"/>
      <c r="SFP1" s="17"/>
      <c r="SFQ1" s="17"/>
      <c r="SFR1" s="17"/>
      <c r="SFS1" s="17"/>
      <c r="SFT1" s="17"/>
      <c r="SFU1" s="17"/>
      <c r="SFV1" s="17"/>
      <c r="SFW1" s="17"/>
      <c r="SFX1" s="17"/>
      <c r="SFY1" s="17"/>
      <c r="SFZ1" s="17"/>
      <c r="SGA1" s="17"/>
      <c r="SGB1" s="17"/>
      <c r="SGC1" s="17"/>
      <c r="SGD1" s="17"/>
      <c r="SGE1" s="17"/>
      <c r="SGF1" s="17"/>
      <c r="SGG1" s="17"/>
      <c r="SGH1" s="17"/>
      <c r="SGI1" s="17"/>
      <c r="SGJ1" s="17"/>
      <c r="SGK1" s="17"/>
      <c r="SGL1" s="17"/>
      <c r="SGM1" s="17"/>
      <c r="SGN1" s="17"/>
      <c r="SGO1" s="17"/>
      <c r="SGP1" s="17"/>
      <c r="SGQ1" s="17"/>
      <c r="SGR1" s="17"/>
      <c r="SGS1" s="17"/>
      <c r="SGT1" s="17"/>
      <c r="SGU1" s="17"/>
      <c r="SGV1" s="17"/>
      <c r="SGW1" s="17"/>
      <c r="SGX1" s="17"/>
      <c r="SGY1" s="17"/>
      <c r="SGZ1" s="17"/>
      <c r="SHA1" s="17"/>
      <c r="SHB1" s="17"/>
      <c r="SHC1" s="17"/>
      <c r="SHD1" s="17"/>
      <c r="SHE1" s="17"/>
      <c r="SHF1" s="17"/>
      <c r="SHG1" s="17"/>
      <c r="SHH1" s="17"/>
      <c r="SHI1" s="17"/>
      <c r="SHJ1" s="17"/>
      <c r="SHK1" s="17"/>
      <c r="SHL1" s="17"/>
      <c r="SHM1" s="17"/>
      <c r="SHN1" s="17"/>
      <c r="SHO1" s="17"/>
      <c r="SHP1" s="17"/>
      <c r="SHQ1" s="17"/>
      <c r="SHR1" s="17"/>
      <c r="SHS1" s="17"/>
      <c r="SHT1" s="17"/>
      <c r="SHU1" s="17"/>
      <c r="SHV1" s="17"/>
      <c r="SHW1" s="17"/>
      <c r="SHX1" s="17"/>
      <c r="SHY1" s="17"/>
      <c r="SHZ1" s="17"/>
      <c r="SIA1" s="17"/>
      <c r="SIB1" s="17"/>
      <c r="SIC1" s="17"/>
      <c r="SID1" s="17"/>
      <c r="SIE1" s="17"/>
      <c r="SIF1" s="17"/>
      <c r="SIG1" s="17"/>
      <c r="SIH1" s="17"/>
      <c r="SII1" s="17"/>
      <c r="SIJ1" s="17"/>
      <c r="SIK1" s="17"/>
      <c r="SIL1" s="17"/>
      <c r="SIM1" s="17"/>
      <c r="SIN1" s="17"/>
      <c r="SIO1" s="17"/>
      <c r="SIP1" s="17"/>
      <c r="SIQ1" s="17"/>
      <c r="SIR1" s="17"/>
      <c r="SIS1" s="17"/>
      <c r="SIT1" s="17"/>
      <c r="SIU1" s="17"/>
      <c r="SIV1" s="17"/>
      <c r="SIW1" s="17"/>
      <c r="SIX1" s="17"/>
      <c r="SIY1" s="17"/>
      <c r="SIZ1" s="17"/>
      <c r="SJA1" s="17"/>
      <c r="SJB1" s="17"/>
      <c r="SJC1" s="17"/>
      <c r="SJD1" s="17"/>
      <c r="SJE1" s="17"/>
      <c r="SJF1" s="17"/>
      <c r="SJG1" s="17"/>
      <c r="SJH1" s="17"/>
      <c r="SJI1" s="17"/>
      <c r="SJJ1" s="17"/>
      <c r="SJK1" s="17"/>
      <c r="SJL1" s="17"/>
      <c r="SJM1" s="17"/>
      <c r="SJN1" s="17"/>
      <c r="SJO1" s="17"/>
      <c r="SJP1" s="17"/>
      <c r="SJQ1" s="17"/>
      <c r="SJR1" s="17"/>
      <c r="SJS1" s="17"/>
      <c r="SJT1" s="17"/>
      <c r="SJU1" s="17"/>
      <c r="SJV1" s="17"/>
      <c r="SJW1" s="17"/>
      <c r="SJX1" s="17"/>
      <c r="SJY1" s="17"/>
      <c r="SJZ1" s="17"/>
      <c r="SKA1" s="17"/>
      <c r="SKB1" s="17"/>
      <c r="SKC1" s="17"/>
      <c r="SKD1" s="17"/>
      <c r="SKE1" s="17"/>
      <c r="SKF1" s="17"/>
      <c r="SKG1" s="17"/>
      <c r="SKH1" s="17"/>
      <c r="SKI1" s="17"/>
      <c r="SKJ1" s="17"/>
      <c r="SKK1" s="17"/>
      <c r="SKL1" s="17"/>
      <c r="SKM1" s="17"/>
      <c r="SKN1" s="17"/>
      <c r="SKO1" s="17"/>
      <c r="SKP1" s="17"/>
      <c r="SKQ1" s="17"/>
      <c r="SKR1" s="17"/>
      <c r="SKS1" s="17"/>
      <c r="SKT1" s="17"/>
      <c r="SKU1" s="17"/>
      <c r="SKV1" s="17"/>
      <c r="SKW1" s="17"/>
      <c r="SKX1" s="17"/>
      <c r="SKY1" s="17"/>
      <c r="SKZ1" s="17"/>
      <c r="SLA1" s="17"/>
      <c r="SLB1" s="17"/>
      <c r="SLC1" s="17"/>
      <c r="SLD1" s="17"/>
      <c r="SLE1" s="17"/>
      <c r="SLF1" s="17"/>
      <c r="SLG1" s="17"/>
      <c r="SLH1" s="17"/>
      <c r="SLI1" s="17"/>
      <c r="SLJ1" s="17"/>
      <c r="SLK1" s="17"/>
      <c r="SLL1" s="17"/>
      <c r="SLM1" s="17"/>
      <c r="SLN1" s="17"/>
      <c r="SLO1" s="17"/>
      <c r="SLP1" s="17"/>
      <c r="SLQ1" s="17"/>
      <c r="SLR1" s="17"/>
      <c r="SLS1" s="17"/>
      <c r="SLT1" s="17"/>
      <c r="SLU1" s="17"/>
      <c r="SLV1" s="17"/>
      <c r="SLW1" s="17"/>
      <c r="SLX1" s="17"/>
      <c r="SLY1" s="17"/>
      <c r="SLZ1" s="17"/>
      <c r="SMA1" s="17"/>
      <c r="SMB1" s="17"/>
      <c r="SMC1" s="17"/>
      <c r="SMD1" s="17"/>
      <c r="SME1" s="17"/>
      <c r="SMF1" s="17"/>
      <c r="SMG1" s="17"/>
      <c r="SMH1" s="17"/>
      <c r="SMI1" s="17"/>
      <c r="SMJ1" s="17"/>
      <c r="SMK1" s="17"/>
      <c r="SML1" s="17"/>
      <c r="SMM1" s="17"/>
      <c r="SMN1" s="17"/>
      <c r="SMO1" s="17"/>
      <c r="SMP1" s="17"/>
      <c r="SMQ1" s="17"/>
      <c r="SMR1" s="17"/>
      <c r="SMS1" s="17"/>
      <c r="SMT1" s="17"/>
      <c r="SMU1" s="17"/>
      <c r="SMV1" s="17"/>
      <c r="SMW1" s="17"/>
      <c r="SMX1" s="17"/>
      <c r="SMY1" s="17"/>
      <c r="SMZ1" s="17"/>
      <c r="SNA1" s="17"/>
      <c r="SNB1" s="17"/>
      <c r="SNC1" s="17"/>
      <c r="SND1" s="17"/>
      <c r="SNE1" s="17"/>
      <c r="SNF1" s="17"/>
      <c r="SNG1" s="17"/>
      <c r="SNH1" s="17"/>
      <c r="SNI1" s="17"/>
      <c r="SNJ1" s="17"/>
      <c r="SNK1" s="17"/>
      <c r="SNL1" s="17"/>
      <c r="SNM1" s="17"/>
      <c r="SNN1" s="17"/>
      <c r="SNO1" s="17"/>
      <c r="SNP1" s="17"/>
      <c r="SNQ1" s="17"/>
      <c r="SNR1" s="17"/>
      <c r="SNS1" s="17"/>
      <c r="SNT1" s="17"/>
      <c r="SNU1" s="17"/>
      <c r="SNV1" s="17"/>
      <c r="SNW1" s="17"/>
      <c r="SNX1" s="17"/>
      <c r="SNY1" s="17"/>
      <c r="SNZ1" s="17"/>
      <c r="SOA1" s="17"/>
      <c r="SOB1" s="17"/>
      <c r="SOC1" s="17"/>
      <c r="SOD1" s="17"/>
      <c r="SOE1" s="17"/>
      <c r="SOF1" s="17"/>
      <c r="SOG1" s="17"/>
      <c r="SOH1" s="17"/>
      <c r="SOI1" s="17"/>
      <c r="SOJ1" s="17"/>
      <c r="SOK1" s="17"/>
      <c r="SOL1" s="17"/>
      <c r="SOM1" s="17"/>
      <c r="SON1" s="17"/>
      <c r="SOO1" s="17"/>
      <c r="SOP1" s="17"/>
      <c r="SOQ1" s="17"/>
      <c r="SOR1" s="17"/>
      <c r="SOS1" s="17"/>
      <c r="SOT1" s="17"/>
      <c r="SOU1" s="17"/>
      <c r="SOV1" s="17"/>
      <c r="SOW1" s="17"/>
      <c r="SOX1" s="17"/>
      <c r="SOY1" s="17"/>
      <c r="SOZ1" s="17"/>
      <c r="SPA1" s="17"/>
      <c r="SPB1" s="17"/>
      <c r="SPC1" s="17"/>
      <c r="SPD1" s="17"/>
      <c r="SPE1" s="17"/>
      <c r="SPF1" s="17"/>
      <c r="SPG1" s="17"/>
      <c r="SPH1" s="17"/>
      <c r="SPI1" s="17"/>
      <c r="SPJ1" s="17"/>
      <c r="SPK1" s="17"/>
      <c r="SPL1" s="17"/>
      <c r="SPM1" s="17"/>
      <c r="SPN1" s="17"/>
      <c r="SPO1" s="17"/>
      <c r="SPP1" s="17"/>
      <c r="SPQ1" s="17"/>
      <c r="SPR1" s="17"/>
      <c r="SPS1" s="17"/>
      <c r="SPT1" s="17"/>
      <c r="SPU1" s="17"/>
      <c r="SPV1" s="17"/>
      <c r="SPW1" s="17"/>
      <c r="SPX1" s="17"/>
      <c r="SPY1" s="17"/>
      <c r="SPZ1" s="17"/>
      <c r="SQA1" s="17"/>
      <c r="SQB1" s="17"/>
      <c r="SQC1" s="17"/>
      <c r="SQD1" s="17"/>
      <c r="SQE1" s="17"/>
      <c r="SQF1" s="17"/>
      <c r="SQG1" s="17"/>
      <c r="SQH1" s="17"/>
      <c r="SQI1" s="17"/>
      <c r="SQJ1" s="17"/>
      <c r="SQK1" s="17"/>
      <c r="SQL1" s="17"/>
      <c r="SQM1" s="17"/>
      <c r="SQN1" s="17"/>
      <c r="SQO1" s="17"/>
      <c r="SQP1" s="17"/>
      <c r="SQQ1" s="17"/>
      <c r="SQR1" s="17"/>
      <c r="SQS1" s="17"/>
      <c r="SQT1" s="17"/>
      <c r="SQU1" s="17"/>
      <c r="SQV1" s="17"/>
      <c r="SQW1" s="17"/>
      <c r="SQX1" s="17"/>
      <c r="SQY1" s="17"/>
      <c r="SQZ1" s="17"/>
      <c r="SRA1" s="17"/>
      <c r="SRB1" s="17"/>
      <c r="SRC1" s="17"/>
      <c r="SRD1" s="17"/>
      <c r="SRE1" s="17"/>
      <c r="SRF1" s="17"/>
      <c r="SRG1" s="17"/>
      <c r="SRH1" s="17"/>
      <c r="SRI1" s="17"/>
      <c r="SRJ1" s="17"/>
      <c r="SRK1" s="17"/>
      <c r="SRL1" s="17"/>
      <c r="SRM1" s="17"/>
      <c r="SRN1" s="17"/>
      <c r="SRO1" s="17"/>
      <c r="SRP1" s="17"/>
      <c r="SRQ1" s="17"/>
      <c r="SRR1" s="17"/>
      <c r="SRS1" s="17"/>
      <c r="SRT1" s="17"/>
      <c r="SRU1" s="17"/>
      <c r="SRV1" s="17"/>
      <c r="SRW1" s="17"/>
      <c r="SRX1" s="17"/>
      <c r="SRY1" s="17"/>
      <c r="SRZ1" s="17"/>
      <c r="SSA1" s="17"/>
      <c r="SSB1" s="17"/>
      <c r="SSC1" s="17"/>
      <c r="SSD1" s="17"/>
      <c r="SSE1" s="17"/>
      <c r="SSF1" s="17"/>
      <c r="SSG1" s="17"/>
      <c r="SSH1" s="17"/>
      <c r="SSI1" s="17"/>
      <c r="SSJ1" s="17"/>
      <c r="SSK1" s="17"/>
      <c r="SSL1" s="17"/>
      <c r="SSM1" s="17"/>
      <c r="SSN1" s="17"/>
      <c r="SSO1" s="17"/>
      <c r="SSP1" s="17"/>
      <c r="SSQ1" s="17"/>
      <c r="SSR1" s="17"/>
      <c r="SSS1" s="17"/>
      <c r="SST1" s="17"/>
      <c r="SSU1" s="17"/>
      <c r="SSV1" s="17"/>
      <c r="SSW1" s="17"/>
      <c r="SSX1" s="17"/>
      <c r="SSY1" s="17"/>
      <c r="SSZ1" s="17"/>
      <c r="STA1" s="17"/>
      <c r="STB1" s="17"/>
      <c r="STC1" s="17"/>
      <c r="STD1" s="17"/>
      <c r="STE1" s="17"/>
      <c r="STF1" s="17"/>
      <c r="STG1" s="17"/>
      <c r="STH1" s="17"/>
      <c r="STI1" s="17"/>
      <c r="STJ1" s="17"/>
      <c r="STK1" s="17"/>
      <c r="STL1" s="17"/>
      <c r="STM1" s="17"/>
      <c r="STN1" s="17"/>
      <c r="STO1" s="17"/>
      <c r="STP1" s="17"/>
      <c r="STQ1" s="17"/>
      <c r="STR1" s="17"/>
      <c r="STS1" s="17"/>
      <c r="STT1" s="17"/>
      <c r="STU1" s="17"/>
      <c r="STV1" s="17"/>
      <c r="STW1" s="17"/>
      <c r="STX1" s="17"/>
      <c r="STY1" s="17"/>
      <c r="STZ1" s="17"/>
      <c r="SUA1" s="17"/>
      <c r="SUB1" s="17"/>
      <c r="SUC1" s="17"/>
      <c r="SUD1" s="17"/>
      <c r="SUE1" s="17"/>
      <c r="SUF1" s="17"/>
      <c r="SUG1" s="17"/>
      <c r="SUH1" s="17"/>
      <c r="SUI1" s="17"/>
      <c r="SUJ1" s="17"/>
      <c r="SUK1" s="17"/>
      <c r="SUL1" s="17"/>
      <c r="SUM1" s="17"/>
      <c r="SUN1" s="17"/>
      <c r="SUO1" s="17"/>
      <c r="SUP1" s="17"/>
      <c r="SUQ1" s="17"/>
      <c r="SUR1" s="17"/>
      <c r="SUS1" s="17"/>
      <c r="SUT1" s="17"/>
      <c r="SUU1" s="17"/>
      <c r="SUV1" s="17"/>
      <c r="SUW1" s="17"/>
      <c r="SUX1" s="17"/>
      <c r="SUY1" s="17"/>
      <c r="SUZ1" s="17"/>
      <c r="SVA1" s="17"/>
      <c r="SVB1" s="17"/>
      <c r="SVC1" s="17"/>
      <c r="SVD1" s="17"/>
      <c r="SVE1" s="17"/>
      <c r="SVF1" s="17"/>
      <c r="SVG1" s="17"/>
      <c r="SVH1" s="17"/>
      <c r="SVI1" s="17"/>
      <c r="SVJ1" s="17"/>
      <c r="SVK1" s="17"/>
      <c r="SVL1" s="17"/>
      <c r="SVM1" s="17"/>
      <c r="SVN1" s="17"/>
      <c r="SVO1" s="17"/>
      <c r="SVP1" s="17"/>
      <c r="SVQ1" s="17"/>
      <c r="SVR1" s="17"/>
      <c r="SVS1" s="17"/>
      <c r="SVT1" s="17"/>
      <c r="SVU1" s="17"/>
      <c r="SVV1" s="17"/>
      <c r="SVW1" s="17"/>
      <c r="SVX1" s="17"/>
      <c r="SVY1" s="17"/>
      <c r="SVZ1" s="17"/>
      <c r="SWA1" s="17"/>
      <c r="SWB1" s="17"/>
      <c r="SWC1" s="17"/>
      <c r="SWD1" s="17"/>
      <c r="SWE1" s="17"/>
      <c r="SWF1" s="17"/>
      <c r="SWG1" s="17"/>
      <c r="SWH1" s="17"/>
      <c r="SWI1" s="17"/>
      <c r="SWJ1" s="17"/>
      <c r="SWK1" s="17"/>
      <c r="SWL1" s="17"/>
      <c r="SWM1" s="17"/>
      <c r="SWN1" s="17"/>
      <c r="SWO1" s="17"/>
      <c r="SWP1" s="17"/>
      <c r="SWQ1" s="17"/>
      <c r="SWR1" s="17"/>
      <c r="SWS1" s="17"/>
      <c r="SWT1" s="17"/>
      <c r="SWU1" s="17"/>
      <c r="SWV1" s="17"/>
      <c r="SWW1" s="17"/>
      <c r="SWX1" s="17"/>
      <c r="SWY1" s="17"/>
      <c r="SWZ1" s="17"/>
      <c r="SXA1" s="17"/>
      <c r="SXB1" s="17"/>
      <c r="SXC1" s="17"/>
      <c r="SXD1" s="17"/>
      <c r="SXE1" s="17"/>
      <c r="SXF1" s="17"/>
      <c r="SXG1" s="17"/>
      <c r="SXH1" s="17"/>
      <c r="SXI1" s="17"/>
      <c r="SXJ1" s="17"/>
      <c r="SXK1" s="17"/>
      <c r="SXL1" s="17"/>
      <c r="SXM1" s="17"/>
      <c r="SXN1" s="17"/>
      <c r="SXO1" s="17"/>
      <c r="SXP1" s="17"/>
      <c r="SXQ1" s="17"/>
      <c r="SXR1" s="17"/>
      <c r="SXS1" s="17"/>
      <c r="SXT1" s="17"/>
      <c r="SXU1" s="17"/>
      <c r="SXV1" s="17"/>
      <c r="SXW1" s="17"/>
      <c r="SXX1" s="17"/>
      <c r="SXY1" s="17"/>
      <c r="SXZ1" s="17"/>
      <c r="SYA1" s="17"/>
      <c r="SYB1" s="17"/>
      <c r="SYC1" s="17"/>
      <c r="SYD1" s="17"/>
      <c r="SYE1" s="17"/>
      <c r="SYF1" s="17"/>
      <c r="SYG1" s="17"/>
      <c r="SYH1" s="17"/>
      <c r="SYI1" s="17"/>
      <c r="SYJ1" s="17"/>
      <c r="SYK1" s="17"/>
      <c r="SYL1" s="17"/>
      <c r="SYM1" s="17"/>
      <c r="SYN1" s="17"/>
      <c r="SYO1" s="17"/>
      <c r="SYP1" s="17"/>
      <c r="SYQ1" s="17"/>
      <c r="SYR1" s="17"/>
      <c r="SYS1" s="17"/>
      <c r="SYT1" s="17"/>
      <c r="SYU1" s="17"/>
      <c r="SYV1" s="17"/>
      <c r="SYW1" s="17"/>
      <c r="SYX1" s="17"/>
      <c r="SYY1" s="17"/>
      <c r="SYZ1" s="17"/>
      <c r="SZA1" s="17"/>
      <c r="SZB1" s="17"/>
      <c r="SZC1" s="17"/>
      <c r="SZD1" s="17"/>
      <c r="SZE1" s="17"/>
      <c r="SZF1" s="17"/>
      <c r="SZG1" s="17"/>
      <c r="SZH1" s="17"/>
      <c r="SZI1" s="17"/>
      <c r="SZJ1" s="17"/>
      <c r="SZK1" s="17"/>
      <c r="SZL1" s="17"/>
      <c r="SZM1" s="17"/>
      <c r="SZN1" s="17"/>
      <c r="SZO1" s="17"/>
      <c r="SZP1" s="17"/>
      <c r="SZQ1" s="17"/>
      <c r="SZR1" s="17"/>
      <c r="SZS1" s="17"/>
      <c r="SZT1" s="17"/>
      <c r="SZU1" s="17"/>
      <c r="SZV1" s="17"/>
      <c r="SZW1" s="17"/>
      <c r="SZX1" s="17"/>
      <c r="SZY1" s="17"/>
      <c r="SZZ1" s="17"/>
      <c r="TAA1" s="17"/>
      <c r="TAB1" s="17"/>
      <c r="TAC1" s="17"/>
      <c r="TAD1" s="17"/>
      <c r="TAE1" s="17"/>
      <c r="TAF1" s="17"/>
      <c r="TAG1" s="17"/>
      <c r="TAH1" s="17"/>
      <c r="TAI1" s="17"/>
      <c r="TAJ1" s="17"/>
      <c r="TAK1" s="17"/>
      <c r="TAL1" s="17"/>
      <c r="TAM1" s="17"/>
      <c r="TAN1" s="17"/>
      <c r="TAO1" s="17"/>
      <c r="TAP1" s="17"/>
      <c r="TAQ1" s="17"/>
      <c r="TAR1" s="17"/>
      <c r="TAS1" s="17"/>
      <c r="TAT1" s="17"/>
      <c r="TAU1" s="17"/>
      <c r="TAV1" s="17"/>
      <c r="TAW1" s="17"/>
      <c r="TAX1" s="17"/>
      <c r="TAY1" s="17"/>
      <c r="TAZ1" s="17"/>
      <c r="TBA1" s="17"/>
      <c r="TBB1" s="17"/>
      <c r="TBC1" s="17"/>
      <c r="TBD1" s="17"/>
      <c r="TBE1" s="17"/>
      <c r="TBF1" s="17"/>
      <c r="TBG1" s="17"/>
      <c r="TBH1" s="17"/>
      <c r="TBI1" s="17"/>
      <c r="TBJ1" s="17"/>
      <c r="TBK1" s="17"/>
      <c r="TBL1" s="17"/>
      <c r="TBM1" s="17"/>
      <c r="TBN1" s="17"/>
      <c r="TBO1" s="17"/>
      <c r="TBP1" s="17"/>
      <c r="TBQ1" s="17"/>
      <c r="TBR1" s="17"/>
      <c r="TBS1" s="17"/>
      <c r="TBT1" s="17"/>
      <c r="TBU1" s="17"/>
      <c r="TBV1" s="17"/>
      <c r="TBW1" s="17"/>
      <c r="TBX1" s="17"/>
      <c r="TBY1" s="17"/>
      <c r="TBZ1" s="17"/>
      <c r="TCA1" s="17"/>
      <c r="TCB1" s="17"/>
      <c r="TCC1" s="17"/>
      <c r="TCD1" s="17"/>
      <c r="TCE1" s="17"/>
      <c r="TCF1" s="17"/>
      <c r="TCG1" s="17"/>
      <c r="TCH1" s="17"/>
      <c r="TCI1" s="17"/>
      <c r="TCJ1" s="17"/>
      <c r="TCK1" s="17"/>
      <c r="TCL1" s="17"/>
      <c r="TCM1" s="17"/>
      <c r="TCN1" s="17"/>
      <c r="TCO1" s="17"/>
      <c r="TCP1" s="17"/>
      <c r="TCQ1" s="17"/>
      <c r="TCR1" s="17"/>
      <c r="TCS1" s="17"/>
      <c r="TCT1" s="17"/>
      <c r="TCU1" s="17"/>
      <c r="TCV1" s="17"/>
      <c r="TCW1" s="17"/>
      <c r="TCX1" s="17"/>
      <c r="TCY1" s="17"/>
      <c r="TCZ1" s="17"/>
      <c r="TDA1" s="17"/>
      <c r="TDB1" s="17"/>
      <c r="TDC1" s="17"/>
      <c r="TDD1" s="17"/>
      <c r="TDE1" s="17"/>
      <c r="TDF1" s="17"/>
      <c r="TDG1" s="17"/>
      <c r="TDH1" s="17"/>
      <c r="TDI1" s="17"/>
      <c r="TDJ1" s="17"/>
      <c r="TDK1" s="17"/>
      <c r="TDL1" s="17"/>
      <c r="TDM1" s="17"/>
      <c r="TDN1" s="17"/>
      <c r="TDO1" s="17"/>
      <c r="TDP1" s="17"/>
      <c r="TDQ1" s="17"/>
      <c r="TDR1" s="17"/>
      <c r="TDS1" s="17"/>
      <c r="TDT1" s="17"/>
      <c r="TDU1" s="17"/>
      <c r="TDV1" s="17"/>
      <c r="TDW1" s="17"/>
      <c r="TDX1" s="17"/>
      <c r="TDY1" s="17"/>
      <c r="TDZ1" s="17"/>
      <c r="TEA1" s="17"/>
      <c r="TEB1" s="17"/>
      <c r="TEC1" s="17"/>
      <c r="TED1" s="17"/>
      <c r="TEE1" s="17"/>
      <c r="TEF1" s="17"/>
      <c r="TEG1" s="17"/>
      <c r="TEH1" s="17"/>
      <c r="TEI1" s="17"/>
      <c r="TEJ1" s="17"/>
      <c r="TEK1" s="17"/>
      <c r="TEL1" s="17"/>
      <c r="TEM1" s="17"/>
      <c r="TEN1" s="17"/>
      <c r="TEO1" s="17"/>
      <c r="TEP1" s="17"/>
      <c r="TEQ1" s="17"/>
      <c r="TER1" s="17"/>
      <c r="TES1" s="17"/>
      <c r="TET1" s="17"/>
      <c r="TEU1" s="17"/>
      <c r="TEV1" s="17"/>
      <c r="TEW1" s="17"/>
      <c r="TEX1" s="17"/>
      <c r="TEY1" s="17"/>
      <c r="TEZ1" s="17"/>
      <c r="TFA1" s="17"/>
      <c r="TFB1" s="17"/>
      <c r="TFC1" s="17"/>
      <c r="TFD1" s="17"/>
      <c r="TFE1" s="17"/>
      <c r="TFF1" s="17"/>
      <c r="TFG1" s="17"/>
      <c r="TFH1" s="17"/>
      <c r="TFI1" s="17"/>
      <c r="TFJ1" s="17"/>
      <c r="TFK1" s="17"/>
      <c r="TFL1" s="17"/>
      <c r="TFM1" s="17"/>
      <c r="TFN1" s="17"/>
      <c r="TFO1" s="17"/>
      <c r="TFP1" s="17"/>
      <c r="TFQ1" s="17"/>
      <c r="TFR1" s="17"/>
      <c r="TFS1" s="17"/>
      <c r="TFT1" s="17"/>
      <c r="TFU1" s="17"/>
      <c r="TFV1" s="17"/>
      <c r="TFW1" s="17"/>
      <c r="TFX1" s="17"/>
      <c r="TFY1" s="17"/>
      <c r="TFZ1" s="17"/>
      <c r="TGA1" s="17"/>
      <c r="TGB1" s="17"/>
      <c r="TGC1" s="17"/>
      <c r="TGD1" s="17"/>
      <c r="TGE1" s="17"/>
      <c r="TGF1" s="17"/>
      <c r="TGG1" s="17"/>
      <c r="TGH1" s="17"/>
      <c r="TGI1" s="17"/>
      <c r="TGJ1" s="17"/>
      <c r="TGK1" s="17"/>
      <c r="TGL1" s="17"/>
      <c r="TGM1" s="17"/>
      <c r="TGN1" s="17"/>
      <c r="TGO1" s="17"/>
      <c r="TGP1" s="17"/>
      <c r="TGQ1" s="17"/>
      <c r="TGR1" s="17"/>
      <c r="TGS1" s="17"/>
      <c r="TGT1" s="17"/>
      <c r="TGU1" s="17"/>
      <c r="TGV1" s="17"/>
      <c r="TGW1" s="17"/>
      <c r="TGX1" s="17"/>
      <c r="TGY1" s="17"/>
      <c r="TGZ1" s="17"/>
      <c r="THA1" s="17"/>
      <c r="THB1" s="17"/>
      <c r="THC1" s="17"/>
      <c r="THD1" s="17"/>
      <c r="THE1" s="17"/>
      <c r="THF1" s="17"/>
      <c r="THG1" s="17"/>
      <c r="THH1" s="17"/>
      <c r="THI1" s="17"/>
      <c r="THJ1" s="17"/>
      <c r="THK1" s="17"/>
      <c r="THL1" s="17"/>
      <c r="THM1" s="17"/>
      <c r="THN1" s="17"/>
      <c r="THO1" s="17"/>
      <c r="THP1" s="17"/>
      <c r="THQ1" s="17"/>
      <c r="THR1" s="17"/>
      <c r="THS1" s="17"/>
      <c r="THT1" s="17"/>
      <c r="THU1" s="17"/>
      <c r="THV1" s="17"/>
      <c r="THW1" s="17"/>
      <c r="THX1" s="17"/>
      <c r="THY1" s="17"/>
      <c r="THZ1" s="17"/>
      <c r="TIA1" s="17"/>
      <c r="TIB1" s="17"/>
      <c r="TIC1" s="17"/>
      <c r="TID1" s="17"/>
      <c r="TIE1" s="17"/>
      <c r="TIF1" s="17"/>
      <c r="TIG1" s="17"/>
      <c r="TIH1" s="17"/>
      <c r="TII1" s="17"/>
      <c r="TIJ1" s="17"/>
      <c r="TIK1" s="17"/>
      <c r="TIL1" s="17"/>
      <c r="TIM1" s="17"/>
      <c r="TIN1" s="17"/>
      <c r="TIO1" s="17"/>
      <c r="TIP1" s="17"/>
      <c r="TIQ1" s="17"/>
      <c r="TIR1" s="17"/>
      <c r="TIS1" s="17"/>
      <c r="TIT1" s="17"/>
      <c r="TIU1" s="17"/>
      <c r="TIV1" s="17"/>
      <c r="TIW1" s="17"/>
      <c r="TIX1" s="17"/>
      <c r="TIY1" s="17"/>
      <c r="TIZ1" s="17"/>
      <c r="TJA1" s="17"/>
      <c r="TJB1" s="17"/>
      <c r="TJC1" s="17"/>
      <c r="TJD1" s="17"/>
      <c r="TJE1" s="17"/>
      <c r="TJF1" s="17"/>
      <c r="TJG1" s="17"/>
      <c r="TJH1" s="17"/>
      <c r="TJI1" s="17"/>
      <c r="TJJ1" s="17"/>
      <c r="TJK1" s="17"/>
      <c r="TJL1" s="17"/>
      <c r="TJM1" s="17"/>
      <c r="TJN1" s="17"/>
      <c r="TJO1" s="17"/>
      <c r="TJP1" s="17"/>
      <c r="TJQ1" s="17"/>
      <c r="TJR1" s="17"/>
      <c r="TJS1" s="17"/>
      <c r="TJT1" s="17"/>
      <c r="TJU1" s="17"/>
      <c r="TJV1" s="17"/>
      <c r="TJW1" s="17"/>
      <c r="TJX1" s="17"/>
      <c r="TJY1" s="17"/>
      <c r="TJZ1" s="17"/>
      <c r="TKA1" s="17"/>
      <c r="TKB1" s="17"/>
      <c r="TKC1" s="17"/>
      <c r="TKD1" s="17"/>
      <c r="TKE1" s="17"/>
      <c r="TKF1" s="17"/>
      <c r="TKG1" s="17"/>
      <c r="TKH1" s="17"/>
      <c r="TKI1" s="17"/>
      <c r="TKJ1" s="17"/>
      <c r="TKK1" s="17"/>
      <c r="TKL1" s="17"/>
      <c r="TKM1" s="17"/>
      <c r="TKN1" s="17"/>
      <c r="TKO1" s="17"/>
      <c r="TKP1" s="17"/>
      <c r="TKQ1" s="17"/>
      <c r="TKR1" s="17"/>
      <c r="TKS1" s="17"/>
      <c r="TKT1" s="17"/>
      <c r="TKU1" s="17"/>
      <c r="TKV1" s="17"/>
      <c r="TKW1" s="17"/>
      <c r="TKX1" s="17"/>
      <c r="TKY1" s="17"/>
      <c r="TKZ1" s="17"/>
      <c r="TLA1" s="17"/>
      <c r="TLB1" s="17"/>
      <c r="TLC1" s="17"/>
      <c r="TLD1" s="17"/>
      <c r="TLE1" s="17"/>
      <c r="TLF1" s="17"/>
      <c r="TLG1" s="17"/>
      <c r="TLH1" s="17"/>
      <c r="TLI1" s="17"/>
      <c r="TLJ1" s="17"/>
      <c r="TLK1" s="17"/>
      <c r="TLL1" s="17"/>
      <c r="TLM1" s="17"/>
      <c r="TLN1" s="17"/>
      <c r="TLO1" s="17"/>
      <c r="TLP1" s="17"/>
      <c r="TLQ1" s="17"/>
      <c r="TLR1" s="17"/>
      <c r="TLS1" s="17"/>
      <c r="TLT1" s="17"/>
      <c r="TLU1" s="17"/>
      <c r="TLV1" s="17"/>
      <c r="TLW1" s="17"/>
      <c r="TLX1" s="17"/>
      <c r="TLY1" s="17"/>
      <c r="TLZ1" s="17"/>
      <c r="TMA1" s="17"/>
      <c r="TMB1" s="17"/>
      <c r="TMC1" s="17"/>
      <c r="TMD1" s="17"/>
      <c r="TME1" s="17"/>
      <c r="TMF1" s="17"/>
      <c r="TMG1" s="17"/>
      <c r="TMH1" s="17"/>
      <c r="TMI1" s="17"/>
      <c r="TMJ1" s="17"/>
      <c r="TMK1" s="17"/>
      <c r="TML1" s="17"/>
      <c r="TMM1" s="17"/>
      <c r="TMN1" s="17"/>
      <c r="TMO1" s="17"/>
      <c r="TMP1" s="17"/>
      <c r="TMQ1" s="17"/>
      <c r="TMR1" s="17"/>
      <c r="TMS1" s="17"/>
      <c r="TMT1" s="17"/>
      <c r="TMU1" s="17"/>
      <c r="TMV1" s="17"/>
      <c r="TMW1" s="17"/>
      <c r="TMX1" s="17"/>
      <c r="TMY1" s="17"/>
      <c r="TMZ1" s="17"/>
      <c r="TNA1" s="17"/>
      <c r="TNB1" s="17"/>
      <c r="TNC1" s="17"/>
      <c r="TND1" s="17"/>
      <c r="TNE1" s="17"/>
      <c r="TNF1" s="17"/>
      <c r="TNG1" s="17"/>
      <c r="TNH1" s="17"/>
      <c r="TNI1" s="17"/>
      <c r="TNJ1" s="17"/>
      <c r="TNK1" s="17"/>
      <c r="TNL1" s="17"/>
      <c r="TNM1" s="17"/>
      <c r="TNN1" s="17"/>
      <c r="TNO1" s="17"/>
      <c r="TNP1" s="17"/>
      <c r="TNQ1" s="17"/>
      <c r="TNR1" s="17"/>
      <c r="TNS1" s="17"/>
      <c r="TNT1" s="17"/>
      <c r="TNU1" s="17"/>
      <c r="TNV1" s="17"/>
      <c r="TNW1" s="17"/>
      <c r="TNX1" s="17"/>
      <c r="TNY1" s="17"/>
      <c r="TNZ1" s="17"/>
      <c r="TOA1" s="17"/>
      <c r="TOB1" s="17"/>
      <c r="TOC1" s="17"/>
      <c r="TOD1" s="17"/>
      <c r="TOE1" s="17"/>
      <c r="TOF1" s="17"/>
      <c r="TOG1" s="17"/>
      <c r="TOH1" s="17"/>
      <c r="TOI1" s="17"/>
      <c r="TOJ1" s="17"/>
      <c r="TOK1" s="17"/>
      <c r="TOL1" s="17"/>
      <c r="TOM1" s="17"/>
      <c r="TON1" s="17"/>
      <c r="TOO1" s="17"/>
      <c r="TOP1" s="17"/>
      <c r="TOQ1" s="17"/>
      <c r="TOR1" s="17"/>
      <c r="TOS1" s="17"/>
      <c r="TOT1" s="17"/>
      <c r="TOU1" s="17"/>
      <c r="TOV1" s="17"/>
      <c r="TOW1" s="17"/>
      <c r="TOX1" s="17"/>
      <c r="TOY1" s="17"/>
      <c r="TOZ1" s="17"/>
      <c r="TPA1" s="17"/>
      <c r="TPB1" s="17"/>
      <c r="TPC1" s="17"/>
      <c r="TPD1" s="17"/>
      <c r="TPE1" s="17"/>
      <c r="TPF1" s="17"/>
      <c r="TPG1" s="17"/>
      <c r="TPH1" s="17"/>
      <c r="TPI1" s="17"/>
      <c r="TPJ1" s="17"/>
      <c r="TPK1" s="17"/>
      <c r="TPL1" s="17"/>
      <c r="TPM1" s="17"/>
      <c r="TPN1" s="17"/>
      <c r="TPO1" s="17"/>
      <c r="TPP1" s="17"/>
      <c r="TPQ1" s="17"/>
      <c r="TPR1" s="17"/>
      <c r="TPS1" s="17"/>
      <c r="TPT1" s="17"/>
      <c r="TPU1" s="17"/>
      <c r="TPV1" s="17"/>
      <c r="TPW1" s="17"/>
      <c r="TPX1" s="17"/>
      <c r="TPY1" s="17"/>
      <c r="TPZ1" s="17"/>
      <c r="TQA1" s="17"/>
      <c r="TQB1" s="17"/>
      <c r="TQC1" s="17"/>
      <c r="TQD1" s="17"/>
      <c r="TQE1" s="17"/>
      <c r="TQF1" s="17"/>
      <c r="TQG1" s="17"/>
      <c r="TQH1" s="17"/>
      <c r="TQI1" s="17"/>
      <c r="TQJ1" s="17"/>
      <c r="TQK1" s="17"/>
      <c r="TQL1" s="17"/>
      <c r="TQM1" s="17"/>
      <c r="TQN1" s="17"/>
      <c r="TQO1" s="17"/>
      <c r="TQP1" s="17"/>
      <c r="TQQ1" s="17"/>
      <c r="TQR1" s="17"/>
      <c r="TQS1" s="17"/>
      <c r="TQT1" s="17"/>
      <c r="TQU1" s="17"/>
      <c r="TQV1" s="17"/>
      <c r="TQW1" s="17"/>
      <c r="TQX1" s="17"/>
      <c r="TQY1" s="17"/>
      <c r="TQZ1" s="17"/>
      <c r="TRA1" s="17"/>
      <c r="TRB1" s="17"/>
      <c r="TRC1" s="17"/>
      <c r="TRD1" s="17"/>
      <c r="TRE1" s="17"/>
      <c r="TRF1" s="17"/>
      <c r="TRG1" s="17"/>
      <c r="TRH1" s="17"/>
      <c r="TRI1" s="17"/>
      <c r="TRJ1" s="17"/>
      <c r="TRK1" s="17"/>
      <c r="TRL1" s="17"/>
      <c r="TRM1" s="17"/>
      <c r="TRN1" s="17"/>
      <c r="TRO1" s="17"/>
      <c r="TRP1" s="17"/>
      <c r="TRQ1" s="17"/>
      <c r="TRR1" s="17"/>
      <c r="TRS1" s="17"/>
      <c r="TRT1" s="17"/>
      <c r="TRU1" s="17"/>
      <c r="TRV1" s="17"/>
      <c r="TRW1" s="17"/>
      <c r="TRX1" s="17"/>
      <c r="TRY1" s="17"/>
      <c r="TRZ1" s="17"/>
      <c r="TSA1" s="17"/>
      <c r="TSB1" s="17"/>
      <c r="TSC1" s="17"/>
      <c r="TSD1" s="17"/>
      <c r="TSE1" s="17"/>
      <c r="TSF1" s="17"/>
      <c r="TSG1" s="17"/>
      <c r="TSH1" s="17"/>
      <c r="TSI1" s="17"/>
      <c r="TSJ1" s="17"/>
      <c r="TSK1" s="17"/>
      <c r="TSL1" s="17"/>
      <c r="TSM1" s="17"/>
      <c r="TSN1" s="17"/>
      <c r="TSO1" s="17"/>
      <c r="TSP1" s="17"/>
      <c r="TSQ1" s="17"/>
      <c r="TSR1" s="17"/>
      <c r="TSS1" s="17"/>
      <c r="TST1" s="17"/>
      <c r="TSU1" s="17"/>
      <c r="TSV1" s="17"/>
      <c r="TSW1" s="17"/>
      <c r="TSX1" s="17"/>
      <c r="TSY1" s="17"/>
      <c r="TSZ1" s="17"/>
      <c r="TTA1" s="17"/>
      <c r="TTB1" s="17"/>
      <c r="TTC1" s="17"/>
      <c r="TTD1" s="17"/>
      <c r="TTE1" s="17"/>
      <c r="TTF1" s="17"/>
      <c r="TTG1" s="17"/>
      <c r="TTH1" s="17"/>
      <c r="TTI1" s="17"/>
      <c r="TTJ1" s="17"/>
      <c r="TTK1" s="17"/>
      <c r="TTL1" s="17"/>
      <c r="TTM1" s="17"/>
      <c r="TTN1" s="17"/>
      <c r="TTO1" s="17"/>
      <c r="TTP1" s="17"/>
      <c r="TTQ1" s="17"/>
      <c r="TTR1" s="17"/>
      <c r="TTS1" s="17"/>
      <c r="TTT1" s="17"/>
      <c r="TTU1" s="17"/>
      <c r="TTV1" s="17"/>
      <c r="TTW1" s="17"/>
      <c r="TTX1" s="17"/>
      <c r="TTY1" s="17"/>
      <c r="TTZ1" s="17"/>
      <c r="TUA1" s="17"/>
      <c r="TUB1" s="17"/>
      <c r="TUC1" s="17"/>
      <c r="TUD1" s="17"/>
      <c r="TUE1" s="17"/>
      <c r="TUF1" s="17"/>
      <c r="TUG1" s="17"/>
      <c r="TUH1" s="17"/>
      <c r="TUI1" s="17"/>
      <c r="TUJ1" s="17"/>
      <c r="TUK1" s="17"/>
      <c r="TUL1" s="17"/>
      <c r="TUM1" s="17"/>
      <c r="TUN1" s="17"/>
      <c r="TUO1" s="17"/>
      <c r="TUP1" s="17"/>
      <c r="TUQ1" s="17"/>
      <c r="TUR1" s="17"/>
      <c r="TUS1" s="17"/>
      <c r="TUT1" s="17"/>
      <c r="TUU1" s="17"/>
      <c r="TUV1" s="17"/>
      <c r="TUW1" s="17"/>
      <c r="TUX1" s="17"/>
      <c r="TUY1" s="17"/>
      <c r="TUZ1" s="17"/>
      <c r="TVA1" s="17"/>
      <c r="TVB1" s="17"/>
      <c r="TVC1" s="17"/>
      <c r="TVD1" s="17"/>
      <c r="TVE1" s="17"/>
      <c r="TVF1" s="17"/>
      <c r="TVG1" s="17"/>
      <c r="TVH1" s="17"/>
      <c r="TVI1" s="17"/>
      <c r="TVJ1" s="17"/>
      <c r="TVK1" s="17"/>
      <c r="TVL1" s="17"/>
      <c r="TVM1" s="17"/>
      <c r="TVN1" s="17"/>
      <c r="TVO1" s="17"/>
      <c r="TVP1" s="17"/>
      <c r="TVQ1" s="17"/>
      <c r="TVR1" s="17"/>
      <c r="TVS1" s="17"/>
      <c r="TVT1" s="17"/>
      <c r="TVU1" s="17"/>
      <c r="TVV1" s="17"/>
      <c r="TVW1" s="17"/>
      <c r="TVX1" s="17"/>
      <c r="TVY1" s="17"/>
      <c r="TVZ1" s="17"/>
      <c r="TWA1" s="17"/>
      <c r="TWB1" s="17"/>
      <c r="TWC1" s="17"/>
      <c r="TWD1" s="17"/>
      <c r="TWE1" s="17"/>
      <c r="TWF1" s="17"/>
      <c r="TWG1" s="17"/>
      <c r="TWH1" s="17"/>
      <c r="TWI1" s="17"/>
      <c r="TWJ1" s="17"/>
      <c r="TWK1" s="17"/>
      <c r="TWL1" s="17"/>
      <c r="TWM1" s="17"/>
      <c r="TWN1" s="17"/>
      <c r="TWO1" s="17"/>
      <c r="TWP1" s="17"/>
      <c r="TWQ1" s="17"/>
      <c r="TWR1" s="17"/>
      <c r="TWS1" s="17"/>
      <c r="TWT1" s="17"/>
      <c r="TWU1" s="17"/>
      <c r="TWV1" s="17"/>
      <c r="TWW1" s="17"/>
      <c r="TWX1" s="17"/>
      <c r="TWY1" s="17"/>
      <c r="TWZ1" s="17"/>
      <c r="TXA1" s="17"/>
      <c r="TXB1" s="17"/>
      <c r="TXC1" s="17"/>
      <c r="TXD1" s="17"/>
      <c r="TXE1" s="17"/>
      <c r="TXF1" s="17"/>
      <c r="TXG1" s="17"/>
      <c r="TXH1" s="17"/>
      <c r="TXI1" s="17"/>
      <c r="TXJ1" s="17"/>
      <c r="TXK1" s="17"/>
      <c r="TXL1" s="17"/>
      <c r="TXM1" s="17"/>
      <c r="TXN1" s="17"/>
      <c r="TXO1" s="17"/>
      <c r="TXP1" s="17"/>
      <c r="TXQ1" s="17"/>
      <c r="TXR1" s="17"/>
      <c r="TXS1" s="17"/>
      <c r="TXT1" s="17"/>
      <c r="TXU1" s="17"/>
      <c r="TXV1" s="17"/>
      <c r="TXW1" s="17"/>
      <c r="TXX1" s="17"/>
      <c r="TXY1" s="17"/>
      <c r="TXZ1" s="17"/>
      <c r="TYA1" s="17"/>
      <c r="TYB1" s="17"/>
      <c r="TYC1" s="17"/>
      <c r="TYD1" s="17"/>
      <c r="TYE1" s="17"/>
      <c r="TYF1" s="17"/>
      <c r="TYG1" s="17"/>
      <c r="TYH1" s="17"/>
      <c r="TYI1" s="17"/>
      <c r="TYJ1" s="17"/>
      <c r="TYK1" s="17"/>
      <c r="TYL1" s="17"/>
      <c r="TYM1" s="17"/>
      <c r="TYN1" s="17"/>
      <c r="TYO1" s="17"/>
      <c r="TYP1" s="17"/>
      <c r="TYQ1" s="17"/>
      <c r="TYR1" s="17"/>
      <c r="TYS1" s="17"/>
      <c r="TYT1" s="17"/>
      <c r="TYU1" s="17"/>
      <c r="TYV1" s="17"/>
      <c r="TYW1" s="17"/>
      <c r="TYX1" s="17"/>
      <c r="TYY1" s="17"/>
      <c r="TYZ1" s="17"/>
      <c r="TZA1" s="17"/>
      <c r="TZB1" s="17"/>
      <c r="TZC1" s="17"/>
      <c r="TZD1" s="17"/>
      <c r="TZE1" s="17"/>
      <c r="TZF1" s="17"/>
      <c r="TZG1" s="17"/>
      <c r="TZH1" s="17"/>
      <c r="TZI1" s="17"/>
      <c r="TZJ1" s="17"/>
      <c r="TZK1" s="17"/>
      <c r="TZL1" s="17"/>
      <c r="TZM1" s="17"/>
      <c r="TZN1" s="17"/>
      <c r="TZO1" s="17"/>
      <c r="TZP1" s="17"/>
      <c r="TZQ1" s="17"/>
      <c r="TZR1" s="17"/>
      <c r="TZS1" s="17"/>
      <c r="TZT1" s="17"/>
      <c r="TZU1" s="17"/>
      <c r="TZV1" s="17"/>
      <c r="TZW1" s="17"/>
      <c r="TZX1" s="17"/>
      <c r="TZY1" s="17"/>
      <c r="TZZ1" s="17"/>
      <c r="UAA1" s="17"/>
      <c r="UAB1" s="17"/>
      <c r="UAC1" s="17"/>
      <c r="UAD1" s="17"/>
      <c r="UAE1" s="17"/>
      <c r="UAF1" s="17"/>
      <c r="UAG1" s="17"/>
      <c r="UAH1" s="17"/>
      <c r="UAI1" s="17"/>
      <c r="UAJ1" s="17"/>
      <c r="UAK1" s="17"/>
      <c r="UAL1" s="17"/>
      <c r="UAM1" s="17"/>
      <c r="UAN1" s="17"/>
      <c r="UAO1" s="17"/>
      <c r="UAP1" s="17"/>
      <c r="UAQ1" s="17"/>
      <c r="UAR1" s="17"/>
      <c r="UAS1" s="17"/>
      <c r="UAT1" s="17"/>
      <c r="UAU1" s="17"/>
      <c r="UAV1" s="17"/>
      <c r="UAW1" s="17"/>
      <c r="UAX1" s="17"/>
      <c r="UAY1" s="17"/>
      <c r="UAZ1" s="17"/>
      <c r="UBA1" s="17"/>
      <c r="UBB1" s="17"/>
      <c r="UBC1" s="17"/>
      <c r="UBD1" s="17"/>
      <c r="UBE1" s="17"/>
      <c r="UBF1" s="17"/>
      <c r="UBG1" s="17"/>
      <c r="UBH1" s="17"/>
      <c r="UBI1" s="17"/>
      <c r="UBJ1" s="17"/>
      <c r="UBK1" s="17"/>
      <c r="UBL1" s="17"/>
      <c r="UBM1" s="17"/>
      <c r="UBN1" s="17"/>
      <c r="UBO1" s="17"/>
      <c r="UBP1" s="17"/>
      <c r="UBQ1" s="17"/>
      <c r="UBR1" s="17"/>
      <c r="UBS1" s="17"/>
      <c r="UBT1" s="17"/>
      <c r="UBU1" s="17"/>
      <c r="UBV1" s="17"/>
      <c r="UBW1" s="17"/>
      <c r="UBX1" s="17"/>
      <c r="UBY1" s="17"/>
      <c r="UBZ1" s="17"/>
      <c r="UCA1" s="17"/>
      <c r="UCB1" s="17"/>
      <c r="UCC1" s="17"/>
      <c r="UCD1" s="17"/>
      <c r="UCE1" s="17"/>
      <c r="UCF1" s="17"/>
      <c r="UCG1" s="17"/>
      <c r="UCH1" s="17"/>
      <c r="UCI1" s="17"/>
      <c r="UCJ1" s="17"/>
      <c r="UCK1" s="17"/>
      <c r="UCL1" s="17"/>
      <c r="UCM1" s="17"/>
      <c r="UCN1" s="17"/>
      <c r="UCO1" s="17"/>
      <c r="UCP1" s="17"/>
      <c r="UCQ1" s="17"/>
      <c r="UCR1" s="17"/>
      <c r="UCS1" s="17"/>
      <c r="UCT1" s="17"/>
      <c r="UCU1" s="17"/>
      <c r="UCV1" s="17"/>
      <c r="UCW1" s="17"/>
      <c r="UCX1" s="17"/>
      <c r="UCY1" s="17"/>
      <c r="UCZ1" s="17"/>
      <c r="UDA1" s="17"/>
      <c r="UDB1" s="17"/>
      <c r="UDC1" s="17"/>
      <c r="UDD1" s="17"/>
      <c r="UDE1" s="17"/>
      <c r="UDF1" s="17"/>
      <c r="UDG1" s="17"/>
      <c r="UDH1" s="17"/>
      <c r="UDI1" s="17"/>
      <c r="UDJ1" s="17"/>
      <c r="UDK1" s="17"/>
      <c r="UDL1" s="17"/>
      <c r="UDM1" s="17"/>
      <c r="UDN1" s="17"/>
      <c r="UDO1" s="17"/>
      <c r="UDP1" s="17"/>
      <c r="UDQ1" s="17"/>
      <c r="UDR1" s="17"/>
      <c r="UDS1" s="17"/>
      <c r="UDT1" s="17"/>
      <c r="UDU1" s="17"/>
      <c r="UDV1" s="17"/>
      <c r="UDW1" s="17"/>
      <c r="UDX1" s="17"/>
      <c r="UDY1" s="17"/>
      <c r="UDZ1" s="17"/>
      <c r="UEA1" s="17"/>
      <c r="UEB1" s="17"/>
      <c r="UEC1" s="17"/>
      <c r="UED1" s="17"/>
      <c r="UEE1" s="17"/>
      <c r="UEF1" s="17"/>
      <c r="UEG1" s="17"/>
      <c r="UEH1" s="17"/>
      <c r="UEI1" s="17"/>
      <c r="UEJ1" s="17"/>
      <c r="UEK1" s="17"/>
      <c r="UEL1" s="17"/>
      <c r="UEM1" s="17"/>
      <c r="UEN1" s="17"/>
      <c r="UEO1" s="17"/>
      <c r="UEP1" s="17"/>
      <c r="UEQ1" s="17"/>
      <c r="UER1" s="17"/>
      <c r="UES1" s="17"/>
      <c r="UET1" s="17"/>
      <c r="UEU1" s="17"/>
      <c r="UEV1" s="17"/>
      <c r="UEW1" s="17"/>
      <c r="UEX1" s="17"/>
      <c r="UEY1" s="17"/>
      <c r="UEZ1" s="17"/>
      <c r="UFA1" s="17"/>
      <c r="UFB1" s="17"/>
      <c r="UFC1" s="17"/>
      <c r="UFD1" s="17"/>
      <c r="UFE1" s="17"/>
      <c r="UFF1" s="17"/>
      <c r="UFG1" s="17"/>
      <c r="UFH1" s="17"/>
      <c r="UFI1" s="17"/>
      <c r="UFJ1" s="17"/>
      <c r="UFK1" s="17"/>
      <c r="UFL1" s="17"/>
      <c r="UFM1" s="17"/>
      <c r="UFN1" s="17"/>
      <c r="UFO1" s="17"/>
      <c r="UFP1" s="17"/>
      <c r="UFQ1" s="17"/>
      <c r="UFR1" s="17"/>
      <c r="UFS1" s="17"/>
      <c r="UFT1" s="17"/>
      <c r="UFU1" s="17"/>
      <c r="UFV1" s="17"/>
      <c r="UFW1" s="17"/>
      <c r="UFX1" s="17"/>
      <c r="UFY1" s="17"/>
      <c r="UFZ1" s="17"/>
      <c r="UGA1" s="17"/>
      <c r="UGB1" s="17"/>
      <c r="UGC1" s="17"/>
      <c r="UGD1" s="17"/>
      <c r="UGE1" s="17"/>
      <c r="UGF1" s="17"/>
      <c r="UGG1" s="17"/>
      <c r="UGH1" s="17"/>
      <c r="UGI1" s="17"/>
      <c r="UGJ1" s="17"/>
      <c r="UGK1" s="17"/>
      <c r="UGL1" s="17"/>
      <c r="UGM1" s="17"/>
      <c r="UGN1" s="17"/>
      <c r="UGO1" s="17"/>
      <c r="UGP1" s="17"/>
      <c r="UGQ1" s="17"/>
      <c r="UGR1" s="17"/>
      <c r="UGS1" s="17"/>
      <c r="UGT1" s="17"/>
      <c r="UGU1" s="17"/>
      <c r="UGV1" s="17"/>
      <c r="UGW1" s="17"/>
      <c r="UGX1" s="17"/>
      <c r="UGY1" s="17"/>
      <c r="UGZ1" s="17"/>
      <c r="UHA1" s="17"/>
      <c r="UHB1" s="17"/>
      <c r="UHC1" s="17"/>
      <c r="UHD1" s="17"/>
      <c r="UHE1" s="17"/>
      <c r="UHF1" s="17"/>
      <c r="UHG1" s="17"/>
      <c r="UHH1" s="17"/>
      <c r="UHI1" s="17"/>
      <c r="UHJ1" s="17"/>
      <c r="UHK1" s="17"/>
      <c r="UHL1" s="17"/>
      <c r="UHM1" s="17"/>
      <c r="UHN1" s="17"/>
      <c r="UHO1" s="17"/>
      <c r="UHP1" s="17"/>
      <c r="UHQ1" s="17"/>
      <c r="UHR1" s="17"/>
      <c r="UHS1" s="17"/>
      <c r="UHT1" s="17"/>
      <c r="UHU1" s="17"/>
      <c r="UHV1" s="17"/>
      <c r="UHW1" s="17"/>
      <c r="UHX1" s="17"/>
      <c r="UHY1" s="17"/>
      <c r="UHZ1" s="17"/>
      <c r="UIA1" s="17"/>
      <c r="UIB1" s="17"/>
      <c r="UIC1" s="17"/>
      <c r="UID1" s="17"/>
      <c r="UIE1" s="17"/>
      <c r="UIF1" s="17"/>
      <c r="UIG1" s="17"/>
      <c r="UIH1" s="17"/>
      <c r="UII1" s="17"/>
      <c r="UIJ1" s="17"/>
      <c r="UIK1" s="17"/>
      <c r="UIL1" s="17"/>
      <c r="UIM1" s="17"/>
      <c r="UIN1" s="17"/>
      <c r="UIO1" s="17"/>
      <c r="UIP1" s="17"/>
      <c r="UIQ1" s="17"/>
      <c r="UIR1" s="17"/>
      <c r="UIS1" s="17"/>
      <c r="UIT1" s="17"/>
      <c r="UIU1" s="17"/>
      <c r="UIV1" s="17"/>
      <c r="UIW1" s="17"/>
      <c r="UIX1" s="17"/>
      <c r="UIY1" s="17"/>
      <c r="UIZ1" s="17"/>
      <c r="UJA1" s="17"/>
      <c r="UJB1" s="17"/>
      <c r="UJC1" s="17"/>
      <c r="UJD1" s="17"/>
      <c r="UJE1" s="17"/>
      <c r="UJF1" s="17"/>
      <c r="UJG1" s="17"/>
      <c r="UJH1" s="17"/>
      <c r="UJI1" s="17"/>
      <c r="UJJ1" s="17"/>
      <c r="UJK1" s="17"/>
      <c r="UJL1" s="17"/>
      <c r="UJM1" s="17"/>
      <c r="UJN1" s="17"/>
      <c r="UJO1" s="17"/>
      <c r="UJP1" s="17"/>
      <c r="UJQ1" s="17"/>
      <c r="UJR1" s="17"/>
      <c r="UJS1" s="17"/>
      <c r="UJT1" s="17"/>
      <c r="UJU1" s="17"/>
      <c r="UJV1" s="17"/>
      <c r="UJW1" s="17"/>
      <c r="UJX1" s="17"/>
      <c r="UJY1" s="17"/>
      <c r="UJZ1" s="17"/>
      <c r="UKA1" s="17"/>
      <c r="UKB1" s="17"/>
      <c r="UKC1" s="17"/>
      <c r="UKD1" s="17"/>
      <c r="UKE1" s="17"/>
      <c r="UKF1" s="17"/>
      <c r="UKG1" s="17"/>
      <c r="UKH1" s="17"/>
      <c r="UKI1" s="17"/>
      <c r="UKJ1" s="17"/>
      <c r="UKK1" s="17"/>
      <c r="UKL1" s="17"/>
      <c r="UKM1" s="17"/>
      <c r="UKN1" s="17"/>
      <c r="UKO1" s="17"/>
      <c r="UKP1" s="17"/>
      <c r="UKQ1" s="17"/>
      <c r="UKR1" s="17"/>
      <c r="UKS1" s="17"/>
      <c r="UKT1" s="17"/>
      <c r="UKU1" s="17"/>
      <c r="UKV1" s="17"/>
      <c r="UKW1" s="17"/>
      <c r="UKX1" s="17"/>
      <c r="UKY1" s="17"/>
      <c r="UKZ1" s="17"/>
      <c r="ULA1" s="17"/>
      <c r="ULB1" s="17"/>
      <c r="ULC1" s="17"/>
      <c r="ULD1" s="17"/>
      <c r="ULE1" s="17"/>
      <c r="ULF1" s="17"/>
      <c r="ULG1" s="17"/>
      <c r="ULH1" s="17"/>
      <c r="ULI1" s="17"/>
      <c r="ULJ1" s="17"/>
      <c r="ULK1" s="17"/>
      <c r="ULL1" s="17"/>
      <c r="ULM1" s="17"/>
      <c r="ULN1" s="17"/>
      <c r="ULO1" s="17"/>
      <c r="ULP1" s="17"/>
      <c r="ULQ1" s="17"/>
      <c r="ULR1" s="17"/>
      <c r="ULS1" s="17"/>
      <c r="ULT1" s="17"/>
      <c r="ULU1" s="17"/>
      <c r="ULV1" s="17"/>
      <c r="ULW1" s="17"/>
      <c r="ULX1" s="17"/>
      <c r="ULY1" s="17"/>
      <c r="ULZ1" s="17"/>
      <c r="UMA1" s="17"/>
      <c r="UMB1" s="17"/>
      <c r="UMC1" s="17"/>
      <c r="UMD1" s="17"/>
      <c r="UME1" s="17"/>
      <c r="UMF1" s="17"/>
      <c r="UMG1" s="17"/>
      <c r="UMH1" s="17"/>
      <c r="UMI1" s="17"/>
      <c r="UMJ1" s="17"/>
      <c r="UMK1" s="17"/>
      <c r="UML1" s="17"/>
      <c r="UMM1" s="17"/>
      <c r="UMN1" s="17"/>
      <c r="UMO1" s="17"/>
      <c r="UMP1" s="17"/>
      <c r="UMQ1" s="17"/>
      <c r="UMR1" s="17"/>
      <c r="UMS1" s="17"/>
      <c r="UMT1" s="17"/>
      <c r="UMU1" s="17"/>
      <c r="UMV1" s="17"/>
      <c r="UMW1" s="17"/>
      <c r="UMX1" s="17"/>
      <c r="UMY1" s="17"/>
      <c r="UMZ1" s="17"/>
      <c r="UNA1" s="17"/>
      <c r="UNB1" s="17"/>
      <c r="UNC1" s="17"/>
      <c r="UND1" s="17"/>
      <c r="UNE1" s="17"/>
      <c r="UNF1" s="17"/>
      <c r="UNG1" s="17"/>
      <c r="UNH1" s="17"/>
      <c r="UNI1" s="17"/>
      <c r="UNJ1" s="17"/>
      <c r="UNK1" s="17"/>
      <c r="UNL1" s="17"/>
      <c r="UNM1" s="17"/>
      <c r="UNN1" s="17"/>
      <c r="UNO1" s="17"/>
      <c r="UNP1" s="17"/>
      <c r="UNQ1" s="17"/>
      <c r="UNR1" s="17"/>
      <c r="UNS1" s="17"/>
      <c r="UNT1" s="17"/>
      <c r="UNU1" s="17"/>
      <c r="UNV1" s="17"/>
      <c r="UNW1" s="17"/>
      <c r="UNX1" s="17"/>
      <c r="UNY1" s="17"/>
      <c r="UNZ1" s="17"/>
      <c r="UOA1" s="17"/>
      <c r="UOB1" s="17"/>
      <c r="UOC1" s="17"/>
      <c r="UOD1" s="17"/>
      <c r="UOE1" s="17"/>
      <c r="UOF1" s="17"/>
      <c r="UOG1" s="17"/>
      <c r="UOH1" s="17"/>
      <c r="UOI1" s="17"/>
      <c r="UOJ1" s="17"/>
      <c r="UOK1" s="17"/>
      <c r="UOL1" s="17"/>
      <c r="UOM1" s="17"/>
      <c r="UON1" s="17"/>
      <c r="UOO1" s="17"/>
      <c r="UOP1" s="17"/>
      <c r="UOQ1" s="17"/>
      <c r="UOR1" s="17"/>
      <c r="UOS1" s="17"/>
      <c r="UOT1" s="17"/>
      <c r="UOU1" s="17"/>
      <c r="UOV1" s="17"/>
      <c r="UOW1" s="17"/>
      <c r="UOX1" s="17"/>
      <c r="UOY1" s="17"/>
      <c r="UOZ1" s="17"/>
      <c r="UPA1" s="17"/>
      <c r="UPB1" s="17"/>
      <c r="UPC1" s="17"/>
      <c r="UPD1" s="17"/>
      <c r="UPE1" s="17"/>
      <c r="UPF1" s="17"/>
      <c r="UPG1" s="17"/>
      <c r="UPH1" s="17"/>
      <c r="UPI1" s="17"/>
      <c r="UPJ1" s="17"/>
      <c r="UPK1" s="17"/>
      <c r="UPL1" s="17"/>
      <c r="UPM1" s="17"/>
      <c r="UPN1" s="17"/>
      <c r="UPO1" s="17"/>
      <c r="UPP1" s="17"/>
      <c r="UPQ1" s="17"/>
      <c r="UPR1" s="17"/>
      <c r="UPS1" s="17"/>
      <c r="UPT1" s="17"/>
      <c r="UPU1" s="17"/>
      <c r="UPV1" s="17"/>
      <c r="UPW1" s="17"/>
      <c r="UPX1" s="17"/>
      <c r="UPY1" s="17"/>
      <c r="UPZ1" s="17"/>
      <c r="UQA1" s="17"/>
      <c r="UQB1" s="17"/>
      <c r="UQC1" s="17"/>
      <c r="UQD1" s="17"/>
      <c r="UQE1" s="17"/>
      <c r="UQF1" s="17"/>
      <c r="UQG1" s="17"/>
      <c r="UQH1" s="17"/>
      <c r="UQI1" s="17"/>
      <c r="UQJ1" s="17"/>
      <c r="UQK1" s="17"/>
      <c r="UQL1" s="17"/>
      <c r="UQM1" s="17"/>
      <c r="UQN1" s="17"/>
      <c r="UQO1" s="17"/>
      <c r="UQP1" s="17"/>
      <c r="UQQ1" s="17"/>
      <c r="UQR1" s="17"/>
      <c r="UQS1" s="17"/>
      <c r="UQT1" s="17"/>
      <c r="UQU1" s="17"/>
      <c r="UQV1" s="17"/>
      <c r="UQW1" s="17"/>
      <c r="UQX1" s="17"/>
      <c r="UQY1" s="17"/>
      <c r="UQZ1" s="17"/>
      <c r="URA1" s="17"/>
      <c r="URB1" s="17"/>
      <c r="URC1" s="17"/>
      <c r="URD1" s="17"/>
      <c r="URE1" s="17"/>
      <c r="URF1" s="17"/>
      <c r="URG1" s="17"/>
      <c r="URH1" s="17"/>
      <c r="URI1" s="17"/>
      <c r="URJ1" s="17"/>
      <c r="URK1" s="17"/>
      <c r="URL1" s="17"/>
      <c r="URM1" s="17"/>
      <c r="URN1" s="17"/>
      <c r="URO1" s="17"/>
      <c r="URP1" s="17"/>
      <c r="URQ1" s="17"/>
      <c r="URR1" s="17"/>
      <c r="URS1" s="17"/>
      <c r="URT1" s="17"/>
      <c r="URU1" s="17"/>
      <c r="URV1" s="17"/>
      <c r="URW1" s="17"/>
      <c r="URX1" s="17"/>
      <c r="URY1" s="17"/>
      <c r="URZ1" s="17"/>
      <c r="USA1" s="17"/>
      <c r="USB1" s="17"/>
      <c r="USC1" s="17"/>
      <c r="USD1" s="17"/>
      <c r="USE1" s="17"/>
      <c r="USF1" s="17"/>
      <c r="USG1" s="17"/>
      <c r="USH1" s="17"/>
      <c r="USI1" s="17"/>
      <c r="USJ1" s="17"/>
      <c r="USK1" s="17"/>
      <c r="USL1" s="17"/>
      <c r="USM1" s="17"/>
      <c r="USN1" s="17"/>
      <c r="USO1" s="17"/>
      <c r="USP1" s="17"/>
      <c r="USQ1" s="17"/>
      <c r="USR1" s="17"/>
      <c r="USS1" s="17"/>
      <c r="UST1" s="17"/>
      <c r="USU1" s="17"/>
      <c r="USV1" s="17"/>
      <c r="USW1" s="17"/>
      <c r="USX1" s="17"/>
      <c r="USY1" s="17"/>
      <c r="USZ1" s="17"/>
      <c r="UTA1" s="17"/>
      <c r="UTB1" s="17"/>
      <c r="UTC1" s="17"/>
      <c r="UTD1" s="17"/>
      <c r="UTE1" s="17"/>
      <c r="UTF1" s="17"/>
      <c r="UTG1" s="17"/>
      <c r="UTH1" s="17"/>
      <c r="UTI1" s="17"/>
      <c r="UTJ1" s="17"/>
      <c r="UTK1" s="17"/>
      <c r="UTL1" s="17"/>
      <c r="UTM1" s="17"/>
      <c r="UTN1" s="17"/>
      <c r="UTO1" s="17"/>
      <c r="UTP1" s="17"/>
      <c r="UTQ1" s="17"/>
      <c r="UTR1" s="17"/>
      <c r="UTS1" s="17"/>
      <c r="UTT1" s="17"/>
      <c r="UTU1" s="17"/>
      <c r="UTV1" s="17"/>
      <c r="UTW1" s="17"/>
      <c r="UTX1" s="17"/>
      <c r="UTY1" s="17"/>
      <c r="UTZ1" s="17"/>
      <c r="UUA1" s="17"/>
      <c r="UUB1" s="17"/>
      <c r="UUC1" s="17"/>
      <c r="UUD1" s="17"/>
      <c r="UUE1" s="17"/>
      <c r="UUF1" s="17"/>
      <c r="UUG1" s="17"/>
      <c r="UUH1" s="17"/>
      <c r="UUI1" s="17"/>
      <c r="UUJ1" s="17"/>
      <c r="UUK1" s="17"/>
      <c r="UUL1" s="17"/>
      <c r="UUM1" s="17"/>
      <c r="UUN1" s="17"/>
      <c r="UUO1" s="17"/>
      <c r="UUP1" s="17"/>
      <c r="UUQ1" s="17"/>
      <c r="UUR1" s="17"/>
      <c r="UUS1" s="17"/>
      <c r="UUT1" s="17"/>
      <c r="UUU1" s="17"/>
      <c r="UUV1" s="17"/>
      <c r="UUW1" s="17"/>
      <c r="UUX1" s="17"/>
      <c r="UUY1" s="17"/>
      <c r="UUZ1" s="17"/>
      <c r="UVA1" s="17"/>
      <c r="UVB1" s="17"/>
      <c r="UVC1" s="17"/>
      <c r="UVD1" s="17"/>
      <c r="UVE1" s="17"/>
      <c r="UVF1" s="17"/>
      <c r="UVG1" s="17"/>
      <c r="UVH1" s="17"/>
      <c r="UVI1" s="17"/>
      <c r="UVJ1" s="17"/>
      <c r="UVK1" s="17"/>
      <c r="UVL1" s="17"/>
      <c r="UVM1" s="17"/>
      <c r="UVN1" s="17"/>
      <c r="UVO1" s="17"/>
      <c r="UVP1" s="17"/>
      <c r="UVQ1" s="17"/>
      <c r="UVR1" s="17"/>
      <c r="UVS1" s="17"/>
      <c r="UVT1" s="17"/>
      <c r="UVU1" s="17"/>
      <c r="UVV1" s="17"/>
      <c r="UVW1" s="17"/>
      <c r="UVX1" s="17"/>
      <c r="UVY1" s="17"/>
      <c r="UVZ1" s="17"/>
      <c r="UWA1" s="17"/>
      <c r="UWB1" s="17"/>
      <c r="UWC1" s="17"/>
      <c r="UWD1" s="17"/>
      <c r="UWE1" s="17"/>
      <c r="UWF1" s="17"/>
      <c r="UWG1" s="17"/>
      <c r="UWH1" s="17"/>
      <c r="UWI1" s="17"/>
      <c r="UWJ1" s="17"/>
      <c r="UWK1" s="17"/>
      <c r="UWL1" s="17"/>
      <c r="UWM1" s="17"/>
      <c r="UWN1" s="17"/>
      <c r="UWO1" s="17"/>
      <c r="UWP1" s="17"/>
      <c r="UWQ1" s="17"/>
      <c r="UWR1" s="17"/>
      <c r="UWS1" s="17"/>
      <c r="UWT1" s="17"/>
      <c r="UWU1" s="17"/>
      <c r="UWV1" s="17"/>
      <c r="UWW1" s="17"/>
      <c r="UWX1" s="17"/>
      <c r="UWY1" s="17"/>
      <c r="UWZ1" s="17"/>
      <c r="UXA1" s="17"/>
      <c r="UXB1" s="17"/>
      <c r="UXC1" s="17"/>
      <c r="UXD1" s="17"/>
      <c r="UXE1" s="17"/>
      <c r="UXF1" s="17"/>
      <c r="UXG1" s="17"/>
      <c r="UXH1" s="17"/>
      <c r="UXI1" s="17"/>
      <c r="UXJ1" s="17"/>
      <c r="UXK1" s="17"/>
      <c r="UXL1" s="17"/>
      <c r="UXM1" s="17"/>
      <c r="UXN1" s="17"/>
      <c r="UXO1" s="17"/>
      <c r="UXP1" s="17"/>
      <c r="UXQ1" s="17"/>
      <c r="UXR1" s="17"/>
      <c r="UXS1" s="17"/>
      <c r="UXT1" s="17"/>
      <c r="UXU1" s="17"/>
      <c r="UXV1" s="17"/>
      <c r="UXW1" s="17"/>
      <c r="UXX1" s="17"/>
      <c r="UXY1" s="17"/>
      <c r="UXZ1" s="17"/>
      <c r="UYA1" s="17"/>
      <c r="UYB1" s="17"/>
      <c r="UYC1" s="17"/>
      <c r="UYD1" s="17"/>
      <c r="UYE1" s="17"/>
      <c r="UYF1" s="17"/>
      <c r="UYG1" s="17"/>
      <c r="UYH1" s="17"/>
      <c r="UYI1" s="17"/>
      <c r="UYJ1" s="17"/>
      <c r="UYK1" s="17"/>
      <c r="UYL1" s="17"/>
      <c r="UYM1" s="17"/>
      <c r="UYN1" s="17"/>
      <c r="UYO1" s="17"/>
      <c r="UYP1" s="17"/>
      <c r="UYQ1" s="17"/>
      <c r="UYR1" s="17"/>
      <c r="UYS1" s="17"/>
      <c r="UYT1" s="17"/>
      <c r="UYU1" s="17"/>
      <c r="UYV1" s="17"/>
      <c r="UYW1" s="17"/>
      <c r="UYX1" s="17"/>
      <c r="UYY1" s="17"/>
      <c r="UYZ1" s="17"/>
      <c r="UZA1" s="17"/>
      <c r="UZB1" s="17"/>
      <c r="UZC1" s="17"/>
      <c r="UZD1" s="17"/>
      <c r="UZE1" s="17"/>
      <c r="UZF1" s="17"/>
      <c r="UZG1" s="17"/>
      <c r="UZH1" s="17"/>
      <c r="UZI1" s="17"/>
      <c r="UZJ1" s="17"/>
      <c r="UZK1" s="17"/>
      <c r="UZL1" s="17"/>
      <c r="UZM1" s="17"/>
      <c r="UZN1" s="17"/>
      <c r="UZO1" s="17"/>
      <c r="UZP1" s="17"/>
      <c r="UZQ1" s="17"/>
      <c r="UZR1" s="17"/>
      <c r="UZS1" s="17"/>
      <c r="UZT1" s="17"/>
      <c r="UZU1" s="17"/>
      <c r="UZV1" s="17"/>
      <c r="UZW1" s="17"/>
      <c r="UZX1" s="17"/>
      <c r="UZY1" s="17"/>
      <c r="UZZ1" s="17"/>
      <c r="VAA1" s="17"/>
      <c r="VAB1" s="17"/>
      <c r="VAC1" s="17"/>
      <c r="VAD1" s="17"/>
      <c r="VAE1" s="17"/>
      <c r="VAF1" s="17"/>
      <c r="VAG1" s="17"/>
      <c r="VAH1" s="17"/>
      <c r="VAI1" s="17"/>
      <c r="VAJ1" s="17"/>
      <c r="VAK1" s="17"/>
      <c r="VAL1" s="17"/>
      <c r="VAM1" s="17"/>
      <c r="VAN1" s="17"/>
      <c r="VAO1" s="17"/>
      <c r="VAP1" s="17"/>
      <c r="VAQ1" s="17"/>
      <c r="VAR1" s="17"/>
      <c r="VAS1" s="17"/>
      <c r="VAT1" s="17"/>
      <c r="VAU1" s="17"/>
      <c r="VAV1" s="17"/>
      <c r="VAW1" s="17"/>
      <c r="VAX1" s="17"/>
      <c r="VAY1" s="17"/>
      <c r="VAZ1" s="17"/>
      <c r="VBA1" s="17"/>
      <c r="VBB1" s="17"/>
      <c r="VBC1" s="17"/>
      <c r="VBD1" s="17"/>
      <c r="VBE1" s="17"/>
      <c r="VBF1" s="17"/>
      <c r="VBG1" s="17"/>
      <c r="VBH1" s="17"/>
      <c r="VBI1" s="17"/>
      <c r="VBJ1" s="17"/>
      <c r="VBK1" s="17"/>
      <c r="VBL1" s="17"/>
      <c r="VBM1" s="17"/>
      <c r="VBN1" s="17"/>
      <c r="VBO1" s="17"/>
      <c r="VBP1" s="17"/>
      <c r="VBQ1" s="17"/>
      <c r="VBR1" s="17"/>
      <c r="VBS1" s="17"/>
      <c r="VBT1" s="17"/>
      <c r="VBU1" s="17"/>
      <c r="VBV1" s="17"/>
      <c r="VBW1" s="17"/>
      <c r="VBX1" s="17"/>
      <c r="VBY1" s="17"/>
      <c r="VBZ1" s="17"/>
      <c r="VCA1" s="17"/>
      <c r="VCB1" s="17"/>
      <c r="VCC1" s="17"/>
      <c r="VCD1" s="17"/>
      <c r="VCE1" s="17"/>
      <c r="VCF1" s="17"/>
      <c r="VCG1" s="17"/>
      <c r="VCH1" s="17"/>
      <c r="VCI1" s="17"/>
      <c r="VCJ1" s="17"/>
      <c r="VCK1" s="17"/>
      <c r="VCL1" s="17"/>
      <c r="VCM1" s="17"/>
      <c r="VCN1" s="17"/>
      <c r="VCO1" s="17"/>
      <c r="VCP1" s="17"/>
      <c r="VCQ1" s="17"/>
      <c r="VCR1" s="17"/>
      <c r="VCS1" s="17"/>
      <c r="VCT1" s="17"/>
      <c r="VCU1" s="17"/>
      <c r="VCV1" s="17"/>
      <c r="VCW1" s="17"/>
      <c r="VCX1" s="17"/>
      <c r="VCY1" s="17"/>
      <c r="VCZ1" s="17"/>
      <c r="VDA1" s="17"/>
      <c r="VDB1" s="17"/>
      <c r="VDC1" s="17"/>
      <c r="VDD1" s="17"/>
      <c r="VDE1" s="17"/>
      <c r="VDF1" s="17"/>
      <c r="VDG1" s="17"/>
      <c r="VDH1" s="17"/>
      <c r="VDI1" s="17"/>
      <c r="VDJ1" s="17"/>
      <c r="VDK1" s="17"/>
      <c r="VDL1" s="17"/>
      <c r="VDM1" s="17"/>
      <c r="VDN1" s="17"/>
      <c r="VDO1" s="17"/>
      <c r="VDP1" s="17"/>
      <c r="VDQ1" s="17"/>
      <c r="VDR1" s="17"/>
      <c r="VDS1" s="17"/>
      <c r="VDT1" s="17"/>
      <c r="VDU1" s="17"/>
      <c r="VDV1" s="17"/>
      <c r="VDW1" s="17"/>
      <c r="VDX1" s="17"/>
      <c r="VDY1" s="17"/>
      <c r="VDZ1" s="17"/>
      <c r="VEA1" s="17"/>
      <c r="VEB1" s="17"/>
      <c r="VEC1" s="17"/>
      <c r="VED1" s="17"/>
      <c r="VEE1" s="17"/>
      <c r="VEF1" s="17"/>
      <c r="VEG1" s="17"/>
      <c r="VEH1" s="17"/>
      <c r="VEI1" s="17"/>
      <c r="VEJ1" s="17"/>
      <c r="VEK1" s="17"/>
      <c r="VEL1" s="17"/>
      <c r="VEM1" s="17"/>
      <c r="VEN1" s="17"/>
      <c r="VEO1" s="17"/>
      <c r="VEP1" s="17"/>
      <c r="VEQ1" s="17"/>
      <c r="VER1" s="17"/>
      <c r="VES1" s="17"/>
      <c r="VET1" s="17"/>
      <c r="VEU1" s="17"/>
      <c r="VEV1" s="17"/>
      <c r="VEW1" s="17"/>
      <c r="VEX1" s="17"/>
      <c r="VEY1" s="17"/>
      <c r="VEZ1" s="17"/>
      <c r="VFA1" s="17"/>
      <c r="VFB1" s="17"/>
      <c r="VFC1" s="17"/>
      <c r="VFD1" s="17"/>
      <c r="VFE1" s="17"/>
      <c r="VFF1" s="17"/>
      <c r="VFG1" s="17"/>
      <c r="VFH1" s="17"/>
      <c r="VFI1" s="17"/>
      <c r="VFJ1" s="17"/>
      <c r="VFK1" s="17"/>
      <c r="VFL1" s="17"/>
      <c r="VFM1" s="17"/>
      <c r="VFN1" s="17"/>
      <c r="VFO1" s="17"/>
      <c r="VFP1" s="17"/>
      <c r="VFQ1" s="17"/>
      <c r="VFR1" s="17"/>
      <c r="VFS1" s="17"/>
      <c r="VFT1" s="17"/>
      <c r="VFU1" s="17"/>
      <c r="VFV1" s="17"/>
      <c r="VFW1" s="17"/>
      <c r="VFX1" s="17"/>
      <c r="VFY1" s="17"/>
      <c r="VFZ1" s="17"/>
      <c r="VGA1" s="17"/>
      <c r="VGB1" s="17"/>
      <c r="VGC1" s="17"/>
      <c r="VGD1" s="17"/>
      <c r="VGE1" s="17"/>
      <c r="VGF1" s="17"/>
      <c r="VGG1" s="17"/>
      <c r="VGH1" s="17"/>
      <c r="VGI1" s="17"/>
      <c r="VGJ1" s="17"/>
      <c r="VGK1" s="17"/>
      <c r="VGL1" s="17"/>
      <c r="VGM1" s="17"/>
      <c r="VGN1" s="17"/>
      <c r="VGO1" s="17"/>
      <c r="VGP1" s="17"/>
      <c r="VGQ1" s="17"/>
      <c r="VGR1" s="17"/>
      <c r="VGS1" s="17"/>
      <c r="VGT1" s="17"/>
      <c r="VGU1" s="17"/>
      <c r="VGV1" s="17"/>
      <c r="VGW1" s="17"/>
      <c r="VGX1" s="17"/>
      <c r="VGY1" s="17"/>
      <c r="VGZ1" s="17"/>
      <c r="VHA1" s="17"/>
      <c r="VHB1" s="17"/>
      <c r="VHC1" s="17"/>
      <c r="VHD1" s="17"/>
      <c r="VHE1" s="17"/>
      <c r="VHF1" s="17"/>
      <c r="VHG1" s="17"/>
      <c r="VHH1" s="17"/>
      <c r="VHI1" s="17"/>
      <c r="VHJ1" s="17"/>
      <c r="VHK1" s="17"/>
      <c r="VHL1" s="17"/>
      <c r="VHM1" s="17"/>
      <c r="VHN1" s="17"/>
      <c r="VHO1" s="17"/>
      <c r="VHP1" s="17"/>
      <c r="VHQ1" s="17"/>
      <c r="VHR1" s="17"/>
      <c r="VHS1" s="17"/>
      <c r="VHT1" s="17"/>
      <c r="VHU1" s="17"/>
      <c r="VHV1" s="17"/>
      <c r="VHW1" s="17"/>
      <c r="VHX1" s="17"/>
      <c r="VHY1" s="17"/>
      <c r="VHZ1" s="17"/>
      <c r="VIA1" s="17"/>
      <c r="VIB1" s="17"/>
      <c r="VIC1" s="17"/>
      <c r="VID1" s="17"/>
      <c r="VIE1" s="17"/>
      <c r="VIF1" s="17"/>
      <c r="VIG1" s="17"/>
      <c r="VIH1" s="17"/>
      <c r="VII1" s="17"/>
      <c r="VIJ1" s="17"/>
      <c r="VIK1" s="17"/>
      <c r="VIL1" s="17"/>
      <c r="VIM1" s="17"/>
      <c r="VIN1" s="17"/>
      <c r="VIO1" s="17"/>
      <c r="VIP1" s="17"/>
      <c r="VIQ1" s="17"/>
      <c r="VIR1" s="17"/>
      <c r="VIS1" s="17"/>
      <c r="VIT1" s="17"/>
      <c r="VIU1" s="17"/>
      <c r="VIV1" s="17"/>
      <c r="VIW1" s="17"/>
      <c r="VIX1" s="17"/>
      <c r="VIY1" s="17"/>
      <c r="VIZ1" s="17"/>
      <c r="VJA1" s="17"/>
      <c r="VJB1" s="17"/>
      <c r="VJC1" s="17"/>
      <c r="VJD1" s="17"/>
      <c r="VJE1" s="17"/>
      <c r="VJF1" s="17"/>
      <c r="VJG1" s="17"/>
      <c r="VJH1" s="17"/>
      <c r="VJI1" s="17"/>
      <c r="VJJ1" s="17"/>
      <c r="VJK1" s="17"/>
      <c r="VJL1" s="17"/>
      <c r="VJM1" s="17"/>
      <c r="VJN1" s="17"/>
      <c r="VJO1" s="17"/>
      <c r="VJP1" s="17"/>
      <c r="VJQ1" s="17"/>
      <c r="VJR1" s="17"/>
      <c r="VJS1" s="17"/>
      <c r="VJT1" s="17"/>
      <c r="VJU1" s="17"/>
      <c r="VJV1" s="17"/>
      <c r="VJW1" s="17"/>
      <c r="VJX1" s="17"/>
      <c r="VJY1" s="17"/>
      <c r="VJZ1" s="17"/>
      <c r="VKA1" s="17"/>
      <c r="VKB1" s="17"/>
      <c r="VKC1" s="17"/>
      <c r="VKD1" s="17"/>
      <c r="VKE1" s="17"/>
      <c r="VKF1" s="17"/>
      <c r="VKG1" s="17"/>
      <c r="VKH1" s="17"/>
      <c r="VKI1" s="17"/>
      <c r="VKJ1" s="17"/>
      <c r="VKK1" s="17"/>
      <c r="VKL1" s="17"/>
      <c r="VKM1" s="17"/>
      <c r="VKN1" s="17"/>
      <c r="VKO1" s="17"/>
      <c r="VKP1" s="17"/>
      <c r="VKQ1" s="17"/>
      <c r="VKR1" s="17"/>
      <c r="VKS1" s="17"/>
      <c r="VKT1" s="17"/>
      <c r="VKU1" s="17"/>
      <c r="VKV1" s="17"/>
      <c r="VKW1" s="17"/>
      <c r="VKX1" s="17"/>
      <c r="VKY1" s="17"/>
      <c r="VKZ1" s="17"/>
      <c r="VLA1" s="17"/>
      <c r="VLB1" s="17"/>
      <c r="VLC1" s="17"/>
      <c r="VLD1" s="17"/>
      <c r="VLE1" s="17"/>
      <c r="VLF1" s="17"/>
      <c r="VLG1" s="17"/>
      <c r="VLH1" s="17"/>
      <c r="VLI1" s="17"/>
      <c r="VLJ1" s="17"/>
      <c r="VLK1" s="17"/>
      <c r="VLL1" s="17"/>
      <c r="VLM1" s="17"/>
      <c r="VLN1" s="17"/>
      <c r="VLO1" s="17"/>
      <c r="VLP1" s="17"/>
      <c r="VLQ1" s="17"/>
      <c r="VLR1" s="17"/>
      <c r="VLS1" s="17"/>
      <c r="VLT1" s="17"/>
      <c r="VLU1" s="17"/>
      <c r="VLV1" s="17"/>
      <c r="VLW1" s="17"/>
      <c r="VLX1" s="17"/>
      <c r="VLY1" s="17"/>
      <c r="VLZ1" s="17"/>
      <c r="VMA1" s="17"/>
      <c r="VMB1" s="17"/>
      <c r="VMC1" s="17"/>
      <c r="VMD1" s="17"/>
      <c r="VME1" s="17"/>
      <c r="VMF1" s="17"/>
      <c r="VMG1" s="17"/>
      <c r="VMH1" s="17"/>
      <c r="VMI1" s="17"/>
      <c r="VMJ1" s="17"/>
      <c r="VMK1" s="17"/>
      <c r="VML1" s="17"/>
      <c r="VMM1" s="17"/>
      <c r="VMN1" s="17"/>
      <c r="VMO1" s="17"/>
      <c r="VMP1" s="17"/>
      <c r="VMQ1" s="17"/>
      <c r="VMR1" s="17"/>
      <c r="VMS1" s="17"/>
      <c r="VMT1" s="17"/>
      <c r="VMU1" s="17"/>
      <c r="VMV1" s="17"/>
      <c r="VMW1" s="17"/>
      <c r="VMX1" s="17"/>
      <c r="VMY1" s="17"/>
      <c r="VMZ1" s="17"/>
      <c r="VNA1" s="17"/>
      <c r="VNB1" s="17"/>
      <c r="VNC1" s="17"/>
      <c r="VND1" s="17"/>
      <c r="VNE1" s="17"/>
      <c r="VNF1" s="17"/>
      <c r="VNG1" s="17"/>
      <c r="VNH1" s="17"/>
      <c r="VNI1" s="17"/>
      <c r="VNJ1" s="17"/>
      <c r="VNK1" s="17"/>
      <c r="VNL1" s="17"/>
      <c r="VNM1" s="17"/>
      <c r="VNN1" s="17"/>
      <c r="VNO1" s="17"/>
      <c r="VNP1" s="17"/>
      <c r="VNQ1" s="17"/>
      <c r="VNR1" s="17"/>
      <c r="VNS1" s="17"/>
      <c r="VNT1" s="17"/>
      <c r="VNU1" s="17"/>
      <c r="VNV1" s="17"/>
      <c r="VNW1" s="17"/>
      <c r="VNX1" s="17"/>
      <c r="VNY1" s="17"/>
      <c r="VNZ1" s="17"/>
      <c r="VOA1" s="17"/>
      <c r="VOB1" s="17"/>
      <c r="VOC1" s="17"/>
      <c r="VOD1" s="17"/>
      <c r="VOE1" s="17"/>
      <c r="VOF1" s="17"/>
      <c r="VOG1" s="17"/>
      <c r="VOH1" s="17"/>
      <c r="VOI1" s="17"/>
      <c r="VOJ1" s="17"/>
      <c r="VOK1" s="17"/>
      <c r="VOL1" s="17"/>
      <c r="VOM1" s="17"/>
      <c r="VON1" s="17"/>
      <c r="VOO1" s="17"/>
      <c r="VOP1" s="17"/>
      <c r="VOQ1" s="17"/>
      <c r="VOR1" s="17"/>
      <c r="VOS1" s="17"/>
      <c r="VOT1" s="17"/>
      <c r="VOU1" s="17"/>
      <c r="VOV1" s="17"/>
      <c r="VOW1" s="17"/>
      <c r="VOX1" s="17"/>
      <c r="VOY1" s="17"/>
      <c r="VOZ1" s="17"/>
      <c r="VPA1" s="17"/>
      <c r="VPB1" s="17"/>
      <c r="VPC1" s="17"/>
      <c r="VPD1" s="17"/>
      <c r="VPE1" s="17"/>
      <c r="VPF1" s="17"/>
      <c r="VPG1" s="17"/>
      <c r="VPH1" s="17"/>
      <c r="VPI1" s="17"/>
      <c r="VPJ1" s="17"/>
      <c r="VPK1" s="17"/>
      <c r="VPL1" s="17"/>
      <c r="VPM1" s="17"/>
      <c r="VPN1" s="17"/>
      <c r="VPO1" s="17"/>
      <c r="VPP1" s="17"/>
      <c r="VPQ1" s="17"/>
      <c r="VPR1" s="17"/>
      <c r="VPS1" s="17"/>
      <c r="VPT1" s="17"/>
      <c r="VPU1" s="17"/>
      <c r="VPV1" s="17"/>
      <c r="VPW1" s="17"/>
      <c r="VPX1" s="17"/>
      <c r="VPY1" s="17"/>
      <c r="VPZ1" s="17"/>
      <c r="VQA1" s="17"/>
      <c r="VQB1" s="17"/>
      <c r="VQC1" s="17"/>
      <c r="VQD1" s="17"/>
      <c r="VQE1" s="17"/>
      <c r="VQF1" s="17"/>
      <c r="VQG1" s="17"/>
      <c r="VQH1" s="17"/>
      <c r="VQI1" s="17"/>
      <c r="VQJ1" s="17"/>
      <c r="VQK1" s="17"/>
      <c r="VQL1" s="17"/>
      <c r="VQM1" s="17"/>
      <c r="VQN1" s="17"/>
      <c r="VQO1" s="17"/>
      <c r="VQP1" s="17"/>
      <c r="VQQ1" s="17"/>
      <c r="VQR1" s="17"/>
      <c r="VQS1" s="17"/>
      <c r="VQT1" s="17"/>
      <c r="VQU1" s="17"/>
      <c r="VQV1" s="17"/>
      <c r="VQW1" s="17"/>
      <c r="VQX1" s="17"/>
      <c r="VQY1" s="17"/>
      <c r="VQZ1" s="17"/>
      <c r="VRA1" s="17"/>
      <c r="VRB1" s="17"/>
      <c r="VRC1" s="17"/>
      <c r="VRD1" s="17"/>
      <c r="VRE1" s="17"/>
      <c r="VRF1" s="17"/>
      <c r="VRG1" s="17"/>
      <c r="VRH1" s="17"/>
      <c r="VRI1" s="17"/>
      <c r="VRJ1" s="17"/>
      <c r="VRK1" s="17"/>
      <c r="VRL1" s="17"/>
      <c r="VRM1" s="17"/>
      <c r="VRN1" s="17"/>
      <c r="VRO1" s="17"/>
      <c r="VRP1" s="17"/>
      <c r="VRQ1" s="17"/>
      <c r="VRR1" s="17"/>
      <c r="VRS1" s="17"/>
      <c r="VRT1" s="17"/>
      <c r="VRU1" s="17"/>
      <c r="VRV1" s="17"/>
      <c r="VRW1" s="17"/>
      <c r="VRX1" s="17"/>
      <c r="VRY1" s="17"/>
      <c r="VRZ1" s="17"/>
      <c r="VSA1" s="17"/>
      <c r="VSB1" s="17"/>
      <c r="VSC1" s="17"/>
      <c r="VSD1" s="17"/>
      <c r="VSE1" s="17"/>
      <c r="VSF1" s="17"/>
      <c r="VSG1" s="17"/>
      <c r="VSH1" s="17"/>
      <c r="VSI1" s="17"/>
      <c r="VSJ1" s="17"/>
      <c r="VSK1" s="17"/>
      <c r="VSL1" s="17"/>
      <c r="VSM1" s="17"/>
      <c r="VSN1" s="17"/>
      <c r="VSO1" s="17"/>
      <c r="VSP1" s="17"/>
      <c r="VSQ1" s="17"/>
      <c r="VSR1" s="17"/>
      <c r="VSS1" s="17"/>
      <c r="VST1" s="17"/>
      <c r="VSU1" s="17"/>
      <c r="VSV1" s="17"/>
      <c r="VSW1" s="17"/>
      <c r="VSX1" s="17"/>
      <c r="VSY1" s="17"/>
      <c r="VSZ1" s="17"/>
      <c r="VTA1" s="17"/>
      <c r="VTB1" s="17"/>
      <c r="VTC1" s="17"/>
      <c r="VTD1" s="17"/>
      <c r="VTE1" s="17"/>
      <c r="VTF1" s="17"/>
      <c r="VTG1" s="17"/>
      <c r="VTH1" s="17"/>
      <c r="VTI1" s="17"/>
      <c r="VTJ1" s="17"/>
      <c r="VTK1" s="17"/>
      <c r="VTL1" s="17"/>
      <c r="VTM1" s="17"/>
      <c r="VTN1" s="17"/>
      <c r="VTO1" s="17"/>
      <c r="VTP1" s="17"/>
      <c r="VTQ1" s="17"/>
      <c r="VTR1" s="17"/>
      <c r="VTS1" s="17"/>
      <c r="VTT1" s="17"/>
      <c r="VTU1" s="17"/>
      <c r="VTV1" s="17"/>
      <c r="VTW1" s="17"/>
      <c r="VTX1" s="17"/>
      <c r="VTY1" s="17"/>
      <c r="VTZ1" s="17"/>
      <c r="VUA1" s="17"/>
      <c r="VUB1" s="17"/>
      <c r="VUC1" s="17"/>
      <c r="VUD1" s="17"/>
      <c r="VUE1" s="17"/>
      <c r="VUF1" s="17"/>
      <c r="VUG1" s="17"/>
      <c r="VUH1" s="17"/>
      <c r="VUI1" s="17"/>
      <c r="VUJ1" s="17"/>
      <c r="VUK1" s="17"/>
      <c r="VUL1" s="17"/>
      <c r="VUM1" s="17"/>
      <c r="VUN1" s="17"/>
      <c r="VUO1" s="17"/>
      <c r="VUP1" s="17"/>
      <c r="VUQ1" s="17"/>
      <c r="VUR1" s="17"/>
      <c r="VUS1" s="17"/>
      <c r="VUT1" s="17"/>
      <c r="VUU1" s="17"/>
      <c r="VUV1" s="17"/>
      <c r="VUW1" s="17"/>
      <c r="VUX1" s="17"/>
      <c r="VUY1" s="17"/>
      <c r="VUZ1" s="17"/>
      <c r="VVA1" s="17"/>
      <c r="VVB1" s="17"/>
      <c r="VVC1" s="17"/>
      <c r="VVD1" s="17"/>
      <c r="VVE1" s="17"/>
      <c r="VVF1" s="17"/>
      <c r="VVG1" s="17"/>
      <c r="VVH1" s="17"/>
      <c r="VVI1" s="17"/>
      <c r="VVJ1" s="17"/>
      <c r="VVK1" s="17"/>
      <c r="VVL1" s="17"/>
      <c r="VVM1" s="17"/>
      <c r="VVN1" s="17"/>
      <c r="VVO1" s="17"/>
      <c r="VVP1" s="17"/>
      <c r="VVQ1" s="17"/>
      <c r="VVR1" s="17"/>
      <c r="VVS1" s="17"/>
      <c r="VVT1" s="17"/>
      <c r="VVU1" s="17"/>
      <c r="VVV1" s="17"/>
      <c r="VVW1" s="17"/>
      <c r="VVX1" s="17"/>
      <c r="VVY1" s="17"/>
      <c r="VVZ1" s="17"/>
      <c r="VWA1" s="17"/>
      <c r="VWB1" s="17"/>
      <c r="VWC1" s="17"/>
      <c r="VWD1" s="17"/>
      <c r="VWE1" s="17"/>
      <c r="VWF1" s="17"/>
      <c r="VWG1" s="17"/>
      <c r="VWH1" s="17"/>
      <c r="VWI1" s="17"/>
      <c r="VWJ1" s="17"/>
      <c r="VWK1" s="17"/>
      <c r="VWL1" s="17"/>
      <c r="VWM1" s="17"/>
      <c r="VWN1" s="17"/>
      <c r="VWO1" s="17"/>
      <c r="VWP1" s="17"/>
      <c r="VWQ1" s="17"/>
      <c r="VWR1" s="17"/>
      <c r="VWS1" s="17"/>
      <c r="VWT1" s="17"/>
      <c r="VWU1" s="17"/>
      <c r="VWV1" s="17"/>
      <c r="VWW1" s="17"/>
      <c r="VWX1" s="17"/>
      <c r="VWY1" s="17"/>
      <c r="VWZ1" s="17"/>
      <c r="VXA1" s="17"/>
      <c r="VXB1" s="17"/>
      <c r="VXC1" s="17"/>
      <c r="VXD1" s="17"/>
      <c r="VXE1" s="17"/>
      <c r="VXF1" s="17"/>
      <c r="VXG1" s="17"/>
      <c r="VXH1" s="17"/>
      <c r="VXI1" s="17"/>
      <c r="VXJ1" s="17"/>
      <c r="VXK1" s="17"/>
      <c r="VXL1" s="17"/>
      <c r="VXM1" s="17"/>
      <c r="VXN1" s="17"/>
      <c r="VXO1" s="17"/>
      <c r="VXP1" s="17"/>
      <c r="VXQ1" s="17"/>
      <c r="VXR1" s="17"/>
      <c r="VXS1" s="17"/>
      <c r="VXT1" s="17"/>
      <c r="VXU1" s="17"/>
      <c r="VXV1" s="17"/>
      <c r="VXW1" s="17"/>
      <c r="VXX1" s="17"/>
      <c r="VXY1" s="17"/>
      <c r="VXZ1" s="17"/>
      <c r="VYA1" s="17"/>
      <c r="VYB1" s="17"/>
      <c r="VYC1" s="17"/>
      <c r="VYD1" s="17"/>
      <c r="VYE1" s="17"/>
      <c r="VYF1" s="17"/>
      <c r="VYG1" s="17"/>
      <c r="VYH1" s="17"/>
      <c r="VYI1" s="17"/>
      <c r="VYJ1" s="17"/>
      <c r="VYK1" s="17"/>
      <c r="VYL1" s="17"/>
      <c r="VYM1" s="17"/>
      <c r="VYN1" s="17"/>
      <c r="VYO1" s="17"/>
      <c r="VYP1" s="17"/>
      <c r="VYQ1" s="17"/>
      <c r="VYR1" s="17"/>
      <c r="VYS1" s="17"/>
      <c r="VYT1" s="17"/>
      <c r="VYU1" s="17"/>
      <c r="VYV1" s="17"/>
      <c r="VYW1" s="17"/>
      <c r="VYX1" s="17"/>
      <c r="VYY1" s="17"/>
      <c r="VYZ1" s="17"/>
      <c r="VZA1" s="17"/>
      <c r="VZB1" s="17"/>
      <c r="VZC1" s="17"/>
      <c r="VZD1" s="17"/>
      <c r="VZE1" s="17"/>
      <c r="VZF1" s="17"/>
      <c r="VZG1" s="17"/>
      <c r="VZH1" s="17"/>
      <c r="VZI1" s="17"/>
      <c r="VZJ1" s="17"/>
      <c r="VZK1" s="17"/>
      <c r="VZL1" s="17"/>
      <c r="VZM1" s="17"/>
      <c r="VZN1" s="17"/>
      <c r="VZO1" s="17"/>
      <c r="VZP1" s="17"/>
      <c r="VZQ1" s="17"/>
      <c r="VZR1" s="17"/>
      <c r="VZS1" s="17"/>
      <c r="VZT1" s="17"/>
      <c r="VZU1" s="17"/>
      <c r="VZV1" s="17"/>
      <c r="VZW1" s="17"/>
      <c r="VZX1" s="17"/>
      <c r="VZY1" s="17"/>
      <c r="VZZ1" s="17"/>
      <c r="WAA1" s="17"/>
      <c r="WAB1" s="17"/>
      <c r="WAC1" s="17"/>
      <c r="WAD1" s="17"/>
      <c r="WAE1" s="17"/>
      <c r="WAF1" s="17"/>
      <c r="WAG1" s="17"/>
      <c r="WAH1" s="17"/>
      <c r="WAI1" s="17"/>
      <c r="WAJ1" s="17"/>
      <c r="WAK1" s="17"/>
      <c r="WAL1" s="17"/>
      <c r="WAM1" s="17"/>
      <c r="WAN1" s="17"/>
      <c r="WAO1" s="17"/>
      <c r="WAP1" s="17"/>
      <c r="WAQ1" s="17"/>
      <c r="WAR1" s="17"/>
      <c r="WAS1" s="17"/>
      <c r="WAT1" s="17"/>
      <c r="WAU1" s="17"/>
      <c r="WAV1" s="17"/>
      <c r="WAW1" s="17"/>
      <c r="WAX1" s="17"/>
      <c r="WAY1" s="17"/>
      <c r="WAZ1" s="17"/>
      <c r="WBA1" s="17"/>
      <c r="WBB1" s="17"/>
      <c r="WBC1" s="17"/>
      <c r="WBD1" s="17"/>
      <c r="WBE1" s="17"/>
      <c r="WBF1" s="17"/>
      <c r="WBG1" s="17"/>
      <c r="WBH1" s="17"/>
      <c r="WBI1" s="17"/>
      <c r="WBJ1" s="17"/>
      <c r="WBK1" s="17"/>
      <c r="WBL1" s="17"/>
      <c r="WBM1" s="17"/>
      <c r="WBN1" s="17"/>
      <c r="WBO1" s="17"/>
      <c r="WBP1" s="17"/>
      <c r="WBQ1" s="17"/>
      <c r="WBR1" s="17"/>
      <c r="WBS1" s="17"/>
      <c r="WBT1" s="17"/>
      <c r="WBU1" s="17"/>
      <c r="WBV1" s="17"/>
      <c r="WBW1" s="17"/>
      <c r="WBX1" s="17"/>
      <c r="WBY1" s="17"/>
      <c r="WBZ1" s="17"/>
      <c r="WCA1" s="17"/>
      <c r="WCB1" s="17"/>
      <c r="WCC1" s="17"/>
      <c r="WCD1" s="17"/>
      <c r="WCE1" s="17"/>
      <c r="WCF1" s="17"/>
      <c r="WCG1" s="17"/>
      <c r="WCH1" s="17"/>
      <c r="WCI1" s="17"/>
      <c r="WCJ1" s="17"/>
      <c r="WCK1" s="17"/>
      <c r="WCL1" s="17"/>
      <c r="WCM1" s="17"/>
      <c r="WCN1" s="17"/>
      <c r="WCO1" s="17"/>
      <c r="WCP1" s="17"/>
      <c r="WCQ1" s="17"/>
      <c r="WCR1" s="17"/>
      <c r="WCS1" s="17"/>
      <c r="WCT1" s="17"/>
      <c r="WCU1" s="17"/>
      <c r="WCV1" s="17"/>
      <c r="WCW1" s="17"/>
      <c r="WCX1" s="17"/>
      <c r="WCY1" s="17"/>
      <c r="WCZ1" s="17"/>
      <c r="WDA1" s="17"/>
      <c r="WDB1" s="17"/>
      <c r="WDC1" s="17"/>
      <c r="WDD1" s="17"/>
      <c r="WDE1" s="17"/>
      <c r="WDF1" s="17"/>
      <c r="WDG1" s="17"/>
      <c r="WDH1" s="17"/>
      <c r="WDI1" s="17"/>
      <c r="WDJ1" s="17"/>
      <c r="WDK1" s="17"/>
      <c r="WDL1" s="17"/>
      <c r="WDM1" s="17"/>
      <c r="WDN1" s="17"/>
      <c r="WDO1" s="17"/>
      <c r="WDP1" s="17"/>
      <c r="WDQ1" s="17"/>
      <c r="WDR1" s="17"/>
      <c r="WDS1" s="17"/>
      <c r="WDT1" s="17"/>
      <c r="WDU1" s="17"/>
      <c r="WDV1" s="17"/>
      <c r="WDW1" s="17"/>
      <c r="WDX1" s="17"/>
      <c r="WDY1" s="17"/>
      <c r="WDZ1" s="17"/>
      <c r="WEA1" s="17"/>
      <c r="WEB1" s="17"/>
      <c r="WEC1" s="17"/>
      <c r="WED1" s="17"/>
      <c r="WEE1" s="17"/>
      <c r="WEF1" s="17"/>
      <c r="WEG1" s="17"/>
      <c r="WEH1" s="17"/>
      <c r="WEI1" s="17"/>
      <c r="WEJ1" s="17"/>
      <c r="WEK1" s="17"/>
      <c r="WEL1" s="17"/>
      <c r="WEM1" s="17"/>
      <c r="WEN1" s="17"/>
      <c r="WEO1" s="17"/>
      <c r="WEP1" s="17"/>
      <c r="WEQ1" s="17"/>
      <c r="WER1" s="17"/>
      <c r="WES1" s="17"/>
      <c r="WET1" s="17"/>
      <c r="WEU1" s="17"/>
      <c r="WEV1" s="17"/>
      <c r="WEW1" s="17"/>
      <c r="WEX1" s="17"/>
      <c r="WEY1" s="17"/>
      <c r="WEZ1" s="17"/>
      <c r="WFA1" s="17"/>
      <c r="WFB1" s="17"/>
      <c r="WFC1" s="17"/>
      <c r="WFD1" s="17"/>
      <c r="WFE1" s="17"/>
      <c r="WFF1" s="17"/>
      <c r="WFG1" s="17"/>
      <c r="WFH1" s="17"/>
      <c r="WFI1" s="17"/>
      <c r="WFJ1" s="17"/>
      <c r="WFK1" s="17"/>
      <c r="WFL1" s="17"/>
      <c r="WFM1" s="17"/>
      <c r="WFN1" s="17"/>
      <c r="WFO1" s="17"/>
      <c r="WFP1" s="17"/>
      <c r="WFQ1" s="17"/>
      <c r="WFR1" s="17"/>
      <c r="WFS1" s="17"/>
      <c r="WFT1" s="17"/>
      <c r="WFU1" s="17"/>
      <c r="WFV1" s="17"/>
      <c r="WFW1" s="17"/>
      <c r="WFX1" s="17"/>
      <c r="WFY1" s="17"/>
      <c r="WFZ1" s="17"/>
      <c r="WGA1" s="17"/>
      <c r="WGB1" s="17"/>
      <c r="WGC1" s="17"/>
      <c r="WGD1" s="17"/>
      <c r="WGE1" s="17"/>
      <c r="WGF1" s="17"/>
      <c r="WGG1" s="17"/>
      <c r="WGH1" s="17"/>
      <c r="WGI1" s="17"/>
      <c r="WGJ1" s="17"/>
      <c r="WGK1" s="17"/>
      <c r="WGL1" s="17"/>
      <c r="WGM1" s="17"/>
      <c r="WGN1" s="17"/>
      <c r="WGO1" s="17"/>
      <c r="WGP1" s="17"/>
      <c r="WGQ1" s="17"/>
      <c r="WGR1" s="17"/>
      <c r="WGS1" s="17"/>
      <c r="WGT1" s="17"/>
      <c r="WGU1" s="17"/>
      <c r="WGV1" s="17"/>
      <c r="WGW1" s="17"/>
      <c r="WGX1" s="17"/>
      <c r="WGY1" s="17"/>
      <c r="WGZ1" s="17"/>
      <c r="WHA1" s="17"/>
      <c r="WHB1" s="17"/>
      <c r="WHC1" s="17"/>
      <c r="WHD1" s="17"/>
      <c r="WHE1" s="17"/>
      <c r="WHF1" s="17"/>
      <c r="WHG1" s="17"/>
      <c r="WHH1" s="17"/>
      <c r="WHI1" s="17"/>
      <c r="WHJ1" s="17"/>
      <c r="WHK1" s="17"/>
      <c r="WHL1" s="17"/>
      <c r="WHM1" s="17"/>
      <c r="WHN1" s="17"/>
      <c r="WHO1" s="17"/>
      <c r="WHP1" s="17"/>
      <c r="WHQ1" s="17"/>
      <c r="WHR1" s="17"/>
      <c r="WHS1" s="17"/>
      <c r="WHT1" s="17"/>
      <c r="WHU1" s="17"/>
      <c r="WHV1" s="17"/>
      <c r="WHW1" s="17"/>
      <c r="WHX1" s="17"/>
      <c r="WHY1" s="17"/>
      <c r="WHZ1" s="17"/>
      <c r="WIA1" s="17"/>
      <c r="WIB1" s="17"/>
      <c r="WIC1" s="17"/>
      <c r="WID1" s="17"/>
      <c r="WIE1" s="17"/>
      <c r="WIF1" s="17"/>
      <c r="WIG1" s="17"/>
      <c r="WIH1" s="17"/>
      <c r="WII1" s="17"/>
      <c r="WIJ1" s="17"/>
      <c r="WIK1" s="17"/>
      <c r="WIL1" s="17"/>
      <c r="WIM1" s="17"/>
      <c r="WIN1" s="17"/>
      <c r="WIO1" s="17"/>
      <c r="WIP1" s="17"/>
      <c r="WIQ1" s="17"/>
      <c r="WIR1" s="17"/>
      <c r="WIS1" s="17"/>
      <c r="WIT1" s="17"/>
      <c r="WIU1" s="17"/>
      <c r="WIV1" s="17"/>
      <c r="WIW1" s="17"/>
      <c r="WIX1" s="17"/>
      <c r="WIY1" s="17"/>
      <c r="WIZ1" s="17"/>
      <c r="WJA1" s="17"/>
      <c r="WJB1" s="17"/>
      <c r="WJC1" s="17"/>
      <c r="WJD1" s="17"/>
      <c r="WJE1" s="17"/>
      <c r="WJF1" s="17"/>
      <c r="WJG1" s="17"/>
      <c r="WJH1" s="17"/>
      <c r="WJI1" s="17"/>
      <c r="WJJ1" s="17"/>
      <c r="WJK1" s="17"/>
      <c r="WJL1" s="17"/>
      <c r="WJM1" s="17"/>
      <c r="WJN1" s="17"/>
      <c r="WJO1" s="17"/>
      <c r="WJP1" s="17"/>
      <c r="WJQ1" s="17"/>
      <c r="WJR1" s="17"/>
      <c r="WJS1" s="17"/>
      <c r="WJT1" s="17"/>
      <c r="WJU1" s="17"/>
      <c r="WJV1" s="17"/>
      <c r="WJW1" s="17"/>
      <c r="WJX1" s="17"/>
      <c r="WJY1" s="17"/>
      <c r="WJZ1" s="17"/>
      <c r="WKA1" s="17"/>
      <c r="WKB1" s="17"/>
      <c r="WKC1" s="17"/>
      <c r="WKD1" s="17"/>
      <c r="WKE1" s="17"/>
      <c r="WKF1" s="17"/>
      <c r="WKG1" s="17"/>
      <c r="WKH1" s="17"/>
      <c r="WKI1" s="17"/>
      <c r="WKJ1" s="17"/>
      <c r="WKK1" s="17"/>
      <c r="WKL1" s="17"/>
      <c r="WKM1" s="17"/>
      <c r="WKN1" s="17"/>
      <c r="WKO1" s="17"/>
      <c r="WKP1" s="17"/>
      <c r="WKQ1" s="17"/>
      <c r="WKR1" s="17"/>
      <c r="WKS1" s="17"/>
      <c r="WKT1" s="17"/>
      <c r="WKU1" s="17"/>
      <c r="WKV1" s="17"/>
      <c r="WKW1" s="17"/>
      <c r="WKX1" s="17"/>
      <c r="WKY1" s="17"/>
      <c r="WKZ1" s="17"/>
      <c r="WLA1" s="17"/>
      <c r="WLB1" s="17"/>
      <c r="WLC1" s="17"/>
      <c r="WLD1" s="17"/>
      <c r="WLE1" s="17"/>
      <c r="WLF1" s="17"/>
      <c r="WLG1" s="17"/>
      <c r="WLH1" s="17"/>
      <c r="WLI1" s="17"/>
      <c r="WLJ1" s="17"/>
      <c r="WLK1" s="17"/>
      <c r="WLL1" s="17"/>
      <c r="WLM1" s="17"/>
      <c r="WLN1" s="17"/>
      <c r="WLO1" s="17"/>
      <c r="WLP1" s="17"/>
      <c r="WLQ1" s="17"/>
      <c r="WLR1" s="17"/>
      <c r="WLS1" s="17"/>
      <c r="WLT1" s="17"/>
      <c r="WLU1" s="17"/>
      <c r="WLV1" s="17"/>
      <c r="WLW1" s="17"/>
      <c r="WLX1" s="17"/>
      <c r="WLY1" s="17"/>
      <c r="WLZ1" s="17"/>
      <c r="WMA1" s="17"/>
      <c r="WMB1" s="17"/>
      <c r="WMC1" s="17"/>
      <c r="WMD1" s="17"/>
      <c r="WME1" s="17"/>
      <c r="WMF1" s="17"/>
      <c r="WMG1" s="17"/>
      <c r="WMH1" s="17"/>
      <c r="WMI1" s="17"/>
      <c r="WMJ1" s="17"/>
      <c r="WMK1" s="17"/>
      <c r="WML1" s="17"/>
      <c r="WMM1" s="17"/>
      <c r="WMN1" s="17"/>
      <c r="WMO1" s="17"/>
      <c r="WMP1" s="17"/>
      <c r="WMQ1" s="17"/>
      <c r="WMR1" s="17"/>
      <c r="WMS1" s="17"/>
      <c r="WMT1" s="17"/>
      <c r="WMU1" s="17"/>
      <c r="WMV1" s="17"/>
      <c r="WMW1" s="17"/>
      <c r="WMX1" s="17"/>
      <c r="WMY1" s="17"/>
      <c r="WMZ1" s="17"/>
      <c r="WNA1" s="17"/>
      <c r="WNB1" s="17"/>
      <c r="WNC1" s="17"/>
      <c r="WND1" s="17"/>
      <c r="WNE1" s="17"/>
      <c r="WNF1" s="17"/>
      <c r="WNG1" s="17"/>
      <c r="WNH1" s="17"/>
      <c r="WNI1" s="17"/>
      <c r="WNJ1" s="17"/>
      <c r="WNK1" s="17"/>
      <c r="WNL1" s="17"/>
      <c r="WNM1" s="17"/>
      <c r="WNN1" s="17"/>
      <c r="WNO1" s="17"/>
      <c r="WNP1" s="17"/>
      <c r="WNQ1" s="17"/>
      <c r="WNR1" s="17"/>
      <c r="WNS1" s="17"/>
      <c r="WNT1" s="17"/>
      <c r="WNU1" s="17"/>
      <c r="WNV1" s="17"/>
      <c r="WNW1" s="17"/>
      <c r="WNX1" s="17"/>
      <c r="WNY1" s="17"/>
      <c r="WNZ1" s="17"/>
      <c r="WOA1" s="17"/>
      <c r="WOB1" s="17"/>
      <c r="WOC1" s="17"/>
      <c r="WOD1" s="17"/>
      <c r="WOE1" s="17"/>
      <c r="WOF1" s="17"/>
      <c r="WOG1" s="17"/>
      <c r="WOH1" s="17"/>
      <c r="WOI1" s="17"/>
      <c r="WOJ1" s="17"/>
      <c r="WOK1" s="17"/>
      <c r="WOL1" s="17"/>
      <c r="WOM1" s="17"/>
      <c r="WON1" s="17"/>
      <c r="WOO1" s="17"/>
      <c r="WOP1" s="17"/>
      <c r="WOQ1" s="17"/>
      <c r="WOR1" s="17"/>
      <c r="WOS1" s="17"/>
      <c r="WOT1" s="17"/>
      <c r="WOU1" s="17"/>
      <c r="WOV1" s="17"/>
      <c r="WOW1" s="17"/>
      <c r="WOX1" s="17"/>
      <c r="WOY1" s="17"/>
      <c r="WOZ1" s="17"/>
      <c r="WPA1" s="17"/>
      <c r="WPB1" s="17"/>
      <c r="WPC1" s="17"/>
      <c r="WPD1" s="17"/>
      <c r="WPE1" s="17"/>
      <c r="WPF1" s="17"/>
      <c r="WPG1" s="17"/>
      <c r="WPH1" s="17"/>
      <c r="WPI1" s="17"/>
      <c r="WPJ1" s="17"/>
      <c r="WPK1" s="17"/>
      <c r="WPL1" s="17"/>
      <c r="WPM1" s="17"/>
      <c r="WPN1" s="17"/>
      <c r="WPO1" s="17"/>
      <c r="WPP1" s="17"/>
      <c r="WPQ1" s="17"/>
      <c r="WPR1" s="17"/>
      <c r="WPS1" s="17"/>
      <c r="WPT1" s="17"/>
      <c r="WPU1" s="17"/>
      <c r="WPV1" s="17"/>
      <c r="WPW1" s="17"/>
      <c r="WPX1" s="17"/>
      <c r="WPY1" s="17"/>
      <c r="WPZ1" s="17"/>
      <c r="WQA1" s="17"/>
      <c r="WQB1" s="17"/>
      <c r="WQC1" s="17"/>
      <c r="WQD1" s="17"/>
      <c r="WQE1" s="17"/>
      <c r="WQF1" s="17"/>
      <c r="WQG1" s="17"/>
      <c r="WQH1" s="17"/>
      <c r="WQI1" s="17"/>
      <c r="WQJ1" s="17"/>
      <c r="WQK1" s="17"/>
      <c r="WQL1" s="17"/>
      <c r="WQM1" s="17"/>
      <c r="WQN1" s="17"/>
      <c r="WQO1" s="17"/>
      <c r="WQP1" s="17"/>
      <c r="WQQ1" s="17"/>
      <c r="WQR1" s="17"/>
      <c r="WQS1" s="17"/>
      <c r="WQT1" s="17"/>
      <c r="WQU1" s="17"/>
      <c r="WQV1" s="17"/>
      <c r="WQW1" s="17"/>
      <c r="WQX1" s="17"/>
      <c r="WQY1" s="17"/>
      <c r="WQZ1" s="17"/>
      <c r="WRA1" s="17"/>
      <c r="WRB1" s="17"/>
      <c r="WRC1" s="17"/>
      <c r="WRD1" s="17"/>
      <c r="WRE1" s="17"/>
      <c r="WRF1" s="17"/>
      <c r="WRG1" s="17"/>
      <c r="WRH1" s="17"/>
      <c r="WRI1" s="17"/>
      <c r="WRJ1" s="17"/>
      <c r="WRK1" s="17"/>
      <c r="WRL1" s="17"/>
      <c r="WRM1" s="17"/>
      <c r="WRN1" s="17"/>
      <c r="WRO1" s="17"/>
      <c r="WRP1" s="17"/>
      <c r="WRQ1" s="17"/>
      <c r="WRR1" s="17"/>
      <c r="WRS1" s="17"/>
      <c r="WRT1" s="17"/>
      <c r="WRU1" s="17"/>
      <c r="WRV1" s="17"/>
      <c r="WRW1" s="17"/>
      <c r="WRX1" s="17"/>
      <c r="WRY1" s="17"/>
      <c r="WRZ1" s="17"/>
      <c r="WSA1" s="17"/>
      <c r="WSB1" s="17"/>
      <c r="WSC1" s="17"/>
      <c r="WSD1" s="17"/>
      <c r="WSE1" s="17"/>
      <c r="WSF1" s="17"/>
      <c r="WSG1" s="17"/>
      <c r="WSH1" s="17"/>
      <c r="WSI1" s="17"/>
      <c r="WSJ1" s="17"/>
      <c r="WSK1" s="17"/>
      <c r="WSL1" s="17"/>
      <c r="WSM1" s="17"/>
      <c r="WSN1" s="17"/>
      <c r="WSO1" s="17"/>
      <c r="WSP1" s="17"/>
      <c r="WSQ1" s="17"/>
      <c r="WSR1" s="17"/>
      <c r="WSS1" s="17"/>
      <c r="WST1" s="17"/>
      <c r="WSU1" s="17"/>
      <c r="WSV1" s="17"/>
      <c r="WSW1" s="17"/>
      <c r="WSX1" s="17"/>
      <c r="WSY1" s="17"/>
      <c r="WSZ1" s="17"/>
      <c r="WTA1" s="17"/>
      <c r="WTB1" s="17"/>
      <c r="WTC1" s="17"/>
      <c r="WTD1" s="17"/>
      <c r="WTE1" s="17"/>
      <c r="WTF1" s="17"/>
      <c r="WTG1" s="17"/>
      <c r="WTH1" s="17"/>
      <c r="WTI1" s="17"/>
      <c r="WTJ1" s="17"/>
      <c r="WTK1" s="17"/>
      <c r="WTL1" s="17"/>
      <c r="WTM1" s="17"/>
      <c r="WTN1" s="17"/>
      <c r="WTO1" s="17"/>
      <c r="WTP1" s="17"/>
      <c r="WTQ1" s="17"/>
      <c r="WTR1" s="17"/>
      <c r="WTS1" s="17"/>
      <c r="WTT1" s="17"/>
      <c r="WTU1" s="17"/>
      <c r="WTV1" s="17"/>
      <c r="WTW1" s="17"/>
      <c r="WTX1" s="17"/>
      <c r="WTY1" s="17"/>
      <c r="WTZ1" s="17"/>
      <c r="WUA1" s="17"/>
      <c r="WUB1" s="17"/>
      <c r="WUC1" s="17"/>
      <c r="WUD1" s="17"/>
      <c r="WUE1" s="17"/>
      <c r="WUF1" s="17"/>
      <c r="WUG1" s="17"/>
      <c r="WUH1" s="17"/>
      <c r="WUI1" s="17"/>
      <c r="WUJ1" s="17"/>
      <c r="WUK1" s="17"/>
      <c r="WUL1" s="17"/>
      <c r="WUM1" s="17"/>
      <c r="WUN1" s="17"/>
      <c r="WUO1" s="17"/>
      <c r="WUP1" s="17"/>
      <c r="WUQ1" s="17"/>
      <c r="WUR1" s="17"/>
      <c r="WUS1" s="17"/>
      <c r="WUT1" s="17"/>
      <c r="WUU1" s="17"/>
      <c r="WUV1" s="17"/>
      <c r="WUW1" s="17"/>
      <c r="WUX1" s="17"/>
      <c r="WUY1" s="17"/>
      <c r="WUZ1" s="17"/>
      <c r="WVA1" s="17"/>
      <c r="WVB1" s="17"/>
      <c r="WVC1" s="17"/>
      <c r="WVD1" s="17"/>
      <c r="WVE1" s="17"/>
      <c r="WVF1" s="17"/>
      <c r="WVG1" s="17"/>
      <c r="WVH1" s="17"/>
      <c r="WVI1" s="17"/>
      <c r="WVJ1" s="17"/>
      <c r="WVK1" s="17"/>
      <c r="WVL1" s="17"/>
      <c r="WVM1" s="17"/>
      <c r="WVN1" s="17"/>
      <c r="WVO1" s="17"/>
      <c r="WVP1" s="17"/>
      <c r="WVQ1" s="17"/>
      <c r="WVR1" s="17"/>
      <c r="WVS1" s="17"/>
      <c r="WVT1" s="17"/>
      <c r="WVU1" s="17"/>
      <c r="WVV1" s="17"/>
      <c r="WVW1" s="17"/>
      <c r="WVX1" s="17"/>
      <c r="WVY1" s="17"/>
      <c r="WVZ1" s="17"/>
      <c r="WWA1" s="17"/>
      <c r="WWB1" s="17"/>
      <c r="WWC1" s="17"/>
      <c r="WWD1" s="17"/>
      <c r="WWE1" s="17"/>
      <c r="WWF1" s="17"/>
      <c r="WWG1" s="17"/>
      <c r="WWH1" s="17"/>
      <c r="WWI1" s="17"/>
      <c r="WWJ1" s="17"/>
      <c r="WWK1" s="17"/>
      <c r="WWL1" s="17"/>
      <c r="WWM1" s="17"/>
      <c r="WWN1" s="17"/>
      <c r="WWO1" s="17"/>
      <c r="WWP1" s="17"/>
      <c r="WWQ1" s="17"/>
      <c r="WWR1" s="17"/>
      <c r="WWS1" s="17"/>
      <c r="WWT1" s="17"/>
      <c r="WWU1" s="17"/>
      <c r="WWV1" s="17"/>
      <c r="WWW1" s="17"/>
      <c r="WWX1" s="17"/>
      <c r="WWY1" s="17"/>
      <c r="WWZ1" s="17"/>
      <c r="WXA1" s="17"/>
      <c r="WXB1" s="17"/>
      <c r="WXC1" s="17"/>
      <c r="WXD1" s="17"/>
      <c r="WXE1" s="17"/>
      <c r="WXF1" s="17"/>
      <c r="WXG1" s="17"/>
      <c r="WXH1" s="17"/>
      <c r="WXI1" s="17"/>
      <c r="WXJ1" s="17"/>
      <c r="WXK1" s="17"/>
      <c r="WXL1" s="17"/>
      <c r="WXM1" s="17"/>
      <c r="WXN1" s="17"/>
      <c r="WXO1" s="17"/>
      <c r="WXP1" s="17"/>
      <c r="WXQ1" s="17"/>
      <c r="WXR1" s="17"/>
      <c r="WXS1" s="17"/>
      <c r="WXT1" s="17"/>
      <c r="WXU1" s="17"/>
      <c r="WXV1" s="17"/>
      <c r="WXW1" s="17"/>
      <c r="WXX1" s="17"/>
      <c r="WXY1" s="17"/>
      <c r="WXZ1" s="17"/>
      <c r="WYA1" s="17"/>
      <c r="WYB1" s="17"/>
      <c r="WYC1" s="17"/>
      <c r="WYD1" s="17"/>
      <c r="WYE1" s="17"/>
      <c r="WYF1" s="17"/>
      <c r="WYG1" s="17"/>
      <c r="WYH1" s="17"/>
      <c r="WYI1" s="17"/>
      <c r="WYJ1" s="17"/>
      <c r="WYK1" s="17"/>
      <c r="WYL1" s="17"/>
      <c r="WYM1" s="17"/>
      <c r="WYN1" s="17"/>
      <c r="WYO1" s="17"/>
      <c r="WYP1" s="17"/>
      <c r="WYQ1" s="17"/>
      <c r="WYR1" s="17"/>
      <c r="WYS1" s="17"/>
      <c r="WYT1" s="17"/>
      <c r="WYU1" s="17"/>
      <c r="WYV1" s="17"/>
      <c r="WYW1" s="17"/>
      <c r="WYX1" s="17"/>
      <c r="WYY1" s="17"/>
      <c r="WYZ1" s="17"/>
      <c r="WZA1" s="17"/>
      <c r="WZB1" s="17"/>
      <c r="WZC1" s="17"/>
      <c r="WZD1" s="17"/>
      <c r="WZE1" s="17"/>
      <c r="WZF1" s="17"/>
      <c r="WZG1" s="17"/>
      <c r="WZH1" s="17"/>
      <c r="WZI1" s="17"/>
      <c r="WZJ1" s="17"/>
      <c r="WZK1" s="17"/>
      <c r="WZL1" s="17"/>
      <c r="WZM1" s="17"/>
      <c r="WZN1" s="17"/>
      <c r="WZO1" s="17"/>
      <c r="WZP1" s="17"/>
      <c r="WZQ1" s="17"/>
      <c r="WZR1" s="17"/>
      <c r="WZS1" s="17"/>
      <c r="WZT1" s="17"/>
      <c r="WZU1" s="17"/>
      <c r="WZV1" s="17"/>
      <c r="WZW1" s="17"/>
      <c r="WZX1" s="17"/>
      <c r="WZY1" s="17"/>
      <c r="WZZ1" s="17"/>
      <c r="XAA1" s="17"/>
      <c r="XAB1" s="17"/>
      <c r="XAC1" s="17"/>
      <c r="XAD1" s="17"/>
      <c r="XAE1" s="17"/>
      <c r="XAF1" s="17"/>
      <c r="XAG1" s="17"/>
      <c r="XAH1" s="17"/>
      <c r="XAI1" s="17"/>
      <c r="XAJ1" s="17"/>
      <c r="XAK1" s="17"/>
      <c r="XAL1" s="17"/>
      <c r="XAM1" s="17"/>
      <c r="XAN1" s="17"/>
      <c r="XAO1" s="17"/>
      <c r="XAP1" s="17"/>
      <c r="XAQ1" s="17"/>
      <c r="XAR1" s="17"/>
      <c r="XAS1" s="17"/>
      <c r="XAT1" s="17"/>
      <c r="XAU1" s="17"/>
      <c r="XAV1" s="17"/>
      <c r="XAW1" s="17"/>
      <c r="XAX1" s="17"/>
      <c r="XAY1" s="17"/>
      <c r="XAZ1" s="17"/>
      <c r="XBA1" s="17"/>
      <c r="XBB1" s="17"/>
      <c r="XBC1" s="17"/>
      <c r="XBD1" s="17"/>
      <c r="XBE1" s="17"/>
      <c r="XBF1" s="17"/>
      <c r="XBG1" s="17"/>
      <c r="XBH1" s="17"/>
      <c r="XBI1" s="17"/>
      <c r="XBJ1" s="17"/>
      <c r="XBK1" s="17"/>
      <c r="XBL1" s="17"/>
      <c r="XBM1" s="17"/>
      <c r="XBN1" s="17"/>
      <c r="XBO1" s="17"/>
      <c r="XBP1" s="17"/>
      <c r="XBQ1" s="17"/>
      <c r="XBR1" s="17"/>
      <c r="XBS1" s="17"/>
      <c r="XBT1" s="17"/>
      <c r="XBU1" s="17"/>
      <c r="XBV1" s="17"/>
      <c r="XBW1" s="17"/>
      <c r="XBX1" s="17"/>
      <c r="XBY1" s="17"/>
      <c r="XBZ1" s="17"/>
      <c r="XCA1" s="17"/>
      <c r="XCB1" s="17"/>
      <c r="XCC1" s="17"/>
      <c r="XCD1" s="17"/>
      <c r="XCE1" s="17"/>
      <c r="XCF1" s="17"/>
      <c r="XCG1" s="17"/>
      <c r="XCH1" s="17"/>
      <c r="XCI1" s="17"/>
      <c r="XCJ1" s="17"/>
      <c r="XCK1" s="17"/>
      <c r="XCL1" s="17"/>
      <c r="XCM1" s="17"/>
      <c r="XCN1" s="17"/>
      <c r="XCO1" s="17"/>
      <c r="XCP1" s="17"/>
      <c r="XCQ1" s="17"/>
      <c r="XCR1" s="17"/>
      <c r="XCS1" s="17"/>
      <c r="XCT1" s="17"/>
      <c r="XCU1" s="17"/>
      <c r="XCV1" s="17"/>
      <c r="XCW1" s="17"/>
      <c r="XCX1" s="17"/>
      <c r="XCY1" s="17"/>
      <c r="XCZ1" s="17"/>
      <c r="XDA1" s="17"/>
      <c r="XDB1" s="17"/>
      <c r="XDC1" s="17"/>
      <c r="XDD1" s="17"/>
      <c r="XDE1" s="17"/>
      <c r="XDF1" s="17"/>
      <c r="XDG1" s="17"/>
      <c r="XDH1" s="17"/>
      <c r="XDI1" s="17"/>
      <c r="XDJ1" s="17"/>
      <c r="XDK1" s="17"/>
      <c r="XDL1" s="17"/>
      <c r="XDM1" s="17"/>
      <c r="XDN1" s="17"/>
      <c r="XDO1" s="17"/>
      <c r="XDP1" s="17"/>
      <c r="XDQ1" s="17"/>
      <c r="XDR1" s="17"/>
      <c r="XDS1" s="17"/>
      <c r="XDT1" s="17"/>
      <c r="XDU1" s="17"/>
      <c r="XDV1" s="17"/>
      <c r="XDW1" s="17"/>
      <c r="XDX1" s="17"/>
      <c r="XDY1" s="17"/>
      <c r="XDZ1" s="17"/>
      <c r="XEA1" s="17"/>
      <c r="XEB1" s="17"/>
      <c r="XEC1" s="17"/>
      <c r="XED1" s="17"/>
      <c r="XEE1" s="17"/>
      <c r="XEF1" s="17"/>
      <c r="XEG1" s="17"/>
      <c r="XEH1" s="17"/>
      <c r="XEI1" s="17"/>
      <c r="XEJ1" s="17"/>
      <c r="XEK1" s="17"/>
      <c r="XEL1" s="17"/>
      <c r="XEM1" s="17"/>
      <c r="XEN1" s="17"/>
      <c r="XEO1" s="17"/>
      <c r="XEP1" s="17"/>
      <c r="XEQ1" s="17"/>
      <c r="XER1" s="17"/>
      <c r="XES1" s="17"/>
      <c r="XET1" s="17"/>
      <c r="XEU1" s="17"/>
      <c r="XEV1" s="17"/>
      <c r="XEW1" s="17"/>
      <c r="XEX1" s="17"/>
    </row>
    <row r="2" spans="1:16378" s="13" customFormat="1" x14ac:dyDescent="0.35">
      <c r="A2" s="10" t="str">
        <f>G7</f>
        <v>Medium-size surface gold mine</v>
      </c>
      <c r="B2" s="4"/>
      <c r="C2" s="4"/>
      <c r="D2" s="6"/>
      <c r="E2" s="14"/>
      <c r="F2" s="14"/>
      <c r="G2" s="17"/>
      <c r="I2" s="3"/>
      <c r="J2" s="17"/>
      <c r="K2" s="23"/>
      <c r="L2" s="23"/>
      <c r="M2" s="23"/>
      <c r="N2" s="23"/>
      <c r="O2" s="23"/>
      <c r="P2" s="23"/>
      <c r="Q2" s="23"/>
      <c r="R2" s="23"/>
      <c r="S2" s="23"/>
      <c r="T2" s="23"/>
      <c r="U2" s="23"/>
      <c r="V2" s="23"/>
      <c r="W2" s="23"/>
      <c r="X2" s="23"/>
      <c r="Y2" s="23"/>
      <c r="Z2" s="23"/>
      <c r="AA2" s="23"/>
      <c r="AB2" s="23"/>
      <c r="AC2" s="23"/>
      <c r="AD2" s="23"/>
      <c r="AE2" s="23"/>
      <c r="AF2" s="23"/>
    </row>
    <row r="3" spans="1:16378" s="18" customFormat="1" x14ac:dyDescent="0.35">
      <c r="A3" s="8"/>
      <c r="B3" s="8"/>
      <c r="C3" s="8"/>
      <c r="D3" s="9"/>
      <c r="K3" s="8"/>
      <c r="L3" s="8"/>
      <c r="M3" s="8"/>
      <c r="N3" s="8"/>
      <c r="O3" s="8"/>
      <c r="P3" s="8"/>
      <c r="Q3" s="8"/>
      <c r="R3" s="8"/>
      <c r="S3" s="8"/>
      <c r="T3" s="8"/>
      <c r="U3" s="8"/>
      <c r="V3" s="8"/>
      <c r="W3" s="8"/>
      <c r="X3" s="8"/>
      <c r="Y3" s="8"/>
      <c r="Z3" s="8"/>
      <c r="AA3" s="8"/>
      <c r="AB3" s="8"/>
      <c r="AC3" s="8"/>
      <c r="AD3" s="8"/>
      <c r="AE3" s="8"/>
      <c r="AF3" s="8"/>
      <c r="AG3" s="8"/>
      <c r="AH3" s="8"/>
      <c r="AI3" s="8"/>
    </row>
    <row r="4" spans="1:16378" s="13" customFormat="1" x14ac:dyDescent="0.35">
      <c r="A4" s="1"/>
      <c r="B4" s="1"/>
      <c r="C4" s="1"/>
      <c r="D4" s="5"/>
      <c r="E4" s="1" t="s">
        <v>6</v>
      </c>
      <c r="F4" s="1" t="s">
        <v>5</v>
      </c>
      <c r="G4" s="2" t="s">
        <v>4</v>
      </c>
      <c r="H4" s="1" t="s">
        <v>2</v>
      </c>
      <c r="I4" s="2" t="s">
        <v>3</v>
      </c>
      <c r="J4" s="17"/>
      <c r="K4" s="2">
        <f>'T&amp;E'!K$10</f>
        <v>1</v>
      </c>
      <c r="L4" s="2">
        <f>'T&amp;E'!L$10</f>
        <v>2</v>
      </c>
      <c r="M4" s="2">
        <f>'T&amp;E'!M$10</f>
        <v>3</v>
      </c>
      <c r="N4" s="2">
        <f>'T&amp;E'!N$10</f>
        <v>4</v>
      </c>
      <c r="O4" s="2">
        <f>'T&amp;E'!O$10</f>
        <v>5</v>
      </c>
      <c r="P4" s="2">
        <f>'T&amp;E'!P$10</f>
        <v>6</v>
      </c>
      <c r="Q4" s="2">
        <f>'T&amp;E'!Q$10</f>
        <v>7</v>
      </c>
      <c r="R4" s="2">
        <f>'T&amp;E'!R$10</f>
        <v>8</v>
      </c>
      <c r="S4" s="2">
        <f>'T&amp;E'!S$10</f>
        <v>9</v>
      </c>
      <c r="T4" s="2">
        <f>'T&amp;E'!T$10</f>
        <v>10</v>
      </c>
      <c r="U4" s="2">
        <f>'T&amp;E'!U$10</f>
        <v>11</v>
      </c>
      <c r="V4" s="2">
        <f>'T&amp;E'!V$10</f>
        <v>12</v>
      </c>
      <c r="W4" s="2">
        <f>'T&amp;E'!W$10</f>
        <v>13</v>
      </c>
      <c r="X4" s="2">
        <f>'T&amp;E'!X$10</f>
        <v>14</v>
      </c>
      <c r="Y4" s="2">
        <f>'T&amp;E'!Y$10</f>
        <v>15</v>
      </c>
      <c r="Z4" s="2">
        <f>'T&amp;E'!Z$10</f>
        <v>16</v>
      </c>
      <c r="AA4" s="2">
        <f>'T&amp;E'!AA$10</f>
        <v>17</v>
      </c>
      <c r="AB4" s="2">
        <f>'T&amp;E'!AB$10</f>
        <v>18</v>
      </c>
      <c r="AC4" s="2">
        <f>'T&amp;E'!AC$10</f>
        <v>19</v>
      </c>
      <c r="AD4" s="2">
        <f>'T&amp;E'!AD$10</f>
        <v>20</v>
      </c>
      <c r="AE4" s="2">
        <f>'T&amp;E'!AE$10</f>
        <v>21</v>
      </c>
      <c r="AF4" s="2">
        <f>'T&amp;E'!AF$10</f>
        <v>22</v>
      </c>
      <c r="AG4" s="2">
        <f>'T&amp;E'!AG$10</f>
        <v>23</v>
      </c>
      <c r="AH4" s="2">
        <f>'T&amp;E'!AH$10</f>
        <v>24</v>
      </c>
      <c r="AI4" s="2">
        <f>'T&amp;E'!AI$10</f>
        <v>25</v>
      </c>
    </row>
    <row r="5" spans="1:16378" s="13" customFormat="1" x14ac:dyDescent="0.35">
      <c r="A5" s="292" t="s">
        <v>58</v>
      </c>
      <c r="B5" s="292"/>
      <c r="C5" s="292"/>
      <c r="D5" s="560"/>
      <c r="E5" s="538"/>
      <c r="F5" s="538"/>
      <c r="G5" s="561"/>
      <c r="H5" s="538"/>
      <c r="I5" s="561"/>
      <c r="J5" s="561"/>
      <c r="K5" s="561"/>
      <c r="L5" s="561"/>
      <c r="M5" s="561"/>
      <c r="N5" s="561"/>
      <c r="O5" s="561"/>
      <c r="P5" s="561"/>
      <c r="Q5" s="561"/>
      <c r="R5" s="561"/>
      <c r="S5" s="561"/>
      <c r="T5" s="561"/>
      <c r="U5" s="561"/>
      <c r="V5" s="561"/>
      <c r="W5" s="561"/>
      <c r="X5" s="561"/>
      <c r="Y5" s="561"/>
      <c r="Z5" s="561"/>
      <c r="AA5" s="561"/>
      <c r="AB5" s="561"/>
      <c r="AC5" s="561"/>
      <c r="AD5" s="561"/>
      <c r="AE5" s="561"/>
      <c r="AF5" s="561"/>
      <c r="AG5" s="561"/>
      <c r="AH5" s="561"/>
      <c r="AI5" s="561"/>
    </row>
    <row r="6" spans="1:16378" x14ac:dyDescent="0.35">
      <c r="AG6" s="83"/>
      <c r="AH6" s="83"/>
      <c r="AI6" s="83"/>
    </row>
    <row r="7" spans="1:16378" x14ac:dyDescent="0.35">
      <c r="E7" s="46" t="s">
        <v>59</v>
      </c>
      <c r="G7" s="88" t="s">
        <v>135</v>
      </c>
      <c r="AG7" s="83"/>
      <c r="AH7" s="83"/>
      <c r="AI7" s="83"/>
    </row>
    <row r="8" spans="1:16378" x14ac:dyDescent="0.35">
      <c r="E8" s="46" t="s">
        <v>19</v>
      </c>
      <c r="G8" s="88" t="s">
        <v>1394</v>
      </c>
      <c r="AG8" s="83"/>
      <c r="AH8" s="83"/>
      <c r="AI8" s="83"/>
    </row>
    <row r="9" spans="1:16378" x14ac:dyDescent="0.35">
      <c r="E9" s="46" t="s">
        <v>60</v>
      </c>
      <c r="G9" s="88" t="s">
        <v>30</v>
      </c>
      <c r="AG9" s="83"/>
      <c r="AH9" s="83"/>
      <c r="AI9" s="83"/>
    </row>
    <row r="10" spans="1:16378" x14ac:dyDescent="0.35">
      <c r="E10" s="46" t="s">
        <v>61</v>
      </c>
      <c r="G10" s="88" t="s">
        <v>1001</v>
      </c>
      <c r="AG10" s="83"/>
      <c r="AH10" s="83"/>
      <c r="AI10" s="83"/>
    </row>
    <row r="11" spans="1:16378" x14ac:dyDescent="0.35">
      <c r="E11" s="46" t="s">
        <v>510</v>
      </c>
      <c r="G11" s="513" t="s">
        <v>1643</v>
      </c>
      <c r="AG11" s="83"/>
      <c r="AH11" s="83"/>
      <c r="AI11" s="83"/>
    </row>
    <row r="12" spans="1:16378" x14ac:dyDescent="0.35">
      <c r="E12" s="46" t="s">
        <v>8</v>
      </c>
      <c r="G12" s="89">
        <v>43447</v>
      </c>
      <c r="AG12" s="83"/>
      <c r="AH12" s="83"/>
      <c r="AI12" s="83"/>
    </row>
    <row r="13" spans="1:16378" x14ac:dyDescent="0.35">
      <c r="E13" s="46" t="s">
        <v>1645</v>
      </c>
      <c r="G13" s="89" t="s">
        <v>1644</v>
      </c>
      <c r="AG13" s="83"/>
      <c r="AH13" s="83"/>
      <c r="AI13" s="83"/>
    </row>
    <row r="14" spans="1:16378" x14ac:dyDescent="0.35">
      <c r="E14" s="46" t="s">
        <v>18</v>
      </c>
      <c r="G14" s="90" t="s">
        <v>1642</v>
      </c>
      <c r="AG14" s="83"/>
      <c r="AH14" s="83"/>
      <c r="AI14" s="83"/>
    </row>
    <row r="15" spans="1:16378" x14ac:dyDescent="0.35">
      <c r="G15" s="91"/>
      <c r="AG15" s="83"/>
      <c r="AH15" s="83"/>
      <c r="AI15" s="83"/>
    </row>
    <row r="16" spans="1:16378" s="13" customFormat="1" x14ac:dyDescent="0.35">
      <c r="A16" s="292" t="s">
        <v>95</v>
      </c>
      <c r="B16" s="292"/>
      <c r="C16" s="292"/>
      <c r="D16" s="560"/>
      <c r="E16" s="538"/>
      <c r="F16" s="538"/>
      <c r="G16" s="561"/>
      <c r="H16" s="538"/>
      <c r="I16" s="561"/>
      <c r="J16" s="561"/>
      <c r="K16" s="561"/>
      <c r="L16" s="561"/>
      <c r="M16" s="561"/>
      <c r="N16" s="561"/>
      <c r="O16" s="561"/>
      <c r="P16" s="561"/>
      <c r="Q16" s="561"/>
      <c r="R16" s="561"/>
      <c r="S16" s="561"/>
      <c r="T16" s="561"/>
      <c r="U16" s="561"/>
      <c r="V16" s="561"/>
      <c r="W16" s="561"/>
      <c r="X16" s="561"/>
      <c r="Y16" s="561"/>
      <c r="Z16" s="561"/>
      <c r="AA16" s="561"/>
      <c r="AB16" s="561"/>
      <c r="AC16" s="561"/>
      <c r="AD16" s="561"/>
      <c r="AE16" s="561"/>
      <c r="AF16" s="561"/>
      <c r="AG16" s="561"/>
      <c r="AH16" s="561"/>
      <c r="AI16" s="561"/>
    </row>
    <row r="17" spans="4:35" x14ac:dyDescent="0.35">
      <c r="AG17" s="83"/>
      <c r="AH17" s="83"/>
      <c r="AI17" s="83"/>
    </row>
    <row r="18" spans="4:35" x14ac:dyDescent="0.35">
      <c r="D18" s="87" t="s">
        <v>638</v>
      </c>
      <c r="AG18" s="83"/>
      <c r="AH18" s="83"/>
      <c r="AI18" s="83"/>
    </row>
    <row r="19" spans="4:35" x14ac:dyDescent="0.35">
      <c r="E19" s="46" t="s">
        <v>638</v>
      </c>
      <c r="F19" s="46" t="s">
        <v>10</v>
      </c>
      <c r="G19" s="117">
        <v>0.02</v>
      </c>
      <c r="AG19" s="83"/>
      <c r="AH19" s="83"/>
      <c r="AI19" s="83"/>
    </row>
    <row r="20" spans="4:35" x14ac:dyDescent="0.35">
      <c r="AG20" s="83"/>
      <c r="AH20" s="83"/>
      <c r="AI20" s="83"/>
    </row>
    <row r="21" spans="4:35" x14ac:dyDescent="0.35">
      <c r="D21" s="87" t="s">
        <v>511</v>
      </c>
      <c r="AG21" s="83"/>
      <c r="AH21" s="83"/>
      <c r="AI21" s="83"/>
    </row>
    <row r="22" spans="4:35" x14ac:dyDescent="0.35">
      <c r="E22" s="46" t="s">
        <v>92</v>
      </c>
      <c r="F22" s="46" t="s">
        <v>10</v>
      </c>
      <c r="G22" s="117">
        <v>0.1</v>
      </c>
      <c r="AG22" s="83"/>
      <c r="AH22" s="83"/>
      <c r="AI22" s="83"/>
    </row>
    <row r="23" spans="4:35" x14ac:dyDescent="0.35">
      <c r="E23" s="46" t="s">
        <v>91</v>
      </c>
      <c r="F23" s="46" t="s">
        <v>10</v>
      </c>
      <c r="G23" s="310">
        <f>Sensitivity!E11</f>
        <v>0.1</v>
      </c>
      <c r="H23" s="46" t="s">
        <v>1312</v>
      </c>
      <c r="AG23" s="83"/>
      <c r="AH23" s="83"/>
      <c r="AI23" s="83"/>
    </row>
    <row r="24" spans="4:35" x14ac:dyDescent="0.35">
      <c r="AG24" s="83"/>
      <c r="AH24" s="83"/>
      <c r="AI24" s="83"/>
    </row>
    <row r="25" spans="4:35" x14ac:dyDescent="0.35">
      <c r="D25" s="87" t="s">
        <v>232</v>
      </c>
      <c r="AG25" s="83"/>
      <c r="AH25" s="83"/>
      <c r="AI25" s="83"/>
    </row>
    <row r="26" spans="4:35" x14ac:dyDescent="0.35">
      <c r="E26" s="92" t="s">
        <v>232</v>
      </c>
      <c r="F26" s="92" t="s">
        <v>133</v>
      </c>
      <c r="G26" s="262">
        <f>Sensitivity!E6</f>
        <v>1250</v>
      </c>
      <c r="H26" s="46" t="s">
        <v>1312</v>
      </c>
      <c r="AG26" s="83"/>
      <c r="AH26" s="83"/>
      <c r="AI26" s="83"/>
    </row>
    <row r="27" spans="4:35" x14ac:dyDescent="0.35">
      <c r="AG27" s="83"/>
      <c r="AH27" s="83"/>
      <c r="AI27" s="83"/>
    </row>
    <row r="28" spans="4:35" x14ac:dyDescent="0.35">
      <c r="D28" s="87" t="s">
        <v>480</v>
      </c>
      <c r="AG28" s="83"/>
      <c r="AH28" s="83"/>
      <c r="AI28" s="83"/>
    </row>
    <row r="29" spans="4:35" x14ac:dyDescent="0.35">
      <c r="E29" s="46" t="s">
        <v>483</v>
      </c>
      <c r="F29" s="46" t="s">
        <v>133</v>
      </c>
      <c r="G29" s="88">
        <v>25</v>
      </c>
      <c r="AG29" s="83"/>
      <c r="AH29" s="83"/>
      <c r="AI29" s="83"/>
    </row>
    <row r="30" spans="4:35" x14ac:dyDescent="0.35">
      <c r="E30" s="46" t="s">
        <v>481</v>
      </c>
      <c r="F30" s="46" t="s">
        <v>133</v>
      </c>
      <c r="G30" s="88">
        <v>50</v>
      </c>
      <c r="AG30" s="83"/>
      <c r="AH30" s="83"/>
      <c r="AI30" s="83"/>
    </row>
    <row r="31" spans="4:35" x14ac:dyDescent="0.35">
      <c r="AG31" s="83"/>
      <c r="AH31" s="83"/>
      <c r="AI31" s="83"/>
    </row>
    <row r="32" spans="4:35" x14ac:dyDescent="0.35">
      <c r="D32" s="87" t="s">
        <v>512</v>
      </c>
      <c r="G32" s="46"/>
      <c r="AG32" s="83"/>
      <c r="AH32" s="83"/>
      <c r="AI32" s="83"/>
    </row>
    <row r="33" spans="1:125" x14ac:dyDescent="0.35">
      <c r="E33" s="84" t="s">
        <v>100</v>
      </c>
      <c r="F33" s="84" t="s">
        <v>134</v>
      </c>
      <c r="G33" s="94">
        <v>3.2150746500000001E-2</v>
      </c>
      <c r="H33" s="46" t="s">
        <v>137</v>
      </c>
      <c r="AG33" s="83"/>
      <c r="AH33" s="83"/>
      <c r="AI33" s="83"/>
    </row>
    <row r="34" spans="1:125" x14ac:dyDescent="0.35">
      <c r="E34" s="84"/>
      <c r="F34" s="84"/>
      <c r="G34" s="46"/>
      <c r="AG34" s="83"/>
      <c r="AH34" s="83"/>
      <c r="AI34" s="83"/>
    </row>
    <row r="35" spans="1:125" x14ac:dyDescent="0.35">
      <c r="D35" s="87" t="s">
        <v>1354</v>
      </c>
      <c r="E35" s="84"/>
      <c r="F35" s="84"/>
      <c r="G35" s="46"/>
      <c r="AG35" s="83"/>
      <c r="AH35" s="83"/>
      <c r="AI35" s="83"/>
    </row>
    <row r="36" spans="1:125" x14ac:dyDescent="0.35">
      <c r="E36" s="84" t="s">
        <v>1359</v>
      </c>
      <c r="F36" s="84" t="s">
        <v>1358</v>
      </c>
      <c r="G36" s="88">
        <v>0</v>
      </c>
      <c r="AG36" s="83"/>
      <c r="AH36" s="83"/>
      <c r="AI36" s="83"/>
    </row>
    <row r="37" spans="1:125" x14ac:dyDescent="0.35">
      <c r="E37" s="84" t="s">
        <v>1355</v>
      </c>
      <c r="F37" s="84" t="s">
        <v>1358</v>
      </c>
      <c r="G37" s="88">
        <v>1</v>
      </c>
      <c r="AG37" s="83"/>
      <c r="AH37" s="83"/>
      <c r="AI37" s="83"/>
    </row>
    <row r="38" spans="1:125" x14ac:dyDescent="0.35">
      <c r="E38" s="84" t="s">
        <v>1356</v>
      </c>
      <c r="F38" s="84" t="s">
        <v>1358</v>
      </c>
      <c r="G38" s="88">
        <v>2</v>
      </c>
      <c r="AG38" s="83"/>
      <c r="AH38" s="83"/>
      <c r="AI38" s="83"/>
    </row>
    <row r="39" spans="1:125" x14ac:dyDescent="0.35">
      <c r="E39" s="84" t="s">
        <v>1357</v>
      </c>
      <c r="F39" s="84" t="s">
        <v>1358</v>
      </c>
      <c r="G39" s="88">
        <v>3</v>
      </c>
      <c r="AG39" s="83"/>
      <c r="AH39" s="83"/>
      <c r="AI39" s="83"/>
    </row>
    <row r="40" spans="1:125" x14ac:dyDescent="0.35">
      <c r="G40" s="46"/>
      <c r="AG40" s="83"/>
      <c r="AH40" s="83"/>
      <c r="AI40" s="83"/>
    </row>
    <row r="41" spans="1:125" x14ac:dyDescent="0.35">
      <c r="A41" s="292" t="s">
        <v>54</v>
      </c>
      <c r="B41" s="292"/>
      <c r="C41" s="557"/>
      <c r="D41" s="558"/>
      <c r="E41" s="551"/>
      <c r="F41" s="551"/>
      <c r="G41" s="559"/>
      <c r="H41" s="551"/>
      <c r="I41" s="559"/>
      <c r="J41" s="559"/>
      <c r="K41" s="559"/>
      <c r="L41" s="559"/>
      <c r="M41" s="559"/>
      <c r="N41" s="559"/>
      <c r="O41" s="559"/>
      <c r="P41" s="559"/>
      <c r="Q41" s="559"/>
      <c r="R41" s="559"/>
      <c r="S41" s="559"/>
      <c r="T41" s="559"/>
      <c r="U41" s="559"/>
      <c r="V41" s="559"/>
      <c r="W41" s="559"/>
      <c r="X41" s="559"/>
      <c r="Y41" s="559"/>
      <c r="Z41" s="559"/>
      <c r="AA41" s="559"/>
      <c r="AB41" s="559"/>
      <c r="AC41" s="559"/>
      <c r="AD41" s="559"/>
      <c r="AE41" s="559"/>
      <c r="AF41" s="559"/>
      <c r="AG41" s="559"/>
      <c r="AH41" s="559"/>
      <c r="AI41" s="559"/>
    </row>
    <row r="42" spans="1:125" x14ac:dyDescent="0.35">
      <c r="AG42" s="83"/>
      <c r="AH42" s="83"/>
      <c r="AI42" s="83"/>
    </row>
    <row r="43" spans="1:125" s="84" customFormat="1" x14ac:dyDescent="0.35">
      <c r="A43" s="4"/>
      <c r="B43" s="4" t="s">
        <v>89</v>
      </c>
      <c r="C43" s="80"/>
      <c r="D43" s="81"/>
      <c r="G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DD43" s="46"/>
      <c r="DE43" s="46"/>
      <c r="DF43" s="46"/>
      <c r="DG43" s="46"/>
      <c r="DH43" s="46"/>
      <c r="DI43" s="46"/>
      <c r="DJ43" s="46"/>
      <c r="DK43" s="46"/>
      <c r="DL43" s="46"/>
      <c r="DM43" s="46"/>
      <c r="DN43" s="46"/>
      <c r="DO43" s="46"/>
      <c r="DP43" s="46"/>
      <c r="DQ43" s="46"/>
      <c r="DR43" s="46"/>
      <c r="DS43" s="46"/>
      <c r="DT43" s="46"/>
      <c r="DU43" s="46"/>
    </row>
    <row r="44" spans="1:125" s="84" customFormat="1" x14ac:dyDescent="0.35">
      <c r="A44" s="4"/>
      <c r="B44" s="4"/>
      <c r="C44" s="80"/>
      <c r="D44" s="81"/>
      <c r="G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DD44" s="46"/>
      <c r="DE44" s="46"/>
      <c r="DF44" s="46"/>
      <c r="DG44" s="46"/>
      <c r="DH44" s="46"/>
      <c r="DI44" s="46"/>
      <c r="DJ44" s="46"/>
      <c r="DK44" s="46"/>
      <c r="DL44" s="46"/>
      <c r="DM44" s="46"/>
      <c r="DN44" s="46"/>
      <c r="DO44" s="46"/>
      <c r="DP44" s="46"/>
      <c r="DQ44" s="46"/>
      <c r="DR44" s="46"/>
      <c r="DS44" s="46"/>
      <c r="DT44" s="46"/>
      <c r="DU44" s="46"/>
    </row>
    <row r="45" spans="1:125" s="84" customFormat="1" x14ac:dyDescent="0.35">
      <c r="A45" s="4"/>
      <c r="B45" s="4"/>
      <c r="C45" s="80" t="s">
        <v>79</v>
      </c>
      <c r="D45" s="81"/>
      <c r="G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c r="DD45" s="46"/>
      <c r="DE45" s="46"/>
      <c r="DF45" s="46"/>
      <c r="DG45" s="46"/>
      <c r="DH45" s="46"/>
      <c r="DI45" s="46"/>
      <c r="DJ45" s="46"/>
      <c r="DK45" s="46"/>
      <c r="DL45" s="46"/>
      <c r="DM45" s="46"/>
      <c r="DN45" s="46"/>
      <c r="DO45" s="46"/>
      <c r="DP45" s="46"/>
      <c r="DQ45" s="46"/>
      <c r="DR45" s="46"/>
      <c r="DS45" s="46"/>
      <c r="DT45" s="46"/>
      <c r="DU45" s="46"/>
    </row>
    <row r="46" spans="1:125" s="84" customFormat="1" x14ac:dyDescent="0.35">
      <c r="A46" s="4"/>
      <c r="B46" s="4"/>
      <c r="C46" s="80"/>
      <c r="D46" s="81"/>
      <c r="G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DD46" s="46"/>
      <c r="DE46" s="46"/>
      <c r="DF46" s="46"/>
      <c r="DG46" s="46"/>
      <c r="DH46" s="46"/>
      <c r="DI46" s="46"/>
      <c r="DJ46" s="46"/>
      <c r="DK46" s="46"/>
      <c r="DL46" s="46"/>
      <c r="DM46" s="46"/>
      <c r="DN46" s="46"/>
      <c r="DO46" s="46"/>
      <c r="DP46" s="46"/>
      <c r="DQ46" s="46"/>
      <c r="DR46" s="46"/>
      <c r="DS46" s="46"/>
      <c r="DT46" s="46"/>
      <c r="DU46" s="46"/>
    </row>
    <row r="47" spans="1:125" s="84" customFormat="1" x14ac:dyDescent="0.35">
      <c r="A47" s="4"/>
      <c r="B47" s="4"/>
      <c r="C47" s="80"/>
      <c r="D47" s="81"/>
      <c r="E47" s="96" t="s">
        <v>80</v>
      </c>
      <c r="F47" s="97" t="s">
        <v>81</v>
      </c>
      <c r="G47" s="98"/>
      <c r="H47" s="97" t="s">
        <v>93</v>
      </c>
      <c r="I47" s="98"/>
      <c r="J47" s="98"/>
      <c r="K47" s="99">
        <v>1</v>
      </c>
      <c r="L47" s="99">
        <v>0.9</v>
      </c>
      <c r="M47" s="99">
        <v>0.8</v>
      </c>
      <c r="N47" s="99">
        <v>0.7</v>
      </c>
      <c r="O47" s="99">
        <v>0.6</v>
      </c>
      <c r="P47" s="99">
        <v>0.5</v>
      </c>
      <c r="Q47" s="99">
        <v>0.4</v>
      </c>
      <c r="R47" s="99">
        <v>0.3</v>
      </c>
      <c r="S47" s="99">
        <v>0.2</v>
      </c>
      <c r="T47" s="100">
        <v>0.1</v>
      </c>
      <c r="U47" s="95"/>
      <c r="V47" s="95"/>
      <c r="W47" s="95"/>
      <c r="X47" s="95"/>
      <c r="Y47" s="95"/>
      <c r="Z47" s="95"/>
      <c r="AA47" s="95"/>
      <c r="AB47" s="95"/>
      <c r="AC47" s="95"/>
      <c r="AD47" s="95"/>
      <c r="AE47" s="95"/>
      <c r="AF47" s="95"/>
      <c r="AG47" s="95"/>
      <c r="AH47" s="95"/>
      <c r="AI47" s="95"/>
      <c r="DD47" s="46"/>
      <c r="DE47" s="46"/>
      <c r="DF47" s="46"/>
      <c r="DG47" s="46"/>
      <c r="DH47" s="46"/>
      <c r="DI47" s="46"/>
      <c r="DJ47" s="46"/>
      <c r="DK47" s="46"/>
      <c r="DL47" s="46"/>
      <c r="DM47" s="46"/>
      <c r="DN47" s="46"/>
      <c r="DO47" s="46"/>
      <c r="DP47" s="46"/>
      <c r="DQ47" s="46"/>
      <c r="DR47" s="46"/>
      <c r="DS47" s="46"/>
      <c r="DT47" s="46"/>
      <c r="DU47" s="46"/>
    </row>
    <row r="48" spans="1:125" s="84" customFormat="1" x14ac:dyDescent="0.35">
      <c r="A48" s="4"/>
      <c r="B48" s="4"/>
      <c r="C48" s="80"/>
      <c r="D48" s="81"/>
      <c r="E48" s="101" t="s">
        <v>114</v>
      </c>
      <c r="F48" s="102" t="s">
        <v>78</v>
      </c>
      <c r="G48" s="103"/>
      <c r="H48" s="102" t="s">
        <v>93</v>
      </c>
      <c r="I48" s="103"/>
      <c r="J48" s="103"/>
      <c r="K48" s="104">
        <v>32.620000000000005</v>
      </c>
      <c r="L48" s="104">
        <v>36.68</v>
      </c>
      <c r="M48" s="104">
        <v>40.74</v>
      </c>
      <c r="N48" s="104">
        <v>44.94</v>
      </c>
      <c r="O48" s="104">
        <v>48.807500000000005</v>
      </c>
      <c r="P48" s="104">
        <v>51.905000000000001</v>
      </c>
      <c r="Q48" s="104">
        <v>54.232499999999995</v>
      </c>
      <c r="R48" s="104">
        <v>55.754999999999995</v>
      </c>
      <c r="S48" s="104">
        <v>56.629999999999995</v>
      </c>
      <c r="T48" s="105">
        <v>56.945</v>
      </c>
      <c r="U48" s="95"/>
      <c r="V48" s="95"/>
      <c r="W48" s="95"/>
      <c r="X48" s="95"/>
      <c r="Y48" s="95"/>
      <c r="Z48" s="95"/>
      <c r="AA48" s="95"/>
      <c r="AB48" s="95"/>
      <c r="AC48" s="95"/>
      <c r="AD48" s="95"/>
      <c r="AE48" s="95"/>
      <c r="AF48" s="95"/>
      <c r="AG48" s="95"/>
      <c r="AH48" s="95"/>
      <c r="AI48" s="95"/>
      <c r="DD48" s="46"/>
      <c r="DE48" s="46"/>
      <c r="DF48" s="46"/>
      <c r="DG48" s="46"/>
      <c r="DH48" s="46"/>
      <c r="DI48" s="46"/>
      <c r="DJ48" s="46"/>
      <c r="DK48" s="46"/>
      <c r="DL48" s="46"/>
      <c r="DM48" s="46"/>
      <c r="DN48" s="46"/>
      <c r="DO48" s="46"/>
      <c r="DP48" s="46"/>
      <c r="DQ48" s="46"/>
      <c r="DR48" s="46"/>
      <c r="DS48" s="46"/>
      <c r="DT48" s="46"/>
      <c r="DU48" s="46"/>
    </row>
    <row r="49" spans="1:125" s="84" customFormat="1" x14ac:dyDescent="0.35">
      <c r="A49" s="4"/>
      <c r="B49" s="4"/>
      <c r="C49" s="80"/>
      <c r="D49" s="81"/>
      <c r="E49" s="101" t="s">
        <v>77</v>
      </c>
      <c r="F49" s="102" t="s">
        <v>81</v>
      </c>
      <c r="G49" s="103"/>
      <c r="H49" s="102" t="s">
        <v>93</v>
      </c>
      <c r="I49" s="103"/>
      <c r="J49" s="103"/>
      <c r="K49" s="104">
        <v>1.97</v>
      </c>
      <c r="L49" s="104">
        <v>1.85</v>
      </c>
      <c r="M49" s="104">
        <v>1.75</v>
      </c>
      <c r="N49" s="104">
        <v>1.66</v>
      </c>
      <c r="O49" s="104">
        <v>1.58</v>
      </c>
      <c r="P49" s="104">
        <v>1.52</v>
      </c>
      <c r="Q49" s="104">
        <v>1.47</v>
      </c>
      <c r="R49" s="104">
        <v>1.44</v>
      </c>
      <c r="S49" s="104">
        <v>1.42</v>
      </c>
      <c r="T49" s="105">
        <v>1.42</v>
      </c>
      <c r="U49" s="95"/>
      <c r="V49" s="95"/>
      <c r="W49" s="95"/>
      <c r="X49" s="95"/>
      <c r="Y49" s="95"/>
      <c r="Z49" s="95"/>
      <c r="AA49" s="95"/>
      <c r="AB49" s="95"/>
      <c r="AC49" s="95"/>
      <c r="AD49" s="95"/>
      <c r="AE49" s="95"/>
      <c r="AF49" s="95"/>
      <c r="AG49" s="95"/>
      <c r="AH49" s="95"/>
      <c r="AI49" s="95"/>
      <c r="DD49" s="46"/>
      <c r="DE49" s="46"/>
      <c r="DF49" s="46"/>
      <c r="DG49" s="46"/>
      <c r="DH49" s="46"/>
      <c r="DI49" s="46"/>
      <c r="DJ49" s="46"/>
      <c r="DK49" s="46"/>
      <c r="DL49" s="46"/>
      <c r="DM49" s="46"/>
      <c r="DN49" s="46"/>
      <c r="DO49" s="46"/>
      <c r="DP49" s="46"/>
      <c r="DQ49" s="46"/>
      <c r="DR49" s="46"/>
      <c r="DS49" s="46"/>
      <c r="DT49" s="46"/>
      <c r="DU49" s="46"/>
    </row>
    <row r="50" spans="1:125" s="84" customFormat="1" x14ac:dyDescent="0.35">
      <c r="A50" s="4"/>
      <c r="B50" s="4"/>
      <c r="C50" s="80"/>
      <c r="D50" s="81"/>
      <c r="E50" s="101" t="s">
        <v>115</v>
      </c>
      <c r="F50" s="102" t="s">
        <v>1028</v>
      </c>
      <c r="G50" s="103"/>
      <c r="H50" s="102" t="s">
        <v>93</v>
      </c>
      <c r="I50" s="103"/>
      <c r="J50" s="103"/>
      <c r="K50" s="106">
        <f>K51/K48</f>
        <v>9.0248390557939917</v>
      </c>
      <c r="L50" s="106">
        <f>L51/L48</f>
        <v>7.9152194656488559</v>
      </c>
      <c r="M50" s="106">
        <f>M51/M48</f>
        <v>7.0267611683848799</v>
      </c>
      <c r="N50" s="106">
        <f>N51/N48</f>
        <v>6.2765965732087237</v>
      </c>
      <c r="O50" s="104">
        <v>5.7</v>
      </c>
      <c r="P50" s="106">
        <f>P51/P48</f>
        <v>5.3001685772083622</v>
      </c>
      <c r="Q50" s="106">
        <f>Q51/Q48</f>
        <v>5.0297838012262028</v>
      </c>
      <c r="R50" s="106">
        <f>R51/R48</f>
        <v>4.8651286880100448</v>
      </c>
      <c r="S50" s="106">
        <f>S51/S48</f>
        <v>4.7745055624227453</v>
      </c>
      <c r="T50" s="107">
        <f>T51/T48</f>
        <v>4.7425629993853731</v>
      </c>
      <c r="U50" s="95"/>
      <c r="V50" s="95"/>
      <c r="W50" s="95"/>
      <c r="X50" s="95"/>
      <c r="Y50" s="95"/>
      <c r="Z50" s="95"/>
      <c r="AA50" s="95"/>
      <c r="AB50" s="95"/>
      <c r="AC50" s="95"/>
      <c r="AD50" s="95"/>
      <c r="AE50" s="95"/>
      <c r="AF50" s="95"/>
      <c r="AG50" s="95"/>
      <c r="AH50" s="95"/>
      <c r="AI50" s="95"/>
      <c r="DD50" s="46"/>
      <c r="DE50" s="46"/>
      <c r="DF50" s="46"/>
      <c r="DG50" s="46"/>
      <c r="DH50" s="46"/>
      <c r="DI50" s="46"/>
      <c r="DJ50" s="46"/>
      <c r="DK50" s="46"/>
      <c r="DL50" s="46"/>
      <c r="DM50" s="46"/>
      <c r="DN50" s="46"/>
      <c r="DO50" s="46"/>
      <c r="DP50" s="46"/>
      <c r="DQ50" s="46"/>
      <c r="DR50" s="46"/>
      <c r="DS50" s="46"/>
      <c r="DT50" s="46"/>
      <c r="DU50" s="46"/>
    </row>
    <row r="51" spans="1:125" s="84" customFormat="1" x14ac:dyDescent="0.35">
      <c r="A51" s="4"/>
      <c r="B51" s="4"/>
      <c r="C51" s="80"/>
      <c r="D51" s="81"/>
      <c r="E51" s="108" t="s">
        <v>116</v>
      </c>
      <c r="F51" s="109" t="s">
        <v>78</v>
      </c>
      <c r="G51" s="110"/>
      <c r="H51" s="109" t="s">
        <v>93</v>
      </c>
      <c r="I51" s="110"/>
      <c r="J51" s="110"/>
      <c r="K51" s="111">
        <f>SUM($O$48,$O$51)-K48</f>
        <v>294.39025000000004</v>
      </c>
      <c r="L51" s="111">
        <f>SUM($O$48,$O$51)-L48</f>
        <v>290.33025000000004</v>
      </c>
      <c r="M51" s="111">
        <f>SUM($O$48,$O$51)-M48</f>
        <v>286.27025000000003</v>
      </c>
      <c r="N51" s="111">
        <f>SUM($O$48,$O$51)-N48</f>
        <v>282.07025000000004</v>
      </c>
      <c r="O51" s="111">
        <f>O48*O50</f>
        <v>278.20275000000004</v>
      </c>
      <c r="P51" s="111">
        <f>SUM($O$48,$O$51)-P48</f>
        <v>275.10525000000007</v>
      </c>
      <c r="Q51" s="111">
        <f>SUM($O$48,$O$51)-Q48</f>
        <v>272.77775000000003</v>
      </c>
      <c r="R51" s="111">
        <f>SUM($O$48,$O$51)-R48</f>
        <v>271.25525000000005</v>
      </c>
      <c r="S51" s="111">
        <f>SUM($O$48,$O$51)-S48</f>
        <v>270.38025000000005</v>
      </c>
      <c r="T51" s="112">
        <f>SUM($O$48,$O$51)-T48</f>
        <v>270.06525000000005</v>
      </c>
      <c r="U51" s="95"/>
      <c r="V51" s="95"/>
      <c r="W51" s="95"/>
      <c r="X51" s="95"/>
      <c r="Y51" s="95"/>
      <c r="Z51" s="95"/>
      <c r="AA51" s="95"/>
      <c r="AB51" s="95"/>
      <c r="AC51" s="95"/>
      <c r="AD51" s="95"/>
      <c r="AE51" s="95"/>
      <c r="AF51" s="95"/>
      <c r="AG51" s="95"/>
      <c r="AH51" s="95"/>
      <c r="AI51" s="95"/>
      <c r="DD51" s="46"/>
      <c r="DE51" s="46"/>
      <c r="DF51" s="46"/>
      <c r="DG51" s="46"/>
      <c r="DH51" s="46"/>
      <c r="DI51" s="46"/>
      <c r="DJ51" s="46"/>
      <c r="DK51" s="46"/>
      <c r="DL51" s="46"/>
      <c r="DM51" s="46"/>
      <c r="DN51" s="46"/>
      <c r="DO51" s="46"/>
      <c r="DP51" s="46"/>
      <c r="DQ51" s="46"/>
      <c r="DR51" s="46"/>
      <c r="DS51" s="46"/>
      <c r="DT51" s="46"/>
      <c r="DU51" s="46"/>
    </row>
    <row r="52" spans="1:125" s="84" customFormat="1" x14ac:dyDescent="0.35">
      <c r="A52" s="4"/>
      <c r="B52" s="4"/>
      <c r="C52" s="80"/>
      <c r="D52" s="81"/>
      <c r="G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DD52" s="46"/>
      <c r="DE52" s="46"/>
      <c r="DF52" s="46"/>
      <c r="DG52" s="46"/>
      <c r="DH52" s="46"/>
      <c r="DI52" s="46"/>
      <c r="DJ52" s="46"/>
      <c r="DK52" s="46"/>
      <c r="DL52" s="46"/>
      <c r="DM52" s="46"/>
      <c r="DN52" s="46"/>
      <c r="DO52" s="46"/>
      <c r="DP52" s="46"/>
      <c r="DQ52" s="46"/>
      <c r="DR52" s="46"/>
      <c r="DS52" s="46"/>
      <c r="DT52" s="46"/>
      <c r="DU52" s="46"/>
    </row>
    <row r="53" spans="1:125" s="84" customFormat="1" x14ac:dyDescent="0.35">
      <c r="A53" s="4"/>
      <c r="B53" s="4"/>
      <c r="C53" s="80" t="s">
        <v>82</v>
      </c>
      <c r="D53" s="81"/>
      <c r="G53" s="95"/>
      <c r="I53" s="95"/>
      <c r="J53" s="95"/>
      <c r="K53" s="113"/>
      <c r="L53" s="113"/>
      <c r="M53" s="113"/>
      <c r="N53" s="113"/>
      <c r="O53" s="113"/>
      <c r="P53" s="113"/>
      <c r="Q53" s="113"/>
      <c r="R53" s="113"/>
      <c r="S53" s="113"/>
      <c r="T53" s="113"/>
      <c r="U53" s="95"/>
      <c r="V53" s="95"/>
      <c r="W53" s="95"/>
      <c r="X53" s="95"/>
      <c r="Y53" s="95"/>
      <c r="Z53" s="95"/>
      <c r="AA53" s="95"/>
      <c r="AB53" s="95"/>
      <c r="AC53" s="95"/>
      <c r="AD53" s="95"/>
      <c r="AE53" s="95"/>
      <c r="AF53" s="95"/>
      <c r="AG53" s="95"/>
      <c r="AH53" s="95"/>
      <c r="AI53" s="95"/>
      <c r="DD53" s="46"/>
      <c r="DE53" s="46"/>
      <c r="DF53" s="46"/>
      <c r="DG53" s="46"/>
      <c r="DH53" s="46"/>
      <c r="DI53" s="46"/>
      <c r="DJ53" s="46"/>
      <c r="DK53" s="46"/>
      <c r="DL53" s="46"/>
      <c r="DM53" s="46"/>
      <c r="DN53" s="46"/>
      <c r="DO53" s="46"/>
      <c r="DP53" s="46"/>
      <c r="DQ53" s="46"/>
      <c r="DR53" s="46"/>
      <c r="DS53" s="46"/>
      <c r="DT53" s="46"/>
      <c r="DU53" s="46"/>
    </row>
    <row r="54" spans="1:125" s="84" customFormat="1" x14ac:dyDescent="0.35">
      <c r="A54" s="4"/>
      <c r="B54" s="4"/>
      <c r="C54" s="80"/>
      <c r="D54" s="81"/>
      <c r="G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DD54" s="46"/>
      <c r="DE54" s="46"/>
      <c r="DF54" s="46"/>
      <c r="DG54" s="46"/>
      <c r="DH54" s="46"/>
      <c r="DI54" s="46"/>
      <c r="DJ54" s="46"/>
      <c r="DK54" s="46"/>
      <c r="DL54" s="46"/>
      <c r="DM54" s="46"/>
      <c r="DN54" s="46"/>
      <c r="DO54" s="46"/>
      <c r="DP54" s="46"/>
      <c r="DQ54" s="46"/>
      <c r="DR54" s="46"/>
      <c r="DS54" s="46"/>
      <c r="DT54" s="46"/>
      <c r="DU54" s="46"/>
    </row>
    <row r="55" spans="1:125" s="84" customFormat="1" x14ac:dyDescent="0.35">
      <c r="A55" s="4"/>
      <c r="B55" s="4"/>
      <c r="C55" s="80"/>
      <c r="D55" s="81" t="s">
        <v>622</v>
      </c>
      <c r="G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DD55" s="46"/>
      <c r="DE55" s="46"/>
      <c r="DF55" s="46"/>
      <c r="DG55" s="46"/>
      <c r="DH55" s="46"/>
      <c r="DI55" s="46"/>
      <c r="DJ55" s="46"/>
      <c r="DK55" s="46"/>
      <c r="DL55" s="46"/>
      <c r="DM55" s="46"/>
      <c r="DN55" s="46"/>
      <c r="DO55" s="46"/>
      <c r="DP55" s="46"/>
      <c r="DQ55" s="46"/>
      <c r="DR55" s="46"/>
      <c r="DS55" s="46"/>
      <c r="DT55" s="46"/>
      <c r="DU55" s="46"/>
    </row>
    <row r="56" spans="1:125" s="84" customFormat="1" x14ac:dyDescent="0.35">
      <c r="A56" s="4"/>
      <c r="B56" s="4"/>
      <c r="C56" s="80"/>
      <c r="D56" s="81"/>
      <c r="E56" s="84" t="s">
        <v>623</v>
      </c>
      <c r="F56" s="84" t="s">
        <v>81</v>
      </c>
      <c r="G56" s="114">
        <f>Dashboard!$E$11</f>
        <v>0.7</v>
      </c>
      <c r="H56" s="46" t="s">
        <v>142</v>
      </c>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DD56" s="46"/>
      <c r="DE56" s="46"/>
      <c r="DF56" s="46"/>
      <c r="DG56" s="46"/>
      <c r="DH56" s="46"/>
      <c r="DI56" s="46"/>
      <c r="DJ56" s="46"/>
      <c r="DK56" s="46"/>
      <c r="DL56" s="46"/>
      <c r="DM56" s="46"/>
      <c r="DN56" s="46"/>
      <c r="DO56" s="46"/>
      <c r="DP56" s="46"/>
      <c r="DQ56" s="46"/>
      <c r="DR56" s="46"/>
      <c r="DS56" s="46"/>
      <c r="DT56" s="46"/>
      <c r="DU56" s="46"/>
    </row>
    <row r="57" spans="1:125" s="84" customFormat="1" x14ac:dyDescent="0.35">
      <c r="A57" s="4"/>
      <c r="B57" s="4"/>
      <c r="C57" s="80"/>
      <c r="D57" s="81"/>
      <c r="E57" s="84" t="s">
        <v>624</v>
      </c>
      <c r="F57" s="84" t="s">
        <v>78</v>
      </c>
      <c r="G57" s="115">
        <f>HLOOKUP($G$56,$K$47:$T$51,2,FALSE)</f>
        <v>44.94</v>
      </c>
      <c r="H57" s="84" t="s">
        <v>98</v>
      </c>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DD57" s="46"/>
      <c r="DE57" s="46"/>
      <c r="DF57" s="46"/>
      <c r="DG57" s="46"/>
      <c r="DH57" s="46"/>
      <c r="DI57" s="46"/>
      <c r="DJ57" s="46"/>
      <c r="DK57" s="46"/>
      <c r="DL57" s="46"/>
      <c r="DM57" s="46"/>
      <c r="DN57" s="46"/>
      <c r="DO57" s="46"/>
      <c r="DP57" s="46"/>
      <c r="DQ57" s="46"/>
      <c r="DR57" s="46"/>
      <c r="DS57" s="46"/>
      <c r="DT57" s="46"/>
      <c r="DU57" s="46"/>
    </row>
    <row r="58" spans="1:125" s="84" customFormat="1" x14ac:dyDescent="0.35">
      <c r="A58" s="4"/>
      <c r="B58" s="4"/>
      <c r="C58" s="80"/>
      <c r="D58" s="81"/>
      <c r="E58" s="84" t="s">
        <v>625</v>
      </c>
      <c r="F58" s="84" t="s">
        <v>81</v>
      </c>
      <c r="G58" s="115">
        <f>HLOOKUP($G$56,$K$47:$T$51,3,FALSE)</f>
        <v>1.66</v>
      </c>
      <c r="H58" s="84" t="s">
        <v>98</v>
      </c>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DD58" s="46"/>
      <c r="DE58" s="46"/>
      <c r="DF58" s="46"/>
      <c r="DG58" s="46"/>
      <c r="DH58" s="46"/>
      <c r="DI58" s="46"/>
      <c r="DJ58" s="46"/>
      <c r="DK58" s="46"/>
      <c r="DL58" s="46"/>
      <c r="DM58" s="46"/>
      <c r="DN58" s="46"/>
      <c r="DO58" s="46"/>
      <c r="DP58" s="46"/>
      <c r="DQ58" s="46"/>
      <c r="DR58" s="46"/>
      <c r="DS58" s="46"/>
      <c r="DT58" s="46"/>
      <c r="DU58" s="46"/>
    </row>
    <row r="59" spans="1:125" s="84" customFormat="1" x14ac:dyDescent="0.35">
      <c r="A59" s="4"/>
      <c r="B59" s="4"/>
      <c r="C59" s="80"/>
      <c r="D59" s="81"/>
      <c r="E59" s="84" t="s">
        <v>626</v>
      </c>
      <c r="F59" s="84" t="s">
        <v>1028</v>
      </c>
      <c r="G59" s="115">
        <f>HLOOKUP($G$56,$K$47:$T$51,4,FALSE)</f>
        <v>6.2765965732087237</v>
      </c>
      <c r="H59" s="84" t="s">
        <v>98</v>
      </c>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DD59" s="46"/>
      <c r="DE59" s="46"/>
      <c r="DF59" s="46"/>
      <c r="DG59" s="46"/>
      <c r="DH59" s="46"/>
      <c r="DI59" s="46"/>
      <c r="DJ59" s="46"/>
      <c r="DK59" s="46"/>
      <c r="DL59" s="46"/>
      <c r="DM59" s="46"/>
      <c r="DN59" s="46"/>
      <c r="DO59" s="46"/>
      <c r="DP59" s="46"/>
      <c r="DQ59" s="46"/>
      <c r="DR59" s="46"/>
      <c r="DS59" s="46"/>
      <c r="DT59" s="46"/>
      <c r="DU59" s="46"/>
    </row>
    <row r="60" spans="1:125" s="84" customFormat="1" x14ac:dyDescent="0.35">
      <c r="A60" s="4"/>
      <c r="B60" s="4"/>
      <c r="C60" s="80"/>
      <c r="D60" s="81"/>
      <c r="G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DD60" s="46"/>
      <c r="DE60" s="46"/>
      <c r="DF60" s="46"/>
      <c r="DG60" s="46"/>
      <c r="DH60" s="46"/>
      <c r="DI60" s="46"/>
      <c r="DJ60" s="46"/>
      <c r="DK60" s="46"/>
      <c r="DL60" s="46"/>
      <c r="DM60" s="46"/>
      <c r="DN60" s="46"/>
      <c r="DO60" s="46"/>
      <c r="DP60" s="46"/>
      <c r="DQ60" s="46"/>
      <c r="DR60" s="46"/>
      <c r="DS60" s="46"/>
      <c r="DT60" s="46"/>
      <c r="DU60" s="46"/>
    </row>
    <row r="61" spans="1:125" s="84" customFormat="1" x14ac:dyDescent="0.35">
      <c r="A61" s="4"/>
      <c r="B61" s="4"/>
      <c r="C61" s="80"/>
      <c r="D61" s="81" t="s">
        <v>1064</v>
      </c>
      <c r="G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DD61" s="46"/>
      <c r="DE61" s="46"/>
      <c r="DF61" s="46"/>
      <c r="DG61" s="46"/>
      <c r="DH61" s="46"/>
      <c r="DI61" s="46"/>
      <c r="DJ61" s="46"/>
      <c r="DK61" s="46"/>
      <c r="DL61" s="46"/>
      <c r="DM61" s="46"/>
      <c r="DN61" s="46"/>
      <c r="DO61" s="46"/>
      <c r="DP61" s="46"/>
      <c r="DQ61" s="46"/>
      <c r="DR61" s="46"/>
      <c r="DS61" s="46"/>
      <c r="DT61" s="46"/>
      <c r="DU61" s="46"/>
    </row>
    <row r="62" spans="1:125" s="84" customFormat="1" x14ac:dyDescent="0.35">
      <c r="A62" s="4"/>
      <c r="B62" s="4"/>
      <c r="C62" s="80"/>
      <c r="D62" s="81"/>
      <c r="E62" s="84" t="s">
        <v>1065</v>
      </c>
      <c r="F62" s="84" t="s">
        <v>81</v>
      </c>
      <c r="G62" s="114">
        <f>Dashboard!$F$11</f>
        <v>0.7</v>
      </c>
      <c r="H62" s="46" t="s">
        <v>142</v>
      </c>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DD62" s="46"/>
      <c r="DE62" s="46"/>
      <c r="DF62" s="46"/>
      <c r="DG62" s="46"/>
      <c r="DH62" s="46"/>
      <c r="DI62" s="46"/>
      <c r="DJ62" s="46"/>
      <c r="DK62" s="46"/>
      <c r="DL62" s="46"/>
      <c r="DM62" s="46"/>
      <c r="DN62" s="46"/>
      <c r="DO62" s="46"/>
      <c r="DP62" s="46"/>
      <c r="DQ62" s="46"/>
      <c r="DR62" s="46"/>
      <c r="DS62" s="46"/>
      <c r="DT62" s="46"/>
      <c r="DU62" s="46"/>
    </row>
    <row r="63" spans="1:125" s="84" customFormat="1" x14ac:dyDescent="0.35">
      <c r="A63" s="4"/>
      <c r="B63" s="4"/>
      <c r="C63" s="80"/>
      <c r="D63" s="81"/>
      <c r="E63" s="84" t="s">
        <v>1066</v>
      </c>
      <c r="F63" s="84" t="s">
        <v>78</v>
      </c>
      <c r="G63" s="115">
        <f>HLOOKUP($G$62,$K$47:$T$51,2,FALSE)</f>
        <v>44.94</v>
      </c>
      <c r="H63" s="84" t="s">
        <v>98</v>
      </c>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DD63" s="46"/>
      <c r="DE63" s="46"/>
      <c r="DF63" s="46"/>
      <c r="DG63" s="46"/>
      <c r="DH63" s="46"/>
      <c r="DI63" s="46"/>
      <c r="DJ63" s="46"/>
      <c r="DK63" s="46"/>
      <c r="DL63" s="46"/>
      <c r="DM63" s="46"/>
      <c r="DN63" s="46"/>
      <c r="DO63" s="46"/>
      <c r="DP63" s="46"/>
      <c r="DQ63" s="46"/>
      <c r="DR63" s="46"/>
      <c r="DS63" s="46"/>
      <c r="DT63" s="46"/>
      <c r="DU63" s="46"/>
    </row>
    <row r="64" spans="1:125" s="84" customFormat="1" x14ac:dyDescent="0.35">
      <c r="A64" s="4"/>
      <c r="B64" s="4"/>
      <c r="C64" s="80"/>
      <c r="D64" s="81"/>
      <c r="E64" s="84" t="s">
        <v>1067</v>
      </c>
      <c r="F64" s="84" t="s">
        <v>81</v>
      </c>
      <c r="G64" s="115">
        <f>HLOOKUP($G$62,$K$47:$T$51,3,FALSE)</f>
        <v>1.66</v>
      </c>
      <c r="H64" s="84" t="s">
        <v>98</v>
      </c>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DD64" s="46"/>
      <c r="DE64" s="46"/>
      <c r="DF64" s="46"/>
      <c r="DG64" s="46"/>
      <c r="DH64" s="46"/>
      <c r="DI64" s="46"/>
      <c r="DJ64" s="46"/>
      <c r="DK64" s="46"/>
      <c r="DL64" s="46"/>
      <c r="DM64" s="46"/>
      <c r="DN64" s="46"/>
      <c r="DO64" s="46"/>
      <c r="DP64" s="46"/>
      <c r="DQ64" s="46"/>
      <c r="DR64" s="46"/>
      <c r="DS64" s="46"/>
      <c r="DT64" s="46"/>
      <c r="DU64" s="46"/>
    </row>
    <row r="65" spans="1:125" s="84" customFormat="1" x14ac:dyDescent="0.35">
      <c r="A65" s="4"/>
      <c r="B65" s="4"/>
      <c r="C65" s="80"/>
      <c r="D65" s="81"/>
      <c r="E65" s="84" t="s">
        <v>1068</v>
      </c>
      <c r="F65" s="84" t="s">
        <v>1028</v>
      </c>
      <c r="G65" s="115">
        <f>HLOOKUP($G$62,$K$47:$T$51,4,FALSE)</f>
        <v>6.2765965732087237</v>
      </c>
      <c r="H65" s="84" t="s">
        <v>98</v>
      </c>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DD65" s="46"/>
      <c r="DE65" s="46"/>
      <c r="DF65" s="46"/>
      <c r="DG65" s="46"/>
      <c r="DH65" s="46"/>
      <c r="DI65" s="46"/>
      <c r="DJ65" s="46"/>
      <c r="DK65" s="46"/>
      <c r="DL65" s="46"/>
      <c r="DM65" s="46"/>
      <c r="DN65" s="46"/>
      <c r="DO65" s="46"/>
      <c r="DP65" s="46"/>
      <c r="DQ65" s="46"/>
      <c r="DR65" s="46"/>
      <c r="DS65" s="46"/>
      <c r="DT65" s="46"/>
      <c r="DU65" s="46"/>
    </row>
    <row r="66" spans="1:125" s="84" customFormat="1" x14ac:dyDescent="0.35">
      <c r="A66" s="4"/>
      <c r="B66" s="4"/>
      <c r="C66" s="80"/>
      <c r="D66" s="81"/>
      <c r="G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DD66" s="46"/>
      <c r="DE66" s="46"/>
      <c r="DF66" s="46"/>
      <c r="DG66" s="46"/>
      <c r="DH66" s="46"/>
      <c r="DI66" s="46"/>
      <c r="DJ66" s="46"/>
      <c r="DK66" s="46"/>
      <c r="DL66" s="46"/>
      <c r="DM66" s="46"/>
      <c r="DN66" s="46"/>
      <c r="DO66" s="46"/>
      <c r="DP66" s="46"/>
      <c r="DQ66" s="46"/>
      <c r="DR66" s="46"/>
      <c r="DS66" s="46"/>
      <c r="DT66" s="46"/>
      <c r="DU66" s="46"/>
    </row>
    <row r="67" spans="1:125" s="84" customFormat="1" x14ac:dyDescent="0.35">
      <c r="A67" s="4"/>
      <c r="B67" s="4"/>
      <c r="C67" s="80" t="s">
        <v>101</v>
      </c>
      <c r="D67" s="81"/>
      <c r="G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DD67" s="46"/>
      <c r="DE67" s="46"/>
      <c r="DF67" s="46"/>
      <c r="DG67" s="46"/>
      <c r="DH67" s="46"/>
      <c r="DI67" s="46"/>
      <c r="DJ67" s="46"/>
      <c r="DK67" s="46"/>
      <c r="DL67" s="46"/>
      <c r="DM67" s="46"/>
      <c r="DN67" s="46"/>
      <c r="DO67" s="46"/>
      <c r="DP67" s="46"/>
      <c r="DQ67" s="46"/>
      <c r="DR67" s="46"/>
      <c r="DS67" s="46"/>
      <c r="DT67" s="46"/>
      <c r="DU67" s="46"/>
    </row>
    <row r="68" spans="1:125" s="84" customFormat="1" x14ac:dyDescent="0.35">
      <c r="A68" s="4"/>
      <c r="B68" s="4"/>
      <c r="C68" s="80"/>
      <c r="D68" s="81"/>
      <c r="G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DD68" s="46"/>
      <c r="DE68" s="46"/>
      <c r="DF68" s="46"/>
      <c r="DG68" s="46"/>
      <c r="DH68" s="46"/>
      <c r="DI68" s="46"/>
      <c r="DJ68" s="46"/>
      <c r="DK68" s="46"/>
      <c r="DL68" s="46"/>
      <c r="DM68" s="46"/>
      <c r="DN68" s="46"/>
      <c r="DO68" s="46"/>
      <c r="DP68" s="46"/>
      <c r="DQ68" s="46"/>
      <c r="DR68" s="46"/>
      <c r="DS68" s="46"/>
      <c r="DT68" s="46"/>
      <c r="DU68" s="46"/>
    </row>
    <row r="69" spans="1:125" s="84" customFormat="1" x14ac:dyDescent="0.35">
      <c r="A69" s="4"/>
      <c r="B69" s="4"/>
      <c r="C69" s="80"/>
      <c r="D69" s="81" t="s">
        <v>102</v>
      </c>
      <c r="G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DD69" s="46"/>
      <c r="DE69" s="46"/>
      <c r="DF69" s="46"/>
      <c r="DG69" s="46"/>
      <c r="DH69" s="46"/>
      <c r="DI69" s="46"/>
      <c r="DJ69" s="46"/>
      <c r="DK69" s="46"/>
      <c r="DL69" s="46"/>
      <c r="DM69" s="46"/>
      <c r="DN69" s="46"/>
      <c r="DO69" s="46"/>
      <c r="DP69" s="46"/>
      <c r="DQ69" s="46"/>
      <c r="DR69" s="46"/>
      <c r="DS69" s="46"/>
      <c r="DT69" s="46"/>
      <c r="DU69" s="46"/>
    </row>
    <row r="70" spans="1:125" s="84" customFormat="1" x14ac:dyDescent="0.35">
      <c r="A70" s="4"/>
      <c r="B70" s="4"/>
      <c r="C70" s="80"/>
      <c r="D70" s="81"/>
      <c r="E70" s="84" t="s">
        <v>103</v>
      </c>
      <c r="F70" s="84" t="s">
        <v>32</v>
      </c>
      <c r="G70" s="88">
        <v>2</v>
      </c>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c r="DD70" s="46"/>
      <c r="DE70" s="46"/>
      <c r="DF70" s="46"/>
      <c r="DG70" s="46"/>
      <c r="DH70" s="46"/>
      <c r="DI70" s="46"/>
      <c r="DJ70" s="46"/>
      <c r="DK70" s="46"/>
      <c r="DL70" s="46"/>
      <c r="DM70" s="46"/>
      <c r="DN70" s="46"/>
      <c r="DO70" s="46"/>
      <c r="DP70" s="46"/>
      <c r="DQ70" s="46"/>
      <c r="DR70" s="46"/>
      <c r="DS70" s="46"/>
      <c r="DT70" s="46"/>
      <c r="DU70" s="46"/>
    </row>
    <row r="71" spans="1:125" s="84" customFormat="1" x14ac:dyDescent="0.35">
      <c r="A71" s="4"/>
      <c r="B71" s="4"/>
      <c r="C71" s="80"/>
      <c r="D71" s="81"/>
      <c r="G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c r="AI71" s="95"/>
      <c r="DD71" s="46"/>
      <c r="DE71" s="46"/>
      <c r="DF71" s="46"/>
      <c r="DG71" s="46"/>
      <c r="DH71" s="46"/>
      <c r="DI71" s="46"/>
      <c r="DJ71" s="46"/>
      <c r="DK71" s="46"/>
      <c r="DL71" s="46"/>
      <c r="DM71" s="46"/>
      <c r="DN71" s="46"/>
      <c r="DO71" s="46"/>
      <c r="DP71" s="46"/>
      <c r="DQ71" s="46"/>
      <c r="DR71" s="46"/>
      <c r="DS71" s="46"/>
      <c r="DT71" s="46"/>
      <c r="DU71" s="46"/>
    </row>
    <row r="72" spans="1:125" s="84" customFormat="1" x14ac:dyDescent="0.35">
      <c r="A72" s="4"/>
      <c r="B72" s="4"/>
      <c r="C72" s="80"/>
      <c r="D72" s="81" t="s">
        <v>9</v>
      </c>
      <c r="G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DD72" s="46"/>
      <c r="DE72" s="46"/>
      <c r="DF72" s="46"/>
      <c r="DG72" s="46"/>
      <c r="DH72" s="46"/>
      <c r="DI72" s="46"/>
      <c r="DJ72" s="46"/>
      <c r="DK72" s="46"/>
      <c r="DL72" s="46"/>
      <c r="DM72" s="46"/>
      <c r="DN72" s="46"/>
      <c r="DO72" s="46"/>
      <c r="DP72" s="46"/>
      <c r="DQ72" s="46"/>
      <c r="DR72" s="46"/>
      <c r="DS72" s="46"/>
      <c r="DT72" s="46"/>
      <c r="DU72" s="46"/>
    </row>
    <row r="73" spans="1:125" s="84" customFormat="1" x14ac:dyDescent="0.35">
      <c r="A73" s="4"/>
      <c r="B73" s="4"/>
      <c r="C73" s="80"/>
      <c r="D73" s="81"/>
      <c r="E73" s="84" t="s">
        <v>317</v>
      </c>
      <c r="F73" s="84" t="s">
        <v>1027</v>
      </c>
      <c r="G73" s="116">
        <v>2.5</v>
      </c>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DD73" s="46"/>
      <c r="DE73" s="46"/>
      <c r="DF73" s="46"/>
      <c r="DG73" s="46"/>
      <c r="DH73" s="46"/>
      <c r="DI73" s="46"/>
      <c r="DJ73" s="46"/>
      <c r="DK73" s="46"/>
      <c r="DL73" s="46"/>
      <c r="DM73" s="46"/>
      <c r="DN73" s="46"/>
      <c r="DO73" s="46"/>
      <c r="DP73" s="46"/>
      <c r="DQ73" s="46"/>
      <c r="DR73" s="46"/>
      <c r="DS73" s="46"/>
      <c r="DT73" s="46"/>
      <c r="DU73" s="46"/>
    </row>
    <row r="74" spans="1:125" s="84" customFormat="1" x14ac:dyDescent="0.35">
      <c r="A74" s="4"/>
      <c r="B74" s="4"/>
      <c r="C74" s="80"/>
      <c r="D74" s="81"/>
      <c r="E74" s="84" t="s">
        <v>318</v>
      </c>
      <c r="F74" s="84" t="s">
        <v>1027</v>
      </c>
      <c r="G74" s="116">
        <v>2.5</v>
      </c>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DD74" s="46"/>
      <c r="DE74" s="46"/>
      <c r="DF74" s="46"/>
      <c r="DG74" s="46"/>
      <c r="DH74" s="46"/>
      <c r="DI74" s="46"/>
      <c r="DJ74" s="46"/>
      <c r="DK74" s="46"/>
      <c r="DL74" s="46"/>
      <c r="DM74" s="46"/>
      <c r="DN74" s="46"/>
      <c r="DO74" s="46"/>
      <c r="DP74" s="46"/>
      <c r="DQ74" s="46"/>
      <c r="DR74" s="46"/>
      <c r="DS74" s="46"/>
      <c r="DT74" s="46"/>
      <c r="DU74" s="46"/>
    </row>
    <row r="75" spans="1:125" s="84" customFormat="1" x14ac:dyDescent="0.35">
      <c r="A75" s="4"/>
      <c r="B75" s="4"/>
      <c r="C75" s="80"/>
      <c r="D75" s="81"/>
      <c r="E75" s="84" t="s">
        <v>319</v>
      </c>
      <c r="F75" s="84" t="s">
        <v>10</v>
      </c>
      <c r="G75" s="95"/>
      <c r="I75" s="95"/>
      <c r="J75" s="95"/>
      <c r="K75" s="117">
        <v>0</v>
      </c>
      <c r="L75" s="117">
        <v>0</v>
      </c>
      <c r="M75" s="117">
        <v>0.75</v>
      </c>
      <c r="N75" s="117">
        <v>1</v>
      </c>
      <c r="O75" s="117">
        <v>1</v>
      </c>
      <c r="P75" s="117">
        <v>1</v>
      </c>
      <c r="Q75" s="117">
        <v>1</v>
      </c>
      <c r="R75" s="117">
        <v>1</v>
      </c>
      <c r="S75" s="117">
        <v>1</v>
      </c>
      <c r="T75" s="117">
        <v>1</v>
      </c>
      <c r="U75" s="117">
        <v>1</v>
      </c>
      <c r="V75" s="117">
        <v>1</v>
      </c>
      <c r="W75" s="117">
        <v>1</v>
      </c>
      <c r="X75" s="117">
        <v>1</v>
      </c>
      <c r="Y75" s="117">
        <v>1</v>
      </c>
      <c r="Z75" s="117">
        <v>1</v>
      </c>
      <c r="AA75" s="117">
        <v>1</v>
      </c>
      <c r="AB75" s="117">
        <v>1</v>
      </c>
      <c r="AC75" s="117">
        <v>1</v>
      </c>
      <c r="AD75" s="117">
        <v>1</v>
      </c>
      <c r="AE75" s="117">
        <v>1</v>
      </c>
      <c r="AF75" s="117">
        <v>1</v>
      </c>
      <c r="AG75" s="117">
        <v>1</v>
      </c>
      <c r="AH75" s="117">
        <v>1</v>
      </c>
      <c r="AI75" s="117">
        <v>1</v>
      </c>
      <c r="DD75" s="46"/>
      <c r="DE75" s="46"/>
      <c r="DF75" s="46"/>
      <c r="DG75" s="46"/>
      <c r="DH75" s="46"/>
      <c r="DI75" s="46"/>
      <c r="DJ75" s="46"/>
      <c r="DK75" s="46"/>
      <c r="DL75" s="46"/>
      <c r="DM75" s="46"/>
      <c r="DN75" s="46"/>
      <c r="DO75" s="46"/>
      <c r="DP75" s="46"/>
      <c r="DQ75" s="46"/>
      <c r="DR75" s="46"/>
      <c r="DS75" s="46"/>
      <c r="DT75" s="46"/>
      <c r="DU75" s="46"/>
    </row>
    <row r="76" spans="1:125" s="84" customFormat="1" x14ac:dyDescent="0.35">
      <c r="A76" s="4"/>
      <c r="B76" s="4"/>
      <c r="C76" s="80"/>
      <c r="D76" s="81"/>
      <c r="E76" s="84" t="s">
        <v>132</v>
      </c>
      <c r="F76" s="84" t="s">
        <v>10</v>
      </c>
      <c r="G76" s="118">
        <v>0.85</v>
      </c>
      <c r="I76" s="95"/>
      <c r="J76" s="95"/>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DD76" s="46"/>
      <c r="DE76" s="46"/>
      <c r="DF76" s="46"/>
      <c r="DG76" s="46"/>
      <c r="DH76" s="46"/>
      <c r="DI76" s="46"/>
      <c r="DJ76" s="46"/>
      <c r="DK76" s="46"/>
      <c r="DL76" s="46"/>
      <c r="DM76" s="46"/>
      <c r="DN76" s="46"/>
      <c r="DO76" s="46"/>
      <c r="DP76" s="46"/>
      <c r="DQ76" s="46"/>
      <c r="DR76" s="46"/>
      <c r="DS76" s="46"/>
      <c r="DT76" s="46"/>
      <c r="DU76" s="46"/>
    </row>
    <row r="77" spans="1:125" s="84" customFormat="1" x14ac:dyDescent="0.35">
      <c r="A77" s="4"/>
      <c r="B77" s="4"/>
      <c r="C77" s="80"/>
      <c r="D77" s="81"/>
      <c r="E77" s="84" t="s">
        <v>120</v>
      </c>
      <c r="F77" s="84" t="s">
        <v>10</v>
      </c>
      <c r="G77" s="118">
        <v>0.92500000000000004</v>
      </c>
      <c r="I77" s="95"/>
      <c r="J77" s="95"/>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DD77" s="46"/>
      <c r="DE77" s="46"/>
      <c r="DF77" s="46"/>
      <c r="DG77" s="46"/>
      <c r="DH77" s="46"/>
      <c r="DI77" s="46"/>
      <c r="DJ77" s="46"/>
      <c r="DK77" s="46"/>
      <c r="DL77" s="46"/>
      <c r="DM77" s="46"/>
      <c r="DN77" s="46"/>
      <c r="DO77" s="46"/>
      <c r="DP77" s="46"/>
      <c r="DQ77" s="46"/>
      <c r="DR77" s="46"/>
      <c r="DS77" s="46"/>
      <c r="DT77" s="46"/>
      <c r="DU77" s="46"/>
    </row>
    <row r="78" spans="1:125" s="84" customFormat="1" x14ac:dyDescent="0.35">
      <c r="A78" s="4"/>
      <c r="B78" s="4"/>
      <c r="C78" s="80"/>
      <c r="D78" s="81"/>
      <c r="G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c r="DD78" s="46"/>
      <c r="DE78" s="46"/>
      <c r="DF78" s="46"/>
      <c r="DG78" s="46"/>
      <c r="DH78" s="46"/>
      <c r="DI78" s="46"/>
      <c r="DJ78" s="46"/>
      <c r="DK78" s="46"/>
      <c r="DL78" s="46"/>
      <c r="DM78" s="46"/>
      <c r="DN78" s="46"/>
      <c r="DO78" s="46"/>
      <c r="DP78" s="46"/>
      <c r="DQ78" s="46"/>
      <c r="DR78" s="46"/>
      <c r="DS78" s="46"/>
      <c r="DT78" s="46"/>
      <c r="DU78" s="46"/>
    </row>
    <row r="79" spans="1:125" s="84" customFormat="1" x14ac:dyDescent="0.35">
      <c r="A79" s="4"/>
      <c r="B79" s="4" t="s">
        <v>90</v>
      </c>
      <c r="C79" s="80"/>
      <c r="D79" s="81"/>
      <c r="G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c r="DD79" s="46"/>
      <c r="DE79" s="46"/>
      <c r="DF79" s="46"/>
      <c r="DG79" s="46"/>
      <c r="DH79" s="46"/>
      <c r="DI79" s="46"/>
      <c r="DJ79" s="46"/>
      <c r="DK79" s="46"/>
      <c r="DL79" s="46"/>
      <c r="DM79" s="46"/>
      <c r="DN79" s="46"/>
      <c r="DO79" s="46"/>
      <c r="DP79" s="46"/>
      <c r="DQ79" s="46"/>
      <c r="DR79" s="46"/>
      <c r="DS79" s="46"/>
      <c r="DT79" s="46"/>
      <c r="DU79" s="46"/>
    </row>
    <row r="80" spans="1:125" s="84" customFormat="1" x14ac:dyDescent="0.35">
      <c r="A80" s="4"/>
      <c r="B80" s="4"/>
      <c r="C80" s="80"/>
      <c r="D80" s="81"/>
      <c r="G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c r="DD80" s="46"/>
      <c r="DE80" s="46"/>
      <c r="DF80" s="46"/>
      <c r="DG80" s="46"/>
      <c r="DH80" s="46"/>
      <c r="DI80" s="46"/>
      <c r="DJ80" s="46"/>
      <c r="DK80" s="46"/>
      <c r="DL80" s="46"/>
      <c r="DM80" s="46"/>
      <c r="DN80" s="46"/>
      <c r="DO80" s="46"/>
      <c r="DP80" s="46"/>
      <c r="DQ80" s="46"/>
      <c r="DR80" s="46"/>
      <c r="DS80" s="46"/>
      <c r="DT80" s="46"/>
      <c r="DU80" s="46"/>
    </row>
    <row r="81" spans="1:125" s="84" customFormat="1" x14ac:dyDescent="0.35">
      <c r="A81" s="4"/>
      <c r="B81" s="4"/>
      <c r="C81" s="80" t="s">
        <v>83</v>
      </c>
      <c r="D81" s="81"/>
      <c r="G81" s="95"/>
      <c r="I81" s="95"/>
      <c r="J81" s="95"/>
      <c r="K81" s="95"/>
      <c r="L81" s="95"/>
      <c r="M81" s="95"/>
      <c r="N81" s="95"/>
      <c r="O81" s="95"/>
      <c r="P81" s="95"/>
      <c r="Q81" s="95"/>
      <c r="R81" s="95"/>
      <c r="S81" s="95"/>
      <c r="T81" s="95"/>
      <c r="U81" s="95"/>
      <c r="V81" s="95"/>
      <c r="W81" s="95"/>
      <c r="X81" s="95"/>
      <c r="Y81" s="95"/>
      <c r="Z81" s="95"/>
      <c r="AA81" s="95"/>
      <c r="AB81" s="95"/>
      <c r="AC81" s="95"/>
      <c r="AD81" s="95"/>
      <c r="AE81" s="95"/>
      <c r="AF81" s="95"/>
      <c r="AG81" s="95"/>
      <c r="AH81" s="95"/>
      <c r="AI81" s="95"/>
      <c r="DD81" s="46"/>
      <c r="DE81" s="46"/>
      <c r="DF81" s="46"/>
      <c r="DG81" s="46"/>
      <c r="DH81" s="46"/>
      <c r="DI81" s="46"/>
      <c r="DJ81" s="46"/>
      <c r="DK81" s="46"/>
      <c r="DL81" s="46"/>
      <c r="DM81" s="46"/>
      <c r="DN81" s="46"/>
      <c r="DO81" s="46"/>
      <c r="DP81" s="46"/>
      <c r="DQ81" s="46"/>
      <c r="DR81" s="46"/>
      <c r="DS81" s="46"/>
      <c r="DT81" s="46"/>
      <c r="DU81" s="46"/>
    </row>
    <row r="82" spans="1:125" s="84" customFormat="1" x14ac:dyDescent="0.35">
      <c r="A82" s="4"/>
      <c r="B82" s="4"/>
      <c r="C82" s="80"/>
      <c r="D82" s="81"/>
      <c r="G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c r="DD82" s="46"/>
      <c r="DE82" s="46"/>
      <c r="DF82" s="46"/>
      <c r="DG82" s="46"/>
      <c r="DH82" s="46"/>
      <c r="DI82" s="46"/>
      <c r="DJ82" s="46"/>
      <c r="DK82" s="46"/>
      <c r="DL82" s="46"/>
      <c r="DM82" s="46"/>
      <c r="DN82" s="46"/>
      <c r="DO82" s="46"/>
      <c r="DP82" s="46"/>
      <c r="DQ82" s="46"/>
      <c r="DR82" s="46"/>
      <c r="DS82" s="46"/>
      <c r="DT82" s="46"/>
      <c r="DU82" s="46"/>
    </row>
    <row r="83" spans="1:125" s="84" customFormat="1" x14ac:dyDescent="0.35">
      <c r="A83" s="4"/>
      <c r="B83" s="4"/>
      <c r="C83" s="80"/>
      <c r="D83" s="81"/>
      <c r="E83" s="84" t="s">
        <v>128</v>
      </c>
      <c r="F83" s="84" t="s">
        <v>121</v>
      </c>
      <c r="G83" s="116">
        <v>2.5</v>
      </c>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c r="AI83" s="95"/>
      <c r="DD83" s="46"/>
      <c r="DE83" s="46"/>
      <c r="DF83" s="46"/>
      <c r="DG83" s="46"/>
      <c r="DH83" s="46"/>
      <c r="DI83" s="46"/>
      <c r="DJ83" s="46"/>
      <c r="DK83" s="46"/>
      <c r="DL83" s="46"/>
      <c r="DM83" s="46"/>
      <c r="DN83" s="46"/>
      <c r="DO83" s="46"/>
      <c r="DP83" s="46"/>
      <c r="DQ83" s="46"/>
      <c r="DR83" s="46"/>
      <c r="DS83" s="46"/>
      <c r="DT83" s="46"/>
      <c r="DU83" s="46"/>
    </row>
    <row r="84" spans="1:125" s="84" customFormat="1" x14ac:dyDescent="0.35">
      <c r="A84" s="4"/>
      <c r="B84" s="4"/>
      <c r="C84" s="80"/>
      <c r="D84" s="81"/>
      <c r="E84" s="84" t="s">
        <v>126</v>
      </c>
      <c r="F84" s="84" t="s">
        <v>122</v>
      </c>
      <c r="G84" s="116">
        <v>0.5</v>
      </c>
      <c r="I84" s="95"/>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c r="AI84" s="95"/>
      <c r="DD84" s="46"/>
      <c r="DE84" s="46"/>
      <c r="DF84" s="46"/>
      <c r="DG84" s="46"/>
      <c r="DH84" s="46"/>
      <c r="DI84" s="46"/>
      <c r="DJ84" s="46"/>
      <c r="DK84" s="46"/>
      <c r="DL84" s="46"/>
      <c r="DM84" s="46"/>
      <c r="DN84" s="46"/>
      <c r="DO84" s="46"/>
      <c r="DP84" s="46"/>
      <c r="DQ84" s="46"/>
      <c r="DR84" s="46"/>
      <c r="DS84" s="46"/>
      <c r="DT84" s="46"/>
      <c r="DU84" s="46"/>
    </row>
    <row r="85" spans="1:125" s="84" customFormat="1" x14ac:dyDescent="0.35">
      <c r="A85" s="4"/>
      <c r="B85" s="4"/>
      <c r="C85" s="80"/>
      <c r="D85" s="81"/>
      <c r="E85" s="84" t="s">
        <v>127</v>
      </c>
      <c r="F85" s="84" t="s">
        <v>122</v>
      </c>
      <c r="G85" s="116">
        <v>9.5</v>
      </c>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c r="DD85" s="46"/>
      <c r="DE85" s="46"/>
      <c r="DF85" s="46"/>
      <c r="DG85" s="46"/>
      <c r="DH85" s="46"/>
      <c r="DI85" s="46"/>
      <c r="DJ85" s="46"/>
      <c r="DK85" s="46"/>
      <c r="DL85" s="46"/>
      <c r="DM85" s="46"/>
      <c r="DN85" s="46"/>
      <c r="DO85" s="46"/>
      <c r="DP85" s="46"/>
      <c r="DQ85" s="46"/>
      <c r="DR85" s="46"/>
      <c r="DS85" s="46"/>
      <c r="DT85" s="46"/>
      <c r="DU85" s="46"/>
    </row>
    <row r="86" spans="1:125" s="84" customFormat="1" x14ac:dyDescent="0.35">
      <c r="A86" s="4"/>
      <c r="B86" s="4"/>
      <c r="C86" s="80"/>
      <c r="D86" s="81"/>
      <c r="E86" s="84" t="s">
        <v>129</v>
      </c>
      <c r="F86" s="84" t="s">
        <v>122</v>
      </c>
      <c r="G86" s="116">
        <v>2</v>
      </c>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DD86" s="46"/>
      <c r="DE86" s="46"/>
      <c r="DF86" s="46"/>
      <c r="DG86" s="46"/>
      <c r="DH86" s="46"/>
      <c r="DI86" s="46"/>
      <c r="DJ86" s="46"/>
      <c r="DK86" s="46"/>
      <c r="DL86" s="46"/>
      <c r="DM86" s="46"/>
      <c r="DN86" s="46"/>
      <c r="DO86" s="46"/>
      <c r="DP86" s="46"/>
      <c r="DQ86" s="46"/>
      <c r="DR86" s="46"/>
      <c r="DS86" s="46"/>
      <c r="DT86" s="46"/>
      <c r="DU86" s="46"/>
    </row>
    <row r="87" spans="1:125" s="84" customFormat="1" x14ac:dyDescent="0.35">
      <c r="A87" s="4"/>
      <c r="B87" s="4"/>
      <c r="C87" s="80"/>
      <c r="D87" s="81"/>
      <c r="G87" s="95"/>
      <c r="I87" s="95"/>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c r="AI87" s="95"/>
      <c r="DD87" s="46"/>
      <c r="DE87" s="46"/>
      <c r="DF87" s="46"/>
      <c r="DG87" s="46"/>
      <c r="DH87" s="46"/>
      <c r="DI87" s="46"/>
      <c r="DJ87" s="46"/>
      <c r="DK87" s="46"/>
      <c r="DL87" s="46"/>
      <c r="DM87" s="46"/>
      <c r="DN87" s="46"/>
      <c r="DO87" s="46"/>
      <c r="DP87" s="46"/>
      <c r="DQ87" s="46"/>
      <c r="DR87" s="46"/>
      <c r="DS87" s="46"/>
      <c r="DT87" s="46"/>
      <c r="DU87" s="46"/>
    </row>
    <row r="88" spans="1:125" s="84" customFormat="1" x14ac:dyDescent="0.35">
      <c r="A88" s="4"/>
      <c r="B88" s="4"/>
      <c r="C88" s="80"/>
      <c r="D88" s="81" t="s">
        <v>161</v>
      </c>
      <c r="G88" s="95"/>
      <c r="I88" s="95"/>
      <c r="J88" s="95"/>
      <c r="K88" s="95"/>
      <c r="L88" s="95"/>
      <c r="M88" s="95"/>
      <c r="N88" s="95"/>
      <c r="O88" s="95"/>
      <c r="P88" s="95"/>
      <c r="Q88" s="95"/>
      <c r="R88" s="95"/>
      <c r="S88" s="95"/>
      <c r="T88" s="95"/>
      <c r="U88" s="95"/>
      <c r="V88" s="95"/>
      <c r="W88" s="95"/>
      <c r="X88" s="95"/>
      <c r="Y88" s="95"/>
      <c r="Z88" s="95"/>
      <c r="AA88" s="95"/>
      <c r="AB88" s="95"/>
      <c r="AC88" s="95"/>
      <c r="AD88" s="95"/>
      <c r="AE88" s="95"/>
      <c r="AF88" s="95"/>
      <c r="AG88" s="95"/>
      <c r="AH88" s="95"/>
      <c r="AI88" s="95"/>
      <c r="DD88" s="46"/>
      <c r="DE88" s="46"/>
      <c r="DF88" s="46"/>
      <c r="DG88" s="46"/>
      <c r="DH88" s="46"/>
      <c r="DI88" s="46"/>
      <c r="DJ88" s="46"/>
      <c r="DK88" s="46"/>
      <c r="DL88" s="46"/>
      <c r="DM88" s="46"/>
      <c r="DN88" s="46"/>
      <c r="DO88" s="46"/>
      <c r="DP88" s="46"/>
      <c r="DQ88" s="46"/>
      <c r="DR88" s="46"/>
      <c r="DS88" s="46"/>
      <c r="DT88" s="46"/>
      <c r="DU88" s="46"/>
    </row>
    <row r="89" spans="1:125" s="84" customFormat="1" x14ac:dyDescent="0.35">
      <c r="A89" s="4"/>
      <c r="B89" s="4"/>
      <c r="C89" s="80"/>
      <c r="D89" s="81"/>
      <c r="E89" s="84" t="s">
        <v>124</v>
      </c>
      <c r="F89" s="84" t="s">
        <v>10</v>
      </c>
      <c r="G89" s="118">
        <v>0.45</v>
      </c>
      <c r="I89" s="95"/>
      <c r="J89" s="95"/>
      <c r="K89" s="95"/>
      <c r="L89" s="95"/>
      <c r="M89" s="95"/>
      <c r="N89" s="95"/>
      <c r="O89" s="95"/>
      <c r="P89" s="95"/>
      <c r="Q89" s="95"/>
      <c r="R89" s="95"/>
      <c r="S89" s="95"/>
      <c r="T89" s="95"/>
      <c r="U89" s="95"/>
      <c r="V89" s="95"/>
      <c r="W89" s="95"/>
      <c r="X89" s="95"/>
      <c r="Y89" s="95"/>
      <c r="Z89" s="95"/>
      <c r="AA89" s="95"/>
      <c r="AB89" s="95"/>
      <c r="AC89" s="95"/>
      <c r="AD89" s="95"/>
      <c r="AE89" s="95"/>
      <c r="AF89" s="95"/>
      <c r="AG89" s="95"/>
      <c r="AH89" s="95"/>
      <c r="AI89" s="95"/>
      <c r="DD89" s="46"/>
      <c r="DE89" s="46"/>
      <c r="DF89" s="46"/>
      <c r="DG89" s="46"/>
      <c r="DH89" s="46"/>
      <c r="DI89" s="46"/>
      <c r="DJ89" s="46"/>
      <c r="DK89" s="46"/>
      <c r="DL89" s="46"/>
      <c r="DM89" s="46"/>
      <c r="DN89" s="46"/>
      <c r="DO89" s="46"/>
      <c r="DP89" s="46"/>
      <c r="DQ89" s="46"/>
      <c r="DR89" s="46"/>
      <c r="DS89" s="46"/>
      <c r="DT89" s="46"/>
      <c r="DU89" s="46"/>
    </row>
    <row r="90" spans="1:125" s="84" customFormat="1" x14ac:dyDescent="0.35">
      <c r="A90" s="4"/>
      <c r="B90" s="4"/>
      <c r="C90" s="80"/>
      <c r="D90" s="81"/>
      <c r="G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c r="DD90" s="46"/>
      <c r="DE90" s="46"/>
      <c r="DF90" s="46"/>
      <c r="DG90" s="46"/>
      <c r="DH90" s="46"/>
      <c r="DI90" s="46"/>
      <c r="DJ90" s="46"/>
      <c r="DK90" s="46"/>
      <c r="DL90" s="46"/>
      <c r="DM90" s="46"/>
      <c r="DN90" s="46"/>
      <c r="DO90" s="46"/>
      <c r="DP90" s="46"/>
      <c r="DQ90" s="46"/>
      <c r="DR90" s="46"/>
      <c r="DS90" s="46"/>
      <c r="DT90" s="46"/>
      <c r="DU90" s="46"/>
    </row>
    <row r="91" spans="1:125" s="84" customFormat="1" x14ac:dyDescent="0.35">
      <c r="A91" s="4"/>
      <c r="B91" s="4"/>
      <c r="C91" s="80" t="s">
        <v>38</v>
      </c>
      <c r="D91" s="81"/>
      <c r="G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DD91" s="46"/>
      <c r="DE91" s="46"/>
      <c r="DF91" s="46"/>
      <c r="DG91" s="46"/>
      <c r="DH91" s="46"/>
      <c r="DI91" s="46"/>
      <c r="DJ91" s="46"/>
      <c r="DK91" s="46"/>
      <c r="DL91" s="46"/>
      <c r="DM91" s="46"/>
      <c r="DN91" s="46"/>
      <c r="DO91" s="46"/>
      <c r="DP91" s="46"/>
      <c r="DQ91" s="46"/>
      <c r="DR91" s="46"/>
      <c r="DS91" s="46"/>
      <c r="DT91" s="46"/>
      <c r="DU91" s="46"/>
    </row>
    <row r="92" spans="1:125" s="84" customFormat="1" x14ac:dyDescent="0.35">
      <c r="A92" s="4"/>
      <c r="B92" s="4"/>
      <c r="C92" s="80"/>
      <c r="D92" s="81"/>
      <c r="G92" s="95"/>
      <c r="I92" s="95"/>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DD92" s="46"/>
      <c r="DE92" s="46"/>
      <c r="DF92" s="46"/>
      <c r="DG92" s="46"/>
      <c r="DH92" s="46"/>
      <c r="DI92" s="46"/>
      <c r="DJ92" s="46"/>
      <c r="DK92" s="46"/>
      <c r="DL92" s="46"/>
      <c r="DM92" s="46"/>
      <c r="DN92" s="46"/>
      <c r="DO92" s="46"/>
      <c r="DP92" s="46"/>
      <c r="DQ92" s="46"/>
      <c r="DR92" s="46"/>
      <c r="DS92" s="46"/>
      <c r="DT92" s="46"/>
      <c r="DU92" s="46"/>
    </row>
    <row r="93" spans="1:125" s="84" customFormat="1" x14ac:dyDescent="0.35">
      <c r="A93" s="4"/>
      <c r="B93" s="4"/>
      <c r="C93" s="80"/>
      <c r="D93" s="81" t="s">
        <v>136</v>
      </c>
      <c r="G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DD93" s="46"/>
      <c r="DE93" s="46"/>
      <c r="DF93" s="46"/>
      <c r="DG93" s="46"/>
      <c r="DH93" s="46"/>
      <c r="DI93" s="46"/>
      <c r="DJ93" s="46"/>
      <c r="DK93" s="46"/>
      <c r="DL93" s="46"/>
      <c r="DM93" s="46"/>
      <c r="DN93" s="46"/>
      <c r="DO93" s="46"/>
      <c r="DP93" s="46"/>
      <c r="DQ93" s="46"/>
      <c r="DR93" s="46"/>
      <c r="DS93" s="46"/>
      <c r="DT93" s="46"/>
      <c r="DU93" s="46"/>
    </row>
    <row r="94" spans="1:125" s="84" customFormat="1" x14ac:dyDescent="0.35">
      <c r="A94" s="4"/>
      <c r="B94" s="4"/>
      <c r="C94" s="80"/>
      <c r="D94" s="81"/>
      <c r="E94" s="84" t="s">
        <v>325</v>
      </c>
      <c r="F94" s="84" t="s">
        <v>88</v>
      </c>
      <c r="G94" s="119">
        <v>90</v>
      </c>
      <c r="I94" s="95"/>
      <c r="J94" s="95"/>
      <c r="K94" s="95"/>
      <c r="L94" s="95"/>
      <c r="M94" s="95"/>
      <c r="N94" s="95"/>
      <c r="O94" s="95"/>
      <c r="P94" s="95"/>
      <c r="Q94" s="95"/>
      <c r="R94" s="95"/>
      <c r="S94" s="95"/>
      <c r="T94" s="95"/>
      <c r="U94" s="95"/>
      <c r="V94" s="95"/>
      <c r="W94" s="95"/>
      <c r="X94" s="95"/>
      <c r="Y94" s="95"/>
      <c r="Z94" s="95"/>
      <c r="AA94" s="95"/>
      <c r="AB94" s="95"/>
      <c r="AC94" s="95"/>
      <c r="AD94" s="95"/>
      <c r="AE94" s="95"/>
      <c r="AF94" s="95"/>
      <c r="AG94" s="95"/>
      <c r="AH94" s="95"/>
      <c r="AI94" s="95"/>
      <c r="DD94" s="46"/>
      <c r="DE94" s="46"/>
      <c r="DF94" s="46"/>
      <c r="DG94" s="46"/>
      <c r="DH94" s="46"/>
      <c r="DI94" s="46"/>
      <c r="DJ94" s="46"/>
      <c r="DK94" s="46"/>
      <c r="DL94" s="46"/>
      <c r="DM94" s="46"/>
      <c r="DN94" s="46"/>
      <c r="DO94" s="46"/>
      <c r="DP94" s="46"/>
      <c r="DQ94" s="46"/>
      <c r="DR94" s="46"/>
      <c r="DS94" s="46"/>
      <c r="DT94" s="46"/>
      <c r="DU94" s="46"/>
    </row>
    <row r="95" spans="1:125" s="84" customFormat="1" x14ac:dyDescent="0.35">
      <c r="A95" s="4"/>
      <c r="B95" s="4"/>
      <c r="C95" s="80"/>
      <c r="D95" s="81"/>
      <c r="E95" s="84" t="s">
        <v>326</v>
      </c>
      <c r="F95" s="84" t="s">
        <v>88</v>
      </c>
      <c r="G95" s="119">
        <v>5</v>
      </c>
      <c r="I95" s="95"/>
      <c r="J95" s="95"/>
      <c r="K95" s="95"/>
      <c r="L95" s="95"/>
      <c r="M95" s="95"/>
      <c r="N95" s="95"/>
      <c r="O95" s="95"/>
      <c r="P95" s="95"/>
      <c r="Q95" s="95"/>
      <c r="R95" s="95"/>
      <c r="S95" s="95"/>
      <c r="T95" s="95"/>
      <c r="U95" s="95"/>
      <c r="V95" s="95"/>
      <c r="W95" s="95"/>
      <c r="X95" s="95"/>
      <c r="Y95" s="95"/>
      <c r="Z95" s="95"/>
      <c r="AA95" s="95"/>
      <c r="AB95" s="95"/>
      <c r="AC95" s="95"/>
      <c r="AD95" s="95"/>
      <c r="AE95" s="95"/>
      <c r="AF95" s="95"/>
      <c r="AG95" s="95"/>
      <c r="AH95" s="95"/>
      <c r="AI95" s="95"/>
      <c r="DD95" s="46"/>
      <c r="DE95" s="46"/>
      <c r="DF95" s="46"/>
      <c r="DG95" s="46"/>
      <c r="DH95" s="46"/>
      <c r="DI95" s="46"/>
      <c r="DJ95" s="46"/>
      <c r="DK95" s="46"/>
      <c r="DL95" s="46"/>
      <c r="DM95" s="46"/>
      <c r="DN95" s="46"/>
      <c r="DO95" s="46"/>
      <c r="DP95" s="46"/>
      <c r="DQ95" s="46"/>
      <c r="DR95" s="46"/>
      <c r="DS95" s="46"/>
      <c r="DT95" s="46"/>
      <c r="DU95" s="46"/>
    </row>
    <row r="96" spans="1:125" s="84" customFormat="1" x14ac:dyDescent="0.35">
      <c r="A96" s="4"/>
      <c r="B96" s="4"/>
      <c r="C96" s="80"/>
      <c r="D96" s="81"/>
      <c r="E96" s="84" t="s">
        <v>327</v>
      </c>
      <c r="F96" s="84" t="s">
        <v>88</v>
      </c>
      <c r="G96" s="119">
        <v>30</v>
      </c>
      <c r="I96" s="95"/>
      <c r="J96" s="95"/>
      <c r="K96" s="95"/>
      <c r="L96" s="95"/>
      <c r="M96" s="95"/>
      <c r="N96" s="95"/>
      <c r="O96" s="95"/>
      <c r="P96" s="95"/>
      <c r="Q96" s="95"/>
      <c r="R96" s="95"/>
      <c r="S96" s="95"/>
      <c r="T96" s="95"/>
      <c r="U96" s="95"/>
      <c r="V96" s="95"/>
      <c r="W96" s="95"/>
      <c r="X96" s="95"/>
      <c r="Y96" s="95"/>
      <c r="Z96" s="95"/>
      <c r="AA96" s="95"/>
      <c r="AB96" s="95"/>
      <c r="AC96" s="95"/>
      <c r="AD96" s="95"/>
      <c r="AE96" s="95"/>
      <c r="AF96" s="95"/>
      <c r="AG96" s="95"/>
      <c r="AH96" s="95"/>
      <c r="AI96" s="95"/>
      <c r="DD96" s="46"/>
      <c r="DE96" s="46"/>
      <c r="DF96" s="46"/>
      <c r="DG96" s="46"/>
      <c r="DH96" s="46"/>
      <c r="DI96" s="46"/>
      <c r="DJ96" s="46"/>
      <c r="DK96" s="46"/>
      <c r="DL96" s="46"/>
      <c r="DM96" s="46"/>
      <c r="DN96" s="46"/>
      <c r="DO96" s="46"/>
      <c r="DP96" s="46"/>
      <c r="DQ96" s="46"/>
      <c r="DR96" s="46"/>
      <c r="DS96" s="46"/>
      <c r="DT96" s="46"/>
      <c r="DU96" s="46"/>
    </row>
    <row r="97" spans="1:125" s="84" customFormat="1" x14ac:dyDescent="0.35">
      <c r="A97" s="4"/>
      <c r="B97" s="4"/>
      <c r="C97" s="80"/>
      <c r="D97" s="81"/>
      <c r="E97" s="84" t="s">
        <v>328</v>
      </c>
      <c r="F97" s="84" t="s">
        <v>88</v>
      </c>
      <c r="G97" s="119">
        <v>20</v>
      </c>
      <c r="I97" s="95"/>
      <c r="J97" s="95"/>
      <c r="K97" s="95"/>
      <c r="L97" s="95"/>
      <c r="M97" s="95"/>
      <c r="N97" s="95"/>
      <c r="O97" s="95"/>
      <c r="P97" s="95"/>
      <c r="Q97" s="95"/>
      <c r="R97" s="95"/>
      <c r="S97" s="95"/>
      <c r="T97" s="95"/>
      <c r="U97" s="95"/>
      <c r="V97" s="95"/>
      <c r="W97" s="95"/>
      <c r="X97" s="95"/>
      <c r="Y97" s="95"/>
      <c r="Z97" s="95"/>
      <c r="AA97" s="95"/>
      <c r="AB97" s="95"/>
      <c r="AC97" s="95"/>
      <c r="AD97" s="95"/>
      <c r="AE97" s="95"/>
      <c r="AF97" s="95"/>
      <c r="AG97" s="95"/>
      <c r="AH97" s="95"/>
      <c r="AI97" s="95"/>
      <c r="DD97" s="46"/>
      <c r="DE97" s="46"/>
      <c r="DF97" s="46"/>
      <c r="DG97" s="46"/>
      <c r="DH97" s="46"/>
      <c r="DI97" s="46"/>
      <c r="DJ97" s="46"/>
      <c r="DK97" s="46"/>
      <c r="DL97" s="46"/>
      <c r="DM97" s="46"/>
      <c r="DN97" s="46"/>
      <c r="DO97" s="46"/>
      <c r="DP97" s="46"/>
      <c r="DQ97" s="46"/>
      <c r="DR97" s="46"/>
      <c r="DS97" s="46"/>
      <c r="DT97" s="46"/>
      <c r="DU97" s="46"/>
    </row>
    <row r="98" spans="1:125" s="84" customFormat="1" x14ac:dyDescent="0.35">
      <c r="A98" s="4"/>
      <c r="B98" s="4"/>
      <c r="C98" s="80"/>
      <c r="D98" s="81"/>
      <c r="E98" s="84" t="s">
        <v>329</v>
      </c>
      <c r="F98" s="84" t="s">
        <v>88</v>
      </c>
      <c r="G98" s="119">
        <v>15</v>
      </c>
      <c r="I98" s="95"/>
      <c r="J98" s="95"/>
      <c r="K98" s="95"/>
      <c r="L98" s="95"/>
      <c r="M98" s="95"/>
      <c r="N98" s="95"/>
      <c r="O98" s="95"/>
      <c r="P98" s="95"/>
      <c r="Q98" s="95"/>
      <c r="R98" s="95"/>
      <c r="S98" s="95"/>
      <c r="T98" s="95"/>
      <c r="U98" s="95"/>
      <c r="V98" s="95"/>
      <c r="W98" s="95"/>
      <c r="X98" s="95"/>
      <c r="Y98" s="95"/>
      <c r="Z98" s="95"/>
      <c r="AA98" s="95"/>
      <c r="AB98" s="95"/>
      <c r="AC98" s="95"/>
      <c r="AD98" s="95"/>
      <c r="AE98" s="95"/>
      <c r="AF98" s="95"/>
      <c r="AG98" s="95"/>
      <c r="AH98" s="95"/>
      <c r="AI98" s="95"/>
      <c r="DD98" s="46"/>
      <c r="DE98" s="46"/>
      <c r="DF98" s="46"/>
      <c r="DG98" s="46"/>
      <c r="DH98" s="46"/>
      <c r="DI98" s="46"/>
      <c r="DJ98" s="46"/>
      <c r="DK98" s="46"/>
      <c r="DL98" s="46"/>
      <c r="DM98" s="46"/>
      <c r="DN98" s="46"/>
      <c r="DO98" s="46"/>
      <c r="DP98" s="46"/>
      <c r="DQ98" s="46"/>
      <c r="DR98" s="46"/>
      <c r="DS98" s="46"/>
      <c r="DT98" s="46"/>
      <c r="DU98" s="46"/>
    </row>
    <row r="99" spans="1:125" s="84" customFormat="1" x14ac:dyDescent="0.35">
      <c r="A99" s="4"/>
      <c r="B99" s="4"/>
      <c r="C99" s="80"/>
      <c r="D99" s="81"/>
      <c r="I99" s="95"/>
      <c r="J99" s="95"/>
      <c r="K99" s="95"/>
      <c r="L99" s="95"/>
      <c r="M99" s="95"/>
      <c r="N99" s="95"/>
      <c r="O99" s="95"/>
      <c r="P99" s="95"/>
      <c r="Q99" s="95"/>
      <c r="R99" s="95"/>
      <c r="S99" s="95"/>
      <c r="T99" s="95"/>
      <c r="U99" s="95"/>
      <c r="V99" s="95"/>
      <c r="W99" s="95"/>
      <c r="X99" s="95"/>
      <c r="Y99" s="95"/>
      <c r="Z99" s="95"/>
      <c r="AA99" s="95"/>
      <c r="AB99" s="95"/>
      <c r="AC99" s="95"/>
      <c r="AD99" s="95"/>
      <c r="AE99" s="95"/>
      <c r="AF99" s="95"/>
      <c r="AG99" s="95"/>
      <c r="AH99" s="95"/>
      <c r="AI99" s="95"/>
      <c r="DD99" s="46"/>
      <c r="DE99" s="46"/>
      <c r="DF99" s="46"/>
      <c r="DG99" s="46"/>
      <c r="DH99" s="46"/>
      <c r="DI99" s="46"/>
      <c r="DJ99" s="46"/>
      <c r="DK99" s="46"/>
      <c r="DL99" s="46"/>
      <c r="DM99" s="46"/>
      <c r="DN99" s="46"/>
      <c r="DO99" s="46"/>
      <c r="DP99" s="46"/>
      <c r="DQ99" s="46"/>
      <c r="DR99" s="46"/>
      <c r="DS99" s="46"/>
      <c r="DT99" s="46"/>
      <c r="DU99" s="46"/>
    </row>
    <row r="100" spans="1:125" s="84" customFormat="1" x14ac:dyDescent="0.35">
      <c r="A100" s="4"/>
      <c r="B100" s="4"/>
      <c r="C100" s="80"/>
      <c r="D100" s="81" t="s">
        <v>161</v>
      </c>
      <c r="I100" s="95"/>
      <c r="J100" s="95"/>
      <c r="K100" s="95"/>
      <c r="L100" s="95"/>
      <c r="M100" s="95"/>
      <c r="N100" s="95"/>
      <c r="O100" s="95"/>
      <c r="P100" s="95"/>
      <c r="Q100" s="95"/>
      <c r="R100" s="95"/>
      <c r="S100" s="95"/>
      <c r="T100" s="95"/>
      <c r="U100" s="95"/>
      <c r="V100" s="95"/>
      <c r="W100" s="95"/>
      <c r="X100" s="95"/>
      <c r="Y100" s="95"/>
      <c r="Z100" s="95"/>
      <c r="AA100" s="95"/>
      <c r="AB100" s="95"/>
      <c r="AC100" s="95"/>
      <c r="AD100" s="95"/>
      <c r="AE100" s="95"/>
      <c r="AF100" s="95"/>
      <c r="AG100" s="95"/>
      <c r="AH100" s="95"/>
      <c r="AI100" s="95"/>
      <c r="DD100" s="46"/>
      <c r="DE100" s="46"/>
      <c r="DF100" s="46"/>
      <c r="DG100" s="46"/>
      <c r="DH100" s="46"/>
      <c r="DI100" s="46"/>
      <c r="DJ100" s="46"/>
      <c r="DK100" s="46"/>
      <c r="DL100" s="46"/>
      <c r="DM100" s="46"/>
      <c r="DN100" s="46"/>
      <c r="DO100" s="46"/>
      <c r="DP100" s="46"/>
      <c r="DQ100" s="46"/>
      <c r="DR100" s="46"/>
      <c r="DS100" s="46"/>
      <c r="DT100" s="46"/>
      <c r="DU100" s="46"/>
    </row>
    <row r="101" spans="1:125" s="84" customFormat="1" x14ac:dyDescent="0.35">
      <c r="A101" s="4"/>
      <c r="B101" s="4"/>
      <c r="C101" s="80"/>
      <c r="D101" s="81"/>
      <c r="E101" s="84" t="s">
        <v>162</v>
      </c>
      <c r="F101" s="84" t="s">
        <v>10</v>
      </c>
      <c r="G101" s="118">
        <v>0.75</v>
      </c>
      <c r="I101" s="95"/>
      <c r="J101" s="95"/>
      <c r="K101" s="95"/>
      <c r="L101" s="95"/>
      <c r="M101" s="95"/>
      <c r="N101" s="95"/>
      <c r="O101" s="95"/>
      <c r="P101" s="95"/>
      <c r="Q101" s="95"/>
      <c r="R101" s="95"/>
      <c r="S101" s="95"/>
      <c r="T101" s="95"/>
      <c r="U101" s="95"/>
      <c r="V101" s="95"/>
      <c r="W101" s="95"/>
      <c r="X101" s="95"/>
      <c r="Y101" s="95"/>
      <c r="Z101" s="95"/>
      <c r="AA101" s="95"/>
      <c r="AB101" s="95"/>
      <c r="AC101" s="95"/>
      <c r="AD101" s="95"/>
      <c r="AE101" s="95"/>
      <c r="AF101" s="95"/>
      <c r="AG101" s="95"/>
      <c r="AH101" s="95"/>
      <c r="AI101" s="95"/>
      <c r="DD101" s="46"/>
      <c r="DE101" s="46"/>
      <c r="DF101" s="46"/>
      <c r="DG101" s="46"/>
      <c r="DH101" s="46"/>
      <c r="DI101" s="46"/>
      <c r="DJ101" s="46"/>
      <c r="DK101" s="46"/>
      <c r="DL101" s="46"/>
      <c r="DM101" s="46"/>
      <c r="DN101" s="46"/>
      <c r="DO101" s="46"/>
      <c r="DP101" s="46"/>
      <c r="DQ101" s="46"/>
      <c r="DR101" s="46"/>
      <c r="DS101" s="46"/>
      <c r="DT101" s="46"/>
      <c r="DU101" s="46"/>
    </row>
    <row r="102" spans="1:125" s="84" customFormat="1" x14ac:dyDescent="0.35">
      <c r="A102" s="4"/>
      <c r="B102" s="4"/>
      <c r="C102" s="80"/>
      <c r="D102" s="81"/>
      <c r="I102" s="95"/>
      <c r="J102" s="95"/>
      <c r="K102" s="95"/>
      <c r="L102" s="95"/>
      <c r="M102" s="95"/>
      <c r="N102" s="95"/>
      <c r="O102" s="95"/>
      <c r="P102" s="95"/>
      <c r="Q102" s="95"/>
      <c r="R102" s="95"/>
      <c r="S102" s="95"/>
      <c r="T102" s="95"/>
      <c r="U102" s="95"/>
      <c r="V102" s="95"/>
      <c r="W102" s="95"/>
      <c r="X102" s="95"/>
      <c r="Y102" s="95"/>
      <c r="Z102" s="95"/>
      <c r="AA102" s="95"/>
      <c r="AB102" s="95"/>
      <c r="AC102" s="95"/>
      <c r="AD102" s="95"/>
      <c r="AE102" s="95"/>
      <c r="AF102" s="95"/>
      <c r="AG102" s="95"/>
      <c r="AH102" s="95"/>
      <c r="AI102" s="95"/>
      <c r="DD102" s="46"/>
      <c r="DE102" s="46"/>
      <c r="DF102" s="46"/>
      <c r="DG102" s="46"/>
      <c r="DH102" s="46"/>
      <c r="DI102" s="46"/>
      <c r="DJ102" s="46"/>
      <c r="DK102" s="46"/>
      <c r="DL102" s="46"/>
      <c r="DM102" s="46"/>
      <c r="DN102" s="46"/>
      <c r="DO102" s="46"/>
      <c r="DP102" s="46"/>
      <c r="DQ102" s="46"/>
      <c r="DR102" s="46"/>
      <c r="DS102" s="46"/>
      <c r="DT102" s="46"/>
      <c r="DU102" s="46"/>
    </row>
    <row r="103" spans="1:125" x14ac:dyDescent="0.35">
      <c r="A103" s="292" t="s">
        <v>36</v>
      </c>
      <c r="B103" s="292"/>
      <c r="C103" s="557"/>
      <c r="D103" s="558"/>
      <c r="E103" s="551"/>
      <c r="F103" s="551"/>
      <c r="G103" s="559"/>
      <c r="H103" s="551"/>
      <c r="I103" s="559"/>
      <c r="J103" s="559"/>
      <c r="K103" s="559"/>
      <c r="L103" s="559"/>
      <c r="M103" s="559"/>
      <c r="N103" s="559"/>
      <c r="O103" s="559"/>
      <c r="P103" s="559"/>
      <c r="Q103" s="559"/>
      <c r="R103" s="559"/>
      <c r="S103" s="559"/>
      <c r="T103" s="559"/>
      <c r="U103" s="559"/>
      <c r="V103" s="559"/>
      <c r="W103" s="559"/>
      <c r="X103" s="559"/>
      <c r="Y103" s="559"/>
      <c r="Z103" s="559"/>
      <c r="AA103" s="559"/>
      <c r="AB103" s="559"/>
      <c r="AC103" s="559"/>
      <c r="AD103" s="559"/>
      <c r="AE103" s="559"/>
      <c r="AF103" s="559"/>
      <c r="AG103" s="559"/>
      <c r="AH103" s="559"/>
      <c r="AI103" s="559"/>
    </row>
    <row r="104" spans="1:125" s="84" customFormat="1" x14ac:dyDescent="0.35">
      <c r="A104" s="4"/>
      <c r="B104" s="4"/>
      <c r="C104" s="80"/>
      <c r="D104" s="81"/>
      <c r="G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DD104" s="46"/>
      <c r="DE104" s="46"/>
      <c r="DF104" s="46"/>
      <c r="DG104" s="46"/>
      <c r="DH104" s="46"/>
      <c r="DI104" s="46"/>
      <c r="DJ104" s="46"/>
      <c r="DK104" s="46"/>
      <c r="DL104" s="46"/>
      <c r="DM104" s="46"/>
      <c r="DN104" s="46"/>
      <c r="DO104" s="46"/>
      <c r="DP104" s="46"/>
      <c r="DQ104" s="46"/>
      <c r="DR104" s="46"/>
      <c r="DS104" s="46"/>
      <c r="DT104" s="46"/>
      <c r="DU104" s="46"/>
    </row>
    <row r="105" spans="1:125" s="84" customFormat="1" x14ac:dyDescent="0.35">
      <c r="A105" s="4"/>
      <c r="B105" s="4" t="s">
        <v>762</v>
      </c>
      <c r="C105" s="80"/>
      <c r="D105" s="81"/>
      <c r="G105" s="95"/>
      <c r="I105" s="95"/>
      <c r="J105" s="95"/>
      <c r="K105" s="95"/>
      <c r="L105" s="95"/>
      <c r="M105" s="95"/>
      <c r="N105" s="95"/>
      <c r="O105" s="95"/>
      <c r="P105" s="95"/>
      <c r="Q105" s="95"/>
      <c r="R105" s="95"/>
      <c r="S105" s="95"/>
      <c r="T105" s="95"/>
      <c r="U105" s="95"/>
      <c r="V105" s="95"/>
      <c r="W105" s="95"/>
      <c r="X105" s="95"/>
      <c r="Y105" s="95"/>
      <c r="Z105" s="95"/>
      <c r="AA105" s="95"/>
      <c r="AB105" s="95"/>
      <c r="AC105" s="95"/>
      <c r="AD105" s="95"/>
      <c r="AE105" s="95"/>
      <c r="AF105" s="95"/>
      <c r="AG105" s="95"/>
      <c r="AH105" s="95"/>
      <c r="AI105" s="95"/>
      <c r="DD105" s="46"/>
      <c r="DE105" s="46"/>
      <c r="DF105" s="46"/>
      <c r="DG105" s="46"/>
      <c r="DH105" s="46"/>
      <c r="DI105" s="46"/>
      <c r="DJ105" s="46"/>
      <c r="DK105" s="46"/>
      <c r="DL105" s="46"/>
      <c r="DM105" s="46"/>
      <c r="DN105" s="46"/>
      <c r="DO105" s="46"/>
      <c r="DP105" s="46"/>
      <c r="DQ105" s="46"/>
      <c r="DR105" s="46"/>
      <c r="DS105" s="46"/>
      <c r="DT105" s="46"/>
      <c r="DU105" s="46"/>
    </row>
    <row r="106" spans="1:125" s="84" customFormat="1" x14ac:dyDescent="0.35">
      <c r="A106" s="4"/>
      <c r="B106" s="4"/>
      <c r="C106" s="80"/>
      <c r="D106" s="81"/>
      <c r="G106" s="95"/>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c r="DD106" s="46"/>
      <c r="DE106" s="46"/>
      <c r="DF106" s="46"/>
      <c r="DG106" s="46"/>
      <c r="DH106" s="46"/>
      <c r="DI106" s="46"/>
      <c r="DJ106" s="46"/>
      <c r="DK106" s="46"/>
      <c r="DL106" s="46"/>
      <c r="DM106" s="46"/>
      <c r="DN106" s="46"/>
      <c r="DO106" s="46"/>
      <c r="DP106" s="46"/>
      <c r="DQ106" s="46"/>
      <c r="DR106" s="46"/>
      <c r="DS106" s="46"/>
      <c r="DT106" s="46"/>
      <c r="DU106" s="46"/>
    </row>
    <row r="107" spans="1:125" s="84" customFormat="1" x14ac:dyDescent="0.35">
      <c r="A107" s="4"/>
      <c r="B107" s="4"/>
      <c r="C107" s="80"/>
      <c r="D107" s="81" t="s">
        <v>763</v>
      </c>
      <c r="G107" s="95"/>
      <c r="I107" s="95"/>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c r="DD107" s="46"/>
      <c r="DE107" s="46"/>
      <c r="DF107" s="46"/>
      <c r="DG107" s="46"/>
      <c r="DH107" s="46"/>
      <c r="DI107" s="46"/>
      <c r="DJ107" s="46"/>
      <c r="DK107" s="46"/>
      <c r="DL107" s="46"/>
      <c r="DM107" s="46"/>
      <c r="DN107" s="46"/>
      <c r="DO107" s="46"/>
      <c r="DP107" s="46"/>
      <c r="DQ107" s="46"/>
      <c r="DR107" s="46"/>
      <c r="DS107" s="46"/>
      <c r="DT107" s="46"/>
      <c r="DU107" s="46"/>
    </row>
    <row r="108" spans="1:125" s="84" customFormat="1" x14ac:dyDescent="0.35">
      <c r="A108" s="4"/>
      <c r="B108" s="4"/>
      <c r="C108" s="80"/>
      <c r="D108" s="81"/>
      <c r="E108" s="84" t="s">
        <v>811</v>
      </c>
      <c r="F108" s="84" t="s">
        <v>88</v>
      </c>
      <c r="G108" s="120">
        <f>Dashboard!E71</f>
        <v>5</v>
      </c>
      <c r="H108" s="84" t="s">
        <v>142</v>
      </c>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DD108" s="46"/>
      <c r="DE108" s="46"/>
      <c r="DF108" s="46"/>
      <c r="DG108" s="46"/>
      <c r="DH108" s="46"/>
      <c r="DI108" s="46"/>
      <c r="DJ108" s="46"/>
      <c r="DK108" s="46"/>
      <c r="DL108" s="46"/>
      <c r="DM108" s="46"/>
      <c r="DN108" s="46"/>
      <c r="DO108" s="46"/>
      <c r="DP108" s="46"/>
      <c r="DQ108" s="46"/>
      <c r="DR108" s="46"/>
      <c r="DS108" s="46"/>
      <c r="DT108" s="46"/>
      <c r="DU108" s="46"/>
    </row>
    <row r="109" spans="1:125" s="84" customFormat="1" x14ac:dyDescent="0.35">
      <c r="A109" s="4"/>
      <c r="B109" s="4"/>
      <c r="C109" s="80"/>
      <c r="D109" s="81"/>
      <c r="E109" s="84" t="s">
        <v>808</v>
      </c>
      <c r="F109" s="84" t="s">
        <v>947</v>
      </c>
      <c r="G109" s="121">
        <f>Dashboard!E72</f>
        <v>1</v>
      </c>
      <c r="H109" s="84" t="s">
        <v>142</v>
      </c>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DD109" s="46"/>
      <c r="DE109" s="46"/>
      <c r="DF109" s="46"/>
      <c r="DG109" s="46"/>
      <c r="DH109" s="46"/>
      <c r="DI109" s="46"/>
      <c r="DJ109" s="46"/>
      <c r="DK109" s="46"/>
      <c r="DL109" s="46"/>
      <c r="DM109" s="46"/>
      <c r="DN109" s="46"/>
      <c r="DO109" s="46"/>
      <c r="DP109" s="46"/>
      <c r="DQ109" s="46"/>
      <c r="DR109" s="46"/>
      <c r="DS109" s="46"/>
      <c r="DT109" s="46"/>
      <c r="DU109" s="46"/>
    </row>
    <row r="110" spans="1:125" s="84" customFormat="1" x14ac:dyDescent="0.35">
      <c r="A110" s="4"/>
      <c r="B110" s="4"/>
      <c r="C110" s="80"/>
      <c r="D110" s="81"/>
      <c r="E110" s="84" t="s">
        <v>764</v>
      </c>
      <c r="F110" s="84" t="s">
        <v>32</v>
      </c>
      <c r="G110" s="121">
        <f>Dashboard!E73</f>
        <v>10</v>
      </c>
      <c r="H110" s="84" t="s">
        <v>142</v>
      </c>
      <c r="I110" s="95"/>
      <c r="J110" s="95"/>
      <c r="K110" s="95"/>
      <c r="L110" s="95"/>
      <c r="M110" s="95"/>
      <c r="N110" s="95"/>
      <c r="O110" s="95"/>
      <c r="P110" s="95"/>
      <c r="Q110" s="95"/>
      <c r="R110" s="95"/>
      <c r="S110" s="95"/>
      <c r="T110" s="95"/>
      <c r="U110" s="95"/>
      <c r="V110" s="95"/>
      <c r="W110" s="95"/>
      <c r="X110" s="95"/>
      <c r="Y110" s="95"/>
      <c r="Z110" s="95"/>
      <c r="AA110" s="95"/>
      <c r="AB110" s="95"/>
      <c r="AC110" s="95"/>
      <c r="AD110" s="95"/>
      <c r="AE110" s="95"/>
      <c r="AF110" s="95"/>
      <c r="AG110" s="95"/>
      <c r="AH110" s="95"/>
      <c r="AI110" s="95"/>
      <c r="DD110" s="46"/>
      <c r="DE110" s="46"/>
      <c r="DF110" s="46"/>
      <c r="DG110" s="46"/>
      <c r="DH110" s="46"/>
      <c r="DI110" s="46"/>
      <c r="DJ110" s="46"/>
      <c r="DK110" s="46"/>
      <c r="DL110" s="46"/>
      <c r="DM110" s="46"/>
      <c r="DN110" s="46"/>
      <c r="DO110" s="46"/>
      <c r="DP110" s="46"/>
      <c r="DQ110" s="46"/>
      <c r="DR110" s="46"/>
      <c r="DS110" s="46"/>
      <c r="DT110" s="46"/>
      <c r="DU110" s="46"/>
    </row>
    <row r="111" spans="1:125" s="84" customFormat="1" x14ac:dyDescent="0.35">
      <c r="A111" s="4"/>
      <c r="B111" s="4"/>
      <c r="C111" s="80"/>
      <c r="D111" s="81"/>
      <c r="E111" s="84" t="s">
        <v>767</v>
      </c>
      <c r="F111" s="84" t="s">
        <v>1039</v>
      </c>
      <c r="G111" s="121">
        <f>Dashboard!E74</f>
        <v>1</v>
      </c>
      <c r="H111" s="122" t="s">
        <v>829</v>
      </c>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c r="DD111" s="46"/>
      <c r="DE111" s="46"/>
      <c r="DF111" s="46"/>
      <c r="DG111" s="46"/>
      <c r="DH111" s="46"/>
      <c r="DI111" s="46"/>
      <c r="DJ111" s="46"/>
      <c r="DK111" s="46"/>
      <c r="DL111" s="46"/>
      <c r="DM111" s="46"/>
      <c r="DN111" s="46"/>
      <c r="DO111" s="46"/>
      <c r="DP111" s="46"/>
      <c r="DQ111" s="46"/>
      <c r="DR111" s="46"/>
      <c r="DS111" s="46"/>
      <c r="DT111" s="46"/>
      <c r="DU111" s="46"/>
    </row>
    <row r="112" spans="1:125" s="84" customFormat="1" x14ac:dyDescent="0.35">
      <c r="A112" s="4"/>
      <c r="B112" s="4"/>
      <c r="C112" s="80"/>
      <c r="D112" s="81"/>
      <c r="G112" s="95"/>
      <c r="I112" s="95"/>
      <c r="J112" s="95"/>
      <c r="K112" s="95"/>
      <c r="L112" s="95"/>
      <c r="M112" s="95"/>
      <c r="N112" s="95"/>
      <c r="O112" s="95"/>
      <c r="P112" s="95"/>
      <c r="Q112" s="95"/>
      <c r="R112" s="95"/>
      <c r="S112" s="95"/>
      <c r="T112" s="95"/>
      <c r="U112" s="95"/>
      <c r="V112" s="95"/>
      <c r="W112" s="95"/>
      <c r="X112" s="95"/>
      <c r="Y112" s="95"/>
      <c r="Z112" s="95"/>
      <c r="AA112" s="95"/>
      <c r="AB112" s="95"/>
      <c r="AC112" s="95"/>
      <c r="AD112" s="95"/>
      <c r="AE112" s="95"/>
      <c r="AF112" s="95"/>
      <c r="AG112" s="95"/>
      <c r="AH112" s="95"/>
      <c r="AI112" s="95"/>
      <c r="DD112" s="46"/>
      <c r="DE112" s="46"/>
      <c r="DF112" s="46"/>
      <c r="DG112" s="46"/>
      <c r="DH112" s="46"/>
      <c r="DI112" s="46"/>
      <c r="DJ112" s="46"/>
      <c r="DK112" s="46"/>
      <c r="DL112" s="46"/>
      <c r="DM112" s="46"/>
      <c r="DN112" s="46"/>
      <c r="DO112" s="46"/>
      <c r="DP112" s="46"/>
      <c r="DQ112" s="46"/>
      <c r="DR112" s="46"/>
      <c r="DS112" s="46"/>
      <c r="DT112" s="46"/>
      <c r="DU112" s="46"/>
    </row>
    <row r="113" spans="1:125" s="84" customFormat="1" x14ac:dyDescent="0.35">
      <c r="A113" s="4"/>
      <c r="B113" s="4"/>
      <c r="C113" s="80"/>
      <c r="D113" s="81" t="s">
        <v>765</v>
      </c>
      <c r="G113" s="95"/>
      <c r="I113" s="95"/>
      <c r="J113" s="95"/>
      <c r="K113" s="95"/>
      <c r="L113" s="95"/>
      <c r="M113" s="95"/>
      <c r="N113" s="95"/>
      <c r="O113" s="95"/>
      <c r="P113" s="95"/>
      <c r="Q113" s="95"/>
      <c r="R113" s="95"/>
      <c r="S113" s="95"/>
      <c r="T113" s="95"/>
      <c r="U113" s="95"/>
      <c r="V113" s="95"/>
      <c r="W113" s="95"/>
      <c r="X113" s="95"/>
      <c r="Y113" s="95"/>
      <c r="Z113" s="95"/>
      <c r="AA113" s="95"/>
      <c r="AB113" s="95"/>
      <c r="AC113" s="95"/>
      <c r="AD113" s="95"/>
      <c r="AE113" s="95"/>
      <c r="AF113" s="95"/>
      <c r="AG113" s="95"/>
      <c r="AH113" s="95"/>
      <c r="AI113" s="95"/>
      <c r="DD113" s="46"/>
      <c r="DE113" s="46"/>
      <c r="DF113" s="46"/>
      <c r="DG113" s="46"/>
      <c r="DH113" s="46"/>
      <c r="DI113" s="46"/>
      <c r="DJ113" s="46"/>
      <c r="DK113" s="46"/>
      <c r="DL113" s="46"/>
      <c r="DM113" s="46"/>
      <c r="DN113" s="46"/>
      <c r="DO113" s="46"/>
      <c r="DP113" s="46"/>
      <c r="DQ113" s="46"/>
      <c r="DR113" s="46"/>
      <c r="DS113" s="46"/>
      <c r="DT113" s="46"/>
      <c r="DU113" s="46"/>
    </row>
    <row r="114" spans="1:125" s="84" customFormat="1" x14ac:dyDescent="0.35">
      <c r="A114" s="4"/>
      <c r="B114" s="4"/>
      <c r="C114" s="80"/>
      <c r="D114" s="81"/>
      <c r="E114" s="84" t="s">
        <v>812</v>
      </c>
      <c r="F114" s="84" t="s">
        <v>88</v>
      </c>
      <c r="G114" s="120">
        <f>Dashboard!F71</f>
        <v>5</v>
      </c>
      <c r="H114" s="84" t="s">
        <v>142</v>
      </c>
      <c r="I114" s="95"/>
      <c r="J114" s="95"/>
      <c r="K114" s="95"/>
      <c r="L114" s="95"/>
      <c r="M114" s="95"/>
      <c r="N114" s="95"/>
      <c r="O114" s="95"/>
      <c r="P114" s="95"/>
      <c r="Q114" s="95"/>
      <c r="R114" s="95"/>
      <c r="S114" s="95"/>
      <c r="T114" s="95"/>
      <c r="U114" s="95"/>
      <c r="V114" s="95"/>
      <c r="W114" s="95"/>
      <c r="X114" s="95"/>
      <c r="Y114" s="95"/>
      <c r="Z114" s="95"/>
      <c r="AA114" s="95"/>
      <c r="AB114" s="95"/>
      <c r="AC114" s="95"/>
      <c r="AD114" s="95"/>
      <c r="AE114" s="95"/>
      <c r="AF114" s="95"/>
      <c r="AG114" s="95"/>
      <c r="AH114" s="95"/>
      <c r="AI114" s="95"/>
      <c r="DD114" s="46"/>
      <c r="DE114" s="46"/>
      <c r="DF114" s="46"/>
      <c r="DG114" s="46"/>
      <c r="DH114" s="46"/>
      <c r="DI114" s="46"/>
      <c r="DJ114" s="46"/>
      <c r="DK114" s="46"/>
      <c r="DL114" s="46"/>
      <c r="DM114" s="46"/>
      <c r="DN114" s="46"/>
      <c r="DO114" s="46"/>
      <c r="DP114" s="46"/>
      <c r="DQ114" s="46"/>
      <c r="DR114" s="46"/>
      <c r="DS114" s="46"/>
      <c r="DT114" s="46"/>
      <c r="DU114" s="46"/>
    </row>
    <row r="115" spans="1:125" s="84" customFormat="1" x14ac:dyDescent="0.35">
      <c r="A115" s="4"/>
      <c r="B115" s="4"/>
      <c r="C115" s="80"/>
      <c r="D115" s="81"/>
      <c r="E115" s="84" t="s">
        <v>809</v>
      </c>
      <c r="F115" s="84" t="s">
        <v>947</v>
      </c>
      <c r="G115" s="121">
        <f>Dashboard!F72</f>
        <v>1</v>
      </c>
      <c r="H115" s="84" t="s">
        <v>142</v>
      </c>
      <c r="I115" s="95"/>
      <c r="J115" s="95"/>
      <c r="K115" s="95"/>
      <c r="L115" s="95"/>
      <c r="M115" s="95"/>
      <c r="N115" s="95"/>
      <c r="O115" s="95"/>
      <c r="P115" s="95"/>
      <c r="Q115" s="95"/>
      <c r="R115" s="95"/>
      <c r="S115" s="95"/>
      <c r="T115" s="95"/>
      <c r="U115" s="95"/>
      <c r="V115" s="95"/>
      <c r="W115" s="95"/>
      <c r="X115" s="95"/>
      <c r="Y115" s="95"/>
      <c r="Z115" s="95"/>
      <c r="AA115" s="95"/>
      <c r="AB115" s="95"/>
      <c r="AC115" s="95"/>
      <c r="AD115" s="95"/>
      <c r="AE115" s="95"/>
      <c r="AF115" s="95"/>
      <c r="AG115" s="95"/>
      <c r="AH115" s="95"/>
      <c r="AI115" s="95"/>
      <c r="DD115" s="46"/>
      <c r="DE115" s="46"/>
      <c r="DF115" s="46"/>
      <c r="DG115" s="46"/>
      <c r="DH115" s="46"/>
      <c r="DI115" s="46"/>
      <c r="DJ115" s="46"/>
      <c r="DK115" s="46"/>
      <c r="DL115" s="46"/>
      <c r="DM115" s="46"/>
      <c r="DN115" s="46"/>
      <c r="DO115" s="46"/>
      <c r="DP115" s="46"/>
      <c r="DQ115" s="46"/>
      <c r="DR115" s="46"/>
      <c r="DS115" s="46"/>
      <c r="DT115" s="46"/>
      <c r="DU115" s="46"/>
    </row>
    <row r="116" spans="1:125" s="125" customFormat="1" x14ac:dyDescent="0.35">
      <c r="A116" s="145"/>
      <c r="B116" s="145"/>
      <c r="C116" s="123"/>
      <c r="D116" s="124"/>
      <c r="E116" s="125" t="s">
        <v>766</v>
      </c>
      <c r="F116" s="84" t="s">
        <v>32</v>
      </c>
      <c r="G116" s="121">
        <f>Dashboard!F73</f>
        <v>10</v>
      </c>
      <c r="H116" s="84" t="s">
        <v>142</v>
      </c>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DD116" s="127"/>
      <c r="DE116" s="127"/>
      <c r="DF116" s="127"/>
      <c r="DG116" s="127"/>
      <c r="DH116" s="127"/>
      <c r="DI116" s="127"/>
      <c r="DJ116" s="127"/>
      <c r="DK116" s="127"/>
      <c r="DL116" s="127"/>
      <c r="DM116" s="127"/>
      <c r="DN116" s="127"/>
      <c r="DO116" s="127"/>
      <c r="DP116" s="127"/>
      <c r="DQ116" s="127"/>
      <c r="DR116" s="127"/>
      <c r="DS116" s="127"/>
      <c r="DT116" s="127"/>
      <c r="DU116" s="127"/>
    </row>
    <row r="117" spans="1:125" s="84" customFormat="1" x14ac:dyDescent="0.35">
      <c r="A117" s="4"/>
      <c r="B117" s="4"/>
      <c r="C117" s="80"/>
      <c r="D117" s="81"/>
      <c r="E117" s="84" t="s">
        <v>768</v>
      </c>
      <c r="F117" s="84" t="s">
        <v>1039</v>
      </c>
      <c r="G117" s="121">
        <f>Dashboard!F74</f>
        <v>1</v>
      </c>
      <c r="H117" s="122" t="s">
        <v>829</v>
      </c>
      <c r="I117" s="95"/>
      <c r="J117" s="95"/>
      <c r="K117" s="95"/>
      <c r="L117" s="95"/>
      <c r="M117" s="95"/>
      <c r="N117" s="95"/>
      <c r="O117" s="95"/>
      <c r="P117" s="95"/>
      <c r="Q117" s="95"/>
      <c r="R117" s="95"/>
      <c r="S117" s="95"/>
      <c r="T117" s="95"/>
      <c r="U117" s="95"/>
      <c r="V117" s="95"/>
      <c r="W117" s="95"/>
      <c r="X117" s="95"/>
      <c r="Y117" s="95"/>
      <c r="Z117" s="95"/>
      <c r="AA117" s="95"/>
      <c r="AB117" s="95"/>
      <c r="AC117" s="95"/>
      <c r="AD117" s="95"/>
      <c r="AE117" s="95"/>
      <c r="AF117" s="95"/>
      <c r="AG117" s="95"/>
      <c r="AH117" s="95"/>
      <c r="AI117" s="95"/>
      <c r="DD117" s="46"/>
      <c r="DE117" s="46"/>
      <c r="DF117" s="46"/>
      <c r="DG117" s="46"/>
      <c r="DH117" s="46"/>
      <c r="DI117" s="46"/>
      <c r="DJ117" s="46"/>
      <c r="DK117" s="46"/>
      <c r="DL117" s="46"/>
      <c r="DM117" s="46"/>
      <c r="DN117" s="46"/>
      <c r="DO117" s="46"/>
      <c r="DP117" s="46"/>
      <c r="DQ117" s="46"/>
      <c r="DR117" s="46"/>
      <c r="DS117" s="46"/>
      <c r="DT117" s="46"/>
      <c r="DU117" s="46"/>
    </row>
    <row r="118" spans="1:125" s="84" customFormat="1" x14ac:dyDescent="0.35">
      <c r="A118" s="4"/>
      <c r="B118" s="4"/>
      <c r="C118" s="80"/>
      <c r="D118" s="81"/>
      <c r="G118" s="95"/>
      <c r="I118" s="95"/>
      <c r="J118" s="95"/>
      <c r="K118" s="95"/>
      <c r="L118" s="95"/>
      <c r="M118" s="95"/>
      <c r="N118" s="95"/>
      <c r="O118" s="95"/>
      <c r="P118" s="95"/>
      <c r="Q118" s="95"/>
      <c r="R118" s="95"/>
      <c r="S118" s="95"/>
      <c r="T118" s="95"/>
      <c r="U118" s="95"/>
      <c r="V118" s="95"/>
      <c r="W118" s="95"/>
      <c r="X118" s="95"/>
      <c r="Y118" s="95"/>
      <c r="Z118" s="95"/>
      <c r="AA118" s="95"/>
      <c r="AB118" s="95"/>
      <c r="AC118" s="95"/>
      <c r="AD118" s="95"/>
      <c r="AE118" s="95"/>
      <c r="AF118" s="95"/>
      <c r="AG118" s="95"/>
      <c r="AH118" s="95"/>
      <c r="AI118" s="95"/>
      <c r="DD118" s="46"/>
      <c r="DE118" s="46"/>
      <c r="DF118" s="46"/>
      <c r="DG118" s="46"/>
      <c r="DH118" s="46"/>
      <c r="DI118" s="46"/>
      <c r="DJ118" s="46"/>
      <c r="DK118" s="46"/>
      <c r="DL118" s="46"/>
      <c r="DM118" s="46"/>
      <c r="DN118" s="46"/>
      <c r="DO118" s="46"/>
      <c r="DP118" s="46"/>
      <c r="DQ118" s="46"/>
      <c r="DR118" s="46"/>
      <c r="DS118" s="46"/>
      <c r="DT118" s="46"/>
      <c r="DU118" s="46"/>
    </row>
    <row r="119" spans="1:125" s="84" customFormat="1" x14ac:dyDescent="0.35">
      <c r="A119" s="34"/>
      <c r="B119" s="34" t="s">
        <v>330</v>
      </c>
      <c r="C119" s="128"/>
      <c r="D119" s="129"/>
      <c r="E119" s="79"/>
      <c r="F119" s="130"/>
      <c r="G119" s="131"/>
      <c r="I119" s="95"/>
      <c r="J119" s="95"/>
      <c r="K119" s="95"/>
      <c r="L119" s="95"/>
      <c r="M119" s="95"/>
      <c r="N119" s="95"/>
      <c r="O119" s="95"/>
      <c r="P119" s="95"/>
      <c r="Q119" s="95"/>
      <c r="R119" s="95"/>
      <c r="S119" s="95"/>
      <c r="T119" s="95"/>
      <c r="U119" s="95"/>
      <c r="V119" s="95"/>
      <c r="W119" s="95"/>
      <c r="X119" s="95"/>
      <c r="Y119" s="95"/>
      <c r="Z119" s="95"/>
      <c r="AA119" s="95"/>
      <c r="AB119" s="95"/>
      <c r="AC119" s="95"/>
      <c r="AD119" s="95"/>
      <c r="AE119" s="95"/>
      <c r="AF119" s="95"/>
      <c r="AG119" s="95"/>
      <c r="AH119" s="95"/>
      <c r="AI119" s="95"/>
      <c r="DD119" s="46"/>
      <c r="DE119" s="46"/>
      <c r="DF119" s="46"/>
      <c r="DG119" s="46"/>
      <c r="DH119" s="46"/>
      <c r="DI119" s="46"/>
      <c r="DJ119" s="46"/>
      <c r="DK119" s="46"/>
      <c r="DL119" s="46"/>
      <c r="DM119" s="46"/>
      <c r="DN119" s="46"/>
      <c r="DO119" s="46"/>
      <c r="DP119" s="46"/>
      <c r="DQ119" s="46"/>
      <c r="DR119" s="46"/>
      <c r="DS119" s="46"/>
      <c r="DT119" s="46"/>
      <c r="DU119" s="46"/>
    </row>
    <row r="120" spans="1:125" s="84" customFormat="1" x14ac:dyDescent="0.35">
      <c r="A120" s="34"/>
      <c r="B120" s="34"/>
      <c r="C120" s="128"/>
      <c r="D120" s="129"/>
      <c r="E120" s="79"/>
      <c r="F120" s="130"/>
      <c r="G120" s="131"/>
      <c r="I120" s="95"/>
      <c r="J120" s="95"/>
      <c r="K120" s="95"/>
      <c r="L120" s="95"/>
      <c r="M120" s="95"/>
      <c r="N120" s="95"/>
      <c r="O120" s="95"/>
      <c r="P120" s="95"/>
      <c r="Q120" s="95"/>
      <c r="R120" s="95"/>
      <c r="S120" s="95"/>
      <c r="T120" s="95"/>
      <c r="U120" s="95"/>
      <c r="V120" s="95"/>
      <c r="W120" s="95"/>
      <c r="X120" s="95"/>
      <c r="Y120" s="95"/>
      <c r="Z120" s="95"/>
      <c r="AA120" s="95"/>
      <c r="AB120" s="95"/>
      <c r="AC120" s="95"/>
      <c r="AD120" s="95"/>
      <c r="AE120" s="95"/>
      <c r="AF120" s="95"/>
      <c r="AG120" s="95"/>
      <c r="AH120" s="95"/>
      <c r="AI120" s="95"/>
      <c r="DD120" s="46"/>
      <c r="DE120" s="46"/>
      <c r="DF120" s="46"/>
      <c r="DG120" s="46"/>
      <c r="DH120" s="46"/>
      <c r="DI120" s="46"/>
      <c r="DJ120" s="46"/>
      <c r="DK120" s="46"/>
      <c r="DL120" s="46"/>
      <c r="DM120" s="46"/>
      <c r="DN120" s="46"/>
      <c r="DO120" s="46"/>
      <c r="DP120" s="46"/>
      <c r="DQ120" s="46"/>
      <c r="DR120" s="46"/>
      <c r="DS120" s="46"/>
      <c r="DT120" s="46"/>
      <c r="DU120" s="46"/>
    </row>
    <row r="121" spans="1:125" s="84" customFormat="1" x14ac:dyDescent="0.35">
      <c r="A121" s="40"/>
      <c r="B121" s="40"/>
      <c r="C121" s="77"/>
      <c r="D121" s="78" t="s">
        <v>247</v>
      </c>
      <c r="E121" s="53"/>
      <c r="F121" s="132"/>
      <c r="G121" s="133"/>
      <c r="I121" s="95"/>
      <c r="J121" s="95"/>
      <c r="K121" s="95"/>
      <c r="L121" s="95"/>
      <c r="M121" s="95"/>
      <c r="N121" s="95"/>
      <c r="O121" s="95"/>
      <c r="P121" s="95"/>
      <c r="Q121" s="95"/>
      <c r="R121" s="95"/>
      <c r="S121" s="95"/>
      <c r="T121" s="95"/>
      <c r="U121" s="95"/>
      <c r="V121" s="95"/>
      <c r="W121" s="95"/>
      <c r="X121" s="95"/>
      <c r="Y121" s="95"/>
      <c r="Z121" s="95"/>
      <c r="AA121" s="95"/>
      <c r="AB121" s="95"/>
      <c r="AC121" s="95"/>
      <c r="AD121" s="95"/>
      <c r="AE121" s="95"/>
      <c r="AF121" s="95"/>
      <c r="AG121" s="95"/>
      <c r="AH121" s="95"/>
      <c r="AI121" s="95"/>
      <c r="DD121" s="46"/>
      <c r="DE121" s="46"/>
      <c r="DF121" s="46"/>
      <c r="DG121" s="46"/>
      <c r="DH121" s="46"/>
      <c r="DI121" s="46"/>
      <c r="DJ121" s="46"/>
      <c r="DK121" s="46"/>
      <c r="DL121" s="46"/>
      <c r="DM121" s="46"/>
      <c r="DN121" s="46"/>
      <c r="DO121" s="46"/>
      <c r="DP121" s="46"/>
      <c r="DQ121" s="46"/>
      <c r="DR121" s="46"/>
      <c r="DS121" s="46"/>
      <c r="DT121" s="46"/>
      <c r="DU121" s="46"/>
    </row>
    <row r="122" spans="1:125" s="84" customFormat="1" x14ac:dyDescent="0.35">
      <c r="A122" s="40"/>
      <c r="B122" s="40"/>
      <c r="C122" s="77"/>
      <c r="D122" s="78"/>
      <c r="E122" s="53" t="s">
        <v>249</v>
      </c>
      <c r="F122" s="132" t="s">
        <v>10</v>
      </c>
      <c r="G122" s="134">
        <f>Dashboard!$E$60</f>
        <v>0.1</v>
      </c>
      <c r="H122" s="84" t="s">
        <v>142</v>
      </c>
      <c r="I122" s="95"/>
      <c r="J122" s="95"/>
      <c r="K122" s="95"/>
      <c r="L122" s="95"/>
      <c r="M122" s="95"/>
      <c r="N122" s="95"/>
      <c r="O122" s="95"/>
      <c r="P122" s="95"/>
      <c r="Q122" s="95"/>
      <c r="R122" s="95"/>
      <c r="S122" s="95"/>
      <c r="T122" s="95"/>
      <c r="U122" s="95"/>
      <c r="V122" s="95"/>
      <c r="W122" s="95"/>
      <c r="X122" s="95"/>
      <c r="Y122" s="95"/>
      <c r="Z122" s="95"/>
      <c r="AA122" s="95"/>
      <c r="AB122" s="95"/>
      <c r="AC122" s="95"/>
      <c r="AD122" s="95"/>
      <c r="AE122" s="95"/>
      <c r="AF122" s="95"/>
      <c r="AG122" s="95"/>
      <c r="AH122" s="95"/>
      <c r="AI122" s="95"/>
      <c r="DD122" s="46"/>
      <c r="DE122" s="46"/>
      <c r="DF122" s="46"/>
      <c r="DG122" s="46"/>
      <c r="DH122" s="46"/>
      <c r="DI122" s="46"/>
      <c r="DJ122" s="46"/>
      <c r="DK122" s="46"/>
      <c r="DL122" s="46"/>
      <c r="DM122" s="46"/>
      <c r="DN122" s="46"/>
      <c r="DO122" s="46"/>
      <c r="DP122" s="46"/>
      <c r="DQ122" s="46"/>
      <c r="DR122" s="46"/>
      <c r="DS122" s="46"/>
      <c r="DT122" s="46"/>
      <c r="DU122" s="46"/>
    </row>
    <row r="123" spans="1:125" s="84" customFormat="1" x14ac:dyDescent="0.35">
      <c r="A123" s="40"/>
      <c r="B123" s="40"/>
      <c r="C123" s="77"/>
      <c r="D123" s="78"/>
      <c r="E123" s="53" t="s">
        <v>250</v>
      </c>
      <c r="F123" s="132" t="s">
        <v>10</v>
      </c>
      <c r="G123" s="134">
        <f>Dashboard!$E$61</f>
        <v>0</v>
      </c>
      <c r="H123" s="84" t="s">
        <v>142</v>
      </c>
      <c r="I123" s="95"/>
      <c r="J123" s="95"/>
      <c r="K123" s="95"/>
      <c r="L123" s="95"/>
      <c r="M123" s="95"/>
      <c r="N123" s="95"/>
      <c r="O123" s="95"/>
      <c r="P123" s="95"/>
      <c r="Q123" s="95"/>
      <c r="R123" s="95"/>
      <c r="S123" s="95"/>
      <c r="T123" s="95"/>
      <c r="U123" s="95"/>
      <c r="V123" s="95"/>
      <c r="W123" s="95"/>
      <c r="X123" s="95"/>
      <c r="Y123" s="95"/>
      <c r="Z123" s="95"/>
      <c r="AA123" s="95"/>
      <c r="AB123" s="95"/>
      <c r="AC123" s="95"/>
      <c r="AD123" s="95"/>
      <c r="AE123" s="95"/>
      <c r="AF123" s="95"/>
      <c r="AG123" s="95"/>
      <c r="AH123" s="95"/>
      <c r="AI123" s="95"/>
      <c r="DD123" s="46"/>
      <c r="DE123" s="46"/>
      <c r="DF123" s="46"/>
      <c r="DG123" s="46"/>
      <c r="DH123" s="46"/>
      <c r="DI123" s="46"/>
      <c r="DJ123" s="46"/>
      <c r="DK123" s="46"/>
      <c r="DL123" s="46"/>
      <c r="DM123" s="46"/>
      <c r="DN123" s="46"/>
      <c r="DO123" s="46"/>
      <c r="DP123" s="46"/>
      <c r="DQ123" s="46"/>
      <c r="DR123" s="46"/>
      <c r="DS123" s="46"/>
      <c r="DT123" s="46"/>
      <c r="DU123" s="46"/>
    </row>
    <row r="124" spans="1:125" s="84" customFormat="1" x14ac:dyDescent="0.35">
      <c r="A124" s="40"/>
      <c r="B124" s="40"/>
      <c r="C124" s="77"/>
      <c r="D124" s="78"/>
      <c r="E124" s="53" t="s">
        <v>251</v>
      </c>
      <c r="F124" s="132" t="s">
        <v>32</v>
      </c>
      <c r="G124" s="121">
        <f>Dashboard!$E$62</f>
        <v>0</v>
      </c>
      <c r="H124" s="84" t="s">
        <v>142</v>
      </c>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DD124" s="46"/>
      <c r="DE124" s="46"/>
      <c r="DF124" s="46"/>
      <c r="DG124" s="46"/>
      <c r="DH124" s="46"/>
      <c r="DI124" s="46"/>
      <c r="DJ124" s="46"/>
      <c r="DK124" s="46"/>
      <c r="DL124" s="46"/>
      <c r="DM124" s="46"/>
      <c r="DN124" s="46"/>
      <c r="DO124" s="46"/>
      <c r="DP124" s="46"/>
      <c r="DQ124" s="46"/>
      <c r="DR124" s="46"/>
      <c r="DS124" s="46"/>
      <c r="DT124" s="46"/>
      <c r="DU124" s="46"/>
    </row>
    <row r="125" spans="1:125" s="84" customFormat="1" x14ac:dyDescent="0.35">
      <c r="A125" s="40"/>
      <c r="B125" s="40"/>
      <c r="C125" s="77"/>
      <c r="D125" s="78"/>
      <c r="E125" s="53"/>
      <c r="F125" s="132"/>
      <c r="G125" s="132"/>
      <c r="I125" s="95"/>
      <c r="J125" s="95"/>
      <c r="K125" s="95"/>
      <c r="L125" s="95"/>
      <c r="M125" s="95"/>
      <c r="N125" s="95"/>
      <c r="O125" s="95"/>
      <c r="P125" s="95"/>
      <c r="Q125" s="95"/>
      <c r="R125" s="95"/>
      <c r="S125" s="95"/>
      <c r="T125" s="95"/>
      <c r="U125" s="95"/>
      <c r="V125" s="95"/>
      <c r="W125" s="95"/>
      <c r="X125" s="95"/>
      <c r="Y125" s="95"/>
      <c r="Z125" s="95"/>
      <c r="AA125" s="95"/>
      <c r="AB125" s="95"/>
      <c r="AC125" s="95"/>
      <c r="AD125" s="95"/>
      <c r="AE125" s="95"/>
      <c r="AF125" s="95"/>
      <c r="AG125" s="95"/>
      <c r="AH125" s="95"/>
      <c r="AI125" s="95"/>
      <c r="DD125" s="46"/>
      <c r="DE125" s="46"/>
      <c r="DF125" s="46"/>
      <c r="DG125" s="46"/>
      <c r="DH125" s="46"/>
      <c r="DI125" s="46"/>
      <c r="DJ125" s="46"/>
      <c r="DK125" s="46"/>
      <c r="DL125" s="46"/>
      <c r="DM125" s="46"/>
      <c r="DN125" s="46"/>
      <c r="DO125" s="46"/>
      <c r="DP125" s="46"/>
      <c r="DQ125" s="46"/>
      <c r="DR125" s="46"/>
      <c r="DS125" s="46"/>
      <c r="DT125" s="46"/>
      <c r="DU125" s="46"/>
    </row>
    <row r="126" spans="1:125" s="84" customFormat="1" x14ac:dyDescent="0.35">
      <c r="A126" s="40"/>
      <c r="B126" s="40"/>
      <c r="C126" s="77"/>
      <c r="D126" s="78" t="s">
        <v>248</v>
      </c>
      <c r="E126" s="53"/>
      <c r="F126" s="132"/>
      <c r="G126" s="132"/>
      <c r="I126" s="95"/>
      <c r="J126" s="95"/>
      <c r="K126" s="95"/>
      <c r="L126" s="95"/>
      <c r="M126" s="95"/>
      <c r="N126" s="95"/>
      <c r="O126" s="95"/>
      <c r="P126" s="95"/>
      <c r="Q126" s="95"/>
      <c r="R126" s="95"/>
      <c r="S126" s="95"/>
      <c r="T126" s="95"/>
      <c r="U126" s="95"/>
      <c r="V126" s="95"/>
      <c r="W126" s="95"/>
      <c r="X126" s="95"/>
      <c r="Y126" s="95"/>
      <c r="Z126" s="95"/>
      <c r="AA126" s="95"/>
      <c r="AB126" s="95"/>
      <c r="AC126" s="95"/>
      <c r="AD126" s="95"/>
      <c r="AE126" s="95"/>
      <c r="AF126" s="95"/>
      <c r="AG126" s="95"/>
      <c r="AH126" s="95"/>
      <c r="AI126" s="95"/>
      <c r="DD126" s="46"/>
      <c r="DE126" s="46"/>
      <c r="DF126" s="46"/>
      <c r="DG126" s="46"/>
      <c r="DH126" s="46"/>
      <c r="DI126" s="46"/>
      <c r="DJ126" s="46"/>
      <c r="DK126" s="46"/>
      <c r="DL126" s="46"/>
      <c r="DM126" s="46"/>
      <c r="DN126" s="46"/>
      <c r="DO126" s="46"/>
      <c r="DP126" s="46"/>
      <c r="DQ126" s="46"/>
      <c r="DR126" s="46"/>
      <c r="DS126" s="46"/>
      <c r="DT126" s="46"/>
      <c r="DU126" s="46"/>
    </row>
    <row r="127" spans="1:125" s="84" customFormat="1" x14ac:dyDescent="0.35">
      <c r="A127" s="40"/>
      <c r="B127" s="40"/>
      <c r="C127" s="77"/>
      <c r="D127" s="78"/>
      <c r="E127" s="53" t="s">
        <v>252</v>
      </c>
      <c r="F127" s="132" t="s">
        <v>10</v>
      </c>
      <c r="G127" s="134">
        <f>Dashboard!$E$63</f>
        <v>0.1</v>
      </c>
      <c r="H127" s="84" t="s">
        <v>142</v>
      </c>
      <c r="I127" s="95"/>
      <c r="J127" s="95"/>
      <c r="K127" s="95"/>
      <c r="L127" s="95"/>
      <c r="M127" s="95"/>
      <c r="N127" s="95"/>
      <c r="O127" s="95"/>
      <c r="P127" s="95"/>
      <c r="Q127" s="95"/>
      <c r="R127" s="95"/>
      <c r="S127" s="95"/>
      <c r="T127" s="95"/>
      <c r="U127" s="95"/>
      <c r="V127" s="95"/>
      <c r="W127" s="95"/>
      <c r="X127" s="95"/>
      <c r="Y127" s="95"/>
      <c r="Z127" s="95"/>
      <c r="AA127" s="95"/>
      <c r="AB127" s="95"/>
      <c r="AC127" s="95"/>
      <c r="AD127" s="95"/>
      <c r="AE127" s="95"/>
      <c r="AF127" s="95"/>
      <c r="AG127" s="95"/>
      <c r="AH127" s="95"/>
      <c r="AI127" s="95"/>
      <c r="DD127" s="46"/>
      <c r="DE127" s="46"/>
      <c r="DF127" s="46"/>
      <c r="DG127" s="46"/>
      <c r="DH127" s="46"/>
      <c r="DI127" s="46"/>
      <c r="DJ127" s="46"/>
      <c r="DK127" s="46"/>
      <c r="DL127" s="46"/>
      <c r="DM127" s="46"/>
      <c r="DN127" s="46"/>
      <c r="DO127" s="46"/>
      <c r="DP127" s="46"/>
      <c r="DQ127" s="46"/>
      <c r="DR127" s="46"/>
      <c r="DS127" s="46"/>
      <c r="DT127" s="46"/>
      <c r="DU127" s="46"/>
    </row>
    <row r="128" spans="1:125" s="84" customFormat="1" x14ac:dyDescent="0.35">
      <c r="A128" s="40"/>
      <c r="B128" s="40"/>
      <c r="C128" s="77"/>
      <c r="D128" s="78"/>
      <c r="E128" s="53" t="s">
        <v>253</v>
      </c>
      <c r="F128" s="132" t="s">
        <v>10</v>
      </c>
      <c r="G128" s="134">
        <f>Dashboard!$E$64</f>
        <v>0</v>
      </c>
      <c r="H128" s="84" t="s">
        <v>142</v>
      </c>
      <c r="I128" s="95"/>
      <c r="J128" s="95"/>
      <c r="K128" s="95"/>
      <c r="L128" s="95"/>
      <c r="M128" s="95"/>
      <c r="N128" s="95"/>
      <c r="O128" s="95"/>
      <c r="P128" s="95"/>
      <c r="Q128" s="95"/>
      <c r="R128" s="95"/>
      <c r="S128" s="95"/>
      <c r="T128" s="95"/>
      <c r="U128" s="95"/>
      <c r="V128" s="95"/>
      <c r="W128" s="95"/>
      <c r="X128" s="95"/>
      <c r="Y128" s="95"/>
      <c r="Z128" s="95"/>
      <c r="AA128" s="95"/>
      <c r="AB128" s="95"/>
      <c r="AC128" s="95"/>
      <c r="AD128" s="95"/>
      <c r="AE128" s="95"/>
      <c r="AF128" s="95"/>
      <c r="AG128" s="95"/>
      <c r="AH128" s="95"/>
      <c r="AI128" s="95"/>
      <c r="DD128" s="46"/>
      <c r="DE128" s="46"/>
      <c r="DF128" s="46"/>
      <c r="DG128" s="46"/>
      <c r="DH128" s="46"/>
      <c r="DI128" s="46"/>
      <c r="DJ128" s="46"/>
      <c r="DK128" s="46"/>
      <c r="DL128" s="46"/>
      <c r="DM128" s="46"/>
      <c r="DN128" s="46"/>
      <c r="DO128" s="46"/>
      <c r="DP128" s="46"/>
      <c r="DQ128" s="46"/>
      <c r="DR128" s="46"/>
      <c r="DS128" s="46"/>
      <c r="DT128" s="46"/>
      <c r="DU128" s="46"/>
    </row>
    <row r="129" spans="1:125" s="84" customFormat="1" x14ac:dyDescent="0.35">
      <c r="A129" s="40"/>
      <c r="B129" s="40"/>
      <c r="C129" s="77"/>
      <c r="D129" s="78"/>
      <c r="E129" s="53" t="s">
        <v>254</v>
      </c>
      <c r="F129" s="132" t="s">
        <v>32</v>
      </c>
      <c r="G129" s="121">
        <f>Dashboard!$E$65</f>
        <v>0</v>
      </c>
      <c r="H129" s="84" t="s">
        <v>142</v>
      </c>
      <c r="I129" s="95"/>
      <c r="J129" s="95"/>
      <c r="K129" s="95"/>
      <c r="L129" s="95"/>
      <c r="M129" s="95"/>
      <c r="N129" s="95"/>
      <c r="O129" s="95"/>
      <c r="P129" s="95"/>
      <c r="Q129" s="95"/>
      <c r="R129" s="95"/>
      <c r="S129" s="95"/>
      <c r="T129" s="95"/>
      <c r="U129" s="95"/>
      <c r="V129" s="95"/>
      <c r="W129" s="95"/>
      <c r="X129" s="95"/>
      <c r="Y129" s="95"/>
      <c r="Z129" s="95"/>
      <c r="AA129" s="95"/>
      <c r="AB129" s="95"/>
      <c r="AC129" s="95"/>
      <c r="AD129" s="95"/>
      <c r="AE129" s="95"/>
      <c r="AF129" s="95"/>
      <c r="AG129" s="95"/>
      <c r="AH129" s="95"/>
      <c r="AI129" s="95"/>
      <c r="DD129" s="46"/>
      <c r="DE129" s="46"/>
      <c r="DF129" s="46"/>
      <c r="DG129" s="46"/>
      <c r="DH129" s="46"/>
      <c r="DI129" s="46"/>
      <c r="DJ129" s="46"/>
      <c r="DK129" s="46"/>
      <c r="DL129" s="46"/>
      <c r="DM129" s="46"/>
      <c r="DN129" s="46"/>
      <c r="DO129" s="46"/>
      <c r="DP129" s="46"/>
      <c r="DQ129" s="46"/>
      <c r="DR129" s="46"/>
      <c r="DS129" s="46"/>
      <c r="DT129" s="46"/>
      <c r="DU129" s="46"/>
    </row>
    <row r="130" spans="1:125" s="84" customFormat="1" x14ac:dyDescent="0.35">
      <c r="A130" s="40"/>
      <c r="B130" s="40"/>
      <c r="C130" s="77"/>
      <c r="D130" s="78"/>
      <c r="E130" s="53"/>
      <c r="F130" s="132"/>
      <c r="G130" s="133"/>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DD130" s="46"/>
      <c r="DE130" s="46"/>
      <c r="DF130" s="46"/>
      <c r="DG130" s="46"/>
      <c r="DH130" s="46"/>
      <c r="DI130" s="46"/>
      <c r="DJ130" s="46"/>
      <c r="DK130" s="46"/>
      <c r="DL130" s="46"/>
      <c r="DM130" s="46"/>
      <c r="DN130" s="46"/>
      <c r="DO130" s="46"/>
      <c r="DP130" s="46"/>
      <c r="DQ130" s="46"/>
      <c r="DR130" s="46"/>
      <c r="DS130" s="46"/>
      <c r="DT130" s="46"/>
      <c r="DU130" s="46"/>
    </row>
    <row r="131" spans="1:125" s="84" customFormat="1" x14ac:dyDescent="0.35">
      <c r="A131" s="40"/>
      <c r="B131" s="40"/>
      <c r="C131" s="77"/>
      <c r="D131" s="78" t="s">
        <v>185</v>
      </c>
      <c r="E131" s="53"/>
      <c r="F131" s="132"/>
      <c r="G131" s="133"/>
      <c r="I131" s="95"/>
      <c r="J131" s="95"/>
      <c r="K131" s="95"/>
      <c r="L131" s="95"/>
      <c r="M131" s="95"/>
      <c r="N131" s="95"/>
      <c r="O131" s="95"/>
      <c r="P131" s="95"/>
      <c r="Q131" s="95"/>
      <c r="R131" s="95"/>
      <c r="S131" s="95"/>
      <c r="T131" s="95"/>
      <c r="U131" s="95"/>
      <c r="V131" s="95"/>
      <c r="W131" s="95"/>
      <c r="X131" s="95"/>
      <c r="Y131" s="95"/>
      <c r="Z131" s="95"/>
      <c r="AA131" s="95"/>
      <c r="AB131" s="95"/>
      <c r="AC131" s="95"/>
      <c r="AD131" s="95"/>
      <c r="AE131" s="95"/>
      <c r="AF131" s="95"/>
      <c r="AG131" s="95"/>
      <c r="AH131" s="95"/>
      <c r="AI131" s="95"/>
      <c r="DD131" s="46"/>
      <c r="DE131" s="46"/>
      <c r="DF131" s="46"/>
      <c r="DG131" s="46"/>
      <c r="DH131" s="46"/>
      <c r="DI131" s="46"/>
      <c r="DJ131" s="46"/>
      <c r="DK131" s="46"/>
      <c r="DL131" s="46"/>
      <c r="DM131" s="46"/>
      <c r="DN131" s="46"/>
      <c r="DO131" s="46"/>
      <c r="DP131" s="46"/>
      <c r="DQ131" s="46"/>
      <c r="DR131" s="46"/>
      <c r="DS131" s="46"/>
      <c r="DT131" s="46"/>
      <c r="DU131" s="46"/>
    </row>
    <row r="132" spans="1:125" s="84" customFormat="1" x14ac:dyDescent="0.35">
      <c r="A132" s="40"/>
      <c r="B132" s="40"/>
      <c r="C132" s="77"/>
      <c r="D132" s="78"/>
      <c r="E132" s="53" t="s">
        <v>186</v>
      </c>
      <c r="F132" s="130" t="s">
        <v>10</v>
      </c>
      <c r="G132" s="134">
        <f>Dashboard!$F$60</f>
        <v>0.1</v>
      </c>
      <c r="H132" s="84" t="s">
        <v>142</v>
      </c>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c r="DD132" s="46"/>
      <c r="DE132" s="46"/>
      <c r="DF132" s="46"/>
      <c r="DG132" s="46"/>
      <c r="DH132" s="46"/>
      <c r="DI132" s="46"/>
      <c r="DJ132" s="46"/>
      <c r="DK132" s="46"/>
      <c r="DL132" s="46"/>
      <c r="DM132" s="46"/>
      <c r="DN132" s="46"/>
      <c r="DO132" s="46"/>
      <c r="DP132" s="46"/>
      <c r="DQ132" s="46"/>
      <c r="DR132" s="46"/>
      <c r="DS132" s="46"/>
      <c r="DT132" s="46"/>
      <c r="DU132" s="46"/>
    </row>
    <row r="133" spans="1:125" s="84" customFormat="1" x14ac:dyDescent="0.35">
      <c r="A133" s="40"/>
      <c r="B133" s="40"/>
      <c r="C133" s="77"/>
      <c r="D133" s="78"/>
      <c r="E133" s="53" t="s">
        <v>187</v>
      </c>
      <c r="F133" s="132" t="s">
        <v>10</v>
      </c>
      <c r="G133" s="134">
        <f>Dashboard!$F$61</f>
        <v>0</v>
      </c>
      <c r="H133" s="84" t="s">
        <v>142</v>
      </c>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DD133" s="46"/>
      <c r="DE133" s="46"/>
      <c r="DF133" s="46"/>
      <c r="DG133" s="46"/>
      <c r="DH133" s="46"/>
      <c r="DI133" s="46"/>
      <c r="DJ133" s="46"/>
      <c r="DK133" s="46"/>
      <c r="DL133" s="46"/>
      <c r="DM133" s="46"/>
      <c r="DN133" s="46"/>
      <c r="DO133" s="46"/>
      <c r="DP133" s="46"/>
      <c r="DQ133" s="46"/>
      <c r="DR133" s="46"/>
      <c r="DS133" s="46"/>
      <c r="DT133" s="46"/>
      <c r="DU133" s="46"/>
    </row>
    <row r="134" spans="1:125" s="84" customFormat="1" x14ac:dyDescent="0.35">
      <c r="A134" s="40"/>
      <c r="B134" s="40"/>
      <c r="C134" s="77"/>
      <c r="D134" s="78"/>
      <c r="E134" s="53" t="s">
        <v>188</v>
      </c>
      <c r="F134" s="132" t="s">
        <v>32</v>
      </c>
      <c r="G134" s="121">
        <f>Dashboard!$F$62</f>
        <v>0</v>
      </c>
      <c r="H134" s="84" t="s">
        <v>142</v>
      </c>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c r="DD134" s="46"/>
      <c r="DE134" s="46"/>
      <c r="DF134" s="46"/>
      <c r="DG134" s="46"/>
      <c r="DH134" s="46"/>
      <c r="DI134" s="46"/>
      <c r="DJ134" s="46"/>
      <c r="DK134" s="46"/>
      <c r="DL134" s="46"/>
      <c r="DM134" s="46"/>
      <c r="DN134" s="46"/>
      <c r="DO134" s="46"/>
      <c r="DP134" s="46"/>
      <c r="DQ134" s="46"/>
      <c r="DR134" s="46"/>
      <c r="DS134" s="46"/>
      <c r="DT134" s="46"/>
      <c r="DU134" s="46"/>
    </row>
    <row r="135" spans="1:125" s="84" customFormat="1" x14ac:dyDescent="0.35">
      <c r="A135" s="40"/>
      <c r="B135" s="40"/>
      <c r="C135" s="77"/>
      <c r="D135" s="78"/>
      <c r="E135" s="53"/>
      <c r="F135" s="132"/>
      <c r="G135" s="133"/>
      <c r="I135" s="95"/>
      <c r="J135" s="95"/>
      <c r="K135" s="95"/>
      <c r="L135" s="95"/>
      <c r="M135" s="95"/>
      <c r="N135" s="95"/>
      <c r="O135" s="95"/>
      <c r="P135" s="95"/>
      <c r="Q135" s="95"/>
      <c r="R135" s="95"/>
      <c r="S135" s="95"/>
      <c r="T135" s="95"/>
      <c r="U135" s="95"/>
      <c r="V135" s="95"/>
      <c r="W135" s="95"/>
      <c r="X135" s="95"/>
      <c r="Y135" s="95"/>
      <c r="Z135" s="95"/>
      <c r="AA135" s="95"/>
      <c r="AB135" s="95"/>
      <c r="AC135" s="95"/>
      <c r="AD135" s="95"/>
      <c r="AE135" s="95"/>
      <c r="AF135" s="95"/>
      <c r="AG135" s="95"/>
      <c r="AH135" s="95"/>
      <c r="AI135" s="95"/>
      <c r="DD135" s="46"/>
      <c r="DE135" s="46"/>
      <c r="DF135" s="46"/>
      <c r="DG135" s="46"/>
      <c r="DH135" s="46"/>
      <c r="DI135" s="46"/>
      <c r="DJ135" s="46"/>
      <c r="DK135" s="46"/>
      <c r="DL135" s="46"/>
      <c r="DM135" s="46"/>
      <c r="DN135" s="46"/>
      <c r="DO135" s="46"/>
      <c r="DP135" s="46"/>
      <c r="DQ135" s="46"/>
      <c r="DR135" s="46"/>
      <c r="DS135" s="46"/>
      <c r="DT135" s="46"/>
      <c r="DU135" s="46"/>
    </row>
    <row r="136" spans="1:125" x14ac:dyDescent="0.35">
      <c r="D136" s="87" t="s">
        <v>192</v>
      </c>
      <c r="E136" s="53"/>
    </row>
    <row r="137" spans="1:125" s="84" customFormat="1" x14ac:dyDescent="0.35">
      <c r="A137" s="40"/>
      <c r="B137" s="40"/>
      <c r="C137" s="77"/>
      <c r="D137" s="78"/>
      <c r="E137" s="53" t="s">
        <v>189</v>
      </c>
      <c r="F137" s="130" t="s">
        <v>10</v>
      </c>
      <c r="G137" s="134">
        <f>Dashboard!$F$63</f>
        <v>0.1</v>
      </c>
      <c r="H137" s="84" t="s">
        <v>142</v>
      </c>
      <c r="I137" s="95"/>
      <c r="J137" s="95"/>
      <c r="K137" s="95"/>
      <c r="L137" s="95"/>
      <c r="M137" s="95"/>
      <c r="N137" s="95"/>
      <c r="O137" s="95"/>
      <c r="P137" s="95"/>
      <c r="Q137" s="95"/>
      <c r="R137" s="95"/>
      <c r="S137" s="95"/>
      <c r="T137" s="95"/>
      <c r="U137" s="95"/>
      <c r="V137" s="95"/>
      <c r="W137" s="95"/>
      <c r="X137" s="95"/>
      <c r="Y137" s="95"/>
      <c r="Z137" s="95"/>
      <c r="AA137" s="95"/>
      <c r="AB137" s="95"/>
      <c r="AC137" s="95"/>
      <c r="AD137" s="95"/>
      <c r="AE137" s="95"/>
      <c r="AF137" s="95"/>
      <c r="AG137" s="95"/>
      <c r="AH137" s="95"/>
      <c r="AI137" s="95"/>
      <c r="DD137" s="46"/>
      <c r="DE137" s="46"/>
      <c r="DF137" s="46"/>
      <c r="DG137" s="46"/>
      <c r="DH137" s="46"/>
      <c r="DI137" s="46"/>
      <c r="DJ137" s="46"/>
      <c r="DK137" s="46"/>
      <c r="DL137" s="46"/>
      <c r="DM137" s="46"/>
      <c r="DN137" s="46"/>
      <c r="DO137" s="46"/>
      <c r="DP137" s="46"/>
      <c r="DQ137" s="46"/>
      <c r="DR137" s="46"/>
      <c r="DS137" s="46"/>
      <c r="DT137" s="46"/>
      <c r="DU137" s="46"/>
    </row>
    <row r="138" spans="1:125" s="84" customFormat="1" x14ac:dyDescent="0.35">
      <c r="A138" s="40"/>
      <c r="B138" s="40"/>
      <c r="C138" s="77"/>
      <c r="D138" s="78"/>
      <c r="E138" s="53" t="s">
        <v>190</v>
      </c>
      <c r="F138" s="132" t="s">
        <v>10</v>
      </c>
      <c r="G138" s="134">
        <f>Dashboard!$F$64</f>
        <v>0</v>
      </c>
      <c r="H138" s="84" t="s">
        <v>142</v>
      </c>
      <c r="I138" s="95"/>
      <c r="J138" s="95"/>
      <c r="K138" s="95"/>
      <c r="L138" s="95"/>
      <c r="M138" s="95"/>
      <c r="N138" s="95"/>
      <c r="O138" s="95"/>
      <c r="P138" s="95"/>
      <c r="Q138" s="95"/>
      <c r="R138" s="95"/>
      <c r="S138" s="95"/>
      <c r="T138" s="95"/>
      <c r="U138" s="95"/>
      <c r="V138" s="95"/>
      <c r="W138" s="95"/>
      <c r="X138" s="95"/>
      <c r="Y138" s="95"/>
      <c r="Z138" s="95"/>
      <c r="AA138" s="95"/>
      <c r="AB138" s="95"/>
      <c r="AC138" s="95"/>
      <c r="AD138" s="95"/>
      <c r="AE138" s="95"/>
      <c r="AF138" s="95"/>
      <c r="AG138" s="95"/>
      <c r="AH138" s="95"/>
      <c r="AI138" s="95"/>
      <c r="DD138" s="46"/>
      <c r="DE138" s="46"/>
      <c r="DF138" s="46"/>
      <c r="DG138" s="46"/>
      <c r="DH138" s="46"/>
      <c r="DI138" s="46"/>
      <c r="DJ138" s="46"/>
      <c r="DK138" s="46"/>
      <c r="DL138" s="46"/>
      <c r="DM138" s="46"/>
      <c r="DN138" s="46"/>
      <c r="DO138" s="46"/>
      <c r="DP138" s="46"/>
      <c r="DQ138" s="46"/>
      <c r="DR138" s="46"/>
      <c r="DS138" s="46"/>
      <c r="DT138" s="46"/>
      <c r="DU138" s="46"/>
    </row>
    <row r="139" spans="1:125" s="84" customFormat="1" x14ac:dyDescent="0.35">
      <c r="A139" s="40"/>
      <c r="B139" s="40"/>
      <c r="C139" s="77"/>
      <c r="D139" s="78"/>
      <c r="E139" s="53" t="s">
        <v>191</v>
      </c>
      <c r="F139" s="132" t="s">
        <v>32</v>
      </c>
      <c r="G139" s="121">
        <f>Dashboard!$F$65</f>
        <v>0</v>
      </c>
      <c r="H139" s="84" t="s">
        <v>142</v>
      </c>
      <c r="I139" s="95"/>
      <c r="J139" s="95"/>
      <c r="K139" s="95"/>
      <c r="L139" s="95"/>
      <c r="M139" s="95"/>
      <c r="N139" s="95"/>
      <c r="O139" s="95"/>
      <c r="P139" s="95"/>
      <c r="Q139" s="95"/>
      <c r="R139" s="95"/>
      <c r="S139" s="95"/>
      <c r="T139" s="95"/>
      <c r="U139" s="95"/>
      <c r="V139" s="95"/>
      <c r="W139" s="95"/>
      <c r="X139" s="95"/>
      <c r="Y139" s="95"/>
      <c r="Z139" s="95"/>
      <c r="AA139" s="95"/>
      <c r="AB139" s="95"/>
      <c r="AC139" s="95"/>
      <c r="AD139" s="95"/>
      <c r="AE139" s="95"/>
      <c r="AF139" s="95"/>
      <c r="AG139" s="95"/>
      <c r="AH139" s="95"/>
      <c r="AI139" s="95"/>
      <c r="DD139" s="46"/>
      <c r="DE139" s="46"/>
      <c r="DF139" s="46"/>
      <c r="DG139" s="46"/>
      <c r="DH139" s="46"/>
      <c r="DI139" s="46"/>
      <c r="DJ139" s="46"/>
      <c r="DK139" s="46"/>
      <c r="DL139" s="46"/>
      <c r="DM139" s="46"/>
      <c r="DN139" s="46"/>
      <c r="DO139" s="46"/>
      <c r="DP139" s="46"/>
      <c r="DQ139" s="46"/>
      <c r="DR139" s="46"/>
      <c r="DS139" s="46"/>
      <c r="DT139" s="46"/>
      <c r="DU139" s="46"/>
    </row>
    <row r="140" spans="1:125" s="84" customFormat="1" x14ac:dyDescent="0.35">
      <c r="A140" s="34"/>
      <c r="B140" s="34"/>
      <c r="C140" s="128"/>
      <c r="D140" s="129"/>
      <c r="E140" s="79"/>
      <c r="F140" s="130"/>
      <c r="G140" s="131"/>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c r="DD140" s="46"/>
      <c r="DE140" s="46"/>
      <c r="DF140" s="46"/>
      <c r="DG140" s="46"/>
      <c r="DH140" s="46"/>
      <c r="DI140" s="46"/>
      <c r="DJ140" s="46"/>
      <c r="DK140" s="46"/>
      <c r="DL140" s="46"/>
      <c r="DM140" s="46"/>
      <c r="DN140" s="46"/>
      <c r="DO140" s="46"/>
      <c r="DP140" s="46"/>
      <c r="DQ140" s="46"/>
      <c r="DR140" s="46"/>
      <c r="DS140" s="46"/>
      <c r="DT140" s="46"/>
      <c r="DU140" s="46"/>
    </row>
    <row r="141" spans="1:125" s="84" customFormat="1" x14ac:dyDescent="0.35">
      <c r="A141" s="34"/>
      <c r="B141" s="34" t="s">
        <v>336</v>
      </c>
      <c r="C141" s="128"/>
      <c r="D141" s="129"/>
      <c r="E141" s="79"/>
      <c r="F141" s="130"/>
      <c r="G141" s="13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c r="DD141" s="46"/>
      <c r="DE141" s="46"/>
      <c r="DF141" s="46"/>
      <c r="DG141" s="46"/>
      <c r="DH141" s="46"/>
      <c r="DI141" s="46"/>
      <c r="DJ141" s="46"/>
      <c r="DK141" s="46"/>
      <c r="DL141" s="46"/>
      <c r="DM141" s="46"/>
      <c r="DN141" s="46"/>
      <c r="DO141" s="46"/>
      <c r="DP141" s="46"/>
      <c r="DQ141" s="46"/>
      <c r="DR141" s="46"/>
      <c r="DS141" s="46"/>
      <c r="DT141" s="46"/>
      <c r="DU141" s="46"/>
    </row>
    <row r="142" spans="1:125" s="84" customFormat="1" x14ac:dyDescent="0.35">
      <c r="A142" s="34"/>
      <c r="B142" s="34"/>
      <c r="C142" s="128"/>
      <c r="D142" s="129"/>
      <c r="E142" s="79"/>
      <c r="F142" s="130"/>
      <c r="G142" s="135"/>
      <c r="I142" s="95"/>
      <c r="J142" s="95"/>
      <c r="K142" s="95"/>
      <c r="L142" s="95"/>
      <c r="M142" s="95"/>
      <c r="N142" s="95"/>
      <c r="O142" s="95"/>
      <c r="P142" s="95"/>
      <c r="Q142" s="95"/>
      <c r="R142" s="95"/>
      <c r="S142" s="95"/>
      <c r="T142" s="95"/>
      <c r="U142" s="95"/>
      <c r="V142" s="95"/>
      <c r="W142" s="95"/>
      <c r="X142" s="95"/>
      <c r="Y142" s="95"/>
      <c r="Z142" s="95"/>
      <c r="AA142" s="95"/>
      <c r="AB142" s="95"/>
      <c r="AC142" s="95"/>
      <c r="AD142" s="95"/>
      <c r="AE142" s="95"/>
      <c r="AF142" s="95"/>
      <c r="AG142" s="95"/>
      <c r="AH142" s="95"/>
      <c r="AI142" s="95"/>
      <c r="DD142" s="46"/>
      <c r="DE142" s="46"/>
      <c r="DF142" s="46"/>
      <c r="DG142" s="46"/>
      <c r="DH142" s="46"/>
      <c r="DI142" s="46"/>
      <c r="DJ142" s="46"/>
      <c r="DK142" s="46"/>
      <c r="DL142" s="46"/>
      <c r="DM142" s="46"/>
      <c r="DN142" s="46"/>
      <c r="DO142" s="46"/>
      <c r="DP142" s="46"/>
      <c r="DQ142" s="46"/>
      <c r="DR142" s="46"/>
      <c r="DS142" s="46"/>
      <c r="DT142" s="46"/>
      <c r="DU142" s="46"/>
    </row>
    <row r="143" spans="1:125" s="84" customFormat="1" x14ac:dyDescent="0.35">
      <c r="A143" s="34"/>
      <c r="B143" s="34"/>
      <c r="C143" s="128" t="s">
        <v>455</v>
      </c>
      <c r="D143" s="129"/>
      <c r="E143" s="79"/>
      <c r="F143" s="130"/>
      <c r="G143" s="135"/>
      <c r="I143" s="95"/>
      <c r="J143" s="95"/>
      <c r="K143" s="95"/>
      <c r="L143" s="95"/>
      <c r="M143" s="95"/>
      <c r="N143" s="95"/>
      <c r="O143" s="95"/>
      <c r="P143" s="95"/>
      <c r="Q143" s="95"/>
      <c r="R143" s="95"/>
      <c r="S143" s="95"/>
      <c r="T143" s="95"/>
      <c r="U143" s="95"/>
      <c r="V143" s="95"/>
      <c r="W143" s="95"/>
      <c r="X143" s="95"/>
      <c r="Y143" s="95"/>
      <c r="Z143" s="95"/>
      <c r="AA143" s="95"/>
      <c r="AB143" s="95"/>
      <c r="AC143" s="95"/>
      <c r="AD143" s="95"/>
      <c r="AE143" s="95"/>
      <c r="AF143" s="95"/>
      <c r="AG143" s="95"/>
      <c r="AH143" s="95"/>
      <c r="AI143" s="95"/>
      <c r="DD143" s="46"/>
      <c r="DE143" s="46"/>
      <c r="DF143" s="46"/>
      <c r="DG143" s="46"/>
      <c r="DH143" s="46"/>
      <c r="DI143" s="46"/>
      <c r="DJ143" s="46"/>
      <c r="DK143" s="46"/>
      <c r="DL143" s="46"/>
      <c r="DM143" s="46"/>
      <c r="DN143" s="46"/>
      <c r="DO143" s="46"/>
      <c r="DP143" s="46"/>
      <c r="DQ143" s="46"/>
      <c r="DR143" s="46"/>
      <c r="DS143" s="46"/>
      <c r="DT143" s="46"/>
      <c r="DU143" s="46"/>
    </row>
    <row r="144" spans="1:125" s="84" customFormat="1" x14ac:dyDescent="0.35">
      <c r="A144" s="34"/>
      <c r="B144" s="34"/>
      <c r="C144" s="128"/>
      <c r="D144" s="129"/>
      <c r="E144" s="79"/>
      <c r="F144" s="130"/>
      <c r="G144" s="13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c r="DD144" s="46"/>
      <c r="DE144" s="46"/>
      <c r="DF144" s="46"/>
      <c r="DG144" s="46"/>
      <c r="DH144" s="46"/>
      <c r="DI144" s="46"/>
      <c r="DJ144" s="46"/>
      <c r="DK144" s="46"/>
      <c r="DL144" s="46"/>
      <c r="DM144" s="46"/>
      <c r="DN144" s="46"/>
      <c r="DO144" s="46"/>
      <c r="DP144" s="46"/>
      <c r="DQ144" s="46"/>
      <c r="DR144" s="46"/>
      <c r="DS144" s="46"/>
      <c r="DT144" s="46"/>
      <c r="DU144" s="46"/>
    </row>
    <row r="145" spans="1:125" s="84" customFormat="1" x14ac:dyDescent="0.35">
      <c r="A145" s="34"/>
      <c r="B145" s="34"/>
      <c r="C145" s="128"/>
      <c r="D145" s="129" t="s">
        <v>111</v>
      </c>
      <c r="E145" s="79"/>
      <c r="F145" s="130"/>
      <c r="G145" s="135"/>
      <c r="I145" s="95"/>
      <c r="J145" s="95"/>
      <c r="K145" s="95"/>
      <c r="L145" s="95"/>
      <c r="M145" s="95"/>
      <c r="N145" s="95"/>
      <c r="O145" s="95"/>
      <c r="P145" s="95"/>
      <c r="Q145" s="95"/>
      <c r="R145" s="95"/>
      <c r="S145" s="95"/>
      <c r="T145" s="95"/>
      <c r="U145" s="95"/>
      <c r="V145" s="95"/>
      <c r="W145" s="95"/>
      <c r="X145" s="95"/>
      <c r="Y145" s="95"/>
      <c r="Z145" s="95"/>
      <c r="AA145" s="95"/>
      <c r="AB145" s="95"/>
      <c r="AC145" s="95"/>
      <c r="AD145" s="95"/>
      <c r="AE145" s="95"/>
      <c r="AF145" s="95"/>
      <c r="AG145" s="95"/>
      <c r="AH145" s="95"/>
      <c r="AI145" s="95"/>
      <c r="DD145" s="46"/>
      <c r="DE145" s="46"/>
      <c r="DF145" s="46"/>
      <c r="DG145" s="46"/>
      <c r="DH145" s="46"/>
      <c r="DI145" s="46"/>
      <c r="DJ145" s="46"/>
      <c r="DK145" s="46"/>
      <c r="DL145" s="46"/>
      <c r="DM145" s="46"/>
      <c r="DN145" s="46"/>
      <c r="DO145" s="46"/>
      <c r="DP145" s="46"/>
      <c r="DQ145" s="46"/>
      <c r="DR145" s="46"/>
      <c r="DS145" s="46"/>
      <c r="DT145" s="46"/>
      <c r="DU145" s="46"/>
    </row>
    <row r="146" spans="1:125" s="84" customFormat="1" x14ac:dyDescent="0.35">
      <c r="A146" s="34"/>
      <c r="B146" s="34"/>
      <c r="C146" s="128"/>
      <c r="D146" s="129"/>
      <c r="E146" s="79" t="s">
        <v>246</v>
      </c>
      <c r="F146" s="130" t="s">
        <v>1039</v>
      </c>
      <c r="G146" s="136">
        <f>Dashboard!E41</f>
        <v>1</v>
      </c>
      <c r="H146" s="84" t="s">
        <v>142</v>
      </c>
      <c r="I146" s="95"/>
      <c r="J146" s="95"/>
      <c r="K146" s="95"/>
      <c r="L146" s="95"/>
      <c r="M146" s="95"/>
      <c r="N146" s="95"/>
      <c r="O146" s="95"/>
      <c r="P146" s="95"/>
      <c r="Q146" s="95"/>
      <c r="R146" s="95"/>
      <c r="S146" s="95"/>
      <c r="T146" s="95"/>
      <c r="U146" s="95"/>
      <c r="V146" s="95"/>
      <c r="W146" s="95"/>
      <c r="X146" s="95"/>
      <c r="Y146" s="95"/>
      <c r="Z146" s="95"/>
      <c r="AA146" s="95"/>
      <c r="AB146" s="95"/>
      <c r="AC146" s="95"/>
      <c r="AD146" s="95"/>
      <c r="AE146" s="95"/>
      <c r="AF146" s="95"/>
      <c r="AG146" s="95"/>
      <c r="AH146" s="95"/>
      <c r="AI146" s="95"/>
      <c r="DD146" s="46"/>
      <c r="DE146" s="46"/>
      <c r="DF146" s="46"/>
      <c r="DG146" s="46"/>
      <c r="DH146" s="46"/>
      <c r="DI146" s="46"/>
      <c r="DJ146" s="46"/>
      <c r="DK146" s="46"/>
      <c r="DL146" s="46"/>
      <c r="DM146" s="46"/>
      <c r="DN146" s="46"/>
      <c r="DO146" s="46"/>
      <c r="DP146" s="46"/>
      <c r="DQ146" s="46"/>
      <c r="DR146" s="46"/>
      <c r="DS146" s="46"/>
      <c r="DT146" s="46"/>
      <c r="DU146" s="46"/>
    </row>
    <row r="147" spans="1:125" s="84" customFormat="1" x14ac:dyDescent="0.35">
      <c r="A147" s="34"/>
      <c r="B147" s="34"/>
      <c r="C147" s="128"/>
      <c r="D147" s="129"/>
      <c r="E147" s="79" t="s">
        <v>184</v>
      </c>
      <c r="F147" s="130" t="s">
        <v>1039</v>
      </c>
      <c r="G147" s="136">
        <f>Dashboard!F41</f>
        <v>1</v>
      </c>
      <c r="H147" s="84" t="s">
        <v>142</v>
      </c>
      <c r="I147" s="95"/>
      <c r="J147" s="95"/>
      <c r="K147" s="95"/>
      <c r="L147" s="95"/>
      <c r="M147" s="95"/>
      <c r="N147" s="95"/>
      <c r="O147" s="95"/>
      <c r="P147" s="95"/>
      <c r="Q147" s="95"/>
      <c r="R147" s="95"/>
      <c r="S147" s="95"/>
      <c r="T147" s="95"/>
      <c r="U147" s="95"/>
      <c r="V147" s="95"/>
      <c r="W147" s="95"/>
      <c r="X147" s="95"/>
      <c r="Y147" s="95"/>
      <c r="Z147" s="95"/>
      <c r="AA147" s="95"/>
      <c r="AB147" s="95"/>
      <c r="AC147" s="95"/>
      <c r="AD147" s="95"/>
      <c r="AE147" s="95"/>
      <c r="AF147" s="95"/>
      <c r="AG147" s="95"/>
      <c r="AH147" s="95"/>
      <c r="AI147" s="95"/>
      <c r="DD147" s="46"/>
      <c r="DE147" s="46"/>
      <c r="DF147" s="46"/>
      <c r="DG147" s="46"/>
      <c r="DH147" s="46"/>
      <c r="DI147" s="46"/>
      <c r="DJ147" s="46"/>
      <c r="DK147" s="46"/>
      <c r="DL147" s="46"/>
      <c r="DM147" s="46"/>
      <c r="DN147" s="46"/>
      <c r="DO147" s="46"/>
      <c r="DP147" s="46"/>
      <c r="DQ147" s="46"/>
      <c r="DR147" s="46"/>
      <c r="DS147" s="46"/>
      <c r="DT147" s="46"/>
      <c r="DU147" s="46"/>
    </row>
    <row r="148" spans="1:125" s="84" customFormat="1" x14ac:dyDescent="0.35">
      <c r="A148" s="34"/>
      <c r="B148" s="34"/>
      <c r="C148" s="128"/>
      <c r="D148" s="129"/>
      <c r="E148" s="79"/>
      <c r="F148" s="130"/>
      <c r="G148" s="135"/>
      <c r="I148" s="95"/>
      <c r="J148" s="95"/>
      <c r="K148" s="95"/>
      <c r="L148" s="95"/>
      <c r="M148" s="95"/>
      <c r="N148" s="95"/>
      <c r="O148" s="95"/>
      <c r="P148" s="95"/>
      <c r="Q148" s="95"/>
      <c r="R148" s="95"/>
      <c r="S148" s="95"/>
      <c r="T148" s="95"/>
      <c r="U148" s="95"/>
      <c r="V148" s="95"/>
      <c r="W148" s="95"/>
      <c r="X148" s="95"/>
      <c r="Y148" s="95"/>
      <c r="Z148" s="95"/>
      <c r="AA148" s="95"/>
      <c r="AB148" s="95"/>
      <c r="AC148" s="95"/>
      <c r="AD148" s="95"/>
      <c r="AE148" s="95"/>
      <c r="AF148" s="95"/>
      <c r="AG148" s="95"/>
      <c r="AH148" s="95"/>
      <c r="AI148" s="95"/>
      <c r="DD148" s="46"/>
      <c r="DE148" s="46"/>
      <c r="DF148" s="46"/>
      <c r="DG148" s="46"/>
      <c r="DH148" s="46"/>
      <c r="DI148" s="46"/>
      <c r="DJ148" s="46"/>
      <c r="DK148" s="46"/>
      <c r="DL148" s="46"/>
      <c r="DM148" s="46"/>
      <c r="DN148" s="46"/>
      <c r="DO148" s="46"/>
      <c r="DP148" s="46"/>
      <c r="DQ148" s="46"/>
      <c r="DR148" s="46"/>
      <c r="DS148" s="46"/>
      <c r="DT148" s="46"/>
      <c r="DU148" s="46"/>
    </row>
    <row r="149" spans="1:125" s="84" customFormat="1" x14ac:dyDescent="0.35">
      <c r="A149" s="34"/>
      <c r="B149" s="34"/>
      <c r="C149" s="128"/>
      <c r="D149" s="129" t="s">
        <v>141</v>
      </c>
      <c r="E149" s="79"/>
      <c r="F149" s="130"/>
      <c r="G149" s="135"/>
      <c r="I149" s="95"/>
      <c r="J149" s="95"/>
      <c r="K149" s="95"/>
      <c r="L149" s="95"/>
      <c r="M149" s="95"/>
      <c r="N149" s="95"/>
      <c r="O149" s="95"/>
      <c r="P149" s="95"/>
      <c r="Q149" s="95"/>
      <c r="R149" s="95"/>
      <c r="S149" s="95"/>
      <c r="T149" s="95"/>
      <c r="U149" s="95"/>
      <c r="V149" s="95"/>
      <c r="W149" s="95"/>
      <c r="X149" s="95"/>
      <c r="Y149" s="95"/>
      <c r="Z149" s="95"/>
      <c r="AA149" s="95"/>
      <c r="AB149" s="95"/>
      <c r="AC149" s="95"/>
      <c r="AD149" s="95"/>
      <c r="AE149" s="95"/>
      <c r="AF149" s="95"/>
      <c r="AG149" s="95"/>
      <c r="AH149" s="95"/>
      <c r="AI149" s="95"/>
      <c r="DD149" s="46"/>
      <c r="DE149" s="46"/>
      <c r="DF149" s="46"/>
      <c r="DG149" s="46"/>
      <c r="DH149" s="46"/>
      <c r="DI149" s="46"/>
      <c r="DJ149" s="46"/>
      <c r="DK149" s="46"/>
      <c r="DL149" s="46"/>
      <c r="DM149" s="46"/>
      <c r="DN149" s="46"/>
      <c r="DO149" s="46"/>
      <c r="DP149" s="46"/>
      <c r="DQ149" s="46"/>
      <c r="DR149" s="46"/>
      <c r="DS149" s="46"/>
      <c r="DT149" s="46"/>
      <c r="DU149" s="46"/>
    </row>
    <row r="150" spans="1:125" s="84" customFormat="1" x14ac:dyDescent="0.35">
      <c r="A150" s="34"/>
      <c r="B150" s="34"/>
      <c r="C150" s="128"/>
      <c r="D150" s="129"/>
      <c r="E150" s="79" t="s">
        <v>948</v>
      </c>
      <c r="F150" s="132" t="s">
        <v>32</v>
      </c>
      <c r="G150" s="136">
        <f>Dashboard!E43</f>
        <v>0</v>
      </c>
      <c r="H150" s="84" t="s">
        <v>142</v>
      </c>
      <c r="I150" s="95"/>
      <c r="J150" s="95"/>
      <c r="K150" s="95"/>
      <c r="L150" s="95"/>
      <c r="M150" s="95"/>
      <c r="N150" s="95"/>
      <c r="O150" s="95"/>
      <c r="P150" s="95"/>
      <c r="Q150" s="95"/>
      <c r="R150" s="95"/>
      <c r="S150" s="95"/>
      <c r="T150" s="95"/>
      <c r="U150" s="95"/>
      <c r="V150" s="95"/>
      <c r="W150" s="95"/>
      <c r="X150" s="95"/>
      <c r="Y150" s="95"/>
      <c r="Z150" s="95"/>
      <c r="AA150" s="95"/>
      <c r="AB150" s="95"/>
      <c r="AC150" s="95"/>
      <c r="AD150" s="95"/>
      <c r="AE150" s="95"/>
      <c r="AF150" s="95"/>
      <c r="AG150" s="95"/>
      <c r="AH150" s="95"/>
      <c r="AI150" s="95"/>
      <c r="DD150" s="46"/>
      <c r="DE150" s="46"/>
      <c r="DF150" s="46"/>
      <c r="DG150" s="46"/>
      <c r="DH150" s="46"/>
      <c r="DI150" s="46"/>
      <c r="DJ150" s="46"/>
      <c r="DK150" s="46"/>
      <c r="DL150" s="46"/>
      <c r="DM150" s="46"/>
      <c r="DN150" s="46"/>
      <c r="DO150" s="46"/>
      <c r="DP150" s="46"/>
      <c r="DQ150" s="46"/>
      <c r="DR150" s="46"/>
      <c r="DS150" s="46"/>
      <c r="DT150" s="46"/>
      <c r="DU150" s="46"/>
    </row>
    <row r="151" spans="1:125" s="84" customFormat="1" x14ac:dyDescent="0.35">
      <c r="A151" s="34"/>
      <c r="B151" s="34"/>
      <c r="C151" s="128"/>
      <c r="D151" s="129"/>
      <c r="E151" s="79" t="s">
        <v>949</v>
      </c>
      <c r="F151" s="132" t="s">
        <v>32</v>
      </c>
      <c r="G151" s="136">
        <f>Dashboard!F43</f>
        <v>0</v>
      </c>
      <c r="H151" s="84" t="s">
        <v>142</v>
      </c>
      <c r="I151" s="95"/>
      <c r="J151" s="95"/>
      <c r="K151" s="95"/>
      <c r="L151" s="95"/>
      <c r="M151" s="95"/>
      <c r="N151" s="95"/>
      <c r="O151" s="95"/>
      <c r="P151" s="95"/>
      <c r="Q151" s="95"/>
      <c r="R151" s="95"/>
      <c r="S151" s="95"/>
      <c r="T151" s="95"/>
      <c r="U151" s="95"/>
      <c r="V151" s="95"/>
      <c r="W151" s="95"/>
      <c r="X151" s="95"/>
      <c r="Y151" s="95"/>
      <c r="Z151" s="95"/>
      <c r="AA151" s="95"/>
      <c r="AB151" s="95"/>
      <c r="AC151" s="95"/>
      <c r="AD151" s="95"/>
      <c r="AE151" s="95"/>
      <c r="AF151" s="95"/>
      <c r="AG151" s="95"/>
      <c r="AH151" s="95"/>
      <c r="AI151" s="95"/>
      <c r="DD151" s="46"/>
      <c r="DE151" s="46"/>
      <c r="DF151" s="46"/>
      <c r="DG151" s="46"/>
      <c r="DH151" s="46"/>
      <c r="DI151" s="46"/>
      <c r="DJ151" s="46"/>
      <c r="DK151" s="46"/>
      <c r="DL151" s="46"/>
      <c r="DM151" s="46"/>
      <c r="DN151" s="46"/>
      <c r="DO151" s="46"/>
      <c r="DP151" s="46"/>
      <c r="DQ151" s="46"/>
      <c r="DR151" s="46"/>
      <c r="DS151" s="46"/>
      <c r="DT151" s="46"/>
      <c r="DU151" s="46"/>
    </row>
    <row r="152" spans="1:125" s="84" customFormat="1" x14ac:dyDescent="0.35">
      <c r="A152" s="34"/>
      <c r="B152" s="34"/>
      <c r="C152" s="128"/>
      <c r="D152" s="129"/>
      <c r="E152" s="79"/>
      <c r="F152" s="130"/>
      <c r="G152" s="135"/>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DD152" s="46"/>
      <c r="DE152" s="46"/>
      <c r="DF152" s="46"/>
      <c r="DG152" s="46"/>
      <c r="DH152" s="46"/>
      <c r="DI152" s="46"/>
      <c r="DJ152" s="46"/>
      <c r="DK152" s="46"/>
      <c r="DL152" s="46"/>
      <c r="DM152" s="46"/>
      <c r="DN152" s="46"/>
      <c r="DO152" s="46"/>
      <c r="DP152" s="46"/>
      <c r="DQ152" s="46"/>
      <c r="DR152" s="46"/>
      <c r="DS152" s="46"/>
      <c r="DT152" s="46"/>
      <c r="DU152" s="46"/>
    </row>
    <row r="153" spans="1:125" s="84" customFormat="1" x14ac:dyDescent="0.35">
      <c r="A153" s="34"/>
      <c r="B153" s="34"/>
      <c r="C153" s="128" t="s">
        <v>408</v>
      </c>
      <c r="D153" s="129"/>
      <c r="E153" s="79"/>
      <c r="F153" s="130"/>
      <c r="G153" s="135"/>
      <c r="I153" s="95"/>
      <c r="J153" s="95"/>
      <c r="K153" s="95"/>
      <c r="L153" s="95"/>
      <c r="M153" s="95"/>
      <c r="N153" s="95"/>
      <c r="O153" s="95"/>
      <c r="P153" s="95"/>
      <c r="Q153" s="95"/>
      <c r="R153" s="95"/>
      <c r="S153" s="95"/>
      <c r="T153" s="95"/>
      <c r="U153" s="95"/>
      <c r="V153" s="95"/>
      <c r="W153" s="95"/>
      <c r="X153" s="95"/>
      <c r="Y153" s="95"/>
      <c r="Z153" s="95"/>
      <c r="AA153" s="95"/>
      <c r="AB153" s="95"/>
      <c r="AC153" s="95"/>
      <c r="AD153" s="95"/>
      <c r="AE153" s="95"/>
      <c r="AF153" s="95"/>
      <c r="AG153" s="95"/>
      <c r="AH153" s="95"/>
      <c r="AI153" s="95"/>
      <c r="DD153" s="46"/>
      <c r="DE153" s="46"/>
      <c r="DF153" s="46"/>
      <c r="DG153" s="46"/>
      <c r="DH153" s="46"/>
      <c r="DI153" s="46"/>
      <c r="DJ153" s="46"/>
      <c r="DK153" s="46"/>
      <c r="DL153" s="46"/>
      <c r="DM153" s="46"/>
      <c r="DN153" s="46"/>
      <c r="DO153" s="46"/>
      <c r="DP153" s="46"/>
      <c r="DQ153" s="46"/>
      <c r="DR153" s="46"/>
      <c r="DS153" s="46"/>
      <c r="DT153" s="46"/>
      <c r="DU153" s="46"/>
    </row>
    <row r="154" spans="1:125" s="84" customFormat="1" x14ac:dyDescent="0.35">
      <c r="A154" s="34"/>
      <c r="B154" s="34"/>
      <c r="C154" s="128"/>
      <c r="D154" s="129"/>
      <c r="E154" s="79"/>
      <c r="F154" s="130"/>
      <c r="G154" s="135"/>
      <c r="I154" s="95"/>
      <c r="J154" s="95"/>
      <c r="K154" s="95"/>
      <c r="L154" s="95"/>
      <c r="M154" s="95"/>
      <c r="N154" s="95"/>
      <c r="O154" s="95"/>
      <c r="P154" s="95"/>
      <c r="Q154" s="95"/>
      <c r="R154" s="95"/>
      <c r="S154" s="95"/>
      <c r="T154" s="95"/>
      <c r="U154" s="95"/>
      <c r="V154" s="95"/>
      <c r="W154" s="95"/>
      <c r="X154" s="95"/>
      <c r="Y154" s="95"/>
      <c r="Z154" s="95"/>
      <c r="AA154" s="95"/>
      <c r="AB154" s="95"/>
      <c r="AC154" s="95"/>
      <c r="AD154" s="95"/>
      <c r="AE154" s="95"/>
      <c r="AF154" s="95"/>
      <c r="AG154" s="95"/>
      <c r="AH154" s="95"/>
      <c r="AI154" s="95"/>
      <c r="DD154" s="46"/>
      <c r="DE154" s="46"/>
      <c r="DF154" s="46"/>
      <c r="DG154" s="46"/>
      <c r="DH154" s="46"/>
      <c r="DI154" s="46"/>
      <c r="DJ154" s="46"/>
      <c r="DK154" s="46"/>
      <c r="DL154" s="46"/>
      <c r="DM154" s="46"/>
      <c r="DN154" s="46"/>
      <c r="DO154" s="46"/>
      <c r="DP154" s="46"/>
      <c r="DQ154" s="46"/>
      <c r="DR154" s="46"/>
      <c r="DS154" s="46"/>
      <c r="DT154" s="46"/>
      <c r="DU154" s="46"/>
    </row>
    <row r="155" spans="1:125" s="84" customFormat="1" x14ac:dyDescent="0.35">
      <c r="A155" s="34"/>
      <c r="B155" s="34"/>
      <c r="C155" s="128"/>
      <c r="D155" s="129" t="s">
        <v>110</v>
      </c>
      <c r="E155" s="79"/>
      <c r="F155" s="130"/>
      <c r="G155" s="135"/>
      <c r="I155" s="95"/>
      <c r="J155" s="95"/>
      <c r="K155" s="95"/>
      <c r="L155" s="95"/>
      <c r="M155" s="95"/>
      <c r="N155" s="95"/>
      <c r="O155" s="95"/>
      <c r="P155" s="95"/>
      <c r="Q155" s="95"/>
      <c r="R155" s="95"/>
      <c r="S155" s="95"/>
      <c r="T155" s="95"/>
      <c r="U155" s="95"/>
      <c r="V155" s="95"/>
      <c r="W155" s="95"/>
      <c r="X155" s="95"/>
      <c r="Y155" s="95"/>
      <c r="Z155" s="95"/>
      <c r="AA155" s="95"/>
      <c r="AB155" s="95"/>
      <c r="AC155" s="95"/>
      <c r="AD155" s="95"/>
      <c r="AE155" s="95"/>
      <c r="AF155" s="95"/>
      <c r="AG155" s="95"/>
      <c r="AH155" s="95"/>
      <c r="AI155" s="95"/>
      <c r="DD155" s="46"/>
      <c r="DE155" s="46"/>
      <c r="DF155" s="46"/>
      <c r="DG155" s="46"/>
      <c r="DH155" s="46"/>
      <c r="DI155" s="46"/>
      <c r="DJ155" s="46"/>
      <c r="DK155" s="46"/>
      <c r="DL155" s="46"/>
      <c r="DM155" s="46"/>
      <c r="DN155" s="46"/>
      <c r="DO155" s="46"/>
      <c r="DP155" s="46"/>
      <c r="DQ155" s="46"/>
      <c r="DR155" s="46"/>
      <c r="DS155" s="46"/>
      <c r="DT155" s="46"/>
      <c r="DU155" s="46"/>
    </row>
    <row r="156" spans="1:125" s="84" customFormat="1" x14ac:dyDescent="0.35">
      <c r="A156" s="34"/>
      <c r="B156" s="34"/>
      <c r="C156" s="128"/>
      <c r="D156" s="129"/>
      <c r="E156" s="79" t="s">
        <v>245</v>
      </c>
      <c r="F156" s="132" t="s">
        <v>10</v>
      </c>
      <c r="G156" s="134">
        <f>Dashboard!$E$40</f>
        <v>0.05</v>
      </c>
      <c r="H156" s="84" t="s">
        <v>142</v>
      </c>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5"/>
      <c r="AF156" s="95"/>
      <c r="AG156" s="95"/>
      <c r="AH156" s="95"/>
      <c r="AI156" s="95"/>
      <c r="DD156" s="46"/>
      <c r="DE156" s="46"/>
      <c r="DF156" s="46"/>
      <c r="DG156" s="46"/>
      <c r="DH156" s="46"/>
      <c r="DI156" s="46"/>
      <c r="DJ156" s="46"/>
      <c r="DK156" s="46"/>
      <c r="DL156" s="46"/>
      <c r="DM156" s="46"/>
      <c r="DN156" s="46"/>
      <c r="DO156" s="46"/>
      <c r="DP156" s="46"/>
      <c r="DQ156" s="46"/>
      <c r="DR156" s="46"/>
      <c r="DS156" s="46"/>
      <c r="DT156" s="46"/>
      <c r="DU156" s="46"/>
    </row>
    <row r="157" spans="1:125" s="84" customFormat="1" x14ac:dyDescent="0.35">
      <c r="A157" s="34"/>
      <c r="B157" s="34"/>
      <c r="C157" s="128"/>
      <c r="D157" s="129"/>
      <c r="E157" s="79" t="s">
        <v>183</v>
      </c>
      <c r="F157" s="132" t="s">
        <v>10</v>
      </c>
      <c r="G157" s="134">
        <f>Dashboard!$F$40</f>
        <v>0.05</v>
      </c>
      <c r="H157" s="84" t="s">
        <v>142</v>
      </c>
      <c r="I157" s="95"/>
      <c r="J157" s="95"/>
      <c r="K157" s="95"/>
      <c r="L157" s="95"/>
      <c r="M157" s="95"/>
      <c r="N157" s="95"/>
      <c r="O157" s="95"/>
      <c r="P157" s="95"/>
      <c r="Q157" s="95"/>
      <c r="R157" s="95"/>
      <c r="S157" s="95"/>
      <c r="T157" s="95"/>
      <c r="U157" s="95"/>
      <c r="V157" s="95"/>
      <c r="W157" s="95"/>
      <c r="X157" s="95"/>
      <c r="Y157" s="95"/>
      <c r="Z157" s="95"/>
      <c r="AA157" s="95"/>
      <c r="AB157" s="95"/>
      <c r="AC157" s="95"/>
      <c r="AD157" s="95"/>
      <c r="AE157" s="95"/>
      <c r="AF157" s="95"/>
      <c r="AG157" s="95"/>
      <c r="AH157" s="95"/>
      <c r="AI157" s="95"/>
      <c r="DD157" s="46"/>
      <c r="DE157" s="46"/>
      <c r="DF157" s="46"/>
      <c r="DG157" s="46"/>
      <c r="DH157" s="46"/>
      <c r="DI157" s="46"/>
      <c r="DJ157" s="46"/>
      <c r="DK157" s="46"/>
      <c r="DL157" s="46"/>
      <c r="DM157" s="46"/>
      <c r="DN157" s="46"/>
      <c r="DO157" s="46"/>
      <c r="DP157" s="46"/>
      <c r="DQ157" s="46"/>
      <c r="DR157" s="46"/>
      <c r="DS157" s="46"/>
      <c r="DT157" s="46"/>
      <c r="DU157" s="46"/>
    </row>
    <row r="158" spans="1:125" s="84" customFormat="1" x14ac:dyDescent="0.35">
      <c r="A158" s="34"/>
      <c r="B158" s="34"/>
      <c r="C158" s="128"/>
      <c r="D158" s="129"/>
      <c r="E158" s="79"/>
      <c r="F158" s="130"/>
      <c r="G158" s="135"/>
      <c r="I158" s="95"/>
      <c r="J158" s="95"/>
      <c r="K158" s="95"/>
      <c r="L158" s="95"/>
      <c r="M158" s="95"/>
      <c r="N158" s="95"/>
      <c r="O158" s="95"/>
      <c r="P158" s="95"/>
      <c r="Q158" s="95"/>
      <c r="R158" s="95"/>
      <c r="S158" s="95"/>
      <c r="T158" s="95"/>
      <c r="U158" s="95"/>
      <c r="V158" s="95"/>
      <c r="W158" s="95"/>
      <c r="X158" s="95"/>
      <c r="Y158" s="95"/>
      <c r="Z158" s="95"/>
      <c r="AA158" s="95"/>
      <c r="AB158" s="95"/>
      <c r="AC158" s="95"/>
      <c r="AD158" s="95"/>
      <c r="AE158" s="95"/>
      <c r="AF158" s="95"/>
      <c r="AG158" s="95"/>
      <c r="AH158" s="95"/>
      <c r="AI158" s="95"/>
      <c r="DD158" s="46"/>
      <c r="DE158" s="46"/>
      <c r="DF158" s="46"/>
      <c r="DG158" s="46"/>
      <c r="DH158" s="46"/>
      <c r="DI158" s="46"/>
      <c r="DJ158" s="46"/>
      <c r="DK158" s="46"/>
      <c r="DL158" s="46"/>
      <c r="DM158" s="46"/>
      <c r="DN158" s="46"/>
      <c r="DO158" s="46"/>
      <c r="DP158" s="46"/>
      <c r="DQ158" s="46"/>
      <c r="DR158" s="46"/>
      <c r="DS158" s="46"/>
      <c r="DT158" s="46"/>
      <c r="DU158" s="46"/>
    </row>
    <row r="159" spans="1:125" s="84" customFormat="1" x14ac:dyDescent="0.35">
      <c r="A159" s="34"/>
      <c r="B159" s="34"/>
      <c r="C159" s="128" t="s">
        <v>409</v>
      </c>
      <c r="D159" s="129"/>
      <c r="E159" s="79"/>
      <c r="F159" s="130"/>
      <c r="G159" s="135"/>
      <c r="I159" s="95"/>
      <c r="J159" s="95"/>
      <c r="K159" s="95"/>
      <c r="L159" s="95"/>
      <c r="M159" s="95"/>
      <c r="N159" s="95"/>
      <c r="O159" s="95"/>
      <c r="P159" s="95"/>
      <c r="Q159" s="95"/>
      <c r="R159" s="95"/>
      <c r="S159" s="95"/>
      <c r="T159" s="95"/>
      <c r="U159" s="95"/>
      <c r="V159" s="95"/>
      <c r="W159" s="95"/>
      <c r="X159" s="95"/>
      <c r="Y159" s="95"/>
      <c r="Z159" s="95"/>
      <c r="AA159" s="95"/>
      <c r="AB159" s="95"/>
      <c r="AC159" s="95"/>
      <c r="AD159" s="95"/>
      <c r="AE159" s="95"/>
      <c r="AF159" s="95"/>
      <c r="AG159" s="95"/>
      <c r="AH159" s="95"/>
      <c r="AI159" s="95"/>
      <c r="DD159" s="46"/>
      <c r="DE159" s="46"/>
      <c r="DF159" s="46"/>
      <c r="DG159" s="46"/>
      <c r="DH159" s="46"/>
      <c r="DI159" s="46"/>
      <c r="DJ159" s="46"/>
      <c r="DK159" s="46"/>
      <c r="DL159" s="46"/>
      <c r="DM159" s="46"/>
      <c r="DN159" s="46"/>
      <c r="DO159" s="46"/>
      <c r="DP159" s="46"/>
      <c r="DQ159" s="46"/>
      <c r="DR159" s="46"/>
      <c r="DS159" s="46"/>
      <c r="DT159" s="46"/>
      <c r="DU159" s="46"/>
    </row>
    <row r="160" spans="1:125" s="84" customFormat="1" x14ac:dyDescent="0.35">
      <c r="A160" s="34"/>
      <c r="B160" s="34"/>
      <c r="C160" s="128"/>
      <c r="D160" s="129"/>
      <c r="E160" s="79"/>
      <c r="F160" s="130"/>
      <c r="G160" s="13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DD160" s="46"/>
      <c r="DE160" s="46"/>
      <c r="DF160" s="46"/>
      <c r="DG160" s="46"/>
      <c r="DH160" s="46"/>
      <c r="DI160" s="46"/>
      <c r="DJ160" s="46"/>
      <c r="DK160" s="46"/>
      <c r="DL160" s="46"/>
      <c r="DM160" s="46"/>
      <c r="DN160" s="46"/>
      <c r="DO160" s="46"/>
      <c r="DP160" s="46"/>
      <c r="DQ160" s="46"/>
      <c r="DR160" s="46"/>
      <c r="DS160" s="46"/>
      <c r="DT160" s="46"/>
      <c r="DU160" s="46"/>
    </row>
    <row r="161" spans="1:125" s="84" customFormat="1" x14ac:dyDescent="0.35">
      <c r="A161" s="34"/>
      <c r="B161" s="34"/>
      <c r="C161" s="128"/>
      <c r="D161" s="129" t="s">
        <v>411</v>
      </c>
      <c r="E161" s="79"/>
      <c r="F161" s="130"/>
      <c r="G161" s="135"/>
      <c r="I161" s="95"/>
      <c r="J161" s="95"/>
      <c r="K161" s="95"/>
      <c r="L161" s="95"/>
      <c r="M161" s="95"/>
      <c r="N161" s="95"/>
      <c r="O161" s="95"/>
      <c r="P161" s="95"/>
      <c r="Q161" s="95"/>
      <c r="R161" s="95"/>
      <c r="S161" s="95"/>
      <c r="T161" s="95"/>
      <c r="U161" s="95"/>
      <c r="V161" s="95"/>
      <c r="W161" s="95"/>
      <c r="X161" s="95"/>
      <c r="Y161" s="95"/>
      <c r="Z161" s="95"/>
      <c r="AA161" s="95"/>
      <c r="AB161" s="95"/>
      <c r="AC161" s="95"/>
      <c r="AD161" s="95"/>
      <c r="AE161" s="95"/>
      <c r="AF161" s="95"/>
      <c r="AG161" s="95"/>
      <c r="AH161" s="95"/>
      <c r="AI161" s="95"/>
      <c r="DD161" s="46"/>
      <c r="DE161" s="46"/>
      <c r="DF161" s="46"/>
      <c r="DG161" s="46"/>
      <c r="DH161" s="46"/>
      <c r="DI161" s="46"/>
      <c r="DJ161" s="46"/>
      <c r="DK161" s="46"/>
      <c r="DL161" s="46"/>
      <c r="DM161" s="46"/>
      <c r="DN161" s="46"/>
      <c r="DO161" s="46"/>
      <c r="DP161" s="46"/>
      <c r="DQ161" s="46"/>
      <c r="DR161" s="46"/>
      <c r="DS161" s="46"/>
      <c r="DT161" s="46"/>
      <c r="DU161" s="46"/>
    </row>
    <row r="162" spans="1:125" s="84" customFormat="1" x14ac:dyDescent="0.35">
      <c r="A162" s="34"/>
      <c r="B162" s="34"/>
      <c r="C162" s="128"/>
      <c r="D162" s="129"/>
      <c r="E162" s="79" t="s">
        <v>1611</v>
      </c>
      <c r="F162" s="130" t="s">
        <v>10</v>
      </c>
      <c r="G162" s="137">
        <v>0.01</v>
      </c>
      <c r="I162" s="95"/>
      <c r="J162" s="95"/>
      <c r="K162" s="95"/>
      <c r="L162" s="95"/>
      <c r="M162" s="95"/>
      <c r="N162" s="95"/>
      <c r="O162" s="95"/>
      <c r="P162" s="95"/>
      <c r="Q162" s="95"/>
      <c r="R162" s="95"/>
      <c r="S162" s="95"/>
      <c r="T162" s="95"/>
      <c r="U162" s="95"/>
      <c r="V162" s="95"/>
      <c r="W162" s="95"/>
      <c r="X162" s="95"/>
      <c r="Y162" s="95"/>
      <c r="Z162" s="95"/>
      <c r="AA162" s="95"/>
      <c r="AB162" s="95"/>
      <c r="AC162" s="95"/>
      <c r="AD162" s="95"/>
      <c r="AE162" s="95"/>
      <c r="AF162" s="95"/>
      <c r="AG162" s="95"/>
      <c r="AH162" s="95"/>
      <c r="AI162" s="95"/>
      <c r="DD162" s="46"/>
      <c r="DE162" s="46"/>
      <c r="DF162" s="46"/>
      <c r="DG162" s="46"/>
      <c r="DH162" s="46"/>
      <c r="DI162" s="46"/>
      <c r="DJ162" s="46"/>
      <c r="DK162" s="46"/>
      <c r="DL162" s="46"/>
      <c r="DM162" s="46"/>
      <c r="DN162" s="46"/>
      <c r="DO162" s="46"/>
      <c r="DP162" s="46"/>
      <c r="DQ162" s="46"/>
      <c r="DR162" s="46"/>
      <c r="DS162" s="46"/>
      <c r="DT162" s="46"/>
      <c r="DU162" s="46"/>
    </row>
    <row r="163" spans="1:125" s="84" customFormat="1" x14ac:dyDescent="0.35">
      <c r="A163" s="34"/>
      <c r="B163" s="34"/>
      <c r="C163" s="128"/>
      <c r="D163" s="129"/>
      <c r="E163" s="79" t="s">
        <v>1612</v>
      </c>
      <c r="F163" s="130" t="s">
        <v>10</v>
      </c>
      <c r="G163" s="137">
        <v>0.02</v>
      </c>
      <c r="I163" s="95"/>
      <c r="J163" s="95"/>
      <c r="K163" s="95"/>
      <c r="L163" s="95"/>
      <c r="M163" s="95"/>
      <c r="N163" s="95"/>
      <c r="O163" s="95"/>
      <c r="P163" s="95"/>
      <c r="Q163" s="95"/>
      <c r="R163" s="95"/>
      <c r="S163" s="95"/>
      <c r="T163" s="95"/>
      <c r="U163" s="95"/>
      <c r="V163" s="95"/>
      <c r="W163" s="95"/>
      <c r="X163" s="95"/>
      <c r="Y163" s="95"/>
      <c r="Z163" s="95"/>
      <c r="AA163" s="95"/>
      <c r="AB163" s="95"/>
      <c r="AC163" s="95"/>
      <c r="AD163" s="95"/>
      <c r="AE163" s="95"/>
      <c r="AF163" s="95"/>
      <c r="AG163" s="95"/>
      <c r="AH163" s="95"/>
      <c r="AI163" s="95"/>
      <c r="DD163" s="46"/>
      <c r="DE163" s="46"/>
      <c r="DF163" s="46"/>
      <c r="DG163" s="46"/>
      <c r="DH163" s="46"/>
      <c r="DI163" s="46"/>
      <c r="DJ163" s="46"/>
      <c r="DK163" s="46"/>
      <c r="DL163" s="46"/>
      <c r="DM163" s="46"/>
      <c r="DN163" s="46"/>
      <c r="DO163" s="46"/>
      <c r="DP163" s="46"/>
      <c r="DQ163" s="46"/>
      <c r="DR163" s="46"/>
      <c r="DS163" s="46"/>
      <c r="DT163" s="46"/>
      <c r="DU163" s="46"/>
    </row>
    <row r="164" spans="1:125" s="84" customFormat="1" x14ac:dyDescent="0.35">
      <c r="A164" s="34"/>
      <c r="B164" s="34"/>
      <c r="C164" s="128"/>
      <c r="D164" s="129"/>
      <c r="E164" s="79" t="s">
        <v>1613</v>
      </c>
      <c r="F164" s="130" t="s">
        <v>10</v>
      </c>
      <c r="G164" s="137">
        <v>0.03</v>
      </c>
      <c r="I164" s="95"/>
      <c r="J164" s="95"/>
      <c r="K164" s="95"/>
      <c r="L164" s="95"/>
      <c r="M164" s="95"/>
      <c r="N164" s="95"/>
      <c r="O164" s="95"/>
      <c r="P164" s="95"/>
      <c r="Q164" s="95"/>
      <c r="R164" s="95"/>
      <c r="S164" s="95"/>
      <c r="T164" s="95"/>
      <c r="U164" s="95"/>
      <c r="V164" s="95"/>
      <c r="W164" s="95"/>
      <c r="X164" s="95"/>
      <c r="Y164" s="95"/>
      <c r="Z164" s="95"/>
      <c r="AA164" s="95"/>
      <c r="AB164" s="95"/>
      <c r="AC164" s="95"/>
      <c r="AD164" s="95"/>
      <c r="AE164" s="95"/>
      <c r="AF164" s="95"/>
      <c r="AG164" s="95"/>
      <c r="AH164" s="95"/>
      <c r="AI164" s="95"/>
      <c r="DD164" s="46"/>
      <c r="DE164" s="46"/>
      <c r="DF164" s="46"/>
      <c r="DG164" s="46"/>
      <c r="DH164" s="46"/>
      <c r="DI164" s="46"/>
      <c r="DJ164" s="46"/>
      <c r="DK164" s="46"/>
      <c r="DL164" s="46"/>
      <c r="DM164" s="46"/>
      <c r="DN164" s="46"/>
      <c r="DO164" s="46"/>
      <c r="DP164" s="46"/>
      <c r="DQ164" s="46"/>
      <c r="DR164" s="46"/>
      <c r="DS164" s="46"/>
      <c r="DT164" s="46"/>
      <c r="DU164" s="46"/>
    </row>
    <row r="165" spans="1:125" s="84" customFormat="1" x14ac:dyDescent="0.35">
      <c r="A165" s="34"/>
      <c r="B165" s="34"/>
      <c r="C165" s="128"/>
      <c r="D165" s="129"/>
      <c r="E165" s="79" t="s">
        <v>1614</v>
      </c>
      <c r="F165" s="130" t="s">
        <v>10</v>
      </c>
      <c r="G165" s="137">
        <v>0.04</v>
      </c>
      <c r="I165" s="95"/>
      <c r="J165" s="95"/>
      <c r="K165" s="95"/>
      <c r="L165" s="95"/>
      <c r="M165" s="95"/>
      <c r="N165" s="95"/>
      <c r="O165" s="95"/>
      <c r="P165" s="95"/>
      <c r="Q165" s="95"/>
      <c r="R165" s="95"/>
      <c r="S165" s="95"/>
      <c r="T165" s="95"/>
      <c r="U165" s="95"/>
      <c r="V165" s="95"/>
      <c r="W165" s="95"/>
      <c r="X165" s="95"/>
      <c r="Y165" s="95"/>
      <c r="Z165" s="95"/>
      <c r="AA165" s="95"/>
      <c r="AB165" s="95"/>
      <c r="AC165" s="95"/>
      <c r="AD165" s="95"/>
      <c r="AE165" s="95"/>
      <c r="AF165" s="95"/>
      <c r="AG165" s="95"/>
      <c r="AH165" s="95"/>
      <c r="AI165" s="95"/>
      <c r="DD165" s="46"/>
      <c r="DE165" s="46"/>
      <c r="DF165" s="46"/>
      <c r="DG165" s="46"/>
      <c r="DH165" s="46"/>
      <c r="DI165" s="46"/>
      <c r="DJ165" s="46"/>
      <c r="DK165" s="46"/>
      <c r="DL165" s="46"/>
      <c r="DM165" s="46"/>
      <c r="DN165" s="46"/>
      <c r="DO165" s="46"/>
      <c r="DP165" s="46"/>
      <c r="DQ165" s="46"/>
      <c r="DR165" s="46"/>
      <c r="DS165" s="46"/>
      <c r="DT165" s="46"/>
      <c r="DU165" s="46"/>
    </row>
    <row r="166" spans="1:125" s="84" customFormat="1" x14ac:dyDescent="0.35">
      <c r="A166" s="34"/>
      <c r="B166" s="34"/>
      <c r="C166" s="128"/>
      <c r="D166" s="129"/>
      <c r="E166" s="79" t="s">
        <v>1615</v>
      </c>
      <c r="F166" s="130" t="s">
        <v>10</v>
      </c>
      <c r="G166" s="137">
        <v>0.05</v>
      </c>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c r="DD166" s="46"/>
      <c r="DE166" s="46"/>
      <c r="DF166" s="46"/>
      <c r="DG166" s="46"/>
      <c r="DH166" s="46"/>
      <c r="DI166" s="46"/>
      <c r="DJ166" s="46"/>
      <c r="DK166" s="46"/>
      <c r="DL166" s="46"/>
      <c r="DM166" s="46"/>
      <c r="DN166" s="46"/>
      <c r="DO166" s="46"/>
      <c r="DP166" s="46"/>
      <c r="DQ166" s="46"/>
      <c r="DR166" s="46"/>
      <c r="DS166" s="46"/>
      <c r="DT166" s="46"/>
      <c r="DU166" s="46"/>
    </row>
    <row r="167" spans="1:125" s="84" customFormat="1" x14ac:dyDescent="0.35">
      <c r="A167" s="34"/>
      <c r="B167" s="34"/>
      <c r="C167" s="128"/>
      <c r="D167" s="129"/>
      <c r="E167" s="79" t="s">
        <v>1616</v>
      </c>
      <c r="F167" s="130" t="s">
        <v>10</v>
      </c>
      <c r="G167" s="137">
        <v>0.06</v>
      </c>
      <c r="I167" s="95"/>
      <c r="J167" s="95"/>
      <c r="K167" s="95"/>
      <c r="L167" s="95"/>
      <c r="M167" s="95"/>
      <c r="N167" s="95"/>
      <c r="O167" s="95"/>
      <c r="P167" s="95"/>
      <c r="Q167" s="95"/>
      <c r="R167" s="95"/>
      <c r="S167" s="95"/>
      <c r="T167" s="95"/>
      <c r="U167" s="95"/>
      <c r="V167" s="95"/>
      <c r="W167" s="95"/>
      <c r="X167" s="95"/>
      <c r="Y167" s="95"/>
      <c r="Z167" s="95"/>
      <c r="AA167" s="95"/>
      <c r="AB167" s="95"/>
      <c r="AC167" s="95"/>
      <c r="AD167" s="95"/>
      <c r="AE167" s="95"/>
      <c r="AF167" s="95"/>
      <c r="AG167" s="95"/>
      <c r="AH167" s="95"/>
      <c r="AI167" s="95"/>
      <c r="DD167" s="46"/>
      <c r="DE167" s="46"/>
      <c r="DF167" s="46"/>
      <c r="DG167" s="46"/>
      <c r="DH167" s="46"/>
      <c r="DI167" s="46"/>
      <c r="DJ167" s="46"/>
      <c r="DK167" s="46"/>
      <c r="DL167" s="46"/>
      <c r="DM167" s="46"/>
      <c r="DN167" s="46"/>
      <c r="DO167" s="46"/>
      <c r="DP167" s="46"/>
      <c r="DQ167" s="46"/>
      <c r="DR167" s="46"/>
      <c r="DS167" s="46"/>
      <c r="DT167" s="46"/>
      <c r="DU167" s="46"/>
    </row>
    <row r="168" spans="1:125" s="84" customFormat="1" x14ac:dyDescent="0.35">
      <c r="A168" s="34"/>
      <c r="B168" s="34"/>
      <c r="C168" s="128"/>
      <c r="D168" s="129"/>
      <c r="E168" s="79"/>
      <c r="F168" s="130"/>
      <c r="G168" s="135"/>
      <c r="I168" s="95"/>
      <c r="J168" s="95"/>
      <c r="K168" s="95"/>
      <c r="L168" s="95"/>
      <c r="M168" s="95"/>
      <c r="N168" s="95"/>
      <c r="O168" s="95"/>
      <c r="P168" s="95"/>
      <c r="Q168" s="95"/>
      <c r="R168" s="95"/>
      <c r="S168" s="95"/>
      <c r="T168" s="95"/>
      <c r="U168" s="95"/>
      <c r="V168" s="95"/>
      <c r="W168" s="95"/>
      <c r="X168" s="95"/>
      <c r="Y168" s="95"/>
      <c r="Z168" s="95"/>
      <c r="AA168" s="95"/>
      <c r="AB168" s="95"/>
      <c r="AC168" s="95"/>
      <c r="AD168" s="95"/>
      <c r="AE168" s="95"/>
      <c r="AF168" s="95"/>
      <c r="AG168" s="95"/>
      <c r="AH168" s="95"/>
      <c r="AI168" s="95"/>
      <c r="DD168" s="46"/>
      <c r="DE168" s="46"/>
      <c r="DF168" s="46"/>
      <c r="DG168" s="46"/>
      <c r="DH168" s="46"/>
      <c r="DI168" s="46"/>
      <c r="DJ168" s="46"/>
      <c r="DK168" s="46"/>
      <c r="DL168" s="46"/>
      <c r="DM168" s="46"/>
      <c r="DN168" s="46"/>
      <c r="DO168" s="46"/>
      <c r="DP168" s="46"/>
      <c r="DQ168" s="46"/>
      <c r="DR168" s="46"/>
      <c r="DS168" s="46"/>
      <c r="DT168" s="46"/>
      <c r="DU168" s="46"/>
    </row>
    <row r="169" spans="1:125" s="84" customFormat="1" x14ac:dyDescent="0.35">
      <c r="A169" s="34"/>
      <c r="B169" s="34"/>
      <c r="C169" s="128"/>
      <c r="D169" s="129" t="s">
        <v>410</v>
      </c>
      <c r="E169" s="79"/>
      <c r="F169" s="130"/>
      <c r="G169" s="135"/>
      <c r="I169" s="95"/>
      <c r="J169" s="95"/>
      <c r="K169" s="95"/>
      <c r="L169" s="95"/>
      <c r="M169" s="95"/>
      <c r="N169" s="95"/>
      <c r="O169" s="95"/>
      <c r="P169" s="95"/>
      <c r="Q169" s="95"/>
      <c r="R169" s="95"/>
      <c r="S169" s="95"/>
      <c r="T169" s="95"/>
      <c r="U169" s="95"/>
      <c r="V169" s="95"/>
      <c r="W169" s="95"/>
      <c r="X169" s="95"/>
      <c r="Y169" s="95"/>
      <c r="Z169" s="95"/>
      <c r="AA169" s="95"/>
      <c r="AB169" s="95"/>
      <c r="AC169" s="95"/>
      <c r="AD169" s="95"/>
      <c r="AE169" s="95"/>
      <c r="AF169" s="95"/>
      <c r="AG169" s="95"/>
      <c r="AH169" s="95"/>
      <c r="AI169" s="95"/>
      <c r="DD169" s="46"/>
      <c r="DE169" s="46"/>
      <c r="DF169" s="46"/>
      <c r="DG169" s="46"/>
      <c r="DH169" s="46"/>
      <c r="DI169" s="46"/>
      <c r="DJ169" s="46"/>
      <c r="DK169" s="46"/>
      <c r="DL169" s="46"/>
      <c r="DM169" s="46"/>
      <c r="DN169" s="46"/>
      <c r="DO169" s="46"/>
      <c r="DP169" s="46"/>
      <c r="DQ169" s="46"/>
      <c r="DR169" s="46"/>
      <c r="DS169" s="46"/>
      <c r="DT169" s="46"/>
      <c r="DU169" s="46"/>
    </row>
    <row r="170" spans="1:125" s="84" customFormat="1" x14ac:dyDescent="0.35">
      <c r="A170" s="34"/>
      <c r="B170" s="34"/>
      <c r="C170" s="128"/>
      <c r="D170" s="129"/>
      <c r="E170" s="79" t="s">
        <v>412</v>
      </c>
      <c r="F170" s="130" t="s">
        <v>133</v>
      </c>
      <c r="G170" s="138">
        <v>500</v>
      </c>
      <c r="I170" s="92"/>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c r="DD170" s="46"/>
      <c r="DE170" s="46"/>
      <c r="DF170" s="46"/>
      <c r="DG170" s="46"/>
      <c r="DH170" s="46"/>
      <c r="DI170" s="46"/>
      <c r="DJ170" s="46"/>
      <c r="DK170" s="46"/>
      <c r="DL170" s="46"/>
      <c r="DM170" s="46"/>
      <c r="DN170" s="46"/>
      <c r="DO170" s="46"/>
      <c r="DP170" s="46"/>
      <c r="DQ170" s="46"/>
      <c r="DR170" s="46"/>
      <c r="DS170" s="46"/>
      <c r="DT170" s="46"/>
      <c r="DU170" s="46"/>
    </row>
    <row r="171" spans="1:125" s="84" customFormat="1" x14ac:dyDescent="0.35">
      <c r="A171" s="34"/>
      <c r="B171" s="34"/>
      <c r="C171" s="128"/>
      <c r="D171" s="129"/>
      <c r="E171" s="79" t="s">
        <v>413</v>
      </c>
      <c r="F171" s="130" t="s">
        <v>133</v>
      </c>
      <c r="G171" s="138">
        <v>750</v>
      </c>
      <c r="I171" s="92"/>
      <c r="J171" s="95"/>
      <c r="K171" s="95"/>
      <c r="L171" s="95"/>
      <c r="M171" s="95"/>
      <c r="N171" s="95"/>
      <c r="O171" s="95"/>
      <c r="P171" s="95"/>
      <c r="Q171" s="95"/>
      <c r="R171" s="95"/>
      <c r="S171" s="95"/>
      <c r="T171" s="95"/>
      <c r="U171" s="95"/>
      <c r="V171" s="95"/>
      <c r="W171" s="95"/>
      <c r="X171" s="95"/>
      <c r="Y171" s="95"/>
      <c r="Z171" s="95"/>
      <c r="AA171" s="95"/>
      <c r="AB171" s="95"/>
      <c r="AC171" s="95"/>
      <c r="AD171" s="95"/>
      <c r="AE171" s="95"/>
      <c r="AF171" s="95"/>
      <c r="AG171" s="95"/>
      <c r="AH171" s="95"/>
      <c r="AI171" s="95"/>
      <c r="DD171" s="46"/>
      <c r="DE171" s="46"/>
      <c r="DF171" s="46"/>
      <c r="DG171" s="46"/>
      <c r="DH171" s="46"/>
      <c r="DI171" s="46"/>
      <c r="DJ171" s="46"/>
      <c r="DK171" s="46"/>
      <c r="DL171" s="46"/>
      <c r="DM171" s="46"/>
      <c r="DN171" s="46"/>
      <c r="DO171" s="46"/>
      <c r="DP171" s="46"/>
      <c r="DQ171" s="46"/>
      <c r="DR171" s="46"/>
      <c r="DS171" s="46"/>
      <c r="DT171" s="46"/>
      <c r="DU171" s="46"/>
    </row>
    <row r="172" spans="1:125" s="84" customFormat="1" x14ac:dyDescent="0.35">
      <c r="A172" s="34"/>
      <c r="B172" s="34"/>
      <c r="C172" s="128"/>
      <c r="D172" s="129"/>
      <c r="E172" s="79" t="s">
        <v>414</v>
      </c>
      <c r="F172" s="130" t="s">
        <v>133</v>
      </c>
      <c r="G172" s="138">
        <v>1000</v>
      </c>
      <c r="I172" s="92"/>
      <c r="J172" s="95"/>
      <c r="K172" s="95"/>
      <c r="L172" s="95"/>
      <c r="M172" s="95"/>
      <c r="N172" s="95"/>
      <c r="O172" s="95"/>
      <c r="P172" s="95"/>
      <c r="Q172" s="95"/>
      <c r="R172" s="95"/>
      <c r="S172" s="95"/>
      <c r="T172" s="95"/>
      <c r="U172" s="95"/>
      <c r="V172" s="95"/>
      <c r="W172" s="95"/>
      <c r="X172" s="95"/>
      <c r="Y172" s="95"/>
      <c r="Z172" s="95"/>
      <c r="AA172" s="95"/>
      <c r="AB172" s="95"/>
      <c r="AC172" s="95"/>
      <c r="AD172" s="95"/>
      <c r="AE172" s="95"/>
      <c r="AF172" s="95"/>
      <c r="AG172" s="95"/>
      <c r="AH172" s="95"/>
      <c r="AI172" s="95"/>
      <c r="DD172" s="46"/>
      <c r="DE172" s="46"/>
      <c r="DF172" s="46"/>
      <c r="DG172" s="46"/>
      <c r="DH172" s="46"/>
      <c r="DI172" s="46"/>
      <c r="DJ172" s="46"/>
      <c r="DK172" s="46"/>
      <c r="DL172" s="46"/>
      <c r="DM172" s="46"/>
      <c r="DN172" s="46"/>
      <c r="DO172" s="46"/>
      <c r="DP172" s="46"/>
      <c r="DQ172" s="46"/>
      <c r="DR172" s="46"/>
      <c r="DS172" s="46"/>
      <c r="DT172" s="46"/>
      <c r="DU172" s="46"/>
    </row>
    <row r="173" spans="1:125" s="84" customFormat="1" x14ac:dyDescent="0.35">
      <c r="A173" s="34"/>
      <c r="B173" s="34"/>
      <c r="C173" s="128"/>
      <c r="D173" s="129"/>
      <c r="E173" s="79" t="s">
        <v>415</v>
      </c>
      <c r="F173" s="130" t="s">
        <v>133</v>
      </c>
      <c r="G173" s="138">
        <v>1250</v>
      </c>
      <c r="I173" s="95"/>
      <c r="J173" s="95"/>
      <c r="K173" s="95"/>
      <c r="L173" s="95"/>
      <c r="M173" s="95"/>
      <c r="N173" s="95"/>
      <c r="O173" s="95"/>
      <c r="P173" s="95"/>
      <c r="Q173" s="95"/>
      <c r="R173" s="95"/>
      <c r="S173" s="95"/>
      <c r="T173" s="95"/>
      <c r="U173" s="95"/>
      <c r="V173" s="95"/>
      <c r="W173" s="95"/>
      <c r="X173" s="95"/>
      <c r="Y173" s="95"/>
      <c r="Z173" s="95"/>
      <c r="AA173" s="95"/>
      <c r="AB173" s="95"/>
      <c r="AC173" s="95"/>
      <c r="AD173" s="95"/>
      <c r="AE173" s="95"/>
      <c r="AF173" s="95"/>
      <c r="AG173" s="95"/>
      <c r="AH173" s="95"/>
      <c r="AI173" s="95"/>
      <c r="DD173" s="46"/>
      <c r="DE173" s="46"/>
      <c r="DF173" s="46"/>
      <c r="DG173" s="46"/>
      <c r="DH173" s="46"/>
      <c r="DI173" s="46"/>
      <c r="DJ173" s="46"/>
      <c r="DK173" s="46"/>
      <c r="DL173" s="46"/>
      <c r="DM173" s="46"/>
      <c r="DN173" s="46"/>
      <c r="DO173" s="46"/>
      <c r="DP173" s="46"/>
      <c r="DQ173" s="46"/>
      <c r="DR173" s="46"/>
      <c r="DS173" s="46"/>
      <c r="DT173" s="46"/>
      <c r="DU173" s="46"/>
    </row>
    <row r="174" spans="1:125" s="84" customFormat="1" x14ac:dyDescent="0.35">
      <c r="A174" s="34"/>
      <c r="B174" s="34"/>
      <c r="C174" s="128"/>
      <c r="D174" s="129"/>
      <c r="E174" s="79" t="s">
        <v>416</v>
      </c>
      <c r="F174" s="130" t="s">
        <v>133</v>
      </c>
      <c r="G174" s="138">
        <v>1500</v>
      </c>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DD174" s="46"/>
      <c r="DE174" s="46"/>
      <c r="DF174" s="46"/>
      <c r="DG174" s="46"/>
      <c r="DH174" s="46"/>
      <c r="DI174" s="46"/>
      <c r="DJ174" s="46"/>
      <c r="DK174" s="46"/>
      <c r="DL174" s="46"/>
      <c r="DM174" s="46"/>
      <c r="DN174" s="46"/>
      <c r="DO174" s="46"/>
      <c r="DP174" s="46"/>
      <c r="DQ174" s="46"/>
      <c r="DR174" s="46"/>
      <c r="DS174" s="46"/>
      <c r="DT174" s="46"/>
      <c r="DU174" s="46"/>
    </row>
    <row r="175" spans="1:125" x14ac:dyDescent="0.35">
      <c r="E175" s="79"/>
    </row>
    <row r="176" spans="1:125" x14ac:dyDescent="0.35">
      <c r="E176" s="79" t="s">
        <v>660</v>
      </c>
      <c r="F176" s="130" t="s">
        <v>1039</v>
      </c>
      <c r="G176" s="139">
        <f>Dashboard!E42</f>
        <v>0</v>
      </c>
      <c r="H176" s="140" t="s">
        <v>659</v>
      </c>
    </row>
    <row r="177" spans="4:7" x14ac:dyDescent="0.35">
      <c r="E177" s="79"/>
    </row>
    <row r="178" spans="4:7" x14ac:dyDescent="0.35">
      <c r="D178" s="129" t="s">
        <v>417</v>
      </c>
      <c r="E178" s="79"/>
      <c r="F178" s="130"/>
      <c r="G178" s="135"/>
    </row>
    <row r="179" spans="4:7" x14ac:dyDescent="0.35">
      <c r="D179" s="129"/>
      <c r="E179" s="79" t="s">
        <v>1617</v>
      </c>
      <c r="F179" s="130" t="s">
        <v>10</v>
      </c>
      <c r="G179" s="137">
        <v>0.01</v>
      </c>
    </row>
    <row r="180" spans="4:7" x14ac:dyDescent="0.35">
      <c r="D180" s="129"/>
      <c r="E180" s="79" t="s">
        <v>1618</v>
      </c>
      <c r="F180" s="130" t="s">
        <v>10</v>
      </c>
      <c r="G180" s="137">
        <v>0.02</v>
      </c>
    </row>
    <row r="181" spans="4:7" x14ac:dyDescent="0.35">
      <c r="D181" s="129"/>
      <c r="E181" s="79" t="s">
        <v>1619</v>
      </c>
      <c r="F181" s="130" t="s">
        <v>10</v>
      </c>
      <c r="G181" s="137">
        <v>0.03</v>
      </c>
    </row>
    <row r="182" spans="4:7" x14ac:dyDescent="0.35">
      <c r="D182" s="129"/>
      <c r="E182" s="79" t="s">
        <v>1620</v>
      </c>
      <c r="F182" s="130" t="s">
        <v>10</v>
      </c>
      <c r="G182" s="137">
        <v>0.04</v>
      </c>
    </row>
    <row r="183" spans="4:7" x14ac:dyDescent="0.35">
      <c r="D183" s="129"/>
      <c r="E183" s="79" t="s">
        <v>1621</v>
      </c>
      <c r="F183" s="130" t="s">
        <v>10</v>
      </c>
      <c r="G183" s="137">
        <v>0.05</v>
      </c>
    </row>
    <row r="184" spans="4:7" x14ac:dyDescent="0.35">
      <c r="D184" s="129"/>
      <c r="E184" s="79" t="s">
        <v>1622</v>
      </c>
      <c r="F184" s="130" t="s">
        <v>10</v>
      </c>
      <c r="G184" s="137">
        <v>0.06</v>
      </c>
    </row>
    <row r="185" spans="4:7" x14ac:dyDescent="0.35">
      <c r="D185" s="129"/>
      <c r="E185" s="79"/>
      <c r="F185" s="130"/>
      <c r="G185" s="135"/>
    </row>
    <row r="186" spans="4:7" x14ac:dyDescent="0.35">
      <c r="D186" s="129" t="s">
        <v>410</v>
      </c>
      <c r="E186" s="79"/>
      <c r="F186" s="130"/>
      <c r="G186" s="135"/>
    </row>
    <row r="187" spans="4:7" x14ac:dyDescent="0.35">
      <c r="D187" s="129"/>
      <c r="E187" s="79" t="s">
        <v>418</v>
      </c>
      <c r="F187" s="130" t="s">
        <v>133</v>
      </c>
      <c r="G187" s="138">
        <v>500</v>
      </c>
    </row>
    <row r="188" spans="4:7" x14ac:dyDescent="0.35">
      <c r="D188" s="129"/>
      <c r="E188" s="79" t="s">
        <v>419</v>
      </c>
      <c r="F188" s="130" t="s">
        <v>133</v>
      </c>
      <c r="G188" s="138">
        <v>750</v>
      </c>
    </row>
    <row r="189" spans="4:7" x14ac:dyDescent="0.35">
      <c r="D189" s="129"/>
      <c r="E189" s="79" t="s">
        <v>420</v>
      </c>
      <c r="F189" s="130" t="s">
        <v>133</v>
      </c>
      <c r="G189" s="138">
        <v>1000</v>
      </c>
    </row>
    <row r="190" spans="4:7" x14ac:dyDescent="0.35">
      <c r="D190" s="129"/>
      <c r="E190" s="79" t="s">
        <v>421</v>
      </c>
      <c r="F190" s="130" t="s">
        <v>133</v>
      </c>
      <c r="G190" s="138">
        <v>1250</v>
      </c>
    </row>
    <row r="191" spans="4:7" x14ac:dyDescent="0.35">
      <c r="D191" s="129"/>
      <c r="E191" s="79" t="s">
        <v>422</v>
      </c>
      <c r="F191" s="130" t="s">
        <v>133</v>
      </c>
      <c r="G191" s="138">
        <v>1500</v>
      </c>
    </row>
    <row r="192" spans="4:7" x14ac:dyDescent="0.35">
      <c r="E192" s="79"/>
    </row>
    <row r="193" spans="1:125" x14ac:dyDescent="0.35">
      <c r="E193" s="79" t="s">
        <v>661</v>
      </c>
      <c r="F193" s="130" t="s">
        <v>1039</v>
      </c>
      <c r="G193" s="139">
        <f>Dashboard!F42</f>
        <v>0</v>
      </c>
      <c r="H193" s="140" t="s">
        <v>659</v>
      </c>
    </row>
    <row r="194" spans="1:125" x14ac:dyDescent="0.35">
      <c r="E194" s="79"/>
    </row>
    <row r="195" spans="1:125" s="84" customFormat="1" x14ac:dyDescent="0.35">
      <c r="A195" s="4"/>
      <c r="B195" s="4" t="s">
        <v>343</v>
      </c>
      <c r="C195" s="80"/>
      <c r="D195" s="81"/>
      <c r="G195" s="95"/>
      <c r="I195" s="95"/>
      <c r="J195" s="95"/>
      <c r="K195" s="95"/>
      <c r="L195" s="95"/>
      <c r="M195" s="95"/>
      <c r="N195" s="95"/>
      <c r="O195" s="95"/>
      <c r="P195" s="95"/>
      <c r="Q195" s="95"/>
      <c r="R195" s="95"/>
      <c r="S195" s="95"/>
      <c r="T195" s="95"/>
      <c r="U195" s="95"/>
      <c r="V195" s="95"/>
      <c r="W195" s="95"/>
      <c r="X195" s="95"/>
      <c r="Y195" s="95"/>
      <c r="Z195" s="95"/>
      <c r="AA195" s="95"/>
      <c r="AB195" s="95"/>
      <c r="AC195" s="95"/>
      <c r="AD195" s="95"/>
      <c r="AE195" s="95"/>
      <c r="AF195" s="95"/>
      <c r="AG195" s="95"/>
      <c r="AH195" s="95"/>
      <c r="AI195" s="95"/>
      <c r="DD195" s="46"/>
      <c r="DE195" s="46"/>
      <c r="DF195" s="46"/>
      <c r="DG195" s="46"/>
      <c r="DH195" s="46"/>
      <c r="DI195" s="46"/>
      <c r="DJ195" s="46"/>
      <c r="DK195" s="46"/>
      <c r="DL195" s="46"/>
      <c r="DM195" s="46"/>
      <c r="DN195" s="46"/>
      <c r="DO195" s="46"/>
      <c r="DP195" s="46"/>
      <c r="DQ195" s="46"/>
      <c r="DR195" s="46"/>
      <c r="DS195" s="46"/>
      <c r="DT195" s="46"/>
      <c r="DU195" s="46"/>
    </row>
    <row r="196" spans="1:125" s="84" customFormat="1" x14ac:dyDescent="0.35">
      <c r="A196" s="4"/>
      <c r="B196" s="4"/>
      <c r="C196" s="80"/>
      <c r="D196" s="81"/>
      <c r="G196" s="95"/>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DD196" s="46"/>
      <c r="DE196" s="46"/>
      <c r="DF196" s="46"/>
      <c r="DG196" s="46"/>
      <c r="DH196" s="46"/>
      <c r="DI196" s="46"/>
      <c r="DJ196" s="46"/>
      <c r="DK196" s="46"/>
      <c r="DL196" s="46"/>
      <c r="DM196" s="46"/>
      <c r="DN196" s="46"/>
      <c r="DO196" s="46"/>
      <c r="DP196" s="46"/>
      <c r="DQ196" s="46"/>
      <c r="DR196" s="46"/>
      <c r="DS196" s="46"/>
      <c r="DT196" s="46"/>
      <c r="DU196" s="46"/>
    </row>
    <row r="197" spans="1:125" s="84" customFormat="1" x14ac:dyDescent="0.35">
      <c r="A197" s="40"/>
      <c r="B197" s="40"/>
      <c r="C197" s="77"/>
      <c r="D197" s="78" t="s">
        <v>244</v>
      </c>
      <c r="E197" s="53"/>
      <c r="F197" s="132"/>
      <c r="G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c r="DD197" s="46"/>
      <c r="DE197" s="46"/>
      <c r="DF197" s="46"/>
      <c r="DG197" s="46"/>
      <c r="DH197" s="46"/>
      <c r="DI197" s="46"/>
      <c r="DJ197" s="46"/>
      <c r="DK197" s="46"/>
      <c r="DL197" s="46"/>
      <c r="DM197" s="46"/>
      <c r="DN197" s="46"/>
      <c r="DO197" s="46"/>
      <c r="DP197" s="46"/>
      <c r="DQ197" s="46"/>
      <c r="DR197" s="46"/>
      <c r="DS197" s="46"/>
      <c r="DT197" s="46"/>
      <c r="DU197" s="46"/>
    </row>
    <row r="198" spans="1:125" s="84" customFormat="1" x14ac:dyDescent="0.35">
      <c r="A198" s="40"/>
      <c r="B198" s="40"/>
      <c r="C198" s="77"/>
      <c r="D198" s="78"/>
      <c r="E198" s="53" t="s">
        <v>993</v>
      </c>
      <c r="F198" s="132" t="s">
        <v>10</v>
      </c>
      <c r="G198" s="134">
        <f>Dashboard!$E$6</f>
        <v>0.3</v>
      </c>
      <c r="H198" s="84" t="s">
        <v>142</v>
      </c>
      <c r="I198" s="95"/>
      <c r="J198" s="9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c r="AH198" s="95"/>
      <c r="AI198" s="95"/>
      <c r="DD198" s="46"/>
      <c r="DE198" s="46"/>
      <c r="DF198" s="46"/>
      <c r="DG198" s="46"/>
      <c r="DH198" s="46"/>
      <c r="DI198" s="46"/>
      <c r="DJ198" s="46"/>
      <c r="DK198" s="46"/>
      <c r="DL198" s="46"/>
      <c r="DM198" s="46"/>
      <c r="DN198" s="46"/>
      <c r="DO198" s="46"/>
      <c r="DP198" s="46"/>
      <c r="DQ198" s="46"/>
      <c r="DR198" s="46"/>
      <c r="DS198" s="46"/>
      <c r="DT198" s="46"/>
      <c r="DU198" s="46"/>
    </row>
    <row r="199" spans="1:125" s="84" customFormat="1" x14ac:dyDescent="0.35">
      <c r="A199" s="40"/>
      <c r="B199" s="40"/>
      <c r="C199" s="77"/>
      <c r="D199" s="78"/>
      <c r="E199" s="53" t="s">
        <v>994</v>
      </c>
      <c r="F199" s="132" t="s">
        <v>10</v>
      </c>
      <c r="G199" s="134">
        <f>Dashboard!$E$7</f>
        <v>0</v>
      </c>
      <c r="H199" s="84" t="s">
        <v>142</v>
      </c>
      <c r="I199" s="95"/>
      <c r="J199" s="9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c r="AH199" s="95"/>
      <c r="AI199" s="95"/>
      <c r="DD199" s="46"/>
      <c r="DE199" s="46"/>
      <c r="DF199" s="46"/>
      <c r="DG199" s="46"/>
      <c r="DH199" s="46"/>
      <c r="DI199" s="46"/>
      <c r="DJ199" s="46"/>
      <c r="DK199" s="46"/>
      <c r="DL199" s="46"/>
      <c r="DM199" s="46"/>
      <c r="DN199" s="46"/>
      <c r="DO199" s="46"/>
      <c r="DP199" s="46"/>
      <c r="DQ199" s="46"/>
      <c r="DR199" s="46"/>
      <c r="DS199" s="46"/>
      <c r="DT199" s="46"/>
      <c r="DU199" s="46"/>
    </row>
    <row r="200" spans="1:125" s="84" customFormat="1" x14ac:dyDescent="0.35">
      <c r="A200" s="40"/>
      <c r="B200" s="40"/>
      <c r="C200" s="77"/>
      <c r="D200" s="78"/>
      <c r="E200" s="53" t="s">
        <v>995</v>
      </c>
      <c r="F200" s="132" t="s">
        <v>32</v>
      </c>
      <c r="G200" s="136">
        <f>Dashboard!$E$8</f>
        <v>0</v>
      </c>
      <c r="H200" s="141" t="s">
        <v>143</v>
      </c>
      <c r="I200" s="95"/>
      <c r="J200" s="9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c r="AH200" s="95"/>
      <c r="AI200" s="95"/>
      <c r="DD200" s="46"/>
      <c r="DE200" s="46"/>
      <c r="DF200" s="46"/>
      <c r="DG200" s="46"/>
      <c r="DH200" s="46"/>
      <c r="DI200" s="46"/>
      <c r="DJ200" s="46"/>
      <c r="DK200" s="46"/>
      <c r="DL200" s="46"/>
      <c r="DM200" s="46"/>
      <c r="DN200" s="46"/>
      <c r="DO200" s="46"/>
      <c r="DP200" s="46"/>
      <c r="DQ200" s="46"/>
      <c r="DR200" s="46"/>
      <c r="DS200" s="46"/>
      <c r="DT200" s="46"/>
      <c r="DU200" s="46"/>
    </row>
    <row r="201" spans="1:125" s="84" customFormat="1" x14ac:dyDescent="0.35">
      <c r="A201" s="40"/>
      <c r="B201" s="40"/>
      <c r="C201" s="77"/>
      <c r="D201" s="78"/>
      <c r="E201" s="53" t="s">
        <v>239</v>
      </c>
      <c r="F201" s="132" t="s">
        <v>32</v>
      </c>
      <c r="G201" s="136">
        <f>Dashboard!$E$9</f>
        <v>4</v>
      </c>
      <c r="H201" s="84" t="s">
        <v>142</v>
      </c>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c r="DD201" s="46"/>
      <c r="DE201" s="46"/>
      <c r="DF201" s="46"/>
      <c r="DG201" s="46"/>
      <c r="DH201" s="46"/>
      <c r="DI201" s="46"/>
      <c r="DJ201" s="46"/>
      <c r="DK201" s="46"/>
      <c r="DL201" s="46"/>
      <c r="DM201" s="46"/>
      <c r="DN201" s="46"/>
      <c r="DO201" s="46"/>
      <c r="DP201" s="46"/>
      <c r="DQ201" s="46"/>
      <c r="DR201" s="46"/>
      <c r="DS201" s="46"/>
      <c r="DT201" s="46"/>
      <c r="DU201" s="46"/>
    </row>
    <row r="202" spans="1:125" s="84" customFormat="1" x14ac:dyDescent="0.35">
      <c r="A202" s="40"/>
      <c r="B202" s="40"/>
      <c r="C202" s="77"/>
      <c r="D202" s="78"/>
      <c r="E202" s="53" t="s">
        <v>240</v>
      </c>
      <c r="F202" s="132" t="s">
        <v>32</v>
      </c>
      <c r="G202" s="136">
        <f>Dashboard!$E$49</f>
        <v>10</v>
      </c>
      <c r="H202" s="84" t="s">
        <v>142</v>
      </c>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c r="AH202" s="95"/>
      <c r="AI202" s="95"/>
      <c r="DD202" s="46"/>
      <c r="DE202" s="46"/>
      <c r="DF202" s="46"/>
      <c r="DG202" s="46"/>
      <c r="DH202" s="46"/>
      <c r="DI202" s="46"/>
      <c r="DJ202" s="46"/>
      <c r="DK202" s="46"/>
      <c r="DL202" s="46"/>
      <c r="DM202" s="46"/>
      <c r="DN202" s="46"/>
      <c r="DO202" s="46"/>
      <c r="DP202" s="46"/>
      <c r="DQ202" s="46"/>
      <c r="DR202" s="46"/>
      <c r="DS202" s="46"/>
      <c r="DT202" s="46"/>
      <c r="DU202" s="46"/>
    </row>
    <row r="203" spans="1:125" s="84" customFormat="1" x14ac:dyDescent="0.35">
      <c r="A203" s="40"/>
      <c r="B203" s="40"/>
      <c r="C203" s="77"/>
      <c r="D203" s="78"/>
      <c r="E203" s="53" t="s">
        <v>241</v>
      </c>
      <c r="F203" s="132" t="s">
        <v>10</v>
      </c>
      <c r="G203" s="134">
        <f>Dashboard!$E$51</f>
        <v>0</v>
      </c>
      <c r="H203" s="84" t="s">
        <v>142</v>
      </c>
      <c r="I203" s="95"/>
      <c r="J203" s="95"/>
      <c r="K203" s="95"/>
      <c r="L203" s="95"/>
      <c r="M203" s="95"/>
      <c r="N203" s="95"/>
      <c r="O203" s="95"/>
      <c r="P203" s="95"/>
      <c r="Q203" s="95"/>
      <c r="R203" s="95"/>
      <c r="S203" s="95"/>
      <c r="T203" s="95"/>
      <c r="U203" s="95"/>
      <c r="V203" s="95"/>
      <c r="W203" s="95"/>
      <c r="X203" s="95"/>
      <c r="Y203" s="95"/>
      <c r="Z203" s="95"/>
      <c r="AA203" s="95"/>
      <c r="AB203" s="95"/>
      <c r="AC203" s="95"/>
      <c r="AD203" s="95"/>
      <c r="AE203" s="95"/>
      <c r="AF203" s="95"/>
      <c r="AG203" s="95"/>
      <c r="AH203" s="95"/>
      <c r="AI203" s="95"/>
      <c r="DD203" s="46"/>
      <c r="DE203" s="46"/>
      <c r="DF203" s="46"/>
      <c r="DG203" s="46"/>
      <c r="DH203" s="46"/>
      <c r="DI203" s="46"/>
      <c r="DJ203" s="46"/>
      <c r="DK203" s="46"/>
      <c r="DL203" s="46"/>
      <c r="DM203" s="46"/>
      <c r="DN203" s="46"/>
      <c r="DO203" s="46"/>
      <c r="DP203" s="46"/>
      <c r="DQ203" s="46"/>
      <c r="DR203" s="46"/>
      <c r="DS203" s="46"/>
      <c r="DT203" s="46"/>
      <c r="DU203" s="46"/>
    </row>
    <row r="204" spans="1:125" s="84" customFormat="1" x14ac:dyDescent="0.35">
      <c r="A204" s="40"/>
      <c r="B204" s="40"/>
      <c r="C204" s="77"/>
      <c r="D204" s="78"/>
      <c r="E204" s="53" t="s">
        <v>242</v>
      </c>
      <c r="F204" s="132" t="s">
        <v>10</v>
      </c>
      <c r="G204" s="134">
        <f>Dashboard!$E$54</f>
        <v>0</v>
      </c>
      <c r="H204" s="84" t="s">
        <v>142</v>
      </c>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DD204" s="46"/>
      <c r="DE204" s="46"/>
      <c r="DF204" s="46"/>
      <c r="DG204" s="46"/>
      <c r="DH204" s="46"/>
      <c r="DI204" s="46"/>
      <c r="DJ204" s="46"/>
      <c r="DK204" s="46"/>
      <c r="DL204" s="46"/>
      <c r="DM204" s="46"/>
      <c r="DN204" s="46"/>
      <c r="DO204" s="46"/>
      <c r="DP204" s="46"/>
      <c r="DQ204" s="46"/>
      <c r="DR204" s="46"/>
      <c r="DS204" s="46"/>
      <c r="DT204" s="46"/>
      <c r="DU204" s="46"/>
    </row>
    <row r="205" spans="1:125" s="84" customFormat="1" x14ac:dyDescent="0.35">
      <c r="A205" s="40"/>
      <c r="B205" s="40"/>
      <c r="C205" s="77"/>
      <c r="D205" s="78"/>
      <c r="E205" s="53" t="s">
        <v>243</v>
      </c>
      <c r="F205" s="132" t="s">
        <v>32</v>
      </c>
      <c r="G205" s="93">
        <f>Dashboard!$E$55</f>
        <v>99</v>
      </c>
      <c r="H205" s="84" t="s">
        <v>142</v>
      </c>
      <c r="I205" s="95"/>
      <c r="J205" s="95"/>
      <c r="K205" s="95"/>
      <c r="L205" s="95"/>
      <c r="M205" s="95"/>
      <c r="N205" s="95"/>
      <c r="O205" s="95"/>
      <c r="P205" s="95"/>
      <c r="Q205" s="95"/>
      <c r="R205" s="95"/>
      <c r="S205" s="95"/>
      <c r="T205" s="95"/>
      <c r="U205" s="95"/>
      <c r="V205" s="95"/>
      <c r="W205" s="95"/>
      <c r="X205" s="95"/>
      <c r="Y205" s="95"/>
      <c r="Z205" s="95"/>
      <c r="AA205" s="95"/>
      <c r="AB205" s="95"/>
      <c r="AC205" s="95"/>
      <c r="AD205" s="95"/>
      <c r="AE205" s="95"/>
      <c r="AF205" s="95"/>
      <c r="AG205" s="95"/>
      <c r="AH205" s="95"/>
      <c r="AI205" s="95"/>
      <c r="DD205" s="46"/>
      <c r="DE205" s="46"/>
      <c r="DF205" s="46"/>
      <c r="DG205" s="46"/>
      <c r="DH205" s="46"/>
      <c r="DI205" s="46"/>
      <c r="DJ205" s="46"/>
      <c r="DK205" s="46"/>
      <c r="DL205" s="46"/>
      <c r="DM205" s="46"/>
      <c r="DN205" s="46"/>
      <c r="DO205" s="46"/>
      <c r="DP205" s="46"/>
      <c r="DQ205" s="46"/>
      <c r="DR205" s="46"/>
      <c r="DS205" s="46"/>
      <c r="DT205" s="46"/>
      <c r="DU205" s="46"/>
    </row>
    <row r="206" spans="1:125" s="84" customFormat="1" x14ac:dyDescent="0.35">
      <c r="A206" s="40"/>
      <c r="B206" s="40"/>
      <c r="C206" s="77"/>
      <c r="D206" s="78"/>
      <c r="I206" s="95"/>
      <c r="J206" s="95"/>
      <c r="K206" s="95"/>
      <c r="L206" s="95"/>
      <c r="M206" s="95"/>
      <c r="N206" s="95"/>
      <c r="O206" s="95"/>
      <c r="P206" s="95"/>
      <c r="Q206" s="95"/>
      <c r="R206" s="95"/>
      <c r="S206" s="95"/>
      <c r="T206" s="95"/>
      <c r="U206" s="95"/>
      <c r="V206" s="95"/>
      <c r="W206" s="95"/>
      <c r="X206" s="95"/>
      <c r="Y206" s="95"/>
      <c r="Z206" s="95"/>
      <c r="AA206" s="95"/>
      <c r="AB206" s="95"/>
      <c r="AC206" s="95"/>
      <c r="AD206" s="95"/>
      <c r="AE206" s="95"/>
      <c r="AF206" s="95"/>
      <c r="AG206" s="95"/>
      <c r="AH206" s="95"/>
      <c r="AI206" s="95"/>
      <c r="DD206" s="46"/>
      <c r="DE206" s="46"/>
      <c r="DF206" s="46"/>
      <c r="DG206" s="46"/>
      <c r="DH206" s="46"/>
      <c r="DI206" s="46"/>
      <c r="DJ206" s="46"/>
      <c r="DK206" s="46"/>
      <c r="DL206" s="46"/>
      <c r="DM206" s="46"/>
      <c r="DN206" s="46"/>
      <c r="DO206" s="46"/>
      <c r="DP206" s="46"/>
      <c r="DQ206" s="46"/>
      <c r="DR206" s="46"/>
      <c r="DS206" s="46"/>
      <c r="DT206" s="46"/>
      <c r="DU206" s="46"/>
    </row>
    <row r="207" spans="1:125" s="84" customFormat="1" x14ac:dyDescent="0.35">
      <c r="A207" s="40"/>
      <c r="B207" s="40"/>
      <c r="C207" s="77"/>
      <c r="D207" s="78" t="s">
        <v>177</v>
      </c>
      <c r="E207" s="53"/>
      <c r="F207" s="132"/>
      <c r="G207" s="132"/>
      <c r="I207" s="95"/>
      <c r="J207" s="95"/>
      <c r="K207" s="95"/>
      <c r="L207" s="95"/>
      <c r="M207" s="95"/>
      <c r="N207" s="95"/>
      <c r="O207" s="95"/>
      <c r="P207" s="95"/>
      <c r="Q207" s="95"/>
      <c r="R207" s="95"/>
      <c r="S207" s="95"/>
      <c r="T207" s="95"/>
      <c r="U207" s="95"/>
      <c r="V207" s="95"/>
      <c r="W207" s="95"/>
      <c r="X207" s="95"/>
      <c r="Y207" s="95"/>
      <c r="Z207" s="95"/>
      <c r="AA207" s="95"/>
      <c r="AB207" s="95"/>
      <c r="AC207" s="95"/>
      <c r="AD207" s="95"/>
      <c r="AE207" s="95"/>
      <c r="AF207" s="95"/>
      <c r="AG207" s="95"/>
      <c r="AH207" s="95"/>
      <c r="AI207" s="95"/>
      <c r="DD207" s="46"/>
      <c r="DE207" s="46"/>
      <c r="DF207" s="46"/>
      <c r="DG207" s="46"/>
      <c r="DH207" s="46"/>
      <c r="DI207" s="46"/>
      <c r="DJ207" s="46"/>
      <c r="DK207" s="46"/>
      <c r="DL207" s="46"/>
      <c r="DM207" s="46"/>
      <c r="DN207" s="46"/>
      <c r="DO207" s="46"/>
      <c r="DP207" s="46"/>
      <c r="DQ207" s="46"/>
      <c r="DR207" s="46"/>
      <c r="DS207" s="46"/>
      <c r="DT207" s="46"/>
      <c r="DU207" s="46"/>
    </row>
    <row r="208" spans="1:125" s="84" customFormat="1" x14ac:dyDescent="0.35">
      <c r="A208" s="40"/>
      <c r="B208" s="40"/>
      <c r="C208" s="77"/>
      <c r="D208" s="78"/>
      <c r="E208" s="53" t="s">
        <v>996</v>
      </c>
      <c r="F208" s="132" t="s">
        <v>10</v>
      </c>
      <c r="G208" s="134">
        <f>Dashboard!$F$6</f>
        <v>0.3</v>
      </c>
      <c r="H208" s="84" t="s">
        <v>142</v>
      </c>
      <c r="I208" s="95"/>
      <c r="J208" s="95"/>
      <c r="K208" s="95"/>
      <c r="L208" s="95"/>
      <c r="M208" s="95"/>
      <c r="N208" s="95"/>
      <c r="O208" s="95"/>
      <c r="P208" s="95"/>
      <c r="Q208" s="95"/>
      <c r="R208" s="95"/>
      <c r="S208" s="95"/>
      <c r="T208" s="95"/>
      <c r="U208" s="95"/>
      <c r="V208" s="95"/>
      <c r="W208" s="95"/>
      <c r="X208" s="95"/>
      <c r="Y208" s="95"/>
      <c r="Z208" s="95"/>
      <c r="AA208" s="95"/>
      <c r="AB208" s="95"/>
      <c r="AC208" s="95"/>
      <c r="AD208" s="95"/>
      <c r="AE208" s="95"/>
      <c r="AF208" s="95"/>
      <c r="AG208" s="95"/>
      <c r="AH208" s="95"/>
      <c r="AI208" s="95"/>
      <c r="DD208" s="46"/>
      <c r="DE208" s="46"/>
      <c r="DF208" s="46"/>
      <c r="DG208" s="46"/>
      <c r="DH208" s="46"/>
      <c r="DI208" s="46"/>
      <c r="DJ208" s="46"/>
      <c r="DK208" s="46"/>
      <c r="DL208" s="46"/>
      <c r="DM208" s="46"/>
      <c r="DN208" s="46"/>
      <c r="DO208" s="46"/>
      <c r="DP208" s="46"/>
      <c r="DQ208" s="46"/>
      <c r="DR208" s="46"/>
      <c r="DS208" s="46"/>
      <c r="DT208" s="46"/>
      <c r="DU208" s="46"/>
    </row>
    <row r="209" spans="1:125" s="84" customFormat="1" x14ac:dyDescent="0.35">
      <c r="A209" s="40"/>
      <c r="B209" s="40"/>
      <c r="C209" s="77"/>
      <c r="D209" s="78"/>
      <c r="E209" s="53" t="s">
        <v>997</v>
      </c>
      <c r="F209" s="132" t="s">
        <v>10</v>
      </c>
      <c r="G209" s="134">
        <f>Dashboard!$F$7</f>
        <v>0</v>
      </c>
      <c r="H209" s="84" t="s">
        <v>142</v>
      </c>
      <c r="J209" s="95"/>
      <c r="K209" s="95"/>
      <c r="L209" s="95"/>
      <c r="M209" s="95"/>
      <c r="N209" s="95"/>
      <c r="O209" s="95"/>
      <c r="P209" s="95"/>
      <c r="Q209" s="95"/>
      <c r="R209" s="95"/>
      <c r="S209" s="95"/>
      <c r="T209" s="95"/>
      <c r="U209" s="95"/>
      <c r="V209" s="95"/>
      <c r="W209" s="95"/>
      <c r="X209" s="95"/>
      <c r="Y209" s="95"/>
      <c r="Z209" s="95"/>
      <c r="AA209" s="95"/>
      <c r="AB209" s="95"/>
      <c r="AC209" s="95"/>
      <c r="AD209" s="95"/>
      <c r="AE209" s="95"/>
      <c r="AF209" s="95"/>
      <c r="AG209" s="95"/>
      <c r="AH209" s="95"/>
      <c r="AI209" s="95"/>
      <c r="DD209" s="46"/>
      <c r="DE209" s="46"/>
      <c r="DF209" s="46"/>
      <c r="DG209" s="46"/>
      <c r="DH209" s="46"/>
      <c r="DI209" s="46"/>
      <c r="DJ209" s="46"/>
      <c r="DK209" s="46"/>
      <c r="DL209" s="46"/>
      <c r="DM209" s="46"/>
      <c r="DN209" s="46"/>
      <c r="DO209" s="46"/>
      <c r="DP209" s="46"/>
      <c r="DQ209" s="46"/>
      <c r="DR209" s="46"/>
      <c r="DS209" s="46"/>
      <c r="DT209" s="46"/>
      <c r="DU209" s="46"/>
    </row>
    <row r="210" spans="1:125" s="84" customFormat="1" x14ac:dyDescent="0.35">
      <c r="A210" s="40"/>
      <c r="B210" s="40"/>
      <c r="C210" s="77"/>
      <c r="D210" s="78"/>
      <c r="E210" s="53" t="s">
        <v>998</v>
      </c>
      <c r="F210" s="132" t="s">
        <v>32</v>
      </c>
      <c r="G210" s="136">
        <f>Dashboard!$F$8</f>
        <v>0</v>
      </c>
      <c r="H210" s="141" t="s">
        <v>143</v>
      </c>
      <c r="J210" s="95"/>
      <c r="K210" s="95"/>
      <c r="L210" s="95"/>
      <c r="M210" s="95"/>
      <c r="N210" s="95"/>
      <c r="O210" s="95"/>
      <c r="P210" s="95"/>
      <c r="Q210" s="95"/>
      <c r="R210" s="95"/>
      <c r="S210" s="95"/>
      <c r="T210" s="95"/>
      <c r="U210" s="95"/>
      <c r="V210" s="95"/>
      <c r="W210" s="95"/>
      <c r="X210" s="95"/>
      <c r="Y210" s="95"/>
      <c r="Z210" s="95"/>
      <c r="AA210" s="95"/>
      <c r="AB210" s="95"/>
      <c r="AC210" s="95"/>
      <c r="AD210" s="95"/>
      <c r="AE210" s="95"/>
      <c r="AF210" s="95"/>
      <c r="AG210" s="95"/>
      <c r="AH210" s="95"/>
      <c r="AI210" s="95"/>
      <c r="DD210" s="46"/>
      <c r="DE210" s="46"/>
      <c r="DF210" s="46"/>
      <c r="DG210" s="46"/>
      <c r="DH210" s="46"/>
      <c r="DI210" s="46"/>
      <c r="DJ210" s="46"/>
      <c r="DK210" s="46"/>
      <c r="DL210" s="46"/>
      <c r="DM210" s="46"/>
      <c r="DN210" s="46"/>
      <c r="DO210" s="46"/>
      <c r="DP210" s="46"/>
      <c r="DQ210" s="46"/>
      <c r="DR210" s="46"/>
      <c r="DS210" s="46"/>
      <c r="DT210" s="46"/>
      <c r="DU210" s="46"/>
    </row>
    <row r="211" spans="1:125" s="84" customFormat="1" x14ac:dyDescent="0.35">
      <c r="A211" s="40"/>
      <c r="B211" s="40"/>
      <c r="C211" s="77"/>
      <c r="D211" s="78"/>
      <c r="E211" s="53" t="s">
        <v>178</v>
      </c>
      <c r="F211" s="132" t="s">
        <v>32</v>
      </c>
      <c r="G211" s="136">
        <f>Dashboard!$F$9</f>
        <v>4</v>
      </c>
      <c r="H211" s="84" t="s">
        <v>142</v>
      </c>
      <c r="J211" s="95"/>
      <c r="K211" s="95"/>
      <c r="L211" s="95"/>
      <c r="M211" s="95"/>
      <c r="N211" s="95"/>
      <c r="O211" s="95"/>
      <c r="P211" s="95"/>
      <c r="Q211" s="95"/>
      <c r="R211" s="95"/>
      <c r="S211" s="95"/>
      <c r="T211" s="95"/>
      <c r="U211" s="95"/>
      <c r="V211" s="95"/>
      <c r="W211" s="95"/>
      <c r="X211" s="95"/>
      <c r="Y211" s="95"/>
      <c r="Z211" s="95"/>
      <c r="AA211" s="95"/>
      <c r="AB211" s="95"/>
      <c r="AC211" s="95"/>
      <c r="AD211" s="95"/>
      <c r="AE211" s="95"/>
      <c r="AF211" s="95"/>
      <c r="AG211" s="95"/>
      <c r="AH211" s="95"/>
      <c r="AI211" s="95"/>
      <c r="DD211" s="46"/>
      <c r="DE211" s="46"/>
      <c r="DF211" s="46"/>
      <c r="DG211" s="46"/>
      <c r="DH211" s="46"/>
      <c r="DI211" s="46"/>
      <c r="DJ211" s="46"/>
      <c r="DK211" s="46"/>
      <c r="DL211" s="46"/>
      <c r="DM211" s="46"/>
      <c r="DN211" s="46"/>
      <c r="DO211" s="46"/>
      <c r="DP211" s="46"/>
      <c r="DQ211" s="46"/>
      <c r="DR211" s="46"/>
      <c r="DS211" s="46"/>
      <c r="DT211" s="46"/>
      <c r="DU211" s="46"/>
    </row>
    <row r="212" spans="1:125" s="84" customFormat="1" x14ac:dyDescent="0.35">
      <c r="A212" s="40"/>
      <c r="B212" s="40"/>
      <c r="C212" s="77"/>
      <c r="D212" s="78"/>
      <c r="E212" s="53" t="s">
        <v>179</v>
      </c>
      <c r="F212" s="132" t="s">
        <v>32</v>
      </c>
      <c r="G212" s="136">
        <f>Dashboard!$F$49</f>
        <v>10</v>
      </c>
      <c r="H212" s="84" t="s">
        <v>142</v>
      </c>
      <c r="I212" s="95"/>
      <c r="J212" s="9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c r="AH212" s="95"/>
      <c r="AI212" s="95"/>
      <c r="DD212" s="46"/>
      <c r="DE212" s="46"/>
      <c r="DF212" s="46"/>
      <c r="DG212" s="46"/>
      <c r="DH212" s="46"/>
      <c r="DI212" s="46"/>
      <c r="DJ212" s="46"/>
      <c r="DK212" s="46"/>
      <c r="DL212" s="46"/>
      <c r="DM212" s="46"/>
      <c r="DN212" s="46"/>
      <c r="DO212" s="46"/>
      <c r="DP212" s="46"/>
      <c r="DQ212" s="46"/>
      <c r="DR212" s="46"/>
      <c r="DS212" s="46"/>
      <c r="DT212" s="46"/>
      <c r="DU212" s="46"/>
    </row>
    <row r="213" spans="1:125" s="84" customFormat="1" x14ac:dyDescent="0.35">
      <c r="A213" s="40"/>
      <c r="B213" s="40"/>
      <c r="C213" s="77"/>
      <c r="D213" s="78"/>
      <c r="E213" s="53" t="s">
        <v>180</v>
      </c>
      <c r="F213" s="132" t="s">
        <v>10</v>
      </c>
      <c r="G213" s="134">
        <f>Dashboard!$F$51</f>
        <v>0</v>
      </c>
      <c r="H213" s="84" t="s">
        <v>142</v>
      </c>
      <c r="I213" s="95"/>
      <c r="J213" s="95"/>
      <c r="K213" s="95"/>
      <c r="L213" s="95"/>
      <c r="M213" s="95"/>
      <c r="N213" s="95"/>
      <c r="O213" s="95"/>
      <c r="P213" s="95"/>
      <c r="Q213" s="95"/>
      <c r="R213" s="95"/>
      <c r="S213" s="95"/>
      <c r="T213" s="95"/>
      <c r="U213" s="95"/>
      <c r="V213" s="95"/>
      <c r="W213" s="95"/>
      <c r="X213" s="95"/>
      <c r="Y213" s="95"/>
      <c r="Z213" s="95"/>
      <c r="AA213" s="95"/>
      <c r="AB213" s="95"/>
      <c r="AC213" s="95"/>
      <c r="AD213" s="95"/>
      <c r="AE213" s="95"/>
      <c r="AF213" s="95"/>
      <c r="AG213" s="95"/>
      <c r="AH213" s="95"/>
      <c r="AI213" s="95"/>
      <c r="DD213" s="46"/>
      <c r="DE213" s="46"/>
      <c r="DF213" s="46"/>
      <c r="DG213" s="46"/>
      <c r="DH213" s="46"/>
      <c r="DI213" s="46"/>
      <c r="DJ213" s="46"/>
      <c r="DK213" s="46"/>
      <c r="DL213" s="46"/>
      <c r="DM213" s="46"/>
      <c r="DN213" s="46"/>
      <c r="DO213" s="46"/>
      <c r="DP213" s="46"/>
      <c r="DQ213" s="46"/>
      <c r="DR213" s="46"/>
      <c r="DS213" s="46"/>
      <c r="DT213" s="46"/>
      <c r="DU213" s="46"/>
    </row>
    <row r="214" spans="1:125" s="84" customFormat="1" x14ac:dyDescent="0.35">
      <c r="A214" s="40"/>
      <c r="B214" s="40"/>
      <c r="C214" s="77"/>
      <c r="D214" s="78"/>
      <c r="E214" s="53" t="s">
        <v>181</v>
      </c>
      <c r="F214" s="132" t="s">
        <v>10</v>
      </c>
      <c r="G214" s="134">
        <f>Dashboard!$F$54</f>
        <v>0</v>
      </c>
      <c r="H214" s="84" t="s">
        <v>142</v>
      </c>
      <c r="I214" s="95"/>
      <c r="J214" s="95"/>
      <c r="K214" s="95"/>
      <c r="L214" s="95"/>
      <c r="M214" s="95"/>
      <c r="N214" s="95"/>
      <c r="O214" s="95"/>
      <c r="P214" s="95"/>
      <c r="Q214" s="95"/>
      <c r="R214" s="95"/>
      <c r="S214" s="95"/>
      <c r="T214" s="95"/>
      <c r="U214" s="95"/>
      <c r="V214" s="95"/>
      <c r="W214" s="95"/>
      <c r="X214" s="95"/>
      <c r="Y214" s="95"/>
      <c r="Z214" s="95"/>
      <c r="AA214" s="95"/>
      <c r="AB214" s="95"/>
      <c r="AC214" s="95"/>
      <c r="AD214" s="95"/>
      <c r="AE214" s="95"/>
      <c r="AF214" s="95"/>
      <c r="AG214" s="95"/>
      <c r="AH214" s="95"/>
      <c r="AI214" s="95"/>
      <c r="DD214" s="46"/>
      <c r="DE214" s="46"/>
      <c r="DF214" s="46"/>
      <c r="DG214" s="46"/>
      <c r="DH214" s="46"/>
      <c r="DI214" s="46"/>
      <c r="DJ214" s="46"/>
      <c r="DK214" s="46"/>
      <c r="DL214" s="46"/>
      <c r="DM214" s="46"/>
      <c r="DN214" s="46"/>
      <c r="DO214" s="46"/>
      <c r="DP214" s="46"/>
      <c r="DQ214" s="46"/>
      <c r="DR214" s="46"/>
      <c r="DS214" s="46"/>
      <c r="DT214" s="46"/>
      <c r="DU214" s="46"/>
    </row>
    <row r="215" spans="1:125" s="84" customFormat="1" x14ac:dyDescent="0.35">
      <c r="A215" s="40"/>
      <c r="B215" s="40"/>
      <c r="C215" s="77"/>
      <c r="D215" s="78"/>
      <c r="E215" s="53" t="s">
        <v>182</v>
      </c>
      <c r="F215" s="132" t="s">
        <v>32</v>
      </c>
      <c r="G215" s="93">
        <f>Dashboard!$F$55</f>
        <v>99</v>
      </c>
      <c r="H215" s="84" t="s">
        <v>142</v>
      </c>
      <c r="I215" s="95"/>
      <c r="J215" s="95"/>
      <c r="K215" s="95"/>
      <c r="L215" s="95"/>
      <c r="M215" s="95"/>
      <c r="N215" s="95"/>
      <c r="O215" s="95"/>
      <c r="P215" s="95"/>
      <c r="Q215" s="95"/>
      <c r="R215" s="95"/>
      <c r="S215" s="95"/>
      <c r="T215" s="95"/>
      <c r="U215" s="95"/>
      <c r="V215" s="95"/>
      <c r="W215" s="95"/>
      <c r="X215" s="95"/>
      <c r="Y215" s="95"/>
      <c r="Z215" s="95"/>
      <c r="AA215" s="95"/>
      <c r="AB215" s="95"/>
      <c r="AC215" s="95"/>
      <c r="AD215" s="95"/>
      <c r="AE215" s="95"/>
      <c r="AF215" s="95"/>
      <c r="AG215" s="95"/>
      <c r="AH215" s="95"/>
      <c r="AI215" s="95"/>
      <c r="DD215" s="46"/>
      <c r="DE215" s="46"/>
      <c r="DF215" s="46"/>
      <c r="DG215" s="46"/>
      <c r="DH215" s="46"/>
      <c r="DI215" s="46"/>
      <c r="DJ215" s="46"/>
      <c r="DK215" s="46"/>
      <c r="DL215" s="46"/>
      <c r="DM215" s="46"/>
      <c r="DN215" s="46"/>
      <c r="DO215" s="46"/>
      <c r="DP215" s="46"/>
      <c r="DQ215" s="46"/>
      <c r="DR215" s="46"/>
      <c r="DS215" s="46"/>
      <c r="DT215" s="46"/>
      <c r="DU215" s="46"/>
    </row>
    <row r="216" spans="1:125" s="84" customFormat="1" x14ac:dyDescent="0.35">
      <c r="A216" s="40"/>
      <c r="B216" s="40"/>
      <c r="C216" s="77"/>
      <c r="D216" s="78"/>
      <c r="E216" s="53"/>
      <c r="F216" s="132"/>
      <c r="G216" s="132"/>
      <c r="I216" s="95"/>
      <c r="J216" s="95"/>
      <c r="K216" s="95"/>
      <c r="L216" s="95"/>
      <c r="M216" s="95"/>
      <c r="N216" s="95"/>
      <c r="O216" s="95"/>
      <c r="P216" s="95"/>
      <c r="Q216" s="95"/>
      <c r="R216" s="95"/>
      <c r="S216" s="95"/>
      <c r="T216" s="95"/>
      <c r="U216" s="95"/>
      <c r="V216" s="95"/>
      <c r="W216" s="95"/>
      <c r="X216" s="95"/>
      <c r="Y216" s="95"/>
      <c r="Z216" s="95"/>
      <c r="AA216" s="95"/>
      <c r="AB216" s="95"/>
      <c r="AC216" s="95"/>
      <c r="AD216" s="95"/>
      <c r="AE216" s="95"/>
      <c r="AF216" s="95"/>
      <c r="AG216" s="95"/>
      <c r="AH216" s="95"/>
      <c r="AI216" s="95"/>
      <c r="DD216" s="46"/>
      <c r="DE216" s="46"/>
      <c r="DF216" s="46"/>
      <c r="DG216" s="46"/>
      <c r="DH216" s="46"/>
      <c r="DI216" s="46"/>
      <c r="DJ216" s="46"/>
      <c r="DK216" s="46"/>
      <c r="DL216" s="46"/>
      <c r="DM216" s="46"/>
      <c r="DN216" s="46"/>
      <c r="DO216" s="46"/>
      <c r="DP216" s="46"/>
      <c r="DQ216" s="46"/>
      <c r="DR216" s="46"/>
      <c r="DS216" s="46"/>
      <c r="DT216" s="46"/>
      <c r="DU216" s="46"/>
    </row>
    <row r="217" spans="1:125" s="84" customFormat="1" x14ac:dyDescent="0.35">
      <c r="A217" s="40"/>
      <c r="B217" s="40" t="s">
        <v>769</v>
      </c>
      <c r="C217" s="77"/>
      <c r="D217" s="78"/>
      <c r="E217" s="53"/>
      <c r="F217" s="132"/>
      <c r="G217" s="132"/>
      <c r="I217" s="95"/>
      <c r="J217" s="95"/>
      <c r="K217" s="95"/>
      <c r="L217" s="95"/>
      <c r="M217" s="95"/>
      <c r="N217" s="95"/>
      <c r="O217" s="95"/>
      <c r="P217" s="95"/>
      <c r="Q217" s="95"/>
      <c r="R217" s="95"/>
      <c r="S217" s="95"/>
      <c r="T217" s="95"/>
      <c r="U217" s="95"/>
      <c r="V217" s="95"/>
      <c r="W217" s="95"/>
      <c r="X217" s="95"/>
      <c r="Y217" s="95"/>
      <c r="Z217" s="95"/>
      <c r="AA217" s="95"/>
      <c r="AB217" s="95"/>
      <c r="AC217" s="95"/>
      <c r="AD217" s="95"/>
      <c r="AE217" s="95"/>
      <c r="AF217" s="95"/>
      <c r="AG217" s="95"/>
      <c r="AH217" s="95"/>
      <c r="AI217" s="95"/>
      <c r="DD217" s="46"/>
      <c r="DE217" s="46"/>
      <c r="DF217" s="46"/>
      <c r="DG217" s="46"/>
      <c r="DH217" s="46"/>
      <c r="DI217" s="46"/>
      <c r="DJ217" s="46"/>
      <c r="DK217" s="46"/>
      <c r="DL217" s="46"/>
      <c r="DM217" s="46"/>
      <c r="DN217" s="46"/>
      <c r="DO217" s="46"/>
      <c r="DP217" s="46"/>
      <c r="DQ217" s="46"/>
      <c r="DR217" s="46"/>
      <c r="DS217" s="46"/>
      <c r="DT217" s="46"/>
      <c r="DU217" s="46"/>
    </row>
    <row r="218" spans="1:125" s="84" customFormat="1" x14ac:dyDescent="0.35">
      <c r="A218" s="40"/>
      <c r="B218" s="40"/>
      <c r="C218" s="77"/>
      <c r="D218" s="78"/>
      <c r="E218" s="53"/>
      <c r="F218" s="132"/>
      <c r="G218" s="132"/>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DD218" s="46"/>
      <c r="DE218" s="46"/>
      <c r="DF218" s="46"/>
      <c r="DG218" s="46"/>
      <c r="DH218" s="46"/>
      <c r="DI218" s="46"/>
      <c r="DJ218" s="46"/>
      <c r="DK218" s="46"/>
      <c r="DL218" s="46"/>
      <c r="DM218" s="46"/>
      <c r="DN218" s="46"/>
      <c r="DO218" s="46"/>
      <c r="DP218" s="46"/>
      <c r="DQ218" s="46"/>
      <c r="DR218" s="46"/>
      <c r="DS218" s="46"/>
      <c r="DT218" s="46"/>
      <c r="DU218" s="46"/>
    </row>
    <row r="219" spans="1:125" s="84" customFormat="1" x14ac:dyDescent="0.35">
      <c r="A219" s="40"/>
      <c r="B219" s="40"/>
      <c r="C219" s="77"/>
      <c r="D219" s="78" t="s">
        <v>770</v>
      </c>
      <c r="E219" s="53"/>
      <c r="F219" s="132"/>
      <c r="G219" s="132"/>
      <c r="I219" s="95"/>
      <c r="J219" s="95"/>
      <c r="K219" s="95"/>
      <c r="L219" s="95"/>
      <c r="M219" s="95"/>
      <c r="N219" s="95"/>
      <c r="O219" s="95"/>
      <c r="P219" s="95"/>
      <c r="Q219" s="95"/>
      <c r="R219" s="95"/>
      <c r="S219" s="95"/>
      <c r="T219" s="95"/>
      <c r="U219" s="95"/>
      <c r="V219" s="95"/>
      <c r="W219" s="95"/>
      <c r="X219" s="95"/>
      <c r="Y219" s="95"/>
      <c r="Z219" s="95"/>
      <c r="AA219" s="95"/>
      <c r="AB219" s="95"/>
      <c r="AC219" s="95"/>
      <c r="AD219" s="95"/>
      <c r="AE219" s="95"/>
      <c r="AF219" s="95"/>
      <c r="AG219" s="95"/>
      <c r="AH219" s="95"/>
      <c r="AI219" s="95"/>
      <c r="DD219" s="46"/>
      <c r="DE219" s="46"/>
      <c r="DF219" s="46"/>
      <c r="DG219" s="46"/>
      <c r="DH219" s="46"/>
      <c r="DI219" s="46"/>
      <c r="DJ219" s="46"/>
      <c r="DK219" s="46"/>
      <c r="DL219" s="46"/>
      <c r="DM219" s="46"/>
      <c r="DN219" s="46"/>
      <c r="DO219" s="46"/>
      <c r="DP219" s="46"/>
      <c r="DQ219" s="46"/>
      <c r="DR219" s="46"/>
      <c r="DS219" s="46"/>
      <c r="DT219" s="46"/>
      <c r="DU219" s="46"/>
    </row>
    <row r="220" spans="1:125" s="84" customFormat="1" x14ac:dyDescent="0.35">
      <c r="A220" s="40"/>
      <c r="B220" s="40"/>
      <c r="C220" s="77"/>
      <c r="D220" s="78"/>
      <c r="E220" s="53" t="s">
        <v>771</v>
      </c>
      <c r="F220" s="132" t="s">
        <v>10</v>
      </c>
      <c r="G220" s="134">
        <f>Dashboard!E76</f>
        <v>0.2</v>
      </c>
      <c r="I220" s="95"/>
      <c r="J220" s="95"/>
      <c r="K220" s="95"/>
      <c r="L220" s="95"/>
      <c r="M220" s="95"/>
      <c r="N220" s="95"/>
      <c r="O220" s="95"/>
      <c r="P220" s="95"/>
      <c r="Q220" s="95"/>
      <c r="R220" s="95"/>
      <c r="S220" s="95"/>
      <c r="T220" s="95"/>
      <c r="U220" s="95"/>
      <c r="V220" s="95"/>
      <c r="W220" s="95"/>
      <c r="X220" s="95"/>
      <c r="Y220" s="95"/>
      <c r="Z220" s="95"/>
      <c r="AA220" s="95"/>
      <c r="AB220" s="95"/>
      <c r="AC220" s="95"/>
      <c r="AD220" s="95"/>
      <c r="AE220" s="95"/>
      <c r="AF220" s="95"/>
      <c r="AG220" s="95"/>
      <c r="AH220" s="95"/>
      <c r="AI220" s="95"/>
      <c r="DD220" s="46"/>
      <c r="DE220" s="46"/>
      <c r="DF220" s="46"/>
      <c r="DG220" s="46"/>
      <c r="DH220" s="46"/>
      <c r="DI220" s="46"/>
      <c r="DJ220" s="46"/>
      <c r="DK220" s="46"/>
      <c r="DL220" s="46"/>
      <c r="DM220" s="46"/>
      <c r="DN220" s="46"/>
      <c r="DO220" s="46"/>
      <c r="DP220" s="46"/>
      <c r="DQ220" s="46"/>
      <c r="DR220" s="46"/>
      <c r="DS220" s="46"/>
      <c r="DT220" s="46"/>
      <c r="DU220" s="46"/>
    </row>
    <row r="221" spans="1:125" s="84" customFormat="1" x14ac:dyDescent="0.35">
      <c r="A221" s="40"/>
      <c r="B221" s="40"/>
      <c r="C221" s="77"/>
      <c r="D221" s="78"/>
      <c r="E221" s="53" t="s">
        <v>772</v>
      </c>
      <c r="F221" s="132" t="s">
        <v>10</v>
      </c>
      <c r="G221" s="134">
        <f>Dashboard!E77</f>
        <v>0.2</v>
      </c>
      <c r="I221" s="95"/>
      <c r="J221" s="95"/>
      <c r="K221" s="95"/>
      <c r="L221" s="95"/>
      <c r="M221" s="95"/>
      <c r="N221" s="95"/>
      <c r="O221" s="95"/>
      <c r="P221" s="95"/>
      <c r="Q221" s="95"/>
      <c r="R221" s="95"/>
      <c r="S221" s="95"/>
      <c r="T221" s="95"/>
      <c r="U221" s="95"/>
      <c r="V221" s="95"/>
      <c r="W221" s="95"/>
      <c r="X221" s="95"/>
      <c r="Y221" s="95"/>
      <c r="Z221" s="95"/>
      <c r="AA221" s="95"/>
      <c r="AB221" s="95"/>
      <c r="AC221" s="95"/>
      <c r="AD221" s="95"/>
      <c r="AE221" s="95"/>
      <c r="AF221" s="95"/>
      <c r="AG221" s="95"/>
      <c r="AH221" s="95"/>
      <c r="AI221" s="95"/>
      <c r="DD221" s="46"/>
      <c r="DE221" s="46"/>
      <c r="DF221" s="46"/>
      <c r="DG221" s="46"/>
      <c r="DH221" s="46"/>
      <c r="DI221" s="46"/>
      <c r="DJ221" s="46"/>
      <c r="DK221" s="46"/>
      <c r="DL221" s="46"/>
      <c r="DM221" s="46"/>
      <c r="DN221" s="46"/>
      <c r="DO221" s="46"/>
      <c r="DP221" s="46"/>
      <c r="DQ221" s="46"/>
      <c r="DR221" s="46"/>
      <c r="DS221" s="46"/>
      <c r="DT221" s="46"/>
      <c r="DU221" s="46"/>
    </row>
    <row r="222" spans="1:125" s="84" customFormat="1" x14ac:dyDescent="0.35">
      <c r="A222" s="40"/>
      <c r="B222" s="40"/>
      <c r="C222" s="77"/>
      <c r="D222" s="78"/>
      <c r="E222" s="53"/>
      <c r="F222" s="132"/>
      <c r="G222" s="132"/>
      <c r="I222" s="95"/>
      <c r="J222" s="95"/>
      <c r="K222" s="95"/>
      <c r="L222" s="95"/>
      <c r="M222" s="95"/>
      <c r="N222" s="95"/>
      <c r="O222" s="95"/>
      <c r="P222" s="95"/>
      <c r="Q222" s="95"/>
      <c r="R222" s="95"/>
      <c r="S222" s="95"/>
      <c r="T222" s="95"/>
      <c r="U222" s="95"/>
      <c r="V222" s="95"/>
      <c r="W222" s="95"/>
      <c r="X222" s="95"/>
      <c r="Y222" s="95"/>
      <c r="Z222" s="95"/>
      <c r="AA222" s="95"/>
      <c r="AB222" s="95"/>
      <c r="AC222" s="95"/>
      <c r="AD222" s="95"/>
      <c r="AE222" s="95"/>
      <c r="AF222" s="95"/>
      <c r="AG222" s="95"/>
      <c r="AH222" s="95"/>
      <c r="AI222" s="95"/>
      <c r="DD222" s="46"/>
      <c r="DE222" s="46"/>
      <c r="DF222" s="46"/>
      <c r="DG222" s="46"/>
      <c r="DH222" s="46"/>
      <c r="DI222" s="46"/>
      <c r="DJ222" s="46"/>
      <c r="DK222" s="46"/>
      <c r="DL222" s="46"/>
      <c r="DM222" s="46"/>
      <c r="DN222" s="46"/>
      <c r="DO222" s="46"/>
      <c r="DP222" s="46"/>
      <c r="DQ222" s="46"/>
      <c r="DR222" s="46"/>
      <c r="DS222" s="46"/>
      <c r="DT222" s="46"/>
      <c r="DU222" s="46"/>
    </row>
    <row r="223" spans="1:125" s="84" customFormat="1" x14ac:dyDescent="0.35">
      <c r="A223" s="40"/>
      <c r="B223" s="40"/>
      <c r="C223" s="77"/>
      <c r="D223" s="78" t="s">
        <v>773</v>
      </c>
      <c r="E223" s="53"/>
      <c r="F223" s="132"/>
      <c r="G223" s="132"/>
      <c r="I223" s="95"/>
      <c r="J223" s="95"/>
      <c r="K223" s="95"/>
      <c r="L223" s="95"/>
      <c r="M223" s="95"/>
      <c r="N223" s="95"/>
      <c r="O223" s="95"/>
      <c r="P223" s="95"/>
      <c r="Q223" s="95"/>
      <c r="R223" s="95"/>
      <c r="S223" s="95"/>
      <c r="T223" s="95"/>
      <c r="U223" s="95"/>
      <c r="V223" s="95"/>
      <c r="W223" s="95"/>
      <c r="X223" s="95"/>
      <c r="Y223" s="95"/>
      <c r="Z223" s="95"/>
      <c r="AA223" s="95"/>
      <c r="AB223" s="95"/>
      <c r="AC223" s="95"/>
      <c r="AD223" s="95"/>
      <c r="AE223" s="95"/>
      <c r="AF223" s="95"/>
      <c r="AG223" s="95"/>
      <c r="AH223" s="95"/>
      <c r="AI223" s="95"/>
      <c r="DD223" s="46"/>
      <c r="DE223" s="46"/>
      <c r="DF223" s="46"/>
      <c r="DG223" s="46"/>
      <c r="DH223" s="46"/>
      <c r="DI223" s="46"/>
      <c r="DJ223" s="46"/>
      <c r="DK223" s="46"/>
      <c r="DL223" s="46"/>
      <c r="DM223" s="46"/>
      <c r="DN223" s="46"/>
      <c r="DO223" s="46"/>
      <c r="DP223" s="46"/>
      <c r="DQ223" s="46"/>
      <c r="DR223" s="46"/>
      <c r="DS223" s="46"/>
      <c r="DT223" s="46"/>
      <c r="DU223" s="46"/>
    </row>
    <row r="224" spans="1:125" s="84" customFormat="1" x14ac:dyDescent="0.35">
      <c r="A224" s="40"/>
      <c r="B224" s="40"/>
      <c r="C224" s="77"/>
      <c r="D224" s="78"/>
      <c r="E224" s="53" t="s">
        <v>774</v>
      </c>
      <c r="F224" s="132" t="s">
        <v>10</v>
      </c>
      <c r="G224" s="134">
        <f>Dashboard!F76</f>
        <v>0.2</v>
      </c>
      <c r="I224" s="95"/>
      <c r="J224" s="95"/>
      <c r="K224" s="95"/>
      <c r="L224" s="95"/>
      <c r="M224" s="95"/>
      <c r="N224" s="95"/>
      <c r="O224" s="95"/>
      <c r="P224" s="95"/>
      <c r="Q224" s="95"/>
      <c r="R224" s="95"/>
      <c r="S224" s="95"/>
      <c r="T224" s="95"/>
      <c r="U224" s="95"/>
      <c r="V224" s="95"/>
      <c r="W224" s="95"/>
      <c r="X224" s="95"/>
      <c r="Y224" s="95"/>
      <c r="Z224" s="95"/>
      <c r="AA224" s="95"/>
      <c r="AB224" s="95"/>
      <c r="AC224" s="95"/>
      <c r="AD224" s="95"/>
      <c r="AE224" s="95"/>
      <c r="AF224" s="95"/>
      <c r="AG224" s="95"/>
      <c r="AH224" s="95"/>
      <c r="AI224" s="95"/>
      <c r="DD224" s="46"/>
      <c r="DE224" s="46"/>
      <c r="DF224" s="46"/>
      <c r="DG224" s="46"/>
      <c r="DH224" s="46"/>
      <c r="DI224" s="46"/>
      <c r="DJ224" s="46"/>
      <c r="DK224" s="46"/>
      <c r="DL224" s="46"/>
      <c r="DM224" s="46"/>
      <c r="DN224" s="46"/>
      <c r="DO224" s="46"/>
      <c r="DP224" s="46"/>
      <c r="DQ224" s="46"/>
      <c r="DR224" s="46"/>
      <c r="DS224" s="46"/>
      <c r="DT224" s="46"/>
      <c r="DU224" s="46"/>
    </row>
    <row r="225" spans="1:125" s="84" customFormat="1" x14ac:dyDescent="0.35">
      <c r="A225" s="40"/>
      <c r="B225" s="40"/>
      <c r="C225" s="77"/>
      <c r="D225" s="78"/>
      <c r="E225" s="53" t="s">
        <v>775</v>
      </c>
      <c r="F225" s="132" t="s">
        <v>10</v>
      </c>
      <c r="G225" s="134">
        <f>Dashboard!F77</f>
        <v>0.2</v>
      </c>
      <c r="I225" s="95"/>
      <c r="J225" s="95"/>
      <c r="K225" s="95"/>
      <c r="L225" s="95"/>
      <c r="M225" s="95"/>
      <c r="N225" s="95"/>
      <c r="O225" s="95"/>
      <c r="P225" s="95"/>
      <c r="Q225" s="95"/>
      <c r="R225" s="95"/>
      <c r="S225" s="95"/>
      <c r="T225" s="95"/>
      <c r="U225" s="95"/>
      <c r="V225" s="95"/>
      <c r="W225" s="95"/>
      <c r="X225" s="95"/>
      <c r="Y225" s="95"/>
      <c r="Z225" s="95"/>
      <c r="AA225" s="95"/>
      <c r="AB225" s="95"/>
      <c r="AC225" s="95"/>
      <c r="AD225" s="95"/>
      <c r="AE225" s="95"/>
      <c r="AF225" s="95"/>
      <c r="AG225" s="95"/>
      <c r="AH225" s="95"/>
      <c r="AI225" s="95"/>
      <c r="DD225" s="46"/>
      <c r="DE225" s="46"/>
      <c r="DF225" s="46"/>
      <c r="DG225" s="46"/>
      <c r="DH225" s="46"/>
      <c r="DI225" s="46"/>
      <c r="DJ225" s="46"/>
      <c r="DK225" s="46"/>
      <c r="DL225" s="46"/>
      <c r="DM225" s="46"/>
      <c r="DN225" s="46"/>
      <c r="DO225" s="46"/>
      <c r="DP225" s="46"/>
      <c r="DQ225" s="46"/>
      <c r="DR225" s="46"/>
      <c r="DS225" s="46"/>
      <c r="DT225" s="46"/>
      <c r="DU225" s="46"/>
    </row>
    <row r="226" spans="1:125" s="84" customFormat="1" x14ac:dyDescent="0.35">
      <c r="A226" s="40"/>
      <c r="B226" s="40"/>
      <c r="C226" s="77"/>
      <c r="D226" s="78"/>
      <c r="E226" s="53"/>
      <c r="F226" s="132"/>
      <c r="G226" s="132"/>
      <c r="I226" s="95"/>
      <c r="J226" s="95"/>
      <c r="K226" s="95"/>
      <c r="L226" s="95"/>
      <c r="M226" s="95"/>
      <c r="N226" s="95"/>
      <c r="O226" s="95"/>
      <c r="P226" s="95"/>
      <c r="Q226" s="95"/>
      <c r="R226" s="95"/>
      <c r="S226" s="95"/>
      <c r="T226" s="95"/>
      <c r="U226" s="95"/>
      <c r="V226" s="95"/>
      <c r="W226" s="95"/>
      <c r="X226" s="95"/>
      <c r="Y226" s="95"/>
      <c r="Z226" s="95"/>
      <c r="AA226" s="95"/>
      <c r="AB226" s="95"/>
      <c r="AC226" s="95"/>
      <c r="AD226" s="95"/>
      <c r="AE226" s="95"/>
      <c r="AF226" s="95"/>
      <c r="AG226" s="95"/>
      <c r="AH226" s="95"/>
      <c r="AI226" s="95"/>
      <c r="DD226" s="46"/>
      <c r="DE226" s="46"/>
      <c r="DF226" s="46"/>
      <c r="DG226" s="46"/>
      <c r="DH226" s="46"/>
      <c r="DI226" s="46"/>
      <c r="DJ226" s="46"/>
      <c r="DK226" s="46"/>
      <c r="DL226" s="46"/>
      <c r="DM226" s="46"/>
      <c r="DN226" s="46"/>
      <c r="DO226" s="46"/>
      <c r="DP226" s="46"/>
      <c r="DQ226" s="46"/>
      <c r="DR226" s="46"/>
      <c r="DS226" s="46"/>
      <c r="DT226" s="46"/>
      <c r="DU226" s="46"/>
    </row>
    <row r="227" spans="1:125" s="84" customFormat="1" x14ac:dyDescent="0.35">
      <c r="A227" s="34"/>
      <c r="B227" s="34" t="s">
        <v>96</v>
      </c>
      <c r="C227" s="128"/>
      <c r="D227" s="129"/>
      <c r="E227" s="79"/>
      <c r="F227" s="130"/>
      <c r="G227" s="131"/>
      <c r="I227" s="95"/>
      <c r="J227" s="95"/>
      <c r="K227" s="95"/>
      <c r="L227" s="95"/>
      <c r="M227" s="95"/>
      <c r="N227" s="95"/>
      <c r="O227" s="95"/>
      <c r="P227" s="95"/>
      <c r="Q227" s="95"/>
      <c r="R227" s="95"/>
      <c r="S227" s="95"/>
      <c r="T227" s="95"/>
      <c r="U227" s="95"/>
      <c r="V227" s="95"/>
      <c r="W227" s="95"/>
      <c r="X227" s="95"/>
      <c r="Y227" s="95"/>
      <c r="Z227" s="95"/>
      <c r="AA227" s="95"/>
      <c r="AB227" s="95"/>
      <c r="AC227" s="95"/>
      <c r="AD227" s="95"/>
      <c r="AE227" s="95"/>
      <c r="AF227" s="95"/>
      <c r="AG227" s="95"/>
      <c r="AH227" s="95"/>
      <c r="AI227" s="95"/>
      <c r="DD227" s="46"/>
      <c r="DE227" s="46"/>
      <c r="DF227" s="46"/>
      <c r="DG227" s="46"/>
      <c r="DH227" s="46"/>
      <c r="DI227" s="46"/>
      <c r="DJ227" s="46"/>
      <c r="DK227" s="46"/>
      <c r="DL227" s="46"/>
      <c r="DM227" s="46"/>
      <c r="DN227" s="46"/>
      <c r="DO227" s="46"/>
      <c r="DP227" s="46"/>
      <c r="DQ227" s="46"/>
      <c r="DR227" s="46"/>
      <c r="DS227" s="46"/>
      <c r="DT227" s="46"/>
      <c r="DU227" s="46"/>
    </row>
    <row r="228" spans="1:125" s="84" customFormat="1" x14ac:dyDescent="0.35">
      <c r="A228" s="34"/>
      <c r="B228" s="34"/>
      <c r="C228" s="128"/>
      <c r="D228" s="129"/>
      <c r="E228" s="79"/>
      <c r="F228" s="130"/>
      <c r="G228" s="131"/>
      <c r="I228" s="95"/>
      <c r="J228" s="95"/>
      <c r="K228" s="95"/>
      <c r="L228" s="95"/>
      <c r="M228" s="95"/>
      <c r="N228" s="95"/>
      <c r="O228" s="95"/>
      <c r="P228" s="95"/>
      <c r="Q228" s="95"/>
      <c r="R228" s="95"/>
      <c r="S228" s="95"/>
      <c r="T228" s="95"/>
      <c r="U228" s="95"/>
      <c r="V228" s="95"/>
      <c r="W228" s="95"/>
      <c r="X228" s="95"/>
      <c r="Y228" s="95"/>
      <c r="Z228" s="95"/>
      <c r="AA228" s="95"/>
      <c r="AB228" s="95"/>
      <c r="AC228" s="95"/>
      <c r="AD228" s="95"/>
      <c r="AE228" s="95"/>
      <c r="AF228" s="95"/>
      <c r="AG228" s="95"/>
      <c r="AH228" s="95"/>
      <c r="AI228" s="95"/>
      <c r="DD228" s="46"/>
      <c r="DE228" s="46"/>
      <c r="DF228" s="46"/>
      <c r="DG228" s="46"/>
      <c r="DH228" s="46"/>
      <c r="DI228" s="46"/>
      <c r="DJ228" s="46"/>
      <c r="DK228" s="46"/>
      <c r="DL228" s="46"/>
      <c r="DM228" s="46"/>
      <c r="DN228" s="46"/>
      <c r="DO228" s="46"/>
      <c r="DP228" s="46"/>
      <c r="DQ228" s="46"/>
      <c r="DR228" s="46"/>
      <c r="DS228" s="46"/>
      <c r="DT228" s="46"/>
      <c r="DU228" s="46"/>
    </row>
    <row r="229" spans="1:125" s="84" customFormat="1" x14ac:dyDescent="0.35">
      <c r="A229" s="34"/>
      <c r="B229" s="34"/>
      <c r="C229" s="128" t="s">
        <v>97</v>
      </c>
      <c r="D229" s="129"/>
      <c r="E229" s="79"/>
      <c r="F229" s="130"/>
      <c r="G229" s="131"/>
      <c r="I229" s="95"/>
      <c r="J229" s="95"/>
      <c r="K229" s="95"/>
      <c r="L229" s="95"/>
      <c r="M229" s="95"/>
      <c r="N229" s="95"/>
      <c r="O229" s="95"/>
      <c r="P229" s="95"/>
      <c r="Q229" s="95"/>
      <c r="R229" s="95"/>
      <c r="S229" s="95"/>
      <c r="T229" s="95"/>
      <c r="U229" s="95"/>
      <c r="V229" s="95"/>
      <c r="W229" s="95"/>
      <c r="X229" s="95"/>
      <c r="Y229" s="95"/>
      <c r="Z229" s="95"/>
      <c r="AA229" s="95"/>
      <c r="AB229" s="95"/>
      <c r="AC229" s="95"/>
      <c r="AD229" s="95"/>
      <c r="AE229" s="95"/>
      <c r="AF229" s="95"/>
      <c r="AG229" s="95"/>
      <c r="AH229" s="95"/>
      <c r="AI229" s="95"/>
      <c r="DD229" s="46"/>
      <c r="DE229" s="46"/>
      <c r="DF229" s="46"/>
      <c r="DG229" s="46"/>
      <c r="DH229" s="46"/>
      <c r="DI229" s="46"/>
      <c r="DJ229" s="46"/>
      <c r="DK229" s="46"/>
      <c r="DL229" s="46"/>
      <c r="DM229" s="46"/>
      <c r="DN229" s="46"/>
      <c r="DO229" s="46"/>
      <c r="DP229" s="46"/>
      <c r="DQ229" s="46"/>
      <c r="DR229" s="46"/>
      <c r="DS229" s="46"/>
      <c r="DT229" s="46"/>
      <c r="DU229" s="46"/>
    </row>
    <row r="230" spans="1:125" s="84" customFormat="1" x14ac:dyDescent="0.35">
      <c r="A230" s="34"/>
      <c r="B230" s="34"/>
      <c r="C230" s="128"/>
      <c r="D230" s="129"/>
      <c r="E230" s="79"/>
      <c r="F230" s="130"/>
      <c r="G230" s="131"/>
      <c r="I230" s="95"/>
      <c r="J230" s="95"/>
      <c r="K230" s="95"/>
      <c r="L230" s="95"/>
      <c r="M230" s="95"/>
      <c r="N230" s="95"/>
      <c r="O230" s="95"/>
      <c r="P230" s="95"/>
      <c r="Q230" s="95"/>
      <c r="R230" s="95"/>
      <c r="S230" s="95"/>
      <c r="T230" s="95"/>
      <c r="U230" s="95"/>
      <c r="V230" s="95"/>
      <c r="W230" s="95"/>
      <c r="X230" s="95"/>
      <c r="Y230" s="95"/>
      <c r="Z230" s="95"/>
      <c r="AA230" s="95"/>
      <c r="AB230" s="95"/>
      <c r="AC230" s="95"/>
      <c r="AD230" s="95"/>
      <c r="AE230" s="95"/>
      <c r="AF230" s="95"/>
      <c r="AG230" s="95"/>
      <c r="AH230" s="95"/>
      <c r="AI230" s="95"/>
      <c r="DD230" s="46"/>
      <c r="DE230" s="46"/>
      <c r="DF230" s="46"/>
      <c r="DG230" s="46"/>
      <c r="DH230" s="46"/>
      <c r="DI230" s="46"/>
      <c r="DJ230" s="46"/>
      <c r="DK230" s="46"/>
      <c r="DL230" s="46"/>
      <c r="DM230" s="46"/>
      <c r="DN230" s="46"/>
      <c r="DO230" s="46"/>
      <c r="DP230" s="46"/>
      <c r="DQ230" s="46"/>
      <c r="DR230" s="46"/>
      <c r="DS230" s="46"/>
      <c r="DT230" s="46"/>
      <c r="DU230" s="46"/>
    </row>
    <row r="231" spans="1:125" s="84" customFormat="1" x14ac:dyDescent="0.35">
      <c r="A231" s="34"/>
      <c r="B231" s="34"/>
      <c r="C231" s="128"/>
      <c r="D231" s="129" t="s">
        <v>255</v>
      </c>
      <c r="E231" s="79"/>
      <c r="F231" s="130"/>
      <c r="G231" s="131"/>
      <c r="I231" s="95"/>
      <c r="J231" s="95"/>
      <c r="K231" s="95"/>
      <c r="L231" s="95"/>
      <c r="M231" s="95"/>
      <c r="N231" s="95"/>
      <c r="O231" s="95"/>
      <c r="P231" s="95"/>
      <c r="Q231" s="95"/>
      <c r="R231" s="95"/>
      <c r="S231" s="95"/>
      <c r="T231" s="95"/>
      <c r="U231" s="95"/>
      <c r="V231" s="95"/>
      <c r="W231" s="95"/>
      <c r="X231" s="95"/>
      <c r="Y231" s="95"/>
      <c r="Z231" s="95"/>
      <c r="AA231" s="95"/>
      <c r="AB231" s="95"/>
      <c r="AC231" s="95"/>
      <c r="AD231" s="95"/>
      <c r="AE231" s="95"/>
      <c r="AF231" s="95"/>
      <c r="AG231" s="95"/>
      <c r="AH231" s="95"/>
      <c r="AI231" s="95"/>
      <c r="DD231" s="46"/>
      <c r="DE231" s="46"/>
      <c r="DF231" s="46"/>
      <c r="DG231" s="46"/>
      <c r="DH231" s="46"/>
      <c r="DI231" s="46"/>
      <c r="DJ231" s="46"/>
      <c r="DK231" s="46"/>
      <c r="DL231" s="46"/>
      <c r="DM231" s="46"/>
      <c r="DN231" s="46"/>
      <c r="DO231" s="46"/>
      <c r="DP231" s="46"/>
      <c r="DQ231" s="46"/>
      <c r="DR231" s="46"/>
      <c r="DS231" s="46"/>
      <c r="DT231" s="46"/>
      <c r="DU231" s="46"/>
    </row>
    <row r="232" spans="1:125" s="84" customFormat="1" x14ac:dyDescent="0.35">
      <c r="A232" s="34"/>
      <c r="B232" s="34"/>
      <c r="C232" s="128"/>
      <c r="D232" s="129"/>
      <c r="E232" s="79" t="s">
        <v>256</v>
      </c>
      <c r="F232" s="132" t="s">
        <v>10</v>
      </c>
      <c r="G232" s="134">
        <f>Dashboard!$E$27</f>
        <v>0.15</v>
      </c>
      <c r="H232" s="84" t="s">
        <v>142</v>
      </c>
      <c r="I232" s="95"/>
      <c r="J232" s="95"/>
      <c r="K232" s="95"/>
      <c r="L232" s="95"/>
      <c r="M232" s="95"/>
      <c r="N232" s="95"/>
      <c r="O232" s="95"/>
      <c r="P232" s="95"/>
      <c r="Q232" s="95"/>
      <c r="R232" s="95"/>
      <c r="S232" s="95"/>
      <c r="T232" s="95"/>
      <c r="U232" s="95"/>
      <c r="V232" s="95"/>
      <c r="W232" s="95"/>
      <c r="X232" s="95"/>
      <c r="Y232" s="95"/>
      <c r="Z232" s="95"/>
      <c r="AA232" s="95"/>
      <c r="AB232" s="95"/>
      <c r="AC232" s="95"/>
      <c r="AD232" s="95"/>
      <c r="AE232" s="95"/>
      <c r="AF232" s="95"/>
      <c r="AG232" s="95"/>
      <c r="AH232" s="95"/>
      <c r="AI232" s="95"/>
      <c r="DD232" s="46"/>
      <c r="DE232" s="46"/>
      <c r="DF232" s="46"/>
      <c r="DG232" s="46"/>
      <c r="DH232" s="46"/>
      <c r="DI232" s="46"/>
      <c r="DJ232" s="46"/>
      <c r="DK232" s="46"/>
      <c r="DL232" s="46"/>
      <c r="DM232" s="46"/>
      <c r="DN232" s="46"/>
      <c r="DO232" s="46"/>
      <c r="DP232" s="46"/>
      <c r="DQ232" s="46"/>
      <c r="DR232" s="46"/>
      <c r="DS232" s="46"/>
      <c r="DT232" s="46"/>
      <c r="DU232" s="46"/>
    </row>
    <row r="233" spans="1:125" s="84" customFormat="1" x14ac:dyDescent="0.35">
      <c r="A233" s="34"/>
      <c r="B233" s="34"/>
      <c r="C233" s="128"/>
      <c r="D233" s="129"/>
      <c r="E233" s="79" t="s">
        <v>257</v>
      </c>
      <c r="F233" s="132" t="s">
        <v>10</v>
      </c>
      <c r="G233" s="134">
        <f>Dashboard!$E$28</f>
        <v>0</v>
      </c>
      <c r="H233" s="84" t="s">
        <v>142</v>
      </c>
      <c r="I233" s="95"/>
      <c r="J233" s="95"/>
      <c r="K233" s="95"/>
      <c r="L233" s="95"/>
      <c r="M233" s="95"/>
      <c r="N233" s="95"/>
      <c r="O233" s="95"/>
      <c r="P233" s="95"/>
      <c r="Q233" s="95"/>
      <c r="R233" s="95"/>
      <c r="S233" s="95"/>
      <c r="T233" s="95"/>
      <c r="U233" s="95"/>
      <c r="V233" s="95"/>
      <c r="W233" s="95"/>
      <c r="X233" s="95"/>
      <c r="Y233" s="95"/>
      <c r="Z233" s="95"/>
      <c r="AA233" s="95"/>
      <c r="AB233" s="95"/>
      <c r="AC233" s="95"/>
      <c r="AD233" s="95"/>
      <c r="AE233" s="95"/>
      <c r="AF233" s="95"/>
      <c r="AG233" s="95"/>
      <c r="AH233" s="95"/>
      <c r="AI233" s="95"/>
      <c r="DD233" s="46"/>
      <c r="DE233" s="46"/>
      <c r="DF233" s="46"/>
      <c r="DG233" s="46"/>
      <c r="DH233" s="46"/>
      <c r="DI233" s="46"/>
      <c r="DJ233" s="46"/>
      <c r="DK233" s="46"/>
      <c r="DL233" s="46"/>
      <c r="DM233" s="46"/>
      <c r="DN233" s="46"/>
      <c r="DO233" s="46"/>
      <c r="DP233" s="46"/>
      <c r="DQ233" s="46"/>
      <c r="DR233" s="46"/>
      <c r="DS233" s="46"/>
      <c r="DT233" s="46"/>
      <c r="DU233" s="46"/>
    </row>
    <row r="234" spans="1:125" s="84" customFormat="1" x14ac:dyDescent="0.35">
      <c r="A234" s="34"/>
      <c r="B234" s="34"/>
      <c r="C234" s="128"/>
      <c r="D234" s="129"/>
      <c r="E234" s="79" t="s">
        <v>258</v>
      </c>
      <c r="F234" s="132" t="s">
        <v>32</v>
      </c>
      <c r="G234" s="121">
        <f>Dashboard!$E$29</f>
        <v>0</v>
      </c>
      <c r="H234" s="84" t="s">
        <v>142</v>
      </c>
      <c r="I234" s="95"/>
      <c r="J234" s="95"/>
      <c r="K234" s="95"/>
      <c r="L234" s="95"/>
      <c r="M234" s="95"/>
      <c r="N234" s="95"/>
      <c r="O234" s="95"/>
      <c r="P234" s="95"/>
      <c r="Q234" s="95"/>
      <c r="R234" s="95"/>
      <c r="S234" s="95"/>
      <c r="T234" s="95"/>
      <c r="U234" s="95"/>
      <c r="V234" s="95"/>
      <c r="W234" s="95"/>
      <c r="X234" s="95"/>
      <c r="Y234" s="95"/>
      <c r="Z234" s="95"/>
      <c r="AA234" s="95"/>
      <c r="AB234" s="95"/>
      <c r="AC234" s="95"/>
      <c r="AD234" s="95"/>
      <c r="AE234" s="95"/>
      <c r="AF234" s="95"/>
      <c r="AG234" s="95"/>
      <c r="AH234" s="95"/>
      <c r="AI234" s="95"/>
      <c r="DD234" s="46"/>
      <c r="DE234" s="46"/>
      <c r="DF234" s="46"/>
      <c r="DG234" s="46"/>
      <c r="DH234" s="46"/>
      <c r="DI234" s="46"/>
      <c r="DJ234" s="46"/>
      <c r="DK234" s="46"/>
      <c r="DL234" s="46"/>
      <c r="DM234" s="46"/>
      <c r="DN234" s="46"/>
      <c r="DO234" s="46"/>
      <c r="DP234" s="46"/>
      <c r="DQ234" s="46"/>
      <c r="DR234" s="46"/>
      <c r="DS234" s="46"/>
      <c r="DT234" s="46"/>
      <c r="DU234" s="46"/>
    </row>
    <row r="235" spans="1:125" s="84" customFormat="1" x14ac:dyDescent="0.35">
      <c r="A235" s="34"/>
      <c r="B235" s="34"/>
      <c r="C235" s="128"/>
      <c r="D235" s="129"/>
      <c r="E235" s="79"/>
      <c r="F235" s="130"/>
      <c r="G235" s="131"/>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DD235" s="46"/>
      <c r="DE235" s="46"/>
      <c r="DF235" s="46"/>
      <c r="DG235" s="46"/>
      <c r="DH235" s="46"/>
      <c r="DI235" s="46"/>
      <c r="DJ235" s="46"/>
      <c r="DK235" s="46"/>
      <c r="DL235" s="46"/>
      <c r="DM235" s="46"/>
      <c r="DN235" s="46"/>
      <c r="DO235" s="46"/>
      <c r="DP235" s="46"/>
      <c r="DQ235" s="46"/>
      <c r="DR235" s="46"/>
      <c r="DS235" s="46"/>
      <c r="DT235" s="46"/>
      <c r="DU235" s="46"/>
    </row>
    <row r="236" spans="1:125" s="84" customFormat="1" x14ac:dyDescent="0.35">
      <c r="A236" s="34"/>
      <c r="B236" s="34"/>
      <c r="C236" s="128"/>
      <c r="D236" s="129" t="s">
        <v>196</v>
      </c>
      <c r="E236" s="79"/>
      <c r="F236" s="130"/>
      <c r="G236" s="131"/>
      <c r="I236" s="95"/>
      <c r="J236" s="95"/>
      <c r="K236" s="95"/>
      <c r="L236" s="95"/>
      <c r="M236" s="95"/>
      <c r="N236" s="95"/>
      <c r="O236" s="95"/>
      <c r="P236" s="95"/>
      <c r="Q236" s="95"/>
      <c r="R236" s="95"/>
      <c r="S236" s="95"/>
      <c r="T236" s="95"/>
      <c r="U236" s="95"/>
      <c r="V236" s="95"/>
      <c r="W236" s="95"/>
      <c r="X236" s="95"/>
      <c r="Y236" s="95"/>
      <c r="Z236" s="95"/>
      <c r="AA236" s="95"/>
      <c r="AB236" s="95"/>
      <c r="AC236" s="95"/>
      <c r="AD236" s="95"/>
      <c r="AE236" s="95"/>
      <c r="AF236" s="95"/>
      <c r="AG236" s="95"/>
      <c r="AH236" s="95"/>
      <c r="AI236" s="95"/>
      <c r="DD236" s="46"/>
      <c r="DE236" s="46"/>
      <c r="DF236" s="46"/>
      <c r="DG236" s="46"/>
      <c r="DH236" s="46"/>
      <c r="DI236" s="46"/>
      <c r="DJ236" s="46"/>
      <c r="DK236" s="46"/>
      <c r="DL236" s="46"/>
      <c r="DM236" s="46"/>
      <c r="DN236" s="46"/>
      <c r="DO236" s="46"/>
      <c r="DP236" s="46"/>
      <c r="DQ236" s="46"/>
      <c r="DR236" s="46"/>
      <c r="DS236" s="46"/>
      <c r="DT236" s="46"/>
      <c r="DU236" s="46"/>
    </row>
    <row r="237" spans="1:125" s="84" customFormat="1" x14ac:dyDescent="0.35">
      <c r="A237" s="34"/>
      <c r="B237" s="34"/>
      <c r="C237" s="128"/>
      <c r="D237" s="129"/>
      <c r="E237" s="79" t="s">
        <v>193</v>
      </c>
      <c r="F237" s="132" t="s">
        <v>10</v>
      </c>
      <c r="G237" s="134">
        <f>Dashboard!$F$27</f>
        <v>0.15</v>
      </c>
      <c r="H237" s="84" t="s">
        <v>142</v>
      </c>
      <c r="I237" s="95"/>
      <c r="J237" s="95"/>
      <c r="K237" s="95"/>
      <c r="L237" s="95"/>
      <c r="M237" s="95"/>
      <c r="N237" s="95"/>
      <c r="O237" s="95"/>
      <c r="P237" s="95"/>
      <c r="Q237" s="95"/>
      <c r="R237" s="95"/>
      <c r="S237" s="95"/>
      <c r="T237" s="95"/>
      <c r="U237" s="95"/>
      <c r="V237" s="95"/>
      <c r="W237" s="95"/>
      <c r="X237" s="95"/>
      <c r="Y237" s="95"/>
      <c r="Z237" s="95"/>
      <c r="AA237" s="95"/>
      <c r="AB237" s="95"/>
      <c r="AC237" s="95"/>
      <c r="AD237" s="95"/>
      <c r="AE237" s="95"/>
      <c r="AF237" s="95"/>
      <c r="AG237" s="95"/>
      <c r="AH237" s="95"/>
      <c r="AI237" s="95"/>
      <c r="DD237" s="46"/>
      <c r="DE237" s="46"/>
      <c r="DF237" s="46"/>
      <c r="DG237" s="46"/>
      <c r="DH237" s="46"/>
      <c r="DI237" s="46"/>
      <c r="DJ237" s="46"/>
      <c r="DK237" s="46"/>
      <c r="DL237" s="46"/>
      <c r="DM237" s="46"/>
      <c r="DN237" s="46"/>
      <c r="DO237" s="46"/>
      <c r="DP237" s="46"/>
      <c r="DQ237" s="46"/>
      <c r="DR237" s="46"/>
      <c r="DS237" s="46"/>
      <c r="DT237" s="46"/>
      <c r="DU237" s="46"/>
    </row>
    <row r="238" spans="1:125" s="84" customFormat="1" x14ac:dyDescent="0.35">
      <c r="A238" s="34"/>
      <c r="B238" s="34"/>
      <c r="C238" s="128"/>
      <c r="D238" s="129"/>
      <c r="E238" s="79" t="s">
        <v>194</v>
      </c>
      <c r="F238" s="132" t="s">
        <v>10</v>
      </c>
      <c r="G238" s="134">
        <f>Dashboard!$F$28</f>
        <v>0</v>
      </c>
      <c r="H238" s="84" t="s">
        <v>142</v>
      </c>
      <c r="I238" s="95"/>
      <c r="J238" s="95"/>
      <c r="K238" s="95"/>
      <c r="L238" s="95"/>
      <c r="M238" s="95"/>
      <c r="N238" s="95"/>
      <c r="O238" s="95"/>
      <c r="P238" s="95"/>
      <c r="Q238" s="95"/>
      <c r="R238" s="95"/>
      <c r="S238" s="95"/>
      <c r="T238" s="95"/>
      <c r="U238" s="95"/>
      <c r="V238" s="95"/>
      <c r="W238" s="95"/>
      <c r="X238" s="95"/>
      <c r="Y238" s="95"/>
      <c r="Z238" s="95"/>
      <c r="AA238" s="95"/>
      <c r="AB238" s="95"/>
      <c r="AC238" s="95"/>
      <c r="AD238" s="95"/>
      <c r="AE238" s="95"/>
      <c r="AF238" s="95"/>
      <c r="AG238" s="95"/>
      <c r="AH238" s="95"/>
      <c r="AI238" s="95"/>
      <c r="DD238" s="46"/>
      <c r="DE238" s="46"/>
      <c r="DF238" s="46"/>
      <c r="DG238" s="46"/>
      <c r="DH238" s="46"/>
      <c r="DI238" s="46"/>
      <c r="DJ238" s="46"/>
      <c r="DK238" s="46"/>
      <c r="DL238" s="46"/>
      <c r="DM238" s="46"/>
      <c r="DN238" s="46"/>
      <c r="DO238" s="46"/>
      <c r="DP238" s="46"/>
      <c r="DQ238" s="46"/>
      <c r="DR238" s="46"/>
      <c r="DS238" s="46"/>
      <c r="DT238" s="46"/>
      <c r="DU238" s="46"/>
    </row>
    <row r="239" spans="1:125" s="84" customFormat="1" x14ac:dyDescent="0.35">
      <c r="A239" s="34"/>
      <c r="B239" s="34"/>
      <c r="C239" s="128"/>
      <c r="D239" s="129"/>
      <c r="E239" s="79" t="s">
        <v>195</v>
      </c>
      <c r="F239" s="132" t="s">
        <v>32</v>
      </c>
      <c r="G239" s="121">
        <f>Dashboard!$F$29</f>
        <v>0</v>
      </c>
      <c r="H239" s="84" t="s">
        <v>142</v>
      </c>
      <c r="I239" s="95"/>
      <c r="J239" s="95"/>
      <c r="K239" s="95"/>
      <c r="L239" s="95"/>
      <c r="M239" s="95"/>
      <c r="N239" s="95"/>
      <c r="O239" s="95"/>
      <c r="P239" s="95"/>
      <c r="Q239" s="95"/>
      <c r="R239" s="95"/>
      <c r="S239" s="95"/>
      <c r="T239" s="95"/>
      <c r="U239" s="95"/>
      <c r="V239" s="95"/>
      <c r="W239" s="95"/>
      <c r="X239" s="95"/>
      <c r="Y239" s="95"/>
      <c r="Z239" s="95"/>
      <c r="AA239" s="95"/>
      <c r="AB239" s="95"/>
      <c r="AC239" s="95"/>
      <c r="AD239" s="95"/>
      <c r="AE239" s="95"/>
      <c r="AF239" s="95"/>
      <c r="AG239" s="95"/>
      <c r="AH239" s="95"/>
      <c r="AI239" s="95"/>
      <c r="DD239" s="46"/>
      <c r="DE239" s="46"/>
      <c r="DF239" s="46"/>
      <c r="DG239" s="46"/>
      <c r="DH239" s="46"/>
      <c r="DI239" s="46"/>
      <c r="DJ239" s="46"/>
      <c r="DK239" s="46"/>
      <c r="DL239" s="46"/>
      <c r="DM239" s="46"/>
      <c r="DN239" s="46"/>
      <c r="DO239" s="46"/>
      <c r="DP239" s="46"/>
      <c r="DQ239" s="46"/>
      <c r="DR239" s="46"/>
      <c r="DS239" s="46"/>
      <c r="DT239" s="46"/>
      <c r="DU239" s="46"/>
    </row>
    <row r="240" spans="1:125" s="84" customFormat="1" x14ac:dyDescent="0.35">
      <c r="A240" s="34"/>
      <c r="B240" s="34"/>
      <c r="C240" s="128"/>
      <c r="D240" s="129"/>
      <c r="E240" s="79"/>
      <c r="F240" s="130"/>
      <c r="G240" s="131"/>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DD240" s="46"/>
      <c r="DE240" s="46"/>
      <c r="DF240" s="46"/>
      <c r="DG240" s="46"/>
      <c r="DH240" s="46"/>
      <c r="DI240" s="46"/>
      <c r="DJ240" s="46"/>
      <c r="DK240" s="46"/>
      <c r="DL240" s="46"/>
      <c r="DM240" s="46"/>
      <c r="DN240" s="46"/>
      <c r="DO240" s="46"/>
      <c r="DP240" s="46"/>
      <c r="DQ240" s="46"/>
      <c r="DR240" s="46"/>
      <c r="DS240" s="46"/>
      <c r="DT240" s="46"/>
      <c r="DU240" s="46"/>
    </row>
    <row r="241" spans="1:125" s="84" customFormat="1" x14ac:dyDescent="0.35">
      <c r="A241" s="34"/>
      <c r="B241" s="34"/>
      <c r="C241" s="128" t="s">
        <v>35</v>
      </c>
      <c r="D241" s="129"/>
      <c r="E241" s="79"/>
      <c r="F241" s="130"/>
      <c r="G241" s="131"/>
      <c r="I241" s="95"/>
      <c r="J241" s="95"/>
      <c r="K241" s="95"/>
      <c r="L241" s="95"/>
      <c r="M241" s="95"/>
      <c r="N241" s="95"/>
      <c r="O241" s="95"/>
      <c r="P241" s="95"/>
      <c r="Q241" s="95"/>
      <c r="R241" s="95"/>
      <c r="S241" s="95"/>
      <c r="T241" s="95"/>
      <c r="U241" s="95"/>
      <c r="V241" s="95"/>
      <c r="W241" s="95"/>
      <c r="X241" s="95"/>
      <c r="Y241" s="95"/>
      <c r="Z241" s="95"/>
      <c r="AA241" s="95"/>
      <c r="AB241" s="95"/>
      <c r="AC241" s="95"/>
      <c r="AD241" s="95"/>
      <c r="AE241" s="95"/>
      <c r="AF241" s="95"/>
      <c r="AG241" s="95"/>
      <c r="AH241" s="95"/>
      <c r="AI241" s="95"/>
      <c r="DD241" s="46"/>
      <c r="DE241" s="46"/>
      <c r="DF241" s="46"/>
      <c r="DG241" s="46"/>
      <c r="DH241" s="46"/>
      <c r="DI241" s="46"/>
      <c r="DJ241" s="46"/>
      <c r="DK241" s="46"/>
      <c r="DL241" s="46"/>
      <c r="DM241" s="46"/>
      <c r="DN241" s="46"/>
      <c r="DO241" s="46"/>
      <c r="DP241" s="46"/>
      <c r="DQ241" s="46"/>
      <c r="DR241" s="46"/>
      <c r="DS241" s="46"/>
      <c r="DT241" s="46"/>
      <c r="DU241" s="46"/>
    </row>
    <row r="242" spans="1:125" s="84" customFormat="1" x14ac:dyDescent="0.35">
      <c r="A242" s="34"/>
      <c r="B242" s="34"/>
      <c r="C242" s="128"/>
      <c r="D242" s="129"/>
      <c r="E242" s="79"/>
      <c r="F242" s="130"/>
      <c r="G242" s="131"/>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c r="DD242" s="46"/>
      <c r="DE242" s="46"/>
      <c r="DF242" s="46"/>
      <c r="DG242" s="46"/>
      <c r="DH242" s="46"/>
      <c r="DI242" s="46"/>
      <c r="DJ242" s="46"/>
      <c r="DK242" s="46"/>
      <c r="DL242" s="46"/>
      <c r="DM242" s="46"/>
      <c r="DN242" s="46"/>
      <c r="DO242" s="46"/>
      <c r="DP242" s="46"/>
      <c r="DQ242" s="46"/>
      <c r="DR242" s="46"/>
      <c r="DS242" s="46"/>
      <c r="DT242" s="46"/>
      <c r="DU242" s="46"/>
    </row>
    <row r="243" spans="1:125" s="84" customFormat="1" x14ac:dyDescent="0.35">
      <c r="A243" s="34"/>
      <c r="B243" s="34"/>
      <c r="C243" s="128"/>
      <c r="D243" s="129" t="s">
        <v>259</v>
      </c>
      <c r="E243" s="79"/>
      <c r="F243" s="130"/>
      <c r="G243" s="131"/>
      <c r="I243" s="95"/>
      <c r="J243" s="95"/>
      <c r="K243" s="95"/>
      <c r="L243" s="95"/>
      <c r="M243" s="95"/>
      <c r="N243" s="95"/>
      <c r="O243" s="95"/>
      <c r="P243" s="95"/>
      <c r="Q243" s="95"/>
      <c r="R243" s="95"/>
      <c r="S243" s="95"/>
      <c r="T243" s="95"/>
      <c r="U243" s="95"/>
      <c r="V243" s="95"/>
      <c r="W243" s="95"/>
      <c r="X243" s="95"/>
      <c r="Y243" s="95"/>
      <c r="Z243" s="95"/>
      <c r="AA243" s="95"/>
      <c r="AB243" s="95"/>
      <c r="AC243" s="95"/>
      <c r="AD243" s="95"/>
      <c r="AE243" s="95"/>
      <c r="AF243" s="95"/>
      <c r="AG243" s="95"/>
      <c r="AH243" s="95"/>
      <c r="AI243" s="95"/>
      <c r="DD243" s="46"/>
      <c r="DE243" s="46"/>
      <c r="DF243" s="46"/>
      <c r="DG243" s="46"/>
      <c r="DH243" s="46"/>
      <c r="DI243" s="46"/>
      <c r="DJ243" s="46"/>
      <c r="DK243" s="46"/>
      <c r="DL243" s="46"/>
      <c r="DM243" s="46"/>
      <c r="DN243" s="46"/>
      <c r="DO243" s="46"/>
      <c r="DP243" s="46"/>
      <c r="DQ243" s="46"/>
      <c r="DR243" s="46"/>
      <c r="DS243" s="46"/>
      <c r="DT243" s="46"/>
      <c r="DU243" s="46"/>
    </row>
    <row r="244" spans="1:125" s="84" customFormat="1" x14ac:dyDescent="0.35">
      <c r="A244" s="34"/>
      <c r="B244" s="34"/>
      <c r="C244" s="128"/>
      <c r="D244" s="129"/>
      <c r="E244" s="79" t="s">
        <v>260</v>
      </c>
      <c r="F244" s="132" t="s">
        <v>10</v>
      </c>
      <c r="G244" s="134">
        <f>Dashboard!$E$15</f>
        <v>0.15</v>
      </c>
      <c r="H244" s="84" t="s">
        <v>142</v>
      </c>
      <c r="I244" s="95"/>
      <c r="J244" s="95"/>
      <c r="K244" s="95"/>
      <c r="L244" s="95"/>
      <c r="M244" s="95"/>
      <c r="N244" s="95"/>
      <c r="O244" s="95"/>
      <c r="P244" s="95"/>
      <c r="Q244" s="95"/>
      <c r="R244" s="95"/>
      <c r="S244" s="95"/>
      <c r="T244" s="95"/>
      <c r="U244" s="95"/>
      <c r="V244" s="95"/>
      <c r="W244" s="95"/>
      <c r="X244" s="95"/>
      <c r="Y244" s="95"/>
      <c r="Z244" s="95"/>
      <c r="AA244" s="95"/>
      <c r="AB244" s="95"/>
      <c r="AC244" s="95"/>
      <c r="AD244" s="95"/>
      <c r="AE244" s="95"/>
      <c r="AF244" s="95"/>
      <c r="AG244" s="95"/>
      <c r="AH244" s="95"/>
      <c r="AI244" s="95"/>
      <c r="DD244" s="46"/>
      <c r="DE244" s="46"/>
      <c r="DF244" s="46"/>
      <c r="DG244" s="46"/>
      <c r="DH244" s="46"/>
      <c r="DI244" s="46"/>
      <c r="DJ244" s="46"/>
      <c r="DK244" s="46"/>
      <c r="DL244" s="46"/>
      <c r="DM244" s="46"/>
      <c r="DN244" s="46"/>
      <c r="DO244" s="46"/>
      <c r="DP244" s="46"/>
      <c r="DQ244" s="46"/>
      <c r="DR244" s="46"/>
      <c r="DS244" s="46"/>
      <c r="DT244" s="46"/>
      <c r="DU244" s="46"/>
    </row>
    <row r="245" spans="1:125" s="84" customFormat="1" x14ac:dyDescent="0.35">
      <c r="A245" s="34"/>
      <c r="B245" s="34"/>
      <c r="C245" s="128"/>
      <c r="D245" s="129"/>
      <c r="E245" s="53" t="s">
        <v>261</v>
      </c>
      <c r="F245" s="132" t="s">
        <v>10</v>
      </c>
      <c r="G245" s="134">
        <f>Dashboard!$E$16</f>
        <v>0</v>
      </c>
      <c r="H245" s="84" t="s">
        <v>142</v>
      </c>
      <c r="I245" s="95"/>
      <c r="J245" s="95"/>
      <c r="K245" s="95"/>
      <c r="L245" s="95"/>
      <c r="M245" s="95"/>
      <c r="N245" s="95"/>
      <c r="O245" s="95"/>
      <c r="P245" s="95"/>
      <c r="Q245" s="95"/>
      <c r="R245" s="95"/>
      <c r="S245" s="95"/>
      <c r="T245" s="95"/>
      <c r="U245" s="95"/>
      <c r="V245" s="95"/>
      <c r="W245" s="95"/>
      <c r="X245" s="95"/>
      <c r="Y245" s="95"/>
      <c r="Z245" s="95"/>
      <c r="AA245" s="95"/>
      <c r="AB245" s="95"/>
      <c r="AC245" s="95"/>
      <c r="AD245" s="95"/>
      <c r="AE245" s="95"/>
      <c r="AF245" s="95"/>
      <c r="AG245" s="95"/>
      <c r="AH245" s="95"/>
      <c r="AI245" s="95"/>
      <c r="DD245" s="46"/>
      <c r="DE245" s="46"/>
      <c r="DF245" s="46"/>
      <c r="DG245" s="46"/>
      <c r="DH245" s="46"/>
      <c r="DI245" s="46"/>
      <c r="DJ245" s="46"/>
      <c r="DK245" s="46"/>
      <c r="DL245" s="46"/>
      <c r="DM245" s="46"/>
      <c r="DN245" s="46"/>
      <c r="DO245" s="46"/>
      <c r="DP245" s="46"/>
      <c r="DQ245" s="46"/>
      <c r="DR245" s="46"/>
      <c r="DS245" s="46"/>
      <c r="DT245" s="46"/>
      <c r="DU245" s="46"/>
    </row>
    <row r="246" spans="1:125" s="84" customFormat="1" x14ac:dyDescent="0.35">
      <c r="A246" s="34"/>
      <c r="B246" s="34"/>
      <c r="C246" s="128"/>
      <c r="D246" s="129"/>
      <c r="E246" s="79" t="s">
        <v>262</v>
      </c>
      <c r="F246" s="132" t="s">
        <v>32</v>
      </c>
      <c r="G246" s="121">
        <f>Dashboard!$E$17</f>
        <v>0</v>
      </c>
      <c r="H246" s="84" t="s">
        <v>142</v>
      </c>
      <c r="I246" s="95"/>
      <c r="J246" s="95"/>
      <c r="K246" s="95"/>
      <c r="L246" s="95"/>
      <c r="M246" s="95"/>
      <c r="N246" s="95"/>
      <c r="O246" s="95"/>
      <c r="P246" s="95"/>
      <c r="Q246" s="95"/>
      <c r="R246" s="95"/>
      <c r="S246" s="95"/>
      <c r="T246" s="95"/>
      <c r="U246" s="95"/>
      <c r="V246" s="95"/>
      <c r="W246" s="95"/>
      <c r="X246" s="95"/>
      <c r="Y246" s="95"/>
      <c r="Z246" s="95"/>
      <c r="AA246" s="95"/>
      <c r="AB246" s="95"/>
      <c r="AC246" s="95"/>
      <c r="AD246" s="95"/>
      <c r="AE246" s="95"/>
      <c r="AF246" s="95"/>
      <c r="AG246" s="95"/>
      <c r="AH246" s="95"/>
      <c r="AI246" s="95"/>
      <c r="DD246" s="46"/>
      <c r="DE246" s="46"/>
      <c r="DF246" s="46"/>
      <c r="DG246" s="46"/>
      <c r="DH246" s="46"/>
      <c r="DI246" s="46"/>
      <c r="DJ246" s="46"/>
      <c r="DK246" s="46"/>
      <c r="DL246" s="46"/>
      <c r="DM246" s="46"/>
      <c r="DN246" s="46"/>
      <c r="DO246" s="46"/>
      <c r="DP246" s="46"/>
      <c r="DQ246" s="46"/>
      <c r="DR246" s="46"/>
      <c r="DS246" s="46"/>
      <c r="DT246" s="46"/>
      <c r="DU246" s="46"/>
    </row>
    <row r="247" spans="1:125" s="84" customFormat="1" x14ac:dyDescent="0.35">
      <c r="A247" s="34"/>
      <c r="B247" s="34"/>
      <c r="C247" s="128"/>
      <c r="D247" s="129"/>
      <c r="E247" s="79"/>
      <c r="F247" s="130"/>
      <c r="G247" s="131"/>
      <c r="I247" s="95"/>
      <c r="J247" s="95"/>
      <c r="K247" s="95"/>
      <c r="L247" s="95"/>
      <c r="M247" s="95"/>
      <c r="N247" s="95"/>
      <c r="O247" s="95"/>
      <c r="P247" s="95"/>
      <c r="Q247" s="95"/>
      <c r="R247" s="95"/>
      <c r="S247" s="95"/>
      <c r="T247" s="95"/>
      <c r="U247" s="95"/>
      <c r="V247" s="95"/>
      <c r="W247" s="95"/>
      <c r="X247" s="95"/>
      <c r="Y247" s="95"/>
      <c r="Z247" s="95"/>
      <c r="AA247" s="95"/>
      <c r="AB247" s="95"/>
      <c r="AC247" s="95"/>
      <c r="AD247" s="95"/>
      <c r="AE247" s="95"/>
      <c r="AF247" s="95"/>
      <c r="AG247" s="95"/>
      <c r="AH247" s="95"/>
      <c r="AI247" s="95"/>
      <c r="DD247" s="46"/>
      <c r="DE247" s="46"/>
      <c r="DF247" s="46"/>
      <c r="DG247" s="46"/>
      <c r="DH247" s="46"/>
      <c r="DI247" s="46"/>
      <c r="DJ247" s="46"/>
      <c r="DK247" s="46"/>
      <c r="DL247" s="46"/>
      <c r="DM247" s="46"/>
      <c r="DN247" s="46"/>
      <c r="DO247" s="46"/>
      <c r="DP247" s="46"/>
      <c r="DQ247" s="46"/>
      <c r="DR247" s="46"/>
      <c r="DS247" s="46"/>
      <c r="DT247" s="46"/>
      <c r="DU247" s="46"/>
    </row>
    <row r="248" spans="1:125" s="84" customFormat="1" x14ac:dyDescent="0.35">
      <c r="A248" s="34"/>
      <c r="B248" s="34"/>
      <c r="C248" s="128"/>
      <c r="D248" s="129" t="s">
        <v>200</v>
      </c>
      <c r="I248" s="95"/>
      <c r="J248" s="95"/>
      <c r="K248" s="95"/>
      <c r="L248" s="95"/>
      <c r="M248" s="95"/>
      <c r="N248" s="95"/>
      <c r="O248" s="95"/>
      <c r="P248" s="95"/>
      <c r="Q248" s="95"/>
      <c r="R248" s="95"/>
      <c r="S248" s="95"/>
      <c r="T248" s="95"/>
      <c r="U248" s="95"/>
      <c r="V248" s="95"/>
      <c r="W248" s="95"/>
      <c r="X248" s="95"/>
      <c r="Y248" s="95"/>
      <c r="Z248" s="95"/>
      <c r="AA248" s="95"/>
      <c r="AB248" s="95"/>
      <c r="AC248" s="95"/>
      <c r="AD248" s="95"/>
      <c r="AE248" s="95"/>
      <c r="AF248" s="95"/>
      <c r="AG248" s="95"/>
      <c r="AH248" s="95"/>
      <c r="AI248" s="95"/>
      <c r="DD248" s="46"/>
      <c r="DE248" s="46"/>
      <c r="DF248" s="46"/>
      <c r="DG248" s="46"/>
      <c r="DH248" s="46"/>
      <c r="DI248" s="46"/>
      <c r="DJ248" s="46"/>
      <c r="DK248" s="46"/>
      <c r="DL248" s="46"/>
      <c r="DM248" s="46"/>
      <c r="DN248" s="46"/>
      <c r="DO248" s="46"/>
      <c r="DP248" s="46"/>
      <c r="DQ248" s="46"/>
      <c r="DR248" s="46"/>
      <c r="DS248" s="46"/>
      <c r="DT248" s="46"/>
      <c r="DU248" s="46"/>
    </row>
    <row r="249" spans="1:125" s="84" customFormat="1" x14ac:dyDescent="0.35">
      <c r="A249" s="34"/>
      <c r="B249" s="34"/>
      <c r="C249" s="128"/>
      <c r="D249" s="129"/>
      <c r="E249" s="79" t="s">
        <v>197</v>
      </c>
      <c r="F249" s="132" t="s">
        <v>10</v>
      </c>
      <c r="G249" s="134">
        <f>Dashboard!$F$15</f>
        <v>0.15</v>
      </c>
      <c r="H249" s="84" t="s">
        <v>142</v>
      </c>
      <c r="I249" s="95"/>
      <c r="J249" s="95"/>
      <c r="K249" s="95"/>
      <c r="L249" s="95"/>
      <c r="M249" s="95"/>
      <c r="N249" s="95"/>
      <c r="O249" s="95"/>
      <c r="P249" s="95"/>
      <c r="Q249" s="95"/>
      <c r="R249" s="95"/>
      <c r="S249" s="95"/>
      <c r="T249" s="95"/>
      <c r="U249" s="95"/>
      <c r="V249" s="95"/>
      <c r="W249" s="95"/>
      <c r="X249" s="95"/>
      <c r="Y249" s="95"/>
      <c r="Z249" s="95"/>
      <c r="AA249" s="95"/>
      <c r="AB249" s="95"/>
      <c r="AC249" s="95"/>
      <c r="AD249" s="95"/>
      <c r="AE249" s="95"/>
      <c r="AF249" s="95"/>
      <c r="AG249" s="95"/>
      <c r="AH249" s="95"/>
      <c r="AI249" s="95"/>
      <c r="DD249" s="46"/>
      <c r="DE249" s="46"/>
      <c r="DF249" s="46"/>
      <c r="DG249" s="46"/>
      <c r="DH249" s="46"/>
      <c r="DI249" s="46"/>
      <c r="DJ249" s="46"/>
      <c r="DK249" s="46"/>
      <c r="DL249" s="46"/>
      <c r="DM249" s="46"/>
      <c r="DN249" s="46"/>
      <c r="DO249" s="46"/>
      <c r="DP249" s="46"/>
      <c r="DQ249" s="46"/>
      <c r="DR249" s="46"/>
      <c r="DS249" s="46"/>
      <c r="DT249" s="46"/>
      <c r="DU249" s="46"/>
    </row>
    <row r="250" spans="1:125" s="84" customFormat="1" x14ac:dyDescent="0.35">
      <c r="A250" s="34"/>
      <c r="B250" s="34"/>
      <c r="C250" s="128"/>
      <c r="D250" s="129"/>
      <c r="E250" s="79" t="s">
        <v>198</v>
      </c>
      <c r="F250" s="132" t="s">
        <v>10</v>
      </c>
      <c r="G250" s="134">
        <f>Dashboard!$F$16</f>
        <v>0</v>
      </c>
      <c r="H250" s="84" t="s">
        <v>142</v>
      </c>
      <c r="I250" s="95"/>
      <c r="J250" s="95"/>
      <c r="K250" s="95"/>
      <c r="L250" s="95"/>
      <c r="M250" s="95"/>
      <c r="N250" s="95"/>
      <c r="O250" s="95"/>
      <c r="P250" s="95"/>
      <c r="Q250" s="95"/>
      <c r="R250" s="95"/>
      <c r="S250" s="95"/>
      <c r="T250" s="95"/>
      <c r="U250" s="95"/>
      <c r="V250" s="95"/>
      <c r="W250" s="95"/>
      <c r="X250" s="95"/>
      <c r="Y250" s="95"/>
      <c r="Z250" s="95"/>
      <c r="AA250" s="95"/>
      <c r="AB250" s="95"/>
      <c r="AC250" s="95"/>
      <c r="AD250" s="95"/>
      <c r="AE250" s="95"/>
      <c r="AF250" s="95"/>
      <c r="AG250" s="95"/>
      <c r="AH250" s="95"/>
      <c r="AI250" s="95"/>
      <c r="DD250" s="46"/>
      <c r="DE250" s="46"/>
      <c r="DF250" s="46"/>
      <c r="DG250" s="46"/>
      <c r="DH250" s="46"/>
      <c r="DI250" s="46"/>
      <c r="DJ250" s="46"/>
      <c r="DK250" s="46"/>
      <c r="DL250" s="46"/>
      <c r="DM250" s="46"/>
      <c r="DN250" s="46"/>
      <c r="DO250" s="46"/>
      <c r="DP250" s="46"/>
      <c r="DQ250" s="46"/>
      <c r="DR250" s="46"/>
      <c r="DS250" s="46"/>
      <c r="DT250" s="46"/>
      <c r="DU250" s="46"/>
    </row>
    <row r="251" spans="1:125" s="84" customFormat="1" x14ac:dyDescent="0.35">
      <c r="A251" s="34"/>
      <c r="B251" s="34"/>
      <c r="D251" s="129"/>
      <c r="E251" s="79" t="s">
        <v>199</v>
      </c>
      <c r="F251" s="132" t="s">
        <v>32</v>
      </c>
      <c r="G251" s="121">
        <f>Dashboard!$F$17</f>
        <v>0</v>
      </c>
      <c r="H251" s="84" t="s">
        <v>142</v>
      </c>
      <c r="I251" s="95"/>
      <c r="J251" s="95"/>
      <c r="K251" s="95"/>
      <c r="L251" s="95"/>
      <c r="M251" s="95"/>
      <c r="N251" s="95"/>
      <c r="O251" s="95"/>
      <c r="P251" s="95"/>
      <c r="Q251" s="95"/>
      <c r="R251" s="95"/>
      <c r="S251" s="95"/>
      <c r="T251" s="95"/>
      <c r="U251" s="95"/>
      <c r="V251" s="95"/>
      <c r="W251" s="95"/>
      <c r="X251" s="95"/>
      <c r="Y251" s="95"/>
      <c r="Z251" s="95"/>
      <c r="AA251" s="95"/>
      <c r="AB251" s="95"/>
      <c r="AC251" s="95"/>
      <c r="AD251" s="95"/>
      <c r="AE251" s="95"/>
      <c r="AF251" s="95"/>
      <c r="AG251" s="95"/>
      <c r="AH251" s="95"/>
      <c r="AI251" s="95"/>
      <c r="DD251" s="46"/>
      <c r="DE251" s="46"/>
      <c r="DF251" s="46"/>
      <c r="DG251" s="46"/>
      <c r="DH251" s="46"/>
      <c r="DI251" s="46"/>
      <c r="DJ251" s="46"/>
      <c r="DK251" s="46"/>
      <c r="DL251" s="46"/>
      <c r="DM251" s="46"/>
      <c r="DN251" s="46"/>
      <c r="DO251" s="46"/>
      <c r="DP251" s="46"/>
      <c r="DQ251" s="46"/>
      <c r="DR251" s="46"/>
      <c r="DS251" s="46"/>
      <c r="DT251" s="46"/>
      <c r="DU251" s="46"/>
    </row>
    <row r="252" spans="1:125" s="84" customFormat="1" x14ac:dyDescent="0.35">
      <c r="A252" s="34"/>
      <c r="B252" s="34"/>
      <c r="C252" s="128"/>
      <c r="D252" s="129"/>
      <c r="E252" s="79"/>
      <c r="F252" s="130"/>
      <c r="G252" s="131"/>
      <c r="I252" s="95"/>
      <c r="J252" s="95"/>
      <c r="K252" s="95"/>
      <c r="L252" s="95"/>
      <c r="M252" s="95"/>
      <c r="N252" s="95"/>
      <c r="O252" s="95"/>
      <c r="P252" s="95"/>
      <c r="Q252" s="95"/>
      <c r="R252" s="95"/>
      <c r="S252" s="95"/>
      <c r="T252" s="95"/>
      <c r="U252" s="95"/>
      <c r="V252" s="95"/>
      <c r="W252" s="95"/>
      <c r="X252" s="95"/>
      <c r="Y252" s="95"/>
      <c r="Z252" s="95"/>
      <c r="AA252" s="95"/>
      <c r="AB252" s="95"/>
      <c r="AC252" s="95"/>
      <c r="AD252" s="95"/>
      <c r="AE252" s="95"/>
      <c r="AF252" s="95"/>
      <c r="AG252" s="95"/>
      <c r="AH252" s="95"/>
      <c r="AI252" s="95"/>
      <c r="DD252" s="46"/>
      <c r="DE252" s="46"/>
      <c r="DF252" s="46"/>
      <c r="DG252" s="46"/>
      <c r="DH252" s="46"/>
      <c r="DI252" s="46"/>
      <c r="DJ252" s="46"/>
      <c r="DK252" s="46"/>
      <c r="DL252" s="46"/>
      <c r="DM252" s="46"/>
      <c r="DN252" s="46"/>
      <c r="DO252" s="46"/>
      <c r="DP252" s="46"/>
      <c r="DQ252" s="46"/>
      <c r="DR252" s="46"/>
      <c r="DS252" s="46"/>
      <c r="DT252" s="46"/>
      <c r="DU252" s="46"/>
    </row>
    <row r="253" spans="1:125" s="84" customFormat="1" x14ac:dyDescent="0.35">
      <c r="A253" s="34"/>
      <c r="B253" s="34"/>
      <c r="C253" s="128" t="s">
        <v>34</v>
      </c>
      <c r="I253" s="95"/>
      <c r="J253" s="95"/>
      <c r="K253" s="95"/>
      <c r="L253" s="95"/>
      <c r="M253" s="95"/>
      <c r="N253" s="95"/>
      <c r="O253" s="95"/>
      <c r="P253" s="95"/>
      <c r="Q253" s="95"/>
      <c r="R253" s="95"/>
      <c r="S253" s="95"/>
      <c r="T253" s="95"/>
      <c r="U253" s="95"/>
      <c r="V253" s="95"/>
      <c r="W253" s="95"/>
      <c r="X253" s="95"/>
      <c r="Y253" s="95"/>
      <c r="Z253" s="95"/>
      <c r="AA253" s="95"/>
      <c r="AB253" s="95"/>
      <c r="AC253" s="95"/>
      <c r="AD253" s="95"/>
      <c r="AE253" s="95"/>
      <c r="AF253" s="95"/>
      <c r="AG253" s="95"/>
      <c r="AH253" s="95"/>
      <c r="AI253" s="95"/>
      <c r="DD253" s="46"/>
      <c r="DE253" s="46"/>
      <c r="DF253" s="46"/>
      <c r="DG253" s="46"/>
      <c r="DH253" s="46"/>
      <c r="DI253" s="46"/>
      <c r="DJ253" s="46"/>
      <c r="DK253" s="46"/>
      <c r="DL253" s="46"/>
      <c r="DM253" s="46"/>
      <c r="DN253" s="46"/>
      <c r="DO253" s="46"/>
      <c r="DP253" s="46"/>
      <c r="DQ253" s="46"/>
      <c r="DR253" s="46"/>
      <c r="DS253" s="46"/>
      <c r="DT253" s="46"/>
      <c r="DU253" s="46"/>
    </row>
    <row r="254" spans="1:125" s="84" customFormat="1" x14ac:dyDescent="0.35">
      <c r="A254" s="34"/>
      <c r="B254" s="34"/>
      <c r="C254" s="128"/>
      <c r="I254" s="95"/>
      <c r="J254" s="95"/>
      <c r="K254" s="95"/>
      <c r="L254" s="95"/>
      <c r="M254" s="95"/>
      <c r="N254" s="95"/>
      <c r="O254" s="95"/>
      <c r="P254" s="95"/>
      <c r="Q254" s="95"/>
      <c r="R254" s="95"/>
      <c r="S254" s="95"/>
      <c r="T254" s="95"/>
      <c r="U254" s="95"/>
      <c r="V254" s="95"/>
      <c r="W254" s="95"/>
      <c r="X254" s="95"/>
      <c r="Y254" s="95"/>
      <c r="Z254" s="95"/>
      <c r="AA254" s="95"/>
      <c r="AB254" s="95"/>
      <c r="AC254" s="95"/>
      <c r="AD254" s="95"/>
      <c r="AE254" s="95"/>
      <c r="AF254" s="95"/>
      <c r="AG254" s="95"/>
      <c r="AH254" s="95"/>
      <c r="AI254" s="95"/>
      <c r="DD254" s="46"/>
      <c r="DE254" s="46"/>
      <c r="DF254" s="46"/>
      <c r="DG254" s="46"/>
      <c r="DH254" s="46"/>
      <c r="DI254" s="46"/>
      <c r="DJ254" s="46"/>
      <c r="DK254" s="46"/>
      <c r="DL254" s="46"/>
      <c r="DM254" s="46"/>
      <c r="DN254" s="46"/>
      <c r="DO254" s="46"/>
      <c r="DP254" s="46"/>
      <c r="DQ254" s="46"/>
      <c r="DR254" s="46"/>
      <c r="DS254" s="46"/>
      <c r="DT254" s="46"/>
      <c r="DU254" s="46"/>
    </row>
    <row r="255" spans="1:125" s="84" customFormat="1" x14ac:dyDescent="0.35">
      <c r="A255" s="34"/>
      <c r="B255" s="34"/>
      <c r="C255" s="128"/>
      <c r="D255" s="129" t="s">
        <v>263</v>
      </c>
      <c r="E255" s="79"/>
      <c r="F255" s="130"/>
      <c r="G255" s="131"/>
      <c r="I255" s="95"/>
      <c r="J255" s="95"/>
      <c r="K255" s="95"/>
      <c r="L255" s="95"/>
      <c r="M255" s="95"/>
      <c r="N255" s="95"/>
      <c r="O255" s="95"/>
      <c r="P255" s="95"/>
      <c r="Q255" s="95"/>
      <c r="R255" s="95"/>
      <c r="S255" s="95"/>
      <c r="T255" s="95"/>
      <c r="U255" s="95"/>
      <c r="V255" s="95"/>
      <c r="W255" s="95"/>
      <c r="X255" s="95"/>
      <c r="Y255" s="95"/>
      <c r="Z255" s="95"/>
      <c r="AA255" s="95"/>
      <c r="AB255" s="95"/>
      <c r="AC255" s="95"/>
      <c r="AD255" s="95"/>
      <c r="AE255" s="95"/>
      <c r="AF255" s="95"/>
      <c r="AG255" s="95"/>
      <c r="AH255" s="95"/>
      <c r="AI255" s="95"/>
      <c r="DD255" s="46"/>
      <c r="DE255" s="46"/>
      <c r="DF255" s="46"/>
      <c r="DG255" s="46"/>
      <c r="DH255" s="46"/>
      <c r="DI255" s="46"/>
      <c r="DJ255" s="46"/>
      <c r="DK255" s="46"/>
      <c r="DL255" s="46"/>
      <c r="DM255" s="46"/>
      <c r="DN255" s="46"/>
      <c r="DO255" s="46"/>
      <c r="DP255" s="46"/>
      <c r="DQ255" s="46"/>
      <c r="DR255" s="46"/>
      <c r="DS255" s="46"/>
      <c r="DT255" s="46"/>
      <c r="DU255" s="46"/>
    </row>
    <row r="256" spans="1:125" s="84" customFormat="1" x14ac:dyDescent="0.35">
      <c r="A256" s="34"/>
      <c r="B256" s="34"/>
      <c r="C256" s="128"/>
      <c r="D256" s="78"/>
      <c r="E256" s="53" t="s">
        <v>264</v>
      </c>
      <c r="F256" s="132" t="s">
        <v>10</v>
      </c>
      <c r="G256" s="134">
        <f>Dashboard!$E$67</f>
        <v>0.1</v>
      </c>
      <c r="H256" s="84" t="s">
        <v>142</v>
      </c>
      <c r="I256" s="95"/>
      <c r="J256" s="95"/>
      <c r="K256" s="95"/>
      <c r="L256" s="95"/>
      <c r="M256" s="95"/>
      <c r="N256" s="95"/>
      <c r="O256" s="95"/>
      <c r="P256" s="95"/>
      <c r="Q256" s="95"/>
      <c r="R256" s="95"/>
      <c r="S256" s="95"/>
      <c r="T256" s="95"/>
      <c r="U256" s="95"/>
      <c r="V256" s="95"/>
      <c r="W256" s="95"/>
      <c r="X256" s="95"/>
      <c r="Y256" s="95"/>
      <c r="Z256" s="95"/>
      <c r="AA256" s="95"/>
      <c r="AB256" s="95"/>
      <c r="AC256" s="95"/>
      <c r="AD256" s="95"/>
      <c r="AE256" s="95"/>
      <c r="AF256" s="95"/>
      <c r="AG256" s="95"/>
      <c r="AH256" s="95"/>
      <c r="AI256" s="95"/>
      <c r="DD256" s="46"/>
      <c r="DE256" s="46"/>
      <c r="DF256" s="46"/>
      <c r="DG256" s="46"/>
      <c r="DH256" s="46"/>
      <c r="DI256" s="46"/>
      <c r="DJ256" s="46"/>
      <c r="DK256" s="46"/>
      <c r="DL256" s="46"/>
      <c r="DM256" s="46"/>
      <c r="DN256" s="46"/>
      <c r="DO256" s="46"/>
      <c r="DP256" s="46"/>
      <c r="DQ256" s="46"/>
      <c r="DR256" s="46"/>
      <c r="DS256" s="46"/>
      <c r="DT256" s="46"/>
      <c r="DU256" s="46"/>
    </row>
    <row r="257" spans="1:125" s="84" customFormat="1" x14ac:dyDescent="0.35">
      <c r="A257" s="34"/>
      <c r="B257" s="34"/>
      <c r="C257" s="128"/>
      <c r="D257" s="129"/>
      <c r="E257" s="84" t="s">
        <v>265</v>
      </c>
      <c r="F257" s="132" t="s">
        <v>10</v>
      </c>
      <c r="G257" s="134">
        <f>Dashboard!$E$68</f>
        <v>0</v>
      </c>
      <c r="H257" s="84" t="s">
        <v>142</v>
      </c>
      <c r="I257" s="95"/>
      <c r="J257" s="95"/>
      <c r="K257" s="95"/>
      <c r="L257" s="95"/>
      <c r="M257" s="95"/>
      <c r="N257" s="95"/>
      <c r="O257" s="95"/>
      <c r="P257" s="95"/>
      <c r="Q257" s="95"/>
      <c r="R257" s="95"/>
      <c r="S257" s="95"/>
      <c r="T257" s="95"/>
      <c r="U257" s="95"/>
      <c r="V257" s="95"/>
      <c r="W257" s="95"/>
      <c r="X257" s="95"/>
      <c r="Y257" s="95"/>
      <c r="Z257" s="95"/>
      <c r="AA257" s="95"/>
      <c r="AB257" s="95"/>
      <c r="AC257" s="95"/>
      <c r="AD257" s="95"/>
      <c r="AE257" s="95"/>
      <c r="AF257" s="95"/>
      <c r="AG257" s="95"/>
      <c r="AH257" s="95"/>
      <c r="AI257" s="95"/>
      <c r="DD257" s="46"/>
      <c r="DE257" s="46"/>
      <c r="DF257" s="46"/>
      <c r="DG257" s="46"/>
      <c r="DH257" s="46"/>
      <c r="DI257" s="46"/>
      <c r="DJ257" s="46"/>
      <c r="DK257" s="46"/>
      <c r="DL257" s="46"/>
      <c r="DM257" s="46"/>
      <c r="DN257" s="46"/>
      <c r="DO257" s="46"/>
      <c r="DP257" s="46"/>
      <c r="DQ257" s="46"/>
      <c r="DR257" s="46"/>
      <c r="DS257" s="46"/>
      <c r="DT257" s="46"/>
      <c r="DU257" s="46"/>
    </row>
    <row r="258" spans="1:125" s="84" customFormat="1" x14ac:dyDescent="0.35">
      <c r="A258" s="34"/>
      <c r="B258" s="34"/>
      <c r="C258" s="128"/>
      <c r="D258" s="129"/>
      <c r="E258" s="84" t="s">
        <v>266</v>
      </c>
      <c r="F258" s="132" t="s">
        <v>32</v>
      </c>
      <c r="G258" s="121">
        <f>Dashboard!$E$69</f>
        <v>0</v>
      </c>
      <c r="H258" s="84" t="s">
        <v>142</v>
      </c>
      <c r="I258" s="95"/>
      <c r="J258" s="95"/>
      <c r="K258" s="95"/>
      <c r="L258" s="95"/>
      <c r="M258" s="95"/>
      <c r="N258" s="95"/>
      <c r="O258" s="95"/>
      <c r="P258" s="95"/>
      <c r="Q258" s="95"/>
      <c r="R258" s="95"/>
      <c r="S258" s="95"/>
      <c r="T258" s="95"/>
      <c r="U258" s="95"/>
      <c r="V258" s="95"/>
      <c r="W258" s="95"/>
      <c r="X258" s="95"/>
      <c r="Y258" s="95"/>
      <c r="Z258" s="95"/>
      <c r="AA258" s="95"/>
      <c r="AB258" s="95"/>
      <c r="AC258" s="95"/>
      <c r="AD258" s="95"/>
      <c r="AE258" s="95"/>
      <c r="AF258" s="95"/>
      <c r="AG258" s="95"/>
      <c r="AH258" s="95"/>
      <c r="AI258" s="95"/>
      <c r="DD258" s="46"/>
      <c r="DE258" s="46"/>
      <c r="DF258" s="46"/>
      <c r="DG258" s="46"/>
      <c r="DH258" s="46"/>
      <c r="DI258" s="46"/>
      <c r="DJ258" s="46"/>
      <c r="DK258" s="46"/>
      <c r="DL258" s="46"/>
      <c r="DM258" s="46"/>
      <c r="DN258" s="46"/>
      <c r="DO258" s="46"/>
      <c r="DP258" s="46"/>
      <c r="DQ258" s="46"/>
      <c r="DR258" s="46"/>
      <c r="DS258" s="46"/>
      <c r="DT258" s="46"/>
      <c r="DU258" s="46"/>
    </row>
    <row r="259" spans="1:125" s="84" customFormat="1" x14ac:dyDescent="0.35">
      <c r="A259" s="34"/>
      <c r="B259" s="34"/>
      <c r="C259" s="128"/>
      <c r="D259" s="129"/>
      <c r="E259" s="79"/>
      <c r="F259" s="130"/>
      <c r="G259" s="131"/>
      <c r="I259" s="95"/>
      <c r="J259" s="95"/>
      <c r="K259" s="95"/>
      <c r="L259" s="95"/>
      <c r="M259" s="95"/>
      <c r="N259" s="95"/>
      <c r="O259" s="95"/>
      <c r="P259" s="95"/>
      <c r="Q259" s="95"/>
      <c r="R259" s="95"/>
      <c r="S259" s="95"/>
      <c r="T259" s="95"/>
      <c r="U259" s="95"/>
      <c r="V259" s="95"/>
      <c r="W259" s="95"/>
      <c r="X259" s="95"/>
      <c r="Y259" s="95"/>
      <c r="Z259" s="95"/>
      <c r="AA259" s="95"/>
      <c r="AB259" s="95"/>
      <c r="AC259" s="95"/>
      <c r="AD259" s="95"/>
      <c r="AE259" s="95"/>
      <c r="AF259" s="95"/>
      <c r="AG259" s="95"/>
      <c r="AH259" s="95"/>
      <c r="AI259" s="95"/>
      <c r="DD259" s="46"/>
      <c r="DE259" s="46"/>
      <c r="DF259" s="46"/>
      <c r="DG259" s="46"/>
      <c r="DH259" s="46"/>
      <c r="DI259" s="46"/>
      <c r="DJ259" s="46"/>
      <c r="DK259" s="46"/>
      <c r="DL259" s="46"/>
      <c r="DM259" s="46"/>
      <c r="DN259" s="46"/>
      <c r="DO259" s="46"/>
      <c r="DP259" s="46"/>
      <c r="DQ259" s="46"/>
      <c r="DR259" s="46"/>
      <c r="DS259" s="46"/>
      <c r="DT259" s="46"/>
      <c r="DU259" s="46"/>
    </row>
    <row r="260" spans="1:125" s="84" customFormat="1" x14ac:dyDescent="0.35">
      <c r="A260" s="40"/>
      <c r="B260" s="40"/>
      <c r="C260" s="77"/>
      <c r="D260" s="78" t="s">
        <v>204</v>
      </c>
      <c r="E260" s="53"/>
      <c r="I260" s="95"/>
      <c r="J260" s="95"/>
      <c r="K260" s="95"/>
      <c r="L260" s="95"/>
      <c r="M260" s="95"/>
      <c r="N260" s="95"/>
      <c r="O260" s="95"/>
      <c r="P260" s="95"/>
      <c r="Q260" s="95"/>
      <c r="R260" s="95"/>
      <c r="S260" s="95"/>
      <c r="T260" s="95"/>
      <c r="U260" s="95"/>
      <c r="V260" s="95"/>
      <c r="W260" s="95"/>
      <c r="X260" s="95"/>
      <c r="Y260" s="95"/>
      <c r="Z260" s="95"/>
      <c r="AA260" s="95"/>
      <c r="AB260" s="95"/>
      <c r="AC260" s="95"/>
      <c r="AD260" s="95"/>
      <c r="AE260" s="95"/>
      <c r="AF260" s="95"/>
      <c r="AG260" s="95"/>
      <c r="AH260" s="95"/>
      <c r="AI260" s="95"/>
      <c r="DD260" s="46"/>
      <c r="DE260" s="46"/>
      <c r="DF260" s="46"/>
      <c r="DG260" s="46"/>
      <c r="DH260" s="46"/>
      <c r="DI260" s="46"/>
      <c r="DJ260" s="46"/>
      <c r="DK260" s="46"/>
      <c r="DL260" s="46"/>
      <c r="DM260" s="46"/>
      <c r="DN260" s="46"/>
      <c r="DO260" s="46"/>
      <c r="DP260" s="46"/>
      <c r="DQ260" s="46"/>
      <c r="DR260" s="46"/>
      <c r="DS260" s="46"/>
      <c r="DT260" s="46"/>
      <c r="DU260" s="46"/>
    </row>
    <row r="261" spans="1:125" s="84" customFormat="1" x14ac:dyDescent="0.35">
      <c r="A261" s="40"/>
      <c r="B261" s="40"/>
      <c r="C261" s="77"/>
      <c r="D261" s="78"/>
      <c r="E261" s="53" t="s">
        <v>201</v>
      </c>
      <c r="F261" s="132" t="s">
        <v>10</v>
      </c>
      <c r="G261" s="134">
        <f>Dashboard!$F$67</f>
        <v>0.1</v>
      </c>
      <c r="H261" s="84" t="s">
        <v>142</v>
      </c>
      <c r="I261" s="95"/>
      <c r="J261" s="95"/>
      <c r="K261" s="95"/>
      <c r="L261" s="95"/>
      <c r="M261" s="95"/>
      <c r="N261" s="95"/>
      <c r="O261" s="95"/>
      <c r="P261" s="95"/>
      <c r="Q261" s="95"/>
      <c r="R261" s="95"/>
      <c r="S261" s="95"/>
      <c r="T261" s="95"/>
      <c r="U261" s="95"/>
      <c r="V261" s="95"/>
      <c r="W261" s="95"/>
      <c r="X261" s="95"/>
      <c r="Y261" s="95"/>
      <c r="Z261" s="95"/>
      <c r="AA261" s="95"/>
      <c r="AB261" s="95"/>
      <c r="AC261" s="95"/>
      <c r="AD261" s="95"/>
      <c r="AE261" s="95"/>
      <c r="AF261" s="95"/>
      <c r="AG261" s="95"/>
      <c r="AH261" s="95"/>
      <c r="AI261" s="95"/>
      <c r="DD261" s="46"/>
      <c r="DE261" s="46"/>
      <c r="DF261" s="46"/>
      <c r="DG261" s="46"/>
      <c r="DH261" s="46"/>
      <c r="DI261" s="46"/>
      <c r="DJ261" s="46"/>
      <c r="DK261" s="46"/>
      <c r="DL261" s="46"/>
      <c r="DM261" s="46"/>
      <c r="DN261" s="46"/>
      <c r="DO261" s="46"/>
      <c r="DP261" s="46"/>
      <c r="DQ261" s="46"/>
      <c r="DR261" s="46"/>
      <c r="DS261" s="46"/>
      <c r="DT261" s="46"/>
      <c r="DU261" s="46"/>
    </row>
    <row r="262" spans="1:125" s="84" customFormat="1" x14ac:dyDescent="0.35">
      <c r="A262" s="40"/>
      <c r="B262" s="40"/>
      <c r="C262" s="77"/>
      <c r="D262" s="78"/>
      <c r="E262" s="53" t="s">
        <v>202</v>
      </c>
      <c r="F262" s="132" t="s">
        <v>10</v>
      </c>
      <c r="G262" s="134">
        <f>Dashboard!$F$68</f>
        <v>0</v>
      </c>
      <c r="H262" s="84" t="s">
        <v>142</v>
      </c>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DD262" s="46"/>
      <c r="DE262" s="46"/>
      <c r="DF262" s="46"/>
      <c r="DG262" s="46"/>
      <c r="DH262" s="46"/>
      <c r="DI262" s="46"/>
      <c r="DJ262" s="46"/>
      <c r="DK262" s="46"/>
      <c r="DL262" s="46"/>
      <c r="DM262" s="46"/>
      <c r="DN262" s="46"/>
      <c r="DO262" s="46"/>
      <c r="DP262" s="46"/>
      <c r="DQ262" s="46"/>
      <c r="DR262" s="46"/>
      <c r="DS262" s="46"/>
      <c r="DT262" s="46"/>
      <c r="DU262" s="46"/>
    </row>
    <row r="263" spans="1:125" s="84" customFormat="1" x14ac:dyDescent="0.35">
      <c r="A263" s="40"/>
      <c r="B263" s="40"/>
      <c r="C263" s="77"/>
      <c r="D263" s="78"/>
      <c r="E263" s="53" t="s">
        <v>203</v>
      </c>
      <c r="F263" s="132" t="s">
        <v>32</v>
      </c>
      <c r="G263" s="121">
        <f>Dashboard!$F$69</f>
        <v>0</v>
      </c>
      <c r="H263" s="84" t="s">
        <v>142</v>
      </c>
      <c r="I263" s="95"/>
      <c r="J263" s="95"/>
      <c r="K263" s="95"/>
      <c r="L263" s="95"/>
      <c r="M263" s="95"/>
      <c r="N263" s="95"/>
      <c r="O263" s="95"/>
      <c r="P263" s="95"/>
      <c r="Q263" s="95"/>
      <c r="R263" s="95"/>
      <c r="S263" s="95"/>
      <c r="T263" s="95"/>
      <c r="U263" s="95"/>
      <c r="V263" s="95"/>
      <c r="W263" s="95"/>
      <c r="X263" s="95"/>
      <c r="Y263" s="95"/>
      <c r="Z263" s="95"/>
      <c r="AA263" s="95"/>
      <c r="AB263" s="95"/>
      <c r="AC263" s="95"/>
      <c r="AD263" s="95"/>
      <c r="AE263" s="95"/>
      <c r="AF263" s="95"/>
      <c r="AG263" s="95"/>
      <c r="AH263" s="95"/>
      <c r="AI263" s="95"/>
      <c r="DD263" s="46"/>
      <c r="DE263" s="46"/>
      <c r="DF263" s="46"/>
      <c r="DG263" s="46"/>
      <c r="DH263" s="46"/>
      <c r="DI263" s="46"/>
      <c r="DJ263" s="46"/>
      <c r="DK263" s="46"/>
      <c r="DL263" s="46"/>
      <c r="DM263" s="46"/>
      <c r="DN263" s="46"/>
      <c r="DO263" s="46"/>
      <c r="DP263" s="46"/>
      <c r="DQ263" s="46"/>
      <c r="DR263" s="46"/>
      <c r="DS263" s="46"/>
      <c r="DT263" s="46"/>
      <c r="DU263" s="46"/>
    </row>
    <row r="264" spans="1:125" s="84" customFormat="1" x14ac:dyDescent="0.35">
      <c r="A264" s="4"/>
      <c r="B264" s="4"/>
      <c r="C264" s="80"/>
      <c r="D264" s="81"/>
      <c r="G264" s="95"/>
      <c r="I264" s="95"/>
      <c r="J264" s="95"/>
      <c r="K264" s="95"/>
      <c r="L264" s="95"/>
      <c r="M264" s="95"/>
      <c r="N264" s="95"/>
      <c r="O264" s="95"/>
      <c r="P264" s="95"/>
      <c r="Q264" s="95"/>
      <c r="R264" s="95"/>
      <c r="S264" s="95"/>
      <c r="T264" s="95"/>
      <c r="U264" s="95"/>
      <c r="V264" s="95"/>
      <c r="W264" s="95"/>
      <c r="X264" s="95"/>
      <c r="Y264" s="95"/>
      <c r="Z264" s="95"/>
      <c r="AA264" s="95"/>
      <c r="AB264" s="95"/>
      <c r="AC264" s="95"/>
      <c r="AD264" s="95"/>
      <c r="AE264" s="95"/>
      <c r="AF264" s="95"/>
      <c r="AG264" s="95"/>
      <c r="AH264" s="95"/>
      <c r="AI264" s="95"/>
      <c r="DD264" s="46"/>
      <c r="DE264" s="46"/>
      <c r="DF264" s="46"/>
      <c r="DG264" s="46"/>
      <c r="DH264" s="46"/>
      <c r="DI264" s="46"/>
      <c r="DJ264" s="46"/>
      <c r="DK264" s="46"/>
      <c r="DL264" s="46"/>
      <c r="DM264" s="46"/>
      <c r="DN264" s="46"/>
      <c r="DO264" s="46"/>
      <c r="DP264" s="46"/>
      <c r="DQ264" s="46"/>
      <c r="DR264" s="46"/>
      <c r="DS264" s="46"/>
      <c r="DT264" s="46"/>
      <c r="DU264" s="46"/>
    </row>
    <row r="265" spans="1:125" x14ac:dyDescent="0.35">
      <c r="A265" s="292" t="s">
        <v>51</v>
      </c>
      <c r="B265" s="292"/>
      <c r="C265" s="557"/>
      <c r="D265" s="558"/>
      <c r="E265" s="551"/>
      <c r="F265" s="551"/>
      <c r="G265" s="559"/>
      <c r="H265" s="551"/>
      <c r="I265" s="559"/>
      <c r="J265" s="559"/>
      <c r="K265" s="559"/>
      <c r="L265" s="559"/>
      <c r="M265" s="559"/>
      <c r="N265" s="559"/>
      <c r="O265" s="559"/>
      <c r="P265" s="559"/>
      <c r="Q265" s="559"/>
      <c r="R265" s="559"/>
      <c r="S265" s="559"/>
      <c r="T265" s="559"/>
      <c r="U265" s="559"/>
      <c r="V265" s="559"/>
      <c r="W265" s="559"/>
      <c r="X265" s="559"/>
      <c r="Y265" s="559"/>
      <c r="Z265" s="559"/>
      <c r="AA265" s="559"/>
      <c r="AB265" s="559"/>
      <c r="AC265" s="559"/>
      <c r="AD265" s="559"/>
      <c r="AE265" s="559"/>
      <c r="AF265" s="559"/>
      <c r="AG265" s="559"/>
      <c r="AH265" s="559"/>
      <c r="AI265" s="559"/>
    </row>
    <row r="266" spans="1:125" s="84" customFormat="1" x14ac:dyDescent="0.35">
      <c r="A266" s="4"/>
      <c r="B266" s="4"/>
      <c r="C266" s="80"/>
      <c r="D266" s="81"/>
      <c r="G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DD266" s="46"/>
      <c r="DE266" s="46"/>
      <c r="DF266" s="46"/>
      <c r="DG266" s="46"/>
      <c r="DH266" s="46"/>
      <c r="DI266" s="46"/>
      <c r="DJ266" s="46"/>
      <c r="DK266" s="46"/>
      <c r="DL266" s="46"/>
      <c r="DM266" s="46"/>
      <c r="DN266" s="46"/>
      <c r="DO266" s="46"/>
      <c r="DP266" s="46"/>
      <c r="DQ266" s="46"/>
      <c r="DR266" s="46"/>
      <c r="DS266" s="46"/>
      <c r="DT266" s="46"/>
      <c r="DU266" s="46"/>
    </row>
    <row r="267" spans="1:125" s="84" customFormat="1" x14ac:dyDescent="0.35">
      <c r="A267" s="4"/>
      <c r="B267" s="4"/>
      <c r="C267" s="80" t="s">
        <v>555</v>
      </c>
      <c r="D267" s="81"/>
      <c r="G267" s="95"/>
      <c r="I267" s="95"/>
      <c r="J267" s="95"/>
      <c r="K267" s="95"/>
      <c r="L267" s="95"/>
      <c r="M267" s="95"/>
      <c r="N267" s="95"/>
      <c r="O267" s="95"/>
      <c r="P267" s="95"/>
      <c r="Q267" s="95"/>
      <c r="R267" s="95"/>
      <c r="S267" s="95"/>
      <c r="T267" s="95"/>
      <c r="U267" s="95"/>
      <c r="V267" s="95"/>
      <c r="W267" s="95"/>
      <c r="X267" s="95"/>
      <c r="Y267" s="95"/>
      <c r="Z267" s="95"/>
      <c r="AA267" s="95"/>
      <c r="AB267" s="95"/>
      <c r="AC267" s="95"/>
      <c r="AD267" s="95"/>
      <c r="AE267" s="95"/>
      <c r="AF267" s="95"/>
      <c r="AG267" s="95"/>
      <c r="AH267" s="95"/>
      <c r="AI267" s="95"/>
      <c r="DD267" s="46"/>
      <c r="DE267" s="46"/>
      <c r="DF267" s="46"/>
      <c r="DG267" s="46"/>
      <c r="DH267" s="46"/>
      <c r="DI267" s="46"/>
      <c r="DJ267" s="46"/>
      <c r="DK267" s="46"/>
      <c r="DL267" s="46"/>
      <c r="DM267" s="46"/>
      <c r="DN267" s="46"/>
      <c r="DO267" s="46"/>
      <c r="DP267" s="46"/>
      <c r="DQ267" s="46"/>
      <c r="DR267" s="46"/>
      <c r="DS267" s="46"/>
      <c r="DT267" s="46"/>
      <c r="DU267" s="46"/>
    </row>
    <row r="268" spans="1:125" s="84" customFormat="1" x14ac:dyDescent="0.35">
      <c r="A268" s="4"/>
      <c r="B268" s="4"/>
      <c r="C268" s="80"/>
      <c r="D268" s="81"/>
      <c r="G268" s="95"/>
      <c r="I268" s="95"/>
      <c r="J268" s="95"/>
      <c r="K268" s="95"/>
      <c r="L268" s="95"/>
      <c r="M268" s="95"/>
      <c r="N268" s="95"/>
      <c r="O268" s="95"/>
      <c r="P268" s="95"/>
      <c r="Q268" s="95"/>
      <c r="R268" s="95"/>
      <c r="S268" s="95"/>
      <c r="T268" s="95"/>
      <c r="U268" s="95"/>
      <c r="V268" s="95"/>
      <c r="W268" s="95"/>
      <c r="X268" s="95"/>
      <c r="Y268" s="95"/>
      <c r="Z268" s="95"/>
      <c r="AA268" s="95"/>
      <c r="AB268" s="95"/>
      <c r="AC268" s="95"/>
      <c r="AD268" s="95"/>
      <c r="AE268" s="95"/>
      <c r="AF268" s="95"/>
      <c r="AG268" s="95"/>
      <c r="AH268" s="95"/>
      <c r="AI268" s="95"/>
      <c r="DD268" s="46"/>
      <c r="DE268" s="46"/>
      <c r="DF268" s="46"/>
      <c r="DG268" s="46"/>
      <c r="DH268" s="46"/>
      <c r="DI268" s="46"/>
      <c r="DJ268" s="46"/>
      <c r="DK268" s="46"/>
      <c r="DL268" s="46"/>
      <c r="DM268" s="46"/>
      <c r="DN268" s="46"/>
      <c r="DO268" s="46"/>
      <c r="DP268" s="46"/>
      <c r="DQ268" s="46"/>
      <c r="DR268" s="46"/>
      <c r="DS268" s="46"/>
      <c r="DT268" s="46"/>
      <c r="DU268" s="46"/>
    </row>
    <row r="269" spans="1:125" s="84" customFormat="1" x14ac:dyDescent="0.35">
      <c r="A269" s="4"/>
      <c r="B269" s="4"/>
      <c r="C269" s="80"/>
      <c r="D269" s="81" t="s">
        <v>556</v>
      </c>
      <c r="G269" s="95"/>
      <c r="I269" s="95"/>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c r="AI269" s="95"/>
      <c r="DD269" s="46"/>
      <c r="DE269" s="46"/>
      <c r="DF269" s="46"/>
      <c r="DG269" s="46"/>
      <c r="DH269" s="46"/>
      <c r="DI269" s="46"/>
      <c r="DJ269" s="46"/>
      <c r="DK269" s="46"/>
      <c r="DL269" s="46"/>
      <c r="DM269" s="46"/>
      <c r="DN269" s="46"/>
      <c r="DO269" s="46"/>
      <c r="DP269" s="46"/>
      <c r="DQ269" s="46"/>
      <c r="DR269" s="46"/>
      <c r="DS269" s="46"/>
      <c r="DT269" s="46"/>
      <c r="DU269" s="46"/>
    </row>
    <row r="270" spans="1:125" s="84" customFormat="1" x14ac:dyDescent="0.35">
      <c r="A270" s="4"/>
      <c r="B270" s="4"/>
      <c r="C270" s="80"/>
      <c r="D270" s="81"/>
      <c r="E270" s="84" t="s">
        <v>561</v>
      </c>
      <c r="F270" s="84" t="s">
        <v>10</v>
      </c>
      <c r="G270" s="142">
        <f>Dashboard!$E$19</f>
        <v>0.6</v>
      </c>
      <c r="H270" s="84" t="s">
        <v>142</v>
      </c>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95"/>
      <c r="AH270" s="95"/>
      <c r="AI270" s="95"/>
      <c r="DD270" s="46"/>
      <c r="DE270" s="46"/>
      <c r="DF270" s="46"/>
      <c r="DG270" s="46"/>
      <c r="DH270" s="46"/>
      <c r="DI270" s="46"/>
      <c r="DJ270" s="46"/>
      <c r="DK270" s="46"/>
      <c r="DL270" s="46"/>
      <c r="DM270" s="46"/>
      <c r="DN270" s="46"/>
      <c r="DO270" s="46"/>
      <c r="DP270" s="46"/>
      <c r="DQ270" s="46"/>
      <c r="DR270" s="46"/>
      <c r="DS270" s="46"/>
      <c r="DT270" s="46"/>
      <c r="DU270" s="46"/>
    </row>
    <row r="271" spans="1:125" s="84" customFormat="1" x14ac:dyDescent="0.35">
      <c r="A271" s="4"/>
      <c r="B271" s="4"/>
      <c r="C271" s="80"/>
      <c r="D271" s="81"/>
      <c r="G271" s="95"/>
      <c r="I271" s="95"/>
      <c r="J271" s="95"/>
      <c r="K271" s="95"/>
      <c r="L271" s="95"/>
      <c r="M271" s="95"/>
      <c r="N271" s="95"/>
      <c r="O271" s="95"/>
      <c r="P271" s="95"/>
      <c r="Q271" s="95"/>
      <c r="R271" s="95"/>
      <c r="S271" s="95"/>
      <c r="T271" s="95"/>
      <c r="U271" s="95"/>
      <c r="V271" s="95"/>
      <c r="W271" s="95"/>
      <c r="X271" s="95"/>
      <c r="Y271" s="95"/>
      <c r="Z271" s="95"/>
      <c r="AA271" s="95"/>
      <c r="AB271" s="95"/>
      <c r="AC271" s="95"/>
      <c r="AD271" s="95"/>
      <c r="AE271" s="95"/>
      <c r="AF271" s="95"/>
      <c r="AG271" s="95"/>
      <c r="AH271" s="95"/>
      <c r="AI271" s="95"/>
      <c r="DD271" s="46"/>
      <c r="DE271" s="46"/>
      <c r="DF271" s="46"/>
      <c r="DG271" s="46"/>
      <c r="DH271" s="46"/>
      <c r="DI271" s="46"/>
      <c r="DJ271" s="46"/>
      <c r="DK271" s="46"/>
      <c r="DL271" s="46"/>
      <c r="DM271" s="46"/>
      <c r="DN271" s="46"/>
      <c r="DO271" s="46"/>
      <c r="DP271" s="46"/>
      <c r="DQ271" s="46"/>
      <c r="DR271" s="46"/>
      <c r="DS271" s="46"/>
      <c r="DT271" s="46"/>
      <c r="DU271" s="46"/>
    </row>
    <row r="272" spans="1:125" s="84" customFormat="1" x14ac:dyDescent="0.35">
      <c r="A272" s="4"/>
      <c r="B272" s="4"/>
      <c r="C272" s="80"/>
      <c r="D272" s="81" t="s">
        <v>557</v>
      </c>
      <c r="G272" s="95"/>
      <c r="I272" s="95"/>
      <c r="J272" s="95"/>
      <c r="K272" s="95"/>
      <c r="L272" s="95"/>
      <c r="M272" s="95"/>
      <c r="N272" s="95"/>
      <c r="O272" s="95"/>
      <c r="P272" s="95"/>
      <c r="Q272" s="95"/>
      <c r="R272" s="95"/>
      <c r="S272" s="95"/>
      <c r="T272" s="95"/>
      <c r="U272" s="95"/>
      <c r="V272" s="95"/>
      <c r="W272" s="95"/>
      <c r="X272" s="95"/>
      <c r="Y272" s="95"/>
      <c r="Z272" s="95"/>
      <c r="AA272" s="95"/>
      <c r="AB272" s="95"/>
      <c r="AC272" s="95"/>
      <c r="AD272" s="95"/>
      <c r="AE272" s="95"/>
      <c r="AF272" s="95"/>
      <c r="AG272" s="95"/>
      <c r="AH272" s="95"/>
      <c r="AI272" s="95"/>
      <c r="DD272" s="46"/>
      <c r="DE272" s="46"/>
      <c r="DF272" s="46"/>
      <c r="DG272" s="46"/>
      <c r="DH272" s="46"/>
      <c r="DI272" s="46"/>
      <c r="DJ272" s="46"/>
      <c r="DK272" s="46"/>
      <c r="DL272" s="46"/>
      <c r="DM272" s="46"/>
      <c r="DN272" s="46"/>
      <c r="DO272" s="46"/>
      <c r="DP272" s="46"/>
      <c r="DQ272" s="46"/>
      <c r="DR272" s="46"/>
      <c r="DS272" s="46"/>
      <c r="DT272" s="46"/>
      <c r="DU272" s="46"/>
    </row>
    <row r="273" spans="1:125" s="84" customFormat="1" x14ac:dyDescent="0.35">
      <c r="A273" s="4"/>
      <c r="B273" s="4"/>
      <c r="C273" s="80"/>
      <c r="D273" s="81"/>
      <c r="E273" s="84" t="s">
        <v>558</v>
      </c>
      <c r="F273" s="84" t="s">
        <v>10</v>
      </c>
      <c r="G273" s="142">
        <f>Dashboard!E20</f>
        <v>0.06</v>
      </c>
      <c r="H273" s="84" t="s">
        <v>142</v>
      </c>
      <c r="I273" s="95"/>
      <c r="J273" s="95"/>
      <c r="K273" s="95"/>
      <c r="L273" s="95"/>
      <c r="M273" s="95"/>
      <c r="N273" s="95"/>
      <c r="O273" s="95"/>
      <c r="P273" s="95"/>
      <c r="Q273" s="95"/>
      <c r="R273" s="95"/>
      <c r="S273" s="95"/>
      <c r="T273" s="95"/>
      <c r="U273" s="95"/>
      <c r="V273" s="95"/>
      <c r="W273" s="95"/>
      <c r="X273" s="95"/>
      <c r="Y273" s="95"/>
      <c r="Z273" s="95"/>
      <c r="AA273" s="95"/>
      <c r="AB273" s="95"/>
      <c r="AC273" s="95"/>
      <c r="AD273" s="95"/>
      <c r="AE273" s="95"/>
      <c r="AF273" s="95"/>
      <c r="AG273" s="95"/>
      <c r="AH273" s="95"/>
      <c r="AI273" s="95"/>
      <c r="DD273" s="46"/>
      <c r="DE273" s="46"/>
      <c r="DF273" s="46"/>
      <c r="DG273" s="46"/>
      <c r="DH273" s="46"/>
      <c r="DI273" s="46"/>
      <c r="DJ273" s="46"/>
      <c r="DK273" s="46"/>
      <c r="DL273" s="46"/>
      <c r="DM273" s="46"/>
      <c r="DN273" s="46"/>
      <c r="DO273" s="46"/>
      <c r="DP273" s="46"/>
      <c r="DQ273" s="46"/>
      <c r="DR273" s="46"/>
      <c r="DS273" s="46"/>
      <c r="DT273" s="46"/>
      <c r="DU273" s="46"/>
    </row>
    <row r="274" spans="1:125" s="84" customFormat="1" x14ac:dyDescent="0.35">
      <c r="A274" s="4"/>
      <c r="B274" s="4"/>
      <c r="C274" s="80"/>
      <c r="D274" s="81"/>
      <c r="E274" s="84" t="s">
        <v>559</v>
      </c>
      <c r="F274" s="132" t="s">
        <v>32</v>
      </c>
      <c r="G274" s="143">
        <f>Dashboard!E21</f>
        <v>2</v>
      </c>
      <c r="I274" s="95"/>
      <c r="J274" s="95"/>
      <c r="K274" s="95"/>
      <c r="L274" s="95"/>
      <c r="M274" s="95"/>
      <c r="N274" s="95"/>
      <c r="O274" s="95"/>
      <c r="P274" s="95"/>
      <c r="Q274" s="95"/>
      <c r="R274" s="95"/>
      <c r="S274" s="95"/>
      <c r="T274" s="95"/>
      <c r="U274" s="95"/>
      <c r="V274" s="95"/>
      <c r="W274" s="95"/>
      <c r="X274" s="95"/>
      <c r="Y274" s="95"/>
      <c r="Z274" s="95"/>
      <c r="AA274" s="95"/>
      <c r="AB274" s="95"/>
      <c r="AC274" s="95"/>
      <c r="AD274" s="95"/>
      <c r="AE274" s="95"/>
      <c r="AF274" s="95"/>
      <c r="AG274" s="95"/>
      <c r="AH274" s="95"/>
      <c r="AI274" s="95"/>
      <c r="DD274" s="46"/>
      <c r="DE274" s="46"/>
      <c r="DF274" s="46"/>
      <c r="DG274" s="46"/>
      <c r="DH274" s="46"/>
      <c r="DI274" s="46"/>
      <c r="DJ274" s="46"/>
      <c r="DK274" s="46"/>
      <c r="DL274" s="46"/>
      <c r="DM274" s="46"/>
      <c r="DN274" s="46"/>
      <c r="DO274" s="46"/>
      <c r="DP274" s="46"/>
      <c r="DQ274" s="46"/>
      <c r="DR274" s="46"/>
      <c r="DS274" s="46"/>
      <c r="DT274" s="46"/>
      <c r="DU274" s="46"/>
    </row>
    <row r="275" spans="1:125" s="84" customFormat="1" x14ac:dyDescent="0.35">
      <c r="A275" s="4"/>
      <c r="B275" s="4"/>
      <c r="C275" s="80"/>
      <c r="D275" s="81"/>
      <c r="E275" s="84" t="s">
        <v>560</v>
      </c>
      <c r="F275" s="132" t="s">
        <v>32</v>
      </c>
      <c r="G275" s="143">
        <f>Dashboard!E22</f>
        <v>7</v>
      </c>
      <c r="H275" s="84" t="s">
        <v>142</v>
      </c>
      <c r="I275" s="95"/>
      <c r="J275" s="95"/>
      <c r="K275" s="95"/>
      <c r="L275" s="95"/>
      <c r="M275" s="95"/>
      <c r="N275" s="95"/>
      <c r="O275" s="95"/>
      <c r="P275" s="95"/>
      <c r="Q275" s="95"/>
      <c r="R275" s="95"/>
      <c r="S275" s="95"/>
      <c r="T275" s="95"/>
      <c r="U275" s="95"/>
      <c r="V275" s="95"/>
      <c r="W275" s="95"/>
      <c r="X275" s="95"/>
      <c r="Y275" s="95"/>
      <c r="Z275" s="95"/>
      <c r="AA275" s="95"/>
      <c r="AB275" s="95"/>
      <c r="AC275" s="95"/>
      <c r="AD275" s="95"/>
      <c r="AE275" s="95"/>
      <c r="AF275" s="95"/>
      <c r="AG275" s="95"/>
      <c r="AH275" s="95"/>
      <c r="AI275" s="95"/>
      <c r="DD275" s="46"/>
      <c r="DE275" s="46"/>
      <c r="DF275" s="46"/>
      <c r="DG275" s="46"/>
      <c r="DH275" s="46"/>
      <c r="DI275" s="46"/>
      <c r="DJ275" s="46"/>
      <c r="DK275" s="46"/>
      <c r="DL275" s="46"/>
      <c r="DM275" s="46"/>
      <c r="DN275" s="46"/>
      <c r="DO275" s="46"/>
      <c r="DP275" s="46"/>
      <c r="DQ275" s="46"/>
      <c r="DR275" s="46"/>
      <c r="DS275" s="46"/>
      <c r="DT275" s="46"/>
      <c r="DU275" s="46"/>
    </row>
    <row r="277" spans="1:125" x14ac:dyDescent="0.35">
      <c r="C277" s="86" t="s">
        <v>1069</v>
      </c>
    </row>
    <row r="279" spans="1:125" x14ac:dyDescent="0.35">
      <c r="D279" s="87" t="s">
        <v>1070</v>
      </c>
    </row>
    <row r="280" spans="1:125" s="84" customFormat="1" x14ac:dyDescent="0.35">
      <c r="A280" s="4"/>
      <c r="B280" s="4"/>
      <c r="C280" s="80"/>
      <c r="D280" s="81"/>
      <c r="E280" s="84" t="s">
        <v>1071</v>
      </c>
      <c r="F280" s="84" t="s">
        <v>10</v>
      </c>
      <c r="G280" s="142">
        <f>Dashboard!$F$19</f>
        <v>0.6</v>
      </c>
      <c r="H280" s="84" t="s">
        <v>142</v>
      </c>
      <c r="I280" s="95"/>
      <c r="J280" s="95"/>
      <c r="K280" s="95"/>
      <c r="L280" s="95"/>
      <c r="M280" s="95"/>
      <c r="N280" s="95"/>
      <c r="O280" s="95"/>
      <c r="P280" s="95"/>
      <c r="Q280" s="95"/>
      <c r="R280" s="95"/>
      <c r="S280" s="95"/>
      <c r="T280" s="95"/>
      <c r="U280" s="95"/>
      <c r="V280" s="95"/>
      <c r="W280" s="95"/>
      <c r="X280" s="95"/>
      <c r="Y280" s="95"/>
      <c r="Z280" s="95"/>
      <c r="AA280" s="95"/>
      <c r="AB280" s="95"/>
      <c r="AC280" s="95"/>
      <c r="AD280" s="95"/>
      <c r="AE280" s="95"/>
      <c r="AF280" s="95"/>
      <c r="AG280" s="95"/>
      <c r="AH280" s="95"/>
      <c r="AI280" s="95"/>
      <c r="DD280" s="46"/>
      <c r="DE280" s="46"/>
      <c r="DF280" s="46"/>
      <c r="DG280" s="46"/>
      <c r="DH280" s="46"/>
      <c r="DI280" s="46"/>
      <c r="DJ280" s="46"/>
      <c r="DK280" s="46"/>
      <c r="DL280" s="46"/>
      <c r="DM280" s="46"/>
      <c r="DN280" s="46"/>
      <c r="DO280" s="46"/>
      <c r="DP280" s="46"/>
      <c r="DQ280" s="46"/>
      <c r="DR280" s="46"/>
      <c r="DS280" s="46"/>
      <c r="DT280" s="46"/>
      <c r="DU280" s="46"/>
    </row>
    <row r="281" spans="1:125" s="84" customFormat="1" x14ac:dyDescent="0.35">
      <c r="A281" s="4"/>
      <c r="B281" s="4"/>
      <c r="C281" s="80"/>
      <c r="I281" s="95"/>
      <c r="J281" s="95"/>
      <c r="K281" s="95"/>
      <c r="L281" s="95"/>
      <c r="M281" s="95"/>
      <c r="N281" s="95"/>
      <c r="O281" s="95"/>
      <c r="P281" s="95"/>
      <c r="Q281" s="95"/>
      <c r="R281" s="95"/>
      <c r="S281" s="95"/>
      <c r="T281" s="95"/>
      <c r="U281" s="95"/>
      <c r="V281" s="95"/>
      <c r="W281" s="95"/>
      <c r="X281" s="95"/>
      <c r="Y281" s="95"/>
      <c r="Z281" s="95"/>
      <c r="AA281" s="95"/>
      <c r="AB281" s="95"/>
      <c r="AC281" s="95"/>
      <c r="AD281" s="95"/>
      <c r="AE281" s="95"/>
      <c r="AF281" s="95"/>
      <c r="AG281" s="95"/>
      <c r="AH281" s="95"/>
      <c r="AI281" s="95"/>
      <c r="DD281" s="46"/>
      <c r="DE281" s="46"/>
      <c r="DF281" s="46"/>
      <c r="DG281" s="46"/>
      <c r="DH281" s="46"/>
      <c r="DI281" s="46"/>
      <c r="DJ281" s="46"/>
      <c r="DK281" s="46"/>
      <c r="DL281" s="46"/>
      <c r="DM281" s="46"/>
      <c r="DN281" s="46"/>
      <c r="DO281" s="46"/>
      <c r="DP281" s="46"/>
      <c r="DQ281" s="46"/>
      <c r="DR281" s="46"/>
      <c r="DS281" s="46"/>
      <c r="DT281" s="46"/>
      <c r="DU281" s="46"/>
    </row>
    <row r="282" spans="1:125" s="84" customFormat="1" x14ac:dyDescent="0.35">
      <c r="A282" s="4"/>
      <c r="B282" s="4"/>
      <c r="C282" s="80"/>
      <c r="D282" s="81" t="s">
        <v>1072</v>
      </c>
      <c r="G282" s="95"/>
      <c r="I282" s="95"/>
      <c r="J282" s="95"/>
      <c r="K282" s="95"/>
      <c r="L282" s="95"/>
      <c r="M282" s="95"/>
      <c r="N282" s="95"/>
      <c r="O282" s="95"/>
      <c r="P282" s="95"/>
      <c r="Q282" s="95"/>
      <c r="R282" s="95"/>
      <c r="S282" s="95"/>
      <c r="T282" s="95"/>
      <c r="U282" s="95"/>
      <c r="V282" s="95"/>
      <c r="W282" s="95"/>
      <c r="X282" s="95"/>
      <c r="Y282" s="95"/>
      <c r="Z282" s="95"/>
      <c r="AA282" s="95"/>
      <c r="AB282" s="95"/>
      <c r="AC282" s="95"/>
      <c r="AD282" s="95"/>
      <c r="AE282" s="95"/>
      <c r="AF282" s="95"/>
      <c r="AG282" s="95"/>
      <c r="AH282" s="95"/>
      <c r="AI282" s="95"/>
      <c r="DD282" s="46"/>
      <c r="DE282" s="46"/>
      <c r="DF282" s="46"/>
      <c r="DG282" s="46"/>
      <c r="DH282" s="46"/>
      <c r="DI282" s="46"/>
      <c r="DJ282" s="46"/>
      <c r="DK282" s="46"/>
      <c r="DL282" s="46"/>
      <c r="DM282" s="46"/>
      <c r="DN282" s="46"/>
      <c r="DO282" s="46"/>
      <c r="DP282" s="46"/>
      <c r="DQ282" s="46"/>
      <c r="DR282" s="46"/>
      <c r="DS282" s="46"/>
      <c r="DT282" s="46"/>
      <c r="DU282" s="46"/>
    </row>
    <row r="283" spans="1:125" s="84" customFormat="1" x14ac:dyDescent="0.35">
      <c r="A283" s="4"/>
      <c r="B283" s="4"/>
      <c r="C283" s="80"/>
      <c r="D283" s="81"/>
      <c r="E283" s="84" t="s">
        <v>1073</v>
      </c>
      <c r="F283" s="84" t="s">
        <v>10</v>
      </c>
      <c r="G283" s="142">
        <f>Dashboard!$F$20</f>
        <v>0.06</v>
      </c>
      <c r="H283" s="84" t="s">
        <v>142</v>
      </c>
      <c r="I283" s="95"/>
      <c r="J283" s="95"/>
      <c r="K283" s="95"/>
      <c r="L283" s="95"/>
      <c r="M283" s="95"/>
      <c r="N283" s="95"/>
      <c r="O283" s="95"/>
      <c r="P283" s="95"/>
      <c r="Q283" s="95"/>
      <c r="R283" s="95"/>
      <c r="S283" s="95"/>
      <c r="T283" s="95"/>
      <c r="U283" s="95"/>
      <c r="V283" s="95"/>
      <c r="W283" s="95"/>
      <c r="X283" s="95"/>
      <c r="Y283" s="95"/>
      <c r="Z283" s="95"/>
      <c r="AA283" s="95"/>
      <c r="AB283" s="95"/>
      <c r="AC283" s="95"/>
      <c r="AD283" s="95"/>
      <c r="AE283" s="95"/>
      <c r="AF283" s="95"/>
      <c r="AG283" s="95"/>
      <c r="AH283" s="95"/>
      <c r="AI283" s="95"/>
      <c r="DD283" s="46"/>
      <c r="DE283" s="46"/>
      <c r="DF283" s="46"/>
      <c r="DG283" s="46"/>
      <c r="DH283" s="46"/>
      <c r="DI283" s="46"/>
      <c r="DJ283" s="46"/>
      <c r="DK283" s="46"/>
      <c r="DL283" s="46"/>
      <c r="DM283" s="46"/>
      <c r="DN283" s="46"/>
      <c r="DO283" s="46"/>
      <c r="DP283" s="46"/>
      <c r="DQ283" s="46"/>
      <c r="DR283" s="46"/>
      <c r="DS283" s="46"/>
      <c r="DT283" s="46"/>
      <c r="DU283" s="46"/>
    </row>
    <row r="284" spans="1:125" s="84" customFormat="1" x14ac:dyDescent="0.35">
      <c r="A284" s="4"/>
      <c r="B284" s="4"/>
      <c r="C284" s="80"/>
      <c r="D284" s="81"/>
      <c r="E284" s="84" t="s">
        <v>1074</v>
      </c>
      <c r="F284" s="132" t="s">
        <v>32</v>
      </c>
      <c r="G284" s="143">
        <f>Dashboard!F21</f>
        <v>2</v>
      </c>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DD284" s="46"/>
      <c r="DE284" s="46"/>
      <c r="DF284" s="46"/>
      <c r="DG284" s="46"/>
      <c r="DH284" s="46"/>
      <c r="DI284" s="46"/>
      <c r="DJ284" s="46"/>
      <c r="DK284" s="46"/>
      <c r="DL284" s="46"/>
      <c r="DM284" s="46"/>
      <c r="DN284" s="46"/>
      <c r="DO284" s="46"/>
      <c r="DP284" s="46"/>
      <c r="DQ284" s="46"/>
      <c r="DR284" s="46"/>
      <c r="DS284" s="46"/>
      <c r="DT284" s="46"/>
      <c r="DU284" s="46"/>
    </row>
    <row r="285" spans="1:125" s="84" customFormat="1" x14ac:dyDescent="0.35">
      <c r="A285" s="4"/>
      <c r="B285" s="4"/>
      <c r="C285" s="80"/>
      <c r="D285" s="81"/>
      <c r="E285" s="84" t="s">
        <v>1075</v>
      </c>
      <c r="F285" s="132" t="s">
        <v>32</v>
      </c>
      <c r="G285" s="143">
        <f>Dashboard!$F$22</f>
        <v>7</v>
      </c>
      <c r="H285" s="84" t="s">
        <v>142</v>
      </c>
      <c r="I285" s="95"/>
      <c r="J285" s="95"/>
      <c r="K285" s="95"/>
      <c r="L285" s="95"/>
      <c r="M285" s="95"/>
      <c r="N285" s="95"/>
      <c r="O285" s="95"/>
      <c r="P285" s="95"/>
      <c r="Q285" s="95"/>
      <c r="R285" s="95"/>
      <c r="S285" s="95"/>
      <c r="T285" s="95"/>
      <c r="U285" s="95"/>
      <c r="V285" s="95"/>
      <c r="W285" s="95"/>
      <c r="X285" s="95"/>
      <c r="Y285" s="95"/>
      <c r="Z285" s="95"/>
      <c r="AA285" s="95"/>
      <c r="AB285" s="95"/>
      <c r="AC285" s="95"/>
      <c r="AD285" s="95"/>
      <c r="AE285" s="95"/>
      <c r="AF285" s="95"/>
      <c r="AG285" s="95"/>
      <c r="AH285" s="95"/>
      <c r="AI285" s="95"/>
      <c r="DD285" s="46"/>
      <c r="DE285" s="46"/>
      <c r="DF285" s="46"/>
      <c r="DG285" s="46"/>
      <c r="DH285" s="46"/>
      <c r="DI285" s="46"/>
      <c r="DJ285" s="46"/>
      <c r="DK285" s="46"/>
      <c r="DL285" s="46"/>
      <c r="DM285" s="46"/>
      <c r="DN285" s="46"/>
      <c r="DO285" s="46"/>
      <c r="DP285" s="46"/>
      <c r="DQ285" s="46"/>
      <c r="DR285" s="46"/>
      <c r="DS285" s="46"/>
      <c r="DT285" s="46"/>
      <c r="DU285" s="46"/>
    </row>
    <row r="286" spans="1:125" x14ac:dyDescent="0.35">
      <c r="G286" s="46"/>
    </row>
    <row r="287" spans="1:125" s="84" customFormat="1" x14ac:dyDescent="0.35">
      <c r="A287" s="292" t="s">
        <v>1047</v>
      </c>
      <c r="B287" s="292"/>
      <c r="C287" s="557"/>
      <c r="D287" s="558"/>
      <c r="E287" s="551"/>
      <c r="F287" s="551"/>
      <c r="G287" s="559"/>
      <c r="H287" s="551"/>
      <c r="I287" s="559"/>
      <c r="J287" s="559"/>
      <c r="K287" s="559"/>
      <c r="L287" s="559"/>
      <c r="M287" s="559"/>
      <c r="N287" s="559"/>
      <c r="O287" s="559"/>
      <c r="P287" s="559"/>
      <c r="Q287" s="559"/>
      <c r="R287" s="559"/>
      <c r="S287" s="559"/>
      <c r="T287" s="559"/>
      <c r="U287" s="559"/>
      <c r="V287" s="559"/>
      <c r="W287" s="559"/>
      <c r="X287" s="559"/>
      <c r="Y287" s="559"/>
      <c r="Z287" s="559"/>
      <c r="AA287" s="559"/>
      <c r="AB287" s="559"/>
      <c r="AC287" s="559"/>
      <c r="AD287" s="559"/>
      <c r="AE287" s="559"/>
      <c r="AF287" s="559"/>
      <c r="AG287" s="559"/>
      <c r="AH287" s="559"/>
      <c r="AI287" s="559"/>
      <c r="DD287" s="46"/>
      <c r="DE287" s="46"/>
      <c r="DF287" s="46"/>
      <c r="DG287" s="46"/>
      <c r="DH287" s="46"/>
      <c r="DI287" s="46"/>
      <c r="DJ287" s="46"/>
      <c r="DK287" s="46"/>
      <c r="DL287" s="46"/>
      <c r="DM287" s="46"/>
      <c r="DN287" s="46"/>
      <c r="DO287" s="46"/>
      <c r="DP287" s="46"/>
      <c r="DQ287" s="46"/>
      <c r="DR287" s="46"/>
      <c r="DS287" s="46"/>
      <c r="DT287" s="46"/>
      <c r="DU287" s="46"/>
    </row>
    <row r="288" spans="1:125" s="84" customFormat="1" x14ac:dyDescent="0.35">
      <c r="A288" s="4"/>
      <c r="B288" s="4"/>
      <c r="C288" s="80"/>
      <c r="D288" s="81"/>
      <c r="G288" s="95"/>
      <c r="I288" s="95"/>
      <c r="J288" s="95"/>
      <c r="K288" s="95"/>
      <c r="L288" s="95"/>
      <c r="M288" s="95"/>
      <c r="N288" s="95"/>
      <c r="O288" s="95"/>
      <c r="P288" s="95"/>
      <c r="Q288" s="95"/>
      <c r="R288" s="95"/>
      <c r="S288" s="95"/>
      <c r="T288" s="95"/>
      <c r="U288" s="95"/>
      <c r="V288" s="95"/>
      <c r="W288" s="95"/>
      <c r="X288" s="95"/>
      <c r="Y288" s="95"/>
      <c r="Z288" s="95"/>
      <c r="AA288" s="95"/>
      <c r="AB288" s="95"/>
      <c r="AC288" s="95"/>
      <c r="AD288" s="95"/>
      <c r="AE288" s="95"/>
      <c r="AF288" s="95"/>
      <c r="AG288" s="95"/>
      <c r="AH288" s="95"/>
      <c r="AI288" s="95"/>
      <c r="DD288" s="46"/>
      <c r="DE288" s="46"/>
      <c r="DF288" s="46"/>
      <c r="DG288" s="46"/>
      <c r="DH288" s="46"/>
      <c r="DI288" s="46"/>
      <c r="DJ288" s="46"/>
      <c r="DK288" s="46"/>
      <c r="DL288" s="46"/>
      <c r="DM288" s="46"/>
      <c r="DN288" s="46"/>
      <c r="DO288" s="46"/>
      <c r="DP288" s="46"/>
      <c r="DQ288" s="46"/>
      <c r="DR288" s="46"/>
      <c r="DS288" s="46"/>
      <c r="DT288" s="46"/>
      <c r="DU288" s="46"/>
    </row>
    <row r="289" spans="1:125" s="84" customFormat="1" x14ac:dyDescent="0.35">
      <c r="A289" s="4"/>
      <c r="B289" s="4" t="s">
        <v>105</v>
      </c>
      <c r="C289" s="80"/>
      <c r="D289" s="81"/>
      <c r="G289" s="95"/>
      <c r="I289" s="95"/>
      <c r="J289" s="95"/>
      <c r="K289" s="95"/>
      <c r="L289" s="95"/>
      <c r="M289" s="95"/>
      <c r="N289" s="95"/>
      <c r="O289" s="95"/>
      <c r="P289" s="95"/>
      <c r="Q289" s="95"/>
      <c r="R289" s="95"/>
      <c r="S289" s="95"/>
      <c r="T289" s="95"/>
      <c r="U289" s="95"/>
      <c r="V289" s="95"/>
      <c r="W289" s="95"/>
      <c r="X289" s="95"/>
      <c r="Y289" s="95"/>
      <c r="Z289" s="95"/>
      <c r="AA289" s="95"/>
      <c r="AB289" s="95"/>
      <c r="AC289" s="95"/>
      <c r="AD289" s="95"/>
      <c r="AE289" s="95"/>
      <c r="AF289" s="95"/>
      <c r="AG289" s="95"/>
      <c r="AH289" s="95"/>
      <c r="AI289" s="95"/>
      <c r="DD289" s="46"/>
      <c r="DE289" s="46"/>
      <c r="DF289" s="46"/>
      <c r="DG289" s="46"/>
      <c r="DH289" s="46"/>
      <c r="DI289" s="46"/>
      <c r="DJ289" s="46"/>
      <c r="DK289" s="46"/>
      <c r="DL289" s="46"/>
      <c r="DM289" s="46"/>
      <c r="DN289" s="46"/>
      <c r="DO289" s="46"/>
      <c r="DP289" s="46"/>
      <c r="DQ289" s="46"/>
      <c r="DR289" s="46"/>
      <c r="DS289" s="46"/>
      <c r="DT289" s="46"/>
      <c r="DU289" s="46"/>
    </row>
    <row r="290" spans="1:125" s="84" customFormat="1" x14ac:dyDescent="0.35">
      <c r="A290" s="4"/>
      <c r="B290" s="4"/>
      <c r="C290" s="80"/>
      <c r="D290" s="81"/>
      <c r="G290" s="95"/>
      <c r="I290" s="95"/>
      <c r="J290" s="95"/>
      <c r="K290" s="95"/>
      <c r="L290" s="95"/>
      <c r="M290" s="95"/>
      <c r="N290" s="95"/>
      <c r="O290" s="95"/>
      <c r="P290" s="95"/>
      <c r="Q290" s="95"/>
      <c r="R290" s="95"/>
      <c r="S290" s="95"/>
      <c r="T290" s="95"/>
      <c r="U290" s="95"/>
      <c r="V290" s="95"/>
      <c r="W290" s="95"/>
      <c r="X290" s="95"/>
      <c r="Y290" s="95"/>
      <c r="Z290" s="95"/>
      <c r="AA290" s="95"/>
      <c r="AB290" s="95"/>
      <c r="AC290" s="95"/>
      <c r="AD290" s="95"/>
      <c r="AE290" s="95"/>
      <c r="AF290" s="95"/>
      <c r="AG290" s="95"/>
      <c r="AH290" s="95"/>
      <c r="AI290" s="95"/>
      <c r="DD290" s="46"/>
      <c r="DE290" s="46"/>
      <c r="DF290" s="46"/>
      <c r="DG290" s="46"/>
      <c r="DH290" s="46"/>
      <c r="DI290" s="46"/>
      <c r="DJ290" s="46"/>
      <c r="DK290" s="46"/>
      <c r="DL290" s="46"/>
      <c r="DM290" s="46"/>
      <c r="DN290" s="46"/>
      <c r="DO290" s="46"/>
      <c r="DP290" s="46"/>
      <c r="DQ290" s="46"/>
      <c r="DR290" s="46"/>
      <c r="DS290" s="46"/>
      <c r="DT290" s="46"/>
      <c r="DU290" s="46"/>
    </row>
    <row r="291" spans="1:125" s="84" customFormat="1" x14ac:dyDescent="0.35">
      <c r="A291" s="4"/>
      <c r="B291" s="4"/>
      <c r="C291" s="80" t="s">
        <v>145</v>
      </c>
      <c r="D291" s="81"/>
      <c r="G291" s="95"/>
      <c r="I291" s="95"/>
      <c r="J291" s="95"/>
      <c r="K291" s="95"/>
      <c r="L291" s="95"/>
      <c r="M291" s="95"/>
      <c r="N291" s="95"/>
      <c r="O291" s="95"/>
      <c r="P291" s="95"/>
      <c r="Q291" s="95"/>
      <c r="R291" s="95"/>
      <c r="S291" s="95"/>
      <c r="T291" s="95"/>
      <c r="U291" s="95"/>
      <c r="V291" s="95"/>
      <c r="W291" s="95"/>
      <c r="X291" s="95"/>
      <c r="Y291" s="95"/>
      <c r="Z291" s="95"/>
      <c r="AA291" s="95"/>
      <c r="AB291" s="95"/>
      <c r="AC291" s="95"/>
      <c r="AD291" s="95"/>
      <c r="AE291" s="95"/>
      <c r="AF291" s="95"/>
      <c r="AG291" s="95"/>
      <c r="AH291" s="95"/>
      <c r="AI291" s="95"/>
      <c r="DD291" s="46"/>
      <c r="DE291" s="46"/>
      <c r="DF291" s="46"/>
      <c r="DG291" s="46"/>
      <c r="DH291" s="46"/>
      <c r="DI291" s="46"/>
      <c r="DJ291" s="46"/>
      <c r="DK291" s="46"/>
      <c r="DL291" s="46"/>
      <c r="DM291" s="46"/>
      <c r="DN291" s="46"/>
      <c r="DO291" s="46"/>
      <c r="DP291" s="46"/>
      <c r="DQ291" s="46"/>
      <c r="DR291" s="46"/>
      <c r="DS291" s="46"/>
      <c r="DT291" s="46"/>
      <c r="DU291" s="46"/>
    </row>
    <row r="292" spans="1:125" s="84" customFormat="1" x14ac:dyDescent="0.35">
      <c r="A292" s="4"/>
      <c r="B292" s="4"/>
      <c r="C292" s="80"/>
      <c r="D292" s="81"/>
      <c r="G292" s="95"/>
      <c r="I292" s="95"/>
      <c r="J292" s="95"/>
      <c r="K292" s="95"/>
      <c r="L292" s="95"/>
      <c r="M292" s="95"/>
      <c r="N292" s="95"/>
      <c r="O292" s="95"/>
      <c r="P292" s="95"/>
      <c r="Q292" s="95"/>
      <c r="R292" s="95"/>
      <c r="S292" s="95"/>
      <c r="T292" s="95"/>
      <c r="U292" s="95"/>
      <c r="V292" s="95"/>
      <c r="W292" s="95"/>
      <c r="X292" s="95"/>
      <c r="Y292" s="95"/>
      <c r="Z292" s="95"/>
      <c r="AA292" s="95"/>
      <c r="AB292" s="95"/>
      <c r="AC292" s="95"/>
      <c r="AD292" s="95"/>
      <c r="AE292" s="95"/>
      <c r="AF292" s="95"/>
      <c r="AG292" s="95"/>
      <c r="AH292" s="95"/>
      <c r="AI292" s="95"/>
      <c r="DD292" s="46"/>
      <c r="DE292" s="46"/>
      <c r="DF292" s="46"/>
      <c r="DG292" s="46"/>
      <c r="DH292" s="46"/>
      <c r="DI292" s="46"/>
      <c r="DJ292" s="46"/>
      <c r="DK292" s="46"/>
      <c r="DL292" s="46"/>
      <c r="DM292" s="46"/>
      <c r="DN292" s="46"/>
      <c r="DO292" s="46"/>
      <c r="DP292" s="46"/>
      <c r="DQ292" s="46"/>
      <c r="DR292" s="46"/>
      <c r="DS292" s="46"/>
      <c r="DT292" s="46"/>
      <c r="DU292" s="46"/>
    </row>
    <row r="293" spans="1:125" s="84" customFormat="1" x14ac:dyDescent="0.35">
      <c r="A293" s="4"/>
      <c r="B293" s="4"/>
      <c r="C293" s="80"/>
      <c r="D293" s="81" t="s">
        <v>627</v>
      </c>
      <c r="G293" s="95"/>
      <c r="I293" s="95"/>
      <c r="J293" s="95"/>
      <c r="K293" s="95"/>
      <c r="L293" s="95"/>
      <c r="M293" s="95"/>
      <c r="N293" s="95"/>
      <c r="O293" s="95"/>
      <c r="P293" s="95"/>
      <c r="Q293" s="95"/>
      <c r="R293" s="95"/>
      <c r="S293" s="95"/>
      <c r="T293" s="95"/>
      <c r="U293" s="95"/>
      <c r="V293" s="95"/>
      <c r="W293" s="95"/>
      <c r="X293" s="95"/>
      <c r="Y293" s="95"/>
      <c r="Z293" s="95"/>
      <c r="AA293" s="95"/>
      <c r="AB293" s="95"/>
      <c r="AC293" s="95"/>
      <c r="AD293" s="95"/>
      <c r="AE293" s="95"/>
      <c r="AF293" s="95"/>
      <c r="AG293" s="95"/>
      <c r="AH293" s="95"/>
      <c r="AI293" s="95"/>
      <c r="DD293" s="46"/>
      <c r="DE293" s="46"/>
      <c r="DF293" s="46"/>
      <c r="DG293" s="46"/>
      <c r="DH293" s="46"/>
      <c r="DI293" s="46"/>
      <c r="DJ293" s="46"/>
      <c r="DK293" s="46"/>
      <c r="DL293" s="46"/>
      <c r="DM293" s="46"/>
      <c r="DN293" s="46"/>
      <c r="DO293" s="46"/>
      <c r="DP293" s="46"/>
      <c r="DQ293" s="46"/>
      <c r="DR293" s="46"/>
      <c r="DS293" s="46"/>
      <c r="DT293" s="46"/>
      <c r="DU293" s="46"/>
    </row>
    <row r="294" spans="1:125" s="84" customFormat="1" x14ac:dyDescent="0.35">
      <c r="A294" s="4"/>
      <c r="B294" s="4"/>
      <c r="C294" s="80"/>
      <c r="D294" s="81"/>
      <c r="E294" s="84" t="s">
        <v>628</v>
      </c>
      <c r="F294" s="84" t="s">
        <v>10</v>
      </c>
      <c r="G294" s="144">
        <f>Dashboard!$E$31</f>
        <v>0.05</v>
      </c>
      <c r="H294" s="84" t="s">
        <v>142</v>
      </c>
      <c r="I294" s="95"/>
      <c r="J294" s="95"/>
      <c r="K294" s="95"/>
      <c r="L294" s="95"/>
      <c r="M294" s="95"/>
      <c r="N294" s="95"/>
      <c r="O294" s="95"/>
      <c r="P294" s="95"/>
      <c r="Q294" s="95"/>
      <c r="R294" s="95"/>
      <c r="S294" s="95"/>
      <c r="T294" s="95"/>
      <c r="U294" s="95"/>
      <c r="V294" s="95"/>
      <c r="W294" s="95"/>
      <c r="X294" s="95"/>
      <c r="Y294" s="95"/>
      <c r="Z294" s="95"/>
      <c r="AA294" s="95"/>
      <c r="AB294" s="95"/>
      <c r="AC294" s="95"/>
      <c r="AD294" s="95"/>
      <c r="AE294" s="95"/>
      <c r="AF294" s="95"/>
      <c r="AG294" s="95"/>
      <c r="AH294" s="95"/>
      <c r="AI294" s="95"/>
      <c r="DD294" s="46"/>
      <c r="DE294" s="46"/>
      <c r="DF294" s="46"/>
      <c r="DG294" s="46"/>
      <c r="DH294" s="46"/>
      <c r="DI294" s="46"/>
      <c r="DJ294" s="46"/>
      <c r="DK294" s="46"/>
      <c r="DL294" s="46"/>
      <c r="DM294" s="46"/>
      <c r="DN294" s="46"/>
      <c r="DO294" s="46"/>
      <c r="DP294" s="46"/>
      <c r="DQ294" s="46"/>
      <c r="DR294" s="46"/>
      <c r="DS294" s="46"/>
      <c r="DT294" s="46"/>
      <c r="DU294" s="46"/>
    </row>
    <row r="295" spans="1:125" s="84" customFormat="1" x14ac:dyDescent="0.35">
      <c r="A295" s="4"/>
      <c r="B295" s="4"/>
      <c r="C295" s="80"/>
      <c r="D295" s="81"/>
      <c r="E295" s="84" t="s">
        <v>629</v>
      </c>
      <c r="F295" s="84" t="s">
        <v>10</v>
      </c>
      <c r="G295" s="144">
        <f>Dashboard!$E$32</f>
        <v>0.1</v>
      </c>
      <c r="H295" s="84" t="s">
        <v>142</v>
      </c>
      <c r="I295" s="95"/>
      <c r="J295" s="95"/>
      <c r="K295" s="95"/>
      <c r="L295" s="95"/>
      <c r="M295" s="95"/>
      <c r="N295" s="95"/>
      <c r="O295" s="95"/>
      <c r="P295" s="95"/>
      <c r="Q295" s="95"/>
      <c r="R295" s="95"/>
      <c r="S295" s="95"/>
      <c r="T295" s="95"/>
      <c r="U295" s="95"/>
      <c r="V295" s="95"/>
      <c r="W295" s="95"/>
      <c r="X295" s="95"/>
      <c r="Y295" s="95"/>
      <c r="Z295" s="95"/>
      <c r="AA295" s="95"/>
      <c r="AB295" s="95"/>
      <c r="AC295" s="95"/>
      <c r="AD295" s="95"/>
      <c r="AE295" s="95"/>
      <c r="AF295" s="95"/>
      <c r="AG295" s="95"/>
      <c r="AH295" s="95"/>
      <c r="AI295" s="95"/>
      <c r="DD295" s="46"/>
      <c r="DE295" s="46"/>
      <c r="DF295" s="46"/>
      <c r="DG295" s="46"/>
      <c r="DH295" s="46"/>
      <c r="DI295" s="46"/>
      <c r="DJ295" s="46"/>
      <c r="DK295" s="46"/>
      <c r="DL295" s="46"/>
      <c r="DM295" s="46"/>
      <c r="DN295" s="46"/>
      <c r="DO295" s="46"/>
      <c r="DP295" s="46"/>
      <c r="DQ295" s="46"/>
      <c r="DR295" s="46"/>
      <c r="DS295" s="46"/>
      <c r="DT295" s="46"/>
      <c r="DU295" s="46"/>
    </row>
    <row r="296" spans="1:125" s="84" customFormat="1" x14ac:dyDescent="0.35">
      <c r="A296" s="4"/>
      <c r="B296" s="4"/>
      <c r="C296" s="80"/>
      <c r="D296" s="81"/>
      <c r="E296" s="84" t="s">
        <v>630</v>
      </c>
      <c r="F296" s="84" t="s">
        <v>10</v>
      </c>
      <c r="G296" s="144">
        <f>Dashboard!$E$33</f>
        <v>0.1</v>
      </c>
      <c r="H296" s="84" t="s">
        <v>142</v>
      </c>
      <c r="I296" s="95"/>
      <c r="J296" s="95"/>
      <c r="K296" s="95"/>
      <c r="L296" s="95"/>
      <c r="M296" s="95"/>
      <c r="N296" s="95"/>
      <c r="O296" s="95"/>
      <c r="P296" s="95"/>
      <c r="Q296" s="95"/>
      <c r="R296" s="95"/>
      <c r="S296" s="95"/>
      <c r="T296" s="95"/>
      <c r="U296" s="95"/>
      <c r="V296" s="95"/>
      <c r="W296" s="95"/>
      <c r="X296" s="95"/>
      <c r="Y296" s="95"/>
      <c r="Z296" s="95"/>
      <c r="AA296" s="95"/>
      <c r="AB296" s="95"/>
      <c r="AC296" s="95"/>
      <c r="AD296" s="95"/>
      <c r="AE296" s="95"/>
      <c r="AF296" s="95"/>
      <c r="AG296" s="95"/>
      <c r="AH296" s="95"/>
      <c r="AI296" s="95"/>
      <c r="DD296" s="46"/>
      <c r="DE296" s="46"/>
      <c r="DF296" s="46"/>
      <c r="DG296" s="46"/>
      <c r="DH296" s="46"/>
      <c r="DI296" s="46"/>
      <c r="DJ296" s="46"/>
      <c r="DK296" s="46"/>
      <c r="DL296" s="46"/>
      <c r="DM296" s="46"/>
      <c r="DN296" s="46"/>
      <c r="DO296" s="46"/>
      <c r="DP296" s="46"/>
      <c r="DQ296" s="46"/>
      <c r="DR296" s="46"/>
      <c r="DS296" s="46"/>
      <c r="DT296" s="46"/>
      <c r="DU296" s="46"/>
    </row>
    <row r="297" spans="1:125" s="84" customFormat="1" x14ac:dyDescent="0.35">
      <c r="A297" s="4"/>
      <c r="B297" s="4"/>
      <c r="C297" s="80"/>
      <c r="D297" s="81"/>
      <c r="E297" s="84" t="s">
        <v>631</v>
      </c>
      <c r="F297" s="84" t="s">
        <v>1039</v>
      </c>
      <c r="G297" s="139">
        <f>Dashboard!$E$34</f>
        <v>1</v>
      </c>
      <c r="H297" s="122" t="s">
        <v>157</v>
      </c>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DD297" s="46"/>
      <c r="DE297" s="46"/>
      <c r="DF297" s="46"/>
      <c r="DG297" s="46"/>
      <c r="DH297" s="46"/>
      <c r="DI297" s="46"/>
      <c r="DJ297" s="46"/>
      <c r="DK297" s="46"/>
      <c r="DL297" s="46"/>
      <c r="DM297" s="46"/>
      <c r="DN297" s="46"/>
      <c r="DO297" s="46"/>
      <c r="DP297" s="46"/>
      <c r="DQ297" s="46"/>
      <c r="DR297" s="46"/>
      <c r="DS297" s="46"/>
      <c r="DT297" s="46"/>
      <c r="DU297" s="46"/>
    </row>
    <row r="298" spans="1:125" s="84" customFormat="1" x14ac:dyDescent="0.35">
      <c r="A298" s="4"/>
      <c r="B298" s="4"/>
      <c r="C298" s="80"/>
      <c r="D298" s="81"/>
      <c r="G298" s="95"/>
      <c r="I298" s="95"/>
      <c r="J298" s="95"/>
      <c r="K298" s="95"/>
      <c r="L298" s="95"/>
      <c r="M298" s="95"/>
      <c r="N298" s="95"/>
      <c r="O298" s="95"/>
      <c r="P298" s="95"/>
      <c r="Q298" s="95"/>
      <c r="R298" s="95"/>
      <c r="S298" s="95"/>
      <c r="T298" s="95"/>
      <c r="U298" s="95"/>
      <c r="V298" s="95"/>
      <c r="W298" s="95"/>
      <c r="X298" s="95"/>
      <c r="Y298" s="95"/>
      <c r="Z298" s="95"/>
      <c r="AA298" s="95"/>
      <c r="AB298" s="95"/>
      <c r="AC298" s="95"/>
      <c r="AD298" s="95"/>
      <c r="AE298" s="95"/>
      <c r="AF298" s="95"/>
      <c r="AG298" s="95"/>
      <c r="AH298" s="95"/>
      <c r="AI298" s="95"/>
      <c r="DD298" s="46"/>
      <c r="DE298" s="46"/>
      <c r="DF298" s="46"/>
      <c r="DG298" s="46"/>
      <c r="DH298" s="46"/>
      <c r="DI298" s="46"/>
      <c r="DJ298" s="46"/>
      <c r="DK298" s="46"/>
      <c r="DL298" s="46"/>
      <c r="DM298" s="46"/>
      <c r="DN298" s="46"/>
      <c r="DO298" s="46"/>
      <c r="DP298" s="46"/>
      <c r="DQ298" s="46"/>
      <c r="DR298" s="46"/>
      <c r="DS298" s="46"/>
      <c r="DT298" s="46"/>
      <c r="DU298" s="46"/>
    </row>
    <row r="299" spans="1:125" s="84" customFormat="1" x14ac:dyDescent="0.35">
      <c r="A299" s="4"/>
      <c r="B299" s="4"/>
      <c r="C299" s="80"/>
      <c r="D299" s="81" t="s">
        <v>1076</v>
      </c>
      <c r="G299" s="95"/>
      <c r="I299" s="95"/>
      <c r="J299" s="95"/>
      <c r="K299" s="95"/>
      <c r="L299" s="95"/>
      <c r="M299" s="95"/>
      <c r="N299" s="95"/>
      <c r="O299" s="95"/>
      <c r="P299" s="95"/>
      <c r="Q299" s="95"/>
      <c r="R299" s="95"/>
      <c r="S299" s="95"/>
      <c r="T299" s="95"/>
      <c r="U299" s="95"/>
      <c r="V299" s="95"/>
      <c r="W299" s="95"/>
      <c r="X299" s="95"/>
      <c r="Y299" s="95"/>
      <c r="Z299" s="95"/>
      <c r="AA299" s="95"/>
      <c r="AB299" s="95"/>
      <c r="AC299" s="95"/>
      <c r="AD299" s="95"/>
      <c r="AE299" s="95"/>
      <c r="AF299" s="95"/>
      <c r="AG299" s="95"/>
      <c r="AH299" s="95"/>
      <c r="AI299" s="95"/>
      <c r="DD299" s="46"/>
      <c r="DE299" s="46"/>
      <c r="DF299" s="46"/>
      <c r="DG299" s="46"/>
      <c r="DH299" s="46"/>
      <c r="DI299" s="46"/>
      <c r="DJ299" s="46"/>
      <c r="DK299" s="46"/>
      <c r="DL299" s="46"/>
      <c r="DM299" s="46"/>
      <c r="DN299" s="46"/>
      <c r="DO299" s="46"/>
      <c r="DP299" s="46"/>
      <c r="DQ299" s="46"/>
      <c r="DR299" s="46"/>
      <c r="DS299" s="46"/>
      <c r="DT299" s="46"/>
      <c r="DU299" s="46"/>
    </row>
    <row r="300" spans="1:125" s="84" customFormat="1" x14ac:dyDescent="0.35">
      <c r="A300" s="4"/>
      <c r="B300" s="4"/>
      <c r="C300" s="80"/>
      <c r="D300" s="81"/>
      <c r="E300" s="84" t="s">
        <v>1077</v>
      </c>
      <c r="F300" s="84" t="s">
        <v>10</v>
      </c>
      <c r="G300" s="144">
        <f>Dashboard!$F$31</f>
        <v>0.05</v>
      </c>
      <c r="H300" s="84" t="s">
        <v>142</v>
      </c>
      <c r="I300" s="95"/>
      <c r="J300" s="95"/>
      <c r="K300" s="95"/>
      <c r="L300" s="95"/>
      <c r="M300" s="95"/>
      <c r="N300" s="95"/>
      <c r="O300" s="95"/>
      <c r="P300" s="95"/>
      <c r="Q300" s="95"/>
      <c r="R300" s="95"/>
      <c r="S300" s="95"/>
      <c r="T300" s="95"/>
      <c r="U300" s="95"/>
      <c r="V300" s="95"/>
      <c r="W300" s="95"/>
      <c r="X300" s="95"/>
      <c r="Y300" s="95"/>
      <c r="Z300" s="95"/>
      <c r="AA300" s="95"/>
      <c r="AB300" s="95"/>
      <c r="AC300" s="95"/>
      <c r="AD300" s="95"/>
      <c r="AE300" s="95"/>
      <c r="AF300" s="95"/>
      <c r="AG300" s="95"/>
      <c r="AH300" s="95"/>
      <c r="AI300" s="95"/>
      <c r="DD300" s="46"/>
      <c r="DE300" s="46"/>
      <c r="DF300" s="46"/>
      <c r="DG300" s="46"/>
      <c r="DH300" s="46"/>
      <c r="DI300" s="46"/>
      <c r="DJ300" s="46"/>
      <c r="DK300" s="46"/>
      <c r="DL300" s="46"/>
      <c r="DM300" s="46"/>
      <c r="DN300" s="46"/>
      <c r="DO300" s="46"/>
      <c r="DP300" s="46"/>
      <c r="DQ300" s="46"/>
      <c r="DR300" s="46"/>
      <c r="DS300" s="46"/>
      <c r="DT300" s="46"/>
      <c r="DU300" s="46"/>
    </row>
    <row r="301" spans="1:125" s="84" customFormat="1" x14ac:dyDescent="0.35">
      <c r="A301" s="4"/>
      <c r="B301" s="4"/>
      <c r="C301" s="80"/>
      <c r="D301" s="81"/>
      <c r="E301" s="84" t="s">
        <v>1078</v>
      </c>
      <c r="F301" s="84" t="s">
        <v>10</v>
      </c>
      <c r="G301" s="144">
        <f>Dashboard!$F$32</f>
        <v>0.1</v>
      </c>
      <c r="H301" s="84" t="s">
        <v>142</v>
      </c>
      <c r="I301" s="95"/>
      <c r="J301" s="95"/>
      <c r="K301" s="95"/>
      <c r="L301" s="95"/>
      <c r="M301" s="95"/>
      <c r="N301" s="95"/>
      <c r="O301" s="95"/>
      <c r="P301" s="95"/>
      <c r="Q301" s="95"/>
      <c r="R301" s="95"/>
      <c r="S301" s="95"/>
      <c r="T301" s="95"/>
      <c r="U301" s="95"/>
      <c r="V301" s="95"/>
      <c r="W301" s="95"/>
      <c r="X301" s="95"/>
      <c r="Y301" s="95"/>
      <c r="Z301" s="95"/>
      <c r="AA301" s="95"/>
      <c r="AB301" s="95"/>
      <c r="AC301" s="95"/>
      <c r="AD301" s="95"/>
      <c r="AE301" s="95"/>
      <c r="AF301" s="95"/>
      <c r="AG301" s="95"/>
      <c r="AH301" s="95"/>
      <c r="AI301" s="95"/>
      <c r="DD301" s="46"/>
      <c r="DE301" s="46"/>
      <c r="DF301" s="46"/>
      <c r="DG301" s="46"/>
      <c r="DH301" s="46"/>
      <c r="DI301" s="46"/>
      <c r="DJ301" s="46"/>
      <c r="DK301" s="46"/>
      <c r="DL301" s="46"/>
      <c r="DM301" s="46"/>
      <c r="DN301" s="46"/>
      <c r="DO301" s="46"/>
      <c r="DP301" s="46"/>
      <c r="DQ301" s="46"/>
      <c r="DR301" s="46"/>
      <c r="DS301" s="46"/>
      <c r="DT301" s="46"/>
      <c r="DU301" s="46"/>
    </row>
    <row r="302" spans="1:125" s="84" customFormat="1" x14ac:dyDescent="0.35">
      <c r="A302" s="4"/>
      <c r="B302" s="4"/>
      <c r="C302" s="80"/>
      <c r="D302" s="81"/>
      <c r="E302" s="84" t="s">
        <v>1079</v>
      </c>
      <c r="F302" s="84" t="s">
        <v>10</v>
      </c>
      <c r="G302" s="144">
        <f>Dashboard!$F$33</f>
        <v>0.1</v>
      </c>
      <c r="H302" s="84" t="s">
        <v>142</v>
      </c>
      <c r="I302" s="95"/>
      <c r="J302" s="95"/>
      <c r="K302" s="95"/>
      <c r="L302" s="95"/>
      <c r="M302" s="95"/>
      <c r="N302" s="95"/>
      <c r="O302" s="95"/>
      <c r="P302" s="95"/>
      <c r="Q302" s="95"/>
      <c r="R302" s="95"/>
      <c r="S302" s="95"/>
      <c r="T302" s="95"/>
      <c r="U302" s="95"/>
      <c r="V302" s="95"/>
      <c r="W302" s="95"/>
      <c r="X302" s="95"/>
      <c r="Y302" s="95"/>
      <c r="Z302" s="95"/>
      <c r="AA302" s="95"/>
      <c r="AB302" s="95"/>
      <c r="AC302" s="95"/>
      <c r="AD302" s="95"/>
      <c r="AE302" s="95"/>
      <c r="AF302" s="95"/>
      <c r="AG302" s="95"/>
      <c r="AH302" s="95"/>
      <c r="AI302" s="95"/>
      <c r="DD302" s="46"/>
      <c r="DE302" s="46"/>
      <c r="DF302" s="46"/>
      <c r="DG302" s="46"/>
      <c r="DH302" s="46"/>
      <c r="DI302" s="46"/>
      <c r="DJ302" s="46"/>
      <c r="DK302" s="46"/>
      <c r="DL302" s="46"/>
      <c r="DM302" s="46"/>
      <c r="DN302" s="46"/>
      <c r="DO302" s="46"/>
      <c r="DP302" s="46"/>
      <c r="DQ302" s="46"/>
      <c r="DR302" s="46"/>
      <c r="DS302" s="46"/>
      <c r="DT302" s="46"/>
      <c r="DU302" s="46"/>
    </row>
    <row r="303" spans="1:125" s="84" customFormat="1" x14ac:dyDescent="0.35">
      <c r="A303" s="4"/>
      <c r="B303" s="4"/>
      <c r="C303" s="80"/>
      <c r="D303" s="81"/>
      <c r="E303" s="84" t="s">
        <v>1080</v>
      </c>
      <c r="F303" s="84" t="s">
        <v>1039</v>
      </c>
      <c r="G303" s="139">
        <f>Dashboard!$F$34</f>
        <v>1</v>
      </c>
      <c r="H303" s="122" t="s">
        <v>144</v>
      </c>
      <c r="I303" s="95"/>
      <c r="J303" s="95"/>
      <c r="K303" s="95"/>
      <c r="L303" s="95"/>
      <c r="M303" s="95"/>
      <c r="N303" s="95"/>
      <c r="O303" s="95"/>
      <c r="P303" s="95"/>
      <c r="Q303" s="95"/>
      <c r="R303" s="95"/>
      <c r="S303" s="95"/>
      <c r="T303" s="95"/>
      <c r="U303" s="95"/>
      <c r="V303" s="95"/>
      <c r="W303" s="95"/>
      <c r="X303" s="95"/>
      <c r="Y303" s="95"/>
      <c r="Z303" s="95"/>
      <c r="AA303" s="95"/>
      <c r="AB303" s="95"/>
      <c r="AC303" s="95"/>
      <c r="AD303" s="95"/>
      <c r="AE303" s="95"/>
      <c r="AF303" s="95"/>
      <c r="AG303" s="95"/>
      <c r="AH303" s="95"/>
      <c r="AI303" s="95"/>
      <c r="DD303" s="46"/>
      <c r="DE303" s="46"/>
      <c r="DF303" s="46"/>
      <c r="DG303" s="46"/>
      <c r="DH303" s="46"/>
      <c r="DI303" s="46"/>
      <c r="DJ303" s="46"/>
      <c r="DK303" s="46"/>
      <c r="DL303" s="46"/>
      <c r="DM303" s="46"/>
      <c r="DN303" s="46"/>
      <c r="DO303" s="46"/>
      <c r="DP303" s="46"/>
      <c r="DQ303" s="46"/>
      <c r="DR303" s="46"/>
      <c r="DS303" s="46"/>
      <c r="DT303" s="46"/>
      <c r="DU303" s="46"/>
    </row>
    <row r="304" spans="1:125" s="84" customFormat="1" x14ac:dyDescent="0.35">
      <c r="A304" s="4"/>
      <c r="B304" s="4"/>
      <c r="C304" s="80"/>
      <c r="D304" s="81"/>
      <c r="G304" s="95"/>
      <c r="I304" s="95"/>
      <c r="J304" s="95"/>
      <c r="K304" s="95"/>
      <c r="L304" s="95"/>
      <c r="M304" s="95"/>
      <c r="N304" s="95"/>
      <c r="O304" s="95"/>
      <c r="P304" s="95"/>
      <c r="Q304" s="95"/>
      <c r="R304" s="95"/>
      <c r="S304" s="95"/>
      <c r="T304" s="95"/>
      <c r="U304" s="95"/>
      <c r="V304" s="95"/>
      <c r="W304" s="95"/>
      <c r="X304" s="95"/>
      <c r="Y304" s="95"/>
      <c r="Z304" s="95"/>
      <c r="AA304" s="95"/>
      <c r="AB304" s="95"/>
      <c r="AC304" s="95"/>
      <c r="AD304" s="95"/>
      <c r="AE304" s="95"/>
      <c r="AF304" s="95"/>
      <c r="AG304" s="95"/>
      <c r="AH304" s="95"/>
      <c r="AI304" s="95"/>
      <c r="DD304" s="46"/>
      <c r="DE304" s="46"/>
      <c r="DF304" s="46"/>
      <c r="DG304" s="46"/>
      <c r="DH304" s="46"/>
      <c r="DI304" s="46"/>
      <c r="DJ304" s="46"/>
      <c r="DK304" s="46"/>
      <c r="DL304" s="46"/>
      <c r="DM304" s="46"/>
      <c r="DN304" s="46"/>
      <c r="DO304" s="46"/>
      <c r="DP304" s="46"/>
      <c r="DQ304" s="46"/>
      <c r="DR304" s="46"/>
      <c r="DS304" s="46"/>
      <c r="DT304" s="46"/>
      <c r="DU304" s="46"/>
    </row>
    <row r="305" spans="1:125" s="84" customFormat="1" x14ac:dyDescent="0.35">
      <c r="A305" s="4"/>
      <c r="B305" s="4"/>
      <c r="C305" s="80" t="s">
        <v>149</v>
      </c>
      <c r="D305" s="81"/>
      <c r="G305" s="95"/>
      <c r="I305" s="95"/>
      <c r="J305" s="95"/>
      <c r="K305" s="95"/>
      <c r="L305" s="95"/>
      <c r="M305" s="95"/>
      <c r="N305" s="95"/>
      <c r="O305" s="95"/>
      <c r="P305" s="95"/>
      <c r="Q305" s="95"/>
      <c r="R305" s="95"/>
      <c r="S305" s="95"/>
      <c r="T305" s="95"/>
      <c r="U305" s="95"/>
      <c r="V305" s="95"/>
      <c r="W305" s="95"/>
      <c r="X305" s="95"/>
      <c r="Y305" s="95"/>
      <c r="Z305" s="95"/>
      <c r="AA305" s="95"/>
      <c r="AB305" s="95"/>
      <c r="AC305" s="95"/>
      <c r="AD305" s="95"/>
      <c r="AE305" s="95"/>
      <c r="AF305" s="95"/>
      <c r="AG305" s="95"/>
      <c r="AH305" s="95"/>
      <c r="AI305" s="95"/>
      <c r="DD305" s="46"/>
      <c r="DE305" s="46"/>
      <c r="DF305" s="46"/>
      <c r="DG305" s="46"/>
      <c r="DH305" s="46"/>
      <c r="DI305" s="46"/>
      <c r="DJ305" s="46"/>
      <c r="DK305" s="46"/>
      <c r="DL305" s="46"/>
      <c r="DM305" s="46"/>
      <c r="DN305" s="46"/>
      <c r="DO305" s="46"/>
      <c r="DP305" s="46"/>
      <c r="DQ305" s="46"/>
      <c r="DR305" s="46"/>
      <c r="DS305" s="46"/>
      <c r="DT305" s="46"/>
      <c r="DU305" s="46"/>
    </row>
    <row r="306" spans="1:125" s="84" customFormat="1" x14ac:dyDescent="0.35">
      <c r="A306" s="4"/>
      <c r="B306" s="4"/>
      <c r="C306" s="80"/>
      <c r="D306" s="81"/>
      <c r="G306" s="95"/>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c r="DD306" s="46"/>
      <c r="DE306" s="46"/>
      <c r="DF306" s="46"/>
      <c r="DG306" s="46"/>
      <c r="DH306" s="46"/>
      <c r="DI306" s="46"/>
      <c r="DJ306" s="46"/>
      <c r="DK306" s="46"/>
      <c r="DL306" s="46"/>
      <c r="DM306" s="46"/>
      <c r="DN306" s="46"/>
      <c r="DO306" s="46"/>
      <c r="DP306" s="46"/>
      <c r="DQ306" s="46"/>
      <c r="DR306" s="46"/>
      <c r="DS306" s="46"/>
      <c r="DT306" s="46"/>
      <c r="DU306" s="46"/>
    </row>
    <row r="307" spans="1:125" s="84" customFormat="1" x14ac:dyDescent="0.35">
      <c r="A307" s="4"/>
      <c r="B307" s="4"/>
      <c r="C307" s="80"/>
      <c r="D307" s="81"/>
      <c r="E307" s="84" t="s">
        <v>632</v>
      </c>
      <c r="F307" s="84" t="s">
        <v>10</v>
      </c>
      <c r="G307" s="144">
        <f>Dashboard!$E$36</f>
        <v>0.2</v>
      </c>
      <c r="H307" s="84" t="s">
        <v>142</v>
      </c>
      <c r="I307" s="95"/>
      <c r="J307" s="95"/>
      <c r="K307" s="95"/>
      <c r="L307" s="95"/>
      <c r="M307" s="95"/>
      <c r="N307" s="95"/>
      <c r="O307" s="95"/>
      <c r="P307" s="95"/>
      <c r="Q307" s="95"/>
      <c r="R307" s="95"/>
      <c r="S307" s="95"/>
      <c r="T307" s="95"/>
      <c r="U307" s="95"/>
      <c r="V307" s="95"/>
      <c r="W307" s="95"/>
      <c r="X307" s="95"/>
      <c r="Y307" s="95"/>
      <c r="Z307" s="95"/>
      <c r="AA307" s="95"/>
      <c r="AB307" s="95"/>
      <c r="AC307" s="95"/>
      <c r="AD307" s="95"/>
      <c r="AE307" s="95"/>
      <c r="AF307" s="95"/>
      <c r="AG307" s="95"/>
      <c r="AH307" s="95"/>
      <c r="AI307" s="95"/>
      <c r="DD307" s="46"/>
      <c r="DE307" s="46"/>
      <c r="DF307" s="46"/>
      <c r="DG307" s="46"/>
      <c r="DH307" s="46"/>
      <c r="DI307" s="46"/>
      <c r="DJ307" s="46"/>
      <c r="DK307" s="46"/>
      <c r="DL307" s="46"/>
      <c r="DM307" s="46"/>
      <c r="DN307" s="46"/>
      <c r="DO307" s="46"/>
      <c r="DP307" s="46"/>
      <c r="DQ307" s="46"/>
      <c r="DR307" s="46"/>
      <c r="DS307" s="46"/>
      <c r="DT307" s="46"/>
      <c r="DU307" s="46"/>
    </row>
    <row r="308" spans="1:125" s="84" customFormat="1" x14ac:dyDescent="0.35">
      <c r="A308" s="4"/>
      <c r="B308" s="4"/>
      <c r="C308" s="80"/>
      <c r="D308" s="81"/>
      <c r="E308" s="84" t="s">
        <v>1081</v>
      </c>
      <c r="F308" s="84" t="s">
        <v>10</v>
      </c>
      <c r="G308" s="144">
        <f>Dashboard!$F$36</f>
        <v>0.2</v>
      </c>
      <c r="H308" s="84" t="s">
        <v>142</v>
      </c>
      <c r="I308" s="95"/>
      <c r="J308" s="95"/>
      <c r="K308" s="95"/>
      <c r="L308" s="95"/>
      <c r="M308" s="95"/>
      <c r="N308" s="95"/>
      <c r="O308" s="95"/>
      <c r="P308" s="95"/>
      <c r="Q308" s="95"/>
      <c r="R308" s="95"/>
      <c r="S308" s="95"/>
      <c r="T308" s="95"/>
      <c r="U308" s="95"/>
      <c r="V308" s="95"/>
      <c r="W308" s="95"/>
      <c r="X308" s="95"/>
      <c r="Y308" s="95"/>
      <c r="Z308" s="95"/>
      <c r="AA308" s="95"/>
      <c r="AB308" s="95"/>
      <c r="AC308" s="95"/>
      <c r="AD308" s="95"/>
      <c r="AE308" s="95"/>
      <c r="AF308" s="95"/>
      <c r="AG308" s="95"/>
      <c r="AH308" s="95"/>
      <c r="AI308" s="95"/>
      <c r="DD308" s="46"/>
      <c r="DE308" s="46"/>
      <c r="DF308" s="46"/>
      <c r="DG308" s="46"/>
      <c r="DH308" s="46"/>
      <c r="DI308" s="46"/>
      <c r="DJ308" s="46"/>
      <c r="DK308" s="46"/>
      <c r="DL308" s="46"/>
      <c r="DM308" s="46"/>
      <c r="DN308" s="46"/>
      <c r="DO308" s="46"/>
      <c r="DP308" s="46"/>
      <c r="DQ308" s="46"/>
      <c r="DR308" s="46"/>
      <c r="DS308" s="46"/>
      <c r="DT308" s="46"/>
      <c r="DU308" s="46"/>
    </row>
    <row r="309" spans="1:125" s="84" customFormat="1" x14ac:dyDescent="0.35">
      <c r="A309" s="4"/>
      <c r="B309" s="4"/>
      <c r="C309" s="80"/>
      <c r="D309" s="81"/>
      <c r="G309" s="95"/>
      <c r="I309" s="95"/>
      <c r="J309" s="95"/>
      <c r="K309" s="95"/>
      <c r="L309" s="95"/>
      <c r="M309" s="95"/>
      <c r="N309" s="95"/>
      <c r="O309" s="95"/>
      <c r="P309" s="95"/>
      <c r="Q309" s="95"/>
      <c r="R309" s="95"/>
      <c r="S309" s="95"/>
      <c r="T309" s="95"/>
      <c r="U309" s="95"/>
      <c r="V309" s="95"/>
      <c r="W309" s="95"/>
      <c r="X309" s="95"/>
      <c r="Y309" s="95"/>
      <c r="Z309" s="95"/>
      <c r="AA309" s="95"/>
      <c r="AB309" s="95"/>
      <c r="AC309" s="95"/>
      <c r="AD309" s="95"/>
      <c r="AE309" s="95"/>
      <c r="AF309" s="95"/>
      <c r="AG309" s="95"/>
      <c r="AH309" s="95"/>
      <c r="AI309" s="95"/>
      <c r="DD309" s="46"/>
      <c r="DE309" s="46"/>
      <c r="DF309" s="46"/>
      <c r="DG309" s="46"/>
      <c r="DH309" s="46"/>
      <c r="DI309" s="46"/>
      <c r="DJ309" s="46"/>
      <c r="DK309" s="46"/>
      <c r="DL309" s="46"/>
      <c r="DM309" s="46"/>
      <c r="DN309" s="46"/>
      <c r="DO309" s="46"/>
      <c r="DP309" s="46"/>
      <c r="DQ309" s="46"/>
      <c r="DR309" s="46"/>
      <c r="DS309" s="46"/>
      <c r="DT309" s="46"/>
      <c r="DU309" s="46"/>
    </row>
    <row r="310" spans="1:125" s="84" customFormat="1" x14ac:dyDescent="0.35">
      <c r="A310" s="4"/>
      <c r="B310" s="4"/>
      <c r="C310" s="80" t="s">
        <v>106</v>
      </c>
      <c r="D310" s="81"/>
      <c r="G310" s="95"/>
      <c r="I310" s="95"/>
      <c r="J310" s="95"/>
      <c r="K310" s="95"/>
      <c r="L310" s="95"/>
      <c r="M310" s="95"/>
      <c r="N310" s="95"/>
      <c r="O310" s="95"/>
      <c r="P310" s="95"/>
      <c r="Q310" s="95"/>
      <c r="R310" s="95"/>
      <c r="S310" s="95"/>
      <c r="T310" s="95"/>
      <c r="U310" s="95"/>
      <c r="V310" s="95"/>
      <c r="W310" s="95"/>
      <c r="X310" s="95"/>
      <c r="Y310" s="95"/>
      <c r="Z310" s="95"/>
      <c r="AA310" s="95"/>
      <c r="AB310" s="95"/>
      <c r="AC310" s="95"/>
      <c r="AD310" s="95"/>
      <c r="AE310" s="95"/>
      <c r="AF310" s="95"/>
      <c r="AG310" s="95"/>
      <c r="AH310" s="95"/>
      <c r="AI310" s="95"/>
      <c r="DD310" s="46"/>
      <c r="DE310" s="46"/>
      <c r="DF310" s="46"/>
      <c r="DG310" s="46"/>
      <c r="DH310" s="46"/>
      <c r="DI310" s="46"/>
      <c r="DJ310" s="46"/>
      <c r="DK310" s="46"/>
      <c r="DL310" s="46"/>
      <c r="DM310" s="46"/>
      <c r="DN310" s="46"/>
      <c r="DO310" s="46"/>
      <c r="DP310" s="46"/>
      <c r="DQ310" s="46"/>
      <c r="DR310" s="46"/>
      <c r="DS310" s="46"/>
      <c r="DT310" s="46"/>
      <c r="DU310" s="46"/>
    </row>
    <row r="311" spans="1:125" s="84" customFormat="1" x14ac:dyDescent="0.35">
      <c r="A311" s="4"/>
      <c r="B311" s="4"/>
      <c r="C311" s="80"/>
      <c r="D311" s="81"/>
      <c r="G311" s="95"/>
      <c r="I311" s="95"/>
      <c r="J311" s="95"/>
      <c r="K311" s="95"/>
      <c r="L311" s="95"/>
      <c r="M311" s="95"/>
      <c r="N311" s="95"/>
      <c r="O311" s="95"/>
      <c r="P311" s="95"/>
      <c r="Q311" s="95"/>
      <c r="R311" s="95"/>
      <c r="S311" s="95"/>
      <c r="T311" s="95"/>
      <c r="U311" s="95"/>
      <c r="V311" s="95"/>
      <c r="W311" s="95"/>
      <c r="X311" s="95"/>
      <c r="Y311" s="95"/>
      <c r="Z311" s="95"/>
      <c r="AA311" s="95"/>
      <c r="AB311" s="95"/>
      <c r="AC311" s="95"/>
      <c r="AD311" s="95"/>
      <c r="AE311" s="95"/>
      <c r="AF311" s="95"/>
      <c r="AG311" s="95"/>
      <c r="AH311" s="95"/>
      <c r="AI311" s="95"/>
      <c r="DD311" s="46"/>
      <c r="DE311" s="46"/>
      <c r="DF311" s="46"/>
      <c r="DG311" s="46"/>
      <c r="DH311" s="46"/>
      <c r="DI311" s="46"/>
      <c r="DJ311" s="46"/>
      <c r="DK311" s="46"/>
      <c r="DL311" s="46"/>
      <c r="DM311" s="46"/>
      <c r="DN311" s="46"/>
      <c r="DO311" s="46"/>
      <c r="DP311" s="46"/>
      <c r="DQ311" s="46"/>
      <c r="DR311" s="46"/>
      <c r="DS311" s="46"/>
      <c r="DT311" s="46"/>
      <c r="DU311" s="46"/>
    </row>
    <row r="312" spans="1:125" s="84" customFormat="1" x14ac:dyDescent="0.35">
      <c r="A312" s="4"/>
      <c r="B312" s="4"/>
      <c r="C312" s="80"/>
      <c r="D312" s="81"/>
      <c r="E312" s="84" t="s">
        <v>633</v>
      </c>
      <c r="F312" s="84" t="s">
        <v>10</v>
      </c>
      <c r="G312" s="144">
        <f>Dashboard!$E$45</f>
        <v>0</v>
      </c>
      <c r="H312" s="84" t="s">
        <v>142</v>
      </c>
      <c r="I312" s="95"/>
      <c r="J312" s="95"/>
      <c r="K312" s="95"/>
      <c r="L312" s="95"/>
      <c r="M312" s="95"/>
      <c r="N312" s="95"/>
      <c r="O312" s="95"/>
      <c r="P312" s="95"/>
      <c r="Q312" s="95"/>
      <c r="R312" s="95"/>
      <c r="S312" s="95"/>
      <c r="T312" s="95"/>
      <c r="U312" s="95"/>
      <c r="V312" s="95"/>
      <c r="W312" s="95"/>
      <c r="X312" s="95"/>
      <c r="Y312" s="95"/>
      <c r="Z312" s="95"/>
      <c r="AA312" s="95"/>
      <c r="AB312" s="95"/>
      <c r="AC312" s="95"/>
      <c r="AD312" s="95"/>
      <c r="AE312" s="95"/>
      <c r="AF312" s="95"/>
      <c r="AG312" s="95"/>
      <c r="AH312" s="95"/>
      <c r="AI312" s="95"/>
      <c r="DD312" s="46"/>
      <c r="DE312" s="46"/>
      <c r="DF312" s="46"/>
      <c r="DG312" s="46"/>
      <c r="DH312" s="46"/>
      <c r="DI312" s="46"/>
      <c r="DJ312" s="46"/>
      <c r="DK312" s="46"/>
      <c r="DL312" s="46"/>
      <c r="DM312" s="46"/>
      <c r="DN312" s="46"/>
      <c r="DO312" s="46"/>
      <c r="DP312" s="46"/>
      <c r="DQ312" s="46"/>
      <c r="DR312" s="46"/>
      <c r="DS312" s="46"/>
      <c r="DT312" s="46"/>
      <c r="DU312" s="46"/>
    </row>
    <row r="313" spans="1:125" s="84" customFormat="1" x14ac:dyDescent="0.35">
      <c r="A313" s="4"/>
      <c r="B313" s="4"/>
      <c r="C313" s="80"/>
      <c r="D313" s="81"/>
      <c r="E313" s="84" t="s">
        <v>1082</v>
      </c>
      <c r="F313" s="84" t="s">
        <v>10</v>
      </c>
      <c r="G313" s="144">
        <f>Dashboard!$F$45</f>
        <v>0</v>
      </c>
      <c r="H313" s="84" t="s">
        <v>142</v>
      </c>
      <c r="I313" s="95"/>
      <c r="J313" s="95"/>
      <c r="K313" s="95"/>
      <c r="L313" s="95"/>
      <c r="M313" s="95"/>
      <c r="N313" s="95"/>
      <c r="O313" s="95"/>
      <c r="P313" s="95"/>
      <c r="Q313" s="95"/>
      <c r="R313" s="95"/>
      <c r="S313" s="95"/>
      <c r="T313" s="95"/>
      <c r="U313" s="95"/>
      <c r="V313" s="95"/>
      <c r="W313" s="95"/>
      <c r="X313" s="95"/>
      <c r="Y313" s="95"/>
      <c r="Z313" s="95"/>
      <c r="AA313" s="95"/>
      <c r="AB313" s="95"/>
      <c r="AC313" s="95"/>
      <c r="AD313" s="95"/>
      <c r="AE313" s="95"/>
      <c r="AF313" s="95"/>
      <c r="AG313" s="95"/>
      <c r="AH313" s="95"/>
      <c r="AI313" s="95"/>
      <c r="DD313" s="46"/>
      <c r="DE313" s="46"/>
      <c r="DF313" s="46"/>
      <c r="DG313" s="46"/>
      <c r="DH313" s="46"/>
      <c r="DI313" s="46"/>
      <c r="DJ313" s="46"/>
      <c r="DK313" s="46"/>
      <c r="DL313" s="46"/>
      <c r="DM313" s="46"/>
      <c r="DN313" s="46"/>
      <c r="DO313" s="46"/>
      <c r="DP313" s="46"/>
      <c r="DQ313" s="46"/>
      <c r="DR313" s="46"/>
      <c r="DS313" s="46"/>
      <c r="DT313" s="46"/>
      <c r="DU313" s="46"/>
    </row>
    <row r="314" spans="1:125" s="84" customFormat="1" x14ac:dyDescent="0.35">
      <c r="A314" s="4"/>
      <c r="B314" s="4"/>
      <c r="C314" s="80"/>
      <c r="D314" s="81"/>
      <c r="G314" s="95"/>
      <c r="I314" s="95"/>
      <c r="J314" s="95"/>
      <c r="K314" s="95"/>
      <c r="L314" s="95"/>
      <c r="M314" s="95"/>
      <c r="N314" s="95"/>
      <c r="O314" s="95"/>
      <c r="P314" s="95"/>
      <c r="Q314" s="95"/>
      <c r="R314" s="95"/>
      <c r="S314" s="95"/>
      <c r="T314" s="95"/>
      <c r="U314" s="95"/>
      <c r="V314" s="95"/>
      <c r="W314" s="95"/>
      <c r="X314" s="95"/>
      <c r="Y314" s="95"/>
      <c r="Z314" s="95"/>
      <c r="AA314" s="95"/>
      <c r="AB314" s="95"/>
      <c r="AC314" s="95"/>
      <c r="AD314" s="95"/>
      <c r="AE314" s="95"/>
      <c r="AF314" s="95"/>
      <c r="AG314" s="95"/>
      <c r="AH314" s="95"/>
      <c r="AI314" s="95"/>
      <c r="DD314" s="46"/>
      <c r="DE314" s="46"/>
      <c r="DF314" s="46"/>
      <c r="DG314" s="46"/>
      <c r="DH314" s="46"/>
      <c r="DI314" s="46"/>
      <c r="DJ314" s="46"/>
      <c r="DK314" s="46"/>
      <c r="DL314" s="46"/>
      <c r="DM314" s="46"/>
      <c r="DN314" s="46"/>
      <c r="DO314" s="46"/>
      <c r="DP314" s="46"/>
      <c r="DQ314" s="46"/>
      <c r="DR314" s="46"/>
      <c r="DS314" s="46"/>
      <c r="DT314" s="46"/>
      <c r="DU314" s="46"/>
    </row>
    <row r="315" spans="1:125" s="84" customFormat="1" x14ac:dyDescent="0.35">
      <c r="A315" s="4"/>
      <c r="B315" s="4" t="s">
        <v>1083</v>
      </c>
      <c r="C315" s="80"/>
      <c r="D315" s="81"/>
      <c r="G315" s="95"/>
      <c r="I315" s="95"/>
      <c r="J315" s="95"/>
      <c r="K315" s="95"/>
      <c r="L315" s="95"/>
      <c r="M315" s="95"/>
      <c r="N315" s="95"/>
      <c r="O315" s="95"/>
      <c r="P315" s="95"/>
      <c r="Q315" s="95"/>
      <c r="R315" s="95"/>
      <c r="S315" s="95"/>
      <c r="T315" s="95"/>
      <c r="U315" s="95"/>
      <c r="V315" s="95"/>
      <c r="W315" s="95"/>
      <c r="X315" s="95"/>
      <c r="Y315" s="95"/>
      <c r="Z315" s="95"/>
      <c r="AA315" s="95"/>
      <c r="AB315" s="95"/>
      <c r="AC315" s="95"/>
      <c r="AD315" s="95"/>
      <c r="AE315" s="95"/>
      <c r="AF315" s="95"/>
      <c r="AG315" s="95"/>
      <c r="AH315" s="95"/>
      <c r="AI315" s="95"/>
      <c r="DD315" s="46"/>
      <c r="DE315" s="46"/>
      <c r="DF315" s="46"/>
      <c r="DG315" s="46"/>
      <c r="DH315" s="46"/>
      <c r="DI315" s="46"/>
      <c r="DJ315" s="46"/>
      <c r="DK315" s="46"/>
      <c r="DL315" s="46"/>
      <c r="DM315" s="46"/>
      <c r="DN315" s="46"/>
      <c r="DO315" s="46"/>
      <c r="DP315" s="46"/>
      <c r="DQ315" s="46"/>
      <c r="DR315" s="46"/>
      <c r="DS315" s="46"/>
      <c r="DT315" s="46"/>
      <c r="DU315" s="46"/>
    </row>
    <row r="316" spans="1:125" s="84" customFormat="1" x14ac:dyDescent="0.35">
      <c r="A316" s="4"/>
      <c r="B316" s="4"/>
      <c r="C316" s="80"/>
      <c r="D316" s="81"/>
      <c r="G316" s="95"/>
      <c r="I316" s="95"/>
      <c r="J316" s="95"/>
      <c r="K316" s="95"/>
      <c r="L316" s="95"/>
      <c r="M316" s="95"/>
      <c r="N316" s="95"/>
      <c r="O316" s="95"/>
      <c r="P316" s="95"/>
      <c r="Q316" s="95"/>
      <c r="R316" s="95"/>
      <c r="S316" s="95"/>
      <c r="T316" s="95"/>
      <c r="U316" s="95"/>
      <c r="V316" s="95"/>
      <c r="W316" s="95"/>
      <c r="X316" s="95"/>
      <c r="Y316" s="95"/>
      <c r="Z316" s="95"/>
      <c r="AA316" s="95"/>
      <c r="AB316" s="95"/>
      <c r="AC316" s="95"/>
      <c r="AD316" s="95"/>
      <c r="AE316" s="95"/>
      <c r="AF316" s="95"/>
      <c r="AG316" s="95"/>
      <c r="AH316" s="95"/>
      <c r="AI316" s="95"/>
      <c r="DD316" s="46"/>
      <c r="DE316" s="46"/>
      <c r="DF316" s="46"/>
      <c r="DG316" s="46"/>
      <c r="DH316" s="46"/>
      <c r="DI316" s="46"/>
      <c r="DJ316" s="46"/>
      <c r="DK316" s="46"/>
      <c r="DL316" s="46"/>
      <c r="DM316" s="46"/>
      <c r="DN316" s="46"/>
      <c r="DO316" s="46"/>
      <c r="DP316" s="46"/>
      <c r="DQ316" s="46"/>
      <c r="DR316" s="46"/>
      <c r="DS316" s="46"/>
      <c r="DT316" s="46"/>
      <c r="DU316" s="46"/>
    </row>
    <row r="317" spans="1:125" s="84" customFormat="1" x14ac:dyDescent="0.35">
      <c r="A317" s="4"/>
      <c r="B317" s="4"/>
      <c r="C317" s="80" t="s">
        <v>107</v>
      </c>
      <c r="D317" s="81"/>
      <c r="G317" s="95"/>
      <c r="I317" s="95"/>
      <c r="J317" s="95"/>
      <c r="K317" s="95"/>
      <c r="L317" s="95"/>
      <c r="M317" s="95"/>
      <c r="N317" s="95"/>
      <c r="O317" s="95"/>
      <c r="P317" s="95"/>
      <c r="Q317" s="95"/>
      <c r="R317" s="95"/>
      <c r="S317" s="95"/>
      <c r="T317" s="95"/>
      <c r="U317" s="95"/>
      <c r="V317" s="95"/>
      <c r="W317" s="95"/>
      <c r="X317" s="95"/>
      <c r="Y317" s="95"/>
      <c r="Z317" s="95"/>
      <c r="AA317" s="95"/>
      <c r="AB317" s="95"/>
      <c r="AC317" s="95"/>
      <c r="AD317" s="95"/>
      <c r="AE317" s="95"/>
      <c r="AF317" s="95"/>
      <c r="AG317" s="95"/>
      <c r="AH317" s="95"/>
      <c r="AI317" s="95"/>
      <c r="DD317" s="46"/>
      <c r="DE317" s="46"/>
      <c r="DF317" s="46"/>
      <c r="DG317" s="46"/>
      <c r="DH317" s="46"/>
      <c r="DI317" s="46"/>
      <c r="DJ317" s="46"/>
      <c r="DK317" s="46"/>
      <c r="DL317" s="46"/>
      <c r="DM317" s="46"/>
      <c r="DN317" s="46"/>
      <c r="DO317" s="46"/>
      <c r="DP317" s="46"/>
      <c r="DQ317" s="46"/>
      <c r="DR317" s="46"/>
      <c r="DS317" s="46"/>
      <c r="DT317" s="46"/>
      <c r="DU317" s="46"/>
    </row>
    <row r="318" spans="1:125" s="84" customFormat="1" x14ac:dyDescent="0.35">
      <c r="A318" s="4"/>
      <c r="B318" s="4"/>
      <c r="C318" s="80"/>
      <c r="D318" s="81"/>
      <c r="G318" s="95"/>
      <c r="I318" s="95"/>
      <c r="J318" s="95"/>
      <c r="K318" s="95"/>
      <c r="L318" s="95"/>
      <c r="M318" s="95"/>
      <c r="N318" s="95"/>
      <c r="O318" s="95"/>
      <c r="P318" s="95"/>
      <c r="Q318" s="95"/>
      <c r="R318" s="95"/>
      <c r="S318" s="95"/>
      <c r="T318" s="95"/>
      <c r="U318" s="95"/>
      <c r="V318" s="95"/>
      <c r="W318" s="95"/>
      <c r="X318" s="95"/>
      <c r="Y318" s="95"/>
      <c r="Z318" s="95"/>
      <c r="AA318" s="95"/>
      <c r="AB318" s="95"/>
      <c r="AC318" s="95"/>
      <c r="AD318" s="95"/>
      <c r="AE318" s="95"/>
      <c r="AF318" s="95"/>
      <c r="AG318" s="95"/>
      <c r="AH318" s="95"/>
      <c r="AI318" s="95"/>
      <c r="DD318" s="46"/>
      <c r="DE318" s="46"/>
      <c r="DF318" s="46"/>
      <c r="DG318" s="46"/>
      <c r="DH318" s="46"/>
      <c r="DI318" s="46"/>
      <c r="DJ318" s="46"/>
      <c r="DK318" s="46"/>
      <c r="DL318" s="46"/>
      <c r="DM318" s="46"/>
      <c r="DN318" s="46"/>
      <c r="DO318" s="46"/>
      <c r="DP318" s="46"/>
      <c r="DQ318" s="46"/>
      <c r="DR318" s="46"/>
      <c r="DS318" s="46"/>
      <c r="DT318" s="46"/>
      <c r="DU318" s="46"/>
    </row>
    <row r="319" spans="1:125" s="84" customFormat="1" x14ac:dyDescent="0.35">
      <c r="A319" s="4"/>
      <c r="B319" s="4"/>
      <c r="C319" s="80"/>
      <c r="D319" s="81" t="s">
        <v>108</v>
      </c>
      <c r="G319" s="95"/>
      <c r="I319" s="95"/>
      <c r="J319" s="95"/>
      <c r="K319" s="95"/>
      <c r="L319" s="95"/>
      <c r="M319" s="95"/>
      <c r="N319" s="95"/>
      <c r="O319" s="95"/>
      <c r="P319" s="95"/>
      <c r="Q319" s="95"/>
      <c r="R319" s="95"/>
      <c r="S319" s="95"/>
      <c r="T319" s="95"/>
      <c r="U319" s="95"/>
      <c r="V319" s="95"/>
      <c r="W319" s="95"/>
      <c r="X319" s="95"/>
      <c r="Y319" s="95"/>
      <c r="Z319" s="95"/>
      <c r="AA319" s="95"/>
      <c r="AB319" s="95"/>
      <c r="AC319" s="95"/>
      <c r="AD319" s="95"/>
      <c r="AE319" s="95"/>
      <c r="AF319" s="95"/>
      <c r="AG319" s="95"/>
      <c r="AH319" s="95"/>
      <c r="AI319" s="95"/>
      <c r="DD319" s="46"/>
      <c r="DE319" s="46"/>
      <c r="DF319" s="46"/>
      <c r="DG319" s="46"/>
      <c r="DH319" s="46"/>
      <c r="DI319" s="46"/>
      <c r="DJ319" s="46"/>
      <c r="DK319" s="46"/>
      <c r="DL319" s="46"/>
      <c r="DM319" s="46"/>
      <c r="DN319" s="46"/>
      <c r="DO319" s="46"/>
      <c r="DP319" s="46"/>
      <c r="DQ319" s="46"/>
      <c r="DR319" s="46"/>
      <c r="DS319" s="46"/>
      <c r="DT319" s="46"/>
      <c r="DU319" s="46"/>
    </row>
    <row r="320" spans="1:125" s="84" customFormat="1" x14ac:dyDescent="0.35">
      <c r="A320" s="4"/>
      <c r="B320" s="4"/>
      <c r="C320" s="80"/>
      <c r="D320" s="81"/>
      <c r="E320" s="84" t="s">
        <v>634</v>
      </c>
      <c r="F320" s="84" t="s">
        <v>1039</v>
      </c>
      <c r="G320" s="139">
        <f>Dashboard!$E$23</f>
        <v>0</v>
      </c>
      <c r="H320" s="84" t="s">
        <v>158</v>
      </c>
      <c r="I320" s="95"/>
      <c r="J320" s="95"/>
      <c r="K320" s="95"/>
      <c r="L320" s="95"/>
      <c r="M320" s="95"/>
      <c r="N320" s="95"/>
      <c r="O320" s="95"/>
      <c r="P320" s="95"/>
      <c r="Q320" s="95"/>
      <c r="R320" s="95"/>
      <c r="S320" s="95"/>
      <c r="T320" s="95"/>
      <c r="U320" s="95"/>
      <c r="V320" s="95"/>
      <c r="W320" s="95"/>
      <c r="X320" s="95"/>
      <c r="Y320" s="95"/>
      <c r="Z320" s="95"/>
      <c r="AA320" s="95"/>
      <c r="AB320" s="95"/>
      <c r="AC320" s="95"/>
      <c r="AD320" s="95"/>
      <c r="AE320" s="95"/>
      <c r="AF320" s="95"/>
      <c r="AG320" s="95"/>
      <c r="AH320" s="95"/>
      <c r="AI320" s="95"/>
      <c r="DD320" s="46"/>
      <c r="DE320" s="46"/>
      <c r="DF320" s="46"/>
      <c r="DG320" s="46"/>
      <c r="DH320" s="46"/>
      <c r="DI320" s="46"/>
      <c r="DJ320" s="46"/>
      <c r="DK320" s="46"/>
      <c r="DL320" s="46"/>
      <c r="DM320" s="46"/>
      <c r="DN320" s="46"/>
      <c r="DO320" s="46"/>
      <c r="DP320" s="46"/>
      <c r="DQ320" s="46"/>
      <c r="DR320" s="46"/>
      <c r="DS320" s="46"/>
      <c r="DT320" s="46"/>
      <c r="DU320" s="46"/>
    </row>
    <row r="321" spans="1:125" s="84" customFormat="1" x14ac:dyDescent="0.35">
      <c r="A321" s="4"/>
      <c r="B321" s="4"/>
      <c r="C321" s="80"/>
      <c r="D321" s="81"/>
      <c r="E321" s="84" t="s">
        <v>1084</v>
      </c>
      <c r="F321" s="84" t="s">
        <v>1039</v>
      </c>
      <c r="G321" s="139">
        <f>Dashboard!$F$23</f>
        <v>0</v>
      </c>
      <c r="H321" s="84" t="s">
        <v>158</v>
      </c>
      <c r="I321" s="95"/>
      <c r="J321" s="95"/>
      <c r="K321" s="95"/>
      <c r="L321" s="95"/>
      <c r="M321" s="95"/>
      <c r="N321" s="95"/>
      <c r="O321" s="95"/>
      <c r="P321" s="95"/>
      <c r="Q321" s="95"/>
      <c r="R321" s="95"/>
      <c r="S321" s="95"/>
      <c r="T321" s="95"/>
      <c r="U321" s="95"/>
      <c r="V321" s="95"/>
      <c r="W321" s="95"/>
      <c r="X321" s="95"/>
      <c r="Y321" s="95"/>
      <c r="Z321" s="95"/>
      <c r="AA321" s="95"/>
      <c r="AB321" s="95"/>
      <c r="AC321" s="95"/>
      <c r="AD321" s="95"/>
      <c r="AE321" s="95"/>
      <c r="AF321" s="95"/>
      <c r="AG321" s="95"/>
      <c r="AH321" s="95"/>
      <c r="AI321" s="95"/>
      <c r="DD321" s="46"/>
      <c r="DE321" s="46"/>
      <c r="DF321" s="46"/>
      <c r="DG321" s="46"/>
      <c r="DH321" s="46"/>
      <c r="DI321" s="46"/>
      <c r="DJ321" s="46"/>
      <c r="DK321" s="46"/>
      <c r="DL321" s="46"/>
      <c r="DM321" s="46"/>
      <c r="DN321" s="46"/>
      <c r="DO321" s="46"/>
      <c r="DP321" s="46"/>
      <c r="DQ321" s="46"/>
      <c r="DR321" s="46"/>
      <c r="DS321" s="46"/>
      <c r="DT321" s="46"/>
      <c r="DU321" s="46"/>
    </row>
    <row r="322" spans="1:125" s="84" customFormat="1" x14ac:dyDescent="0.35">
      <c r="A322" s="4"/>
      <c r="B322" s="4"/>
      <c r="C322" s="80"/>
      <c r="D322" s="81"/>
      <c r="G322" s="95"/>
      <c r="I322" s="95"/>
      <c r="J322" s="95"/>
      <c r="K322" s="95"/>
      <c r="L322" s="95"/>
      <c r="M322" s="95"/>
      <c r="N322" s="95"/>
      <c r="O322" s="95"/>
      <c r="P322" s="95"/>
      <c r="Q322" s="95"/>
      <c r="R322" s="95"/>
      <c r="S322" s="95"/>
      <c r="T322" s="95"/>
      <c r="U322" s="95"/>
      <c r="V322" s="95"/>
      <c r="W322" s="95"/>
      <c r="X322" s="95"/>
      <c r="Y322" s="95"/>
      <c r="Z322" s="95"/>
      <c r="AA322" s="95"/>
      <c r="AB322" s="95"/>
      <c r="AC322" s="95"/>
      <c r="AD322" s="95"/>
      <c r="AE322" s="95"/>
      <c r="AF322" s="95"/>
      <c r="AG322" s="95"/>
      <c r="AH322" s="95"/>
      <c r="AI322" s="95"/>
      <c r="DD322" s="46"/>
      <c r="DE322" s="46"/>
      <c r="DF322" s="46"/>
      <c r="DG322" s="46"/>
      <c r="DH322" s="46"/>
      <c r="DI322" s="46"/>
      <c r="DJ322" s="46"/>
      <c r="DK322" s="46"/>
      <c r="DL322" s="46"/>
      <c r="DM322" s="46"/>
      <c r="DN322" s="46"/>
      <c r="DO322" s="46"/>
      <c r="DP322" s="46"/>
      <c r="DQ322" s="46"/>
      <c r="DR322" s="46"/>
      <c r="DS322" s="46"/>
      <c r="DT322" s="46"/>
      <c r="DU322" s="46"/>
    </row>
    <row r="323" spans="1:125" s="84" customFormat="1" x14ac:dyDescent="0.35">
      <c r="A323" s="4"/>
      <c r="B323" s="4"/>
      <c r="C323" s="80"/>
      <c r="D323" s="81" t="s">
        <v>156</v>
      </c>
      <c r="G323" s="95"/>
      <c r="I323" s="95"/>
      <c r="J323" s="95"/>
      <c r="K323" s="95"/>
      <c r="L323" s="95"/>
      <c r="M323" s="95"/>
      <c r="N323" s="95"/>
      <c r="O323" s="95"/>
      <c r="P323" s="95"/>
      <c r="Q323" s="95"/>
      <c r="R323" s="95"/>
      <c r="S323" s="95"/>
      <c r="T323" s="95"/>
      <c r="U323" s="95"/>
      <c r="V323" s="95"/>
      <c r="W323" s="95"/>
      <c r="X323" s="95"/>
      <c r="Y323" s="95"/>
      <c r="Z323" s="95"/>
      <c r="AA323" s="95"/>
      <c r="AB323" s="95"/>
      <c r="AC323" s="95"/>
      <c r="AD323" s="95"/>
      <c r="AE323" s="95"/>
      <c r="AF323" s="95"/>
      <c r="AG323" s="95"/>
      <c r="AH323" s="95"/>
      <c r="AI323" s="95"/>
      <c r="DD323" s="46"/>
      <c r="DE323" s="46"/>
      <c r="DF323" s="46"/>
      <c r="DG323" s="46"/>
      <c r="DH323" s="46"/>
      <c r="DI323" s="46"/>
      <c r="DJ323" s="46"/>
      <c r="DK323" s="46"/>
      <c r="DL323" s="46"/>
      <c r="DM323" s="46"/>
      <c r="DN323" s="46"/>
      <c r="DO323" s="46"/>
      <c r="DP323" s="46"/>
      <c r="DQ323" s="46"/>
      <c r="DR323" s="46"/>
      <c r="DS323" s="46"/>
      <c r="DT323" s="46"/>
      <c r="DU323" s="46"/>
    </row>
    <row r="324" spans="1:125" s="84" customFormat="1" x14ac:dyDescent="0.35">
      <c r="A324" s="4"/>
      <c r="B324" s="4"/>
      <c r="C324" s="80"/>
      <c r="D324" s="81"/>
      <c r="E324" s="84" t="s">
        <v>635</v>
      </c>
      <c r="F324" s="84" t="s">
        <v>1039</v>
      </c>
      <c r="G324" s="139">
        <f>Dashboard!$E$52</f>
        <v>1</v>
      </c>
      <c r="H324" s="84" t="s">
        <v>158</v>
      </c>
      <c r="I324" s="95"/>
      <c r="J324" s="95"/>
      <c r="K324" s="95"/>
      <c r="L324" s="95"/>
      <c r="M324" s="95"/>
      <c r="N324" s="95"/>
      <c r="O324" s="95"/>
      <c r="P324" s="95"/>
      <c r="Q324" s="95"/>
      <c r="R324" s="95"/>
      <c r="S324" s="95"/>
      <c r="T324" s="95"/>
      <c r="U324" s="95"/>
      <c r="V324" s="95"/>
      <c r="W324" s="95"/>
      <c r="X324" s="95"/>
      <c r="Y324" s="95"/>
      <c r="Z324" s="95"/>
      <c r="AA324" s="95"/>
      <c r="AB324" s="95"/>
      <c r="AC324" s="95"/>
      <c r="AD324" s="95"/>
      <c r="AE324" s="95"/>
      <c r="AF324" s="95"/>
      <c r="AG324" s="95"/>
      <c r="AH324" s="95"/>
      <c r="AI324" s="95"/>
      <c r="DD324" s="46"/>
      <c r="DE324" s="46"/>
      <c r="DF324" s="46"/>
      <c r="DG324" s="46"/>
      <c r="DH324" s="46"/>
      <c r="DI324" s="46"/>
      <c r="DJ324" s="46"/>
      <c r="DK324" s="46"/>
      <c r="DL324" s="46"/>
      <c r="DM324" s="46"/>
      <c r="DN324" s="46"/>
      <c r="DO324" s="46"/>
      <c r="DP324" s="46"/>
      <c r="DQ324" s="46"/>
      <c r="DR324" s="46"/>
      <c r="DS324" s="46"/>
      <c r="DT324" s="46"/>
      <c r="DU324" s="46"/>
    </row>
    <row r="325" spans="1:125" s="84" customFormat="1" x14ac:dyDescent="0.35">
      <c r="A325" s="4"/>
      <c r="B325" s="4"/>
      <c r="C325" s="80"/>
      <c r="D325" s="81"/>
      <c r="E325" s="84" t="s">
        <v>1085</v>
      </c>
      <c r="F325" s="84" t="s">
        <v>1039</v>
      </c>
      <c r="G325" s="139">
        <f>Dashboard!$F$52</f>
        <v>1</v>
      </c>
      <c r="H325" s="84" t="s">
        <v>158</v>
      </c>
      <c r="I325" s="95"/>
      <c r="J325" s="95"/>
      <c r="K325" s="95"/>
      <c r="L325" s="95"/>
      <c r="M325" s="95"/>
      <c r="N325" s="95"/>
      <c r="O325" s="95"/>
      <c r="P325" s="95"/>
      <c r="Q325" s="95"/>
      <c r="R325" s="95"/>
      <c r="S325" s="95"/>
      <c r="T325" s="95"/>
      <c r="U325" s="95"/>
      <c r="V325" s="95"/>
      <c r="W325" s="95"/>
      <c r="X325" s="95"/>
      <c r="Y325" s="95"/>
      <c r="Z325" s="95"/>
      <c r="AA325" s="95"/>
      <c r="AB325" s="95"/>
      <c r="AC325" s="95"/>
      <c r="AD325" s="95"/>
      <c r="AE325" s="95"/>
      <c r="AF325" s="95"/>
      <c r="AG325" s="95"/>
      <c r="AH325" s="95"/>
      <c r="AI325" s="95"/>
      <c r="DD325" s="46"/>
      <c r="DE325" s="46"/>
      <c r="DF325" s="46"/>
      <c r="DG325" s="46"/>
      <c r="DH325" s="46"/>
      <c r="DI325" s="46"/>
      <c r="DJ325" s="46"/>
      <c r="DK325" s="46"/>
      <c r="DL325" s="46"/>
      <c r="DM325" s="46"/>
      <c r="DN325" s="46"/>
      <c r="DO325" s="46"/>
      <c r="DP325" s="46"/>
      <c r="DQ325" s="46"/>
      <c r="DR325" s="46"/>
      <c r="DS325" s="46"/>
      <c r="DT325" s="46"/>
      <c r="DU325" s="46"/>
    </row>
    <row r="326" spans="1:125" s="84" customFormat="1" x14ac:dyDescent="0.35">
      <c r="A326" s="4"/>
      <c r="B326" s="4"/>
      <c r="C326" s="80"/>
      <c r="D326" s="81"/>
      <c r="G326" s="95"/>
      <c r="I326" s="95"/>
      <c r="J326" s="95"/>
      <c r="K326" s="95"/>
      <c r="L326" s="95"/>
      <c r="M326" s="95"/>
      <c r="N326" s="95"/>
      <c r="O326" s="95"/>
      <c r="P326" s="95"/>
      <c r="Q326" s="95"/>
      <c r="R326" s="95"/>
      <c r="S326" s="95"/>
      <c r="T326" s="95"/>
      <c r="U326" s="95"/>
      <c r="V326" s="95"/>
      <c r="W326" s="95"/>
      <c r="X326" s="95"/>
      <c r="Y326" s="95"/>
      <c r="Z326" s="95"/>
      <c r="AA326" s="95"/>
      <c r="AB326" s="95"/>
      <c r="AC326" s="95"/>
      <c r="AD326" s="95"/>
      <c r="AE326" s="95"/>
      <c r="AF326" s="95"/>
      <c r="AG326" s="95"/>
      <c r="AH326" s="95"/>
      <c r="AI326" s="95"/>
      <c r="DD326" s="46"/>
      <c r="DE326" s="46"/>
      <c r="DF326" s="46"/>
      <c r="DG326" s="46"/>
      <c r="DH326" s="46"/>
      <c r="DI326" s="46"/>
      <c r="DJ326" s="46"/>
      <c r="DK326" s="46"/>
      <c r="DL326" s="46"/>
      <c r="DM326" s="46"/>
      <c r="DN326" s="46"/>
      <c r="DO326" s="46"/>
      <c r="DP326" s="46"/>
      <c r="DQ326" s="46"/>
      <c r="DR326" s="46"/>
      <c r="DS326" s="46"/>
      <c r="DT326" s="46"/>
      <c r="DU326" s="46"/>
    </row>
    <row r="327" spans="1:125" s="84" customFormat="1" x14ac:dyDescent="0.35">
      <c r="A327" s="4"/>
      <c r="B327" s="4"/>
      <c r="C327" s="80"/>
      <c r="D327" s="81" t="s">
        <v>160</v>
      </c>
      <c r="G327" s="95"/>
      <c r="I327" s="95"/>
      <c r="J327" s="95"/>
      <c r="K327" s="95"/>
      <c r="L327" s="95"/>
      <c r="M327" s="95"/>
      <c r="N327" s="95"/>
      <c r="O327" s="95"/>
      <c r="P327" s="95"/>
      <c r="Q327" s="95"/>
      <c r="R327" s="95"/>
      <c r="S327" s="95"/>
      <c r="T327" s="95"/>
      <c r="U327" s="95"/>
      <c r="V327" s="95"/>
      <c r="W327" s="95"/>
      <c r="X327" s="95"/>
      <c r="Y327" s="95"/>
      <c r="Z327" s="95"/>
      <c r="AA327" s="95"/>
      <c r="AB327" s="95"/>
      <c r="AC327" s="95"/>
      <c r="AD327" s="95"/>
      <c r="AE327" s="95"/>
      <c r="AF327" s="95"/>
      <c r="AG327" s="95"/>
      <c r="AH327" s="95"/>
      <c r="AI327" s="95"/>
      <c r="DD327" s="46"/>
      <c r="DE327" s="46"/>
      <c r="DF327" s="46"/>
      <c r="DG327" s="46"/>
      <c r="DH327" s="46"/>
      <c r="DI327" s="46"/>
      <c r="DJ327" s="46"/>
      <c r="DK327" s="46"/>
      <c r="DL327" s="46"/>
      <c r="DM327" s="46"/>
      <c r="DN327" s="46"/>
      <c r="DO327" s="46"/>
      <c r="DP327" s="46"/>
      <c r="DQ327" s="46"/>
      <c r="DR327" s="46"/>
      <c r="DS327" s="46"/>
      <c r="DT327" s="46"/>
      <c r="DU327" s="46"/>
    </row>
    <row r="328" spans="1:125" s="84" customFormat="1" x14ac:dyDescent="0.35">
      <c r="A328" s="4"/>
      <c r="B328" s="4"/>
      <c r="C328" s="80"/>
      <c r="D328" s="81"/>
      <c r="E328" s="84" t="s">
        <v>636</v>
      </c>
      <c r="F328" s="84" t="s">
        <v>1039</v>
      </c>
      <c r="G328" s="139">
        <f>Dashboard!$E$56</f>
        <v>0</v>
      </c>
      <c r="H328" s="84" t="s">
        <v>158</v>
      </c>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DD328" s="46"/>
      <c r="DE328" s="46"/>
      <c r="DF328" s="46"/>
      <c r="DG328" s="46"/>
      <c r="DH328" s="46"/>
      <c r="DI328" s="46"/>
      <c r="DJ328" s="46"/>
      <c r="DK328" s="46"/>
      <c r="DL328" s="46"/>
      <c r="DM328" s="46"/>
      <c r="DN328" s="46"/>
      <c r="DO328" s="46"/>
      <c r="DP328" s="46"/>
      <c r="DQ328" s="46"/>
      <c r="DR328" s="46"/>
      <c r="DS328" s="46"/>
      <c r="DT328" s="46"/>
      <c r="DU328" s="46"/>
    </row>
    <row r="329" spans="1:125" s="84" customFormat="1" x14ac:dyDescent="0.35">
      <c r="A329" s="4"/>
      <c r="B329" s="4"/>
      <c r="C329" s="80"/>
      <c r="D329" s="81"/>
      <c r="E329" s="84" t="s">
        <v>1086</v>
      </c>
      <c r="F329" s="84" t="s">
        <v>1039</v>
      </c>
      <c r="G329" s="139">
        <f>Dashboard!$F$56</f>
        <v>0</v>
      </c>
      <c r="H329" s="84" t="s">
        <v>158</v>
      </c>
      <c r="I329" s="95"/>
      <c r="J329" s="95"/>
      <c r="K329" s="95"/>
      <c r="L329" s="95"/>
      <c r="M329" s="95"/>
      <c r="N329" s="95"/>
      <c r="O329" s="95"/>
      <c r="P329" s="95"/>
      <c r="Q329" s="95"/>
      <c r="R329" s="95"/>
      <c r="S329" s="95"/>
      <c r="T329" s="95"/>
      <c r="U329" s="95"/>
      <c r="V329" s="95"/>
      <c r="W329" s="95"/>
      <c r="X329" s="95"/>
      <c r="Y329" s="95"/>
      <c r="Z329" s="95"/>
      <c r="AA329" s="95"/>
      <c r="AB329" s="95"/>
      <c r="AC329" s="95"/>
      <c r="AD329" s="95"/>
      <c r="AE329" s="95"/>
      <c r="AF329" s="95"/>
      <c r="AG329" s="95"/>
      <c r="AH329" s="95"/>
      <c r="AI329" s="95"/>
      <c r="DD329" s="46"/>
      <c r="DE329" s="46"/>
      <c r="DF329" s="46"/>
      <c r="DG329" s="46"/>
      <c r="DH329" s="46"/>
      <c r="DI329" s="46"/>
      <c r="DJ329" s="46"/>
      <c r="DK329" s="46"/>
      <c r="DL329" s="46"/>
      <c r="DM329" s="46"/>
      <c r="DN329" s="46"/>
      <c r="DO329" s="46"/>
      <c r="DP329" s="46"/>
      <c r="DQ329" s="46"/>
      <c r="DR329" s="46"/>
      <c r="DS329" s="46"/>
      <c r="DT329" s="46"/>
      <c r="DU329" s="46"/>
    </row>
    <row r="330" spans="1:125" s="84" customFormat="1" x14ac:dyDescent="0.35">
      <c r="A330" s="4"/>
      <c r="B330" s="4"/>
      <c r="C330" s="80"/>
      <c r="D330" s="81"/>
      <c r="G330" s="95"/>
      <c r="I330" s="95"/>
      <c r="J330" s="95"/>
      <c r="K330" s="95"/>
      <c r="L330" s="95"/>
      <c r="M330" s="95"/>
      <c r="N330" s="95"/>
      <c r="O330" s="95"/>
      <c r="P330" s="95"/>
      <c r="Q330" s="95"/>
      <c r="R330" s="95"/>
      <c r="S330" s="95"/>
      <c r="T330" s="95"/>
      <c r="U330" s="95"/>
      <c r="V330" s="95"/>
      <c r="W330" s="95"/>
      <c r="X330" s="95"/>
      <c r="Y330" s="95"/>
      <c r="Z330" s="95"/>
      <c r="AA330" s="95"/>
      <c r="AB330" s="95"/>
      <c r="AC330" s="95"/>
      <c r="AD330" s="95"/>
      <c r="AE330" s="95"/>
      <c r="AF330" s="95"/>
      <c r="AG330" s="95"/>
      <c r="AH330" s="95"/>
      <c r="AI330" s="95"/>
      <c r="DD330" s="46"/>
      <c r="DE330" s="46"/>
      <c r="DF330" s="46"/>
      <c r="DG330" s="46"/>
      <c r="DH330" s="46"/>
      <c r="DI330" s="46"/>
      <c r="DJ330" s="46"/>
      <c r="DK330" s="46"/>
      <c r="DL330" s="46"/>
      <c r="DM330" s="46"/>
      <c r="DN330" s="46"/>
      <c r="DO330" s="46"/>
      <c r="DP330" s="46"/>
      <c r="DQ330" s="46"/>
      <c r="DR330" s="46"/>
      <c r="DS330" s="46"/>
      <c r="DT330" s="46"/>
      <c r="DU330" s="46"/>
    </row>
    <row r="331" spans="1:125" s="84" customFormat="1" x14ac:dyDescent="0.35">
      <c r="A331" s="552" t="s">
        <v>17</v>
      </c>
      <c r="B331" s="552"/>
      <c r="C331" s="553" t="s">
        <v>17</v>
      </c>
      <c r="D331" s="554" t="s">
        <v>17</v>
      </c>
      <c r="E331" s="551" t="s">
        <v>52</v>
      </c>
      <c r="F331" s="555" t="s">
        <v>17</v>
      </c>
      <c r="G331" s="556" t="s">
        <v>17</v>
      </c>
      <c r="H331" s="555" t="s">
        <v>17</v>
      </c>
      <c r="I331" s="556" t="s">
        <v>17</v>
      </c>
      <c r="J331" s="556" t="s">
        <v>17</v>
      </c>
      <c r="K331" s="556" t="s">
        <v>17</v>
      </c>
      <c r="L331" s="556" t="s">
        <v>17</v>
      </c>
      <c r="M331" s="556" t="s">
        <v>17</v>
      </c>
      <c r="N331" s="556" t="s">
        <v>17</v>
      </c>
      <c r="O331" s="556" t="s">
        <v>17</v>
      </c>
      <c r="P331" s="556" t="s">
        <v>17</v>
      </c>
      <c r="Q331" s="556" t="s">
        <v>17</v>
      </c>
      <c r="R331" s="556" t="s">
        <v>17</v>
      </c>
      <c r="S331" s="556" t="s">
        <v>17</v>
      </c>
      <c r="T331" s="556" t="s">
        <v>17</v>
      </c>
      <c r="U331" s="556" t="s">
        <v>17</v>
      </c>
      <c r="V331" s="556" t="s">
        <v>17</v>
      </c>
      <c r="W331" s="556" t="s">
        <v>17</v>
      </c>
      <c r="X331" s="556" t="s">
        <v>17</v>
      </c>
      <c r="Y331" s="556" t="s">
        <v>17</v>
      </c>
      <c r="Z331" s="556" t="s">
        <v>17</v>
      </c>
      <c r="AA331" s="556" t="s">
        <v>17</v>
      </c>
      <c r="AB331" s="556" t="s">
        <v>17</v>
      </c>
      <c r="AC331" s="556" t="s">
        <v>17</v>
      </c>
      <c r="AD331" s="556" t="s">
        <v>17</v>
      </c>
      <c r="AE331" s="556" t="s">
        <v>17</v>
      </c>
      <c r="AF331" s="556" t="s">
        <v>17</v>
      </c>
      <c r="AG331" s="556" t="s">
        <v>17</v>
      </c>
      <c r="AH331" s="556" t="s">
        <v>17</v>
      </c>
      <c r="AI331" s="556" t="s">
        <v>17</v>
      </c>
      <c r="DD331" s="46"/>
      <c r="DE331" s="46"/>
      <c r="DF331" s="46"/>
      <c r="DG331" s="46"/>
      <c r="DH331" s="46"/>
      <c r="DI331" s="46"/>
      <c r="DJ331" s="46"/>
      <c r="DK331" s="46"/>
      <c r="DL331" s="46"/>
      <c r="DM331" s="46"/>
      <c r="DN331" s="46"/>
      <c r="DO331" s="46"/>
      <c r="DP331" s="46"/>
      <c r="DQ331" s="46"/>
      <c r="DR331" s="46"/>
      <c r="DS331" s="46"/>
      <c r="DT331" s="46"/>
      <c r="DU331" s="46"/>
    </row>
  </sheetData>
  <hyperlinks>
    <hyperlink ref="G11" r:id="rId1" xr:uid="{A54C3F4E-6ADF-4298-AA04-859823C47603}"/>
  </hyperlinks>
  <pageMargins left="0.7" right="0.7" top="0.75" bottom="0.75" header="0.3" footer="0.3"/>
  <pageSetup scale="35" fitToHeight="99"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AE746-8E64-4B95-9ADD-C965582D1E34}">
  <dimension ref="A1:XEX42"/>
  <sheetViews>
    <sheetView zoomScale="80" zoomScaleNormal="80" workbookViewId="0">
      <pane xSplit="10" ySplit="4" topLeftCell="K5" activePane="bottomRight" state="frozen"/>
      <selection activeCell="AA25" sqref="AA25"/>
      <selection pane="topRight" activeCell="AA25" sqref="AA25"/>
      <selection pane="bottomLeft" activeCell="AA25" sqref="AA25"/>
      <selection pane="bottomRight"/>
    </sheetView>
  </sheetViews>
  <sheetFormatPr defaultColWidth="0" defaultRowHeight="14.5" x14ac:dyDescent="0.35"/>
  <cols>
    <col min="1" max="2" width="2.1796875" style="1" customWidth="1"/>
    <col min="3" max="3" width="2.1796875" style="86" customWidth="1"/>
    <col min="4" max="4" width="2.1796875" style="87" customWidth="1"/>
    <col min="5" max="5" width="54.453125" style="46" customWidth="1"/>
    <col min="6" max="6" width="8.6328125" style="46" customWidth="1"/>
    <col min="7" max="7" width="8.6328125" style="146" customWidth="1"/>
    <col min="8" max="8" width="23.36328125" style="146" customWidth="1"/>
    <col min="9" max="9" width="8.6328125" style="146" customWidth="1"/>
    <col min="10" max="10" width="2.1796875" style="146" customWidth="1"/>
    <col min="11" max="35" width="8.6328125" style="146" customWidth="1"/>
    <col min="36" max="16384" width="8.6328125" style="46" hidden="1"/>
  </cols>
  <sheetData>
    <row r="1" spans="1:16378" s="13" customFormat="1" ht="21" x14ac:dyDescent="0.5">
      <c r="A1" s="7" t="s">
        <v>175</v>
      </c>
      <c r="B1" s="7"/>
      <c r="C1" s="4"/>
      <c r="D1" s="6"/>
      <c r="E1" s="16"/>
      <c r="F1" s="16" t="s">
        <v>0</v>
      </c>
      <c r="G1" s="19"/>
      <c r="H1" s="19"/>
      <c r="I1" s="25" t="s">
        <v>1</v>
      </c>
      <c r="J1" s="19"/>
      <c r="K1" s="19">
        <f>'T&amp;E'!K$10</f>
        <v>1</v>
      </c>
      <c r="L1" s="19">
        <f>'T&amp;E'!L$10</f>
        <v>2</v>
      </c>
      <c r="M1" s="19">
        <f>'T&amp;E'!M$10</f>
        <v>3</v>
      </c>
      <c r="N1" s="19">
        <f>'T&amp;E'!N$10</f>
        <v>4</v>
      </c>
      <c r="O1" s="19">
        <f>'T&amp;E'!O$10</f>
        <v>5</v>
      </c>
      <c r="P1" s="19">
        <f>'T&amp;E'!P$10</f>
        <v>6</v>
      </c>
      <c r="Q1" s="19">
        <f>'T&amp;E'!Q$10</f>
        <v>7</v>
      </c>
      <c r="R1" s="19">
        <f>'T&amp;E'!R$10</f>
        <v>8</v>
      </c>
      <c r="S1" s="19">
        <f>'T&amp;E'!S$10</f>
        <v>9</v>
      </c>
      <c r="T1" s="19">
        <f>'T&amp;E'!T$10</f>
        <v>10</v>
      </c>
      <c r="U1" s="19">
        <f>'T&amp;E'!U$10</f>
        <v>11</v>
      </c>
      <c r="V1" s="19">
        <f>'T&amp;E'!V$10</f>
        <v>12</v>
      </c>
      <c r="W1" s="19">
        <f>'T&amp;E'!W$10</f>
        <v>13</v>
      </c>
      <c r="X1" s="19">
        <f>'T&amp;E'!X$10</f>
        <v>14</v>
      </c>
      <c r="Y1" s="19">
        <f>'T&amp;E'!Y$10</f>
        <v>15</v>
      </c>
      <c r="Z1" s="19">
        <f>'T&amp;E'!Z$10</f>
        <v>16</v>
      </c>
      <c r="AA1" s="19">
        <f>'T&amp;E'!AA$10</f>
        <v>17</v>
      </c>
      <c r="AB1" s="19">
        <f>'T&amp;E'!AB$10</f>
        <v>18</v>
      </c>
      <c r="AC1" s="19">
        <f>'T&amp;E'!AC$10</f>
        <v>19</v>
      </c>
      <c r="AD1" s="19">
        <f>'T&amp;E'!AD$10</f>
        <v>20</v>
      </c>
      <c r="AE1" s="19">
        <f>'T&amp;E'!AE$10</f>
        <v>21</v>
      </c>
      <c r="AF1" s="19">
        <f>'T&amp;E'!AF$10</f>
        <v>22</v>
      </c>
      <c r="AG1" s="19">
        <f>'T&amp;E'!AG$10</f>
        <v>23</v>
      </c>
      <c r="AH1" s="19">
        <f>'T&amp;E'!AH$10</f>
        <v>24</v>
      </c>
      <c r="AI1" s="19">
        <f>'T&amp;E'!AI$10</f>
        <v>25</v>
      </c>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c r="ANG1" s="17"/>
      <c r="ANH1" s="17"/>
      <c r="ANI1" s="17"/>
      <c r="ANJ1" s="17"/>
      <c r="ANK1" s="17"/>
      <c r="ANL1" s="17"/>
      <c r="ANM1" s="17"/>
      <c r="ANN1" s="17"/>
      <c r="ANO1" s="17"/>
      <c r="ANP1" s="17"/>
      <c r="ANQ1" s="17"/>
      <c r="ANR1" s="17"/>
      <c r="ANS1" s="17"/>
      <c r="ANT1" s="17"/>
      <c r="ANU1" s="17"/>
      <c r="ANV1" s="17"/>
      <c r="ANW1" s="17"/>
      <c r="ANX1" s="17"/>
      <c r="ANY1" s="17"/>
      <c r="ANZ1" s="17"/>
      <c r="AOA1" s="17"/>
      <c r="AOB1" s="17"/>
      <c r="AOC1" s="17"/>
      <c r="AOD1" s="17"/>
      <c r="AOE1" s="17"/>
      <c r="AOF1" s="17"/>
      <c r="AOG1" s="17"/>
      <c r="AOH1" s="17"/>
      <c r="AOI1" s="17"/>
      <c r="AOJ1" s="17"/>
      <c r="AOK1" s="17"/>
      <c r="AOL1" s="17"/>
      <c r="AOM1" s="17"/>
      <c r="AON1" s="17"/>
      <c r="AOO1" s="17"/>
      <c r="AOP1" s="17"/>
      <c r="AOQ1" s="17"/>
      <c r="AOR1" s="17"/>
      <c r="AOS1" s="17"/>
      <c r="AOT1" s="17"/>
      <c r="AOU1" s="17"/>
      <c r="AOV1" s="17"/>
      <c r="AOW1" s="17"/>
      <c r="AOX1" s="17"/>
      <c r="AOY1" s="17"/>
      <c r="AOZ1" s="17"/>
      <c r="APA1" s="17"/>
      <c r="APB1" s="17"/>
      <c r="APC1" s="17"/>
      <c r="APD1" s="17"/>
      <c r="APE1" s="17"/>
      <c r="APF1" s="17"/>
      <c r="APG1" s="17"/>
      <c r="APH1" s="17"/>
      <c r="API1" s="17"/>
      <c r="APJ1" s="17"/>
      <c r="APK1" s="17"/>
      <c r="APL1" s="17"/>
      <c r="APM1" s="17"/>
      <c r="APN1" s="17"/>
      <c r="APO1" s="17"/>
      <c r="APP1" s="17"/>
      <c r="APQ1" s="17"/>
      <c r="APR1" s="17"/>
      <c r="APS1" s="17"/>
      <c r="APT1" s="17"/>
      <c r="APU1" s="17"/>
      <c r="APV1" s="17"/>
      <c r="APW1" s="17"/>
      <c r="APX1" s="17"/>
      <c r="APY1" s="17"/>
      <c r="APZ1" s="17"/>
      <c r="AQA1" s="17"/>
      <c r="AQB1" s="17"/>
      <c r="AQC1" s="17"/>
      <c r="AQD1" s="17"/>
      <c r="AQE1" s="17"/>
      <c r="AQF1" s="17"/>
      <c r="AQG1" s="17"/>
      <c r="AQH1" s="17"/>
      <c r="AQI1" s="17"/>
      <c r="AQJ1" s="17"/>
      <c r="AQK1" s="17"/>
      <c r="AQL1" s="17"/>
      <c r="AQM1" s="17"/>
      <c r="AQN1" s="17"/>
      <c r="AQO1" s="17"/>
      <c r="AQP1" s="17"/>
      <c r="AQQ1" s="17"/>
      <c r="AQR1" s="17"/>
      <c r="AQS1" s="17"/>
      <c r="AQT1" s="17"/>
      <c r="AQU1" s="17"/>
      <c r="AQV1" s="17"/>
      <c r="AQW1" s="17"/>
      <c r="AQX1" s="17"/>
      <c r="AQY1" s="17"/>
      <c r="AQZ1" s="17"/>
      <c r="ARA1" s="17"/>
      <c r="ARB1" s="17"/>
      <c r="ARC1" s="17"/>
      <c r="ARD1" s="17"/>
      <c r="ARE1" s="17"/>
      <c r="ARF1" s="17"/>
      <c r="ARG1" s="17"/>
      <c r="ARH1" s="17"/>
      <c r="ARI1" s="17"/>
      <c r="ARJ1" s="17"/>
      <c r="ARK1" s="17"/>
      <c r="ARL1" s="17"/>
      <c r="ARM1" s="17"/>
      <c r="ARN1" s="17"/>
      <c r="ARO1" s="17"/>
      <c r="ARP1" s="17"/>
      <c r="ARQ1" s="17"/>
      <c r="ARR1" s="17"/>
      <c r="ARS1" s="17"/>
      <c r="ART1" s="17"/>
      <c r="ARU1" s="17"/>
      <c r="ARV1" s="17"/>
      <c r="ARW1" s="17"/>
      <c r="ARX1" s="17"/>
      <c r="ARY1" s="17"/>
      <c r="ARZ1" s="17"/>
      <c r="ASA1" s="17"/>
      <c r="ASB1" s="17"/>
      <c r="ASC1" s="17"/>
      <c r="ASD1" s="17"/>
      <c r="ASE1" s="17"/>
      <c r="ASF1" s="17"/>
      <c r="ASG1" s="17"/>
      <c r="ASH1" s="17"/>
      <c r="ASI1" s="17"/>
      <c r="ASJ1" s="17"/>
      <c r="ASK1" s="17"/>
      <c r="ASL1" s="17"/>
      <c r="ASM1" s="17"/>
      <c r="ASN1" s="17"/>
      <c r="ASO1" s="17"/>
      <c r="ASP1" s="17"/>
      <c r="ASQ1" s="17"/>
      <c r="ASR1" s="17"/>
      <c r="ASS1" s="17"/>
      <c r="AST1" s="17"/>
      <c r="ASU1" s="17"/>
      <c r="ASV1" s="17"/>
      <c r="ASW1" s="17"/>
      <c r="ASX1" s="17"/>
      <c r="ASY1" s="17"/>
      <c r="ASZ1" s="17"/>
      <c r="ATA1" s="17"/>
      <c r="ATB1" s="17"/>
      <c r="ATC1" s="17"/>
      <c r="ATD1" s="17"/>
      <c r="ATE1" s="17"/>
      <c r="ATF1" s="17"/>
      <c r="ATG1" s="17"/>
      <c r="ATH1" s="17"/>
      <c r="ATI1" s="17"/>
      <c r="ATJ1" s="17"/>
      <c r="ATK1" s="17"/>
      <c r="ATL1" s="17"/>
      <c r="ATM1" s="17"/>
      <c r="ATN1" s="17"/>
      <c r="ATO1" s="17"/>
      <c r="ATP1" s="17"/>
      <c r="ATQ1" s="17"/>
      <c r="ATR1" s="17"/>
      <c r="ATS1" s="17"/>
      <c r="ATT1" s="17"/>
      <c r="ATU1" s="17"/>
      <c r="ATV1" s="17"/>
      <c r="ATW1" s="17"/>
      <c r="ATX1" s="17"/>
      <c r="ATY1" s="17"/>
      <c r="ATZ1" s="17"/>
      <c r="AUA1" s="17"/>
      <c r="AUB1" s="17"/>
      <c r="AUC1" s="17"/>
      <c r="AUD1" s="17"/>
      <c r="AUE1" s="17"/>
      <c r="AUF1" s="17"/>
      <c r="AUG1" s="17"/>
      <c r="AUH1" s="17"/>
      <c r="AUI1" s="17"/>
      <c r="AUJ1" s="17"/>
      <c r="AUK1" s="17"/>
      <c r="AUL1" s="17"/>
      <c r="AUM1" s="17"/>
      <c r="AUN1" s="17"/>
      <c r="AUO1" s="17"/>
      <c r="AUP1" s="17"/>
      <c r="AUQ1" s="17"/>
      <c r="AUR1" s="17"/>
      <c r="AUS1" s="17"/>
      <c r="AUT1" s="17"/>
      <c r="AUU1" s="17"/>
      <c r="AUV1" s="17"/>
      <c r="AUW1" s="17"/>
      <c r="AUX1" s="17"/>
      <c r="AUY1" s="17"/>
      <c r="AUZ1" s="17"/>
      <c r="AVA1" s="17"/>
      <c r="AVB1" s="17"/>
      <c r="AVC1" s="17"/>
      <c r="AVD1" s="17"/>
      <c r="AVE1" s="17"/>
      <c r="AVF1" s="17"/>
      <c r="AVG1" s="17"/>
      <c r="AVH1" s="17"/>
      <c r="AVI1" s="17"/>
      <c r="AVJ1" s="17"/>
      <c r="AVK1" s="17"/>
      <c r="AVL1" s="17"/>
      <c r="AVM1" s="17"/>
      <c r="AVN1" s="17"/>
      <c r="AVO1" s="17"/>
      <c r="AVP1" s="17"/>
      <c r="AVQ1" s="17"/>
      <c r="AVR1" s="17"/>
      <c r="AVS1" s="17"/>
      <c r="AVT1" s="17"/>
      <c r="AVU1" s="17"/>
      <c r="AVV1" s="17"/>
      <c r="AVW1" s="17"/>
      <c r="AVX1" s="17"/>
      <c r="AVY1" s="17"/>
      <c r="AVZ1" s="17"/>
      <c r="AWA1" s="17"/>
      <c r="AWB1" s="17"/>
      <c r="AWC1" s="17"/>
      <c r="AWD1" s="17"/>
      <c r="AWE1" s="17"/>
      <c r="AWF1" s="17"/>
      <c r="AWG1" s="17"/>
      <c r="AWH1" s="17"/>
      <c r="AWI1" s="17"/>
      <c r="AWJ1" s="17"/>
      <c r="AWK1" s="17"/>
      <c r="AWL1" s="17"/>
      <c r="AWM1" s="17"/>
      <c r="AWN1" s="17"/>
      <c r="AWO1" s="17"/>
      <c r="AWP1" s="17"/>
      <c r="AWQ1" s="17"/>
      <c r="AWR1" s="17"/>
      <c r="AWS1" s="17"/>
      <c r="AWT1" s="17"/>
      <c r="AWU1" s="17"/>
      <c r="AWV1" s="17"/>
      <c r="AWW1" s="17"/>
      <c r="AWX1" s="17"/>
      <c r="AWY1" s="17"/>
      <c r="AWZ1" s="17"/>
      <c r="AXA1" s="17"/>
      <c r="AXB1" s="17"/>
      <c r="AXC1" s="17"/>
      <c r="AXD1" s="17"/>
      <c r="AXE1" s="17"/>
      <c r="AXF1" s="17"/>
      <c r="AXG1" s="17"/>
      <c r="AXH1" s="17"/>
      <c r="AXI1" s="17"/>
      <c r="AXJ1" s="17"/>
      <c r="AXK1" s="17"/>
      <c r="AXL1" s="17"/>
      <c r="AXM1" s="17"/>
      <c r="AXN1" s="17"/>
      <c r="AXO1" s="17"/>
      <c r="AXP1" s="17"/>
      <c r="AXQ1" s="17"/>
      <c r="AXR1" s="17"/>
      <c r="AXS1" s="17"/>
      <c r="AXT1" s="17"/>
      <c r="AXU1" s="17"/>
      <c r="AXV1" s="17"/>
      <c r="AXW1" s="17"/>
      <c r="AXX1" s="17"/>
      <c r="AXY1" s="17"/>
      <c r="AXZ1" s="17"/>
      <c r="AYA1" s="17"/>
      <c r="AYB1" s="17"/>
      <c r="AYC1" s="17"/>
      <c r="AYD1" s="17"/>
      <c r="AYE1" s="17"/>
      <c r="AYF1" s="17"/>
      <c r="AYG1" s="17"/>
      <c r="AYH1" s="17"/>
      <c r="AYI1" s="17"/>
      <c r="AYJ1" s="17"/>
      <c r="AYK1" s="17"/>
      <c r="AYL1" s="17"/>
      <c r="AYM1" s="17"/>
      <c r="AYN1" s="17"/>
      <c r="AYO1" s="17"/>
      <c r="AYP1" s="17"/>
      <c r="AYQ1" s="17"/>
      <c r="AYR1" s="17"/>
      <c r="AYS1" s="17"/>
      <c r="AYT1" s="17"/>
      <c r="AYU1" s="17"/>
      <c r="AYV1" s="17"/>
      <c r="AYW1" s="17"/>
      <c r="AYX1" s="17"/>
      <c r="AYY1" s="17"/>
      <c r="AYZ1" s="17"/>
      <c r="AZA1" s="17"/>
      <c r="AZB1" s="17"/>
      <c r="AZC1" s="17"/>
      <c r="AZD1" s="17"/>
      <c r="AZE1" s="17"/>
      <c r="AZF1" s="17"/>
      <c r="AZG1" s="17"/>
      <c r="AZH1" s="17"/>
      <c r="AZI1" s="17"/>
      <c r="AZJ1" s="17"/>
      <c r="AZK1" s="17"/>
      <c r="AZL1" s="17"/>
      <c r="AZM1" s="17"/>
      <c r="AZN1" s="17"/>
      <c r="AZO1" s="17"/>
      <c r="AZP1" s="17"/>
      <c r="AZQ1" s="17"/>
      <c r="AZR1" s="17"/>
      <c r="AZS1" s="17"/>
      <c r="AZT1" s="17"/>
      <c r="AZU1" s="17"/>
      <c r="AZV1" s="17"/>
      <c r="AZW1" s="17"/>
      <c r="AZX1" s="17"/>
      <c r="AZY1" s="17"/>
      <c r="AZZ1" s="17"/>
      <c r="BAA1" s="17"/>
      <c r="BAB1" s="17"/>
      <c r="BAC1" s="17"/>
      <c r="BAD1" s="17"/>
      <c r="BAE1" s="17"/>
      <c r="BAF1" s="17"/>
      <c r="BAG1" s="17"/>
      <c r="BAH1" s="17"/>
      <c r="BAI1" s="17"/>
      <c r="BAJ1" s="17"/>
      <c r="BAK1" s="17"/>
      <c r="BAL1" s="17"/>
      <c r="BAM1" s="17"/>
      <c r="BAN1" s="17"/>
      <c r="BAO1" s="17"/>
      <c r="BAP1" s="17"/>
      <c r="BAQ1" s="17"/>
      <c r="BAR1" s="17"/>
      <c r="BAS1" s="17"/>
      <c r="BAT1" s="17"/>
      <c r="BAU1" s="17"/>
      <c r="BAV1" s="17"/>
      <c r="BAW1" s="17"/>
      <c r="BAX1" s="17"/>
      <c r="BAY1" s="17"/>
      <c r="BAZ1" s="17"/>
      <c r="BBA1" s="17"/>
      <c r="BBB1" s="17"/>
      <c r="BBC1" s="17"/>
      <c r="BBD1" s="17"/>
      <c r="BBE1" s="17"/>
      <c r="BBF1" s="17"/>
      <c r="BBG1" s="17"/>
      <c r="BBH1" s="17"/>
      <c r="BBI1" s="17"/>
      <c r="BBJ1" s="17"/>
      <c r="BBK1" s="17"/>
      <c r="BBL1" s="17"/>
      <c r="BBM1" s="17"/>
      <c r="BBN1" s="17"/>
      <c r="BBO1" s="17"/>
      <c r="BBP1" s="17"/>
      <c r="BBQ1" s="17"/>
      <c r="BBR1" s="17"/>
      <c r="BBS1" s="17"/>
      <c r="BBT1" s="17"/>
      <c r="BBU1" s="17"/>
      <c r="BBV1" s="17"/>
      <c r="BBW1" s="17"/>
      <c r="BBX1" s="17"/>
      <c r="BBY1" s="17"/>
      <c r="BBZ1" s="17"/>
      <c r="BCA1" s="17"/>
      <c r="BCB1" s="17"/>
      <c r="BCC1" s="17"/>
      <c r="BCD1" s="17"/>
      <c r="BCE1" s="17"/>
      <c r="BCF1" s="17"/>
      <c r="BCG1" s="17"/>
      <c r="BCH1" s="17"/>
      <c r="BCI1" s="17"/>
      <c r="BCJ1" s="17"/>
      <c r="BCK1" s="17"/>
      <c r="BCL1" s="17"/>
      <c r="BCM1" s="17"/>
      <c r="BCN1" s="17"/>
      <c r="BCO1" s="17"/>
      <c r="BCP1" s="17"/>
      <c r="BCQ1" s="17"/>
      <c r="BCR1" s="17"/>
      <c r="BCS1" s="17"/>
      <c r="BCT1" s="17"/>
      <c r="BCU1" s="17"/>
      <c r="BCV1" s="17"/>
      <c r="BCW1" s="17"/>
      <c r="BCX1" s="17"/>
      <c r="BCY1" s="17"/>
      <c r="BCZ1" s="17"/>
      <c r="BDA1" s="17"/>
      <c r="BDB1" s="17"/>
      <c r="BDC1" s="17"/>
      <c r="BDD1" s="17"/>
      <c r="BDE1" s="17"/>
      <c r="BDF1" s="17"/>
      <c r="BDG1" s="17"/>
      <c r="BDH1" s="17"/>
      <c r="BDI1" s="17"/>
      <c r="BDJ1" s="17"/>
      <c r="BDK1" s="17"/>
      <c r="BDL1" s="17"/>
      <c r="BDM1" s="17"/>
      <c r="BDN1" s="17"/>
      <c r="BDO1" s="17"/>
      <c r="BDP1" s="17"/>
      <c r="BDQ1" s="17"/>
      <c r="BDR1" s="17"/>
      <c r="BDS1" s="17"/>
      <c r="BDT1" s="17"/>
      <c r="BDU1" s="17"/>
      <c r="BDV1" s="17"/>
      <c r="BDW1" s="17"/>
      <c r="BDX1" s="17"/>
      <c r="BDY1" s="17"/>
      <c r="BDZ1" s="17"/>
      <c r="BEA1" s="17"/>
      <c r="BEB1" s="17"/>
      <c r="BEC1" s="17"/>
      <c r="BED1" s="17"/>
      <c r="BEE1" s="17"/>
      <c r="BEF1" s="17"/>
      <c r="BEG1" s="17"/>
      <c r="BEH1" s="17"/>
      <c r="BEI1" s="17"/>
      <c r="BEJ1" s="17"/>
      <c r="BEK1" s="17"/>
      <c r="BEL1" s="17"/>
      <c r="BEM1" s="17"/>
      <c r="BEN1" s="17"/>
      <c r="BEO1" s="17"/>
      <c r="BEP1" s="17"/>
      <c r="BEQ1" s="17"/>
      <c r="BER1" s="17"/>
      <c r="BES1" s="17"/>
      <c r="BET1" s="17"/>
      <c r="BEU1" s="17"/>
      <c r="BEV1" s="17"/>
      <c r="BEW1" s="17"/>
      <c r="BEX1" s="17"/>
      <c r="BEY1" s="17"/>
      <c r="BEZ1" s="17"/>
      <c r="BFA1" s="17"/>
      <c r="BFB1" s="17"/>
      <c r="BFC1" s="17"/>
      <c r="BFD1" s="17"/>
      <c r="BFE1" s="17"/>
      <c r="BFF1" s="17"/>
      <c r="BFG1" s="17"/>
      <c r="BFH1" s="17"/>
      <c r="BFI1" s="17"/>
      <c r="BFJ1" s="17"/>
      <c r="BFK1" s="17"/>
      <c r="BFL1" s="17"/>
      <c r="BFM1" s="17"/>
      <c r="BFN1" s="17"/>
      <c r="BFO1" s="17"/>
      <c r="BFP1" s="17"/>
      <c r="BFQ1" s="17"/>
      <c r="BFR1" s="17"/>
      <c r="BFS1" s="17"/>
      <c r="BFT1" s="17"/>
      <c r="BFU1" s="17"/>
      <c r="BFV1" s="17"/>
      <c r="BFW1" s="17"/>
      <c r="BFX1" s="17"/>
      <c r="BFY1" s="17"/>
      <c r="BFZ1" s="17"/>
      <c r="BGA1" s="17"/>
      <c r="BGB1" s="17"/>
      <c r="BGC1" s="17"/>
      <c r="BGD1" s="17"/>
      <c r="BGE1" s="17"/>
      <c r="BGF1" s="17"/>
      <c r="BGG1" s="17"/>
      <c r="BGH1" s="17"/>
      <c r="BGI1" s="17"/>
      <c r="BGJ1" s="17"/>
      <c r="BGK1" s="17"/>
      <c r="BGL1" s="17"/>
      <c r="BGM1" s="17"/>
      <c r="BGN1" s="17"/>
      <c r="BGO1" s="17"/>
      <c r="BGP1" s="17"/>
      <c r="BGQ1" s="17"/>
      <c r="BGR1" s="17"/>
      <c r="BGS1" s="17"/>
      <c r="BGT1" s="17"/>
      <c r="BGU1" s="17"/>
      <c r="BGV1" s="17"/>
      <c r="BGW1" s="17"/>
      <c r="BGX1" s="17"/>
      <c r="BGY1" s="17"/>
      <c r="BGZ1" s="17"/>
      <c r="BHA1" s="17"/>
      <c r="BHB1" s="17"/>
      <c r="BHC1" s="17"/>
      <c r="BHD1" s="17"/>
      <c r="BHE1" s="17"/>
      <c r="BHF1" s="17"/>
      <c r="BHG1" s="17"/>
      <c r="BHH1" s="17"/>
      <c r="BHI1" s="17"/>
      <c r="BHJ1" s="17"/>
      <c r="BHK1" s="17"/>
      <c r="BHL1" s="17"/>
      <c r="BHM1" s="17"/>
      <c r="BHN1" s="17"/>
      <c r="BHO1" s="17"/>
      <c r="BHP1" s="17"/>
      <c r="BHQ1" s="17"/>
      <c r="BHR1" s="17"/>
      <c r="BHS1" s="17"/>
      <c r="BHT1" s="17"/>
      <c r="BHU1" s="17"/>
      <c r="BHV1" s="17"/>
      <c r="BHW1" s="17"/>
      <c r="BHX1" s="17"/>
      <c r="BHY1" s="17"/>
      <c r="BHZ1" s="17"/>
      <c r="BIA1" s="17"/>
      <c r="BIB1" s="17"/>
      <c r="BIC1" s="17"/>
      <c r="BID1" s="17"/>
      <c r="BIE1" s="17"/>
      <c r="BIF1" s="17"/>
      <c r="BIG1" s="17"/>
      <c r="BIH1" s="17"/>
      <c r="BII1" s="17"/>
      <c r="BIJ1" s="17"/>
      <c r="BIK1" s="17"/>
      <c r="BIL1" s="17"/>
      <c r="BIM1" s="17"/>
      <c r="BIN1" s="17"/>
      <c r="BIO1" s="17"/>
      <c r="BIP1" s="17"/>
      <c r="BIQ1" s="17"/>
      <c r="BIR1" s="17"/>
      <c r="BIS1" s="17"/>
      <c r="BIT1" s="17"/>
      <c r="BIU1" s="17"/>
      <c r="BIV1" s="17"/>
      <c r="BIW1" s="17"/>
      <c r="BIX1" s="17"/>
      <c r="BIY1" s="17"/>
      <c r="BIZ1" s="17"/>
      <c r="BJA1" s="17"/>
      <c r="BJB1" s="17"/>
      <c r="BJC1" s="17"/>
      <c r="BJD1" s="17"/>
      <c r="BJE1" s="17"/>
      <c r="BJF1" s="17"/>
      <c r="BJG1" s="17"/>
      <c r="BJH1" s="17"/>
      <c r="BJI1" s="17"/>
      <c r="BJJ1" s="17"/>
      <c r="BJK1" s="17"/>
      <c r="BJL1" s="17"/>
      <c r="BJM1" s="17"/>
      <c r="BJN1" s="17"/>
      <c r="BJO1" s="17"/>
      <c r="BJP1" s="17"/>
      <c r="BJQ1" s="17"/>
      <c r="BJR1" s="17"/>
      <c r="BJS1" s="17"/>
      <c r="BJT1" s="17"/>
      <c r="BJU1" s="17"/>
      <c r="BJV1" s="17"/>
      <c r="BJW1" s="17"/>
      <c r="BJX1" s="17"/>
      <c r="BJY1" s="17"/>
      <c r="BJZ1" s="17"/>
      <c r="BKA1" s="17"/>
      <c r="BKB1" s="17"/>
      <c r="BKC1" s="17"/>
      <c r="BKD1" s="17"/>
      <c r="BKE1" s="17"/>
      <c r="BKF1" s="17"/>
      <c r="BKG1" s="17"/>
      <c r="BKH1" s="17"/>
      <c r="BKI1" s="17"/>
      <c r="BKJ1" s="17"/>
      <c r="BKK1" s="17"/>
      <c r="BKL1" s="17"/>
      <c r="BKM1" s="17"/>
      <c r="BKN1" s="17"/>
      <c r="BKO1" s="17"/>
      <c r="BKP1" s="17"/>
      <c r="BKQ1" s="17"/>
      <c r="BKR1" s="17"/>
      <c r="BKS1" s="17"/>
      <c r="BKT1" s="17"/>
      <c r="BKU1" s="17"/>
      <c r="BKV1" s="17"/>
      <c r="BKW1" s="17"/>
      <c r="BKX1" s="17"/>
      <c r="BKY1" s="17"/>
      <c r="BKZ1" s="17"/>
      <c r="BLA1" s="17"/>
      <c r="BLB1" s="17"/>
      <c r="BLC1" s="17"/>
      <c r="BLD1" s="17"/>
      <c r="BLE1" s="17"/>
      <c r="BLF1" s="17"/>
      <c r="BLG1" s="17"/>
      <c r="BLH1" s="17"/>
      <c r="BLI1" s="17"/>
      <c r="BLJ1" s="17"/>
      <c r="BLK1" s="17"/>
      <c r="BLL1" s="17"/>
      <c r="BLM1" s="17"/>
      <c r="BLN1" s="17"/>
      <c r="BLO1" s="17"/>
      <c r="BLP1" s="17"/>
      <c r="BLQ1" s="17"/>
      <c r="BLR1" s="17"/>
      <c r="BLS1" s="17"/>
      <c r="BLT1" s="17"/>
      <c r="BLU1" s="17"/>
      <c r="BLV1" s="17"/>
      <c r="BLW1" s="17"/>
      <c r="BLX1" s="17"/>
      <c r="BLY1" s="17"/>
      <c r="BLZ1" s="17"/>
      <c r="BMA1" s="17"/>
      <c r="BMB1" s="17"/>
      <c r="BMC1" s="17"/>
      <c r="BMD1" s="17"/>
      <c r="BME1" s="17"/>
      <c r="BMF1" s="17"/>
      <c r="BMG1" s="17"/>
      <c r="BMH1" s="17"/>
      <c r="BMI1" s="17"/>
      <c r="BMJ1" s="17"/>
      <c r="BMK1" s="17"/>
      <c r="BML1" s="17"/>
      <c r="BMM1" s="17"/>
      <c r="BMN1" s="17"/>
      <c r="BMO1" s="17"/>
      <c r="BMP1" s="17"/>
      <c r="BMQ1" s="17"/>
      <c r="BMR1" s="17"/>
      <c r="BMS1" s="17"/>
      <c r="BMT1" s="17"/>
      <c r="BMU1" s="17"/>
      <c r="BMV1" s="17"/>
      <c r="BMW1" s="17"/>
      <c r="BMX1" s="17"/>
      <c r="BMY1" s="17"/>
      <c r="BMZ1" s="17"/>
      <c r="BNA1" s="17"/>
      <c r="BNB1" s="17"/>
      <c r="BNC1" s="17"/>
      <c r="BND1" s="17"/>
      <c r="BNE1" s="17"/>
      <c r="BNF1" s="17"/>
      <c r="BNG1" s="17"/>
      <c r="BNH1" s="17"/>
      <c r="BNI1" s="17"/>
      <c r="BNJ1" s="17"/>
      <c r="BNK1" s="17"/>
      <c r="BNL1" s="17"/>
      <c r="BNM1" s="17"/>
      <c r="BNN1" s="17"/>
      <c r="BNO1" s="17"/>
      <c r="BNP1" s="17"/>
      <c r="BNQ1" s="17"/>
      <c r="BNR1" s="17"/>
      <c r="BNS1" s="17"/>
      <c r="BNT1" s="17"/>
      <c r="BNU1" s="17"/>
      <c r="BNV1" s="17"/>
      <c r="BNW1" s="17"/>
      <c r="BNX1" s="17"/>
      <c r="BNY1" s="17"/>
      <c r="BNZ1" s="17"/>
      <c r="BOA1" s="17"/>
      <c r="BOB1" s="17"/>
      <c r="BOC1" s="17"/>
      <c r="BOD1" s="17"/>
      <c r="BOE1" s="17"/>
      <c r="BOF1" s="17"/>
      <c r="BOG1" s="17"/>
      <c r="BOH1" s="17"/>
      <c r="BOI1" s="17"/>
      <c r="BOJ1" s="17"/>
      <c r="BOK1" s="17"/>
      <c r="BOL1" s="17"/>
      <c r="BOM1" s="17"/>
      <c r="BON1" s="17"/>
      <c r="BOO1" s="17"/>
      <c r="BOP1" s="17"/>
      <c r="BOQ1" s="17"/>
      <c r="BOR1" s="17"/>
      <c r="BOS1" s="17"/>
      <c r="BOT1" s="17"/>
      <c r="BOU1" s="17"/>
      <c r="BOV1" s="17"/>
      <c r="BOW1" s="17"/>
      <c r="BOX1" s="17"/>
      <c r="BOY1" s="17"/>
      <c r="BOZ1" s="17"/>
      <c r="BPA1" s="17"/>
      <c r="BPB1" s="17"/>
      <c r="BPC1" s="17"/>
      <c r="BPD1" s="17"/>
      <c r="BPE1" s="17"/>
      <c r="BPF1" s="17"/>
      <c r="BPG1" s="17"/>
      <c r="BPH1" s="17"/>
      <c r="BPI1" s="17"/>
      <c r="BPJ1" s="17"/>
      <c r="BPK1" s="17"/>
      <c r="BPL1" s="17"/>
      <c r="BPM1" s="17"/>
      <c r="BPN1" s="17"/>
      <c r="BPO1" s="17"/>
      <c r="BPP1" s="17"/>
      <c r="BPQ1" s="17"/>
      <c r="BPR1" s="17"/>
      <c r="BPS1" s="17"/>
      <c r="BPT1" s="17"/>
      <c r="BPU1" s="17"/>
      <c r="BPV1" s="17"/>
      <c r="BPW1" s="17"/>
      <c r="BPX1" s="17"/>
      <c r="BPY1" s="17"/>
      <c r="BPZ1" s="17"/>
      <c r="BQA1" s="17"/>
      <c r="BQB1" s="17"/>
      <c r="BQC1" s="17"/>
      <c r="BQD1" s="17"/>
      <c r="BQE1" s="17"/>
      <c r="BQF1" s="17"/>
      <c r="BQG1" s="17"/>
      <c r="BQH1" s="17"/>
      <c r="BQI1" s="17"/>
      <c r="BQJ1" s="17"/>
      <c r="BQK1" s="17"/>
      <c r="BQL1" s="17"/>
      <c r="BQM1" s="17"/>
      <c r="BQN1" s="17"/>
      <c r="BQO1" s="17"/>
      <c r="BQP1" s="17"/>
      <c r="BQQ1" s="17"/>
      <c r="BQR1" s="17"/>
      <c r="BQS1" s="17"/>
      <c r="BQT1" s="17"/>
      <c r="BQU1" s="17"/>
      <c r="BQV1" s="17"/>
      <c r="BQW1" s="17"/>
      <c r="BQX1" s="17"/>
      <c r="BQY1" s="17"/>
      <c r="BQZ1" s="17"/>
      <c r="BRA1" s="17"/>
      <c r="BRB1" s="17"/>
      <c r="BRC1" s="17"/>
      <c r="BRD1" s="17"/>
      <c r="BRE1" s="17"/>
      <c r="BRF1" s="17"/>
      <c r="BRG1" s="17"/>
      <c r="BRH1" s="17"/>
      <c r="BRI1" s="17"/>
      <c r="BRJ1" s="17"/>
      <c r="BRK1" s="17"/>
      <c r="BRL1" s="17"/>
      <c r="BRM1" s="17"/>
      <c r="BRN1" s="17"/>
      <c r="BRO1" s="17"/>
      <c r="BRP1" s="17"/>
      <c r="BRQ1" s="17"/>
      <c r="BRR1" s="17"/>
      <c r="BRS1" s="17"/>
      <c r="BRT1" s="17"/>
      <c r="BRU1" s="17"/>
      <c r="BRV1" s="17"/>
      <c r="BRW1" s="17"/>
      <c r="BRX1" s="17"/>
      <c r="BRY1" s="17"/>
      <c r="BRZ1" s="17"/>
      <c r="BSA1" s="17"/>
      <c r="BSB1" s="17"/>
      <c r="BSC1" s="17"/>
      <c r="BSD1" s="17"/>
      <c r="BSE1" s="17"/>
      <c r="BSF1" s="17"/>
      <c r="BSG1" s="17"/>
      <c r="BSH1" s="17"/>
      <c r="BSI1" s="17"/>
      <c r="BSJ1" s="17"/>
      <c r="BSK1" s="17"/>
      <c r="BSL1" s="17"/>
      <c r="BSM1" s="17"/>
      <c r="BSN1" s="17"/>
      <c r="BSO1" s="17"/>
      <c r="BSP1" s="17"/>
      <c r="BSQ1" s="17"/>
      <c r="BSR1" s="17"/>
      <c r="BSS1" s="17"/>
      <c r="BST1" s="17"/>
      <c r="BSU1" s="17"/>
      <c r="BSV1" s="17"/>
      <c r="BSW1" s="17"/>
      <c r="BSX1" s="17"/>
      <c r="BSY1" s="17"/>
      <c r="BSZ1" s="17"/>
      <c r="BTA1" s="17"/>
      <c r="BTB1" s="17"/>
      <c r="BTC1" s="17"/>
      <c r="BTD1" s="17"/>
      <c r="BTE1" s="17"/>
      <c r="BTF1" s="17"/>
      <c r="BTG1" s="17"/>
      <c r="BTH1" s="17"/>
      <c r="BTI1" s="17"/>
      <c r="BTJ1" s="17"/>
      <c r="BTK1" s="17"/>
      <c r="BTL1" s="17"/>
      <c r="BTM1" s="17"/>
      <c r="BTN1" s="17"/>
      <c r="BTO1" s="17"/>
      <c r="BTP1" s="17"/>
      <c r="BTQ1" s="17"/>
      <c r="BTR1" s="17"/>
      <c r="BTS1" s="17"/>
      <c r="BTT1" s="17"/>
      <c r="BTU1" s="17"/>
      <c r="BTV1" s="17"/>
      <c r="BTW1" s="17"/>
      <c r="BTX1" s="17"/>
      <c r="BTY1" s="17"/>
      <c r="BTZ1" s="17"/>
      <c r="BUA1" s="17"/>
      <c r="BUB1" s="17"/>
      <c r="BUC1" s="17"/>
      <c r="BUD1" s="17"/>
      <c r="BUE1" s="17"/>
      <c r="BUF1" s="17"/>
      <c r="BUG1" s="17"/>
      <c r="BUH1" s="17"/>
      <c r="BUI1" s="17"/>
      <c r="BUJ1" s="17"/>
      <c r="BUK1" s="17"/>
      <c r="BUL1" s="17"/>
      <c r="BUM1" s="17"/>
      <c r="BUN1" s="17"/>
      <c r="BUO1" s="17"/>
      <c r="BUP1" s="17"/>
      <c r="BUQ1" s="17"/>
      <c r="BUR1" s="17"/>
      <c r="BUS1" s="17"/>
      <c r="BUT1" s="17"/>
      <c r="BUU1" s="17"/>
      <c r="BUV1" s="17"/>
      <c r="BUW1" s="17"/>
      <c r="BUX1" s="17"/>
      <c r="BUY1" s="17"/>
      <c r="BUZ1" s="17"/>
      <c r="BVA1" s="17"/>
      <c r="BVB1" s="17"/>
      <c r="BVC1" s="17"/>
      <c r="BVD1" s="17"/>
      <c r="BVE1" s="17"/>
      <c r="BVF1" s="17"/>
      <c r="BVG1" s="17"/>
      <c r="BVH1" s="17"/>
      <c r="BVI1" s="17"/>
      <c r="BVJ1" s="17"/>
      <c r="BVK1" s="17"/>
      <c r="BVL1" s="17"/>
      <c r="BVM1" s="17"/>
      <c r="BVN1" s="17"/>
      <c r="BVO1" s="17"/>
      <c r="BVP1" s="17"/>
      <c r="BVQ1" s="17"/>
      <c r="BVR1" s="17"/>
      <c r="BVS1" s="17"/>
      <c r="BVT1" s="17"/>
      <c r="BVU1" s="17"/>
      <c r="BVV1" s="17"/>
      <c r="BVW1" s="17"/>
      <c r="BVX1" s="17"/>
      <c r="BVY1" s="17"/>
      <c r="BVZ1" s="17"/>
      <c r="BWA1" s="17"/>
      <c r="BWB1" s="17"/>
      <c r="BWC1" s="17"/>
      <c r="BWD1" s="17"/>
      <c r="BWE1" s="17"/>
      <c r="BWF1" s="17"/>
      <c r="BWG1" s="17"/>
      <c r="BWH1" s="17"/>
      <c r="BWI1" s="17"/>
      <c r="BWJ1" s="17"/>
      <c r="BWK1" s="17"/>
      <c r="BWL1" s="17"/>
      <c r="BWM1" s="17"/>
      <c r="BWN1" s="17"/>
      <c r="BWO1" s="17"/>
      <c r="BWP1" s="17"/>
      <c r="BWQ1" s="17"/>
      <c r="BWR1" s="17"/>
      <c r="BWS1" s="17"/>
      <c r="BWT1" s="17"/>
      <c r="BWU1" s="17"/>
      <c r="BWV1" s="17"/>
      <c r="BWW1" s="17"/>
      <c r="BWX1" s="17"/>
      <c r="BWY1" s="17"/>
      <c r="BWZ1" s="17"/>
      <c r="BXA1" s="17"/>
      <c r="BXB1" s="17"/>
      <c r="BXC1" s="17"/>
      <c r="BXD1" s="17"/>
      <c r="BXE1" s="17"/>
      <c r="BXF1" s="17"/>
      <c r="BXG1" s="17"/>
      <c r="BXH1" s="17"/>
      <c r="BXI1" s="17"/>
      <c r="BXJ1" s="17"/>
      <c r="BXK1" s="17"/>
      <c r="BXL1" s="17"/>
      <c r="BXM1" s="17"/>
      <c r="BXN1" s="17"/>
      <c r="BXO1" s="17"/>
      <c r="BXP1" s="17"/>
      <c r="BXQ1" s="17"/>
      <c r="BXR1" s="17"/>
      <c r="BXS1" s="17"/>
      <c r="BXT1" s="17"/>
      <c r="BXU1" s="17"/>
      <c r="BXV1" s="17"/>
      <c r="BXW1" s="17"/>
      <c r="BXX1" s="17"/>
      <c r="BXY1" s="17"/>
      <c r="BXZ1" s="17"/>
      <c r="BYA1" s="17"/>
      <c r="BYB1" s="17"/>
      <c r="BYC1" s="17"/>
      <c r="BYD1" s="17"/>
      <c r="BYE1" s="17"/>
      <c r="BYF1" s="17"/>
      <c r="BYG1" s="17"/>
      <c r="BYH1" s="17"/>
      <c r="BYI1" s="17"/>
      <c r="BYJ1" s="17"/>
      <c r="BYK1" s="17"/>
      <c r="BYL1" s="17"/>
      <c r="BYM1" s="17"/>
      <c r="BYN1" s="17"/>
      <c r="BYO1" s="17"/>
      <c r="BYP1" s="17"/>
      <c r="BYQ1" s="17"/>
      <c r="BYR1" s="17"/>
      <c r="BYS1" s="17"/>
      <c r="BYT1" s="17"/>
      <c r="BYU1" s="17"/>
      <c r="BYV1" s="17"/>
      <c r="BYW1" s="17"/>
      <c r="BYX1" s="17"/>
      <c r="BYY1" s="17"/>
      <c r="BYZ1" s="17"/>
      <c r="BZA1" s="17"/>
      <c r="BZB1" s="17"/>
      <c r="BZC1" s="17"/>
      <c r="BZD1" s="17"/>
      <c r="BZE1" s="17"/>
      <c r="BZF1" s="17"/>
      <c r="BZG1" s="17"/>
      <c r="BZH1" s="17"/>
      <c r="BZI1" s="17"/>
      <c r="BZJ1" s="17"/>
      <c r="BZK1" s="17"/>
      <c r="BZL1" s="17"/>
      <c r="BZM1" s="17"/>
      <c r="BZN1" s="17"/>
      <c r="BZO1" s="17"/>
      <c r="BZP1" s="17"/>
      <c r="BZQ1" s="17"/>
      <c r="BZR1" s="17"/>
      <c r="BZS1" s="17"/>
      <c r="BZT1" s="17"/>
      <c r="BZU1" s="17"/>
      <c r="BZV1" s="17"/>
      <c r="BZW1" s="17"/>
      <c r="BZX1" s="17"/>
      <c r="BZY1" s="17"/>
      <c r="BZZ1" s="17"/>
      <c r="CAA1" s="17"/>
      <c r="CAB1" s="17"/>
      <c r="CAC1" s="17"/>
      <c r="CAD1" s="17"/>
      <c r="CAE1" s="17"/>
      <c r="CAF1" s="17"/>
      <c r="CAG1" s="17"/>
      <c r="CAH1" s="17"/>
      <c r="CAI1" s="17"/>
      <c r="CAJ1" s="17"/>
      <c r="CAK1" s="17"/>
      <c r="CAL1" s="17"/>
      <c r="CAM1" s="17"/>
      <c r="CAN1" s="17"/>
      <c r="CAO1" s="17"/>
      <c r="CAP1" s="17"/>
      <c r="CAQ1" s="17"/>
      <c r="CAR1" s="17"/>
      <c r="CAS1" s="17"/>
      <c r="CAT1" s="17"/>
      <c r="CAU1" s="17"/>
      <c r="CAV1" s="17"/>
      <c r="CAW1" s="17"/>
      <c r="CAX1" s="17"/>
      <c r="CAY1" s="17"/>
      <c r="CAZ1" s="17"/>
      <c r="CBA1" s="17"/>
      <c r="CBB1" s="17"/>
      <c r="CBC1" s="17"/>
      <c r="CBD1" s="17"/>
      <c r="CBE1" s="17"/>
      <c r="CBF1" s="17"/>
      <c r="CBG1" s="17"/>
      <c r="CBH1" s="17"/>
      <c r="CBI1" s="17"/>
      <c r="CBJ1" s="17"/>
      <c r="CBK1" s="17"/>
      <c r="CBL1" s="17"/>
      <c r="CBM1" s="17"/>
      <c r="CBN1" s="17"/>
      <c r="CBO1" s="17"/>
      <c r="CBP1" s="17"/>
      <c r="CBQ1" s="17"/>
      <c r="CBR1" s="17"/>
      <c r="CBS1" s="17"/>
      <c r="CBT1" s="17"/>
      <c r="CBU1" s="17"/>
      <c r="CBV1" s="17"/>
      <c r="CBW1" s="17"/>
      <c r="CBX1" s="17"/>
      <c r="CBY1" s="17"/>
      <c r="CBZ1" s="17"/>
      <c r="CCA1" s="17"/>
      <c r="CCB1" s="17"/>
      <c r="CCC1" s="17"/>
      <c r="CCD1" s="17"/>
      <c r="CCE1" s="17"/>
      <c r="CCF1" s="17"/>
      <c r="CCG1" s="17"/>
      <c r="CCH1" s="17"/>
      <c r="CCI1" s="17"/>
      <c r="CCJ1" s="17"/>
      <c r="CCK1" s="17"/>
      <c r="CCL1" s="17"/>
      <c r="CCM1" s="17"/>
      <c r="CCN1" s="17"/>
      <c r="CCO1" s="17"/>
      <c r="CCP1" s="17"/>
      <c r="CCQ1" s="17"/>
      <c r="CCR1" s="17"/>
      <c r="CCS1" s="17"/>
      <c r="CCT1" s="17"/>
      <c r="CCU1" s="17"/>
      <c r="CCV1" s="17"/>
      <c r="CCW1" s="17"/>
      <c r="CCX1" s="17"/>
      <c r="CCY1" s="17"/>
      <c r="CCZ1" s="17"/>
      <c r="CDA1" s="17"/>
      <c r="CDB1" s="17"/>
      <c r="CDC1" s="17"/>
      <c r="CDD1" s="17"/>
      <c r="CDE1" s="17"/>
      <c r="CDF1" s="17"/>
      <c r="CDG1" s="17"/>
      <c r="CDH1" s="17"/>
      <c r="CDI1" s="17"/>
      <c r="CDJ1" s="17"/>
      <c r="CDK1" s="17"/>
      <c r="CDL1" s="17"/>
      <c r="CDM1" s="17"/>
      <c r="CDN1" s="17"/>
      <c r="CDO1" s="17"/>
      <c r="CDP1" s="17"/>
      <c r="CDQ1" s="17"/>
      <c r="CDR1" s="17"/>
      <c r="CDS1" s="17"/>
      <c r="CDT1" s="17"/>
      <c r="CDU1" s="17"/>
      <c r="CDV1" s="17"/>
      <c r="CDW1" s="17"/>
      <c r="CDX1" s="17"/>
      <c r="CDY1" s="17"/>
      <c r="CDZ1" s="17"/>
      <c r="CEA1" s="17"/>
      <c r="CEB1" s="17"/>
      <c r="CEC1" s="17"/>
      <c r="CED1" s="17"/>
      <c r="CEE1" s="17"/>
      <c r="CEF1" s="17"/>
      <c r="CEG1" s="17"/>
      <c r="CEH1" s="17"/>
      <c r="CEI1" s="17"/>
      <c r="CEJ1" s="17"/>
      <c r="CEK1" s="17"/>
      <c r="CEL1" s="17"/>
      <c r="CEM1" s="17"/>
      <c r="CEN1" s="17"/>
      <c r="CEO1" s="17"/>
      <c r="CEP1" s="17"/>
      <c r="CEQ1" s="17"/>
      <c r="CER1" s="17"/>
      <c r="CES1" s="17"/>
      <c r="CET1" s="17"/>
      <c r="CEU1" s="17"/>
      <c r="CEV1" s="17"/>
      <c r="CEW1" s="17"/>
      <c r="CEX1" s="17"/>
      <c r="CEY1" s="17"/>
      <c r="CEZ1" s="17"/>
      <c r="CFA1" s="17"/>
      <c r="CFB1" s="17"/>
      <c r="CFC1" s="17"/>
      <c r="CFD1" s="17"/>
      <c r="CFE1" s="17"/>
      <c r="CFF1" s="17"/>
      <c r="CFG1" s="17"/>
      <c r="CFH1" s="17"/>
      <c r="CFI1" s="17"/>
      <c r="CFJ1" s="17"/>
      <c r="CFK1" s="17"/>
      <c r="CFL1" s="17"/>
      <c r="CFM1" s="17"/>
      <c r="CFN1" s="17"/>
      <c r="CFO1" s="17"/>
      <c r="CFP1" s="17"/>
      <c r="CFQ1" s="17"/>
      <c r="CFR1" s="17"/>
      <c r="CFS1" s="17"/>
      <c r="CFT1" s="17"/>
      <c r="CFU1" s="17"/>
      <c r="CFV1" s="17"/>
      <c r="CFW1" s="17"/>
      <c r="CFX1" s="17"/>
      <c r="CFY1" s="17"/>
      <c r="CFZ1" s="17"/>
      <c r="CGA1" s="17"/>
      <c r="CGB1" s="17"/>
      <c r="CGC1" s="17"/>
      <c r="CGD1" s="17"/>
      <c r="CGE1" s="17"/>
      <c r="CGF1" s="17"/>
      <c r="CGG1" s="17"/>
      <c r="CGH1" s="17"/>
      <c r="CGI1" s="17"/>
      <c r="CGJ1" s="17"/>
      <c r="CGK1" s="17"/>
      <c r="CGL1" s="17"/>
      <c r="CGM1" s="17"/>
      <c r="CGN1" s="17"/>
      <c r="CGO1" s="17"/>
      <c r="CGP1" s="17"/>
      <c r="CGQ1" s="17"/>
      <c r="CGR1" s="17"/>
      <c r="CGS1" s="17"/>
      <c r="CGT1" s="17"/>
      <c r="CGU1" s="17"/>
      <c r="CGV1" s="17"/>
      <c r="CGW1" s="17"/>
      <c r="CGX1" s="17"/>
      <c r="CGY1" s="17"/>
      <c r="CGZ1" s="17"/>
      <c r="CHA1" s="17"/>
      <c r="CHB1" s="17"/>
      <c r="CHC1" s="17"/>
      <c r="CHD1" s="17"/>
      <c r="CHE1" s="17"/>
      <c r="CHF1" s="17"/>
      <c r="CHG1" s="17"/>
      <c r="CHH1" s="17"/>
      <c r="CHI1" s="17"/>
      <c r="CHJ1" s="17"/>
      <c r="CHK1" s="17"/>
      <c r="CHL1" s="17"/>
      <c r="CHM1" s="17"/>
      <c r="CHN1" s="17"/>
      <c r="CHO1" s="17"/>
      <c r="CHP1" s="17"/>
      <c r="CHQ1" s="17"/>
      <c r="CHR1" s="17"/>
      <c r="CHS1" s="17"/>
      <c r="CHT1" s="17"/>
      <c r="CHU1" s="17"/>
      <c r="CHV1" s="17"/>
      <c r="CHW1" s="17"/>
      <c r="CHX1" s="17"/>
      <c r="CHY1" s="17"/>
      <c r="CHZ1" s="17"/>
      <c r="CIA1" s="17"/>
      <c r="CIB1" s="17"/>
      <c r="CIC1" s="17"/>
      <c r="CID1" s="17"/>
      <c r="CIE1" s="17"/>
      <c r="CIF1" s="17"/>
      <c r="CIG1" s="17"/>
      <c r="CIH1" s="17"/>
      <c r="CII1" s="17"/>
      <c r="CIJ1" s="17"/>
      <c r="CIK1" s="17"/>
      <c r="CIL1" s="17"/>
      <c r="CIM1" s="17"/>
      <c r="CIN1" s="17"/>
      <c r="CIO1" s="17"/>
      <c r="CIP1" s="17"/>
      <c r="CIQ1" s="17"/>
      <c r="CIR1" s="17"/>
      <c r="CIS1" s="17"/>
      <c r="CIT1" s="17"/>
      <c r="CIU1" s="17"/>
      <c r="CIV1" s="17"/>
      <c r="CIW1" s="17"/>
      <c r="CIX1" s="17"/>
      <c r="CIY1" s="17"/>
      <c r="CIZ1" s="17"/>
      <c r="CJA1" s="17"/>
      <c r="CJB1" s="17"/>
      <c r="CJC1" s="17"/>
      <c r="CJD1" s="17"/>
      <c r="CJE1" s="17"/>
      <c r="CJF1" s="17"/>
      <c r="CJG1" s="17"/>
      <c r="CJH1" s="17"/>
      <c r="CJI1" s="17"/>
      <c r="CJJ1" s="17"/>
      <c r="CJK1" s="17"/>
      <c r="CJL1" s="17"/>
      <c r="CJM1" s="17"/>
      <c r="CJN1" s="17"/>
      <c r="CJO1" s="17"/>
      <c r="CJP1" s="17"/>
      <c r="CJQ1" s="17"/>
      <c r="CJR1" s="17"/>
      <c r="CJS1" s="17"/>
      <c r="CJT1" s="17"/>
      <c r="CJU1" s="17"/>
      <c r="CJV1" s="17"/>
      <c r="CJW1" s="17"/>
      <c r="CJX1" s="17"/>
      <c r="CJY1" s="17"/>
      <c r="CJZ1" s="17"/>
      <c r="CKA1" s="17"/>
      <c r="CKB1" s="17"/>
      <c r="CKC1" s="17"/>
      <c r="CKD1" s="17"/>
      <c r="CKE1" s="17"/>
      <c r="CKF1" s="17"/>
      <c r="CKG1" s="17"/>
      <c r="CKH1" s="17"/>
      <c r="CKI1" s="17"/>
      <c r="CKJ1" s="17"/>
      <c r="CKK1" s="17"/>
      <c r="CKL1" s="17"/>
      <c r="CKM1" s="17"/>
      <c r="CKN1" s="17"/>
      <c r="CKO1" s="17"/>
      <c r="CKP1" s="17"/>
      <c r="CKQ1" s="17"/>
      <c r="CKR1" s="17"/>
      <c r="CKS1" s="17"/>
      <c r="CKT1" s="17"/>
      <c r="CKU1" s="17"/>
      <c r="CKV1" s="17"/>
      <c r="CKW1" s="17"/>
      <c r="CKX1" s="17"/>
      <c r="CKY1" s="17"/>
      <c r="CKZ1" s="17"/>
      <c r="CLA1" s="17"/>
      <c r="CLB1" s="17"/>
      <c r="CLC1" s="17"/>
      <c r="CLD1" s="17"/>
      <c r="CLE1" s="17"/>
      <c r="CLF1" s="17"/>
      <c r="CLG1" s="17"/>
      <c r="CLH1" s="17"/>
      <c r="CLI1" s="17"/>
      <c r="CLJ1" s="17"/>
      <c r="CLK1" s="17"/>
      <c r="CLL1" s="17"/>
      <c r="CLM1" s="17"/>
      <c r="CLN1" s="17"/>
      <c r="CLO1" s="17"/>
      <c r="CLP1" s="17"/>
      <c r="CLQ1" s="17"/>
      <c r="CLR1" s="17"/>
      <c r="CLS1" s="17"/>
      <c r="CLT1" s="17"/>
      <c r="CLU1" s="17"/>
      <c r="CLV1" s="17"/>
      <c r="CLW1" s="17"/>
      <c r="CLX1" s="17"/>
      <c r="CLY1" s="17"/>
      <c r="CLZ1" s="17"/>
      <c r="CMA1" s="17"/>
      <c r="CMB1" s="17"/>
      <c r="CMC1" s="17"/>
      <c r="CMD1" s="17"/>
      <c r="CME1" s="17"/>
      <c r="CMF1" s="17"/>
      <c r="CMG1" s="17"/>
      <c r="CMH1" s="17"/>
      <c r="CMI1" s="17"/>
      <c r="CMJ1" s="17"/>
      <c r="CMK1" s="17"/>
      <c r="CML1" s="17"/>
      <c r="CMM1" s="17"/>
      <c r="CMN1" s="17"/>
      <c r="CMO1" s="17"/>
      <c r="CMP1" s="17"/>
      <c r="CMQ1" s="17"/>
      <c r="CMR1" s="17"/>
      <c r="CMS1" s="17"/>
      <c r="CMT1" s="17"/>
      <c r="CMU1" s="17"/>
      <c r="CMV1" s="17"/>
      <c r="CMW1" s="17"/>
      <c r="CMX1" s="17"/>
      <c r="CMY1" s="17"/>
      <c r="CMZ1" s="17"/>
      <c r="CNA1" s="17"/>
      <c r="CNB1" s="17"/>
      <c r="CNC1" s="17"/>
      <c r="CND1" s="17"/>
      <c r="CNE1" s="17"/>
      <c r="CNF1" s="17"/>
      <c r="CNG1" s="17"/>
      <c r="CNH1" s="17"/>
      <c r="CNI1" s="17"/>
      <c r="CNJ1" s="17"/>
      <c r="CNK1" s="17"/>
      <c r="CNL1" s="17"/>
      <c r="CNM1" s="17"/>
      <c r="CNN1" s="17"/>
      <c r="CNO1" s="17"/>
      <c r="CNP1" s="17"/>
      <c r="CNQ1" s="17"/>
      <c r="CNR1" s="17"/>
      <c r="CNS1" s="17"/>
      <c r="CNT1" s="17"/>
      <c r="CNU1" s="17"/>
      <c r="CNV1" s="17"/>
      <c r="CNW1" s="17"/>
      <c r="CNX1" s="17"/>
      <c r="CNY1" s="17"/>
      <c r="CNZ1" s="17"/>
      <c r="COA1" s="17"/>
      <c r="COB1" s="17"/>
      <c r="COC1" s="17"/>
      <c r="COD1" s="17"/>
      <c r="COE1" s="17"/>
      <c r="COF1" s="17"/>
      <c r="COG1" s="17"/>
      <c r="COH1" s="17"/>
      <c r="COI1" s="17"/>
      <c r="COJ1" s="17"/>
      <c r="COK1" s="17"/>
      <c r="COL1" s="17"/>
      <c r="COM1" s="17"/>
      <c r="CON1" s="17"/>
      <c r="COO1" s="17"/>
      <c r="COP1" s="17"/>
      <c r="COQ1" s="17"/>
      <c r="COR1" s="17"/>
      <c r="COS1" s="17"/>
      <c r="COT1" s="17"/>
      <c r="COU1" s="17"/>
      <c r="COV1" s="17"/>
      <c r="COW1" s="17"/>
      <c r="COX1" s="17"/>
      <c r="COY1" s="17"/>
      <c r="COZ1" s="17"/>
      <c r="CPA1" s="17"/>
      <c r="CPB1" s="17"/>
      <c r="CPC1" s="17"/>
      <c r="CPD1" s="17"/>
      <c r="CPE1" s="17"/>
      <c r="CPF1" s="17"/>
      <c r="CPG1" s="17"/>
      <c r="CPH1" s="17"/>
      <c r="CPI1" s="17"/>
      <c r="CPJ1" s="17"/>
      <c r="CPK1" s="17"/>
      <c r="CPL1" s="17"/>
      <c r="CPM1" s="17"/>
      <c r="CPN1" s="17"/>
      <c r="CPO1" s="17"/>
      <c r="CPP1" s="17"/>
      <c r="CPQ1" s="17"/>
      <c r="CPR1" s="17"/>
      <c r="CPS1" s="17"/>
      <c r="CPT1" s="17"/>
      <c r="CPU1" s="17"/>
      <c r="CPV1" s="17"/>
      <c r="CPW1" s="17"/>
      <c r="CPX1" s="17"/>
      <c r="CPY1" s="17"/>
      <c r="CPZ1" s="17"/>
      <c r="CQA1" s="17"/>
      <c r="CQB1" s="17"/>
      <c r="CQC1" s="17"/>
      <c r="CQD1" s="17"/>
      <c r="CQE1" s="17"/>
      <c r="CQF1" s="17"/>
      <c r="CQG1" s="17"/>
      <c r="CQH1" s="17"/>
      <c r="CQI1" s="17"/>
      <c r="CQJ1" s="17"/>
      <c r="CQK1" s="17"/>
      <c r="CQL1" s="17"/>
      <c r="CQM1" s="17"/>
      <c r="CQN1" s="17"/>
      <c r="CQO1" s="17"/>
      <c r="CQP1" s="17"/>
      <c r="CQQ1" s="17"/>
      <c r="CQR1" s="17"/>
      <c r="CQS1" s="17"/>
      <c r="CQT1" s="17"/>
      <c r="CQU1" s="17"/>
      <c r="CQV1" s="17"/>
      <c r="CQW1" s="17"/>
      <c r="CQX1" s="17"/>
      <c r="CQY1" s="17"/>
      <c r="CQZ1" s="17"/>
      <c r="CRA1" s="17"/>
      <c r="CRB1" s="17"/>
      <c r="CRC1" s="17"/>
      <c r="CRD1" s="17"/>
      <c r="CRE1" s="17"/>
      <c r="CRF1" s="17"/>
      <c r="CRG1" s="17"/>
      <c r="CRH1" s="17"/>
      <c r="CRI1" s="17"/>
      <c r="CRJ1" s="17"/>
      <c r="CRK1" s="17"/>
      <c r="CRL1" s="17"/>
      <c r="CRM1" s="17"/>
      <c r="CRN1" s="17"/>
      <c r="CRO1" s="17"/>
      <c r="CRP1" s="17"/>
      <c r="CRQ1" s="17"/>
      <c r="CRR1" s="17"/>
      <c r="CRS1" s="17"/>
      <c r="CRT1" s="17"/>
      <c r="CRU1" s="17"/>
      <c r="CRV1" s="17"/>
      <c r="CRW1" s="17"/>
      <c r="CRX1" s="17"/>
      <c r="CRY1" s="17"/>
      <c r="CRZ1" s="17"/>
      <c r="CSA1" s="17"/>
      <c r="CSB1" s="17"/>
      <c r="CSC1" s="17"/>
      <c r="CSD1" s="17"/>
      <c r="CSE1" s="17"/>
      <c r="CSF1" s="17"/>
      <c r="CSG1" s="17"/>
      <c r="CSH1" s="17"/>
      <c r="CSI1" s="17"/>
      <c r="CSJ1" s="17"/>
      <c r="CSK1" s="17"/>
      <c r="CSL1" s="17"/>
      <c r="CSM1" s="17"/>
      <c r="CSN1" s="17"/>
      <c r="CSO1" s="17"/>
      <c r="CSP1" s="17"/>
      <c r="CSQ1" s="17"/>
      <c r="CSR1" s="17"/>
      <c r="CSS1" s="17"/>
      <c r="CST1" s="17"/>
      <c r="CSU1" s="17"/>
      <c r="CSV1" s="17"/>
      <c r="CSW1" s="17"/>
      <c r="CSX1" s="17"/>
      <c r="CSY1" s="17"/>
      <c r="CSZ1" s="17"/>
      <c r="CTA1" s="17"/>
      <c r="CTB1" s="17"/>
      <c r="CTC1" s="17"/>
      <c r="CTD1" s="17"/>
      <c r="CTE1" s="17"/>
      <c r="CTF1" s="17"/>
      <c r="CTG1" s="17"/>
      <c r="CTH1" s="17"/>
      <c r="CTI1" s="17"/>
      <c r="CTJ1" s="17"/>
      <c r="CTK1" s="17"/>
      <c r="CTL1" s="17"/>
      <c r="CTM1" s="17"/>
      <c r="CTN1" s="17"/>
      <c r="CTO1" s="17"/>
      <c r="CTP1" s="17"/>
      <c r="CTQ1" s="17"/>
      <c r="CTR1" s="17"/>
      <c r="CTS1" s="17"/>
      <c r="CTT1" s="17"/>
      <c r="CTU1" s="17"/>
      <c r="CTV1" s="17"/>
      <c r="CTW1" s="17"/>
      <c r="CTX1" s="17"/>
      <c r="CTY1" s="17"/>
      <c r="CTZ1" s="17"/>
      <c r="CUA1" s="17"/>
      <c r="CUB1" s="17"/>
      <c r="CUC1" s="17"/>
      <c r="CUD1" s="17"/>
      <c r="CUE1" s="17"/>
      <c r="CUF1" s="17"/>
      <c r="CUG1" s="17"/>
      <c r="CUH1" s="17"/>
      <c r="CUI1" s="17"/>
      <c r="CUJ1" s="17"/>
      <c r="CUK1" s="17"/>
      <c r="CUL1" s="17"/>
      <c r="CUM1" s="17"/>
      <c r="CUN1" s="17"/>
      <c r="CUO1" s="17"/>
      <c r="CUP1" s="17"/>
      <c r="CUQ1" s="17"/>
      <c r="CUR1" s="17"/>
      <c r="CUS1" s="17"/>
      <c r="CUT1" s="17"/>
      <c r="CUU1" s="17"/>
      <c r="CUV1" s="17"/>
      <c r="CUW1" s="17"/>
      <c r="CUX1" s="17"/>
      <c r="CUY1" s="17"/>
      <c r="CUZ1" s="17"/>
      <c r="CVA1" s="17"/>
      <c r="CVB1" s="17"/>
      <c r="CVC1" s="17"/>
      <c r="CVD1" s="17"/>
      <c r="CVE1" s="17"/>
      <c r="CVF1" s="17"/>
      <c r="CVG1" s="17"/>
      <c r="CVH1" s="17"/>
      <c r="CVI1" s="17"/>
      <c r="CVJ1" s="17"/>
      <c r="CVK1" s="17"/>
      <c r="CVL1" s="17"/>
      <c r="CVM1" s="17"/>
      <c r="CVN1" s="17"/>
      <c r="CVO1" s="17"/>
      <c r="CVP1" s="17"/>
      <c r="CVQ1" s="17"/>
      <c r="CVR1" s="17"/>
      <c r="CVS1" s="17"/>
      <c r="CVT1" s="17"/>
      <c r="CVU1" s="17"/>
      <c r="CVV1" s="17"/>
      <c r="CVW1" s="17"/>
      <c r="CVX1" s="17"/>
      <c r="CVY1" s="17"/>
      <c r="CVZ1" s="17"/>
      <c r="CWA1" s="17"/>
      <c r="CWB1" s="17"/>
      <c r="CWC1" s="17"/>
      <c r="CWD1" s="17"/>
      <c r="CWE1" s="17"/>
      <c r="CWF1" s="17"/>
      <c r="CWG1" s="17"/>
      <c r="CWH1" s="17"/>
      <c r="CWI1" s="17"/>
      <c r="CWJ1" s="17"/>
      <c r="CWK1" s="17"/>
      <c r="CWL1" s="17"/>
      <c r="CWM1" s="17"/>
      <c r="CWN1" s="17"/>
      <c r="CWO1" s="17"/>
      <c r="CWP1" s="17"/>
      <c r="CWQ1" s="17"/>
      <c r="CWR1" s="17"/>
      <c r="CWS1" s="17"/>
      <c r="CWT1" s="17"/>
      <c r="CWU1" s="17"/>
      <c r="CWV1" s="17"/>
      <c r="CWW1" s="17"/>
      <c r="CWX1" s="17"/>
      <c r="CWY1" s="17"/>
      <c r="CWZ1" s="17"/>
      <c r="CXA1" s="17"/>
      <c r="CXB1" s="17"/>
      <c r="CXC1" s="17"/>
      <c r="CXD1" s="17"/>
      <c r="CXE1" s="17"/>
      <c r="CXF1" s="17"/>
      <c r="CXG1" s="17"/>
      <c r="CXH1" s="17"/>
      <c r="CXI1" s="17"/>
      <c r="CXJ1" s="17"/>
      <c r="CXK1" s="17"/>
      <c r="CXL1" s="17"/>
      <c r="CXM1" s="17"/>
      <c r="CXN1" s="17"/>
      <c r="CXO1" s="17"/>
      <c r="CXP1" s="17"/>
      <c r="CXQ1" s="17"/>
      <c r="CXR1" s="17"/>
      <c r="CXS1" s="17"/>
      <c r="CXT1" s="17"/>
      <c r="CXU1" s="17"/>
      <c r="CXV1" s="17"/>
      <c r="CXW1" s="17"/>
      <c r="CXX1" s="17"/>
      <c r="CXY1" s="17"/>
      <c r="CXZ1" s="17"/>
      <c r="CYA1" s="17"/>
      <c r="CYB1" s="17"/>
      <c r="CYC1" s="17"/>
      <c r="CYD1" s="17"/>
      <c r="CYE1" s="17"/>
      <c r="CYF1" s="17"/>
      <c r="CYG1" s="17"/>
      <c r="CYH1" s="17"/>
      <c r="CYI1" s="17"/>
      <c r="CYJ1" s="17"/>
      <c r="CYK1" s="17"/>
      <c r="CYL1" s="17"/>
      <c r="CYM1" s="17"/>
      <c r="CYN1" s="17"/>
      <c r="CYO1" s="17"/>
      <c r="CYP1" s="17"/>
      <c r="CYQ1" s="17"/>
      <c r="CYR1" s="17"/>
      <c r="CYS1" s="17"/>
      <c r="CYT1" s="17"/>
      <c r="CYU1" s="17"/>
      <c r="CYV1" s="17"/>
      <c r="CYW1" s="17"/>
      <c r="CYX1" s="17"/>
      <c r="CYY1" s="17"/>
      <c r="CYZ1" s="17"/>
      <c r="CZA1" s="17"/>
      <c r="CZB1" s="17"/>
      <c r="CZC1" s="17"/>
      <c r="CZD1" s="17"/>
      <c r="CZE1" s="17"/>
      <c r="CZF1" s="17"/>
      <c r="CZG1" s="17"/>
      <c r="CZH1" s="17"/>
      <c r="CZI1" s="17"/>
      <c r="CZJ1" s="17"/>
      <c r="CZK1" s="17"/>
      <c r="CZL1" s="17"/>
      <c r="CZM1" s="17"/>
      <c r="CZN1" s="17"/>
      <c r="CZO1" s="17"/>
      <c r="CZP1" s="17"/>
      <c r="CZQ1" s="17"/>
      <c r="CZR1" s="17"/>
      <c r="CZS1" s="17"/>
      <c r="CZT1" s="17"/>
      <c r="CZU1" s="17"/>
      <c r="CZV1" s="17"/>
      <c r="CZW1" s="17"/>
      <c r="CZX1" s="17"/>
      <c r="CZY1" s="17"/>
      <c r="CZZ1" s="17"/>
      <c r="DAA1" s="17"/>
      <c r="DAB1" s="17"/>
      <c r="DAC1" s="17"/>
      <c r="DAD1" s="17"/>
      <c r="DAE1" s="17"/>
      <c r="DAF1" s="17"/>
      <c r="DAG1" s="17"/>
      <c r="DAH1" s="17"/>
      <c r="DAI1" s="17"/>
      <c r="DAJ1" s="17"/>
      <c r="DAK1" s="17"/>
      <c r="DAL1" s="17"/>
      <c r="DAM1" s="17"/>
      <c r="DAN1" s="17"/>
      <c r="DAO1" s="17"/>
      <c r="DAP1" s="17"/>
      <c r="DAQ1" s="17"/>
      <c r="DAR1" s="17"/>
      <c r="DAS1" s="17"/>
      <c r="DAT1" s="17"/>
      <c r="DAU1" s="17"/>
      <c r="DAV1" s="17"/>
      <c r="DAW1" s="17"/>
      <c r="DAX1" s="17"/>
      <c r="DAY1" s="17"/>
      <c r="DAZ1" s="17"/>
      <c r="DBA1" s="17"/>
      <c r="DBB1" s="17"/>
      <c r="DBC1" s="17"/>
      <c r="DBD1" s="17"/>
      <c r="DBE1" s="17"/>
      <c r="DBF1" s="17"/>
      <c r="DBG1" s="17"/>
      <c r="DBH1" s="17"/>
      <c r="DBI1" s="17"/>
      <c r="DBJ1" s="17"/>
      <c r="DBK1" s="17"/>
      <c r="DBL1" s="17"/>
      <c r="DBM1" s="17"/>
      <c r="DBN1" s="17"/>
      <c r="DBO1" s="17"/>
      <c r="DBP1" s="17"/>
      <c r="DBQ1" s="17"/>
      <c r="DBR1" s="17"/>
      <c r="DBS1" s="17"/>
      <c r="DBT1" s="17"/>
      <c r="DBU1" s="17"/>
      <c r="DBV1" s="17"/>
      <c r="DBW1" s="17"/>
      <c r="DBX1" s="17"/>
      <c r="DBY1" s="17"/>
      <c r="DBZ1" s="17"/>
      <c r="DCA1" s="17"/>
      <c r="DCB1" s="17"/>
      <c r="DCC1" s="17"/>
      <c r="DCD1" s="17"/>
      <c r="DCE1" s="17"/>
      <c r="DCF1" s="17"/>
      <c r="DCG1" s="17"/>
      <c r="DCH1" s="17"/>
      <c r="DCI1" s="17"/>
      <c r="DCJ1" s="17"/>
      <c r="DCK1" s="17"/>
      <c r="DCL1" s="17"/>
      <c r="DCM1" s="17"/>
      <c r="DCN1" s="17"/>
      <c r="DCO1" s="17"/>
      <c r="DCP1" s="17"/>
      <c r="DCQ1" s="17"/>
      <c r="DCR1" s="17"/>
      <c r="DCS1" s="17"/>
      <c r="DCT1" s="17"/>
      <c r="DCU1" s="17"/>
      <c r="DCV1" s="17"/>
      <c r="DCW1" s="17"/>
      <c r="DCX1" s="17"/>
      <c r="DCY1" s="17"/>
      <c r="DCZ1" s="17"/>
      <c r="DDA1" s="17"/>
      <c r="DDB1" s="17"/>
      <c r="DDC1" s="17"/>
      <c r="DDD1" s="17"/>
      <c r="DDE1" s="17"/>
      <c r="DDF1" s="17"/>
      <c r="DDG1" s="17"/>
      <c r="DDH1" s="17"/>
      <c r="DDI1" s="17"/>
      <c r="DDJ1" s="17"/>
      <c r="DDK1" s="17"/>
      <c r="DDL1" s="17"/>
      <c r="DDM1" s="17"/>
      <c r="DDN1" s="17"/>
      <c r="DDO1" s="17"/>
      <c r="DDP1" s="17"/>
      <c r="DDQ1" s="17"/>
      <c r="DDR1" s="17"/>
      <c r="DDS1" s="17"/>
      <c r="DDT1" s="17"/>
      <c r="DDU1" s="17"/>
      <c r="DDV1" s="17"/>
      <c r="DDW1" s="17"/>
      <c r="DDX1" s="17"/>
      <c r="DDY1" s="17"/>
      <c r="DDZ1" s="17"/>
      <c r="DEA1" s="17"/>
      <c r="DEB1" s="17"/>
      <c r="DEC1" s="17"/>
      <c r="DED1" s="17"/>
      <c r="DEE1" s="17"/>
      <c r="DEF1" s="17"/>
      <c r="DEG1" s="17"/>
      <c r="DEH1" s="17"/>
      <c r="DEI1" s="17"/>
      <c r="DEJ1" s="17"/>
      <c r="DEK1" s="17"/>
      <c r="DEL1" s="17"/>
      <c r="DEM1" s="17"/>
      <c r="DEN1" s="17"/>
      <c r="DEO1" s="17"/>
      <c r="DEP1" s="17"/>
      <c r="DEQ1" s="17"/>
      <c r="DER1" s="17"/>
      <c r="DES1" s="17"/>
      <c r="DET1" s="17"/>
      <c r="DEU1" s="17"/>
      <c r="DEV1" s="17"/>
      <c r="DEW1" s="17"/>
      <c r="DEX1" s="17"/>
      <c r="DEY1" s="17"/>
      <c r="DEZ1" s="17"/>
      <c r="DFA1" s="17"/>
      <c r="DFB1" s="17"/>
      <c r="DFC1" s="17"/>
      <c r="DFD1" s="17"/>
      <c r="DFE1" s="17"/>
      <c r="DFF1" s="17"/>
      <c r="DFG1" s="17"/>
      <c r="DFH1" s="17"/>
      <c r="DFI1" s="17"/>
      <c r="DFJ1" s="17"/>
      <c r="DFK1" s="17"/>
      <c r="DFL1" s="17"/>
      <c r="DFM1" s="17"/>
      <c r="DFN1" s="17"/>
      <c r="DFO1" s="17"/>
      <c r="DFP1" s="17"/>
      <c r="DFQ1" s="17"/>
      <c r="DFR1" s="17"/>
      <c r="DFS1" s="17"/>
      <c r="DFT1" s="17"/>
      <c r="DFU1" s="17"/>
      <c r="DFV1" s="17"/>
      <c r="DFW1" s="17"/>
      <c r="DFX1" s="17"/>
      <c r="DFY1" s="17"/>
      <c r="DFZ1" s="17"/>
      <c r="DGA1" s="17"/>
      <c r="DGB1" s="17"/>
      <c r="DGC1" s="17"/>
      <c r="DGD1" s="17"/>
      <c r="DGE1" s="17"/>
      <c r="DGF1" s="17"/>
      <c r="DGG1" s="17"/>
      <c r="DGH1" s="17"/>
      <c r="DGI1" s="17"/>
      <c r="DGJ1" s="17"/>
      <c r="DGK1" s="17"/>
      <c r="DGL1" s="17"/>
      <c r="DGM1" s="17"/>
      <c r="DGN1" s="17"/>
      <c r="DGO1" s="17"/>
      <c r="DGP1" s="17"/>
      <c r="DGQ1" s="17"/>
      <c r="DGR1" s="17"/>
      <c r="DGS1" s="17"/>
      <c r="DGT1" s="17"/>
      <c r="DGU1" s="17"/>
      <c r="DGV1" s="17"/>
      <c r="DGW1" s="17"/>
      <c r="DGX1" s="17"/>
      <c r="DGY1" s="17"/>
      <c r="DGZ1" s="17"/>
      <c r="DHA1" s="17"/>
      <c r="DHB1" s="17"/>
      <c r="DHC1" s="17"/>
      <c r="DHD1" s="17"/>
      <c r="DHE1" s="17"/>
      <c r="DHF1" s="17"/>
      <c r="DHG1" s="17"/>
      <c r="DHH1" s="17"/>
      <c r="DHI1" s="17"/>
      <c r="DHJ1" s="17"/>
      <c r="DHK1" s="17"/>
      <c r="DHL1" s="17"/>
      <c r="DHM1" s="17"/>
      <c r="DHN1" s="17"/>
      <c r="DHO1" s="17"/>
      <c r="DHP1" s="17"/>
      <c r="DHQ1" s="17"/>
      <c r="DHR1" s="17"/>
      <c r="DHS1" s="17"/>
      <c r="DHT1" s="17"/>
      <c r="DHU1" s="17"/>
      <c r="DHV1" s="17"/>
      <c r="DHW1" s="17"/>
      <c r="DHX1" s="17"/>
      <c r="DHY1" s="17"/>
      <c r="DHZ1" s="17"/>
      <c r="DIA1" s="17"/>
      <c r="DIB1" s="17"/>
      <c r="DIC1" s="17"/>
      <c r="DID1" s="17"/>
      <c r="DIE1" s="17"/>
      <c r="DIF1" s="17"/>
      <c r="DIG1" s="17"/>
      <c r="DIH1" s="17"/>
      <c r="DII1" s="17"/>
      <c r="DIJ1" s="17"/>
      <c r="DIK1" s="17"/>
      <c r="DIL1" s="17"/>
      <c r="DIM1" s="17"/>
      <c r="DIN1" s="17"/>
      <c r="DIO1" s="17"/>
      <c r="DIP1" s="17"/>
      <c r="DIQ1" s="17"/>
      <c r="DIR1" s="17"/>
      <c r="DIS1" s="17"/>
      <c r="DIT1" s="17"/>
      <c r="DIU1" s="17"/>
      <c r="DIV1" s="17"/>
      <c r="DIW1" s="17"/>
      <c r="DIX1" s="17"/>
      <c r="DIY1" s="17"/>
      <c r="DIZ1" s="17"/>
      <c r="DJA1" s="17"/>
      <c r="DJB1" s="17"/>
      <c r="DJC1" s="17"/>
      <c r="DJD1" s="17"/>
      <c r="DJE1" s="17"/>
      <c r="DJF1" s="17"/>
      <c r="DJG1" s="17"/>
      <c r="DJH1" s="17"/>
      <c r="DJI1" s="17"/>
      <c r="DJJ1" s="17"/>
      <c r="DJK1" s="17"/>
      <c r="DJL1" s="17"/>
      <c r="DJM1" s="17"/>
      <c r="DJN1" s="17"/>
      <c r="DJO1" s="17"/>
      <c r="DJP1" s="17"/>
      <c r="DJQ1" s="17"/>
      <c r="DJR1" s="17"/>
      <c r="DJS1" s="17"/>
      <c r="DJT1" s="17"/>
      <c r="DJU1" s="17"/>
      <c r="DJV1" s="17"/>
      <c r="DJW1" s="17"/>
      <c r="DJX1" s="17"/>
      <c r="DJY1" s="17"/>
      <c r="DJZ1" s="17"/>
      <c r="DKA1" s="17"/>
      <c r="DKB1" s="17"/>
      <c r="DKC1" s="17"/>
      <c r="DKD1" s="17"/>
      <c r="DKE1" s="17"/>
      <c r="DKF1" s="17"/>
      <c r="DKG1" s="17"/>
      <c r="DKH1" s="17"/>
      <c r="DKI1" s="17"/>
      <c r="DKJ1" s="17"/>
      <c r="DKK1" s="17"/>
      <c r="DKL1" s="17"/>
      <c r="DKM1" s="17"/>
      <c r="DKN1" s="17"/>
      <c r="DKO1" s="17"/>
      <c r="DKP1" s="17"/>
      <c r="DKQ1" s="17"/>
      <c r="DKR1" s="17"/>
      <c r="DKS1" s="17"/>
      <c r="DKT1" s="17"/>
      <c r="DKU1" s="17"/>
      <c r="DKV1" s="17"/>
      <c r="DKW1" s="17"/>
      <c r="DKX1" s="17"/>
      <c r="DKY1" s="17"/>
      <c r="DKZ1" s="17"/>
      <c r="DLA1" s="17"/>
      <c r="DLB1" s="17"/>
      <c r="DLC1" s="17"/>
      <c r="DLD1" s="17"/>
      <c r="DLE1" s="17"/>
      <c r="DLF1" s="17"/>
      <c r="DLG1" s="17"/>
      <c r="DLH1" s="17"/>
      <c r="DLI1" s="17"/>
      <c r="DLJ1" s="17"/>
      <c r="DLK1" s="17"/>
      <c r="DLL1" s="17"/>
      <c r="DLM1" s="17"/>
      <c r="DLN1" s="17"/>
      <c r="DLO1" s="17"/>
      <c r="DLP1" s="17"/>
      <c r="DLQ1" s="17"/>
      <c r="DLR1" s="17"/>
      <c r="DLS1" s="17"/>
      <c r="DLT1" s="17"/>
      <c r="DLU1" s="17"/>
      <c r="DLV1" s="17"/>
      <c r="DLW1" s="17"/>
      <c r="DLX1" s="17"/>
      <c r="DLY1" s="17"/>
      <c r="DLZ1" s="17"/>
      <c r="DMA1" s="17"/>
      <c r="DMB1" s="17"/>
      <c r="DMC1" s="17"/>
      <c r="DMD1" s="17"/>
      <c r="DME1" s="17"/>
      <c r="DMF1" s="17"/>
      <c r="DMG1" s="17"/>
      <c r="DMH1" s="17"/>
      <c r="DMI1" s="17"/>
      <c r="DMJ1" s="17"/>
      <c r="DMK1" s="17"/>
      <c r="DML1" s="17"/>
      <c r="DMM1" s="17"/>
      <c r="DMN1" s="17"/>
      <c r="DMO1" s="17"/>
      <c r="DMP1" s="17"/>
      <c r="DMQ1" s="17"/>
      <c r="DMR1" s="17"/>
      <c r="DMS1" s="17"/>
      <c r="DMT1" s="17"/>
      <c r="DMU1" s="17"/>
      <c r="DMV1" s="17"/>
      <c r="DMW1" s="17"/>
      <c r="DMX1" s="17"/>
      <c r="DMY1" s="17"/>
      <c r="DMZ1" s="17"/>
      <c r="DNA1" s="17"/>
      <c r="DNB1" s="17"/>
      <c r="DNC1" s="17"/>
      <c r="DND1" s="17"/>
      <c r="DNE1" s="17"/>
      <c r="DNF1" s="17"/>
      <c r="DNG1" s="17"/>
      <c r="DNH1" s="17"/>
      <c r="DNI1" s="17"/>
      <c r="DNJ1" s="17"/>
      <c r="DNK1" s="17"/>
      <c r="DNL1" s="17"/>
      <c r="DNM1" s="17"/>
      <c r="DNN1" s="17"/>
      <c r="DNO1" s="17"/>
      <c r="DNP1" s="17"/>
      <c r="DNQ1" s="17"/>
      <c r="DNR1" s="17"/>
      <c r="DNS1" s="17"/>
      <c r="DNT1" s="17"/>
      <c r="DNU1" s="17"/>
      <c r="DNV1" s="17"/>
      <c r="DNW1" s="17"/>
      <c r="DNX1" s="17"/>
      <c r="DNY1" s="17"/>
      <c r="DNZ1" s="17"/>
      <c r="DOA1" s="17"/>
      <c r="DOB1" s="17"/>
      <c r="DOC1" s="17"/>
      <c r="DOD1" s="17"/>
      <c r="DOE1" s="17"/>
      <c r="DOF1" s="17"/>
      <c r="DOG1" s="17"/>
      <c r="DOH1" s="17"/>
      <c r="DOI1" s="17"/>
      <c r="DOJ1" s="17"/>
      <c r="DOK1" s="17"/>
      <c r="DOL1" s="17"/>
      <c r="DOM1" s="17"/>
      <c r="DON1" s="17"/>
      <c r="DOO1" s="17"/>
      <c r="DOP1" s="17"/>
      <c r="DOQ1" s="17"/>
      <c r="DOR1" s="17"/>
      <c r="DOS1" s="17"/>
      <c r="DOT1" s="17"/>
      <c r="DOU1" s="17"/>
      <c r="DOV1" s="17"/>
      <c r="DOW1" s="17"/>
      <c r="DOX1" s="17"/>
      <c r="DOY1" s="17"/>
      <c r="DOZ1" s="17"/>
      <c r="DPA1" s="17"/>
      <c r="DPB1" s="17"/>
      <c r="DPC1" s="17"/>
      <c r="DPD1" s="17"/>
      <c r="DPE1" s="17"/>
      <c r="DPF1" s="17"/>
      <c r="DPG1" s="17"/>
      <c r="DPH1" s="17"/>
      <c r="DPI1" s="17"/>
      <c r="DPJ1" s="17"/>
      <c r="DPK1" s="17"/>
      <c r="DPL1" s="17"/>
      <c r="DPM1" s="17"/>
      <c r="DPN1" s="17"/>
      <c r="DPO1" s="17"/>
      <c r="DPP1" s="17"/>
      <c r="DPQ1" s="17"/>
      <c r="DPR1" s="17"/>
      <c r="DPS1" s="17"/>
      <c r="DPT1" s="17"/>
      <c r="DPU1" s="17"/>
      <c r="DPV1" s="17"/>
      <c r="DPW1" s="17"/>
      <c r="DPX1" s="17"/>
      <c r="DPY1" s="17"/>
      <c r="DPZ1" s="17"/>
      <c r="DQA1" s="17"/>
      <c r="DQB1" s="17"/>
      <c r="DQC1" s="17"/>
      <c r="DQD1" s="17"/>
      <c r="DQE1" s="17"/>
      <c r="DQF1" s="17"/>
      <c r="DQG1" s="17"/>
      <c r="DQH1" s="17"/>
      <c r="DQI1" s="17"/>
      <c r="DQJ1" s="17"/>
      <c r="DQK1" s="17"/>
      <c r="DQL1" s="17"/>
      <c r="DQM1" s="17"/>
      <c r="DQN1" s="17"/>
      <c r="DQO1" s="17"/>
      <c r="DQP1" s="17"/>
      <c r="DQQ1" s="17"/>
      <c r="DQR1" s="17"/>
      <c r="DQS1" s="17"/>
      <c r="DQT1" s="17"/>
      <c r="DQU1" s="17"/>
      <c r="DQV1" s="17"/>
      <c r="DQW1" s="17"/>
      <c r="DQX1" s="17"/>
      <c r="DQY1" s="17"/>
      <c r="DQZ1" s="17"/>
      <c r="DRA1" s="17"/>
      <c r="DRB1" s="17"/>
      <c r="DRC1" s="17"/>
      <c r="DRD1" s="17"/>
      <c r="DRE1" s="17"/>
      <c r="DRF1" s="17"/>
      <c r="DRG1" s="17"/>
      <c r="DRH1" s="17"/>
      <c r="DRI1" s="17"/>
      <c r="DRJ1" s="17"/>
      <c r="DRK1" s="17"/>
      <c r="DRL1" s="17"/>
      <c r="DRM1" s="17"/>
      <c r="DRN1" s="17"/>
      <c r="DRO1" s="17"/>
      <c r="DRP1" s="17"/>
      <c r="DRQ1" s="17"/>
      <c r="DRR1" s="17"/>
      <c r="DRS1" s="17"/>
      <c r="DRT1" s="17"/>
      <c r="DRU1" s="17"/>
      <c r="DRV1" s="17"/>
      <c r="DRW1" s="17"/>
      <c r="DRX1" s="17"/>
      <c r="DRY1" s="17"/>
      <c r="DRZ1" s="17"/>
      <c r="DSA1" s="17"/>
      <c r="DSB1" s="17"/>
      <c r="DSC1" s="17"/>
      <c r="DSD1" s="17"/>
      <c r="DSE1" s="17"/>
      <c r="DSF1" s="17"/>
      <c r="DSG1" s="17"/>
      <c r="DSH1" s="17"/>
      <c r="DSI1" s="17"/>
      <c r="DSJ1" s="17"/>
      <c r="DSK1" s="17"/>
      <c r="DSL1" s="17"/>
      <c r="DSM1" s="17"/>
      <c r="DSN1" s="17"/>
      <c r="DSO1" s="17"/>
      <c r="DSP1" s="17"/>
      <c r="DSQ1" s="17"/>
      <c r="DSR1" s="17"/>
      <c r="DSS1" s="17"/>
      <c r="DST1" s="17"/>
      <c r="DSU1" s="17"/>
      <c r="DSV1" s="17"/>
      <c r="DSW1" s="17"/>
      <c r="DSX1" s="17"/>
      <c r="DSY1" s="17"/>
      <c r="DSZ1" s="17"/>
      <c r="DTA1" s="17"/>
      <c r="DTB1" s="17"/>
      <c r="DTC1" s="17"/>
      <c r="DTD1" s="17"/>
      <c r="DTE1" s="17"/>
      <c r="DTF1" s="17"/>
      <c r="DTG1" s="17"/>
      <c r="DTH1" s="17"/>
      <c r="DTI1" s="17"/>
      <c r="DTJ1" s="17"/>
      <c r="DTK1" s="17"/>
      <c r="DTL1" s="17"/>
      <c r="DTM1" s="17"/>
      <c r="DTN1" s="17"/>
      <c r="DTO1" s="17"/>
      <c r="DTP1" s="17"/>
      <c r="DTQ1" s="17"/>
      <c r="DTR1" s="17"/>
      <c r="DTS1" s="17"/>
      <c r="DTT1" s="17"/>
      <c r="DTU1" s="17"/>
      <c r="DTV1" s="17"/>
      <c r="DTW1" s="17"/>
      <c r="DTX1" s="17"/>
      <c r="DTY1" s="17"/>
      <c r="DTZ1" s="17"/>
      <c r="DUA1" s="17"/>
      <c r="DUB1" s="17"/>
      <c r="DUC1" s="17"/>
      <c r="DUD1" s="17"/>
      <c r="DUE1" s="17"/>
      <c r="DUF1" s="17"/>
      <c r="DUG1" s="17"/>
      <c r="DUH1" s="17"/>
      <c r="DUI1" s="17"/>
      <c r="DUJ1" s="17"/>
      <c r="DUK1" s="17"/>
      <c r="DUL1" s="17"/>
      <c r="DUM1" s="17"/>
      <c r="DUN1" s="17"/>
      <c r="DUO1" s="17"/>
      <c r="DUP1" s="17"/>
      <c r="DUQ1" s="17"/>
      <c r="DUR1" s="17"/>
      <c r="DUS1" s="17"/>
      <c r="DUT1" s="17"/>
      <c r="DUU1" s="17"/>
      <c r="DUV1" s="17"/>
      <c r="DUW1" s="17"/>
      <c r="DUX1" s="17"/>
      <c r="DUY1" s="17"/>
      <c r="DUZ1" s="17"/>
      <c r="DVA1" s="17"/>
      <c r="DVB1" s="17"/>
      <c r="DVC1" s="17"/>
      <c r="DVD1" s="17"/>
      <c r="DVE1" s="17"/>
      <c r="DVF1" s="17"/>
      <c r="DVG1" s="17"/>
      <c r="DVH1" s="17"/>
      <c r="DVI1" s="17"/>
      <c r="DVJ1" s="17"/>
      <c r="DVK1" s="17"/>
      <c r="DVL1" s="17"/>
      <c r="DVM1" s="17"/>
      <c r="DVN1" s="17"/>
      <c r="DVO1" s="17"/>
      <c r="DVP1" s="17"/>
      <c r="DVQ1" s="17"/>
      <c r="DVR1" s="17"/>
      <c r="DVS1" s="17"/>
      <c r="DVT1" s="17"/>
      <c r="DVU1" s="17"/>
      <c r="DVV1" s="17"/>
      <c r="DVW1" s="17"/>
      <c r="DVX1" s="17"/>
      <c r="DVY1" s="17"/>
      <c r="DVZ1" s="17"/>
      <c r="DWA1" s="17"/>
      <c r="DWB1" s="17"/>
      <c r="DWC1" s="17"/>
      <c r="DWD1" s="17"/>
      <c r="DWE1" s="17"/>
      <c r="DWF1" s="17"/>
      <c r="DWG1" s="17"/>
      <c r="DWH1" s="17"/>
      <c r="DWI1" s="17"/>
      <c r="DWJ1" s="17"/>
      <c r="DWK1" s="17"/>
      <c r="DWL1" s="17"/>
      <c r="DWM1" s="17"/>
      <c r="DWN1" s="17"/>
      <c r="DWO1" s="17"/>
      <c r="DWP1" s="17"/>
      <c r="DWQ1" s="17"/>
      <c r="DWR1" s="17"/>
      <c r="DWS1" s="17"/>
      <c r="DWT1" s="17"/>
      <c r="DWU1" s="17"/>
      <c r="DWV1" s="17"/>
      <c r="DWW1" s="17"/>
      <c r="DWX1" s="17"/>
      <c r="DWY1" s="17"/>
      <c r="DWZ1" s="17"/>
      <c r="DXA1" s="17"/>
      <c r="DXB1" s="17"/>
      <c r="DXC1" s="17"/>
      <c r="DXD1" s="17"/>
      <c r="DXE1" s="17"/>
      <c r="DXF1" s="17"/>
      <c r="DXG1" s="17"/>
      <c r="DXH1" s="17"/>
      <c r="DXI1" s="17"/>
      <c r="DXJ1" s="17"/>
      <c r="DXK1" s="17"/>
      <c r="DXL1" s="17"/>
      <c r="DXM1" s="17"/>
      <c r="DXN1" s="17"/>
      <c r="DXO1" s="17"/>
      <c r="DXP1" s="17"/>
      <c r="DXQ1" s="17"/>
      <c r="DXR1" s="17"/>
      <c r="DXS1" s="17"/>
      <c r="DXT1" s="17"/>
      <c r="DXU1" s="17"/>
      <c r="DXV1" s="17"/>
      <c r="DXW1" s="17"/>
      <c r="DXX1" s="17"/>
      <c r="DXY1" s="17"/>
      <c r="DXZ1" s="17"/>
      <c r="DYA1" s="17"/>
      <c r="DYB1" s="17"/>
      <c r="DYC1" s="17"/>
      <c r="DYD1" s="17"/>
      <c r="DYE1" s="17"/>
      <c r="DYF1" s="17"/>
      <c r="DYG1" s="17"/>
      <c r="DYH1" s="17"/>
      <c r="DYI1" s="17"/>
      <c r="DYJ1" s="17"/>
      <c r="DYK1" s="17"/>
      <c r="DYL1" s="17"/>
      <c r="DYM1" s="17"/>
      <c r="DYN1" s="17"/>
      <c r="DYO1" s="17"/>
      <c r="DYP1" s="17"/>
      <c r="DYQ1" s="17"/>
      <c r="DYR1" s="17"/>
      <c r="DYS1" s="17"/>
      <c r="DYT1" s="17"/>
      <c r="DYU1" s="17"/>
      <c r="DYV1" s="17"/>
      <c r="DYW1" s="17"/>
      <c r="DYX1" s="17"/>
      <c r="DYY1" s="17"/>
      <c r="DYZ1" s="17"/>
      <c r="DZA1" s="17"/>
      <c r="DZB1" s="17"/>
      <c r="DZC1" s="17"/>
      <c r="DZD1" s="17"/>
      <c r="DZE1" s="17"/>
      <c r="DZF1" s="17"/>
      <c r="DZG1" s="17"/>
      <c r="DZH1" s="17"/>
      <c r="DZI1" s="17"/>
      <c r="DZJ1" s="17"/>
      <c r="DZK1" s="17"/>
      <c r="DZL1" s="17"/>
      <c r="DZM1" s="17"/>
      <c r="DZN1" s="17"/>
      <c r="DZO1" s="17"/>
      <c r="DZP1" s="17"/>
      <c r="DZQ1" s="17"/>
      <c r="DZR1" s="17"/>
      <c r="DZS1" s="17"/>
      <c r="DZT1" s="17"/>
      <c r="DZU1" s="17"/>
      <c r="DZV1" s="17"/>
      <c r="DZW1" s="17"/>
      <c r="DZX1" s="17"/>
      <c r="DZY1" s="17"/>
      <c r="DZZ1" s="17"/>
      <c r="EAA1" s="17"/>
      <c r="EAB1" s="17"/>
      <c r="EAC1" s="17"/>
      <c r="EAD1" s="17"/>
      <c r="EAE1" s="17"/>
      <c r="EAF1" s="17"/>
      <c r="EAG1" s="17"/>
      <c r="EAH1" s="17"/>
      <c r="EAI1" s="17"/>
      <c r="EAJ1" s="17"/>
      <c r="EAK1" s="17"/>
      <c r="EAL1" s="17"/>
      <c r="EAM1" s="17"/>
      <c r="EAN1" s="17"/>
      <c r="EAO1" s="17"/>
      <c r="EAP1" s="17"/>
      <c r="EAQ1" s="17"/>
      <c r="EAR1" s="17"/>
      <c r="EAS1" s="17"/>
      <c r="EAT1" s="17"/>
      <c r="EAU1" s="17"/>
      <c r="EAV1" s="17"/>
      <c r="EAW1" s="17"/>
      <c r="EAX1" s="17"/>
      <c r="EAY1" s="17"/>
      <c r="EAZ1" s="17"/>
      <c r="EBA1" s="17"/>
      <c r="EBB1" s="17"/>
      <c r="EBC1" s="17"/>
      <c r="EBD1" s="17"/>
      <c r="EBE1" s="17"/>
      <c r="EBF1" s="17"/>
      <c r="EBG1" s="17"/>
      <c r="EBH1" s="17"/>
      <c r="EBI1" s="17"/>
      <c r="EBJ1" s="17"/>
      <c r="EBK1" s="17"/>
      <c r="EBL1" s="17"/>
      <c r="EBM1" s="17"/>
      <c r="EBN1" s="17"/>
      <c r="EBO1" s="17"/>
      <c r="EBP1" s="17"/>
      <c r="EBQ1" s="17"/>
      <c r="EBR1" s="17"/>
      <c r="EBS1" s="17"/>
      <c r="EBT1" s="17"/>
      <c r="EBU1" s="17"/>
      <c r="EBV1" s="17"/>
      <c r="EBW1" s="17"/>
      <c r="EBX1" s="17"/>
      <c r="EBY1" s="17"/>
      <c r="EBZ1" s="17"/>
      <c r="ECA1" s="17"/>
      <c r="ECB1" s="17"/>
      <c r="ECC1" s="17"/>
      <c r="ECD1" s="17"/>
      <c r="ECE1" s="17"/>
      <c r="ECF1" s="17"/>
      <c r="ECG1" s="17"/>
      <c r="ECH1" s="17"/>
      <c r="ECI1" s="17"/>
      <c r="ECJ1" s="17"/>
      <c r="ECK1" s="17"/>
      <c r="ECL1" s="17"/>
      <c r="ECM1" s="17"/>
      <c r="ECN1" s="17"/>
      <c r="ECO1" s="17"/>
      <c r="ECP1" s="17"/>
      <c r="ECQ1" s="17"/>
      <c r="ECR1" s="17"/>
      <c r="ECS1" s="17"/>
      <c r="ECT1" s="17"/>
      <c r="ECU1" s="17"/>
      <c r="ECV1" s="17"/>
      <c r="ECW1" s="17"/>
      <c r="ECX1" s="17"/>
      <c r="ECY1" s="17"/>
      <c r="ECZ1" s="17"/>
      <c r="EDA1" s="17"/>
      <c r="EDB1" s="17"/>
      <c r="EDC1" s="17"/>
      <c r="EDD1" s="17"/>
      <c r="EDE1" s="17"/>
      <c r="EDF1" s="17"/>
      <c r="EDG1" s="17"/>
      <c r="EDH1" s="17"/>
      <c r="EDI1" s="17"/>
      <c r="EDJ1" s="17"/>
      <c r="EDK1" s="17"/>
      <c r="EDL1" s="17"/>
      <c r="EDM1" s="17"/>
      <c r="EDN1" s="17"/>
      <c r="EDO1" s="17"/>
      <c r="EDP1" s="17"/>
      <c r="EDQ1" s="17"/>
      <c r="EDR1" s="17"/>
      <c r="EDS1" s="17"/>
      <c r="EDT1" s="17"/>
      <c r="EDU1" s="17"/>
      <c r="EDV1" s="17"/>
      <c r="EDW1" s="17"/>
      <c r="EDX1" s="17"/>
      <c r="EDY1" s="17"/>
      <c r="EDZ1" s="17"/>
      <c r="EEA1" s="17"/>
      <c r="EEB1" s="17"/>
      <c r="EEC1" s="17"/>
      <c r="EED1" s="17"/>
      <c r="EEE1" s="17"/>
      <c r="EEF1" s="17"/>
      <c r="EEG1" s="17"/>
      <c r="EEH1" s="17"/>
      <c r="EEI1" s="17"/>
      <c r="EEJ1" s="17"/>
      <c r="EEK1" s="17"/>
      <c r="EEL1" s="17"/>
      <c r="EEM1" s="17"/>
      <c r="EEN1" s="17"/>
      <c r="EEO1" s="17"/>
      <c r="EEP1" s="17"/>
      <c r="EEQ1" s="17"/>
      <c r="EER1" s="17"/>
      <c r="EES1" s="17"/>
      <c r="EET1" s="17"/>
      <c r="EEU1" s="17"/>
      <c r="EEV1" s="17"/>
      <c r="EEW1" s="17"/>
      <c r="EEX1" s="17"/>
      <c r="EEY1" s="17"/>
      <c r="EEZ1" s="17"/>
      <c r="EFA1" s="17"/>
      <c r="EFB1" s="17"/>
      <c r="EFC1" s="17"/>
      <c r="EFD1" s="17"/>
      <c r="EFE1" s="17"/>
      <c r="EFF1" s="17"/>
      <c r="EFG1" s="17"/>
      <c r="EFH1" s="17"/>
      <c r="EFI1" s="17"/>
      <c r="EFJ1" s="17"/>
      <c r="EFK1" s="17"/>
      <c r="EFL1" s="17"/>
      <c r="EFM1" s="17"/>
      <c r="EFN1" s="17"/>
      <c r="EFO1" s="17"/>
      <c r="EFP1" s="17"/>
      <c r="EFQ1" s="17"/>
      <c r="EFR1" s="17"/>
      <c r="EFS1" s="17"/>
      <c r="EFT1" s="17"/>
      <c r="EFU1" s="17"/>
      <c r="EFV1" s="17"/>
      <c r="EFW1" s="17"/>
      <c r="EFX1" s="17"/>
      <c r="EFY1" s="17"/>
      <c r="EFZ1" s="17"/>
      <c r="EGA1" s="17"/>
      <c r="EGB1" s="17"/>
      <c r="EGC1" s="17"/>
      <c r="EGD1" s="17"/>
      <c r="EGE1" s="17"/>
      <c r="EGF1" s="17"/>
      <c r="EGG1" s="17"/>
      <c r="EGH1" s="17"/>
      <c r="EGI1" s="17"/>
      <c r="EGJ1" s="17"/>
      <c r="EGK1" s="17"/>
      <c r="EGL1" s="17"/>
      <c r="EGM1" s="17"/>
      <c r="EGN1" s="17"/>
      <c r="EGO1" s="17"/>
      <c r="EGP1" s="17"/>
      <c r="EGQ1" s="17"/>
      <c r="EGR1" s="17"/>
      <c r="EGS1" s="17"/>
      <c r="EGT1" s="17"/>
      <c r="EGU1" s="17"/>
      <c r="EGV1" s="17"/>
      <c r="EGW1" s="17"/>
      <c r="EGX1" s="17"/>
      <c r="EGY1" s="17"/>
      <c r="EGZ1" s="17"/>
      <c r="EHA1" s="17"/>
      <c r="EHB1" s="17"/>
      <c r="EHC1" s="17"/>
      <c r="EHD1" s="17"/>
      <c r="EHE1" s="17"/>
      <c r="EHF1" s="17"/>
      <c r="EHG1" s="17"/>
      <c r="EHH1" s="17"/>
      <c r="EHI1" s="17"/>
      <c r="EHJ1" s="17"/>
      <c r="EHK1" s="17"/>
      <c r="EHL1" s="17"/>
      <c r="EHM1" s="17"/>
      <c r="EHN1" s="17"/>
      <c r="EHO1" s="17"/>
      <c r="EHP1" s="17"/>
      <c r="EHQ1" s="17"/>
      <c r="EHR1" s="17"/>
      <c r="EHS1" s="17"/>
      <c r="EHT1" s="17"/>
      <c r="EHU1" s="17"/>
      <c r="EHV1" s="17"/>
      <c r="EHW1" s="17"/>
      <c r="EHX1" s="17"/>
      <c r="EHY1" s="17"/>
      <c r="EHZ1" s="17"/>
      <c r="EIA1" s="17"/>
      <c r="EIB1" s="17"/>
      <c r="EIC1" s="17"/>
      <c r="EID1" s="17"/>
      <c r="EIE1" s="17"/>
      <c r="EIF1" s="17"/>
      <c r="EIG1" s="17"/>
      <c r="EIH1" s="17"/>
      <c r="EII1" s="17"/>
      <c r="EIJ1" s="17"/>
      <c r="EIK1" s="17"/>
      <c r="EIL1" s="17"/>
      <c r="EIM1" s="17"/>
      <c r="EIN1" s="17"/>
      <c r="EIO1" s="17"/>
      <c r="EIP1" s="17"/>
      <c r="EIQ1" s="17"/>
      <c r="EIR1" s="17"/>
      <c r="EIS1" s="17"/>
      <c r="EIT1" s="17"/>
      <c r="EIU1" s="17"/>
      <c r="EIV1" s="17"/>
      <c r="EIW1" s="17"/>
      <c r="EIX1" s="17"/>
      <c r="EIY1" s="17"/>
      <c r="EIZ1" s="17"/>
      <c r="EJA1" s="17"/>
      <c r="EJB1" s="17"/>
      <c r="EJC1" s="17"/>
      <c r="EJD1" s="17"/>
      <c r="EJE1" s="17"/>
      <c r="EJF1" s="17"/>
      <c r="EJG1" s="17"/>
      <c r="EJH1" s="17"/>
      <c r="EJI1" s="17"/>
      <c r="EJJ1" s="17"/>
      <c r="EJK1" s="17"/>
      <c r="EJL1" s="17"/>
      <c r="EJM1" s="17"/>
      <c r="EJN1" s="17"/>
      <c r="EJO1" s="17"/>
      <c r="EJP1" s="17"/>
      <c r="EJQ1" s="17"/>
      <c r="EJR1" s="17"/>
      <c r="EJS1" s="17"/>
      <c r="EJT1" s="17"/>
      <c r="EJU1" s="17"/>
      <c r="EJV1" s="17"/>
      <c r="EJW1" s="17"/>
      <c r="EJX1" s="17"/>
      <c r="EJY1" s="17"/>
      <c r="EJZ1" s="17"/>
      <c r="EKA1" s="17"/>
      <c r="EKB1" s="17"/>
      <c r="EKC1" s="17"/>
      <c r="EKD1" s="17"/>
      <c r="EKE1" s="17"/>
      <c r="EKF1" s="17"/>
      <c r="EKG1" s="17"/>
      <c r="EKH1" s="17"/>
      <c r="EKI1" s="17"/>
      <c r="EKJ1" s="17"/>
      <c r="EKK1" s="17"/>
      <c r="EKL1" s="17"/>
      <c r="EKM1" s="17"/>
      <c r="EKN1" s="17"/>
      <c r="EKO1" s="17"/>
      <c r="EKP1" s="17"/>
      <c r="EKQ1" s="17"/>
      <c r="EKR1" s="17"/>
      <c r="EKS1" s="17"/>
      <c r="EKT1" s="17"/>
      <c r="EKU1" s="17"/>
      <c r="EKV1" s="17"/>
      <c r="EKW1" s="17"/>
      <c r="EKX1" s="17"/>
      <c r="EKY1" s="17"/>
      <c r="EKZ1" s="17"/>
      <c r="ELA1" s="17"/>
      <c r="ELB1" s="17"/>
      <c r="ELC1" s="17"/>
      <c r="ELD1" s="17"/>
      <c r="ELE1" s="17"/>
      <c r="ELF1" s="17"/>
      <c r="ELG1" s="17"/>
      <c r="ELH1" s="17"/>
      <c r="ELI1" s="17"/>
      <c r="ELJ1" s="17"/>
      <c r="ELK1" s="17"/>
      <c r="ELL1" s="17"/>
      <c r="ELM1" s="17"/>
      <c r="ELN1" s="17"/>
      <c r="ELO1" s="17"/>
      <c r="ELP1" s="17"/>
      <c r="ELQ1" s="17"/>
      <c r="ELR1" s="17"/>
      <c r="ELS1" s="17"/>
      <c r="ELT1" s="17"/>
      <c r="ELU1" s="17"/>
      <c r="ELV1" s="17"/>
      <c r="ELW1" s="17"/>
      <c r="ELX1" s="17"/>
      <c r="ELY1" s="17"/>
      <c r="ELZ1" s="17"/>
      <c r="EMA1" s="17"/>
      <c r="EMB1" s="17"/>
      <c r="EMC1" s="17"/>
      <c r="EMD1" s="17"/>
      <c r="EME1" s="17"/>
      <c r="EMF1" s="17"/>
      <c r="EMG1" s="17"/>
      <c r="EMH1" s="17"/>
      <c r="EMI1" s="17"/>
      <c r="EMJ1" s="17"/>
      <c r="EMK1" s="17"/>
      <c r="EML1" s="17"/>
      <c r="EMM1" s="17"/>
      <c r="EMN1" s="17"/>
      <c r="EMO1" s="17"/>
      <c r="EMP1" s="17"/>
      <c r="EMQ1" s="17"/>
      <c r="EMR1" s="17"/>
      <c r="EMS1" s="17"/>
      <c r="EMT1" s="17"/>
      <c r="EMU1" s="17"/>
      <c r="EMV1" s="17"/>
      <c r="EMW1" s="17"/>
      <c r="EMX1" s="17"/>
      <c r="EMY1" s="17"/>
      <c r="EMZ1" s="17"/>
      <c r="ENA1" s="17"/>
      <c r="ENB1" s="17"/>
      <c r="ENC1" s="17"/>
      <c r="END1" s="17"/>
      <c r="ENE1" s="17"/>
      <c r="ENF1" s="17"/>
      <c r="ENG1" s="17"/>
      <c r="ENH1" s="17"/>
      <c r="ENI1" s="17"/>
      <c r="ENJ1" s="17"/>
      <c r="ENK1" s="17"/>
      <c r="ENL1" s="17"/>
      <c r="ENM1" s="17"/>
      <c r="ENN1" s="17"/>
      <c r="ENO1" s="17"/>
      <c r="ENP1" s="17"/>
      <c r="ENQ1" s="17"/>
      <c r="ENR1" s="17"/>
      <c r="ENS1" s="17"/>
      <c r="ENT1" s="17"/>
      <c r="ENU1" s="17"/>
      <c r="ENV1" s="17"/>
      <c r="ENW1" s="17"/>
      <c r="ENX1" s="17"/>
      <c r="ENY1" s="17"/>
      <c r="ENZ1" s="17"/>
      <c r="EOA1" s="17"/>
      <c r="EOB1" s="17"/>
      <c r="EOC1" s="17"/>
      <c r="EOD1" s="17"/>
      <c r="EOE1" s="17"/>
      <c r="EOF1" s="17"/>
      <c r="EOG1" s="17"/>
      <c r="EOH1" s="17"/>
      <c r="EOI1" s="17"/>
      <c r="EOJ1" s="17"/>
      <c r="EOK1" s="17"/>
      <c r="EOL1" s="17"/>
      <c r="EOM1" s="17"/>
      <c r="EON1" s="17"/>
      <c r="EOO1" s="17"/>
      <c r="EOP1" s="17"/>
      <c r="EOQ1" s="17"/>
      <c r="EOR1" s="17"/>
      <c r="EOS1" s="17"/>
      <c r="EOT1" s="17"/>
      <c r="EOU1" s="17"/>
      <c r="EOV1" s="17"/>
      <c r="EOW1" s="17"/>
      <c r="EOX1" s="17"/>
      <c r="EOY1" s="17"/>
      <c r="EOZ1" s="17"/>
      <c r="EPA1" s="17"/>
      <c r="EPB1" s="17"/>
      <c r="EPC1" s="17"/>
      <c r="EPD1" s="17"/>
      <c r="EPE1" s="17"/>
      <c r="EPF1" s="17"/>
      <c r="EPG1" s="17"/>
      <c r="EPH1" s="17"/>
      <c r="EPI1" s="17"/>
      <c r="EPJ1" s="17"/>
      <c r="EPK1" s="17"/>
      <c r="EPL1" s="17"/>
      <c r="EPM1" s="17"/>
      <c r="EPN1" s="17"/>
      <c r="EPO1" s="17"/>
      <c r="EPP1" s="17"/>
      <c r="EPQ1" s="17"/>
      <c r="EPR1" s="17"/>
      <c r="EPS1" s="17"/>
      <c r="EPT1" s="17"/>
      <c r="EPU1" s="17"/>
      <c r="EPV1" s="17"/>
      <c r="EPW1" s="17"/>
      <c r="EPX1" s="17"/>
      <c r="EPY1" s="17"/>
      <c r="EPZ1" s="17"/>
      <c r="EQA1" s="17"/>
      <c r="EQB1" s="17"/>
      <c r="EQC1" s="17"/>
      <c r="EQD1" s="17"/>
      <c r="EQE1" s="17"/>
      <c r="EQF1" s="17"/>
      <c r="EQG1" s="17"/>
      <c r="EQH1" s="17"/>
      <c r="EQI1" s="17"/>
      <c r="EQJ1" s="17"/>
      <c r="EQK1" s="17"/>
      <c r="EQL1" s="17"/>
      <c r="EQM1" s="17"/>
      <c r="EQN1" s="17"/>
      <c r="EQO1" s="17"/>
      <c r="EQP1" s="17"/>
      <c r="EQQ1" s="17"/>
      <c r="EQR1" s="17"/>
      <c r="EQS1" s="17"/>
      <c r="EQT1" s="17"/>
      <c r="EQU1" s="17"/>
      <c r="EQV1" s="17"/>
      <c r="EQW1" s="17"/>
      <c r="EQX1" s="17"/>
      <c r="EQY1" s="17"/>
      <c r="EQZ1" s="17"/>
      <c r="ERA1" s="17"/>
      <c r="ERB1" s="17"/>
      <c r="ERC1" s="17"/>
      <c r="ERD1" s="17"/>
      <c r="ERE1" s="17"/>
      <c r="ERF1" s="17"/>
      <c r="ERG1" s="17"/>
      <c r="ERH1" s="17"/>
      <c r="ERI1" s="17"/>
      <c r="ERJ1" s="17"/>
      <c r="ERK1" s="17"/>
      <c r="ERL1" s="17"/>
      <c r="ERM1" s="17"/>
      <c r="ERN1" s="17"/>
      <c r="ERO1" s="17"/>
      <c r="ERP1" s="17"/>
      <c r="ERQ1" s="17"/>
      <c r="ERR1" s="17"/>
      <c r="ERS1" s="17"/>
      <c r="ERT1" s="17"/>
      <c r="ERU1" s="17"/>
      <c r="ERV1" s="17"/>
      <c r="ERW1" s="17"/>
      <c r="ERX1" s="17"/>
      <c r="ERY1" s="17"/>
      <c r="ERZ1" s="17"/>
      <c r="ESA1" s="17"/>
      <c r="ESB1" s="17"/>
      <c r="ESC1" s="17"/>
      <c r="ESD1" s="17"/>
      <c r="ESE1" s="17"/>
      <c r="ESF1" s="17"/>
      <c r="ESG1" s="17"/>
      <c r="ESH1" s="17"/>
      <c r="ESI1" s="17"/>
      <c r="ESJ1" s="17"/>
      <c r="ESK1" s="17"/>
      <c r="ESL1" s="17"/>
      <c r="ESM1" s="17"/>
      <c r="ESN1" s="17"/>
      <c r="ESO1" s="17"/>
      <c r="ESP1" s="17"/>
      <c r="ESQ1" s="17"/>
      <c r="ESR1" s="17"/>
      <c r="ESS1" s="17"/>
      <c r="EST1" s="17"/>
      <c r="ESU1" s="17"/>
      <c r="ESV1" s="17"/>
      <c r="ESW1" s="17"/>
      <c r="ESX1" s="17"/>
      <c r="ESY1" s="17"/>
      <c r="ESZ1" s="17"/>
      <c r="ETA1" s="17"/>
      <c r="ETB1" s="17"/>
      <c r="ETC1" s="17"/>
      <c r="ETD1" s="17"/>
      <c r="ETE1" s="17"/>
      <c r="ETF1" s="17"/>
      <c r="ETG1" s="17"/>
      <c r="ETH1" s="17"/>
      <c r="ETI1" s="17"/>
      <c r="ETJ1" s="17"/>
      <c r="ETK1" s="17"/>
      <c r="ETL1" s="17"/>
      <c r="ETM1" s="17"/>
      <c r="ETN1" s="17"/>
      <c r="ETO1" s="17"/>
      <c r="ETP1" s="17"/>
      <c r="ETQ1" s="17"/>
      <c r="ETR1" s="17"/>
      <c r="ETS1" s="17"/>
      <c r="ETT1" s="17"/>
      <c r="ETU1" s="17"/>
      <c r="ETV1" s="17"/>
      <c r="ETW1" s="17"/>
      <c r="ETX1" s="17"/>
      <c r="ETY1" s="17"/>
      <c r="ETZ1" s="17"/>
      <c r="EUA1" s="17"/>
      <c r="EUB1" s="17"/>
      <c r="EUC1" s="17"/>
      <c r="EUD1" s="17"/>
      <c r="EUE1" s="17"/>
      <c r="EUF1" s="17"/>
      <c r="EUG1" s="17"/>
      <c r="EUH1" s="17"/>
      <c r="EUI1" s="17"/>
      <c r="EUJ1" s="17"/>
      <c r="EUK1" s="17"/>
      <c r="EUL1" s="17"/>
      <c r="EUM1" s="17"/>
      <c r="EUN1" s="17"/>
      <c r="EUO1" s="17"/>
      <c r="EUP1" s="17"/>
      <c r="EUQ1" s="17"/>
      <c r="EUR1" s="17"/>
      <c r="EUS1" s="17"/>
      <c r="EUT1" s="17"/>
      <c r="EUU1" s="17"/>
      <c r="EUV1" s="17"/>
      <c r="EUW1" s="17"/>
      <c r="EUX1" s="17"/>
      <c r="EUY1" s="17"/>
      <c r="EUZ1" s="17"/>
      <c r="EVA1" s="17"/>
      <c r="EVB1" s="17"/>
      <c r="EVC1" s="17"/>
      <c r="EVD1" s="17"/>
      <c r="EVE1" s="17"/>
      <c r="EVF1" s="17"/>
      <c r="EVG1" s="17"/>
      <c r="EVH1" s="17"/>
      <c r="EVI1" s="17"/>
      <c r="EVJ1" s="17"/>
      <c r="EVK1" s="17"/>
      <c r="EVL1" s="17"/>
      <c r="EVM1" s="17"/>
      <c r="EVN1" s="17"/>
      <c r="EVO1" s="17"/>
      <c r="EVP1" s="17"/>
      <c r="EVQ1" s="17"/>
      <c r="EVR1" s="17"/>
      <c r="EVS1" s="17"/>
      <c r="EVT1" s="17"/>
      <c r="EVU1" s="17"/>
      <c r="EVV1" s="17"/>
      <c r="EVW1" s="17"/>
      <c r="EVX1" s="17"/>
      <c r="EVY1" s="17"/>
      <c r="EVZ1" s="17"/>
      <c r="EWA1" s="17"/>
      <c r="EWB1" s="17"/>
      <c r="EWC1" s="17"/>
      <c r="EWD1" s="17"/>
      <c r="EWE1" s="17"/>
      <c r="EWF1" s="17"/>
      <c r="EWG1" s="17"/>
      <c r="EWH1" s="17"/>
      <c r="EWI1" s="17"/>
      <c r="EWJ1" s="17"/>
      <c r="EWK1" s="17"/>
      <c r="EWL1" s="17"/>
      <c r="EWM1" s="17"/>
      <c r="EWN1" s="17"/>
      <c r="EWO1" s="17"/>
      <c r="EWP1" s="17"/>
      <c r="EWQ1" s="17"/>
      <c r="EWR1" s="17"/>
      <c r="EWS1" s="17"/>
      <c r="EWT1" s="17"/>
      <c r="EWU1" s="17"/>
      <c r="EWV1" s="17"/>
      <c r="EWW1" s="17"/>
      <c r="EWX1" s="17"/>
      <c r="EWY1" s="17"/>
      <c r="EWZ1" s="17"/>
      <c r="EXA1" s="17"/>
      <c r="EXB1" s="17"/>
      <c r="EXC1" s="17"/>
      <c r="EXD1" s="17"/>
      <c r="EXE1" s="17"/>
      <c r="EXF1" s="17"/>
      <c r="EXG1" s="17"/>
      <c r="EXH1" s="17"/>
      <c r="EXI1" s="17"/>
      <c r="EXJ1" s="17"/>
      <c r="EXK1" s="17"/>
      <c r="EXL1" s="17"/>
      <c r="EXM1" s="17"/>
      <c r="EXN1" s="17"/>
      <c r="EXO1" s="17"/>
      <c r="EXP1" s="17"/>
      <c r="EXQ1" s="17"/>
      <c r="EXR1" s="17"/>
      <c r="EXS1" s="17"/>
      <c r="EXT1" s="17"/>
      <c r="EXU1" s="17"/>
      <c r="EXV1" s="17"/>
      <c r="EXW1" s="17"/>
      <c r="EXX1" s="17"/>
      <c r="EXY1" s="17"/>
      <c r="EXZ1" s="17"/>
      <c r="EYA1" s="17"/>
      <c r="EYB1" s="17"/>
      <c r="EYC1" s="17"/>
      <c r="EYD1" s="17"/>
      <c r="EYE1" s="17"/>
      <c r="EYF1" s="17"/>
      <c r="EYG1" s="17"/>
      <c r="EYH1" s="17"/>
      <c r="EYI1" s="17"/>
      <c r="EYJ1" s="17"/>
      <c r="EYK1" s="17"/>
      <c r="EYL1" s="17"/>
      <c r="EYM1" s="17"/>
      <c r="EYN1" s="17"/>
      <c r="EYO1" s="17"/>
      <c r="EYP1" s="17"/>
      <c r="EYQ1" s="17"/>
      <c r="EYR1" s="17"/>
      <c r="EYS1" s="17"/>
      <c r="EYT1" s="17"/>
      <c r="EYU1" s="17"/>
      <c r="EYV1" s="17"/>
      <c r="EYW1" s="17"/>
      <c r="EYX1" s="17"/>
      <c r="EYY1" s="17"/>
      <c r="EYZ1" s="17"/>
      <c r="EZA1" s="17"/>
      <c r="EZB1" s="17"/>
      <c r="EZC1" s="17"/>
      <c r="EZD1" s="17"/>
      <c r="EZE1" s="17"/>
      <c r="EZF1" s="17"/>
      <c r="EZG1" s="17"/>
      <c r="EZH1" s="17"/>
      <c r="EZI1" s="17"/>
      <c r="EZJ1" s="17"/>
      <c r="EZK1" s="17"/>
      <c r="EZL1" s="17"/>
      <c r="EZM1" s="17"/>
      <c r="EZN1" s="17"/>
      <c r="EZO1" s="17"/>
      <c r="EZP1" s="17"/>
      <c r="EZQ1" s="17"/>
      <c r="EZR1" s="17"/>
      <c r="EZS1" s="17"/>
      <c r="EZT1" s="17"/>
      <c r="EZU1" s="17"/>
      <c r="EZV1" s="17"/>
      <c r="EZW1" s="17"/>
      <c r="EZX1" s="17"/>
      <c r="EZY1" s="17"/>
      <c r="EZZ1" s="17"/>
      <c r="FAA1" s="17"/>
      <c r="FAB1" s="17"/>
      <c r="FAC1" s="17"/>
      <c r="FAD1" s="17"/>
      <c r="FAE1" s="17"/>
      <c r="FAF1" s="17"/>
      <c r="FAG1" s="17"/>
      <c r="FAH1" s="17"/>
      <c r="FAI1" s="17"/>
      <c r="FAJ1" s="17"/>
      <c r="FAK1" s="17"/>
      <c r="FAL1" s="17"/>
      <c r="FAM1" s="17"/>
      <c r="FAN1" s="17"/>
      <c r="FAO1" s="17"/>
      <c r="FAP1" s="17"/>
      <c r="FAQ1" s="17"/>
      <c r="FAR1" s="17"/>
      <c r="FAS1" s="17"/>
      <c r="FAT1" s="17"/>
      <c r="FAU1" s="17"/>
      <c r="FAV1" s="17"/>
      <c r="FAW1" s="17"/>
      <c r="FAX1" s="17"/>
      <c r="FAY1" s="17"/>
      <c r="FAZ1" s="17"/>
      <c r="FBA1" s="17"/>
      <c r="FBB1" s="17"/>
      <c r="FBC1" s="17"/>
      <c r="FBD1" s="17"/>
      <c r="FBE1" s="17"/>
      <c r="FBF1" s="17"/>
      <c r="FBG1" s="17"/>
      <c r="FBH1" s="17"/>
      <c r="FBI1" s="17"/>
      <c r="FBJ1" s="17"/>
      <c r="FBK1" s="17"/>
      <c r="FBL1" s="17"/>
      <c r="FBM1" s="17"/>
      <c r="FBN1" s="17"/>
      <c r="FBO1" s="17"/>
      <c r="FBP1" s="17"/>
      <c r="FBQ1" s="17"/>
      <c r="FBR1" s="17"/>
      <c r="FBS1" s="17"/>
      <c r="FBT1" s="17"/>
      <c r="FBU1" s="17"/>
      <c r="FBV1" s="17"/>
      <c r="FBW1" s="17"/>
      <c r="FBX1" s="17"/>
      <c r="FBY1" s="17"/>
      <c r="FBZ1" s="17"/>
      <c r="FCA1" s="17"/>
      <c r="FCB1" s="17"/>
      <c r="FCC1" s="17"/>
      <c r="FCD1" s="17"/>
      <c r="FCE1" s="17"/>
      <c r="FCF1" s="17"/>
      <c r="FCG1" s="17"/>
      <c r="FCH1" s="17"/>
      <c r="FCI1" s="17"/>
      <c r="FCJ1" s="17"/>
      <c r="FCK1" s="17"/>
      <c r="FCL1" s="17"/>
      <c r="FCM1" s="17"/>
      <c r="FCN1" s="17"/>
      <c r="FCO1" s="17"/>
      <c r="FCP1" s="17"/>
      <c r="FCQ1" s="17"/>
      <c r="FCR1" s="17"/>
      <c r="FCS1" s="17"/>
      <c r="FCT1" s="17"/>
      <c r="FCU1" s="17"/>
      <c r="FCV1" s="17"/>
      <c r="FCW1" s="17"/>
      <c r="FCX1" s="17"/>
      <c r="FCY1" s="17"/>
      <c r="FCZ1" s="17"/>
      <c r="FDA1" s="17"/>
      <c r="FDB1" s="17"/>
      <c r="FDC1" s="17"/>
      <c r="FDD1" s="17"/>
      <c r="FDE1" s="17"/>
      <c r="FDF1" s="17"/>
      <c r="FDG1" s="17"/>
      <c r="FDH1" s="17"/>
      <c r="FDI1" s="17"/>
      <c r="FDJ1" s="17"/>
      <c r="FDK1" s="17"/>
      <c r="FDL1" s="17"/>
      <c r="FDM1" s="17"/>
      <c r="FDN1" s="17"/>
      <c r="FDO1" s="17"/>
      <c r="FDP1" s="17"/>
      <c r="FDQ1" s="17"/>
      <c r="FDR1" s="17"/>
      <c r="FDS1" s="17"/>
      <c r="FDT1" s="17"/>
      <c r="FDU1" s="17"/>
      <c r="FDV1" s="17"/>
      <c r="FDW1" s="17"/>
      <c r="FDX1" s="17"/>
      <c r="FDY1" s="17"/>
      <c r="FDZ1" s="17"/>
      <c r="FEA1" s="17"/>
      <c r="FEB1" s="17"/>
      <c r="FEC1" s="17"/>
      <c r="FED1" s="17"/>
      <c r="FEE1" s="17"/>
      <c r="FEF1" s="17"/>
      <c r="FEG1" s="17"/>
      <c r="FEH1" s="17"/>
      <c r="FEI1" s="17"/>
      <c r="FEJ1" s="17"/>
      <c r="FEK1" s="17"/>
      <c r="FEL1" s="17"/>
      <c r="FEM1" s="17"/>
      <c r="FEN1" s="17"/>
      <c r="FEO1" s="17"/>
      <c r="FEP1" s="17"/>
      <c r="FEQ1" s="17"/>
      <c r="FER1" s="17"/>
      <c r="FES1" s="17"/>
      <c r="FET1" s="17"/>
      <c r="FEU1" s="17"/>
      <c r="FEV1" s="17"/>
      <c r="FEW1" s="17"/>
      <c r="FEX1" s="17"/>
      <c r="FEY1" s="17"/>
      <c r="FEZ1" s="17"/>
      <c r="FFA1" s="17"/>
      <c r="FFB1" s="17"/>
      <c r="FFC1" s="17"/>
      <c r="FFD1" s="17"/>
      <c r="FFE1" s="17"/>
      <c r="FFF1" s="17"/>
      <c r="FFG1" s="17"/>
      <c r="FFH1" s="17"/>
      <c r="FFI1" s="17"/>
      <c r="FFJ1" s="17"/>
      <c r="FFK1" s="17"/>
      <c r="FFL1" s="17"/>
      <c r="FFM1" s="17"/>
      <c r="FFN1" s="17"/>
      <c r="FFO1" s="17"/>
      <c r="FFP1" s="17"/>
      <c r="FFQ1" s="17"/>
      <c r="FFR1" s="17"/>
      <c r="FFS1" s="17"/>
      <c r="FFT1" s="17"/>
      <c r="FFU1" s="17"/>
      <c r="FFV1" s="17"/>
      <c r="FFW1" s="17"/>
      <c r="FFX1" s="17"/>
      <c r="FFY1" s="17"/>
      <c r="FFZ1" s="17"/>
      <c r="FGA1" s="17"/>
      <c r="FGB1" s="17"/>
      <c r="FGC1" s="17"/>
      <c r="FGD1" s="17"/>
      <c r="FGE1" s="17"/>
      <c r="FGF1" s="17"/>
      <c r="FGG1" s="17"/>
      <c r="FGH1" s="17"/>
      <c r="FGI1" s="17"/>
      <c r="FGJ1" s="17"/>
      <c r="FGK1" s="17"/>
      <c r="FGL1" s="17"/>
      <c r="FGM1" s="17"/>
      <c r="FGN1" s="17"/>
      <c r="FGO1" s="17"/>
      <c r="FGP1" s="17"/>
      <c r="FGQ1" s="17"/>
      <c r="FGR1" s="17"/>
      <c r="FGS1" s="17"/>
      <c r="FGT1" s="17"/>
      <c r="FGU1" s="17"/>
      <c r="FGV1" s="17"/>
      <c r="FGW1" s="17"/>
      <c r="FGX1" s="17"/>
      <c r="FGY1" s="17"/>
      <c r="FGZ1" s="17"/>
      <c r="FHA1" s="17"/>
      <c r="FHB1" s="17"/>
      <c r="FHC1" s="17"/>
      <c r="FHD1" s="17"/>
      <c r="FHE1" s="17"/>
      <c r="FHF1" s="17"/>
      <c r="FHG1" s="17"/>
      <c r="FHH1" s="17"/>
      <c r="FHI1" s="17"/>
      <c r="FHJ1" s="17"/>
      <c r="FHK1" s="17"/>
      <c r="FHL1" s="17"/>
      <c r="FHM1" s="17"/>
      <c r="FHN1" s="17"/>
      <c r="FHO1" s="17"/>
      <c r="FHP1" s="17"/>
      <c r="FHQ1" s="17"/>
      <c r="FHR1" s="17"/>
      <c r="FHS1" s="17"/>
      <c r="FHT1" s="17"/>
      <c r="FHU1" s="17"/>
      <c r="FHV1" s="17"/>
      <c r="FHW1" s="17"/>
      <c r="FHX1" s="17"/>
      <c r="FHY1" s="17"/>
      <c r="FHZ1" s="17"/>
      <c r="FIA1" s="17"/>
      <c r="FIB1" s="17"/>
      <c r="FIC1" s="17"/>
      <c r="FID1" s="17"/>
      <c r="FIE1" s="17"/>
      <c r="FIF1" s="17"/>
      <c r="FIG1" s="17"/>
      <c r="FIH1" s="17"/>
      <c r="FII1" s="17"/>
      <c r="FIJ1" s="17"/>
      <c r="FIK1" s="17"/>
      <c r="FIL1" s="17"/>
      <c r="FIM1" s="17"/>
      <c r="FIN1" s="17"/>
      <c r="FIO1" s="17"/>
      <c r="FIP1" s="17"/>
      <c r="FIQ1" s="17"/>
      <c r="FIR1" s="17"/>
      <c r="FIS1" s="17"/>
      <c r="FIT1" s="17"/>
      <c r="FIU1" s="17"/>
      <c r="FIV1" s="17"/>
      <c r="FIW1" s="17"/>
      <c r="FIX1" s="17"/>
      <c r="FIY1" s="17"/>
      <c r="FIZ1" s="17"/>
      <c r="FJA1" s="17"/>
      <c r="FJB1" s="17"/>
      <c r="FJC1" s="17"/>
      <c r="FJD1" s="17"/>
      <c r="FJE1" s="17"/>
      <c r="FJF1" s="17"/>
      <c r="FJG1" s="17"/>
      <c r="FJH1" s="17"/>
      <c r="FJI1" s="17"/>
      <c r="FJJ1" s="17"/>
      <c r="FJK1" s="17"/>
      <c r="FJL1" s="17"/>
      <c r="FJM1" s="17"/>
      <c r="FJN1" s="17"/>
      <c r="FJO1" s="17"/>
      <c r="FJP1" s="17"/>
      <c r="FJQ1" s="17"/>
      <c r="FJR1" s="17"/>
      <c r="FJS1" s="17"/>
      <c r="FJT1" s="17"/>
      <c r="FJU1" s="17"/>
      <c r="FJV1" s="17"/>
      <c r="FJW1" s="17"/>
      <c r="FJX1" s="17"/>
      <c r="FJY1" s="17"/>
      <c r="FJZ1" s="17"/>
      <c r="FKA1" s="17"/>
      <c r="FKB1" s="17"/>
      <c r="FKC1" s="17"/>
      <c r="FKD1" s="17"/>
      <c r="FKE1" s="17"/>
      <c r="FKF1" s="17"/>
      <c r="FKG1" s="17"/>
      <c r="FKH1" s="17"/>
      <c r="FKI1" s="17"/>
      <c r="FKJ1" s="17"/>
      <c r="FKK1" s="17"/>
      <c r="FKL1" s="17"/>
      <c r="FKM1" s="17"/>
      <c r="FKN1" s="17"/>
      <c r="FKO1" s="17"/>
      <c r="FKP1" s="17"/>
      <c r="FKQ1" s="17"/>
      <c r="FKR1" s="17"/>
      <c r="FKS1" s="17"/>
      <c r="FKT1" s="17"/>
      <c r="FKU1" s="17"/>
      <c r="FKV1" s="17"/>
      <c r="FKW1" s="17"/>
      <c r="FKX1" s="17"/>
      <c r="FKY1" s="17"/>
      <c r="FKZ1" s="17"/>
      <c r="FLA1" s="17"/>
      <c r="FLB1" s="17"/>
      <c r="FLC1" s="17"/>
      <c r="FLD1" s="17"/>
      <c r="FLE1" s="17"/>
      <c r="FLF1" s="17"/>
      <c r="FLG1" s="17"/>
      <c r="FLH1" s="17"/>
      <c r="FLI1" s="17"/>
      <c r="FLJ1" s="17"/>
      <c r="FLK1" s="17"/>
      <c r="FLL1" s="17"/>
      <c r="FLM1" s="17"/>
      <c r="FLN1" s="17"/>
      <c r="FLO1" s="17"/>
      <c r="FLP1" s="17"/>
      <c r="FLQ1" s="17"/>
      <c r="FLR1" s="17"/>
      <c r="FLS1" s="17"/>
      <c r="FLT1" s="17"/>
      <c r="FLU1" s="17"/>
      <c r="FLV1" s="17"/>
      <c r="FLW1" s="17"/>
      <c r="FLX1" s="17"/>
      <c r="FLY1" s="17"/>
      <c r="FLZ1" s="17"/>
      <c r="FMA1" s="17"/>
      <c r="FMB1" s="17"/>
      <c r="FMC1" s="17"/>
      <c r="FMD1" s="17"/>
      <c r="FME1" s="17"/>
      <c r="FMF1" s="17"/>
      <c r="FMG1" s="17"/>
      <c r="FMH1" s="17"/>
      <c r="FMI1" s="17"/>
      <c r="FMJ1" s="17"/>
      <c r="FMK1" s="17"/>
      <c r="FML1" s="17"/>
      <c r="FMM1" s="17"/>
      <c r="FMN1" s="17"/>
      <c r="FMO1" s="17"/>
      <c r="FMP1" s="17"/>
      <c r="FMQ1" s="17"/>
      <c r="FMR1" s="17"/>
      <c r="FMS1" s="17"/>
      <c r="FMT1" s="17"/>
      <c r="FMU1" s="17"/>
      <c r="FMV1" s="17"/>
      <c r="FMW1" s="17"/>
      <c r="FMX1" s="17"/>
      <c r="FMY1" s="17"/>
      <c r="FMZ1" s="17"/>
      <c r="FNA1" s="17"/>
      <c r="FNB1" s="17"/>
      <c r="FNC1" s="17"/>
      <c r="FND1" s="17"/>
      <c r="FNE1" s="17"/>
      <c r="FNF1" s="17"/>
      <c r="FNG1" s="17"/>
      <c r="FNH1" s="17"/>
      <c r="FNI1" s="17"/>
      <c r="FNJ1" s="17"/>
      <c r="FNK1" s="17"/>
      <c r="FNL1" s="17"/>
      <c r="FNM1" s="17"/>
      <c r="FNN1" s="17"/>
      <c r="FNO1" s="17"/>
      <c r="FNP1" s="17"/>
      <c r="FNQ1" s="17"/>
      <c r="FNR1" s="17"/>
      <c r="FNS1" s="17"/>
      <c r="FNT1" s="17"/>
      <c r="FNU1" s="17"/>
      <c r="FNV1" s="17"/>
      <c r="FNW1" s="17"/>
      <c r="FNX1" s="17"/>
      <c r="FNY1" s="17"/>
      <c r="FNZ1" s="17"/>
      <c r="FOA1" s="17"/>
      <c r="FOB1" s="17"/>
      <c r="FOC1" s="17"/>
      <c r="FOD1" s="17"/>
      <c r="FOE1" s="17"/>
      <c r="FOF1" s="17"/>
      <c r="FOG1" s="17"/>
      <c r="FOH1" s="17"/>
      <c r="FOI1" s="17"/>
      <c r="FOJ1" s="17"/>
      <c r="FOK1" s="17"/>
      <c r="FOL1" s="17"/>
      <c r="FOM1" s="17"/>
      <c r="FON1" s="17"/>
      <c r="FOO1" s="17"/>
      <c r="FOP1" s="17"/>
      <c r="FOQ1" s="17"/>
      <c r="FOR1" s="17"/>
      <c r="FOS1" s="17"/>
      <c r="FOT1" s="17"/>
      <c r="FOU1" s="17"/>
      <c r="FOV1" s="17"/>
      <c r="FOW1" s="17"/>
      <c r="FOX1" s="17"/>
      <c r="FOY1" s="17"/>
      <c r="FOZ1" s="17"/>
      <c r="FPA1" s="17"/>
      <c r="FPB1" s="17"/>
      <c r="FPC1" s="17"/>
      <c r="FPD1" s="17"/>
      <c r="FPE1" s="17"/>
      <c r="FPF1" s="17"/>
      <c r="FPG1" s="17"/>
      <c r="FPH1" s="17"/>
      <c r="FPI1" s="17"/>
      <c r="FPJ1" s="17"/>
      <c r="FPK1" s="17"/>
      <c r="FPL1" s="17"/>
      <c r="FPM1" s="17"/>
      <c r="FPN1" s="17"/>
      <c r="FPO1" s="17"/>
      <c r="FPP1" s="17"/>
      <c r="FPQ1" s="17"/>
      <c r="FPR1" s="17"/>
      <c r="FPS1" s="17"/>
      <c r="FPT1" s="17"/>
      <c r="FPU1" s="17"/>
      <c r="FPV1" s="17"/>
      <c r="FPW1" s="17"/>
      <c r="FPX1" s="17"/>
      <c r="FPY1" s="17"/>
      <c r="FPZ1" s="17"/>
      <c r="FQA1" s="17"/>
      <c r="FQB1" s="17"/>
      <c r="FQC1" s="17"/>
      <c r="FQD1" s="17"/>
      <c r="FQE1" s="17"/>
      <c r="FQF1" s="17"/>
      <c r="FQG1" s="17"/>
      <c r="FQH1" s="17"/>
      <c r="FQI1" s="17"/>
      <c r="FQJ1" s="17"/>
      <c r="FQK1" s="17"/>
      <c r="FQL1" s="17"/>
      <c r="FQM1" s="17"/>
      <c r="FQN1" s="17"/>
      <c r="FQO1" s="17"/>
      <c r="FQP1" s="17"/>
      <c r="FQQ1" s="17"/>
      <c r="FQR1" s="17"/>
      <c r="FQS1" s="17"/>
      <c r="FQT1" s="17"/>
      <c r="FQU1" s="17"/>
      <c r="FQV1" s="17"/>
      <c r="FQW1" s="17"/>
      <c r="FQX1" s="17"/>
      <c r="FQY1" s="17"/>
      <c r="FQZ1" s="17"/>
      <c r="FRA1" s="17"/>
      <c r="FRB1" s="17"/>
      <c r="FRC1" s="17"/>
      <c r="FRD1" s="17"/>
      <c r="FRE1" s="17"/>
      <c r="FRF1" s="17"/>
      <c r="FRG1" s="17"/>
      <c r="FRH1" s="17"/>
      <c r="FRI1" s="17"/>
      <c r="FRJ1" s="17"/>
      <c r="FRK1" s="17"/>
      <c r="FRL1" s="17"/>
      <c r="FRM1" s="17"/>
      <c r="FRN1" s="17"/>
      <c r="FRO1" s="17"/>
      <c r="FRP1" s="17"/>
      <c r="FRQ1" s="17"/>
      <c r="FRR1" s="17"/>
      <c r="FRS1" s="17"/>
      <c r="FRT1" s="17"/>
      <c r="FRU1" s="17"/>
      <c r="FRV1" s="17"/>
      <c r="FRW1" s="17"/>
      <c r="FRX1" s="17"/>
      <c r="FRY1" s="17"/>
      <c r="FRZ1" s="17"/>
      <c r="FSA1" s="17"/>
      <c r="FSB1" s="17"/>
      <c r="FSC1" s="17"/>
      <c r="FSD1" s="17"/>
      <c r="FSE1" s="17"/>
      <c r="FSF1" s="17"/>
      <c r="FSG1" s="17"/>
      <c r="FSH1" s="17"/>
      <c r="FSI1" s="17"/>
      <c r="FSJ1" s="17"/>
      <c r="FSK1" s="17"/>
      <c r="FSL1" s="17"/>
      <c r="FSM1" s="17"/>
      <c r="FSN1" s="17"/>
      <c r="FSO1" s="17"/>
      <c r="FSP1" s="17"/>
      <c r="FSQ1" s="17"/>
      <c r="FSR1" s="17"/>
      <c r="FSS1" s="17"/>
      <c r="FST1" s="17"/>
      <c r="FSU1" s="17"/>
      <c r="FSV1" s="17"/>
      <c r="FSW1" s="17"/>
      <c r="FSX1" s="17"/>
      <c r="FSY1" s="17"/>
      <c r="FSZ1" s="17"/>
      <c r="FTA1" s="17"/>
      <c r="FTB1" s="17"/>
      <c r="FTC1" s="17"/>
      <c r="FTD1" s="17"/>
      <c r="FTE1" s="17"/>
      <c r="FTF1" s="17"/>
      <c r="FTG1" s="17"/>
      <c r="FTH1" s="17"/>
      <c r="FTI1" s="17"/>
      <c r="FTJ1" s="17"/>
      <c r="FTK1" s="17"/>
      <c r="FTL1" s="17"/>
      <c r="FTM1" s="17"/>
      <c r="FTN1" s="17"/>
      <c r="FTO1" s="17"/>
      <c r="FTP1" s="17"/>
      <c r="FTQ1" s="17"/>
      <c r="FTR1" s="17"/>
      <c r="FTS1" s="17"/>
      <c r="FTT1" s="17"/>
      <c r="FTU1" s="17"/>
      <c r="FTV1" s="17"/>
      <c r="FTW1" s="17"/>
      <c r="FTX1" s="17"/>
      <c r="FTY1" s="17"/>
      <c r="FTZ1" s="17"/>
      <c r="FUA1" s="17"/>
      <c r="FUB1" s="17"/>
      <c r="FUC1" s="17"/>
      <c r="FUD1" s="17"/>
      <c r="FUE1" s="17"/>
      <c r="FUF1" s="17"/>
      <c r="FUG1" s="17"/>
      <c r="FUH1" s="17"/>
      <c r="FUI1" s="17"/>
      <c r="FUJ1" s="17"/>
      <c r="FUK1" s="17"/>
      <c r="FUL1" s="17"/>
      <c r="FUM1" s="17"/>
      <c r="FUN1" s="17"/>
      <c r="FUO1" s="17"/>
      <c r="FUP1" s="17"/>
      <c r="FUQ1" s="17"/>
      <c r="FUR1" s="17"/>
      <c r="FUS1" s="17"/>
      <c r="FUT1" s="17"/>
      <c r="FUU1" s="17"/>
      <c r="FUV1" s="17"/>
      <c r="FUW1" s="17"/>
      <c r="FUX1" s="17"/>
      <c r="FUY1" s="17"/>
      <c r="FUZ1" s="17"/>
      <c r="FVA1" s="17"/>
      <c r="FVB1" s="17"/>
      <c r="FVC1" s="17"/>
      <c r="FVD1" s="17"/>
      <c r="FVE1" s="17"/>
      <c r="FVF1" s="17"/>
      <c r="FVG1" s="17"/>
      <c r="FVH1" s="17"/>
      <c r="FVI1" s="17"/>
      <c r="FVJ1" s="17"/>
      <c r="FVK1" s="17"/>
      <c r="FVL1" s="17"/>
      <c r="FVM1" s="17"/>
      <c r="FVN1" s="17"/>
      <c r="FVO1" s="17"/>
      <c r="FVP1" s="17"/>
      <c r="FVQ1" s="17"/>
      <c r="FVR1" s="17"/>
      <c r="FVS1" s="17"/>
      <c r="FVT1" s="17"/>
      <c r="FVU1" s="17"/>
      <c r="FVV1" s="17"/>
      <c r="FVW1" s="17"/>
      <c r="FVX1" s="17"/>
      <c r="FVY1" s="17"/>
      <c r="FVZ1" s="17"/>
      <c r="FWA1" s="17"/>
      <c r="FWB1" s="17"/>
      <c r="FWC1" s="17"/>
      <c r="FWD1" s="17"/>
      <c r="FWE1" s="17"/>
      <c r="FWF1" s="17"/>
      <c r="FWG1" s="17"/>
      <c r="FWH1" s="17"/>
      <c r="FWI1" s="17"/>
      <c r="FWJ1" s="17"/>
      <c r="FWK1" s="17"/>
      <c r="FWL1" s="17"/>
      <c r="FWM1" s="17"/>
      <c r="FWN1" s="17"/>
      <c r="FWO1" s="17"/>
      <c r="FWP1" s="17"/>
      <c r="FWQ1" s="17"/>
      <c r="FWR1" s="17"/>
      <c r="FWS1" s="17"/>
      <c r="FWT1" s="17"/>
      <c r="FWU1" s="17"/>
      <c r="FWV1" s="17"/>
      <c r="FWW1" s="17"/>
      <c r="FWX1" s="17"/>
      <c r="FWY1" s="17"/>
      <c r="FWZ1" s="17"/>
      <c r="FXA1" s="17"/>
      <c r="FXB1" s="17"/>
      <c r="FXC1" s="17"/>
      <c r="FXD1" s="17"/>
      <c r="FXE1" s="17"/>
      <c r="FXF1" s="17"/>
      <c r="FXG1" s="17"/>
      <c r="FXH1" s="17"/>
      <c r="FXI1" s="17"/>
      <c r="FXJ1" s="17"/>
      <c r="FXK1" s="17"/>
      <c r="FXL1" s="17"/>
      <c r="FXM1" s="17"/>
      <c r="FXN1" s="17"/>
      <c r="FXO1" s="17"/>
      <c r="FXP1" s="17"/>
      <c r="FXQ1" s="17"/>
      <c r="FXR1" s="17"/>
      <c r="FXS1" s="17"/>
      <c r="FXT1" s="17"/>
      <c r="FXU1" s="17"/>
      <c r="FXV1" s="17"/>
      <c r="FXW1" s="17"/>
      <c r="FXX1" s="17"/>
      <c r="FXY1" s="17"/>
      <c r="FXZ1" s="17"/>
      <c r="FYA1" s="17"/>
      <c r="FYB1" s="17"/>
      <c r="FYC1" s="17"/>
      <c r="FYD1" s="17"/>
      <c r="FYE1" s="17"/>
      <c r="FYF1" s="17"/>
      <c r="FYG1" s="17"/>
      <c r="FYH1" s="17"/>
      <c r="FYI1" s="17"/>
      <c r="FYJ1" s="17"/>
      <c r="FYK1" s="17"/>
      <c r="FYL1" s="17"/>
      <c r="FYM1" s="17"/>
      <c r="FYN1" s="17"/>
      <c r="FYO1" s="17"/>
      <c r="FYP1" s="17"/>
      <c r="FYQ1" s="17"/>
      <c r="FYR1" s="17"/>
      <c r="FYS1" s="17"/>
      <c r="FYT1" s="17"/>
      <c r="FYU1" s="17"/>
      <c r="FYV1" s="17"/>
      <c r="FYW1" s="17"/>
      <c r="FYX1" s="17"/>
      <c r="FYY1" s="17"/>
      <c r="FYZ1" s="17"/>
      <c r="FZA1" s="17"/>
      <c r="FZB1" s="17"/>
      <c r="FZC1" s="17"/>
      <c r="FZD1" s="17"/>
      <c r="FZE1" s="17"/>
      <c r="FZF1" s="17"/>
      <c r="FZG1" s="17"/>
      <c r="FZH1" s="17"/>
      <c r="FZI1" s="17"/>
      <c r="FZJ1" s="17"/>
      <c r="FZK1" s="17"/>
      <c r="FZL1" s="17"/>
      <c r="FZM1" s="17"/>
      <c r="FZN1" s="17"/>
      <c r="FZO1" s="17"/>
      <c r="FZP1" s="17"/>
      <c r="FZQ1" s="17"/>
      <c r="FZR1" s="17"/>
      <c r="FZS1" s="17"/>
      <c r="FZT1" s="17"/>
      <c r="FZU1" s="17"/>
      <c r="FZV1" s="17"/>
      <c r="FZW1" s="17"/>
      <c r="FZX1" s="17"/>
      <c r="FZY1" s="17"/>
      <c r="FZZ1" s="17"/>
      <c r="GAA1" s="17"/>
      <c r="GAB1" s="17"/>
      <c r="GAC1" s="17"/>
      <c r="GAD1" s="17"/>
      <c r="GAE1" s="17"/>
      <c r="GAF1" s="17"/>
      <c r="GAG1" s="17"/>
      <c r="GAH1" s="17"/>
      <c r="GAI1" s="17"/>
      <c r="GAJ1" s="17"/>
      <c r="GAK1" s="17"/>
      <c r="GAL1" s="17"/>
      <c r="GAM1" s="17"/>
      <c r="GAN1" s="17"/>
      <c r="GAO1" s="17"/>
      <c r="GAP1" s="17"/>
      <c r="GAQ1" s="17"/>
      <c r="GAR1" s="17"/>
      <c r="GAS1" s="17"/>
      <c r="GAT1" s="17"/>
      <c r="GAU1" s="17"/>
      <c r="GAV1" s="17"/>
      <c r="GAW1" s="17"/>
      <c r="GAX1" s="17"/>
      <c r="GAY1" s="17"/>
      <c r="GAZ1" s="17"/>
      <c r="GBA1" s="17"/>
      <c r="GBB1" s="17"/>
      <c r="GBC1" s="17"/>
      <c r="GBD1" s="17"/>
      <c r="GBE1" s="17"/>
      <c r="GBF1" s="17"/>
      <c r="GBG1" s="17"/>
      <c r="GBH1" s="17"/>
      <c r="GBI1" s="17"/>
      <c r="GBJ1" s="17"/>
      <c r="GBK1" s="17"/>
      <c r="GBL1" s="17"/>
      <c r="GBM1" s="17"/>
      <c r="GBN1" s="17"/>
      <c r="GBO1" s="17"/>
      <c r="GBP1" s="17"/>
      <c r="GBQ1" s="17"/>
      <c r="GBR1" s="17"/>
      <c r="GBS1" s="17"/>
      <c r="GBT1" s="17"/>
      <c r="GBU1" s="17"/>
      <c r="GBV1" s="17"/>
      <c r="GBW1" s="17"/>
      <c r="GBX1" s="17"/>
      <c r="GBY1" s="17"/>
      <c r="GBZ1" s="17"/>
      <c r="GCA1" s="17"/>
      <c r="GCB1" s="17"/>
      <c r="GCC1" s="17"/>
      <c r="GCD1" s="17"/>
      <c r="GCE1" s="17"/>
      <c r="GCF1" s="17"/>
      <c r="GCG1" s="17"/>
      <c r="GCH1" s="17"/>
      <c r="GCI1" s="17"/>
      <c r="GCJ1" s="17"/>
      <c r="GCK1" s="17"/>
      <c r="GCL1" s="17"/>
      <c r="GCM1" s="17"/>
      <c r="GCN1" s="17"/>
      <c r="GCO1" s="17"/>
      <c r="GCP1" s="17"/>
      <c r="GCQ1" s="17"/>
      <c r="GCR1" s="17"/>
      <c r="GCS1" s="17"/>
      <c r="GCT1" s="17"/>
      <c r="GCU1" s="17"/>
      <c r="GCV1" s="17"/>
      <c r="GCW1" s="17"/>
      <c r="GCX1" s="17"/>
      <c r="GCY1" s="17"/>
      <c r="GCZ1" s="17"/>
      <c r="GDA1" s="17"/>
      <c r="GDB1" s="17"/>
      <c r="GDC1" s="17"/>
      <c r="GDD1" s="17"/>
      <c r="GDE1" s="17"/>
      <c r="GDF1" s="17"/>
      <c r="GDG1" s="17"/>
      <c r="GDH1" s="17"/>
      <c r="GDI1" s="17"/>
      <c r="GDJ1" s="17"/>
      <c r="GDK1" s="17"/>
      <c r="GDL1" s="17"/>
      <c r="GDM1" s="17"/>
      <c r="GDN1" s="17"/>
      <c r="GDO1" s="17"/>
      <c r="GDP1" s="17"/>
      <c r="GDQ1" s="17"/>
      <c r="GDR1" s="17"/>
      <c r="GDS1" s="17"/>
      <c r="GDT1" s="17"/>
      <c r="GDU1" s="17"/>
      <c r="GDV1" s="17"/>
      <c r="GDW1" s="17"/>
      <c r="GDX1" s="17"/>
      <c r="GDY1" s="17"/>
      <c r="GDZ1" s="17"/>
      <c r="GEA1" s="17"/>
      <c r="GEB1" s="17"/>
      <c r="GEC1" s="17"/>
      <c r="GED1" s="17"/>
      <c r="GEE1" s="17"/>
      <c r="GEF1" s="17"/>
      <c r="GEG1" s="17"/>
      <c r="GEH1" s="17"/>
      <c r="GEI1" s="17"/>
      <c r="GEJ1" s="17"/>
      <c r="GEK1" s="17"/>
      <c r="GEL1" s="17"/>
      <c r="GEM1" s="17"/>
      <c r="GEN1" s="17"/>
      <c r="GEO1" s="17"/>
      <c r="GEP1" s="17"/>
      <c r="GEQ1" s="17"/>
      <c r="GER1" s="17"/>
      <c r="GES1" s="17"/>
      <c r="GET1" s="17"/>
      <c r="GEU1" s="17"/>
      <c r="GEV1" s="17"/>
      <c r="GEW1" s="17"/>
      <c r="GEX1" s="17"/>
      <c r="GEY1" s="17"/>
      <c r="GEZ1" s="17"/>
      <c r="GFA1" s="17"/>
      <c r="GFB1" s="17"/>
      <c r="GFC1" s="17"/>
      <c r="GFD1" s="17"/>
      <c r="GFE1" s="17"/>
      <c r="GFF1" s="17"/>
      <c r="GFG1" s="17"/>
      <c r="GFH1" s="17"/>
      <c r="GFI1" s="17"/>
      <c r="GFJ1" s="17"/>
      <c r="GFK1" s="17"/>
      <c r="GFL1" s="17"/>
      <c r="GFM1" s="17"/>
      <c r="GFN1" s="17"/>
      <c r="GFO1" s="17"/>
      <c r="GFP1" s="17"/>
      <c r="GFQ1" s="17"/>
      <c r="GFR1" s="17"/>
      <c r="GFS1" s="17"/>
      <c r="GFT1" s="17"/>
      <c r="GFU1" s="17"/>
      <c r="GFV1" s="17"/>
      <c r="GFW1" s="17"/>
      <c r="GFX1" s="17"/>
      <c r="GFY1" s="17"/>
      <c r="GFZ1" s="17"/>
      <c r="GGA1" s="17"/>
      <c r="GGB1" s="17"/>
      <c r="GGC1" s="17"/>
      <c r="GGD1" s="17"/>
      <c r="GGE1" s="17"/>
      <c r="GGF1" s="17"/>
      <c r="GGG1" s="17"/>
      <c r="GGH1" s="17"/>
      <c r="GGI1" s="17"/>
      <c r="GGJ1" s="17"/>
      <c r="GGK1" s="17"/>
      <c r="GGL1" s="17"/>
      <c r="GGM1" s="17"/>
      <c r="GGN1" s="17"/>
      <c r="GGO1" s="17"/>
      <c r="GGP1" s="17"/>
      <c r="GGQ1" s="17"/>
      <c r="GGR1" s="17"/>
      <c r="GGS1" s="17"/>
      <c r="GGT1" s="17"/>
      <c r="GGU1" s="17"/>
      <c r="GGV1" s="17"/>
      <c r="GGW1" s="17"/>
      <c r="GGX1" s="17"/>
      <c r="GGY1" s="17"/>
      <c r="GGZ1" s="17"/>
      <c r="GHA1" s="17"/>
      <c r="GHB1" s="17"/>
      <c r="GHC1" s="17"/>
      <c r="GHD1" s="17"/>
      <c r="GHE1" s="17"/>
      <c r="GHF1" s="17"/>
      <c r="GHG1" s="17"/>
      <c r="GHH1" s="17"/>
      <c r="GHI1" s="17"/>
      <c r="GHJ1" s="17"/>
      <c r="GHK1" s="17"/>
      <c r="GHL1" s="17"/>
      <c r="GHM1" s="17"/>
      <c r="GHN1" s="17"/>
      <c r="GHO1" s="17"/>
      <c r="GHP1" s="17"/>
      <c r="GHQ1" s="17"/>
      <c r="GHR1" s="17"/>
      <c r="GHS1" s="17"/>
      <c r="GHT1" s="17"/>
      <c r="GHU1" s="17"/>
      <c r="GHV1" s="17"/>
      <c r="GHW1" s="17"/>
      <c r="GHX1" s="17"/>
      <c r="GHY1" s="17"/>
      <c r="GHZ1" s="17"/>
      <c r="GIA1" s="17"/>
      <c r="GIB1" s="17"/>
      <c r="GIC1" s="17"/>
      <c r="GID1" s="17"/>
      <c r="GIE1" s="17"/>
      <c r="GIF1" s="17"/>
      <c r="GIG1" s="17"/>
      <c r="GIH1" s="17"/>
      <c r="GII1" s="17"/>
      <c r="GIJ1" s="17"/>
      <c r="GIK1" s="17"/>
      <c r="GIL1" s="17"/>
      <c r="GIM1" s="17"/>
      <c r="GIN1" s="17"/>
      <c r="GIO1" s="17"/>
      <c r="GIP1" s="17"/>
      <c r="GIQ1" s="17"/>
      <c r="GIR1" s="17"/>
      <c r="GIS1" s="17"/>
      <c r="GIT1" s="17"/>
      <c r="GIU1" s="17"/>
      <c r="GIV1" s="17"/>
      <c r="GIW1" s="17"/>
      <c r="GIX1" s="17"/>
      <c r="GIY1" s="17"/>
      <c r="GIZ1" s="17"/>
      <c r="GJA1" s="17"/>
      <c r="GJB1" s="17"/>
      <c r="GJC1" s="17"/>
      <c r="GJD1" s="17"/>
      <c r="GJE1" s="17"/>
      <c r="GJF1" s="17"/>
      <c r="GJG1" s="17"/>
      <c r="GJH1" s="17"/>
      <c r="GJI1" s="17"/>
      <c r="GJJ1" s="17"/>
      <c r="GJK1" s="17"/>
      <c r="GJL1" s="17"/>
      <c r="GJM1" s="17"/>
      <c r="GJN1" s="17"/>
      <c r="GJO1" s="17"/>
      <c r="GJP1" s="17"/>
      <c r="GJQ1" s="17"/>
      <c r="GJR1" s="17"/>
      <c r="GJS1" s="17"/>
      <c r="GJT1" s="17"/>
      <c r="GJU1" s="17"/>
      <c r="GJV1" s="17"/>
      <c r="GJW1" s="17"/>
      <c r="GJX1" s="17"/>
      <c r="GJY1" s="17"/>
      <c r="GJZ1" s="17"/>
      <c r="GKA1" s="17"/>
      <c r="GKB1" s="17"/>
      <c r="GKC1" s="17"/>
      <c r="GKD1" s="17"/>
      <c r="GKE1" s="17"/>
      <c r="GKF1" s="17"/>
      <c r="GKG1" s="17"/>
      <c r="GKH1" s="17"/>
      <c r="GKI1" s="17"/>
      <c r="GKJ1" s="17"/>
      <c r="GKK1" s="17"/>
      <c r="GKL1" s="17"/>
      <c r="GKM1" s="17"/>
      <c r="GKN1" s="17"/>
      <c r="GKO1" s="17"/>
      <c r="GKP1" s="17"/>
      <c r="GKQ1" s="17"/>
      <c r="GKR1" s="17"/>
      <c r="GKS1" s="17"/>
      <c r="GKT1" s="17"/>
      <c r="GKU1" s="17"/>
      <c r="GKV1" s="17"/>
      <c r="GKW1" s="17"/>
      <c r="GKX1" s="17"/>
      <c r="GKY1" s="17"/>
      <c r="GKZ1" s="17"/>
      <c r="GLA1" s="17"/>
      <c r="GLB1" s="17"/>
      <c r="GLC1" s="17"/>
      <c r="GLD1" s="17"/>
      <c r="GLE1" s="17"/>
      <c r="GLF1" s="17"/>
      <c r="GLG1" s="17"/>
      <c r="GLH1" s="17"/>
      <c r="GLI1" s="17"/>
      <c r="GLJ1" s="17"/>
      <c r="GLK1" s="17"/>
      <c r="GLL1" s="17"/>
      <c r="GLM1" s="17"/>
      <c r="GLN1" s="17"/>
      <c r="GLO1" s="17"/>
      <c r="GLP1" s="17"/>
      <c r="GLQ1" s="17"/>
      <c r="GLR1" s="17"/>
      <c r="GLS1" s="17"/>
      <c r="GLT1" s="17"/>
      <c r="GLU1" s="17"/>
      <c r="GLV1" s="17"/>
      <c r="GLW1" s="17"/>
      <c r="GLX1" s="17"/>
      <c r="GLY1" s="17"/>
      <c r="GLZ1" s="17"/>
      <c r="GMA1" s="17"/>
      <c r="GMB1" s="17"/>
      <c r="GMC1" s="17"/>
      <c r="GMD1" s="17"/>
      <c r="GME1" s="17"/>
      <c r="GMF1" s="17"/>
      <c r="GMG1" s="17"/>
      <c r="GMH1" s="17"/>
      <c r="GMI1" s="17"/>
      <c r="GMJ1" s="17"/>
      <c r="GMK1" s="17"/>
      <c r="GML1" s="17"/>
      <c r="GMM1" s="17"/>
      <c r="GMN1" s="17"/>
      <c r="GMO1" s="17"/>
      <c r="GMP1" s="17"/>
      <c r="GMQ1" s="17"/>
      <c r="GMR1" s="17"/>
      <c r="GMS1" s="17"/>
      <c r="GMT1" s="17"/>
      <c r="GMU1" s="17"/>
      <c r="GMV1" s="17"/>
      <c r="GMW1" s="17"/>
      <c r="GMX1" s="17"/>
      <c r="GMY1" s="17"/>
      <c r="GMZ1" s="17"/>
      <c r="GNA1" s="17"/>
      <c r="GNB1" s="17"/>
      <c r="GNC1" s="17"/>
      <c r="GND1" s="17"/>
      <c r="GNE1" s="17"/>
      <c r="GNF1" s="17"/>
      <c r="GNG1" s="17"/>
      <c r="GNH1" s="17"/>
      <c r="GNI1" s="17"/>
      <c r="GNJ1" s="17"/>
      <c r="GNK1" s="17"/>
      <c r="GNL1" s="17"/>
      <c r="GNM1" s="17"/>
      <c r="GNN1" s="17"/>
      <c r="GNO1" s="17"/>
      <c r="GNP1" s="17"/>
      <c r="GNQ1" s="17"/>
      <c r="GNR1" s="17"/>
      <c r="GNS1" s="17"/>
      <c r="GNT1" s="17"/>
      <c r="GNU1" s="17"/>
      <c r="GNV1" s="17"/>
      <c r="GNW1" s="17"/>
      <c r="GNX1" s="17"/>
      <c r="GNY1" s="17"/>
      <c r="GNZ1" s="17"/>
      <c r="GOA1" s="17"/>
      <c r="GOB1" s="17"/>
      <c r="GOC1" s="17"/>
      <c r="GOD1" s="17"/>
      <c r="GOE1" s="17"/>
      <c r="GOF1" s="17"/>
      <c r="GOG1" s="17"/>
      <c r="GOH1" s="17"/>
      <c r="GOI1" s="17"/>
      <c r="GOJ1" s="17"/>
      <c r="GOK1" s="17"/>
      <c r="GOL1" s="17"/>
      <c r="GOM1" s="17"/>
      <c r="GON1" s="17"/>
      <c r="GOO1" s="17"/>
      <c r="GOP1" s="17"/>
      <c r="GOQ1" s="17"/>
      <c r="GOR1" s="17"/>
      <c r="GOS1" s="17"/>
      <c r="GOT1" s="17"/>
      <c r="GOU1" s="17"/>
      <c r="GOV1" s="17"/>
      <c r="GOW1" s="17"/>
      <c r="GOX1" s="17"/>
      <c r="GOY1" s="17"/>
      <c r="GOZ1" s="17"/>
      <c r="GPA1" s="17"/>
      <c r="GPB1" s="17"/>
      <c r="GPC1" s="17"/>
      <c r="GPD1" s="17"/>
      <c r="GPE1" s="17"/>
      <c r="GPF1" s="17"/>
      <c r="GPG1" s="17"/>
      <c r="GPH1" s="17"/>
      <c r="GPI1" s="17"/>
      <c r="GPJ1" s="17"/>
      <c r="GPK1" s="17"/>
      <c r="GPL1" s="17"/>
      <c r="GPM1" s="17"/>
      <c r="GPN1" s="17"/>
      <c r="GPO1" s="17"/>
      <c r="GPP1" s="17"/>
      <c r="GPQ1" s="17"/>
      <c r="GPR1" s="17"/>
      <c r="GPS1" s="17"/>
      <c r="GPT1" s="17"/>
      <c r="GPU1" s="17"/>
      <c r="GPV1" s="17"/>
      <c r="GPW1" s="17"/>
      <c r="GPX1" s="17"/>
      <c r="GPY1" s="17"/>
      <c r="GPZ1" s="17"/>
      <c r="GQA1" s="17"/>
      <c r="GQB1" s="17"/>
      <c r="GQC1" s="17"/>
      <c r="GQD1" s="17"/>
      <c r="GQE1" s="17"/>
      <c r="GQF1" s="17"/>
      <c r="GQG1" s="17"/>
      <c r="GQH1" s="17"/>
      <c r="GQI1" s="17"/>
      <c r="GQJ1" s="17"/>
      <c r="GQK1" s="17"/>
      <c r="GQL1" s="17"/>
      <c r="GQM1" s="17"/>
      <c r="GQN1" s="17"/>
      <c r="GQO1" s="17"/>
      <c r="GQP1" s="17"/>
      <c r="GQQ1" s="17"/>
      <c r="GQR1" s="17"/>
      <c r="GQS1" s="17"/>
      <c r="GQT1" s="17"/>
      <c r="GQU1" s="17"/>
      <c r="GQV1" s="17"/>
      <c r="GQW1" s="17"/>
      <c r="GQX1" s="17"/>
      <c r="GQY1" s="17"/>
      <c r="GQZ1" s="17"/>
      <c r="GRA1" s="17"/>
      <c r="GRB1" s="17"/>
      <c r="GRC1" s="17"/>
      <c r="GRD1" s="17"/>
      <c r="GRE1" s="17"/>
      <c r="GRF1" s="17"/>
      <c r="GRG1" s="17"/>
      <c r="GRH1" s="17"/>
      <c r="GRI1" s="17"/>
      <c r="GRJ1" s="17"/>
      <c r="GRK1" s="17"/>
      <c r="GRL1" s="17"/>
      <c r="GRM1" s="17"/>
      <c r="GRN1" s="17"/>
      <c r="GRO1" s="17"/>
      <c r="GRP1" s="17"/>
      <c r="GRQ1" s="17"/>
      <c r="GRR1" s="17"/>
      <c r="GRS1" s="17"/>
      <c r="GRT1" s="17"/>
      <c r="GRU1" s="17"/>
      <c r="GRV1" s="17"/>
      <c r="GRW1" s="17"/>
      <c r="GRX1" s="17"/>
      <c r="GRY1" s="17"/>
      <c r="GRZ1" s="17"/>
      <c r="GSA1" s="17"/>
      <c r="GSB1" s="17"/>
      <c r="GSC1" s="17"/>
      <c r="GSD1" s="17"/>
      <c r="GSE1" s="17"/>
      <c r="GSF1" s="17"/>
      <c r="GSG1" s="17"/>
      <c r="GSH1" s="17"/>
      <c r="GSI1" s="17"/>
      <c r="GSJ1" s="17"/>
      <c r="GSK1" s="17"/>
      <c r="GSL1" s="17"/>
      <c r="GSM1" s="17"/>
      <c r="GSN1" s="17"/>
      <c r="GSO1" s="17"/>
      <c r="GSP1" s="17"/>
      <c r="GSQ1" s="17"/>
      <c r="GSR1" s="17"/>
      <c r="GSS1" s="17"/>
      <c r="GST1" s="17"/>
      <c r="GSU1" s="17"/>
      <c r="GSV1" s="17"/>
      <c r="GSW1" s="17"/>
      <c r="GSX1" s="17"/>
      <c r="GSY1" s="17"/>
      <c r="GSZ1" s="17"/>
      <c r="GTA1" s="17"/>
      <c r="GTB1" s="17"/>
      <c r="GTC1" s="17"/>
      <c r="GTD1" s="17"/>
      <c r="GTE1" s="17"/>
      <c r="GTF1" s="17"/>
      <c r="GTG1" s="17"/>
      <c r="GTH1" s="17"/>
      <c r="GTI1" s="17"/>
      <c r="GTJ1" s="17"/>
      <c r="GTK1" s="17"/>
      <c r="GTL1" s="17"/>
      <c r="GTM1" s="17"/>
      <c r="GTN1" s="17"/>
      <c r="GTO1" s="17"/>
      <c r="GTP1" s="17"/>
      <c r="GTQ1" s="17"/>
      <c r="GTR1" s="17"/>
      <c r="GTS1" s="17"/>
      <c r="GTT1" s="17"/>
      <c r="GTU1" s="17"/>
      <c r="GTV1" s="17"/>
      <c r="GTW1" s="17"/>
      <c r="GTX1" s="17"/>
      <c r="GTY1" s="17"/>
      <c r="GTZ1" s="17"/>
      <c r="GUA1" s="17"/>
      <c r="GUB1" s="17"/>
      <c r="GUC1" s="17"/>
      <c r="GUD1" s="17"/>
      <c r="GUE1" s="17"/>
      <c r="GUF1" s="17"/>
      <c r="GUG1" s="17"/>
      <c r="GUH1" s="17"/>
      <c r="GUI1" s="17"/>
      <c r="GUJ1" s="17"/>
      <c r="GUK1" s="17"/>
      <c r="GUL1" s="17"/>
      <c r="GUM1" s="17"/>
      <c r="GUN1" s="17"/>
      <c r="GUO1" s="17"/>
      <c r="GUP1" s="17"/>
      <c r="GUQ1" s="17"/>
      <c r="GUR1" s="17"/>
      <c r="GUS1" s="17"/>
      <c r="GUT1" s="17"/>
      <c r="GUU1" s="17"/>
      <c r="GUV1" s="17"/>
      <c r="GUW1" s="17"/>
      <c r="GUX1" s="17"/>
      <c r="GUY1" s="17"/>
      <c r="GUZ1" s="17"/>
      <c r="GVA1" s="17"/>
      <c r="GVB1" s="17"/>
      <c r="GVC1" s="17"/>
      <c r="GVD1" s="17"/>
      <c r="GVE1" s="17"/>
      <c r="GVF1" s="17"/>
      <c r="GVG1" s="17"/>
      <c r="GVH1" s="17"/>
      <c r="GVI1" s="17"/>
      <c r="GVJ1" s="17"/>
      <c r="GVK1" s="17"/>
      <c r="GVL1" s="17"/>
      <c r="GVM1" s="17"/>
      <c r="GVN1" s="17"/>
      <c r="GVO1" s="17"/>
      <c r="GVP1" s="17"/>
      <c r="GVQ1" s="17"/>
      <c r="GVR1" s="17"/>
      <c r="GVS1" s="17"/>
      <c r="GVT1" s="17"/>
      <c r="GVU1" s="17"/>
      <c r="GVV1" s="17"/>
      <c r="GVW1" s="17"/>
      <c r="GVX1" s="17"/>
      <c r="GVY1" s="17"/>
      <c r="GVZ1" s="17"/>
      <c r="GWA1" s="17"/>
      <c r="GWB1" s="17"/>
      <c r="GWC1" s="17"/>
      <c r="GWD1" s="17"/>
      <c r="GWE1" s="17"/>
      <c r="GWF1" s="17"/>
      <c r="GWG1" s="17"/>
      <c r="GWH1" s="17"/>
      <c r="GWI1" s="17"/>
      <c r="GWJ1" s="17"/>
      <c r="GWK1" s="17"/>
      <c r="GWL1" s="17"/>
      <c r="GWM1" s="17"/>
      <c r="GWN1" s="17"/>
      <c r="GWO1" s="17"/>
      <c r="GWP1" s="17"/>
      <c r="GWQ1" s="17"/>
      <c r="GWR1" s="17"/>
      <c r="GWS1" s="17"/>
      <c r="GWT1" s="17"/>
      <c r="GWU1" s="17"/>
      <c r="GWV1" s="17"/>
      <c r="GWW1" s="17"/>
      <c r="GWX1" s="17"/>
      <c r="GWY1" s="17"/>
      <c r="GWZ1" s="17"/>
      <c r="GXA1" s="17"/>
      <c r="GXB1" s="17"/>
      <c r="GXC1" s="17"/>
      <c r="GXD1" s="17"/>
      <c r="GXE1" s="17"/>
      <c r="GXF1" s="17"/>
      <c r="GXG1" s="17"/>
      <c r="GXH1" s="17"/>
      <c r="GXI1" s="17"/>
      <c r="GXJ1" s="17"/>
      <c r="GXK1" s="17"/>
      <c r="GXL1" s="17"/>
      <c r="GXM1" s="17"/>
      <c r="GXN1" s="17"/>
      <c r="GXO1" s="17"/>
      <c r="GXP1" s="17"/>
      <c r="GXQ1" s="17"/>
      <c r="GXR1" s="17"/>
      <c r="GXS1" s="17"/>
      <c r="GXT1" s="17"/>
      <c r="GXU1" s="17"/>
      <c r="GXV1" s="17"/>
      <c r="GXW1" s="17"/>
      <c r="GXX1" s="17"/>
      <c r="GXY1" s="17"/>
      <c r="GXZ1" s="17"/>
      <c r="GYA1" s="17"/>
      <c r="GYB1" s="17"/>
      <c r="GYC1" s="17"/>
      <c r="GYD1" s="17"/>
      <c r="GYE1" s="17"/>
      <c r="GYF1" s="17"/>
      <c r="GYG1" s="17"/>
      <c r="GYH1" s="17"/>
      <c r="GYI1" s="17"/>
      <c r="GYJ1" s="17"/>
      <c r="GYK1" s="17"/>
      <c r="GYL1" s="17"/>
      <c r="GYM1" s="17"/>
      <c r="GYN1" s="17"/>
      <c r="GYO1" s="17"/>
      <c r="GYP1" s="17"/>
      <c r="GYQ1" s="17"/>
      <c r="GYR1" s="17"/>
      <c r="GYS1" s="17"/>
      <c r="GYT1" s="17"/>
      <c r="GYU1" s="17"/>
      <c r="GYV1" s="17"/>
      <c r="GYW1" s="17"/>
      <c r="GYX1" s="17"/>
      <c r="GYY1" s="17"/>
      <c r="GYZ1" s="17"/>
      <c r="GZA1" s="17"/>
      <c r="GZB1" s="17"/>
      <c r="GZC1" s="17"/>
      <c r="GZD1" s="17"/>
      <c r="GZE1" s="17"/>
      <c r="GZF1" s="17"/>
      <c r="GZG1" s="17"/>
      <c r="GZH1" s="17"/>
      <c r="GZI1" s="17"/>
      <c r="GZJ1" s="17"/>
      <c r="GZK1" s="17"/>
      <c r="GZL1" s="17"/>
      <c r="GZM1" s="17"/>
      <c r="GZN1" s="17"/>
      <c r="GZO1" s="17"/>
      <c r="GZP1" s="17"/>
      <c r="GZQ1" s="17"/>
      <c r="GZR1" s="17"/>
      <c r="GZS1" s="17"/>
      <c r="GZT1" s="17"/>
      <c r="GZU1" s="17"/>
      <c r="GZV1" s="17"/>
      <c r="GZW1" s="17"/>
      <c r="GZX1" s="17"/>
      <c r="GZY1" s="17"/>
      <c r="GZZ1" s="17"/>
      <c r="HAA1" s="17"/>
      <c r="HAB1" s="17"/>
      <c r="HAC1" s="17"/>
      <c r="HAD1" s="17"/>
      <c r="HAE1" s="17"/>
      <c r="HAF1" s="17"/>
      <c r="HAG1" s="17"/>
      <c r="HAH1" s="17"/>
      <c r="HAI1" s="17"/>
      <c r="HAJ1" s="17"/>
      <c r="HAK1" s="17"/>
      <c r="HAL1" s="17"/>
      <c r="HAM1" s="17"/>
      <c r="HAN1" s="17"/>
      <c r="HAO1" s="17"/>
      <c r="HAP1" s="17"/>
      <c r="HAQ1" s="17"/>
      <c r="HAR1" s="17"/>
      <c r="HAS1" s="17"/>
      <c r="HAT1" s="17"/>
      <c r="HAU1" s="17"/>
      <c r="HAV1" s="17"/>
      <c r="HAW1" s="17"/>
      <c r="HAX1" s="17"/>
      <c r="HAY1" s="17"/>
      <c r="HAZ1" s="17"/>
      <c r="HBA1" s="17"/>
      <c r="HBB1" s="17"/>
      <c r="HBC1" s="17"/>
      <c r="HBD1" s="17"/>
      <c r="HBE1" s="17"/>
      <c r="HBF1" s="17"/>
      <c r="HBG1" s="17"/>
      <c r="HBH1" s="17"/>
      <c r="HBI1" s="17"/>
      <c r="HBJ1" s="17"/>
      <c r="HBK1" s="17"/>
      <c r="HBL1" s="17"/>
      <c r="HBM1" s="17"/>
      <c r="HBN1" s="17"/>
      <c r="HBO1" s="17"/>
      <c r="HBP1" s="17"/>
      <c r="HBQ1" s="17"/>
      <c r="HBR1" s="17"/>
      <c r="HBS1" s="17"/>
      <c r="HBT1" s="17"/>
      <c r="HBU1" s="17"/>
      <c r="HBV1" s="17"/>
      <c r="HBW1" s="17"/>
      <c r="HBX1" s="17"/>
      <c r="HBY1" s="17"/>
      <c r="HBZ1" s="17"/>
      <c r="HCA1" s="17"/>
      <c r="HCB1" s="17"/>
      <c r="HCC1" s="17"/>
      <c r="HCD1" s="17"/>
      <c r="HCE1" s="17"/>
      <c r="HCF1" s="17"/>
      <c r="HCG1" s="17"/>
      <c r="HCH1" s="17"/>
      <c r="HCI1" s="17"/>
      <c r="HCJ1" s="17"/>
      <c r="HCK1" s="17"/>
      <c r="HCL1" s="17"/>
      <c r="HCM1" s="17"/>
      <c r="HCN1" s="17"/>
      <c r="HCO1" s="17"/>
      <c r="HCP1" s="17"/>
      <c r="HCQ1" s="17"/>
      <c r="HCR1" s="17"/>
      <c r="HCS1" s="17"/>
      <c r="HCT1" s="17"/>
      <c r="HCU1" s="17"/>
      <c r="HCV1" s="17"/>
      <c r="HCW1" s="17"/>
      <c r="HCX1" s="17"/>
      <c r="HCY1" s="17"/>
      <c r="HCZ1" s="17"/>
      <c r="HDA1" s="17"/>
      <c r="HDB1" s="17"/>
      <c r="HDC1" s="17"/>
      <c r="HDD1" s="17"/>
      <c r="HDE1" s="17"/>
      <c r="HDF1" s="17"/>
      <c r="HDG1" s="17"/>
      <c r="HDH1" s="17"/>
      <c r="HDI1" s="17"/>
      <c r="HDJ1" s="17"/>
      <c r="HDK1" s="17"/>
      <c r="HDL1" s="17"/>
      <c r="HDM1" s="17"/>
      <c r="HDN1" s="17"/>
      <c r="HDO1" s="17"/>
      <c r="HDP1" s="17"/>
      <c r="HDQ1" s="17"/>
      <c r="HDR1" s="17"/>
      <c r="HDS1" s="17"/>
      <c r="HDT1" s="17"/>
      <c r="HDU1" s="17"/>
      <c r="HDV1" s="17"/>
      <c r="HDW1" s="17"/>
      <c r="HDX1" s="17"/>
      <c r="HDY1" s="17"/>
      <c r="HDZ1" s="17"/>
      <c r="HEA1" s="17"/>
      <c r="HEB1" s="17"/>
      <c r="HEC1" s="17"/>
      <c r="HED1" s="17"/>
      <c r="HEE1" s="17"/>
      <c r="HEF1" s="17"/>
      <c r="HEG1" s="17"/>
      <c r="HEH1" s="17"/>
      <c r="HEI1" s="17"/>
      <c r="HEJ1" s="17"/>
      <c r="HEK1" s="17"/>
      <c r="HEL1" s="17"/>
      <c r="HEM1" s="17"/>
      <c r="HEN1" s="17"/>
      <c r="HEO1" s="17"/>
      <c r="HEP1" s="17"/>
      <c r="HEQ1" s="17"/>
      <c r="HER1" s="17"/>
      <c r="HES1" s="17"/>
      <c r="HET1" s="17"/>
      <c r="HEU1" s="17"/>
      <c r="HEV1" s="17"/>
      <c r="HEW1" s="17"/>
      <c r="HEX1" s="17"/>
      <c r="HEY1" s="17"/>
      <c r="HEZ1" s="17"/>
      <c r="HFA1" s="17"/>
      <c r="HFB1" s="17"/>
      <c r="HFC1" s="17"/>
      <c r="HFD1" s="17"/>
      <c r="HFE1" s="17"/>
      <c r="HFF1" s="17"/>
      <c r="HFG1" s="17"/>
      <c r="HFH1" s="17"/>
      <c r="HFI1" s="17"/>
      <c r="HFJ1" s="17"/>
      <c r="HFK1" s="17"/>
      <c r="HFL1" s="17"/>
      <c r="HFM1" s="17"/>
      <c r="HFN1" s="17"/>
      <c r="HFO1" s="17"/>
      <c r="HFP1" s="17"/>
      <c r="HFQ1" s="17"/>
      <c r="HFR1" s="17"/>
      <c r="HFS1" s="17"/>
      <c r="HFT1" s="17"/>
      <c r="HFU1" s="17"/>
      <c r="HFV1" s="17"/>
      <c r="HFW1" s="17"/>
      <c r="HFX1" s="17"/>
      <c r="HFY1" s="17"/>
      <c r="HFZ1" s="17"/>
      <c r="HGA1" s="17"/>
      <c r="HGB1" s="17"/>
      <c r="HGC1" s="17"/>
      <c r="HGD1" s="17"/>
      <c r="HGE1" s="17"/>
      <c r="HGF1" s="17"/>
      <c r="HGG1" s="17"/>
      <c r="HGH1" s="17"/>
      <c r="HGI1" s="17"/>
      <c r="HGJ1" s="17"/>
      <c r="HGK1" s="17"/>
      <c r="HGL1" s="17"/>
      <c r="HGM1" s="17"/>
      <c r="HGN1" s="17"/>
      <c r="HGO1" s="17"/>
      <c r="HGP1" s="17"/>
      <c r="HGQ1" s="17"/>
      <c r="HGR1" s="17"/>
      <c r="HGS1" s="17"/>
      <c r="HGT1" s="17"/>
      <c r="HGU1" s="17"/>
      <c r="HGV1" s="17"/>
      <c r="HGW1" s="17"/>
      <c r="HGX1" s="17"/>
      <c r="HGY1" s="17"/>
      <c r="HGZ1" s="17"/>
      <c r="HHA1" s="17"/>
      <c r="HHB1" s="17"/>
      <c r="HHC1" s="17"/>
      <c r="HHD1" s="17"/>
      <c r="HHE1" s="17"/>
      <c r="HHF1" s="17"/>
      <c r="HHG1" s="17"/>
      <c r="HHH1" s="17"/>
      <c r="HHI1" s="17"/>
      <c r="HHJ1" s="17"/>
      <c r="HHK1" s="17"/>
      <c r="HHL1" s="17"/>
      <c r="HHM1" s="17"/>
      <c r="HHN1" s="17"/>
      <c r="HHO1" s="17"/>
      <c r="HHP1" s="17"/>
      <c r="HHQ1" s="17"/>
      <c r="HHR1" s="17"/>
      <c r="HHS1" s="17"/>
      <c r="HHT1" s="17"/>
      <c r="HHU1" s="17"/>
      <c r="HHV1" s="17"/>
      <c r="HHW1" s="17"/>
      <c r="HHX1" s="17"/>
      <c r="HHY1" s="17"/>
      <c r="HHZ1" s="17"/>
      <c r="HIA1" s="17"/>
      <c r="HIB1" s="17"/>
      <c r="HIC1" s="17"/>
      <c r="HID1" s="17"/>
      <c r="HIE1" s="17"/>
      <c r="HIF1" s="17"/>
      <c r="HIG1" s="17"/>
      <c r="HIH1" s="17"/>
      <c r="HII1" s="17"/>
      <c r="HIJ1" s="17"/>
      <c r="HIK1" s="17"/>
      <c r="HIL1" s="17"/>
      <c r="HIM1" s="17"/>
      <c r="HIN1" s="17"/>
      <c r="HIO1" s="17"/>
      <c r="HIP1" s="17"/>
      <c r="HIQ1" s="17"/>
      <c r="HIR1" s="17"/>
      <c r="HIS1" s="17"/>
      <c r="HIT1" s="17"/>
      <c r="HIU1" s="17"/>
      <c r="HIV1" s="17"/>
      <c r="HIW1" s="17"/>
      <c r="HIX1" s="17"/>
      <c r="HIY1" s="17"/>
      <c r="HIZ1" s="17"/>
      <c r="HJA1" s="17"/>
      <c r="HJB1" s="17"/>
      <c r="HJC1" s="17"/>
      <c r="HJD1" s="17"/>
      <c r="HJE1" s="17"/>
      <c r="HJF1" s="17"/>
      <c r="HJG1" s="17"/>
      <c r="HJH1" s="17"/>
      <c r="HJI1" s="17"/>
      <c r="HJJ1" s="17"/>
      <c r="HJK1" s="17"/>
      <c r="HJL1" s="17"/>
      <c r="HJM1" s="17"/>
      <c r="HJN1" s="17"/>
      <c r="HJO1" s="17"/>
      <c r="HJP1" s="17"/>
      <c r="HJQ1" s="17"/>
      <c r="HJR1" s="17"/>
      <c r="HJS1" s="17"/>
      <c r="HJT1" s="17"/>
      <c r="HJU1" s="17"/>
      <c r="HJV1" s="17"/>
      <c r="HJW1" s="17"/>
      <c r="HJX1" s="17"/>
      <c r="HJY1" s="17"/>
      <c r="HJZ1" s="17"/>
      <c r="HKA1" s="17"/>
      <c r="HKB1" s="17"/>
      <c r="HKC1" s="17"/>
      <c r="HKD1" s="17"/>
      <c r="HKE1" s="17"/>
      <c r="HKF1" s="17"/>
      <c r="HKG1" s="17"/>
      <c r="HKH1" s="17"/>
      <c r="HKI1" s="17"/>
      <c r="HKJ1" s="17"/>
      <c r="HKK1" s="17"/>
      <c r="HKL1" s="17"/>
      <c r="HKM1" s="17"/>
      <c r="HKN1" s="17"/>
      <c r="HKO1" s="17"/>
      <c r="HKP1" s="17"/>
      <c r="HKQ1" s="17"/>
      <c r="HKR1" s="17"/>
      <c r="HKS1" s="17"/>
      <c r="HKT1" s="17"/>
      <c r="HKU1" s="17"/>
      <c r="HKV1" s="17"/>
      <c r="HKW1" s="17"/>
      <c r="HKX1" s="17"/>
      <c r="HKY1" s="17"/>
      <c r="HKZ1" s="17"/>
      <c r="HLA1" s="17"/>
      <c r="HLB1" s="17"/>
      <c r="HLC1" s="17"/>
      <c r="HLD1" s="17"/>
      <c r="HLE1" s="17"/>
      <c r="HLF1" s="17"/>
      <c r="HLG1" s="17"/>
      <c r="HLH1" s="17"/>
      <c r="HLI1" s="17"/>
      <c r="HLJ1" s="17"/>
      <c r="HLK1" s="17"/>
      <c r="HLL1" s="17"/>
      <c r="HLM1" s="17"/>
      <c r="HLN1" s="17"/>
      <c r="HLO1" s="17"/>
      <c r="HLP1" s="17"/>
      <c r="HLQ1" s="17"/>
      <c r="HLR1" s="17"/>
      <c r="HLS1" s="17"/>
      <c r="HLT1" s="17"/>
      <c r="HLU1" s="17"/>
      <c r="HLV1" s="17"/>
      <c r="HLW1" s="17"/>
      <c r="HLX1" s="17"/>
      <c r="HLY1" s="17"/>
      <c r="HLZ1" s="17"/>
      <c r="HMA1" s="17"/>
      <c r="HMB1" s="17"/>
      <c r="HMC1" s="17"/>
      <c r="HMD1" s="17"/>
      <c r="HME1" s="17"/>
      <c r="HMF1" s="17"/>
      <c r="HMG1" s="17"/>
      <c r="HMH1" s="17"/>
      <c r="HMI1" s="17"/>
      <c r="HMJ1" s="17"/>
      <c r="HMK1" s="17"/>
      <c r="HML1" s="17"/>
      <c r="HMM1" s="17"/>
      <c r="HMN1" s="17"/>
      <c r="HMO1" s="17"/>
      <c r="HMP1" s="17"/>
      <c r="HMQ1" s="17"/>
      <c r="HMR1" s="17"/>
      <c r="HMS1" s="17"/>
      <c r="HMT1" s="17"/>
      <c r="HMU1" s="17"/>
      <c r="HMV1" s="17"/>
      <c r="HMW1" s="17"/>
      <c r="HMX1" s="17"/>
      <c r="HMY1" s="17"/>
      <c r="HMZ1" s="17"/>
      <c r="HNA1" s="17"/>
      <c r="HNB1" s="17"/>
      <c r="HNC1" s="17"/>
      <c r="HND1" s="17"/>
      <c r="HNE1" s="17"/>
      <c r="HNF1" s="17"/>
      <c r="HNG1" s="17"/>
      <c r="HNH1" s="17"/>
      <c r="HNI1" s="17"/>
      <c r="HNJ1" s="17"/>
      <c r="HNK1" s="17"/>
      <c r="HNL1" s="17"/>
      <c r="HNM1" s="17"/>
      <c r="HNN1" s="17"/>
      <c r="HNO1" s="17"/>
      <c r="HNP1" s="17"/>
      <c r="HNQ1" s="17"/>
      <c r="HNR1" s="17"/>
      <c r="HNS1" s="17"/>
      <c r="HNT1" s="17"/>
      <c r="HNU1" s="17"/>
      <c r="HNV1" s="17"/>
      <c r="HNW1" s="17"/>
      <c r="HNX1" s="17"/>
      <c r="HNY1" s="17"/>
      <c r="HNZ1" s="17"/>
      <c r="HOA1" s="17"/>
      <c r="HOB1" s="17"/>
      <c r="HOC1" s="17"/>
      <c r="HOD1" s="17"/>
      <c r="HOE1" s="17"/>
      <c r="HOF1" s="17"/>
      <c r="HOG1" s="17"/>
      <c r="HOH1" s="17"/>
      <c r="HOI1" s="17"/>
      <c r="HOJ1" s="17"/>
      <c r="HOK1" s="17"/>
      <c r="HOL1" s="17"/>
      <c r="HOM1" s="17"/>
      <c r="HON1" s="17"/>
      <c r="HOO1" s="17"/>
      <c r="HOP1" s="17"/>
      <c r="HOQ1" s="17"/>
      <c r="HOR1" s="17"/>
      <c r="HOS1" s="17"/>
      <c r="HOT1" s="17"/>
      <c r="HOU1" s="17"/>
      <c r="HOV1" s="17"/>
      <c r="HOW1" s="17"/>
      <c r="HOX1" s="17"/>
      <c r="HOY1" s="17"/>
      <c r="HOZ1" s="17"/>
      <c r="HPA1" s="17"/>
      <c r="HPB1" s="17"/>
      <c r="HPC1" s="17"/>
      <c r="HPD1" s="17"/>
      <c r="HPE1" s="17"/>
      <c r="HPF1" s="17"/>
      <c r="HPG1" s="17"/>
      <c r="HPH1" s="17"/>
      <c r="HPI1" s="17"/>
      <c r="HPJ1" s="17"/>
      <c r="HPK1" s="17"/>
      <c r="HPL1" s="17"/>
      <c r="HPM1" s="17"/>
      <c r="HPN1" s="17"/>
      <c r="HPO1" s="17"/>
      <c r="HPP1" s="17"/>
      <c r="HPQ1" s="17"/>
      <c r="HPR1" s="17"/>
      <c r="HPS1" s="17"/>
      <c r="HPT1" s="17"/>
      <c r="HPU1" s="17"/>
      <c r="HPV1" s="17"/>
      <c r="HPW1" s="17"/>
      <c r="HPX1" s="17"/>
      <c r="HPY1" s="17"/>
      <c r="HPZ1" s="17"/>
      <c r="HQA1" s="17"/>
      <c r="HQB1" s="17"/>
      <c r="HQC1" s="17"/>
      <c r="HQD1" s="17"/>
      <c r="HQE1" s="17"/>
      <c r="HQF1" s="17"/>
      <c r="HQG1" s="17"/>
      <c r="HQH1" s="17"/>
      <c r="HQI1" s="17"/>
      <c r="HQJ1" s="17"/>
      <c r="HQK1" s="17"/>
      <c r="HQL1" s="17"/>
      <c r="HQM1" s="17"/>
      <c r="HQN1" s="17"/>
      <c r="HQO1" s="17"/>
      <c r="HQP1" s="17"/>
      <c r="HQQ1" s="17"/>
      <c r="HQR1" s="17"/>
      <c r="HQS1" s="17"/>
      <c r="HQT1" s="17"/>
      <c r="HQU1" s="17"/>
      <c r="HQV1" s="17"/>
      <c r="HQW1" s="17"/>
      <c r="HQX1" s="17"/>
      <c r="HQY1" s="17"/>
      <c r="HQZ1" s="17"/>
      <c r="HRA1" s="17"/>
      <c r="HRB1" s="17"/>
      <c r="HRC1" s="17"/>
      <c r="HRD1" s="17"/>
      <c r="HRE1" s="17"/>
      <c r="HRF1" s="17"/>
      <c r="HRG1" s="17"/>
      <c r="HRH1" s="17"/>
      <c r="HRI1" s="17"/>
      <c r="HRJ1" s="17"/>
      <c r="HRK1" s="17"/>
      <c r="HRL1" s="17"/>
      <c r="HRM1" s="17"/>
      <c r="HRN1" s="17"/>
      <c r="HRO1" s="17"/>
      <c r="HRP1" s="17"/>
      <c r="HRQ1" s="17"/>
      <c r="HRR1" s="17"/>
      <c r="HRS1" s="17"/>
      <c r="HRT1" s="17"/>
      <c r="HRU1" s="17"/>
      <c r="HRV1" s="17"/>
      <c r="HRW1" s="17"/>
      <c r="HRX1" s="17"/>
      <c r="HRY1" s="17"/>
      <c r="HRZ1" s="17"/>
      <c r="HSA1" s="17"/>
      <c r="HSB1" s="17"/>
      <c r="HSC1" s="17"/>
      <c r="HSD1" s="17"/>
      <c r="HSE1" s="17"/>
      <c r="HSF1" s="17"/>
      <c r="HSG1" s="17"/>
      <c r="HSH1" s="17"/>
      <c r="HSI1" s="17"/>
      <c r="HSJ1" s="17"/>
      <c r="HSK1" s="17"/>
      <c r="HSL1" s="17"/>
      <c r="HSM1" s="17"/>
      <c r="HSN1" s="17"/>
      <c r="HSO1" s="17"/>
      <c r="HSP1" s="17"/>
      <c r="HSQ1" s="17"/>
      <c r="HSR1" s="17"/>
      <c r="HSS1" s="17"/>
      <c r="HST1" s="17"/>
      <c r="HSU1" s="17"/>
      <c r="HSV1" s="17"/>
      <c r="HSW1" s="17"/>
      <c r="HSX1" s="17"/>
      <c r="HSY1" s="17"/>
      <c r="HSZ1" s="17"/>
      <c r="HTA1" s="17"/>
      <c r="HTB1" s="17"/>
      <c r="HTC1" s="17"/>
      <c r="HTD1" s="17"/>
      <c r="HTE1" s="17"/>
      <c r="HTF1" s="17"/>
      <c r="HTG1" s="17"/>
      <c r="HTH1" s="17"/>
      <c r="HTI1" s="17"/>
      <c r="HTJ1" s="17"/>
      <c r="HTK1" s="17"/>
      <c r="HTL1" s="17"/>
      <c r="HTM1" s="17"/>
      <c r="HTN1" s="17"/>
      <c r="HTO1" s="17"/>
      <c r="HTP1" s="17"/>
      <c r="HTQ1" s="17"/>
      <c r="HTR1" s="17"/>
      <c r="HTS1" s="17"/>
      <c r="HTT1" s="17"/>
      <c r="HTU1" s="17"/>
      <c r="HTV1" s="17"/>
      <c r="HTW1" s="17"/>
      <c r="HTX1" s="17"/>
      <c r="HTY1" s="17"/>
      <c r="HTZ1" s="17"/>
      <c r="HUA1" s="17"/>
      <c r="HUB1" s="17"/>
      <c r="HUC1" s="17"/>
      <c r="HUD1" s="17"/>
      <c r="HUE1" s="17"/>
      <c r="HUF1" s="17"/>
      <c r="HUG1" s="17"/>
      <c r="HUH1" s="17"/>
      <c r="HUI1" s="17"/>
      <c r="HUJ1" s="17"/>
      <c r="HUK1" s="17"/>
      <c r="HUL1" s="17"/>
      <c r="HUM1" s="17"/>
      <c r="HUN1" s="17"/>
      <c r="HUO1" s="17"/>
      <c r="HUP1" s="17"/>
      <c r="HUQ1" s="17"/>
      <c r="HUR1" s="17"/>
      <c r="HUS1" s="17"/>
      <c r="HUT1" s="17"/>
      <c r="HUU1" s="17"/>
      <c r="HUV1" s="17"/>
      <c r="HUW1" s="17"/>
      <c r="HUX1" s="17"/>
      <c r="HUY1" s="17"/>
      <c r="HUZ1" s="17"/>
      <c r="HVA1" s="17"/>
      <c r="HVB1" s="17"/>
      <c r="HVC1" s="17"/>
      <c r="HVD1" s="17"/>
      <c r="HVE1" s="17"/>
      <c r="HVF1" s="17"/>
      <c r="HVG1" s="17"/>
      <c r="HVH1" s="17"/>
      <c r="HVI1" s="17"/>
      <c r="HVJ1" s="17"/>
      <c r="HVK1" s="17"/>
      <c r="HVL1" s="17"/>
      <c r="HVM1" s="17"/>
      <c r="HVN1" s="17"/>
      <c r="HVO1" s="17"/>
      <c r="HVP1" s="17"/>
      <c r="HVQ1" s="17"/>
      <c r="HVR1" s="17"/>
      <c r="HVS1" s="17"/>
      <c r="HVT1" s="17"/>
      <c r="HVU1" s="17"/>
      <c r="HVV1" s="17"/>
      <c r="HVW1" s="17"/>
      <c r="HVX1" s="17"/>
      <c r="HVY1" s="17"/>
      <c r="HVZ1" s="17"/>
      <c r="HWA1" s="17"/>
      <c r="HWB1" s="17"/>
      <c r="HWC1" s="17"/>
      <c r="HWD1" s="17"/>
      <c r="HWE1" s="17"/>
      <c r="HWF1" s="17"/>
      <c r="HWG1" s="17"/>
      <c r="HWH1" s="17"/>
      <c r="HWI1" s="17"/>
      <c r="HWJ1" s="17"/>
      <c r="HWK1" s="17"/>
      <c r="HWL1" s="17"/>
      <c r="HWM1" s="17"/>
      <c r="HWN1" s="17"/>
      <c r="HWO1" s="17"/>
      <c r="HWP1" s="17"/>
      <c r="HWQ1" s="17"/>
      <c r="HWR1" s="17"/>
      <c r="HWS1" s="17"/>
      <c r="HWT1" s="17"/>
      <c r="HWU1" s="17"/>
      <c r="HWV1" s="17"/>
      <c r="HWW1" s="17"/>
      <c r="HWX1" s="17"/>
      <c r="HWY1" s="17"/>
      <c r="HWZ1" s="17"/>
      <c r="HXA1" s="17"/>
      <c r="HXB1" s="17"/>
      <c r="HXC1" s="17"/>
      <c r="HXD1" s="17"/>
      <c r="HXE1" s="17"/>
      <c r="HXF1" s="17"/>
      <c r="HXG1" s="17"/>
      <c r="HXH1" s="17"/>
      <c r="HXI1" s="17"/>
      <c r="HXJ1" s="17"/>
      <c r="HXK1" s="17"/>
      <c r="HXL1" s="17"/>
      <c r="HXM1" s="17"/>
      <c r="HXN1" s="17"/>
      <c r="HXO1" s="17"/>
      <c r="HXP1" s="17"/>
      <c r="HXQ1" s="17"/>
      <c r="HXR1" s="17"/>
      <c r="HXS1" s="17"/>
      <c r="HXT1" s="17"/>
      <c r="HXU1" s="17"/>
      <c r="HXV1" s="17"/>
      <c r="HXW1" s="17"/>
      <c r="HXX1" s="17"/>
      <c r="HXY1" s="17"/>
      <c r="HXZ1" s="17"/>
      <c r="HYA1" s="17"/>
      <c r="HYB1" s="17"/>
      <c r="HYC1" s="17"/>
      <c r="HYD1" s="17"/>
      <c r="HYE1" s="17"/>
      <c r="HYF1" s="17"/>
      <c r="HYG1" s="17"/>
      <c r="HYH1" s="17"/>
      <c r="HYI1" s="17"/>
      <c r="HYJ1" s="17"/>
      <c r="HYK1" s="17"/>
      <c r="HYL1" s="17"/>
      <c r="HYM1" s="17"/>
      <c r="HYN1" s="17"/>
      <c r="HYO1" s="17"/>
      <c r="HYP1" s="17"/>
      <c r="HYQ1" s="17"/>
      <c r="HYR1" s="17"/>
      <c r="HYS1" s="17"/>
      <c r="HYT1" s="17"/>
      <c r="HYU1" s="17"/>
      <c r="HYV1" s="17"/>
      <c r="HYW1" s="17"/>
      <c r="HYX1" s="17"/>
      <c r="HYY1" s="17"/>
      <c r="HYZ1" s="17"/>
      <c r="HZA1" s="17"/>
      <c r="HZB1" s="17"/>
      <c r="HZC1" s="17"/>
      <c r="HZD1" s="17"/>
      <c r="HZE1" s="17"/>
      <c r="HZF1" s="17"/>
      <c r="HZG1" s="17"/>
      <c r="HZH1" s="17"/>
      <c r="HZI1" s="17"/>
      <c r="HZJ1" s="17"/>
      <c r="HZK1" s="17"/>
      <c r="HZL1" s="17"/>
      <c r="HZM1" s="17"/>
      <c r="HZN1" s="17"/>
      <c r="HZO1" s="17"/>
      <c r="HZP1" s="17"/>
      <c r="HZQ1" s="17"/>
      <c r="HZR1" s="17"/>
      <c r="HZS1" s="17"/>
      <c r="HZT1" s="17"/>
      <c r="HZU1" s="17"/>
      <c r="HZV1" s="17"/>
      <c r="HZW1" s="17"/>
      <c r="HZX1" s="17"/>
      <c r="HZY1" s="17"/>
      <c r="HZZ1" s="17"/>
      <c r="IAA1" s="17"/>
      <c r="IAB1" s="17"/>
      <c r="IAC1" s="17"/>
      <c r="IAD1" s="17"/>
      <c r="IAE1" s="17"/>
      <c r="IAF1" s="17"/>
      <c r="IAG1" s="17"/>
      <c r="IAH1" s="17"/>
      <c r="IAI1" s="17"/>
      <c r="IAJ1" s="17"/>
      <c r="IAK1" s="17"/>
      <c r="IAL1" s="17"/>
      <c r="IAM1" s="17"/>
      <c r="IAN1" s="17"/>
      <c r="IAO1" s="17"/>
      <c r="IAP1" s="17"/>
      <c r="IAQ1" s="17"/>
      <c r="IAR1" s="17"/>
      <c r="IAS1" s="17"/>
      <c r="IAT1" s="17"/>
      <c r="IAU1" s="17"/>
      <c r="IAV1" s="17"/>
      <c r="IAW1" s="17"/>
      <c r="IAX1" s="17"/>
      <c r="IAY1" s="17"/>
      <c r="IAZ1" s="17"/>
      <c r="IBA1" s="17"/>
      <c r="IBB1" s="17"/>
      <c r="IBC1" s="17"/>
      <c r="IBD1" s="17"/>
      <c r="IBE1" s="17"/>
      <c r="IBF1" s="17"/>
      <c r="IBG1" s="17"/>
      <c r="IBH1" s="17"/>
      <c r="IBI1" s="17"/>
      <c r="IBJ1" s="17"/>
      <c r="IBK1" s="17"/>
      <c r="IBL1" s="17"/>
      <c r="IBM1" s="17"/>
      <c r="IBN1" s="17"/>
      <c r="IBO1" s="17"/>
      <c r="IBP1" s="17"/>
      <c r="IBQ1" s="17"/>
      <c r="IBR1" s="17"/>
      <c r="IBS1" s="17"/>
      <c r="IBT1" s="17"/>
      <c r="IBU1" s="17"/>
      <c r="IBV1" s="17"/>
      <c r="IBW1" s="17"/>
      <c r="IBX1" s="17"/>
      <c r="IBY1" s="17"/>
      <c r="IBZ1" s="17"/>
      <c r="ICA1" s="17"/>
      <c r="ICB1" s="17"/>
      <c r="ICC1" s="17"/>
      <c r="ICD1" s="17"/>
      <c r="ICE1" s="17"/>
      <c r="ICF1" s="17"/>
      <c r="ICG1" s="17"/>
      <c r="ICH1" s="17"/>
      <c r="ICI1" s="17"/>
      <c r="ICJ1" s="17"/>
      <c r="ICK1" s="17"/>
      <c r="ICL1" s="17"/>
      <c r="ICM1" s="17"/>
      <c r="ICN1" s="17"/>
      <c r="ICO1" s="17"/>
      <c r="ICP1" s="17"/>
      <c r="ICQ1" s="17"/>
      <c r="ICR1" s="17"/>
      <c r="ICS1" s="17"/>
      <c r="ICT1" s="17"/>
      <c r="ICU1" s="17"/>
      <c r="ICV1" s="17"/>
      <c r="ICW1" s="17"/>
      <c r="ICX1" s="17"/>
      <c r="ICY1" s="17"/>
      <c r="ICZ1" s="17"/>
      <c r="IDA1" s="17"/>
      <c r="IDB1" s="17"/>
      <c r="IDC1" s="17"/>
      <c r="IDD1" s="17"/>
      <c r="IDE1" s="17"/>
      <c r="IDF1" s="17"/>
      <c r="IDG1" s="17"/>
      <c r="IDH1" s="17"/>
      <c r="IDI1" s="17"/>
      <c r="IDJ1" s="17"/>
      <c r="IDK1" s="17"/>
      <c r="IDL1" s="17"/>
      <c r="IDM1" s="17"/>
      <c r="IDN1" s="17"/>
      <c r="IDO1" s="17"/>
      <c r="IDP1" s="17"/>
      <c r="IDQ1" s="17"/>
      <c r="IDR1" s="17"/>
      <c r="IDS1" s="17"/>
      <c r="IDT1" s="17"/>
      <c r="IDU1" s="17"/>
      <c r="IDV1" s="17"/>
      <c r="IDW1" s="17"/>
      <c r="IDX1" s="17"/>
      <c r="IDY1" s="17"/>
      <c r="IDZ1" s="17"/>
      <c r="IEA1" s="17"/>
      <c r="IEB1" s="17"/>
      <c r="IEC1" s="17"/>
      <c r="IED1" s="17"/>
      <c r="IEE1" s="17"/>
      <c r="IEF1" s="17"/>
      <c r="IEG1" s="17"/>
      <c r="IEH1" s="17"/>
      <c r="IEI1" s="17"/>
      <c r="IEJ1" s="17"/>
      <c r="IEK1" s="17"/>
      <c r="IEL1" s="17"/>
      <c r="IEM1" s="17"/>
      <c r="IEN1" s="17"/>
      <c r="IEO1" s="17"/>
      <c r="IEP1" s="17"/>
      <c r="IEQ1" s="17"/>
      <c r="IER1" s="17"/>
      <c r="IES1" s="17"/>
      <c r="IET1" s="17"/>
      <c r="IEU1" s="17"/>
      <c r="IEV1" s="17"/>
      <c r="IEW1" s="17"/>
      <c r="IEX1" s="17"/>
      <c r="IEY1" s="17"/>
      <c r="IEZ1" s="17"/>
      <c r="IFA1" s="17"/>
      <c r="IFB1" s="17"/>
      <c r="IFC1" s="17"/>
      <c r="IFD1" s="17"/>
      <c r="IFE1" s="17"/>
      <c r="IFF1" s="17"/>
      <c r="IFG1" s="17"/>
      <c r="IFH1" s="17"/>
      <c r="IFI1" s="17"/>
      <c r="IFJ1" s="17"/>
      <c r="IFK1" s="17"/>
      <c r="IFL1" s="17"/>
      <c r="IFM1" s="17"/>
      <c r="IFN1" s="17"/>
      <c r="IFO1" s="17"/>
      <c r="IFP1" s="17"/>
      <c r="IFQ1" s="17"/>
      <c r="IFR1" s="17"/>
      <c r="IFS1" s="17"/>
      <c r="IFT1" s="17"/>
      <c r="IFU1" s="17"/>
      <c r="IFV1" s="17"/>
      <c r="IFW1" s="17"/>
      <c r="IFX1" s="17"/>
      <c r="IFY1" s="17"/>
      <c r="IFZ1" s="17"/>
      <c r="IGA1" s="17"/>
      <c r="IGB1" s="17"/>
      <c r="IGC1" s="17"/>
      <c r="IGD1" s="17"/>
      <c r="IGE1" s="17"/>
      <c r="IGF1" s="17"/>
      <c r="IGG1" s="17"/>
      <c r="IGH1" s="17"/>
      <c r="IGI1" s="17"/>
      <c r="IGJ1" s="17"/>
      <c r="IGK1" s="17"/>
      <c r="IGL1" s="17"/>
      <c r="IGM1" s="17"/>
      <c r="IGN1" s="17"/>
      <c r="IGO1" s="17"/>
      <c r="IGP1" s="17"/>
      <c r="IGQ1" s="17"/>
      <c r="IGR1" s="17"/>
      <c r="IGS1" s="17"/>
      <c r="IGT1" s="17"/>
      <c r="IGU1" s="17"/>
      <c r="IGV1" s="17"/>
      <c r="IGW1" s="17"/>
      <c r="IGX1" s="17"/>
      <c r="IGY1" s="17"/>
      <c r="IGZ1" s="17"/>
      <c r="IHA1" s="17"/>
      <c r="IHB1" s="17"/>
      <c r="IHC1" s="17"/>
      <c r="IHD1" s="17"/>
      <c r="IHE1" s="17"/>
      <c r="IHF1" s="17"/>
      <c r="IHG1" s="17"/>
      <c r="IHH1" s="17"/>
      <c r="IHI1" s="17"/>
      <c r="IHJ1" s="17"/>
      <c r="IHK1" s="17"/>
      <c r="IHL1" s="17"/>
      <c r="IHM1" s="17"/>
      <c r="IHN1" s="17"/>
      <c r="IHO1" s="17"/>
      <c r="IHP1" s="17"/>
      <c r="IHQ1" s="17"/>
      <c r="IHR1" s="17"/>
      <c r="IHS1" s="17"/>
      <c r="IHT1" s="17"/>
      <c r="IHU1" s="17"/>
      <c r="IHV1" s="17"/>
      <c r="IHW1" s="17"/>
      <c r="IHX1" s="17"/>
      <c r="IHY1" s="17"/>
      <c r="IHZ1" s="17"/>
      <c r="IIA1" s="17"/>
      <c r="IIB1" s="17"/>
      <c r="IIC1" s="17"/>
      <c r="IID1" s="17"/>
      <c r="IIE1" s="17"/>
      <c r="IIF1" s="17"/>
      <c r="IIG1" s="17"/>
      <c r="IIH1" s="17"/>
      <c r="III1" s="17"/>
      <c r="IIJ1" s="17"/>
      <c r="IIK1" s="17"/>
      <c r="IIL1" s="17"/>
      <c r="IIM1" s="17"/>
      <c r="IIN1" s="17"/>
      <c r="IIO1" s="17"/>
      <c r="IIP1" s="17"/>
      <c r="IIQ1" s="17"/>
      <c r="IIR1" s="17"/>
      <c r="IIS1" s="17"/>
      <c r="IIT1" s="17"/>
      <c r="IIU1" s="17"/>
      <c r="IIV1" s="17"/>
      <c r="IIW1" s="17"/>
      <c r="IIX1" s="17"/>
      <c r="IIY1" s="17"/>
      <c r="IIZ1" s="17"/>
      <c r="IJA1" s="17"/>
      <c r="IJB1" s="17"/>
      <c r="IJC1" s="17"/>
      <c r="IJD1" s="17"/>
      <c r="IJE1" s="17"/>
      <c r="IJF1" s="17"/>
      <c r="IJG1" s="17"/>
      <c r="IJH1" s="17"/>
      <c r="IJI1" s="17"/>
      <c r="IJJ1" s="17"/>
      <c r="IJK1" s="17"/>
      <c r="IJL1" s="17"/>
      <c r="IJM1" s="17"/>
      <c r="IJN1" s="17"/>
      <c r="IJO1" s="17"/>
      <c r="IJP1" s="17"/>
      <c r="IJQ1" s="17"/>
      <c r="IJR1" s="17"/>
      <c r="IJS1" s="17"/>
      <c r="IJT1" s="17"/>
      <c r="IJU1" s="17"/>
      <c r="IJV1" s="17"/>
      <c r="IJW1" s="17"/>
      <c r="IJX1" s="17"/>
      <c r="IJY1" s="17"/>
      <c r="IJZ1" s="17"/>
      <c r="IKA1" s="17"/>
      <c r="IKB1" s="17"/>
      <c r="IKC1" s="17"/>
      <c r="IKD1" s="17"/>
      <c r="IKE1" s="17"/>
      <c r="IKF1" s="17"/>
      <c r="IKG1" s="17"/>
      <c r="IKH1" s="17"/>
      <c r="IKI1" s="17"/>
      <c r="IKJ1" s="17"/>
      <c r="IKK1" s="17"/>
      <c r="IKL1" s="17"/>
      <c r="IKM1" s="17"/>
      <c r="IKN1" s="17"/>
      <c r="IKO1" s="17"/>
      <c r="IKP1" s="17"/>
      <c r="IKQ1" s="17"/>
      <c r="IKR1" s="17"/>
      <c r="IKS1" s="17"/>
      <c r="IKT1" s="17"/>
      <c r="IKU1" s="17"/>
      <c r="IKV1" s="17"/>
      <c r="IKW1" s="17"/>
      <c r="IKX1" s="17"/>
      <c r="IKY1" s="17"/>
      <c r="IKZ1" s="17"/>
      <c r="ILA1" s="17"/>
      <c r="ILB1" s="17"/>
      <c r="ILC1" s="17"/>
      <c r="ILD1" s="17"/>
      <c r="ILE1" s="17"/>
      <c r="ILF1" s="17"/>
      <c r="ILG1" s="17"/>
      <c r="ILH1" s="17"/>
      <c r="ILI1" s="17"/>
      <c r="ILJ1" s="17"/>
      <c r="ILK1" s="17"/>
      <c r="ILL1" s="17"/>
      <c r="ILM1" s="17"/>
      <c r="ILN1" s="17"/>
      <c r="ILO1" s="17"/>
      <c r="ILP1" s="17"/>
      <c r="ILQ1" s="17"/>
      <c r="ILR1" s="17"/>
      <c r="ILS1" s="17"/>
      <c r="ILT1" s="17"/>
      <c r="ILU1" s="17"/>
      <c r="ILV1" s="17"/>
      <c r="ILW1" s="17"/>
      <c r="ILX1" s="17"/>
      <c r="ILY1" s="17"/>
      <c r="ILZ1" s="17"/>
      <c r="IMA1" s="17"/>
      <c r="IMB1" s="17"/>
      <c r="IMC1" s="17"/>
      <c r="IMD1" s="17"/>
      <c r="IME1" s="17"/>
      <c r="IMF1" s="17"/>
      <c r="IMG1" s="17"/>
      <c r="IMH1" s="17"/>
      <c r="IMI1" s="17"/>
      <c r="IMJ1" s="17"/>
      <c r="IMK1" s="17"/>
      <c r="IML1" s="17"/>
      <c r="IMM1" s="17"/>
      <c r="IMN1" s="17"/>
      <c r="IMO1" s="17"/>
      <c r="IMP1" s="17"/>
      <c r="IMQ1" s="17"/>
      <c r="IMR1" s="17"/>
      <c r="IMS1" s="17"/>
      <c r="IMT1" s="17"/>
      <c r="IMU1" s="17"/>
      <c r="IMV1" s="17"/>
      <c r="IMW1" s="17"/>
      <c r="IMX1" s="17"/>
      <c r="IMY1" s="17"/>
      <c r="IMZ1" s="17"/>
      <c r="INA1" s="17"/>
      <c r="INB1" s="17"/>
      <c r="INC1" s="17"/>
      <c r="IND1" s="17"/>
      <c r="INE1" s="17"/>
      <c r="INF1" s="17"/>
      <c r="ING1" s="17"/>
      <c r="INH1" s="17"/>
      <c r="INI1" s="17"/>
      <c r="INJ1" s="17"/>
      <c r="INK1" s="17"/>
      <c r="INL1" s="17"/>
      <c r="INM1" s="17"/>
      <c r="INN1" s="17"/>
      <c r="INO1" s="17"/>
      <c r="INP1" s="17"/>
      <c r="INQ1" s="17"/>
      <c r="INR1" s="17"/>
      <c r="INS1" s="17"/>
      <c r="INT1" s="17"/>
      <c r="INU1" s="17"/>
      <c r="INV1" s="17"/>
      <c r="INW1" s="17"/>
      <c r="INX1" s="17"/>
      <c r="INY1" s="17"/>
      <c r="INZ1" s="17"/>
      <c r="IOA1" s="17"/>
      <c r="IOB1" s="17"/>
      <c r="IOC1" s="17"/>
      <c r="IOD1" s="17"/>
      <c r="IOE1" s="17"/>
      <c r="IOF1" s="17"/>
      <c r="IOG1" s="17"/>
      <c r="IOH1" s="17"/>
      <c r="IOI1" s="17"/>
      <c r="IOJ1" s="17"/>
      <c r="IOK1" s="17"/>
      <c r="IOL1" s="17"/>
      <c r="IOM1" s="17"/>
      <c r="ION1" s="17"/>
      <c r="IOO1" s="17"/>
      <c r="IOP1" s="17"/>
      <c r="IOQ1" s="17"/>
      <c r="IOR1" s="17"/>
      <c r="IOS1" s="17"/>
      <c r="IOT1" s="17"/>
      <c r="IOU1" s="17"/>
      <c r="IOV1" s="17"/>
      <c r="IOW1" s="17"/>
      <c r="IOX1" s="17"/>
      <c r="IOY1" s="17"/>
      <c r="IOZ1" s="17"/>
      <c r="IPA1" s="17"/>
      <c r="IPB1" s="17"/>
      <c r="IPC1" s="17"/>
      <c r="IPD1" s="17"/>
      <c r="IPE1" s="17"/>
      <c r="IPF1" s="17"/>
      <c r="IPG1" s="17"/>
      <c r="IPH1" s="17"/>
      <c r="IPI1" s="17"/>
      <c r="IPJ1" s="17"/>
      <c r="IPK1" s="17"/>
      <c r="IPL1" s="17"/>
      <c r="IPM1" s="17"/>
      <c r="IPN1" s="17"/>
      <c r="IPO1" s="17"/>
      <c r="IPP1" s="17"/>
      <c r="IPQ1" s="17"/>
      <c r="IPR1" s="17"/>
      <c r="IPS1" s="17"/>
      <c r="IPT1" s="17"/>
      <c r="IPU1" s="17"/>
      <c r="IPV1" s="17"/>
      <c r="IPW1" s="17"/>
      <c r="IPX1" s="17"/>
      <c r="IPY1" s="17"/>
      <c r="IPZ1" s="17"/>
      <c r="IQA1" s="17"/>
      <c r="IQB1" s="17"/>
      <c r="IQC1" s="17"/>
      <c r="IQD1" s="17"/>
      <c r="IQE1" s="17"/>
      <c r="IQF1" s="17"/>
      <c r="IQG1" s="17"/>
      <c r="IQH1" s="17"/>
      <c r="IQI1" s="17"/>
      <c r="IQJ1" s="17"/>
      <c r="IQK1" s="17"/>
      <c r="IQL1" s="17"/>
      <c r="IQM1" s="17"/>
      <c r="IQN1" s="17"/>
      <c r="IQO1" s="17"/>
      <c r="IQP1" s="17"/>
      <c r="IQQ1" s="17"/>
      <c r="IQR1" s="17"/>
      <c r="IQS1" s="17"/>
      <c r="IQT1" s="17"/>
      <c r="IQU1" s="17"/>
      <c r="IQV1" s="17"/>
      <c r="IQW1" s="17"/>
      <c r="IQX1" s="17"/>
      <c r="IQY1" s="17"/>
      <c r="IQZ1" s="17"/>
      <c r="IRA1" s="17"/>
      <c r="IRB1" s="17"/>
      <c r="IRC1" s="17"/>
      <c r="IRD1" s="17"/>
      <c r="IRE1" s="17"/>
      <c r="IRF1" s="17"/>
      <c r="IRG1" s="17"/>
      <c r="IRH1" s="17"/>
      <c r="IRI1" s="17"/>
      <c r="IRJ1" s="17"/>
      <c r="IRK1" s="17"/>
      <c r="IRL1" s="17"/>
      <c r="IRM1" s="17"/>
      <c r="IRN1" s="17"/>
      <c r="IRO1" s="17"/>
      <c r="IRP1" s="17"/>
      <c r="IRQ1" s="17"/>
      <c r="IRR1" s="17"/>
      <c r="IRS1" s="17"/>
      <c r="IRT1" s="17"/>
      <c r="IRU1" s="17"/>
      <c r="IRV1" s="17"/>
      <c r="IRW1" s="17"/>
      <c r="IRX1" s="17"/>
      <c r="IRY1" s="17"/>
      <c r="IRZ1" s="17"/>
      <c r="ISA1" s="17"/>
      <c r="ISB1" s="17"/>
      <c r="ISC1" s="17"/>
      <c r="ISD1" s="17"/>
      <c r="ISE1" s="17"/>
      <c r="ISF1" s="17"/>
      <c r="ISG1" s="17"/>
      <c r="ISH1" s="17"/>
      <c r="ISI1" s="17"/>
      <c r="ISJ1" s="17"/>
      <c r="ISK1" s="17"/>
      <c r="ISL1" s="17"/>
      <c r="ISM1" s="17"/>
      <c r="ISN1" s="17"/>
      <c r="ISO1" s="17"/>
      <c r="ISP1" s="17"/>
      <c r="ISQ1" s="17"/>
      <c r="ISR1" s="17"/>
      <c r="ISS1" s="17"/>
      <c r="IST1" s="17"/>
      <c r="ISU1" s="17"/>
      <c r="ISV1" s="17"/>
      <c r="ISW1" s="17"/>
      <c r="ISX1" s="17"/>
      <c r="ISY1" s="17"/>
      <c r="ISZ1" s="17"/>
      <c r="ITA1" s="17"/>
      <c r="ITB1" s="17"/>
      <c r="ITC1" s="17"/>
      <c r="ITD1" s="17"/>
      <c r="ITE1" s="17"/>
      <c r="ITF1" s="17"/>
      <c r="ITG1" s="17"/>
      <c r="ITH1" s="17"/>
      <c r="ITI1" s="17"/>
      <c r="ITJ1" s="17"/>
      <c r="ITK1" s="17"/>
      <c r="ITL1" s="17"/>
      <c r="ITM1" s="17"/>
      <c r="ITN1" s="17"/>
      <c r="ITO1" s="17"/>
      <c r="ITP1" s="17"/>
      <c r="ITQ1" s="17"/>
      <c r="ITR1" s="17"/>
      <c r="ITS1" s="17"/>
      <c r="ITT1" s="17"/>
      <c r="ITU1" s="17"/>
      <c r="ITV1" s="17"/>
      <c r="ITW1" s="17"/>
      <c r="ITX1" s="17"/>
      <c r="ITY1" s="17"/>
      <c r="ITZ1" s="17"/>
      <c r="IUA1" s="17"/>
      <c r="IUB1" s="17"/>
      <c r="IUC1" s="17"/>
      <c r="IUD1" s="17"/>
      <c r="IUE1" s="17"/>
      <c r="IUF1" s="17"/>
      <c r="IUG1" s="17"/>
      <c r="IUH1" s="17"/>
      <c r="IUI1" s="17"/>
      <c r="IUJ1" s="17"/>
      <c r="IUK1" s="17"/>
      <c r="IUL1" s="17"/>
      <c r="IUM1" s="17"/>
      <c r="IUN1" s="17"/>
      <c r="IUO1" s="17"/>
      <c r="IUP1" s="17"/>
      <c r="IUQ1" s="17"/>
      <c r="IUR1" s="17"/>
      <c r="IUS1" s="17"/>
      <c r="IUT1" s="17"/>
      <c r="IUU1" s="17"/>
      <c r="IUV1" s="17"/>
      <c r="IUW1" s="17"/>
      <c r="IUX1" s="17"/>
      <c r="IUY1" s="17"/>
      <c r="IUZ1" s="17"/>
      <c r="IVA1" s="17"/>
      <c r="IVB1" s="17"/>
      <c r="IVC1" s="17"/>
      <c r="IVD1" s="17"/>
      <c r="IVE1" s="17"/>
      <c r="IVF1" s="17"/>
      <c r="IVG1" s="17"/>
      <c r="IVH1" s="17"/>
      <c r="IVI1" s="17"/>
      <c r="IVJ1" s="17"/>
      <c r="IVK1" s="17"/>
      <c r="IVL1" s="17"/>
      <c r="IVM1" s="17"/>
      <c r="IVN1" s="17"/>
      <c r="IVO1" s="17"/>
      <c r="IVP1" s="17"/>
      <c r="IVQ1" s="17"/>
      <c r="IVR1" s="17"/>
      <c r="IVS1" s="17"/>
      <c r="IVT1" s="17"/>
      <c r="IVU1" s="17"/>
      <c r="IVV1" s="17"/>
      <c r="IVW1" s="17"/>
      <c r="IVX1" s="17"/>
      <c r="IVY1" s="17"/>
      <c r="IVZ1" s="17"/>
      <c r="IWA1" s="17"/>
      <c r="IWB1" s="17"/>
      <c r="IWC1" s="17"/>
      <c r="IWD1" s="17"/>
      <c r="IWE1" s="17"/>
      <c r="IWF1" s="17"/>
      <c r="IWG1" s="17"/>
      <c r="IWH1" s="17"/>
      <c r="IWI1" s="17"/>
      <c r="IWJ1" s="17"/>
      <c r="IWK1" s="17"/>
      <c r="IWL1" s="17"/>
      <c r="IWM1" s="17"/>
      <c r="IWN1" s="17"/>
      <c r="IWO1" s="17"/>
      <c r="IWP1" s="17"/>
      <c r="IWQ1" s="17"/>
      <c r="IWR1" s="17"/>
      <c r="IWS1" s="17"/>
      <c r="IWT1" s="17"/>
      <c r="IWU1" s="17"/>
      <c r="IWV1" s="17"/>
      <c r="IWW1" s="17"/>
      <c r="IWX1" s="17"/>
      <c r="IWY1" s="17"/>
      <c r="IWZ1" s="17"/>
      <c r="IXA1" s="17"/>
      <c r="IXB1" s="17"/>
      <c r="IXC1" s="17"/>
      <c r="IXD1" s="17"/>
      <c r="IXE1" s="17"/>
      <c r="IXF1" s="17"/>
      <c r="IXG1" s="17"/>
      <c r="IXH1" s="17"/>
      <c r="IXI1" s="17"/>
      <c r="IXJ1" s="17"/>
      <c r="IXK1" s="17"/>
      <c r="IXL1" s="17"/>
      <c r="IXM1" s="17"/>
      <c r="IXN1" s="17"/>
      <c r="IXO1" s="17"/>
      <c r="IXP1" s="17"/>
      <c r="IXQ1" s="17"/>
      <c r="IXR1" s="17"/>
      <c r="IXS1" s="17"/>
      <c r="IXT1" s="17"/>
      <c r="IXU1" s="17"/>
      <c r="IXV1" s="17"/>
      <c r="IXW1" s="17"/>
      <c r="IXX1" s="17"/>
      <c r="IXY1" s="17"/>
      <c r="IXZ1" s="17"/>
      <c r="IYA1" s="17"/>
      <c r="IYB1" s="17"/>
      <c r="IYC1" s="17"/>
      <c r="IYD1" s="17"/>
      <c r="IYE1" s="17"/>
      <c r="IYF1" s="17"/>
      <c r="IYG1" s="17"/>
      <c r="IYH1" s="17"/>
      <c r="IYI1" s="17"/>
      <c r="IYJ1" s="17"/>
      <c r="IYK1" s="17"/>
      <c r="IYL1" s="17"/>
      <c r="IYM1" s="17"/>
      <c r="IYN1" s="17"/>
      <c r="IYO1" s="17"/>
      <c r="IYP1" s="17"/>
      <c r="IYQ1" s="17"/>
      <c r="IYR1" s="17"/>
      <c r="IYS1" s="17"/>
      <c r="IYT1" s="17"/>
      <c r="IYU1" s="17"/>
      <c r="IYV1" s="17"/>
      <c r="IYW1" s="17"/>
      <c r="IYX1" s="17"/>
      <c r="IYY1" s="17"/>
      <c r="IYZ1" s="17"/>
      <c r="IZA1" s="17"/>
      <c r="IZB1" s="17"/>
      <c r="IZC1" s="17"/>
      <c r="IZD1" s="17"/>
      <c r="IZE1" s="17"/>
      <c r="IZF1" s="17"/>
      <c r="IZG1" s="17"/>
      <c r="IZH1" s="17"/>
      <c r="IZI1" s="17"/>
      <c r="IZJ1" s="17"/>
      <c r="IZK1" s="17"/>
      <c r="IZL1" s="17"/>
      <c r="IZM1" s="17"/>
      <c r="IZN1" s="17"/>
      <c r="IZO1" s="17"/>
      <c r="IZP1" s="17"/>
      <c r="IZQ1" s="17"/>
      <c r="IZR1" s="17"/>
      <c r="IZS1" s="17"/>
      <c r="IZT1" s="17"/>
      <c r="IZU1" s="17"/>
      <c r="IZV1" s="17"/>
      <c r="IZW1" s="17"/>
      <c r="IZX1" s="17"/>
      <c r="IZY1" s="17"/>
      <c r="IZZ1" s="17"/>
      <c r="JAA1" s="17"/>
      <c r="JAB1" s="17"/>
      <c r="JAC1" s="17"/>
      <c r="JAD1" s="17"/>
      <c r="JAE1" s="17"/>
      <c r="JAF1" s="17"/>
      <c r="JAG1" s="17"/>
      <c r="JAH1" s="17"/>
      <c r="JAI1" s="17"/>
      <c r="JAJ1" s="17"/>
      <c r="JAK1" s="17"/>
      <c r="JAL1" s="17"/>
      <c r="JAM1" s="17"/>
      <c r="JAN1" s="17"/>
      <c r="JAO1" s="17"/>
      <c r="JAP1" s="17"/>
      <c r="JAQ1" s="17"/>
      <c r="JAR1" s="17"/>
      <c r="JAS1" s="17"/>
      <c r="JAT1" s="17"/>
      <c r="JAU1" s="17"/>
      <c r="JAV1" s="17"/>
      <c r="JAW1" s="17"/>
      <c r="JAX1" s="17"/>
      <c r="JAY1" s="17"/>
      <c r="JAZ1" s="17"/>
      <c r="JBA1" s="17"/>
      <c r="JBB1" s="17"/>
      <c r="JBC1" s="17"/>
      <c r="JBD1" s="17"/>
      <c r="JBE1" s="17"/>
      <c r="JBF1" s="17"/>
      <c r="JBG1" s="17"/>
      <c r="JBH1" s="17"/>
      <c r="JBI1" s="17"/>
      <c r="JBJ1" s="17"/>
      <c r="JBK1" s="17"/>
      <c r="JBL1" s="17"/>
      <c r="JBM1" s="17"/>
      <c r="JBN1" s="17"/>
      <c r="JBO1" s="17"/>
      <c r="JBP1" s="17"/>
      <c r="JBQ1" s="17"/>
      <c r="JBR1" s="17"/>
      <c r="JBS1" s="17"/>
      <c r="JBT1" s="17"/>
      <c r="JBU1" s="17"/>
      <c r="JBV1" s="17"/>
      <c r="JBW1" s="17"/>
      <c r="JBX1" s="17"/>
      <c r="JBY1" s="17"/>
      <c r="JBZ1" s="17"/>
      <c r="JCA1" s="17"/>
      <c r="JCB1" s="17"/>
      <c r="JCC1" s="17"/>
      <c r="JCD1" s="17"/>
      <c r="JCE1" s="17"/>
      <c r="JCF1" s="17"/>
      <c r="JCG1" s="17"/>
      <c r="JCH1" s="17"/>
      <c r="JCI1" s="17"/>
      <c r="JCJ1" s="17"/>
      <c r="JCK1" s="17"/>
      <c r="JCL1" s="17"/>
      <c r="JCM1" s="17"/>
      <c r="JCN1" s="17"/>
      <c r="JCO1" s="17"/>
      <c r="JCP1" s="17"/>
      <c r="JCQ1" s="17"/>
      <c r="JCR1" s="17"/>
      <c r="JCS1" s="17"/>
      <c r="JCT1" s="17"/>
      <c r="JCU1" s="17"/>
      <c r="JCV1" s="17"/>
      <c r="JCW1" s="17"/>
      <c r="JCX1" s="17"/>
      <c r="JCY1" s="17"/>
      <c r="JCZ1" s="17"/>
      <c r="JDA1" s="17"/>
      <c r="JDB1" s="17"/>
      <c r="JDC1" s="17"/>
      <c r="JDD1" s="17"/>
      <c r="JDE1" s="17"/>
      <c r="JDF1" s="17"/>
      <c r="JDG1" s="17"/>
      <c r="JDH1" s="17"/>
      <c r="JDI1" s="17"/>
      <c r="JDJ1" s="17"/>
      <c r="JDK1" s="17"/>
      <c r="JDL1" s="17"/>
      <c r="JDM1" s="17"/>
      <c r="JDN1" s="17"/>
      <c r="JDO1" s="17"/>
      <c r="JDP1" s="17"/>
      <c r="JDQ1" s="17"/>
      <c r="JDR1" s="17"/>
      <c r="JDS1" s="17"/>
      <c r="JDT1" s="17"/>
      <c r="JDU1" s="17"/>
      <c r="JDV1" s="17"/>
      <c r="JDW1" s="17"/>
      <c r="JDX1" s="17"/>
      <c r="JDY1" s="17"/>
      <c r="JDZ1" s="17"/>
      <c r="JEA1" s="17"/>
      <c r="JEB1" s="17"/>
      <c r="JEC1" s="17"/>
      <c r="JED1" s="17"/>
      <c r="JEE1" s="17"/>
      <c r="JEF1" s="17"/>
      <c r="JEG1" s="17"/>
      <c r="JEH1" s="17"/>
      <c r="JEI1" s="17"/>
      <c r="JEJ1" s="17"/>
      <c r="JEK1" s="17"/>
      <c r="JEL1" s="17"/>
      <c r="JEM1" s="17"/>
      <c r="JEN1" s="17"/>
      <c r="JEO1" s="17"/>
      <c r="JEP1" s="17"/>
      <c r="JEQ1" s="17"/>
      <c r="JER1" s="17"/>
      <c r="JES1" s="17"/>
      <c r="JET1" s="17"/>
      <c r="JEU1" s="17"/>
      <c r="JEV1" s="17"/>
      <c r="JEW1" s="17"/>
      <c r="JEX1" s="17"/>
      <c r="JEY1" s="17"/>
      <c r="JEZ1" s="17"/>
      <c r="JFA1" s="17"/>
      <c r="JFB1" s="17"/>
      <c r="JFC1" s="17"/>
      <c r="JFD1" s="17"/>
      <c r="JFE1" s="17"/>
      <c r="JFF1" s="17"/>
      <c r="JFG1" s="17"/>
      <c r="JFH1" s="17"/>
      <c r="JFI1" s="17"/>
      <c r="JFJ1" s="17"/>
      <c r="JFK1" s="17"/>
      <c r="JFL1" s="17"/>
      <c r="JFM1" s="17"/>
      <c r="JFN1" s="17"/>
      <c r="JFO1" s="17"/>
      <c r="JFP1" s="17"/>
      <c r="JFQ1" s="17"/>
      <c r="JFR1" s="17"/>
      <c r="JFS1" s="17"/>
      <c r="JFT1" s="17"/>
      <c r="JFU1" s="17"/>
      <c r="JFV1" s="17"/>
      <c r="JFW1" s="17"/>
      <c r="JFX1" s="17"/>
      <c r="JFY1" s="17"/>
      <c r="JFZ1" s="17"/>
      <c r="JGA1" s="17"/>
      <c r="JGB1" s="17"/>
      <c r="JGC1" s="17"/>
      <c r="JGD1" s="17"/>
      <c r="JGE1" s="17"/>
      <c r="JGF1" s="17"/>
      <c r="JGG1" s="17"/>
      <c r="JGH1" s="17"/>
      <c r="JGI1" s="17"/>
      <c r="JGJ1" s="17"/>
      <c r="JGK1" s="17"/>
      <c r="JGL1" s="17"/>
      <c r="JGM1" s="17"/>
      <c r="JGN1" s="17"/>
      <c r="JGO1" s="17"/>
      <c r="JGP1" s="17"/>
      <c r="JGQ1" s="17"/>
      <c r="JGR1" s="17"/>
      <c r="JGS1" s="17"/>
      <c r="JGT1" s="17"/>
      <c r="JGU1" s="17"/>
      <c r="JGV1" s="17"/>
      <c r="JGW1" s="17"/>
      <c r="JGX1" s="17"/>
      <c r="JGY1" s="17"/>
      <c r="JGZ1" s="17"/>
      <c r="JHA1" s="17"/>
      <c r="JHB1" s="17"/>
      <c r="JHC1" s="17"/>
      <c r="JHD1" s="17"/>
      <c r="JHE1" s="17"/>
      <c r="JHF1" s="17"/>
      <c r="JHG1" s="17"/>
      <c r="JHH1" s="17"/>
      <c r="JHI1" s="17"/>
      <c r="JHJ1" s="17"/>
      <c r="JHK1" s="17"/>
      <c r="JHL1" s="17"/>
      <c r="JHM1" s="17"/>
      <c r="JHN1" s="17"/>
      <c r="JHO1" s="17"/>
      <c r="JHP1" s="17"/>
      <c r="JHQ1" s="17"/>
      <c r="JHR1" s="17"/>
      <c r="JHS1" s="17"/>
      <c r="JHT1" s="17"/>
      <c r="JHU1" s="17"/>
      <c r="JHV1" s="17"/>
      <c r="JHW1" s="17"/>
      <c r="JHX1" s="17"/>
      <c r="JHY1" s="17"/>
      <c r="JHZ1" s="17"/>
      <c r="JIA1" s="17"/>
      <c r="JIB1" s="17"/>
      <c r="JIC1" s="17"/>
      <c r="JID1" s="17"/>
      <c r="JIE1" s="17"/>
      <c r="JIF1" s="17"/>
      <c r="JIG1" s="17"/>
      <c r="JIH1" s="17"/>
      <c r="JII1" s="17"/>
      <c r="JIJ1" s="17"/>
      <c r="JIK1" s="17"/>
      <c r="JIL1" s="17"/>
      <c r="JIM1" s="17"/>
      <c r="JIN1" s="17"/>
      <c r="JIO1" s="17"/>
      <c r="JIP1" s="17"/>
      <c r="JIQ1" s="17"/>
      <c r="JIR1" s="17"/>
      <c r="JIS1" s="17"/>
      <c r="JIT1" s="17"/>
      <c r="JIU1" s="17"/>
      <c r="JIV1" s="17"/>
      <c r="JIW1" s="17"/>
      <c r="JIX1" s="17"/>
      <c r="JIY1" s="17"/>
      <c r="JIZ1" s="17"/>
      <c r="JJA1" s="17"/>
      <c r="JJB1" s="17"/>
      <c r="JJC1" s="17"/>
      <c r="JJD1" s="17"/>
      <c r="JJE1" s="17"/>
      <c r="JJF1" s="17"/>
      <c r="JJG1" s="17"/>
      <c r="JJH1" s="17"/>
      <c r="JJI1" s="17"/>
      <c r="JJJ1" s="17"/>
      <c r="JJK1" s="17"/>
      <c r="JJL1" s="17"/>
      <c r="JJM1" s="17"/>
      <c r="JJN1" s="17"/>
      <c r="JJO1" s="17"/>
      <c r="JJP1" s="17"/>
      <c r="JJQ1" s="17"/>
      <c r="JJR1" s="17"/>
      <c r="JJS1" s="17"/>
      <c r="JJT1" s="17"/>
      <c r="JJU1" s="17"/>
      <c r="JJV1" s="17"/>
      <c r="JJW1" s="17"/>
      <c r="JJX1" s="17"/>
      <c r="JJY1" s="17"/>
      <c r="JJZ1" s="17"/>
      <c r="JKA1" s="17"/>
      <c r="JKB1" s="17"/>
      <c r="JKC1" s="17"/>
      <c r="JKD1" s="17"/>
      <c r="JKE1" s="17"/>
      <c r="JKF1" s="17"/>
      <c r="JKG1" s="17"/>
      <c r="JKH1" s="17"/>
      <c r="JKI1" s="17"/>
      <c r="JKJ1" s="17"/>
      <c r="JKK1" s="17"/>
      <c r="JKL1" s="17"/>
      <c r="JKM1" s="17"/>
      <c r="JKN1" s="17"/>
      <c r="JKO1" s="17"/>
      <c r="JKP1" s="17"/>
      <c r="JKQ1" s="17"/>
      <c r="JKR1" s="17"/>
      <c r="JKS1" s="17"/>
      <c r="JKT1" s="17"/>
      <c r="JKU1" s="17"/>
      <c r="JKV1" s="17"/>
      <c r="JKW1" s="17"/>
      <c r="JKX1" s="17"/>
      <c r="JKY1" s="17"/>
      <c r="JKZ1" s="17"/>
      <c r="JLA1" s="17"/>
      <c r="JLB1" s="17"/>
      <c r="JLC1" s="17"/>
      <c r="JLD1" s="17"/>
      <c r="JLE1" s="17"/>
      <c r="JLF1" s="17"/>
      <c r="JLG1" s="17"/>
      <c r="JLH1" s="17"/>
      <c r="JLI1" s="17"/>
      <c r="JLJ1" s="17"/>
      <c r="JLK1" s="17"/>
      <c r="JLL1" s="17"/>
      <c r="JLM1" s="17"/>
      <c r="JLN1" s="17"/>
      <c r="JLO1" s="17"/>
      <c r="JLP1" s="17"/>
      <c r="JLQ1" s="17"/>
      <c r="JLR1" s="17"/>
      <c r="JLS1" s="17"/>
      <c r="JLT1" s="17"/>
      <c r="JLU1" s="17"/>
      <c r="JLV1" s="17"/>
      <c r="JLW1" s="17"/>
      <c r="JLX1" s="17"/>
      <c r="JLY1" s="17"/>
      <c r="JLZ1" s="17"/>
      <c r="JMA1" s="17"/>
      <c r="JMB1" s="17"/>
      <c r="JMC1" s="17"/>
      <c r="JMD1" s="17"/>
      <c r="JME1" s="17"/>
      <c r="JMF1" s="17"/>
      <c r="JMG1" s="17"/>
      <c r="JMH1" s="17"/>
      <c r="JMI1" s="17"/>
      <c r="JMJ1" s="17"/>
      <c r="JMK1" s="17"/>
      <c r="JML1" s="17"/>
      <c r="JMM1" s="17"/>
      <c r="JMN1" s="17"/>
      <c r="JMO1" s="17"/>
      <c r="JMP1" s="17"/>
      <c r="JMQ1" s="17"/>
      <c r="JMR1" s="17"/>
      <c r="JMS1" s="17"/>
      <c r="JMT1" s="17"/>
      <c r="JMU1" s="17"/>
      <c r="JMV1" s="17"/>
      <c r="JMW1" s="17"/>
      <c r="JMX1" s="17"/>
      <c r="JMY1" s="17"/>
      <c r="JMZ1" s="17"/>
      <c r="JNA1" s="17"/>
      <c r="JNB1" s="17"/>
      <c r="JNC1" s="17"/>
      <c r="JND1" s="17"/>
      <c r="JNE1" s="17"/>
      <c r="JNF1" s="17"/>
      <c r="JNG1" s="17"/>
      <c r="JNH1" s="17"/>
      <c r="JNI1" s="17"/>
      <c r="JNJ1" s="17"/>
      <c r="JNK1" s="17"/>
      <c r="JNL1" s="17"/>
      <c r="JNM1" s="17"/>
      <c r="JNN1" s="17"/>
      <c r="JNO1" s="17"/>
      <c r="JNP1" s="17"/>
      <c r="JNQ1" s="17"/>
      <c r="JNR1" s="17"/>
      <c r="JNS1" s="17"/>
      <c r="JNT1" s="17"/>
      <c r="JNU1" s="17"/>
      <c r="JNV1" s="17"/>
      <c r="JNW1" s="17"/>
      <c r="JNX1" s="17"/>
      <c r="JNY1" s="17"/>
      <c r="JNZ1" s="17"/>
      <c r="JOA1" s="17"/>
      <c r="JOB1" s="17"/>
      <c r="JOC1" s="17"/>
      <c r="JOD1" s="17"/>
      <c r="JOE1" s="17"/>
      <c r="JOF1" s="17"/>
      <c r="JOG1" s="17"/>
      <c r="JOH1" s="17"/>
      <c r="JOI1" s="17"/>
      <c r="JOJ1" s="17"/>
      <c r="JOK1" s="17"/>
      <c r="JOL1" s="17"/>
      <c r="JOM1" s="17"/>
      <c r="JON1" s="17"/>
      <c r="JOO1" s="17"/>
      <c r="JOP1" s="17"/>
      <c r="JOQ1" s="17"/>
      <c r="JOR1" s="17"/>
      <c r="JOS1" s="17"/>
      <c r="JOT1" s="17"/>
      <c r="JOU1" s="17"/>
      <c r="JOV1" s="17"/>
      <c r="JOW1" s="17"/>
      <c r="JOX1" s="17"/>
      <c r="JOY1" s="17"/>
      <c r="JOZ1" s="17"/>
      <c r="JPA1" s="17"/>
      <c r="JPB1" s="17"/>
      <c r="JPC1" s="17"/>
      <c r="JPD1" s="17"/>
      <c r="JPE1" s="17"/>
      <c r="JPF1" s="17"/>
      <c r="JPG1" s="17"/>
      <c r="JPH1" s="17"/>
      <c r="JPI1" s="17"/>
      <c r="JPJ1" s="17"/>
      <c r="JPK1" s="17"/>
      <c r="JPL1" s="17"/>
      <c r="JPM1" s="17"/>
      <c r="JPN1" s="17"/>
      <c r="JPO1" s="17"/>
      <c r="JPP1" s="17"/>
      <c r="JPQ1" s="17"/>
      <c r="JPR1" s="17"/>
      <c r="JPS1" s="17"/>
      <c r="JPT1" s="17"/>
      <c r="JPU1" s="17"/>
      <c r="JPV1" s="17"/>
      <c r="JPW1" s="17"/>
      <c r="JPX1" s="17"/>
      <c r="JPY1" s="17"/>
      <c r="JPZ1" s="17"/>
      <c r="JQA1" s="17"/>
      <c r="JQB1" s="17"/>
      <c r="JQC1" s="17"/>
      <c r="JQD1" s="17"/>
      <c r="JQE1" s="17"/>
      <c r="JQF1" s="17"/>
      <c r="JQG1" s="17"/>
      <c r="JQH1" s="17"/>
      <c r="JQI1" s="17"/>
      <c r="JQJ1" s="17"/>
      <c r="JQK1" s="17"/>
      <c r="JQL1" s="17"/>
      <c r="JQM1" s="17"/>
      <c r="JQN1" s="17"/>
      <c r="JQO1" s="17"/>
      <c r="JQP1" s="17"/>
      <c r="JQQ1" s="17"/>
      <c r="JQR1" s="17"/>
      <c r="JQS1" s="17"/>
      <c r="JQT1" s="17"/>
      <c r="JQU1" s="17"/>
      <c r="JQV1" s="17"/>
      <c r="JQW1" s="17"/>
      <c r="JQX1" s="17"/>
      <c r="JQY1" s="17"/>
      <c r="JQZ1" s="17"/>
      <c r="JRA1" s="17"/>
      <c r="JRB1" s="17"/>
      <c r="JRC1" s="17"/>
      <c r="JRD1" s="17"/>
      <c r="JRE1" s="17"/>
      <c r="JRF1" s="17"/>
      <c r="JRG1" s="17"/>
      <c r="JRH1" s="17"/>
      <c r="JRI1" s="17"/>
      <c r="JRJ1" s="17"/>
      <c r="JRK1" s="17"/>
      <c r="JRL1" s="17"/>
      <c r="JRM1" s="17"/>
      <c r="JRN1" s="17"/>
      <c r="JRO1" s="17"/>
      <c r="JRP1" s="17"/>
      <c r="JRQ1" s="17"/>
      <c r="JRR1" s="17"/>
      <c r="JRS1" s="17"/>
      <c r="JRT1" s="17"/>
      <c r="JRU1" s="17"/>
      <c r="JRV1" s="17"/>
      <c r="JRW1" s="17"/>
      <c r="JRX1" s="17"/>
      <c r="JRY1" s="17"/>
      <c r="JRZ1" s="17"/>
      <c r="JSA1" s="17"/>
      <c r="JSB1" s="17"/>
      <c r="JSC1" s="17"/>
      <c r="JSD1" s="17"/>
      <c r="JSE1" s="17"/>
      <c r="JSF1" s="17"/>
      <c r="JSG1" s="17"/>
      <c r="JSH1" s="17"/>
      <c r="JSI1" s="17"/>
      <c r="JSJ1" s="17"/>
      <c r="JSK1" s="17"/>
      <c r="JSL1" s="17"/>
      <c r="JSM1" s="17"/>
      <c r="JSN1" s="17"/>
      <c r="JSO1" s="17"/>
      <c r="JSP1" s="17"/>
      <c r="JSQ1" s="17"/>
      <c r="JSR1" s="17"/>
      <c r="JSS1" s="17"/>
      <c r="JST1" s="17"/>
      <c r="JSU1" s="17"/>
      <c r="JSV1" s="17"/>
      <c r="JSW1" s="17"/>
      <c r="JSX1" s="17"/>
      <c r="JSY1" s="17"/>
      <c r="JSZ1" s="17"/>
      <c r="JTA1" s="17"/>
      <c r="JTB1" s="17"/>
      <c r="JTC1" s="17"/>
      <c r="JTD1" s="17"/>
      <c r="JTE1" s="17"/>
      <c r="JTF1" s="17"/>
      <c r="JTG1" s="17"/>
      <c r="JTH1" s="17"/>
      <c r="JTI1" s="17"/>
      <c r="JTJ1" s="17"/>
      <c r="JTK1" s="17"/>
      <c r="JTL1" s="17"/>
      <c r="JTM1" s="17"/>
      <c r="JTN1" s="17"/>
      <c r="JTO1" s="17"/>
      <c r="JTP1" s="17"/>
      <c r="JTQ1" s="17"/>
      <c r="JTR1" s="17"/>
      <c r="JTS1" s="17"/>
      <c r="JTT1" s="17"/>
      <c r="JTU1" s="17"/>
      <c r="JTV1" s="17"/>
      <c r="JTW1" s="17"/>
      <c r="JTX1" s="17"/>
      <c r="JTY1" s="17"/>
      <c r="JTZ1" s="17"/>
      <c r="JUA1" s="17"/>
      <c r="JUB1" s="17"/>
      <c r="JUC1" s="17"/>
      <c r="JUD1" s="17"/>
      <c r="JUE1" s="17"/>
      <c r="JUF1" s="17"/>
      <c r="JUG1" s="17"/>
      <c r="JUH1" s="17"/>
      <c r="JUI1" s="17"/>
      <c r="JUJ1" s="17"/>
      <c r="JUK1" s="17"/>
      <c r="JUL1" s="17"/>
      <c r="JUM1" s="17"/>
      <c r="JUN1" s="17"/>
      <c r="JUO1" s="17"/>
      <c r="JUP1" s="17"/>
      <c r="JUQ1" s="17"/>
      <c r="JUR1" s="17"/>
      <c r="JUS1" s="17"/>
      <c r="JUT1" s="17"/>
      <c r="JUU1" s="17"/>
      <c r="JUV1" s="17"/>
      <c r="JUW1" s="17"/>
      <c r="JUX1" s="17"/>
      <c r="JUY1" s="17"/>
      <c r="JUZ1" s="17"/>
      <c r="JVA1" s="17"/>
      <c r="JVB1" s="17"/>
      <c r="JVC1" s="17"/>
      <c r="JVD1" s="17"/>
      <c r="JVE1" s="17"/>
      <c r="JVF1" s="17"/>
      <c r="JVG1" s="17"/>
      <c r="JVH1" s="17"/>
      <c r="JVI1" s="17"/>
      <c r="JVJ1" s="17"/>
      <c r="JVK1" s="17"/>
      <c r="JVL1" s="17"/>
      <c r="JVM1" s="17"/>
      <c r="JVN1" s="17"/>
      <c r="JVO1" s="17"/>
      <c r="JVP1" s="17"/>
      <c r="JVQ1" s="17"/>
      <c r="JVR1" s="17"/>
      <c r="JVS1" s="17"/>
      <c r="JVT1" s="17"/>
      <c r="JVU1" s="17"/>
      <c r="JVV1" s="17"/>
      <c r="JVW1" s="17"/>
      <c r="JVX1" s="17"/>
      <c r="JVY1" s="17"/>
      <c r="JVZ1" s="17"/>
      <c r="JWA1" s="17"/>
      <c r="JWB1" s="17"/>
      <c r="JWC1" s="17"/>
      <c r="JWD1" s="17"/>
      <c r="JWE1" s="17"/>
      <c r="JWF1" s="17"/>
      <c r="JWG1" s="17"/>
      <c r="JWH1" s="17"/>
      <c r="JWI1" s="17"/>
      <c r="JWJ1" s="17"/>
      <c r="JWK1" s="17"/>
      <c r="JWL1" s="17"/>
      <c r="JWM1" s="17"/>
      <c r="JWN1" s="17"/>
      <c r="JWO1" s="17"/>
      <c r="JWP1" s="17"/>
      <c r="JWQ1" s="17"/>
      <c r="JWR1" s="17"/>
      <c r="JWS1" s="17"/>
      <c r="JWT1" s="17"/>
      <c r="JWU1" s="17"/>
      <c r="JWV1" s="17"/>
      <c r="JWW1" s="17"/>
      <c r="JWX1" s="17"/>
      <c r="JWY1" s="17"/>
      <c r="JWZ1" s="17"/>
      <c r="JXA1" s="17"/>
      <c r="JXB1" s="17"/>
      <c r="JXC1" s="17"/>
      <c r="JXD1" s="17"/>
      <c r="JXE1" s="17"/>
      <c r="JXF1" s="17"/>
      <c r="JXG1" s="17"/>
      <c r="JXH1" s="17"/>
      <c r="JXI1" s="17"/>
      <c r="JXJ1" s="17"/>
      <c r="JXK1" s="17"/>
      <c r="JXL1" s="17"/>
      <c r="JXM1" s="17"/>
      <c r="JXN1" s="17"/>
      <c r="JXO1" s="17"/>
      <c r="JXP1" s="17"/>
      <c r="JXQ1" s="17"/>
      <c r="JXR1" s="17"/>
      <c r="JXS1" s="17"/>
      <c r="JXT1" s="17"/>
      <c r="JXU1" s="17"/>
      <c r="JXV1" s="17"/>
      <c r="JXW1" s="17"/>
      <c r="JXX1" s="17"/>
      <c r="JXY1" s="17"/>
      <c r="JXZ1" s="17"/>
      <c r="JYA1" s="17"/>
      <c r="JYB1" s="17"/>
      <c r="JYC1" s="17"/>
      <c r="JYD1" s="17"/>
      <c r="JYE1" s="17"/>
      <c r="JYF1" s="17"/>
      <c r="JYG1" s="17"/>
      <c r="JYH1" s="17"/>
      <c r="JYI1" s="17"/>
      <c r="JYJ1" s="17"/>
      <c r="JYK1" s="17"/>
      <c r="JYL1" s="17"/>
      <c r="JYM1" s="17"/>
      <c r="JYN1" s="17"/>
      <c r="JYO1" s="17"/>
      <c r="JYP1" s="17"/>
      <c r="JYQ1" s="17"/>
      <c r="JYR1" s="17"/>
      <c r="JYS1" s="17"/>
      <c r="JYT1" s="17"/>
      <c r="JYU1" s="17"/>
      <c r="JYV1" s="17"/>
      <c r="JYW1" s="17"/>
      <c r="JYX1" s="17"/>
      <c r="JYY1" s="17"/>
      <c r="JYZ1" s="17"/>
      <c r="JZA1" s="17"/>
      <c r="JZB1" s="17"/>
      <c r="JZC1" s="17"/>
      <c r="JZD1" s="17"/>
      <c r="JZE1" s="17"/>
      <c r="JZF1" s="17"/>
      <c r="JZG1" s="17"/>
      <c r="JZH1" s="17"/>
      <c r="JZI1" s="17"/>
      <c r="JZJ1" s="17"/>
      <c r="JZK1" s="17"/>
      <c r="JZL1" s="17"/>
      <c r="JZM1" s="17"/>
      <c r="JZN1" s="17"/>
      <c r="JZO1" s="17"/>
      <c r="JZP1" s="17"/>
      <c r="JZQ1" s="17"/>
      <c r="JZR1" s="17"/>
      <c r="JZS1" s="17"/>
      <c r="JZT1" s="17"/>
      <c r="JZU1" s="17"/>
      <c r="JZV1" s="17"/>
      <c r="JZW1" s="17"/>
      <c r="JZX1" s="17"/>
      <c r="JZY1" s="17"/>
      <c r="JZZ1" s="17"/>
      <c r="KAA1" s="17"/>
      <c r="KAB1" s="17"/>
      <c r="KAC1" s="17"/>
      <c r="KAD1" s="17"/>
      <c r="KAE1" s="17"/>
      <c r="KAF1" s="17"/>
      <c r="KAG1" s="17"/>
      <c r="KAH1" s="17"/>
      <c r="KAI1" s="17"/>
      <c r="KAJ1" s="17"/>
      <c r="KAK1" s="17"/>
      <c r="KAL1" s="17"/>
      <c r="KAM1" s="17"/>
      <c r="KAN1" s="17"/>
      <c r="KAO1" s="17"/>
      <c r="KAP1" s="17"/>
      <c r="KAQ1" s="17"/>
      <c r="KAR1" s="17"/>
      <c r="KAS1" s="17"/>
      <c r="KAT1" s="17"/>
      <c r="KAU1" s="17"/>
      <c r="KAV1" s="17"/>
      <c r="KAW1" s="17"/>
      <c r="KAX1" s="17"/>
      <c r="KAY1" s="17"/>
      <c r="KAZ1" s="17"/>
      <c r="KBA1" s="17"/>
      <c r="KBB1" s="17"/>
      <c r="KBC1" s="17"/>
      <c r="KBD1" s="17"/>
      <c r="KBE1" s="17"/>
      <c r="KBF1" s="17"/>
      <c r="KBG1" s="17"/>
      <c r="KBH1" s="17"/>
      <c r="KBI1" s="17"/>
      <c r="KBJ1" s="17"/>
      <c r="KBK1" s="17"/>
      <c r="KBL1" s="17"/>
      <c r="KBM1" s="17"/>
      <c r="KBN1" s="17"/>
      <c r="KBO1" s="17"/>
      <c r="KBP1" s="17"/>
      <c r="KBQ1" s="17"/>
      <c r="KBR1" s="17"/>
      <c r="KBS1" s="17"/>
      <c r="KBT1" s="17"/>
      <c r="KBU1" s="17"/>
      <c r="KBV1" s="17"/>
      <c r="KBW1" s="17"/>
      <c r="KBX1" s="17"/>
      <c r="KBY1" s="17"/>
      <c r="KBZ1" s="17"/>
      <c r="KCA1" s="17"/>
      <c r="KCB1" s="17"/>
      <c r="KCC1" s="17"/>
      <c r="KCD1" s="17"/>
      <c r="KCE1" s="17"/>
      <c r="KCF1" s="17"/>
      <c r="KCG1" s="17"/>
      <c r="KCH1" s="17"/>
      <c r="KCI1" s="17"/>
      <c r="KCJ1" s="17"/>
      <c r="KCK1" s="17"/>
      <c r="KCL1" s="17"/>
      <c r="KCM1" s="17"/>
      <c r="KCN1" s="17"/>
      <c r="KCO1" s="17"/>
      <c r="KCP1" s="17"/>
      <c r="KCQ1" s="17"/>
      <c r="KCR1" s="17"/>
      <c r="KCS1" s="17"/>
      <c r="KCT1" s="17"/>
      <c r="KCU1" s="17"/>
      <c r="KCV1" s="17"/>
      <c r="KCW1" s="17"/>
      <c r="KCX1" s="17"/>
      <c r="KCY1" s="17"/>
      <c r="KCZ1" s="17"/>
      <c r="KDA1" s="17"/>
      <c r="KDB1" s="17"/>
      <c r="KDC1" s="17"/>
      <c r="KDD1" s="17"/>
      <c r="KDE1" s="17"/>
      <c r="KDF1" s="17"/>
      <c r="KDG1" s="17"/>
      <c r="KDH1" s="17"/>
      <c r="KDI1" s="17"/>
      <c r="KDJ1" s="17"/>
      <c r="KDK1" s="17"/>
      <c r="KDL1" s="17"/>
      <c r="KDM1" s="17"/>
      <c r="KDN1" s="17"/>
      <c r="KDO1" s="17"/>
      <c r="KDP1" s="17"/>
      <c r="KDQ1" s="17"/>
      <c r="KDR1" s="17"/>
      <c r="KDS1" s="17"/>
      <c r="KDT1" s="17"/>
      <c r="KDU1" s="17"/>
      <c r="KDV1" s="17"/>
      <c r="KDW1" s="17"/>
      <c r="KDX1" s="17"/>
      <c r="KDY1" s="17"/>
      <c r="KDZ1" s="17"/>
      <c r="KEA1" s="17"/>
      <c r="KEB1" s="17"/>
      <c r="KEC1" s="17"/>
      <c r="KED1" s="17"/>
      <c r="KEE1" s="17"/>
      <c r="KEF1" s="17"/>
      <c r="KEG1" s="17"/>
      <c r="KEH1" s="17"/>
      <c r="KEI1" s="17"/>
      <c r="KEJ1" s="17"/>
      <c r="KEK1" s="17"/>
      <c r="KEL1" s="17"/>
      <c r="KEM1" s="17"/>
      <c r="KEN1" s="17"/>
      <c r="KEO1" s="17"/>
      <c r="KEP1" s="17"/>
      <c r="KEQ1" s="17"/>
      <c r="KER1" s="17"/>
      <c r="KES1" s="17"/>
      <c r="KET1" s="17"/>
      <c r="KEU1" s="17"/>
      <c r="KEV1" s="17"/>
      <c r="KEW1" s="17"/>
      <c r="KEX1" s="17"/>
      <c r="KEY1" s="17"/>
      <c r="KEZ1" s="17"/>
      <c r="KFA1" s="17"/>
      <c r="KFB1" s="17"/>
      <c r="KFC1" s="17"/>
      <c r="KFD1" s="17"/>
      <c r="KFE1" s="17"/>
      <c r="KFF1" s="17"/>
      <c r="KFG1" s="17"/>
      <c r="KFH1" s="17"/>
      <c r="KFI1" s="17"/>
      <c r="KFJ1" s="17"/>
      <c r="KFK1" s="17"/>
      <c r="KFL1" s="17"/>
      <c r="KFM1" s="17"/>
      <c r="KFN1" s="17"/>
      <c r="KFO1" s="17"/>
      <c r="KFP1" s="17"/>
      <c r="KFQ1" s="17"/>
      <c r="KFR1" s="17"/>
      <c r="KFS1" s="17"/>
      <c r="KFT1" s="17"/>
      <c r="KFU1" s="17"/>
      <c r="KFV1" s="17"/>
      <c r="KFW1" s="17"/>
      <c r="KFX1" s="17"/>
      <c r="KFY1" s="17"/>
      <c r="KFZ1" s="17"/>
      <c r="KGA1" s="17"/>
      <c r="KGB1" s="17"/>
      <c r="KGC1" s="17"/>
      <c r="KGD1" s="17"/>
      <c r="KGE1" s="17"/>
      <c r="KGF1" s="17"/>
      <c r="KGG1" s="17"/>
      <c r="KGH1" s="17"/>
      <c r="KGI1" s="17"/>
      <c r="KGJ1" s="17"/>
      <c r="KGK1" s="17"/>
      <c r="KGL1" s="17"/>
      <c r="KGM1" s="17"/>
      <c r="KGN1" s="17"/>
      <c r="KGO1" s="17"/>
      <c r="KGP1" s="17"/>
      <c r="KGQ1" s="17"/>
      <c r="KGR1" s="17"/>
      <c r="KGS1" s="17"/>
      <c r="KGT1" s="17"/>
      <c r="KGU1" s="17"/>
      <c r="KGV1" s="17"/>
      <c r="KGW1" s="17"/>
      <c r="KGX1" s="17"/>
      <c r="KGY1" s="17"/>
      <c r="KGZ1" s="17"/>
      <c r="KHA1" s="17"/>
      <c r="KHB1" s="17"/>
      <c r="KHC1" s="17"/>
      <c r="KHD1" s="17"/>
      <c r="KHE1" s="17"/>
      <c r="KHF1" s="17"/>
      <c r="KHG1" s="17"/>
      <c r="KHH1" s="17"/>
      <c r="KHI1" s="17"/>
      <c r="KHJ1" s="17"/>
      <c r="KHK1" s="17"/>
      <c r="KHL1" s="17"/>
      <c r="KHM1" s="17"/>
      <c r="KHN1" s="17"/>
      <c r="KHO1" s="17"/>
      <c r="KHP1" s="17"/>
      <c r="KHQ1" s="17"/>
      <c r="KHR1" s="17"/>
      <c r="KHS1" s="17"/>
      <c r="KHT1" s="17"/>
      <c r="KHU1" s="17"/>
      <c r="KHV1" s="17"/>
      <c r="KHW1" s="17"/>
      <c r="KHX1" s="17"/>
      <c r="KHY1" s="17"/>
      <c r="KHZ1" s="17"/>
      <c r="KIA1" s="17"/>
      <c r="KIB1" s="17"/>
      <c r="KIC1" s="17"/>
      <c r="KID1" s="17"/>
      <c r="KIE1" s="17"/>
      <c r="KIF1" s="17"/>
      <c r="KIG1" s="17"/>
      <c r="KIH1" s="17"/>
      <c r="KII1" s="17"/>
      <c r="KIJ1" s="17"/>
      <c r="KIK1" s="17"/>
      <c r="KIL1" s="17"/>
      <c r="KIM1" s="17"/>
      <c r="KIN1" s="17"/>
      <c r="KIO1" s="17"/>
      <c r="KIP1" s="17"/>
      <c r="KIQ1" s="17"/>
      <c r="KIR1" s="17"/>
      <c r="KIS1" s="17"/>
      <c r="KIT1" s="17"/>
      <c r="KIU1" s="17"/>
      <c r="KIV1" s="17"/>
      <c r="KIW1" s="17"/>
      <c r="KIX1" s="17"/>
      <c r="KIY1" s="17"/>
      <c r="KIZ1" s="17"/>
      <c r="KJA1" s="17"/>
      <c r="KJB1" s="17"/>
      <c r="KJC1" s="17"/>
      <c r="KJD1" s="17"/>
      <c r="KJE1" s="17"/>
      <c r="KJF1" s="17"/>
      <c r="KJG1" s="17"/>
      <c r="KJH1" s="17"/>
      <c r="KJI1" s="17"/>
      <c r="KJJ1" s="17"/>
      <c r="KJK1" s="17"/>
      <c r="KJL1" s="17"/>
      <c r="KJM1" s="17"/>
      <c r="KJN1" s="17"/>
      <c r="KJO1" s="17"/>
      <c r="KJP1" s="17"/>
      <c r="KJQ1" s="17"/>
      <c r="KJR1" s="17"/>
      <c r="KJS1" s="17"/>
      <c r="KJT1" s="17"/>
      <c r="KJU1" s="17"/>
      <c r="KJV1" s="17"/>
      <c r="KJW1" s="17"/>
      <c r="KJX1" s="17"/>
      <c r="KJY1" s="17"/>
      <c r="KJZ1" s="17"/>
      <c r="KKA1" s="17"/>
      <c r="KKB1" s="17"/>
      <c r="KKC1" s="17"/>
      <c r="KKD1" s="17"/>
      <c r="KKE1" s="17"/>
      <c r="KKF1" s="17"/>
      <c r="KKG1" s="17"/>
      <c r="KKH1" s="17"/>
      <c r="KKI1" s="17"/>
      <c r="KKJ1" s="17"/>
      <c r="KKK1" s="17"/>
      <c r="KKL1" s="17"/>
      <c r="KKM1" s="17"/>
      <c r="KKN1" s="17"/>
      <c r="KKO1" s="17"/>
      <c r="KKP1" s="17"/>
      <c r="KKQ1" s="17"/>
      <c r="KKR1" s="17"/>
      <c r="KKS1" s="17"/>
      <c r="KKT1" s="17"/>
      <c r="KKU1" s="17"/>
      <c r="KKV1" s="17"/>
      <c r="KKW1" s="17"/>
      <c r="KKX1" s="17"/>
      <c r="KKY1" s="17"/>
      <c r="KKZ1" s="17"/>
      <c r="KLA1" s="17"/>
      <c r="KLB1" s="17"/>
      <c r="KLC1" s="17"/>
      <c r="KLD1" s="17"/>
      <c r="KLE1" s="17"/>
      <c r="KLF1" s="17"/>
      <c r="KLG1" s="17"/>
      <c r="KLH1" s="17"/>
      <c r="KLI1" s="17"/>
      <c r="KLJ1" s="17"/>
      <c r="KLK1" s="17"/>
      <c r="KLL1" s="17"/>
      <c r="KLM1" s="17"/>
      <c r="KLN1" s="17"/>
      <c r="KLO1" s="17"/>
      <c r="KLP1" s="17"/>
      <c r="KLQ1" s="17"/>
      <c r="KLR1" s="17"/>
      <c r="KLS1" s="17"/>
      <c r="KLT1" s="17"/>
      <c r="KLU1" s="17"/>
      <c r="KLV1" s="17"/>
      <c r="KLW1" s="17"/>
      <c r="KLX1" s="17"/>
      <c r="KLY1" s="17"/>
      <c r="KLZ1" s="17"/>
      <c r="KMA1" s="17"/>
      <c r="KMB1" s="17"/>
      <c r="KMC1" s="17"/>
      <c r="KMD1" s="17"/>
      <c r="KME1" s="17"/>
      <c r="KMF1" s="17"/>
      <c r="KMG1" s="17"/>
      <c r="KMH1" s="17"/>
      <c r="KMI1" s="17"/>
      <c r="KMJ1" s="17"/>
      <c r="KMK1" s="17"/>
      <c r="KML1" s="17"/>
      <c r="KMM1" s="17"/>
      <c r="KMN1" s="17"/>
      <c r="KMO1" s="17"/>
      <c r="KMP1" s="17"/>
      <c r="KMQ1" s="17"/>
      <c r="KMR1" s="17"/>
      <c r="KMS1" s="17"/>
      <c r="KMT1" s="17"/>
      <c r="KMU1" s="17"/>
      <c r="KMV1" s="17"/>
      <c r="KMW1" s="17"/>
      <c r="KMX1" s="17"/>
      <c r="KMY1" s="17"/>
      <c r="KMZ1" s="17"/>
      <c r="KNA1" s="17"/>
      <c r="KNB1" s="17"/>
      <c r="KNC1" s="17"/>
      <c r="KND1" s="17"/>
      <c r="KNE1" s="17"/>
      <c r="KNF1" s="17"/>
      <c r="KNG1" s="17"/>
      <c r="KNH1" s="17"/>
      <c r="KNI1" s="17"/>
      <c r="KNJ1" s="17"/>
      <c r="KNK1" s="17"/>
      <c r="KNL1" s="17"/>
      <c r="KNM1" s="17"/>
      <c r="KNN1" s="17"/>
      <c r="KNO1" s="17"/>
      <c r="KNP1" s="17"/>
      <c r="KNQ1" s="17"/>
      <c r="KNR1" s="17"/>
      <c r="KNS1" s="17"/>
      <c r="KNT1" s="17"/>
      <c r="KNU1" s="17"/>
      <c r="KNV1" s="17"/>
      <c r="KNW1" s="17"/>
      <c r="KNX1" s="17"/>
      <c r="KNY1" s="17"/>
      <c r="KNZ1" s="17"/>
      <c r="KOA1" s="17"/>
      <c r="KOB1" s="17"/>
      <c r="KOC1" s="17"/>
      <c r="KOD1" s="17"/>
      <c r="KOE1" s="17"/>
      <c r="KOF1" s="17"/>
      <c r="KOG1" s="17"/>
      <c r="KOH1" s="17"/>
      <c r="KOI1" s="17"/>
      <c r="KOJ1" s="17"/>
      <c r="KOK1" s="17"/>
      <c r="KOL1" s="17"/>
      <c r="KOM1" s="17"/>
      <c r="KON1" s="17"/>
      <c r="KOO1" s="17"/>
      <c r="KOP1" s="17"/>
      <c r="KOQ1" s="17"/>
      <c r="KOR1" s="17"/>
      <c r="KOS1" s="17"/>
      <c r="KOT1" s="17"/>
      <c r="KOU1" s="17"/>
      <c r="KOV1" s="17"/>
      <c r="KOW1" s="17"/>
      <c r="KOX1" s="17"/>
      <c r="KOY1" s="17"/>
      <c r="KOZ1" s="17"/>
      <c r="KPA1" s="17"/>
      <c r="KPB1" s="17"/>
      <c r="KPC1" s="17"/>
      <c r="KPD1" s="17"/>
      <c r="KPE1" s="17"/>
      <c r="KPF1" s="17"/>
      <c r="KPG1" s="17"/>
      <c r="KPH1" s="17"/>
      <c r="KPI1" s="17"/>
      <c r="KPJ1" s="17"/>
      <c r="KPK1" s="17"/>
      <c r="KPL1" s="17"/>
      <c r="KPM1" s="17"/>
      <c r="KPN1" s="17"/>
      <c r="KPO1" s="17"/>
      <c r="KPP1" s="17"/>
      <c r="KPQ1" s="17"/>
      <c r="KPR1" s="17"/>
      <c r="KPS1" s="17"/>
      <c r="KPT1" s="17"/>
      <c r="KPU1" s="17"/>
      <c r="KPV1" s="17"/>
      <c r="KPW1" s="17"/>
      <c r="KPX1" s="17"/>
      <c r="KPY1" s="17"/>
      <c r="KPZ1" s="17"/>
      <c r="KQA1" s="17"/>
      <c r="KQB1" s="17"/>
      <c r="KQC1" s="17"/>
      <c r="KQD1" s="17"/>
      <c r="KQE1" s="17"/>
      <c r="KQF1" s="17"/>
      <c r="KQG1" s="17"/>
      <c r="KQH1" s="17"/>
      <c r="KQI1" s="17"/>
      <c r="KQJ1" s="17"/>
      <c r="KQK1" s="17"/>
      <c r="KQL1" s="17"/>
      <c r="KQM1" s="17"/>
      <c r="KQN1" s="17"/>
      <c r="KQO1" s="17"/>
      <c r="KQP1" s="17"/>
      <c r="KQQ1" s="17"/>
      <c r="KQR1" s="17"/>
      <c r="KQS1" s="17"/>
      <c r="KQT1" s="17"/>
      <c r="KQU1" s="17"/>
      <c r="KQV1" s="17"/>
      <c r="KQW1" s="17"/>
      <c r="KQX1" s="17"/>
      <c r="KQY1" s="17"/>
      <c r="KQZ1" s="17"/>
      <c r="KRA1" s="17"/>
      <c r="KRB1" s="17"/>
      <c r="KRC1" s="17"/>
      <c r="KRD1" s="17"/>
      <c r="KRE1" s="17"/>
      <c r="KRF1" s="17"/>
      <c r="KRG1" s="17"/>
      <c r="KRH1" s="17"/>
      <c r="KRI1" s="17"/>
      <c r="KRJ1" s="17"/>
      <c r="KRK1" s="17"/>
      <c r="KRL1" s="17"/>
      <c r="KRM1" s="17"/>
      <c r="KRN1" s="17"/>
      <c r="KRO1" s="17"/>
      <c r="KRP1" s="17"/>
      <c r="KRQ1" s="17"/>
      <c r="KRR1" s="17"/>
      <c r="KRS1" s="17"/>
      <c r="KRT1" s="17"/>
      <c r="KRU1" s="17"/>
      <c r="KRV1" s="17"/>
      <c r="KRW1" s="17"/>
      <c r="KRX1" s="17"/>
      <c r="KRY1" s="17"/>
      <c r="KRZ1" s="17"/>
      <c r="KSA1" s="17"/>
      <c r="KSB1" s="17"/>
      <c r="KSC1" s="17"/>
      <c r="KSD1" s="17"/>
      <c r="KSE1" s="17"/>
      <c r="KSF1" s="17"/>
      <c r="KSG1" s="17"/>
      <c r="KSH1" s="17"/>
      <c r="KSI1" s="17"/>
      <c r="KSJ1" s="17"/>
      <c r="KSK1" s="17"/>
      <c r="KSL1" s="17"/>
      <c r="KSM1" s="17"/>
      <c r="KSN1" s="17"/>
      <c r="KSO1" s="17"/>
      <c r="KSP1" s="17"/>
      <c r="KSQ1" s="17"/>
      <c r="KSR1" s="17"/>
      <c r="KSS1" s="17"/>
      <c r="KST1" s="17"/>
      <c r="KSU1" s="17"/>
      <c r="KSV1" s="17"/>
      <c r="KSW1" s="17"/>
      <c r="KSX1" s="17"/>
      <c r="KSY1" s="17"/>
      <c r="KSZ1" s="17"/>
      <c r="KTA1" s="17"/>
      <c r="KTB1" s="17"/>
      <c r="KTC1" s="17"/>
      <c r="KTD1" s="17"/>
      <c r="KTE1" s="17"/>
      <c r="KTF1" s="17"/>
      <c r="KTG1" s="17"/>
      <c r="KTH1" s="17"/>
      <c r="KTI1" s="17"/>
      <c r="KTJ1" s="17"/>
      <c r="KTK1" s="17"/>
      <c r="KTL1" s="17"/>
      <c r="KTM1" s="17"/>
      <c r="KTN1" s="17"/>
      <c r="KTO1" s="17"/>
      <c r="KTP1" s="17"/>
      <c r="KTQ1" s="17"/>
      <c r="KTR1" s="17"/>
      <c r="KTS1" s="17"/>
      <c r="KTT1" s="17"/>
      <c r="KTU1" s="17"/>
      <c r="KTV1" s="17"/>
      <c r="KTW1" s="17"/>
      <c r="KTX1" s="17"/>
      <c r="KTY1" s="17"/>
      <c r="KTZ1" s="17"/>
      <c r="KUA1" s="17"/>
      <c r="KUB1" s="17"/>
      <c r="KUC1" s="17"/>
      <c r="KUD1" s="17"/>
      <c r="KUE1" s="17"/>
      <c r="KUF1" s="17"/>
      <c r="KUG1" s="17"/>
      <c r="KUH1" s="17"/>
      <c r="KUI1" s="17"/>
      <c r="KUJ1" s="17"/>
      <c r="KUK1" s="17"/>
      <c r="KUL1" s="17"/>
      <c r="KUM1" s="17"/>
      <c r="KUN1" s="17"/>
      <c r="KUO1" s="17"/>
      <c r="KUP1" s="17"/>
      <c r="KUQ1" s="17"/>
      <c r="KUR1" s="17"/>
      <c r="KUS1" s="17"/>
      <c r="KUT1" s="17"/>
      <c r="KUU1" s="17"/>
      <c r="KUV1" s="17"/>
      <c r="KUW1" s="17"/>
      <c r="KUX1" s="17"/>
      <c r="KUY1" s="17"/>
      <c r="KUZ1" s="17"/>
      <c r="KVA1" s="17"/>
      <c r="KVB1" s="17"/>
      <c r="KVC1" s="17"/>
      <c r="KVD1" s="17"/>
      <c r="KVE1" s="17"/>
      <c r="KVF1" s="17"/>
      <c r="KVG1" s="17"/>
      <c r="KVH1" s="17"/>
      <c r="KVI1" s="17"/>
      <c r="KVJ1" s="17"/>
      <c r="KVK1" s="17"/>
      <c r="KVL1" s="17"/>
      <c r="KVM1" s="17"/>
      <c r="KVN1" s="17"/>
      <c r="KVO1" s="17"/>
      <c r="KVP1" s="17"/>
      <c r="KVQ1" s="17"/>
      <c r="KVR1" s="17"/>
      <c r="KVS1" s="17"/>
      <c r="KVT1" s="17"/>
      <c r="KVU1" s="17"/>
      <c r="KVV1" s="17"/>
      <c r="KVW1" s="17"/>
      <c r="KVX1" s="17"/>
      <c r="KVY1" s="17"/>
      <c r="KVZ1" s="17"/>
      <c r="KWA1" s="17"/>
      <c r="KWB1" s="17"/>
      <c r="KWC1" s="17"/>
      <c r="KWD1" s="17"/>
      <c r="KWE1" s="17"/>
      <c r="KWF1" s="17"/>
      <c r="KWG1" s="17"/>
      <c r="KWH1" s="17"/>
      <c r="KWI1" s="17"/>
      <c r="KWJ1" s="17"/>
      <c r="KWK1" s="17"/>
      <c r="KWL1" s="17"/>
      <c r="KWM1" s="17"/>
      <c r="KWN1" s="17"/>
      <c r="KWO1" s="17"/>
      <c r="KWP1" s="17"/>
      <c r="KWQ1" s="17"/>
      <c r="KWR1" s="17"/>
      <c r="KWS1" s="17"/>
      <c r="KWT1" s="17"/>
      <c r="KWU1" s="17"/>
      <c r="KWV1" s="17"/>
      <c r="KWW1" s="17"/>
      <c r="KWX1" s="17"/>
      <c r="KWY1" s="17"/>
      <c r="KWZ1" s="17"/>
      <c r="KXA1" s="17"/>
      <c r="KXB1" s="17"/>
      <c r="KXC1" s="17"/>
      <c r="KXD1" s="17"/>
      <c r="KXE1" s="17"/>
      <c r="KXF1" s="17"/>
      <c r="KXG1" s="17"/>
      <c r="KXH1" s="17"/>
      <c r="KXI1" s="17"/>
      <c r="KXJ1" s="17"/>
      <c r="KXK1" s="17"/>
      <c r="KXL1" s="17"/>
      <c r="KXM1" s="17"/>
      <c r="KXN1" s="17"/>
      <c r="KXO1" s="17"/>
      <c r="KXP1" s="17"/>
      <c r="KXQ1" s="17"/>
      <c r="KXR1" s="17"/>
      <c r="KXS1" s="17"/>
      <c r="KXT1" s="17"/>
      <c r="KXU1" s="17"/>
      <c r="KXV1" s="17"/>
      <c r="KXW1" s="17"/>
      <c r="KXX1" s="17"/>
      <c r="KXY1" s="17"/>
      <c r="KXZ1" s="17"/>
      <c r="KYA1" s="17"/>
      <c r="KYB1" s="17"/>
      <c r="KYC1" s="17"/>
      <c r="KYD1" s="17"/>
      <c r="KYE1" s="17"/>
      <c r="KYF1" s="17"/>
      <c r="KYG1" s="17"/>
      <c r="KYH1" s="17"/>
      <c r="KYI1" s="17"/>
      <c r="KYJ1" s="17"/>
      <c r="KYK1" s="17"/>
      <c r="KYL1" s="17"/>
      <c r="KYM1" s="17"/>
      <c r="KYN1" s="17"/>
      <c r="KYO1" s="17"/>
      <c r="KYP1" s="17"/>
      <c r="KYQ1" s="17"/>
      <c r="KYR1" s="17"/>
      <c r="KYS1" s="17"/>
      <c r="KYT1" s="17"/>
      <c r="KYU1" s="17"/>
      <c r="KYV1" s="17"/>
      <c r="KYW1" s="17"/>
      <c r="KYX1" s="17"/>
      <c r="KYY1" s="17"/>
      <c r="KYZ1" s="17"/>
      <c r="KZA1" s="17"/>
      <c r="KZB1" s="17"/>
      <c r="KZC1" s="17"/>
      <c r="KZD1" s="17"/>
      <c r="KZE1" s="17"/>
      <c r="KZF1" s="17"/>
      <c r="KZG1" s="17"/>
      <c r="KZH1" s="17"/>
      <c r="KZI1" s="17"/>
      <c r="KZJ1" s="17"/>
      <c r="KZK1" s="17"/>
      <c r="KZL1" s="17"/>
      <c r="KZM1" s="17"/>
      <c r="KZN1" s="17"/>
      <c r="KZO1" s="17"/>
      <c r="KZP1" s="17"/>
      <c r="KZQ1" s="17"/>
      <c r="KZR1" s="17"/>
      <c r="KZS1" s="17"/>
      <c r="KZT1" s="17"/>
      <c r="KZU1" s="17"/>
      <c r="KZV1" s="17"/>
      <c r="KZW1" s="17"/>
      <c r="KZX1" s="17"/>
      <c r="KZY1" s="17"/>
      <c r="KZZ1" s="17"/>
      <c r="LAA1" s="17"/>
      <c r="LAB1" s="17"/>
      <c r="LAC1" s="17"/>
      <c r="LAD1" s="17"/>
      <c r="LAE1" s="17"/>
      <c r="LAF1" s="17"/>
      <c r="LAG1" s="17"/>
      <c r="LAH1" s="17"/>
      <c r="LAI1" s="17"/>
      <c r="LAJ1" s="17"/>
      <c r="LAK1" s="17"/>
      <c r="LAL1" s="17"/>
      <c r="LAM1" s="17"/>
      <c r="LAN1" s="17"/>
      <c r="LAO1" s="17"/>
      <c r="LAP1" s="17"/>
      <c r="LAQ1" s="17"/>
      <c r="LAR1" s="17"/>
      <c r="LAS1" s="17"/>
      <c r="LAT1" s="17"/>
      <c r="LAU1" s="17"/>
      <c r="LAV1" s="17"/>
      <c r="LAW1" s="17"/>
      <c r="LAX1" s="17"/>
      <c r="LAY1" s="17"/>
      <c r="LAZ1" s="17"/>
      <c r="LBA1" s="17"/>
      <c r="LBB1" s="17"/>
      <c r="LBC1" s="17"/>
      <c r="LBD1" s="17"/>
      <c r="LBE1" s="17"/>
      <c r="LBF1" s="17"/>
      <c r="LBG1" s="17"/>
      <c r="LBH1" s="17"/>
      <c r="LBI1" s="17"/>
      <c r="LBJ1" s="17"/>
      <c r="LBK1" s="17"/>
      <c r="LBL1" s="17"/>
      <c r="LBM1" s="17"/>
      <c r="LBN1" s="17"/>
      <c r="LBO1" s="17"/>
      <c r="LBP1" s="17"/>
      <c r="LBQ1" s="17"/>
      <c r="LBR1" s="17"/>
      <c r="LBS1" s="17"/>
      <c r="LBT1" s="17"/>
      <c r="LBU1" s="17"/>
      <c r="LBV1" s="17"/>
      <c r="LBW1" s="17"/>
      <c r="LBX1" s="17"/>
      <c r="LBY1" s="17"/>
      <c r="LBZ1" s="17"/>
      <c r="LCA1" s="17"/>
      <c r="LCB1" s="17"/>
      <c r="LCC1" s="17"/>
      <c r="LCD1" s="17"/>
      <c r="LCE1" s="17"/>
      <c r="LCF1" s="17"/>
      <c r="LCG1" s="17"/>
      <c r="LCH1" s="17"/>
      <c r="LCI1" s="17"/>
      <c r="LCJ1" s="17"/>
      <c r="LCK1" s="17"/>
      <c r="LCL1" s="17"/>
      <c r="LCM1" s="17"/>
      <c r="LCN1" s="17"/>
      <c r="LCO1" s="17"/>
      <c r="LCP1" s="17"/>
      <c r="LCQ1" s="17"/>
      <c r="LCR1" s="17"/>
      <c r="LCS1" s="17"/>
      <c r="LCT1" s="17"/>
      <c r="LCU1" s="17"/>
      <c r="LCV1" s="17"/>
      <c r="LCW1" s="17"/>
      <c r="LCX1" s="17"/>
      <c r="LCY1" s="17"/>
      <c r="LCZ1" s="17"/>
      <c r="LDA1" s="17"/>
      <c r="LDB1" s="17"/>
      <c r="LDC1" s="17"/>
      <c r="LDD1" s="17"/>
      <c r="LDE1" s="17"/>
      <c r="LDF1" s="17"/>
      <c r="LDG1" s="17"/>
      <c r="LDH1" s="17"/>
      <c r="LDI1" s="17"/>
      <c r="LDJ1" s="17"/>
      <c r="LDK1" s="17"/>
      <c r="LDL1" s="17"/>
      <c r="LDM1" s="17"/>
      <c r="LDN1" s="17"/>
      <c r="LDO1" s="17"/>
      <c r="LDP1" s="17"/>
      <c r="LDQ1" s="17"/>
      <c r="LDR1" s="17"/>
      <c r="LDS1" s="17"/>
      <c r="LDT1" s="17"/>
      <c r="LDU1" s="17"/>
      <c r="LDV1" s="17"/>
      <c r="LDW1" s="17"/>
      <c r="LDX1" s="17"/>
      <c r="LDY1" s="17"/>
      <c r="LDZ1" s="17"/>
      <c r="LEA1" s="17"/>
      <c r="LEB1" s="17"/>
      <c r="LEC1" s="17"/>
      <c r="LED1" s="17"/>
      <c r="LEE1" s="17"/>
      <c r="LEF1" s="17"/>
      <c r="LEG1" s="17"/>
      <c r="LEH1" s="17"/>
      <c r="LEI1" s="17"/>
      <c r="LEJ1" s="17"/>
      <c r="LEK1" s="17"/>
      <c r="LEL1" s="17"/>
      <c r="LEM1" s="17"/>
      <c r="LEN1" s="17"/>
      <c r="LEO1" s="17"/>
      <c r="LEP1" s="17"/>
      <c r="LEQ1" s="17"/>
      <c r="LER1" s="17"/>
      <c r="LES1" s="17"/>
      <c r="LET1" s="17"/>
      <c r="LEU1" s="17"/>
      <c r="LEV1" s="17"/>
      <c r="LEW1" s="17"/>
      <c r="LEX1" s="17"/>
      <c r="LEY1" s="17"/>
      <c r="LEZ1" s="17"/>
      <c r="LFA1" s="17"/>
      <c r="LFB1" s="17"/>
      <c r="LFC1" s="17"/>
      <c r="LFD1" s="17"/>
      <c r="LFE1" s="17"/>
      <c r="LFF1" s="17"/>
      <c r="LFG1" s="17"/>
      <c r="LFH1" s="17"/>
      <c r="LFI1" s="17"/>
      <c r="LFJ1" s="17"/>
      <c r="LFK1" s="17"/>
      <c r="LFL1" s="17"/>
      <c r="LFM1" s="17"/>
      <c r="LFN1" s="17"/>
      <c r="LFO1" s="17"/>
      <c r="LFP1" s="17"/>
      <c r="LFQ1" s="17"/>
      <c r="LFR1" s="17"/>
      <c r="LFS1" s="17"/>
      <c r="LFT1" s="17"/>
      <c r="LFU1" s="17"/>
      <c r="LFV1" s="17"/>
      <c r="LFW1" s="17"/>
      <c r="LFX1" s="17"/>
      <c r="LFY1" s="17"/>
      <c r="LFZ1" s="17"/>
      <c r="LGA1" s="17"/>
      <c r="LGB1" s="17"/>
      <c r="LGC1" s="17"/>
      <c r="LGD1" s="17"/>
      <c r="LGE1" s="17"/>
      <c r="LGF1" s="17"/>
      <c r="LGG1" s="17"/>
      <c r="LGH1" s="17"/>
      <c r="LGI1" s="17"/>
      <c r="LGJ1" s="17"/>
      <c r="LGK1" s="17"/>
      <c r="LGL1" s="17"/>
      <c r="LGM1" s="17"/>
      <c r="LGN1" s="17"/>
      <c r="LGO1" s="17"/>
      <c r="LGP1" s="17"/>
      <c r="LGQ1" s="17"/>
      <c r="LGR1" s="17"/>
      <c r="LGS1" s="17"/>
      <c r="LGT1" s="17"/>
      <c r="LGU1" s="17"/>
      <c r="LGV1" s="17"/>
      <c r="LGW1" s="17"/>
      <c r="LGX1" s="17"/>
      <c r="LGY1" s="17"/>
      <c r="LGZ1" s="17"/>
      <c r="LHA1" s="17"/>
      <c r="LHB1" s="17"/>
      <c r="LHC1" s="17"/>
      <c r="LHD1" s="17"/>
      <c r="LHE1" s="17"/>
      <c r="LHF1" s="17"/>
      <c r="LHG1" s="17"/>
      <c r="LHH1" s="17"/>
      <c r="LHI1" s="17"/>
      <c r="LHJ1" s="17"/>
      <c r="LHK1" s="17"/>
      <c r="LHL1" s="17"/>
      <c r="LHM1" s="17"/>
      <c r="LHN1" s="17"/>
      <c r="LHO1" s="17"/>
      <c r="LHP1" s="17"/>
      <c r="LHQ1" s="17"/>
      <c r="LHR1" s="17"/>
      <c r="LHS1" s="17"/>
      <c r="LHT1" s="17"/>
      <c r="LHU1" s="17"/>
      <c r="LHV1" s="17"/>
      <c r="LHW1" s="17"/>
      <c r="LHX1" s="17"/>
      <c r="LHY1" s="17"/>
      <c r="LHZ1" s="17"/>
      <c r="LIA1" s="17"/>
      <c r="LIB1" s="17"/>
      <c r="LIC1" s="17"/>
      <c r="LID1" s="17"/>
      <c r="LIE1" s="17"/>
      <c r="LIF1" s="17"/>
      <c r="LIG1" s="17"/>
      <c r="LIH1" s="17"/>
      <c r="LII1" s="17"/>
      <c r="LIJ1" s="17"/>
      <c r="LIK1" s="17"/>
      <c r="LIL1" s="17"/>
      <c r="LIM1" s="17"/>
      <c r="LIN1" s="17"/>
      <c r="LIO1" s="17"/>
      <c r="LIP1" s="17"/>
      <c r="LIQ1" s="17"/>
      <c r="LIR1" s="17"/>
      <c r="LIS1" s="17"/>
      <c r="LIT1" s="17"/>
      <c r="LIU1" s="17"/>
      <c r="LIV1" s="17"/>
      <c r="LIW1" s="17"/>
      <c r="LIX1" s="17"/>
      <c r="LIY1" s="17"/>
      <c r="LIZ1" s="17"/>
      <c r="LJA1" s="17"/>
      <c r="LJB1" s="17"/>
      <c r="LJC1" s="17"/>
      <c r="LJD1" s="17"/>
      <c r="LJE1" s="17"/>
      <c r="LJF1" s="17"/>
      <c r="LJG1" s="17"/>
      <c r="LJH1" s="17"/>
      <c r="LJI1" s="17"/>
      <c r="LJJ1" s="17"/>
      <c r="LJK1" s="17"/>
      <c r="LJL1" s="17"/>
      <c r="LJM1" s="17"/>
      <c r="LJN1" s="17"/>
      <c r="LJO1" s="17"/>
      <c r="LJP1" s="17"/>
      <c r="LJQ1" s="17"/>
      <c r="LJR1" s="17"/>
      <c r="LJS1" s="17"/>
      <c r="LJT1" s="17"/>
      <c r="LJU1" s="17"/>
      <c r="LJV1" s="17"/>
      <c r="LJW1" s="17"/>
      <c r="LJX1" s="17"/>
      <c r="LJY1" s="17"/>
      <c r="LJZ1" s="17"/>
      <c r="LKA1" s="17"/>
      <c r="LKB1" s="17"/>
      <c r="LKC1" s="17"/>
      <c r="LKD1" s="17"/>
      <c r="LKE1" s="17"/>
      <c r="LKF1" s="17"/>
      <c r="LKG1" s="17"/>
      <c r="LKH1" s="17"/>
      <c r="LKI1" s="17"/>
      <c r="LKJ1" s="17"/>
      <c r="LKK1" s="17"/>
      <c r="LKL1" s="17"/>
      <c r="LKM1" s="17"/>
      <c r="LKN1" s="17"/>
      <c r="LKO1" s="17"/>
      <c r="LKP1" s="17"/>
      <c r="LKQ1" s="17"/>
      <c r="LKR1" s="17"/>
      <c r="LKS1" s="17"/>
      <c r="LKT1" s="17"/>
      <c r="LKU1" s="17"/>
      <c r="LKV1" s="17"/>
      <c r="LKW1" s="17"/>
      <c r="LKX1" s="17"/>
      <c r="LKY1" s="17"/>
      <c r="LKZ1" s="17"/>
      <c r="LLA1" s="17"/>
      <c r="LLB1" s="17"/>
      <c r="LLC1" s="17"/>
      <c r="LLD1" s="17"/>
      <c r="LLE1" s="17"/>
      <c r="LLF1" s="17"/>
      <c r="LLG1" s="17"/>
      <c r="LLH1" s="17"/>
      <c r="LLI1" s="17"/>
      <c r="LLJ1" s="17"/>
      <c r="LLK1" s="17"/>
      <c r="LLL1" s="17"/>
      <c r="LLM1" s="17"/>
      <c r="LLN1" s="17"/>
      <c r="LLO1" s="17"/>
      <c r="LLP1" s="17"/>
      <c r="LLQ1" s="17"/>
      <c r="LLR1" s="17"/>
      <c r="LLS1" s="17"/>
      <c r="LLT1" s="17"/>
      <c r="LLU1" s="17"/>
      <c r="LLV1" s="17"/>
      <c r="LLW1" s="17"/>
      <c r="LLX1" s="17"/>
      <c r="LLY1" s="17"/>
      <c r="LLZ1" s="17"/>
      <c r="LMA1" s="17"/>
      <c r="LMB1" s="17"/>
      <c r="LMC1" s="17"/>
      <c r="LMD1" s="17"/>
      <c r="LME1" s="17"/>
      <c r="LMF1" s="17"/>
      <c r="LMG1" s="17"/>
      <c r="LMH1" s="17"/>
      <c r="LMI1" s="17"/>
      <c r="LMJ1" s="17"/>
      <c r="LMK1" s="17"/>
      <c r="LML1" s="17"/>
      <c r="LMM1" s="17"/>
      <c r="LMN1" s="17"/>
      <c r="LMO1" s="17"/>
      <c r="LMP1" s="17"/>
      <c r="LMQ1" s="17"/>
      <c r="LMR1" s="17"/>
      <c r="LMS1" s="17"/>
      <c r="LMT1" s="17"/>
      <c r="LMU1" s="17"/>
      <c r="LMV1" s="17"/>
      <c r="LMW1" s="17"/>
      <c r="LMX1" s="17"/>
      <c r="LMY1" s="17"/>
      <c r="LMZ1" s="17"/>
      <c r="LNA1" s="17"/>
      <c r="LNB1" s="17"/>
      <c r="LNC1" s="17"/>
      <c r="LND1" s="17"/>
      <c r="LNE1" s="17"/>
      <c r="LNF1" s="17"/>
      <c r="LNG1" s="17"/>
      <c r="LNH1" s="17"/>
      <c r="LNI1" s="17"/>
      <c r="LNJ1" s="17"/>
      <c r="LNK1" s="17"/>
      <c r="LNL1" s="17"/>
      <c r="LNM1" s="17"/>
      <c r="LNN1" s="17"/>
      <c r="LNO1" s="17"/>
      <c r="LNP1" s="17"/>
      <c r="LNQ1" s="17"/>
      <c r="LNR1" s="17"/>
      <c r="LNS1" s="17"/>
      <c r="LNT1" s="17"/>
      <c r="LNU1" s="17"/>
      <c r="LNV1" s="17"/>
      <c r="LNW1" s="17"/>
      <c r="LNX1" s="17"/>
      <c r="LNY1" s="17"/>
      <c r="LNZ1" s="17"/>
      <c r="LOA1" s="17"/>
      <c r="LOB1" s="17"/>
      <c r="LOC1" s="17"/>
      <c r="LOD1" s="17"/>
      <c r="LOE1" s="17"/>
      <c r="LOF1" s="17"/>
      <c r="LOG1" s="17"/>
      <c r="LOH1" s="17"/>
      <c r="LOI1" s="17"/>
      <c r="LOJ1" s="17"/>
      <c r="LOK1" s="17"/>
      <c r="LOL1" s="17"/>
      <c r="LOM1" s="17"/>
      <c r="LON1" s="17"/>
      <c r="LOO1" s="17"/>
      <c r="LOP1" s="17"/>
      <c r="LOQ1" s="17"/>
      <c r="LOR1" s="17"/>
      <c r="LOS1" s="17"/>
      <c r="LOT1" s="17"/>
      <c r="LOU1" s="17"/>
      <c r="LOV1" s="17"/>
      <c r="LOW1" s="17"/>
      <c r="LOX1" s="17"/>
      <c r="LOY1" s="17"/>
      <c r="LOZ1" s="17"/>
      <c r="LPA1" s="17"/>
      <c r="LPB1" s="17"/>
      <c r="LPC1" s="17"/>
      <c r="LPD1" s="17"/>
      <c r="LPE1" s="17"/>
      <c r="LPF1" s="17"/>
      <c r="LPG1" s="17"/>
      <c r="LPH1" s="17"/>
      <c r="LPI1" s="17"/>
      <c r="LPJ1" s="17"/>
      <c r="LPK1" s="17"/>
      <c r="LPL1" s="17"/>
      <c r="LPM1" s="17"/>
      <c r="LPN1" s="17"/>
      <c r="LPO1" s="17"/>
      <c r="LPP1" s="17"/>
      <c r="LPQ1" s="17"/>
      <c r="LPR1" s="17"/>
      <c r="LPS1" s="17"/>
      <c r="LPT1" s="17"/>
      <c r="LPU1" s="17"/>
      <c r="LPV1" s="17"/>
      <c r="LPW1" s="17"/>
      <c r="LPX1" s="17"/>
      <c r="LPY1" s="17"/>
      <c r="LPZ1" s="17"/>
      <c r="LQA1" s="17"/>
      <c r="LQB1" s="17"/>
      <c r="LQC1" s="17"/>
      <c r="LQD1" s="17"/>
      <c r="LQE1" s="17"/>
      <c r="LQF1" s="17"/>
      <c r="LQG1" s="17"/>
      <c r="LQH1" s="17"/>
      <c r="LQI1" s="17"/>
      <c r="LQJ1" s="17"/>
      <c r="LQK1" s="17"/>
      <c r="LQL1" s="17"/>
      <c r="LQM1" s="17"/>
      <c r="LQN1" s="17"/>
      <c r="LQO1" s="17"/>
      <c r="LQP1" s="17"/>
      <c r="LQQ1" s="17"/>
      <c r="LQR1" s="17"/>
      <c r="LQS1" s="17"/>
      <c r="LQT1" s="17"/>
      <c r="LQU1" s="17"/>
      <c r="LQV1" s="17"/>
      <c r="LQW1" s="17"/>
      <c r="LQX1" s="17"/>
      <c r="LQY1" s="17"/>
      <c r="LQZ1" s="17"/>
      <c r="LRA1" s="17"/>
      <c r="LRB1" s="17"/>
      <c r="LRC1" s="17"/>
      <c r="LRD1" s="17"/>
      <c r="LRE1" s="17"/>
      <c r="LRF1" s="17"/>
      <c r="LRG1" s="17"/>
      <c r="LRH1" s="17"/>
      <c r="LRI1" s="17"/>
      <c r="LRJ1" s="17"/>
      <c r="LRK1" s="17"/>
      <c r="LRL1" s="17"/>
      <c r="LRM1" s="17"/>
      <c r="LRN1" s="17"/>
      <c r="LRO1" s="17"/>
      <c r="LRP1" s="17"/>
      <c r="LRQ1" s="17"/>
      <c r="LRR1" s="17"/>
      <c r="LRS1" s="17"/>
      <c r="LRT1" s="17"/>
      <c r="LRU1" s="17"/>
      <c r="LRV1" s="17"/>
      <c r="LRW1" s="17"/>
      <c r="LRX1" s="17"/>
      <c r="LRY1" s="17"/>
      <c r="LRZ1" s="17"/>
      <c r="LSA1" s="17"/>
      <c r="LSB1" s="17"/>
      <c r="LSC1" s="17"/>
      <c r="LSD1" s="17"/>
      <c r="LSE1" s="17"/>
      <c r="LSF1" s="17"/>
      <c r="LSG1" s="17"/>
      <c r="LSH1" s="17"/>
      <c r="LSI1" s="17"/>
      <c r="LSJ1" s="17"/>
      <c r="LSK1" s="17"/>
      <c r="LSL1" s="17"/>
      <c r="LSM1" s="17"/>
      <c r="LSN1" s="17"/>
      <c r="LSO1" s="17"/>
      <c r="LSP1" s="17"/>
      <c r="LSQ1" s="17"/>
      <c r="LSR1" s="17"/>
      <c r="LSS1" s="17"/>
      <c r="LST1" s="17"/>
      <c r="LSU1" s="17"/>
      <c r="LSV1" s="17"/>
      <c r="LSW1" s="17"/>
      <c r="LSX1" s="17"/>
      <c r="LSY1" s="17"/>
      <c r="LSZ1" s="17"/>
      <c r="LTA1" s="17"/>
      <c r="LTB1" s="17"/>
      <c r="LTC1" s="17"/>
      <c r="LTD1" s="17"/>
      <c r="LTE1" s="17"/>
      <c r="LTF1" s="17"/>
      <c r="LTG1" s="17"/>
      <c r="LTH1" s="17"/>
      <c r="LTI1" s="17"/>
      <c r="LTJ1" s="17"/>
      <c r="LTK1" s="17"/>
      <c r="LTL1" s="17"/>
      <c r="LTM1" s="17"/>
      <c r="LTN1" s="17"/>
      <c r="LTO1" s="17"/>
      <c r="LTP1" s="17"/>
      <c r="LTQ1" s="17"/>
      <c r="LTR1" s="17"/>
      <c r="LTS1" s="17"/>
      <c r="LTT1" s="17"/>
      <c r="LTU1" s="17"/>
      <c r="LTV1" s="17"/>
      <c r="LTW1" s="17"/>
      <c r="LTX1" s="17"/>
      <c r="LTY1" s="17"/>
      <c r="LTZ1" s="17"/>
      <c r="LUA1" s="17"/>
      <c r="LUB1" s="17"/>
      <c r="LUC1" s="17"/>
      <c r="LUD1" s="17"/>
      <c r="LUE1" s="17"/>
      <c r="LUF1" s="17"/>
      <c r="LUG1" s="17"/>
      <c r="LUH1" s="17"/>
      <c r="LUI1" s="17"/>
      <c r="LUJ1" s="17"/>
      <c r="LUK1" s="17"/>
      <c r="LUL1" s="17"/>
      <c r="LUM1" s="17"/>
      <c r="LUN1" s="17"/>
      <c r="LUO1" s="17"/>
      <c r="LUP1" s="17"/>
      <c r="LUQ1" s="17"/>
      <c r="LUR1" s="17"/>
      <c r="LUS1" s="17"/>
      <c r="LUT1" s="17"/>
      <c r="LUU1" s="17"/>
      <c r="LUV1" s="17"/>
      <c r="LUW1" s="17"/>
      <c r="LUX1" s="17"/>
      <c r="LUY1" s="17"/>
      <c r="LUZ1" s="17"/>
      <c r="LVA1" s="17"/>
      <c r="LVB1" s="17"/>
      <c r="LVC1" s="17"/>
      <c r="LVD1" s="17"/>
      <c r="LVE1" s="17"/>
      <c r="LVF1" s="17"/>
      <c r="LVG1" s="17"/>
      <c r="LVH1" s="17"/>
      <c r="LVI1" s="17"/>
      <c r="LVJ1" s="17"/>
      <c r="LVK1" s="17"/>
      <c r="LVL1" s="17"/>
      <c r="LVM1" s="17"/>
      <c r="LVN1" s="17"/>
      <c r="LVO1" s="17"/>
      <c r="LVP1" s="17"/>
      <c r="LVQ1" s="17"/>
      <c r="LVR1" s="17"/>
      <c r="LVS1" s="17"/>
      <c r="LVT1" s="17"/>
      <c r="LVU1" s="17"/>
      <c r="LVV1" s="17"/>
      <c r="LVW1" s="17"/>
      <c r="LVX1" s="17"/>
      <c r="LVY1" s="17"/>
      <c r="LVZ1" s="17"/>
      <c r="LWA1" s="17"/>
      <c r="LWB1" s="17"/>
      <c r="LWC1" s="17"/>
      <c r="LWD1" s="17"/>
      <c r="LWE1" s="17"/>
      <c r="LWF1" s="17"/>
      <c r="LWG1" s="17"/>
      <c r="LWH1" s="17"/>
      <c r="LWI1" s="17"/>
      <c r="LWJ1" s="17"/>
      <c r="LWK1" s="17"/>
      <c r="LWL1" s="17"/>
      <c r="LWM1" s="17"/>
      <c r="LWN1" s="17"/>
      <c r="LWO1" s="17"/>
      <c r="LWP1" s="17"/>
      <c r="LWQ1" s="17"/>
      <c r="LWR1" s="17"/>
      <c r="LWS1" s="17"/>
      <c r="LWT1" s="17"/>
      <c r="LWU1" s="17"/>
      <c r="LWV1" s="17"/>
      <c r="LWW1" s="17"/>
      <c r="LWX1" s="17"/>
      <c r="LWY1" s="17"/>
      <c r="LWZ1" s="17"/>
      <c r="LXA1" s="17"/>
      <c r="LXB1" s="17"/>
      <c r="LXC1" s="17"/>
      <c r="LXD1" s="17"/>
      <c r="LXE1" s="17"/>
      <c r="LXF1" s="17"/>
      <c r="LXG1" s="17"/>
      <c r="LXH1" s="17"/>
      <c r="LXI1" s="17"/>
      <c r="LXJ1" s="17"/>
      <c r="LXK1" s="17"/>
      <c r="LXL1" s="17"/>
      <c r="LXM1" s="17"/>
      <c r="LXN1" s="17"/>
      <c r="LXO1" s="17"/>
      <c r="LXP1" s="17"/>
      <c r="LXQ1" s="17"/>
      <c r="LXR1" s="17"/>
      <c r="LXS1" s="17"/>
      <c r="LXT1" s="17"/>
      <c r="LXU1" s="17"/>
      <c r="LXV1" s="17"/>
      <c r="LXW1" s="17"/>
      <c r="LXX1" s="17"/>
      <c r="LXY1" s="17"/>
      <c r="LXZ1" s="17"/>
      <c r="LYA1" s="17"/>
      <c r="LYB1" s="17"/>
      <c r="LYC1" s="17"/>
      <c r="LYD1" s="17"/>
      <c r="LYE1" s="17"/>
      <c r="LYF1" s="17"/>
      <c r="LYG1" s="17"/>
      <c r="LYH1" s="17"/>
      <c r="LYI1" s="17"/>
      <c r="LYJ1" s="17"/>
      <c r="LYK1" s="17"/>
      <c r="LYL1" s="17"/>
      <c r="LYM1" s="17"/>
      <c r="LYN1" s="17"/>
      <c r="LYO1" s="17"/>
      <c r="LYP1" s="17"/>
      <c r="LYQ1" s="17"/>
      <c r="LYR1" s="17"/>
      <c r="LYS1" s="17"/>
      <c r="LYT1" s="17"/>
      <c r="LYU1" s="17"/>
      <c r="LYV1" s="17"/>
      <c r="LYW1" s="17"/>
      <c r="LYX1" s="17"/>
      <c r="LYY1" s="17"/>
      <c r="LYZ1" s="17"/>
      <c r="LZA1" s="17"/>
      <c r="LZB1" s="17"/>
      <c r="LZC1" s="17"/>
      <c r="LZD1" s="17"/>
      <c r="LZE1" s="17"/>
      <c r="LZF1" s="17"/>
      <c r="LZG1" s="17"/>
      <c r="LZH1" s="17"/>
      <c r="LZI1" s="17"/>
      <c r="LZJ1" s="17"/>
      <c r="LZK1" s="17"/>
      <c r="LZL1" s="17"/>
      <c r="LZM1" s="17"/>
      <c r="LZN1" s="17"/>
      <c r="LZO1" s="17"/>
      <c r="LZP1" s="17"/>
      <c r="LZQ1" s="17"/>
      <c r="LZR1" s="17"/>
      <c r="LZS1" s="17"/>
      <c r="LZT1" s="17"/>
      <c r="LZU1" s="17"/>
      <c r="LZV1" s="17"/>
      <c r="LZW1" s="17"/>
      <c r="LZX1" s="17"/>
      <c r="LZY1" s="17"/>
      <c r="LZZ1" s="17"/>
      <c r="MAA1" s="17"/>
      <c r="MAB1" s="17"/>
      <c r="MAC1" s="17"/>
      <c r="MAD1" s="17"/>
      <c r="MAE1" s="17"/>
      <c r="MAF1" s="17"/>
      <c r="MAG1" s="17"/>
      <c r="MAH1" s="17"/>
      <c r="MAI1" s="17"/>
      <c r="MAJ1" s="17"/>
      <c r="MAK1" s="17"/>
      <c r="MAL1" s="17"/>
      <c r="MAM1" s="17"/>
      <c r="MAN1" s="17"/>
      <c r="MAO1" s="17"/>
      <c r="MAP1" s="17"/>
      <c r="MAQ1" s="17"/>
      <c r="MAR1" s="17"/>
      <c r="MAS1" s="17"/>
      <c r="MAT1" s="17"/>
      <c r="MAU1" s="17"/>
      <c r="MAV1" s="17"/>
      <c r="MAW1" s="17"/>
      <c r="MAX1" s="17"/>
      <c r="MAY1" s="17"/>
      <c r="MAZ1" s="17"/>
      <c r="MBA1" s="17"/>
      <c r="MBB1" s="17"/>
      <c r="MBC1" s="17"/>
      <c r="MBD1" s="17"/>
      <c r="MBE1" s="17"/>
      <c r="MBF1" s="17"/>
      <c r="MBG1" s="17"/>
      <c r="MBH1" s="17"/>
      <c r="MBI1" s="17"/>
      <c r="MBJ1" s="17"/>
      <c r="MBK1" s="17"/>
      <c r="MBL1" s="17"/>
      <c r="MBM1" s="17"/>
      <c r="MBN1" s="17"/>
      <c r="MBO1" s="17"/>
      <c r="MBP1" s="17"/>
      <c r="MBQ1" s="17"/>
      <c r="MBR1" s="17"/>
      <c r="MBS1" s="17"/>
      <c r="MBT1" s="17"/>
      <c r="MBU1" s="17"/>
      <c r="MBV1" s="17"/>
      <c r="MBW1" s="17"/>
      <c r="MBX1" s="17"/>
      <c r="MBY1" s="17"/>
      <c r="MBZ1" s="17"/>
      <c r="MCA1" s="17"/>
      <c r="MCB1" s="17"/>
      <c r="MCC1" s="17"/>
      <c r="MCD1" s="17"/>
      <c r="MCE1" s="17"/>
      <c r="MCF1" s="17"/>
      <c r="MCG1" s="17"/>
      <c r="MCH1" s="17"/>
      <c r="MCI1" s="17"/>
      <c r="MCJ1" s="17"/>
      <c r="MCK1" s="17"/>
      <c r="MCL1" s="17"/>
      <c r="MCM1" s="17"/>
      <c r="MCN1" s="17"/>
      <c r="MCO1" s="17"/>
      <c r="MCP1" s="17"/>
      <c r="MCQ1" s="17"/>
      <c r="MCR1" s="17"/>
      <c r="MCS1" s="17"/>
      <c r="MCT1" s="17"/>
      <c r="MCU1" s="17"/>
      <c r="MCV1" s="17"/>
      <c r="MCW1" s="17"/>
      <c r="MCX1" s="17"/>
      <c r="MCY1" s="17"/>
      <c r="MCZ1" s="17"/>
      <c r="MDA1" s="17"/>
      <c r="MDB1" s="17"/>
      <c r="MDC1" s="17"/>
      <c r="MDD1" s="17"/>
      <c r="MDE1" s="17"/>
      <c r="MDF1" s="17"/>
      <c r="MDG1" s="17"/>
      <c r="MDH1" s="17"/>
      <c r="MDI1" s="17"/>
      <c r="MDJ1" s="17"/>
      <c r="MDK1" s="17"/>
      <c r="MDL1" s="17"/>
      <c r="MDM1" s="17"/>
      <c r="MDN1" s="17"/>
      <c r="MDO1" s="17"/>
      <c r="MDP1" s="17"/>
      <c r="MDQ1" s="17"/>
      <c r="MDR1" s="17"/>
      <c r="MDS1" s="17"/>
      <c r="MDT1" s="17"/>
      <c r="MDU1" s="17"/>
      <c r="MDV1" s="17"/>
      <c r="MDW1" s="17"/>
      <c r="MDX1" s="17"/>
      <c r="MDY1" s="17"/>
      <c r="MDZ1" s="17"/>
      <c r="MEA1" s="17"/>
      <c r="MEB1" s="17"/>
      <c r="MEC1" s="17"/>
      <c r="MED1" s="17"/>
      <c r="MEE1" s="17"/>
      <c r="MEF1" s="17"/>
      <c r="MEG1" s="17"/>
      <c r="MEH1" s="17"/>
      <c r="MEI1" s="17"/>
      <c r="MEJ1" s="17"/>
      <c r="MEK1" s="17"/>
      <c r="MEL1" s="17"/>
      <c r="MEM1" s="17"/>
      <c r="MEN1" s="17"/>
      <c r="MEO1" s="17"/>
      <c r="MEP1" s="17"/>
      <c r="MEQ1" s="17"/>
      <c r="MER1" s="17"/>
      <c r="MES1" s="17"/>
      <c r="MET1" s="17"/>
      <c r="MEU1" s="17"/>
      <c r="MEV1" s="17"/>
      <c r="MEW1" s="17"/>
      <c r="MEX1" s="17"/>
      <c r="MEY1" s="17"/>
      <c r="MEZ1" s="17"/>
      <c r="MFA1" s="17"/>
      <c r="MFB1" s="17"/>
      <c r="MFC1" s="17"/>
      <c r="MFD1" s="17"/>
      <c r="MFE1" s="17"/>
      <c r="MFF1" s="17"/>
      <c r="MFG1" s="17"/>
      <c r="MFH1" s="17"/>
      <c r="MFI1" s="17"/>
      <c r="MFJ1" s="17"/>
      <c r="MFK1" s="17"/>
      <c r="MFL1" s="17"/>
      <c r="MFM1" s="17"/>
      <c r="MFN1" s="17"/>
      <c r="MFO1" s="17"/>
      <c r="MFP1" s="17"/>
      <c r="MFQ1" s="17"/>
      <c r="MFR1" s="17"/>
      <c r="MFS1" s="17"/>
      <c r="MFT1" s="17"/>
      <c r="MFU1" s="17"/>
      <c r="MFV1" s="17"/>
      <c r="MFW1" s="17"/>
      <c r="MFX1" s="17"/>
      <c r="MFY1" s="17"/>
      <c r="MFZ1" s="17"/>
      <c r="MGA1" s="17"/>
      <c r="MGB1" s="17"/>
      <c r="MGC1" s="17"/>
      <c r="MGD1" s="17"/>
      <c r="MGE1" s="17"/>
      <c r="MGF1" s="17"/>
      <c r="MGG1" s="17"/>
      <c r="MGH1" s="17"/>
      <c r="MGI1" s="17"/>
      <c r="MGJ1" s="17"/>
      <c r="MGK1" s="17"/>
      <c r="MGL1" s="17"/>
      <c r="MGM1" s="17"/>
      <c r="MGN1" s="17"/>
      <c r="MGO1" s="17"/>
      <c r="MGP1" s="17"/>
      <c r="MGQ1" s="17"/>
      <c r="MGR1" s="17"/>
      <c r="MGS1" s="17"/>
      <c r="MGT1" s="17"/>
      <c r="MGU1" s="17"/>
      <c r="MGV1" s="17"/>
      <c r="MGW1" s="17"/>
      <c r="MGX1" s="17"/>
      <c r="MGY1" s="17"/>
      <c r="MGZ1" s="17"/>
      <c r="MHA1" s="17"/>
      <c r="MHB1" s="17"/>
      <c r="MHC1" s="17"/>
      <c r="MHD1" s="17"/>
      <c r="MHE1" s="17"/>
      <c r="MHF1" s="17"/>
      <c r="MHG1" s="17"/>
      <c r="MHH1" s="17"/>
      <c r="MHI1" s="17"/>
      <c r="MHJ1" s="17"/>
      <c r="MHK1" s="17"/>
      <c r="MHL1" s="17"/>
      <c r="MHM1" s="17"/>
      <c r="MHN1" s="17"/>
      <c r="MHO1" s="17"/>
      <c r="MHP1" s="17"/>
      <c r="MHQ1" s="17"/>
      <c r="MHR1" s="17"/>
      <c r="MHS1" s="17"/>
      <c r="MHT1" s="17"/>
      <c r="MHU1" s="17"/>
      <c r="MHV1" s="17"/>
      <c r="MHW1" s="17"/>
      <c r="MHX1" s="17"/>
      <c r="MHY1" s="17"/>
      <c r="MHZ1" s="17"/>
      <c r="MIA1" s="17"/>
      <c r="MIB1" s="17"/>
      <c r="MIC1" s="17"/>
      <c r="MID1" s="17"/>
      <c r="MIE1" s="17"/>
      <c r="MIF1" s="17"/>
      <c r="MIG1" s="17"/>
      <c r="MIH1" s="17"/>
      <c r="MII1" s="17"/>
      <c r="MIJ1" s="17"/>
      <c r="MIK1" s="17"/>
      <c r="MIL1" s="17"/>
      <c r="MIM1" s="17"/>
      <c r="MIN1" s="17"/>
      <c r="MIO1" s="17"/>
      <c r="MIP1" s="17"/>
      <c r="MIQ1" s="17"/>
      <c r="MIR1" s="17"/>
      <c r="MIS1" s="17"/>
      <c r="MIT1" s="17"/>
      <c r="MIU1" s="17"/>
      <c r="MIV1" s="17"/>
      <c r="MIW1" s="17"/>
      <c r="MIX1" s="17"/>
      <c r="MIY1" s="17"/>
      <c r="MIZ1" s="17"/>
      <c r="MJA1" s="17"/>
      <c r="MJB1" s="17"/>
      <c r="MJC1" s="17"/>
      <c r="MJD1" s="17"/>
      <c r="MJE1" s="17"/>
      <c r="MJF1" s="17"/>
      <c r="MJG1" s="17"/>
      <c r="MJH1" s="17"/>
      <c r="MJI1" s="17"/>
      <c r="MJJ1" s="17"/>
      <c r="MJK1" s="17"/>
      <c r="MJL1" s="17"/>
      <c r="MJM1" s="17"/>
      <c r="MJN1" s="17"/>
      <c r="MJO1" s="17"/>
      <c r="MJP1" s="17"/>
      <c r="MJQ1" s="17"/>
      <c r="MJR1" s="17"/>
      <c r="MJS1" s="17"/>
      <c r="MJT1" s="17"/>
      <c r="MJU1" s="17"/>
      <c r="MJV1" s="17"/>
      <c r="MJW1" s="17"/>
      <c r="MJX1" s="17"/>
      <c r="MJY1" s="17"/>
      <c r="MJZ1" s="17"/>
      <c r="MKA1" s="17"/>
      <c r="MKB1" s="17"/>
      <c r="MKC1" s="17"/>
      <c r="MKD1" s="17"/>
      <c r="MKE1" s="17"/>
      <c r="MKF1" s="17"/>
      <c r="MKG1" s="17"/>
      <c r="MKH1" s="17"/>
      <c r="MKI1" s="17"/>
      <c r="MKJ1" s="17"/>
      <c r="MKK1" s="17"/>
      <c r="MKL1" s="17"/>
      <c r="MKM1" s="17"/>
      <c r="MKN1" s="17"/>
      <c r="MKO1" s="17"/>
      <c r="MKP1" s="17"/>
      <c r="MKQ1" s="17"/>
      <c r="MKR1" s="17"/>
      <c r="MKS1" s="17"/>
      <c r="MKT1" s="17"/>
      <c r="MKU1" s="17"/>
      <c r="MKV1" s="17"/>
      <c r="MKW1" s="17"/>
      <c r="MKX1" s="17"/>
      <c r="MKY1" s="17"/>
      <c r="MKZ1" s="17"/>
      <c r="MLA1" s="17"/>
      <c r="MLB1" s="17"/>
      <c r="MLC1" s="17"/>
      <c r="MLD1" s="17"/>
      <c r="MLE1" s="17"/>
      <c r="MLF1" s="17"/>
      <c r="MLG1" s="17"/>
      <c r="MLH1" s="17"/>
      <c r="MLI1" s="17"/>
      <c r="MLJ1" s="17"/>
      <c r="MLK1" s="17"/>
      <c r="MLL1" s="17"/>
      <c r="MLM1" s="17"/>
      <c r="MLN1" s="17"/>
      <c r="MLO1" s="17"/>
      <c r="MLP1" s="17"/>
      <c r="MLQ1" s="17"/>
      <c r="MLR1" s="17"/>
      <c r="MLS1" s="17"/>
      <c r="MLT1" s="17"/>
      <c r="MLU1" s="17"/>
      <c r="MLV1" s="17"/>
      <c r="MLW1" s="17"/>
      <c r="MLX1" s="17"/>
      <c r="MLY1" s="17"/>
      <c r="MLZ1" s="17"/>
      <c r="MMA1" s="17"/>
      <c r="MMB1" s="17"/>
      <c r="MMC1" s="17"/>
      <c r="MMD1" s="17"/>
      <c r="MME1" s="17"/>
      <c r="MMF1" s="17"/>
      <c r="MMG1" s="17"/>
      <c r="MMH1" s="17"/>
      <c r="MMI1" s="17"/>
      <c r="MMJ1" s="17"/>
      <c r="MMK1" s="17"/>
      <c r="MML1" s="17"/>
      <c r="MMM1" s="17"/>
      <c r="MMN1" s="17"/>
      <c r="MMO1" s="17"/>
      <c r="MMP1" s="17"/>
      <c r="MMQ1" s="17"/>
      <c r="MMR1" s="17"/>
      <c r="MMS1" s="17"/>
      <c r="MMT1" s="17"/>
      <c r="MMU1" s="17"/>
      <c r="MMV1" s="17"/>
      <c r="MMW1" s="17"/>
      <c r="MMX1" s="17"/>
      <c r="MMY1" s="17"/>
      <c r="MMZ1" s="17"/>
      <c r="MNA1" s="17"/>
      <c r="MNB1" s="17"/>
      <c r="MNC1" s="17"/>
      <c r="MND1" s="17"/>
      <c r="MNE1" s="17"/>
      <c r="MNF1" s="17"/>
      <c r="MNG1" s="17"/>
      <c r="MNH1" s="17"/>
      <c r="MNI1" s="17"/>
      <c r="MNJ1" s="17"/>
      <c r="MNK1" s="17"/>
      <c r="MNL1" s="17"/>
      <c r="MNM1" s="17"/>
      <c r="MNN1" s="17"/>
      <c r="MNO1" s="17"/>
      <c r="MNP1" s="17"/>
      <c r="MNQ1" s="17"/>
      <c r="MNR1" s="17"/>
      <c r="MNS1" s="17"/>
      <c r="MNT1" s="17"/>
      <c r="MNU1" s="17"/>
      <c r="MNV1" s="17"/>
      <c r="MNW1" s="17"/>
      <c r="MNX1" s="17"/>
      <c r="MNY1" s="17"/>
      <c r="MNZ1" s="17"/>
      <c r="MOA1" s="17"/>
      <c r="MOB1" s="17"/>
      <c r="MOC1" s="17"/>
      <c r="MOD1" s="17"/>
      <c r="MOE1" s="17"/>
      <c r="MOF1" s="17"/>
      <c r="MOG1" s="17"/>
      <c r="MOH1" s="17"/>
      <c r="MOI1" s="17"/>
      <c r="MOJ1" s="17"/>
      <c r="MOK1" s="17"/>
      <c r="MOL1" s="17"/>
      <c r="MOM1" s="17"/>
      <c r="MON1" s="17"/>
      <c r="MOO1" s="17"/>
      <c r="MOP1" s="17"/>
      <c r="MOQ1" s="17"/>
      <c r="MOR1" s="17"/>
      <c r="MOS1" s="17"/>
      <c r="MOT1" s="17"/>
      <c r="MOU1" s="17"/>
      <c r="MOV1" s="17"/>
      <c r="MOW1" s="17"/>
      <c r="MOX1" s="17"/>
      <c r="MOY1" s="17"/>
      <c r="MOZ1" s="17"/>
      <c r="MPA1" s="17"/>
      <c r="MPB1" s="17"/>
      <c r="MPC1" s="17"/>
      <c r="MPD1" s="17"/>
      <c r="MPE1" s="17"/>
      <c r="MPF1" s="17"/>
      <c r="MPG1" s="17"/>
      <c r="MPH1" s="17"/>
      <c r="MPI1" s="17"/>
      <c r="MPJ1" s="17"/>
      <c r="MPK1" s="17"/>
      <c r="MPL1" s="17"/>
      <c r="MPM1" s="17"/>
      <c r="MPN1" s="17"/>
      <c r="MPO1" s="17"/>
      <c r="MPP1" s="17"/>
      <c r="MPQ1" s="17"/>
      <c r="MPR1" s="17"/>
      <c r="MPS1" s="17"/>
      <c r="MPT1" s="17"/>
      <c r="MPU1" s="17"/>
      <c r="MPV1" s="17"/>
      <c r="MPW1" s="17"/>
      <c r="MPX1" s="17"/>
      <c r="MPY1" s="17"/>
      <c r="MPZ1" s="17"/>
      <c r="MQA1" s="17"/>
      <c r="MQB1" s="17"/>
      <c r="MQC1" s="17"/>
      <c r="MQD1" s="17"/>
      <c r="MQE1" s="17"/>
      <c r="MQF1" s="17"/>
      <c r="MQG1" s="17"/>
      <c r="MQH1" s="17"/>
      <c r="MQI1" s="17"/>
      <c r="MQJ1" s="17"/>
      <c r="MQK1" s="17"/>
      <c r="MQL1" s="17"/>
      <c r="MQM1" s="17"/>
      <c r="MQN1" s="17"/>
      <c r="MQO1" s="17"/>
      <c r="MQP1" s="17"/>
      <c r="MQQ1" s="17"/>
      <c r="MQR1" s="17"/>
      <c r="MQS1" s="17"/>
      <c r="MQT1" s="17"/>
      <c r="MQU1" s="17"/>
      <c r="MQV1" s="17"/>
      <c r="MQW1" s="17"/>
      <c r="MQX1" s="17"/>
      <c r="MQY1" s="17"/>
      <c r="MQZ1" s="17"/>
      <c r="MRA1" s="17"/>
      <c r="MRB1" s="17"/>
      <c r="MRC1" s="17"/>
      <c r="MRD1" s="17"/>
      <c r="MRE1" s="17"/>
      <c r="MRF1" s="17"/>
      <c r="MRG1" s="17"/>
      <c r="MRH1" s="17"/>
      <c r="MRI1" s="17"/>
      <c r="MRJ1" s="17"/>
      <c r="MRK1" s="17"/>
      <c r="MRL1" s="17"/>
      <c r="MRM1" s="17"/>
      <c r="MRN1" s="17"/>
      <c r="MRO1" s="17"/>
      <c r="MRP1" s="17"/>
      <c r="MRQ1" s="17"/>
      <c r="MRR1" s="17"/>
      <c r="MRS1" s="17"/>
      <c r="MRT1" s="17"/>
      <c r="MRU1" s="17"/>
      <c r="MRV1" s="17"/>
      <c r="MRW1" s="17"/>
      <c r="MRX1" s="17"/>
      <c r="MRY1" s="17"/>
      <c r="MRZ1" s="17"/>
      <c r="MSA1" s="17"/>
      <c r="MSB1" s="17"/>
      <c r="MSC1" s="17"/>
      <c r="MSD1" s="17"/>
      <c r="MSE1" s="17"/>
      <c r="MSF1" s="17"/>
      <c r="MSG1" s="17"/>
      <c r="MSH1" s="17"/>
      <c r="MSI1" s="17"/>
      <c r="MSJ1" s="17"/>
      <c r="MSK1" s="17"/>
      <c r="MSL1" s="17"/>
      <c r="MSM1" s="17"/>
      <c r="MSN1" s="17"/>
      <c r="MSO1" s="17"/>
      <c r="MSP1" s="17"/>
      <c r="MSQ1" s="17"/>
      <c r="MSR1" s="17"/>
      <c r="MSS1" s="17"/>
      <c r="MST1" s="17"/>
      <c r="MSU1" s="17"/>
      <c r="MSV1" s="17"/>
      <c r="MSW1" s="17"/>
      <c r="MSX1" s="17"/>
      <c r="MSY1" s="17"/>
      <c r="MSZ1" s="17"/>
      <c r="MTA1" s="17"/>
      <c r="MTB1" s="17"/>
      <c r="MTC1" s="17"/>
      <c r="MTD1" s="17"/>
      <c r="MTE1" s="17"/>
      <c r="MTF1" s="17"/>
      <c r="MTG1" s="17"/>
      <c r="MTH1" s="17"/>
      <c r="MTI1" s="17"/>
      <c r="MTJ1" s="17"/>
      <c r="MTK1" s="17"/>
      <c r="MTL1" s="17"/>
      <c r="MTM1" s="17"/>
      <c r="MTN1" s="17"/>
      <c r="MTO1" s="17"/>
      <c r="MTP1" s="17"/>
      <c r="MTQ1" s="17"/>
      <c r="MTR1" s="17"/>
      <c r="MTS1" s="17"/>
      <c r="MTT1" s="17"/>
      <c r="MTU1" s="17"/>
      <c r="MTV1" s="17"/>
      <c r="MTW1" s="17"/>
      <c r="MTX1" s="17"/>
      <c r="MTY1" s="17"/>
      <c r="MTZ1" s="17"/>
      <c r="MUA1" s="17"/>
      <c r="MUB1" s="17"/>
      <c r="MUC1" s="17"/>
      <c r="MUD1" s="17"/>
      <c r="MUE1" s="17"/>
      <c r="MUF1" s="17"/>
      <c r="MUG1" s="17"/>
      <c r="MUH1" s="17"/>
      <c r="MUI1" s="17"/>
      <c r="MUJ1" s="17"/>
      <c r="MUK1" s="17"/>
      <c r="MUL1" s="17"/>
      <c r="MUM1" s="17"/>
      <c r="MUN1" s="17"/>
      <c r="MUO1" s="17"/>
      <c r="MUP1" s="17"/>
      <c r="MUQ1" s="17"/>
      <c r="MUR1" s="17"/>
      <c r="MUS1" s="17"/>
      <c r="MUT1" s="17"/>
      <c r="MUU1" s="17"/>
      <c r="MUV1" s="17"/>
      <c r="MUW1" s="17"/>
      <c r="MUX1" s="17"/>
      <c r="MUY1" s="17"/>
      <c r="MUZ1" s="17"/>
      <c r="MVA1" s="17"/>
      <c r="MVB1" s="17"/>
      <c r="MVC1" s="17"/>
      <c r="MVD1" s="17"/>
      <c r="MVE1" s="17"/>
      <c r="MVF1" s="17"/>
      <c r="MVG1" s="17"/>
      <c r="MVH1" s="17"/>
      <c r="MVI1" s="17"/>
      <c r="MVJ1" s="17"/>
      <c r="MVK1" s="17"/>
      <c r="MVL1" s="17"/>
      <c r="MVM1" s="17"/>
      <c r="MVN1" s="17"/>
      <c r="MVO1" s="17"/>
      <c r="MVP1" s="17"/>
      <c r="MVQ1" s="17"/>
      <c r="MVR1" s="17"/>
      <c r="MVS1" s="17"/>
      <c r="MVT1" s="17"/>
      <c r="MVU1" s="17"/>
      <c r="MVV1" s="17"/>
      <c r="MVW1" s="17"/>
      <c r="MVX1" s="17"/>
      <c r="MVY1" s="17"/>
      <c r="MVZ1" s="17"/>
      <c r="MWA1" s="17"/>
      <c r="MWB1" s="17"/>
      <c r="MWC1" s="17"/>
      <c r="MWD1" s="17"/>
      <c r="MWE1" s="17"/>
      <c r="MWF1" s="17"/>
      <c r="MWG1" s="17"/>
      <c r="MWH1" s="17"/>
      <c r="MWI1" s="17"/>
      <c r="MWJ1" s="17"/>
      <c r="MWK1" s="17"/>
      <c r="MWL1" s="17"/>
      <c r="MWM1" s="17"/>
      <c r="MWN1" s="17"/>
      <c r="MWO1" s="17"/>
      <c r="MWP1" s="17"/>
      <c r="MWQ1" s="17"/>
      <c r="MWR1" s="17"/>
      <c r="MWS1" s="17"/>
      <c r="MWT1" s="17"/>
      <c r="MWU1" s="17"/>
      <c r="MWV1" s="17"/>
      <c r="MWW1" s="17"/>
      <c r="MWX1" s="17"/>
      <c r="MWY1" s="17"/>
      <c r="MWZ1" s="17"/>
      <c r="MXA1" s="17"/>
      <c r="MXB1" s="17"/>
      <c r="MXC1" s="17"/>
      <c r="MXD1" s="17"/>
      <c r="MXE1" s="17"/>
      <c r="MXF1" s="17"/>
      <c r="MXG1" s="17"/>
      <c r="MXH1" s="17"/>
      <c r="MXI1" s="17"/>
      <c r="MXJ1" s="17"/>
      <c r="MXK1" s="17"/>
      <c r="MXL1" s="17"/>
      <c r="MXM1" s="17"/>
      <c r="MXN1" s="17"/>
      <c r="MXO1" s="17"/>
      <c r="MXP1" s="17"/>
      <c r="MXQ1" s="17"/>
      <c r="MXR1" s="17"/>
      <c r="MXS1" s="17"/>
      <c r="MXT1" s="17"/>
      <c r="MXU1" s="17"/>
      <c r="MXV1" s="17"/>
      <c r="MXW1" s="17"/>
      <c r="MXX1" s="17"/>
      <c r="MXY1" s="17"/>
      <c r="MXZ1" s="17"/>
      <c r="MYA1" s="17"/>
      <c r="MYB1" s="17"/>
      <c r="MYC1" s="17"/>
      <c r="MYD1" s="17"/>
      <c r="MYE1" s="17"/>
      <c r="MYF1" s="17"/>
      <c r="MYG1" s="17"/>
      <c r="MYH1" s="17"/>
      <c r="MYI1" s="17"/>
      <c r="MYJ1" s="17"/>
      <c r="MYK1" s="17"/>
      <c r="MYL1" s="17"/>
      <c r="MYM1" s="17"/>
      <c r="MYN1" s="17"/>
      <c r="MYO1" s="17"/>
      <c r="MYP1" s="17"/>
      <c r="MYQ1" s="17"/>
      <c r="MYR1" s="17"/>
      <c r="MYS1" s="17"/>
      <c r="MYT1" s="17"/>
      <c r="MYU1" s="17"/>
      <c r="MYV1" s="17"/>
      <c r="MYW1" s="17"/>
      <c r="MYX1" s="17"/>
      <c r="MYY1" s="17"/>
      <c r="MYZ1" s="17"/>
      <c r="MZA1" s="17"/>
      <c r="MZB1" s="17"/>
      <c r="MZC1" s="17"/>
      <c r="MZD1" s="17"/>
      <c r="MZE1" s="17"/>
      <c r="MZF1" s="17"/>
      <c r="MZG1" s="17"/>
      <c r="MZH1" s="17"/>
      <c r="MZI1" s="17"/>
      <c r="MZJ1" s="17"/>
      <c r="MZK1" s="17"/>
      <c r="MZL1" s="17"/>
      <c r="MZM1" s="17"/>
      <c r="MZN1" s="17"/>
      <c r="MZO1" s="17"/>
      <c r="MZP1" s="17"/>
      <c r="MZQ1" s="17"/>
      <c r="MZR1" s="17"/>
      <c r="MZS1" s="17"/>
      <c r="MZT1" s="17"/>
      <c r="MZU1" s="17"/>
      <c r="MZV1" s="17"/>
      <c r="MZW1" s="17"/>
      <c r="MZX1" s="17"/>
      <c r="MZY1" s="17"/>
      <c r="MZZ1" s="17"/>
      <c r="NAA1" s="17"/>
      <c r="NAB1" s="17"/>
      <c r="NAC1" s="17"/>
      <c r="NAD1" s="17"/>
      <c r="NAE1" s="17"/>
      <c r="NAF1" s="17"/>
      <c r="NAG1" s="17"/>
      <c r="NAH1" s="17"/>
      <c r="NAI1" s="17"/>
      <c r="NAJ1" s="17"/>
      <c r="NAK1" s="17"/>
      <c r="NAL1" s="17"/>
      <c r="NAM1" s="17"/>
      <c r="NAN1" s="17"/>
      <c r="NAO1" s="17"/>
      <c r="NAP1" s="17"/>
      <c r="NAQ1" s="17"/>
      <c r="NAR1" s="17"/>
      <c r="NAS1" s="17"/>
      <c r="NAT1" s="17"/>
      <c r="NAU1" s="17"/>
      <c r="NAV1" s="17"/>
      <c r="NAW1" s="17"/>
      <c r="NAX1" s="17"/>
      <c r="NAY1" s="17"/>
      <c r="NAZ1" s="17"/>
      <c r="NBA1" s="17"/>
      <c r="NBB1" s="17"/>
      <c r="NBC1" s="17"/>
      <c r="NBD1" s="17"/>
      <c r="NBE1" s="17"/>
      <c r="NBF1" s="17"/>
      <c r="NBG1" s="17"/>
      <c r="NBH1" s="17"/>
      <c r="NBI1" s="17"/>
      <c r="NBJ1" s="17"/>
      <c r="NBK1" s="17"/>
      <c r="NBL1" s="17"/>
      <c r="NBM1" s="17"/>
      <c r="NBN1" s="17"/>
      <c r="NBO1" s="17"/>
      <c r="NBP1" s="17"/>
      <c r="NBQ1" s="17"/>
      <c r="NBR1" s="17"/>
      <c r="NBS1" s="17"/>
      <c r="NBT1" s="17"/>
      <c r="NBU1" s="17"/>
      <c r="NBV1" s="17"/>
      <c r="NBW1" s="17"/>
      <c r="NBX1" s="17"/>
      <c r="NBY1" s="17"/>
      <c r="NBZ1" s="17"/>
      <c r="NCA1" s="17"/>
      <c r="NCB1" s="17"/>
      <c r="NCC1" s="17"/>
      <c r="NCD1" s="17"/>
      <c r="NCE1" s="17"/>
      <c r="NCF1" s="17"/>
      <c r="NCG1" s="17"/>
      <c r="NCH1" s="17"/>
      <c r="NCI1" s="17"/>
      <c r="NCJ1" s="17"/>
      <c r="NCK1" s="17"/>
      <c r="NCL1" s="17"/>
      <c r="NCM1" s="17"/>
      <c r="NCN1" s="17"/>
      <c r="NCO1" s="17"/>
      <c r="NCP1" s="17"/>
      <c r="NCQ1" s="17"/>
      <c r="NCR1" s="17"/>
      <c r="NCS1" s="17"/>
      <c r="NCT1" s="17"/>
      <c r="NCU1" s="17"/>
      <c r="NCV1" s="17"/>
      <c r="NCW1" s="17"/>
      <c r="NCX1" s="17"/>
      <c r="NCY1" s="17"/>
      <c r="NCZ1" s="17"/>
      <c r="NDA1" s="17"/>
      <c r="NDB1" s="17"/>
      <c r="NDC1" s="17"/>
      <c r="NDD1" s="17"/>
      <c r="NDE1" s="17"/>
      <c r="NDF1" s="17"/>
      <c r="NDG1" s="17"/>
      <c r="NDH1" s="17"/>
      <c r="NDI1" s="17"/>
      <c r="NDJ1" s="17"/>
      <c r="NDK1" s="17"/>
      <c r="NDL1" s="17"/>
      <c r="NDM1" s="17"/>
      <c r="NDN1" s="17"/>
      <c r="NDO1" s="17"/>
      <c r="NDP1" s="17"/>
      <c r="NDQ1" s="17"/>
      <c r="NDR1" s="17"/>
      <c r="NDS1" s="17"/>
      <c r="NDT1" s="17"/>
      <c r="NDU1" s="17"/>
      <c r="NDV1" s="17"/>
      <c r="NDW1" s="17"/>
      <c r="NDX1" s="17"/>
      <c r="NDY1" s="17"/>
      <c r="NDZ1" s="17"/>
      <c r="NEA1" s="17"/>
      <c r="NEB1" s="17"/>
      <c r="NEC1" s="17"/>
      <c r="NED1" s="17"/>
      <c r="NEE1" s="17"/>
      <c r="NEF1" s="17"/>
      <c r="NEG1" s="17"/>
      <c r="NEH1" s="17"/>
      <c r="NEI1" s="17"/>
      <c r="NEJ1" s="17"/>
      <c r="NEK1" s="17"/>
      <c r="NEL1" s="17"/>
      <c r="NEM1" s="17"/>
      <c r="NEN1" s="17"/>
      <c r="NEO1" s="17"/>
      <c r="NEP1" s="17"/>
      <c r="NEQ1" s="17"/>
      <c r="NER1" s="17"/>
      <c r="NES1" s="17"/>
      <c r="NET1" s="17"/>
      <c r="NEU1" s="17"/>
      <c r="NEV1" s="17"/>
      <c r="NEW1" s="17"/>
      <c r="NEX1" s="17"/>
      <c r="NEY1" s="17"/>
      <c r="NEZ1" s="17"/>
      <c r="NFA1" s="17"/>
      <c r="NFB1" s="17"/>
      <c r="NFC1" s="17"/>
      <c r="NFD1" s="17"/>
      <c r="NFE1" s="17"/>
      <c r="NFF1" s="17"/>
      <c r="NFG1" s="17"/>
      <c r="NFH1" s="17"/>
      <c r="NFI1" s="17"/>
      <c r="NFJ1" s="17"/>
      <c r="NFK1" s="17"/>
      <c r="NFL1" s="17"/>
      <c r="NFM1" s="17"/>
      <c r="NFN1" s="17"/>
      <c r="NFO1" s="17"/>
      <c r="NFP1" s="17"/>
      <c r="NFQ1" s="17"/>
      <c r="NFR1" s="17"/>
      <c r="NFS1" s="17"/>
      <c r="NFT1" s="17"/>
      <c r="NFU1" s="17"/>
      <c r="NFV1" s="17"/>
      <c r="NFW1" s="17"/>
      <c r="NFX1" s="17"/>
      <c r="NFY1" s="17"/>
      <c r="NFZ1" s="17"/>
      <c r="NGA1" s="17"/>
      <c r="NGB1" s="17"/>
      <c r="NGC1" s="17"/>
      <c r="NGD1" s="17"/>
      <c r="NGE1" s="17"/>
      <c r="NGF1" s="17"/>
      <c r="NGG1" s="17"/>
      <c r="NGH1" s="17"/>
      <c r="NGI1" s="17"/>
      <c r="NGJ1" s="17"/>
      <c r="NGK1" s="17"/>
      <c r="NGL1" s="17"/>
      <c r="NGM1" s="17"/>
      <c r="NGN1" s="17"/>
      <c r="NGO1" s="17"/>
      <c r="NGP1" s="17"/>
      <c r="NGQ1" s="17"/>
      <c r="NGR1" s="17"/>
      <c r="NGS1" s="17"/>
      <c r="NGT1" s="17"/>
      <c r="NGU1" s="17"/>
      <c r="NGV1" s="17"/>
      <c r="NGW1" s="17"/>
      <c r="NGX1" s="17"/>
      <c r="NGY1" s="17"/>
      <c r="NGZ1" s="17"/>
      <c r="NHA1" s="17"/>
      <c r="NHB1" s="17"/>
      <c r="NHC1" s="17"/>
      <c r="NHD1" s="17"/>
      <c r="NHE1" s="17"/>
      <c r="NHF1" s="17"/>
      <c r="NHG1" s="17"/>
      <c r="NHH1" s="17"/>
      <c r="NHI1" s="17"/>
      <c r="NHJ1" s="17"/>
      <c r="NHK1" s="17"/>
      <c r="NHL1" s="17"/>
      <c r="NHM1" s="17"/>
      <c r="NHN1" s="17"/>
      <c r="NHO1" s="17"/>
      <c r="NHP1" s="17"/>
      <c r="NHQ1" s="17"/>
      <c r="NHR1" s="17"/>
      <c r="NHS1" s="17"/>
      <c r="NHT1" s="17"/>
      <c r="NHU1" s="17"/>
      <c r="NHV1" s="17"/>
      <c r="NHW1" s="17"/>
      <c r="NHX1" s="17"/>
      <c r="NHY1" s="17"/>
      <c r="NHZ1" s="17"/>
      <c r="NIA1" s="17"/>
      <c r="NIB1" s="17"/>
      <c r="NIC1" s="17"/>
      <c r="NID1" s="17"/>
      <c r="NIE1" s="17"/>
      <c r="NIF1" s="17"/>
      <c r="NIG1" s="17"/>
      <c r="NIH1" s="17"/>
      <c r="NII1" s="17"/>
      <c r="NIJ1" s="17"/>
      <c r="NIK1" s="17"/>
      <c r="NIL1" s="17"/>
      <c r="NIM1" s="17"/>
      <c r="NIN1" s="17"/>
      <c r="NIO1" s="17"/>
      <c r="NIP1" s="17"/>
      <c r="NIQ1" s="17"/>
      <c r="NIR1" s="17"/>
      <c r="NIS1" s="17"/>
      <c r="NIT1" s="17"/>
      <c r="NIU1" s="17"/>
      <c r="NIV1" s="17"/>
      <c r="NIW1" s="17"/>
      <c r="NIX1" s="17"/>
      <c r="NIY1" s="17"/>
      <c r="NIZ1" s="17"/>
      <c r="NJA1" s="17"/>
      <c r="NJB1" s="17"/>
      <c r="NJC1" s="17"/>
      <c r="NJD1" s="17"/>
      <c r="NJE1" s="17"/>
      <c r="NJF1" s="17"/>
      <c r="NJG1" s="17"/>
      <c r="NJH1" s="17"/>
      <c r="NJI1" s="17"/>
      <c r="NJJ1" s="17"/>
      <c r="NJK1" s="17"/>
      <c r="NJL1" s="17"/>
      <c r="NJM1" s="17"/>
      <c r="NJN1" s="17"/>
      <c r="NJO1" s="17"/>
      <c r="NJP1" s="17"/>
      <c r="NJQ1" s="17"/>
      <c r="NJR1" s="17"/>
      <c r="NJS1" s="17"/>
      <c r="NJT1" s="17"/>
      <c r="NJU1" s="17"/>
      <c r="NJV1" s="17"/>
      <c r="NJW1" s="17"/>
      <c r="NJX1" s="17"/>
      <c r="NJY1" s="17"/>
      <c r="NJZ1" s="17"/>
      <c r="NKA1" s="17"/>
      <c r="NKB1" s="17"/>
      <c r="NKC1" s="17"/>
      <c r="NKD1" s="17"/>
      <c r="NKE1" s="17"/>
      <c r="NKF1" s="17"/>
      <c r="NKG1" s="17"/>
      <c r="NKH1" s="17"/>
      <c r="NKI1" s="17"/>
      <c r="NKJ1" s="17"/>
      <c r="NKK1" s="17"/>
      <c r="NKL1" s="17"/>
      <c r="NKM1" s="17"/>
      <c r="NKN1" s="17"/>
      <c r="NKO1" s="17"/>
      <c r="NKP1" s="17"/>
      <c r="NKQ1" s="17"/>
      <c r="NKR1" s="17"/>
      <c r="NKS1" s="17"/>
      <c r="NKT1" s="17"/>
      <c r="NKU1" s="17"/>
      <c r="NKV1" s="17"/>
      <c r="NKW1" s="17"/>
      <c r="NKX1" s="17"/>
      <c r="NKY1" s="17"/>
      <c r="NKZ1" s="17"/>
      <c r="NLA1" s="17"/>
      <c r="NLB1" s="17"/>
      <c r="NLC1" s="17"/>
      <c r="NLD1" s="17"/>
      <c r="NLE1" s="17"/>
      <c r="NLF1" s="17"/>
      <c r="NLG1" s="17"/>
      <c r="NLH1" s="17"/>
      <c r="NLI1" s="17"/>
      <c r="NLJ1" s="17"/>
      <c r="NLK1" s="17"/>
      <c r="NLL1" s="17"/>
      <c r="NLM1" s="17"/>
      <c r="NLN1" s="17"/>
      <c r="NLO1" s="17"/>
      <c r="NLP1" s="17"/>
      <c r="NLQ1" s="17"/>
      <c r="NLR1" s="17"/>
      <c r="NLS1" s="17"/>
      <c r="NLT1" s="17"/>
      <c r="NLU1" s="17"/>
      <c r="NLV1" s="17"/>
      <c r="NLW1" s="17"/>
      <c r="NLX1" s="17"/>
      <c r="NLY1" s="17"/>
      <c r="NLZ1" s="17"/>
      <c r="NMA1" s="17"/>
      <c r="NMB1" s="17"/>
      <c r="NMC1" s="17"/>
      <c r="NMD1" s="17"/>
      <c r="NME1" s="17"/>
      <c r="NMF1" s="17"/>
      <c r="NMG1" s="17"/>
      <c r="NMH1" s="17"/>
      <c r="NMI1" s="17"/>
      <c r="NMJ1" s="17"/>
      <c r="NMK1" s="17"/>
      <c r="NML1" s="17"/>
      <c r="NMM1" s="17"/>
      <c r="NMN1" s="17"/>
      <c r="NMO1" s="17"/>
      <c r="NMP1" s="17"/>
      <c r="NMQ1" s="17"/>
      <c r="NMR1" s="17"/>
      <c r="NMS1" s="17"/>
      <c r="NMT1" s="17"/>
      <c r="NMU1" s="17"/>
      <c r="NMV1" s="17"/>
      <c r="NMW1" s="17"/>
      <c r="NMX1" s="17"/>
      <c r="NMY1" s="17"/>
      <c r="NMZ1" s="17"/>
      <c r="NNA1" s="17"/>
      <c r="NNB1" s="17"/>
      <c r="NNC1" s="17"/>
      <c r="NND1" s="17"/>
      <c r="NNE1" s="17"/>
      <c r="NNF1" s="17"/>
      <c r="NNG1" s="17"/>
      <c r="NNH1" s="17"/>
      <c r="NNI1" s="17"/>
      <c r="NNJ1" s="17"/>
      <c r="NNK1" s="17"/>
      <c r="NNL1" s="17"/>
      <c r="NNM1" s="17"/>
      <c r="NNN1" s="17"/>
      <c r="NNO1" s="17"/>
      <c r="NNP1" s="17"/>
      <c r="NNQ1" s="17"/>
      <c r="NNR1" s="17"/>
      <c r="NNS1" s="17"/>
      <c r="NNT1" s="17"/>
      <c r="NNU1" s="17"/>
      <c r="NNV1" s="17"/>
      <c r="NNW1" s="17"/>
      <c r="NNX1" s="17"/>
      <c r="NNY1" s="17"/>
      <c r="NNZ1" s="17"/>
      <c r="NOA1" s="17"/>
      <c r="NOB1" s="17"/>
      <c r="NOC1" s="17"/>
      <c r="NOD1" s="17"/>
      <c r="NOE1" s="17"/>
      <c r="NOF1" s="17"/>
      <c r="NOG1" s="17"/>
      <c r="NOH1" s="17"/>
      <c r="NOI1" s="17"/>
      <c r="NOJ1" s="17"/>
      <c r="NOK1" s="17"/>
      <c r="NOL1" s="17"/>
      <c r="NOM1" s="17"/>
      <c r="NON1" s="17"/>
      <c r="NOO1" s="17"/>
      <c r="NOP1" s="17"/>
      <c r="NOQ1" s="17"/>
      <c r="NOR1" s="17"/>
      <c r="NOS1" s="17"/>
      <c r="NOT1" s="17"/>
      <c r="NOU1" s="17"/>
      <c r="NOV1" s="17"/>
      <c r="NOW1" s="17"/>
      <c r="NOX1" s="17"/>
      <c r="NOY1" s="17"/>
      <c r="NOZ1" s="17"/>
      <c r="NPA1" s="17"/>
      <c r="NPB1" s="17"/>
      <c r="NPC1" s="17"/>
      <c r="NPD1" s="17"/>
      <c r="NPE1" s="17"/>
      <c r="NPF1" s="17"/>
      <c r="NPG1" s="17"/>
      <c r="NPH1" s="17"/>
      <c r="NPI1" s="17"/>
      <c r="NPJ1" s="17"/>
      <c r="NPK1" s="17"/>
      <c r="NPL1" s="17"/>
      <c r="NPM1" s="17"/>
      <c r="NPN1" s="17"/>
      <c r="NPO1" s="17"/>
      <c r="NPP1" s="17"/>
      <c r="NPQ1" s="17"/>
      <c r="NPR1" s="17"/>
      <c r="NPS1" s="17"/>
      <c r="NPT1" s="17"/>
      <c r="NPU1" s="17"/>
      <c r="NPV1" s="17"/>
      <c r="NPW1" s="17"/>
      <c r="NPX1" s="17"/>
      <c r="NPY1" s="17"/>
      <c r="NPZ1" s="17"/>
      <c r="NQA1" s="17"/>
      <c r="NQB1" s="17"/>
      <c r="NQC1" s="17"/>
      <c r="NQD1" s="17"/>
      <c r="NQE1" s="17"/>
      <c r="NQF1" s="17"/>
      <c r="NQG1" s="17"/>
      <c r="NQH1" s="17"/>
      <c r="NQI1" s="17"/>
      <c r="NQJ1" s="17"/>
      <c r="NQK1" s="17"/>
      <c r="NQL1" s="17"/>
      <c r="NQM1" s="17"/>
      <c r="NQN1" s="17"/>
      <c r="NQO1" s="17"/>
      <c r="NQP1" s="17"/>
      <c r="NQQ1" s="17"/>
      <c r="NQR1" s="17"/>
      <c r="NQS1" s="17"/>
      <c r="NQT1" s="17"/>
      <c r="NQU1" s="17"/>
      <c r="NQV1" s="17"/>
      <c r="NQW1" s="17"/>
      <c r="NQX1" s="17"/>
      <c r="NQY1" s="17"/>
      <c r="NQZ1" s="17"/>
      <c r="NRA1" s="17"/>
      <c r="NRB1" s="17"/>
      <c r="NRC1" s="17"/>
      <c r="NRD1" s="17"/>
      <c r="NRE1" s="17"/>
      <c r="NRF1" s="17"/>
      <c r="NRG1" s="17"/>
      <c r="NRH1" s="17"/>
      <c r="NRI1" s="17"/>
      <c r="NRJ1" s="17"/>
      <c r="NRK1" s="17"/>
      <c r="NRL1" s="17"/>
      <c r="NRM1" s="17"/>
      <c r="NRN1" s="17"/>
      <c r="NRO1" s="17"/>
      <c r="NRP1" s="17"/>
      <c r="NRQ1" s="17"/>
      <c r="NRR1" s="17"/>
      <c r="NRS1" s="17"/>
      <c r="NRT1" s="17"/>
      <c r="NRU1" s="17"/>
      <c r="NRV1" s="17"/>
      <c r="NRW1" s="17"/>
      <c r="NRX1" s="17"/>
      <c r="NRY1" s="17"/>
      <c r="NRZ1" s="17"/>
      <c r="NSA1" s="17"/>
      <c r="NSB1" s="17"/>
      <c r="NSC1" s="17"/>
      <c r="NSD1" s="17"/>
      <c r="NSE1" s="17"/>
      <c r="NSF1" s="17"/>
      <c r="NSG1" s="17"/>
      <c r="NSH1" s="17"/>
      <c r="NSI1" s="17"/>
      <c r="NSJ1" s="17"/>
      <c r="NSK1" s="17"/>
      <c r="NSL1" s="17"/>
      <c r="NSM1" s="17"/>
      <c r="NSN1" s="17"/>
      <c r="NSO1" s="17"/>
      <c r="NSP1" s="17"/>
      <c r="NSQ1" s="17"/>
      <c r="NSR1" s="17"/>
      <c r="NSS1" s="17"/>
      <c r="NST1" s="17"/>
      <c r="NSU1" s="17"/>
      <c r="NSV1" s="17"/>
      <c r="NSW1" s="17"/>
      <c r="NSX1" s="17"/>
      <c r="NSY1" s="17"/>
      <c r="NSZ1" s="17"/>
      <c r="NTA1" s="17"/>
      <c r="NTB1" s="17"/>
      <c r="NTC1" s="17"/>
      <c r="NTD1" s="17"/>
      <c r="NTE1" s="17"/>
      <c r="NTF1" s="17"/>
      <c r="NTG1" s="17"/>
      <c r="NTH1" s="17"/>
      <c r="NTI1" s="17"/>
      <c r="NTJ1" s="17"/>
      <c r="NTK1" s="17"/>
      <c r="NTL1" s="17"/>
      <c r="NTM1" s="17"/>
      <c r="NTN1" s="17"/>
      <c r="NTO1" s="17"/>
      <c r="NTP1" s="17"/>
      <c r="NTQ1" s="17"/>
      <c r="NTR1" s="17"/>
      <c r="NTS1" s="17"/>
      <c r="NTT1" s="17"/>
      <c r="NTU1" s="17"/>
      <c r="NTV1" s="17"/>
      <c r="NTW1" s="17"/>
      <c r="NTX1" s="17"/>
      <c r="NTY1" s="17"/>
      <c r="NTZ1" s="17"/>
      <c r="NUA1" s="17"/>
      <c r="NUB1" s="17"/>
      <c r="NUC1" s="17"/>
      <c r="NUD1" s="17"/>
      <c r="NUE1" s="17"/>
      <c r="NUF1" s="17"/>
      <c r="NUG1" s="17"/>
      <c r="NUH1" s="17"/>
      <c r="NUI1" s="17"/>
      <c r="NUJ1" s="17"/>
      <c r="NUK1" s="17"/>
      <c r="NUL1" s="17"/>
      <c r="NUM1" s="17"/>
      <c r="NUN1" s="17"/>
      <c r="NUO1" s="17"/>
      <c r="NUP1" s="17"/>
      <c r="NUQ1" s="17"/>
      <c r="NUR1" s="17"/>
      <c r="NUS1" s="17"/>
      <c r="NUT1" s="17"/>
      <c r="NUU1" s="17"/>
      <c r="NUV1" s="17"/>
      <c r="NUW1" s="17"/>
      <c r="NUX1" s="17"/>
      <c r="NUY1" s="17"/>
      <c r="NUZ1" s="17"/>
      <c r="NVA1" s="17"/>
      <c r="NVB1" s="17"/>
      <c r="NVC1" s="17"/>
      <c r="NVD1" s="17"/>
      <c r="NVE1" s="17"/>
      <c r="NVF1" s="17"/>
      <c r="NVG1" s="17"/>
      <c r="NVH1" s="17"/>
      <c r="NVI1" s="17"/>
      <c r="NVJ1" s="17"/>
      <c r="NVK1" s="17"/>
      <c r="NVL1" s="17"/>
      <c r="NVM1" s="17"/>
      <c r="NVN1" s="17"/>
      <c r="NVO1" s="17"/>
      <c r="NVP1" s="17"/>
      <c r="NVQ1" s="17"/>
      <c r="NVR1" s="17"/>
      <c r="NVS1" s="17"/>
      <c r="NVT1" s="17"/>
      <c r="NVU1" s="17"/>
      <c r="NVV1" s="17"/>
      <c r="NVW1" s="17"/>
      <c r="NVX1" s="17"/>
      <c r="NVY1" s="17"/>
      <c r="NVZ1" s="17"/>
      <c r="NWA1" s="17"/>
      <c r="NWB1" s="17"/>
      <c r="NWC1" s="17"/>
      <c r="NWD1" s="17"/>
      <c r="NWE1" s="17"/>
      <c r="NWF1" s="17"/>
      <c r="NWG1" s="17"/>
      <c r="NWH1" s="17"/>
      <c r="NWI1" s="17"/>
      <c r="NWJ1" s="17"/>
      <c r="NWK1" s="17"/>
      <c r="NWL1" s="17"/>
      <c r="NWM1" s="17"/>
      <c r="NWN1" s="17"/>
      <c r="NWO1" s="17"/>
      <c r="NWP1" s="17"/>
      <c r="NWQ1" s="17"/>
      <c r="NWR1" s="17"/>
      <c r="NWS1" s="17"/>
      <c r="NWT1" s="17"/>
      <c r="NWU1" s="17"/>
      <c r="NWV1" s="17"/>
      <c r="NWW1" s="17"/>
      <c r="NWX1" s="17"/>
      <c r="NWY1" s="17"/>
      <c r="NWZ1" s="17"/>
      <c r="NXA1" s="17"/>
      <c r="NXB1" s="17"/>
      <c r="NXC1" s="17"/>
      <c r="NXD1" s="17"/>
      <c r="NXE1" s="17"/>
      <c r="NXF1" s="17"/>
      <c r="NXG1" s="17"/>
      <c r="NXH1" s="17"/>
      <c r="NXI1" s="17"/>
      <c r="NXJ1" s="17"/>
      <c r="NXK1" s="17"/>
      <c r="NXL1" s="17"/>
      <c r="NXM1" s="17"/>
      <c r="NXN1" s="17"/>
      <c r="NXO1" s="17"/>
      <c r="NXP1" s="17"/>
      <c r="NXQ1" s="17"/>
      <c r="NXR1" s="17"/>
      <c r="NXS1" s="17"/>
      <c r="NXT1" s="17"/>
      <c r="NXU1" s="17"/>
      <c r="NXV1" s="17"/>
      <c r="NXW1" s="17"/>
      <c r="NXX1" s="17"/>
      <c r="NXY1" s="17"/>
      <c r="NXZ1" s="17"/>
      <c r="NYA1" s="17"/>
      <c r="NYB1" s="17"/>
      <c r="NYC1" s="17"/>
      <c r="NYD1" s="17"/>
      <c r="NYE1" s="17"/>
      <c r="NYF1" s="17"/>
      <c r="NYG1" s="17"/>
      <c r="NYH1" s="17"/>
      <c r="NYI1" s="17"/>
      <c r="NYJ1" s="17"/>
      <c r="NYK1" s="17"/>
      <c r="NYL1" s="17"/>
      <c r="NYM1" s="17"/>
      <c r="NYN1" s="17"/>
      <c r="NYO1" s="17"/>
      <c r="NYP1" s="17"/>
      <c r="NYQ1" s="17"/>
      <c r="NYR1" s="17"/>
      <c r="NYS1" s="17"/>
      <c r="NYT1" s="17"/>
      <c r="NYU1" s="17"/>
      <c r="NYV1" s="17"/>
      <c r="NYW1" s="17"/>
      <c r="NYX1" s="17"/>
      <c r="NYY1" s="17"/>
      <c r="NYZ1" s="17"/>
      <c r="NZA1" s="17"/>
      <c r="NZB1" s="17"/>
      <c r="NZC1" s="17"/>
      <c r="NZD1" s="17"/>
      <c r="NZE1" s="17"/>
      <c r="NZF1" s="17"/>
      <c r="NZG1" s="17"/>
      <c r="NZH1" s="17"/>
      <c r="NZI1" s="17"/>
      <c r="NZJ1" s="17"/>
      <c r="NZK1" s="17"/>
      <c r="NZL1" s="17"/>
      <c r="NZM1" s="17"/>
      <c r="NZN1" s="17"/>
      <c r="NZO1" s="17"/>
      <c r="NZP1" s="17"/>
      <c r="NZQ1" s="17"/>
      <c r="NZR1" s="17"/>
      <c r="NZS1" s="17"/>
      <c r="NZT1" s="17"/>
      <c r="NZU1" s="17"/>
      <c r="NZV1" s="17"/>
      <c r="NZW1" s="17"/>
      <c r="NZX1" s="17"/>
      <c r="NZY1" s="17"/>
      <c r="NZZ1" s="17"/>
      <c r="OAA1" s="17"/>
      <c r="OAB1" s="17"/>
      <c r="OAC1" s="17"/>
      <c r="OAD1" s="17"/>
      <c r="OAE1" s="17"/>
      <c r="OAF1" s="17"/>
      <c r="OAG1" s="17"/>
      <c r="OAH1" s="17"/>
      <c r="OAI1" s="17"/>
      <c r="OAJ1" s="17"/>
      <c r="OAK1" s="17"/>
      <c r="OAL1" s="17"/>
      <c r="OAM1" s="17"/>
      <c r="OAN1" s="17"/>
      <c r="OAO1" s="17"/>
      <c r="OAP1" s="17"/>
      <c r="OAQ1" s="17"/>
      <c r="OAR1" s="17"/>
      <c r="OAS1" s="17"/>
      <c r="OAT1" s="17"/>
      <c r="OAU1" s="17"/>
      <c r="OAV1" s="17"/>
      <c r="OAW1" s="17"/>
      <c r="OAX1" s="17"/>
      <c r="OAY1" s="17"/>
      <c r="OAZ1" s="17"/>
      <c r="OBA1" s="17"/>
      <c r="OBB1" s="17"/>
      <c r="OBC1" s="17"/>
      <c r="OBD1" s="17"/>
      <c r="OBE1" s="17"/>
      <c r="OBF1" s="17"/>
      <c r="OBG1" s="17"/>
      <c r="OBH1" s="17"/>
      <c r="OBI1" s="17"/>
      <c r="OBJ1" s="17"/>
      <c r="OBK1" s="17"/>
      <c r="OBL1" s="17"/>
      <c r="OBM1" s="17"/>
      <c r="OBN1" s="17"/>
      <c r="OBO1" s="17"/>
      <c r="OBP1" s="17"/>
      <c r="OBQ1" s="17"/>
      <c r="OBR1" s="17"/>
      <c r="OBS1" s="17"/>
      <c r="OBT1" s="17"/>
      <c r="OBU1" s="17"/>
      <c r="OBV1" s="17"/>
      <c r="OBW1" s="17"/>
      <c r="OBX1" s="17"/>
      <c r="OBY1" s="17"/>
      <c r="OBZ1" s="17"/>
      <c r="OCA1" s="17"/>
      <c r="OCB1" s="17"/>
      <c r="OCC1" s="17"/>
      <c r="OCD1" s="17"/>
      <c r="OCE1" s="17"/>
      <c r="OCF1" s="17"/>
      <c r="OCG1" s="17"/>
      <c r="OCH1" s="17"/>
      <c r="OCI1" s="17"/>
      <c r="OCJ1" s="17"/>
      <c r="OCK1" s="17"/>
      <c r="OCL1" s="17"/>
      <c r="OCM1" s="17"/>
      <c r="OCN1" s="17"/>
      <c r="OCO1" s="17"/>
      <c r="OCP1" s="17"/>
      <c r="OCQ1" s="17"/>
      <c r="OCR1" s="17"/>
      <c r="OCS1" s="17"/>
      <c r="OCT1" s="17"/>
      <c r="OCU1" s="17"/>
      <c r="OCV1" s="17"/>
      <c r="OCW1" s="17"/>
      <c r="OCX1" s="17"/>
      <c r="OCY1" s="17"/>
      <c r="OCZ1" s="17"/>
      <c r="ODA1" s="17"/>
      <c r="ODB1" s="17"/>
      <c r="ODC1" s="17"/>
      <c r="ODD1" s="17"/>
      <c r="ODE1" s="17"/>
      <c r="ODF1" s="17"/>
      <c r="ODG1" s="17"/>
      <c r="ODH1" s="17"/>
      <c r="ODI1" s="17"/>
      <c r="ODJ1" s="17"/>
      <c r="ODK1" s="17"/>
      <c r="ODL1" s="17"/>
      <c r="ODM1" s="17"/>
      <c r="ODN1" s="17"/>
      <c r="ODO1" s="17"/>
      <c r="ODP1" s="17"/>
      <c r="ODQ1" s="17"/>
      <c r="ODR1" s="17"/>
      <c r="ODS1" s="17"/>
      <c r="ODT1" s="17"/>
      <c r="ODU1" s="17"/>
      <c r="ODV1" s="17"/>
      <c r="ODW1" s="17"/>
      <c r="ODX1" s="17"/>
      <c r="ODY1" s="17"/>
      <c r="ODZ1" s="17"/>
      <c r="OEA1" s="17"/>
      <c r="OEB1" s="17"/>
      <c r="OEC1" s="17"/>
      <c r="OED1" s="17"/>
      <c r="OEE1" s="17"/>
      <c r="OEF1" s="17"/>
      <c r="OEG1" s="17"/>
      <c r="OEH1" s="17"/>
      <c r="OEI1" s="17"/>
      <c r="OEJ1" s="17"/>
      <c r="OEK1" s="17"/>
      <c r="OEL1" s="17"/>
      <c r="OEM1" s="17"/>
      <c r="OEN1" s="17"/>
      <c r="OEO1" s="17"/>
      <c r="OEP1" s="17"/>
      <c r="OEQ1" s="17"/>
      <c r="OER1" s="17"/>
      <c r="OES1" s="17"/>
      <c r="OET1" s="17"/>
      <c r="OEU1" s="17"/>
      <c r="OEV1" s="17"/>
      <c r="OEW1" s="17"/>
      <c r="OEX1" s="17"/>
      <c r="OEY1" s="17"/>
      <c r="OEZ1" s="17"/>
      <c r="OFA1" s="17"/>
      <c r="OFB1" s="17"/>
      <c r="OFC1" s="17"/>
      <c r="OFD1" s="17"/>
      <c r="OFE1" s="17"/>
      <c r="OFF1" s="17"/>
      <c r="OFG1" s="17"/>
      <c r="OFH1" s="17"/>
      <c r="OFI1" s="17"/>
      <c r="OFJ1" s="17"/>
      <c r="OFK1" s="17"/>
      <c r="OFL1" s="17"/>
      <c r="OFM1" s="17"/>
      <c r="OFN1" s="17"/>
      <c r="OFO1" s="17"/>
      <c r="OFP1" s="17"/>
      <c r="OFQ1" s="17"/>
      <c r="OFR1" s="17"/>
      <c r="OFS1" s="17"/>
      <c r="OFT1" s="17"/>
      <c r="OFU1" s="17"/>
      <c r="OFV1" s="17"/>
      <c r="OFW1" s="17"/>
      <c r="OFX1" s="17"/>
      <c r="OFY1" s="17"/>
      <c r="OFZ1" s="17"/>
      <c r="OGA1" s="17"/>
      <c r="OGB1" s="17"/>
      <c r="OGC1" s="17"/>
      <c r="OGD1" s="17"/>
      <c r="OGE1" s="17"/>
      <c r="OGF1" s="17"/>
      <c r="OGG1" s="17"/>
      <c r="OGH1" s="17"/>
      <c r="OGI1" s="17"/>
      <c r="OGJ1" s="17"/>
      <c r="OGK1" s="17"/>
      <c r="OGL1" s="17"/>
      <c r="OGM1" s="17"/>
      <c r="OGN1" s="17"/>
      <c r="OGO1" s="17"/>
      <c r="OGP1" s="17"/>
      <c r="OGQ1" s="17"/>
      <c r="OGR1" s="17"/>
      <c r="OGS1" s="17"/>
      <c r="OGT1" s="17"/>
      <c r="OGU1" s="17"/>
      <c r="OGV1" s="17"/>
      <c r="OGW1" s="17"/>
      <c r="OGX1" s="17"/>
      <c r="OGY1" s="17"/>
      <c r="OGZ1" s="17"/>
      <c r="OHA1" s="17"/>
      <c r="OHB1" s="17"/>
      <c r="OHC1" s="17"/>
      <c r="OHD1" s="17"/>
      <c r="OHE1" s="17"/>
      <c r="OHF1" s="17"/>
      <c r="OHG1" s="17"/>
      <c r="OHH1" s="17"/>
      <c r="OHI1" s="17"/>
      <c r="OHJ1" s="17"/>
      <c r="OHK1" s="17"/>
      <c r="OHL1" s="17"/>
      <c r="OHM1" s="17"/>
      <c r="OHN1" s="17"/>
      <c r="OHO1" s="17"/>
      <c r="OHP1" s="17"/>
      <c r="OHQ1" s="17"/>
      <c r="OHR1" s="17"/>
      <c r="OHS1" s="17"/>
      <c r="OHT1" s="17"/>
      <c r="OHU1" s="17"/>
      <c r="OHV1" s="17"/>
      <c r="OHW1" s="17"/>
      <c r="OHX1" s="17"/>
      <c r="OHY1" s="17"/>
      <c r="OHZ1" s="17"/>
      <c r="OIA1" s="17"/>
      <c r="OIB1" s="17"/>
      <c r="OIC1" s="17"/>
      <c r="OID1" s="17"/>
      <c r="OIE1" s="17"/>
      <c r="OIF1" s="17"/>
      <c r="OIG1" s="17"/>
      <c r="OIH1" s="17"/>
      <c r="OII1" s="17"/>
      <c r="OIJ1" s="17"/>
      <c r="OIK1" s="17"/>
      <c r="OIL1" s="17"/>
      <c r="OIM1" s="17"/>
      <c r="OIN1" s="17"/>
      <c r="OIO1" s="17"/>
      <c r="OIP1" s="17"/>
      <c r="OIQ1" s="17"/>
      <c r="OIR1" s="17"/>
      <c r="OIS1" s="17"/>
      <c r="OIT1" s="17"/>
      <c r="OIU1" s="17"/>
      <c r="OIV1" s="17"/>
      <c r="OIW1" s="17"/>
      <c r="OIX1" s="17"/>
      <c r="OIY1" s="17"/>
      <c r="OIZ1" s="17"/>
      <c r="OJA1" s="17"/>
      <c r="OJB1" s="17"/>
      <c r="OJC1" s="17"/>
      <c r="OJD1" s="17"/>
      <c r="OJE1" s="17"/>
      <c r="OJF1" s="17"/>
      <c r="OJG1" s="17"/>
      <c r="OJH1" s="17"/>
      <c r="OJI1" s="17"/>
      <c r="OJJ1" s="17"/>
      <c r="OJK1" s="17"/>
      <c r="OJL1" s="17"/>
      <c r="OJM1" s="17"/>
      <c r="OJN1" s="17"/>
      <c r="OJO1" s="17"/>
      <c r="OJP1" s="17"/>
      <c r="OJQ1" s="17"/>
      <c r="OJR1" s="17"/>
      <c r="OJS1" s="17"/>
      <c r="OJT1" s="17"/>
      <c r="OJU1" s="17"/>
      <c r="OJV1" s="17"/>
      <c r="OJW1" s="17"/>
      <c r="OJX1" s="17"/>
      <c r="OJY1" s="17"/>
      <c r="OJZ1" s="17"/>
      <c r="OKA1" s="17"/>
      <c r="OKB1" s="17"/>
      <c r="OKC1" s="17"/>
      <c r="OKD1" s="17"/>
      <c r="OKE1" s="17"/>
      <c r="OKF1" s="17"/>
      <c r="OKG1" s="17"/>
      <c r="OKH1" s="17"/>
      <c r="OKI1" s="17"/>
      <c r="OKJ1" s="17"/>
      <c r="OKK1" s="17"/>
      <c r="OKL1" s="17"/>
      <c r="OKM1" s="17"/>
      <c r="OKN1" s="17"/>
      <c r="OKO1" s="17"/>
      <c r="OKP1" s="17"/>
      <c r="OKQ1" s="17"/>
      <c r="OKR1" s="17"/>
      <c r="OKS1" s="17"/>
      <c r="OKT1" s="17"/>
      <c r="OKU1" s="17"/>
      <c r="OKV1" s="17"/>
      <c r="OKW1" s="17"/>
      <c r="OKX1" s="17"/>
      <c r="OKY1" s="17"/>
      <c r="OKZ1" s="17"/>
      <c r="OLA1" s="17"/>
      <c r="OLB1" s="17"/>
      <c r="OLC1" s="17"/>
      <c r="OLD1" s="17"/>
      <c r="OLE1" s="17"/>
      <c r="OLF1" s="17"/>
      <c r="OLG1" s="17"/>
      <c r="OLH1" s="17"/>
      <c r="OLI1" s="17"/>
      <c r="OLJ1" s="17"/>
      <c r="OLK1" s="17"/>
      <c r="OLL1" s="17"/>
      <c r="OLM1" s="17"/>
      <c r="OLN1" s="17"/>
      <c r="OLO1" s="17"/>
      <c r="OLP1" s="17"/>
      <c r="OLQ1" s="17"/>
      <c r="OLR1" s="17"/>
      <c r="OLS1" s="17"/>
      <c r="OLT1" s="17"/>
      <c r="OLU1" s="17"/>
      <c r="OLV1" s="17"/>
      <c r="OLW1" s="17"/>
      <c r="OLX1" s="17"/>
      <c r="OLY1" s="17"/>
      <c r="OLZ1" s="17"/>
      <c r="OMA1" s="17"/>
      <c r="OMB1" s="17"/>
      <c r="OMC1" s="17"/>
      <c r="OMD1" s="17"/>
      <c r="OME1" s="17"/>
      <c r="OMF1" s="17"/>
      <c r="OMG1" s="17"/>
      <c r="OMH1" s="17"/>
      <c r="OMI1" s="17"/>
      <c r="OMJ1" s="17"/>
      <c r="OMK1" s="17"/>
      <c r="OML1" s="17"/>
      <c r="OMM1" s="17"/>
      <c r="OMN1" s="17"/>
      <c r="OMO1" s="17"/>
      <c r="OMP1" s="17"/>
      <c r="OMQ1" s="17"/>
      <c r="OMR1" s="17"/>
      <c r="OMS1" s="17"/>
      <c r="OMT1" s="17"/>
      <c r="OMU1" s="17"/>
      <c r="OMV1" s="17"/>
      <c r="OMW1" s="17"/>
      <c r="OMX1" s="17"/>
      <c r="OMY1" s="17"/>
      <c r="OMZ1" s="17"/>
      <c r="ONA1" s="17"/>
      <c r="ONB1" s="17"/>
      <c r="ONC1" s="17"/>
      <c r="OND1" s="17"/>
      <c r="ONE1" s="17"/>
      <c r="ONF1" s="17"/>
      <c r="ONG1" s="17"/>
      <c r="ONH1" s="17"/>
      <c r="ONI1" s="17"/>
      <c r="ONJ1" s="17"/>
      <c r="ONK1" s="17"/>
      <c r="ONL1" s="17"/>
      <c r="ONM1" s="17"/>
      <c r="ONN1" s="17"/>
      <c r="ONO1" s="17"/>
      <c r="ONP1" s="17"/>
      <c r="ONQ1" s="17"/>
      <c r="ONR1" s="17"/>
      <c r="ONS1" s="17"/>
      <c r="ONT1" s="17"/>
      <c r="ONU1" s="17"/>
      <c r="ONV1" s="17"/>
      <c r="ONW1" s="17"/>
      <c r="ONX1" s="17"/>
      <c r="ONY1" s="17"/>
      <c r="ONZ1" s="17"/>
      <c r="OOA1" s="17"/>
      <c r="OOB1" s="17"/>
      <c r="OOC1" s="17"/>
      <c r="OOD1" s="17"/>
      <c r="OOE1" s="17"/>
      <c r="OOF1" s="17"/>
      <c r="OOG1" s="17"/>
      <c r="OOH1" s="17"/>
      <c r="OOI1" s="17"/>
      <c r="OOJ1" s="17"/>
      <c r="OOK1" s="17"/>
      <c r="OOL1" s="17"/>
      <c r="OOM1" s="17"/>
      <c r="OON1" s="17"/>
      <c r="OOO1" s="17"/>
      <c r="OOP1" s="17"/>
      <c r="OOQ1" s="17"/>
      <c r="OOR1" s="17"/>
      <c r="OOS1" s="17"/>
      <c r="OOT1" s="17"/>
      <c r="OOU1" s="17"/>
      <c r="OOV1" s="17"/>
      <c r="OOW1" s="17"/>
      <c r="OOX1" s="17"/>
      <c r="OOY1" s="17"/>
      <c r="OOZ1" s="17"/>
      <c r="OPA1" s="17"/>
      <c r="OPB1" s="17"/>
      <c r="OPC1" s="17"/>
      <c r="OPD1" s="17"/>
      <c r="OPE1" s="17"/>
      <c r="OPF1" s="17"/>
      <c r="OPG1" s="17"/>
      <c r="OPH1" s="17"/>
      <c r="OPI1" s="17"/>
      <c r="OPJ1" s="17"/>
      <c r="OPK1" s="17"/>
      <c r="OPL1" s="17"/>
      <c r="OPM1" s="17"/>
      <c r="OPN1" s="17"/>
      <c r="OPO1" s="17"/>
      <c r="OPP1" s="17"/>
      <c r="OPQ1" s="17"/>
      <c r="OPR1" s="17"/>
      <c r="OPS1" s="17"/>
      <c r="OPT1" s="17"/>
      <c r="OPU1" s="17"/>
      <c r="OPV1" s="17"/>
      <c r="OPW1" s="17"/>
      <c r="OPX1" s="17"/>
      <c r="OPY1" s="17"/>
      <c r="OPZ1" s="17"/>
      <c r="OQA1" s="17"/>
      <c r="OQB1" s="17"/>
      <c r="OQC1" s="17"/>
      <c r="OQD1" s="17"/>
      <c r="OQE1" s="17"/>
      <c r="OQF1" s="17"/>
      <c r="OQG1" s="17"/>
      <c r="OQH1" s="17"/>
      <c r="OQI1" s="17"/>
      <c r="OQJ1" s="17"/>
      <c r="OQK1" s="17"/>
      <c r="OQL1" s="17"/>
      <c r="OQM1" s="17"/>
      <c r="OQN1" s="17"/>
      <c r="OQO1" s="17"/>
      <c r="OQP1" s="17"/>
      <c r="OQQ1" s="17"/>
      <c r="OQR1" s="17"/>
      <c r="OQS1" s="17"/>
      <c r="OQT1" s="17"/>
      <c r="OQU1" s="17"/>
      <c r="OQV1" s="17"/>
      <c r="OQW1" s="17"/>
      <c r="OQX1" s="17"/>
      <c r="OQY1" s="17"/>
      <c r="OQZ1" s="17"/>
      <c r="ORA1" s="17"/>
      <c r="ORB1" s="17"/>
      <c r="ORC1" s="17"/>
      <c r="ORD1" s="17"/>
      <c r="ORE1" s="17"/>
      <c r="ORF1" s="17"/>
      <c r="ORG1" s="17"/>
      <c r="ORH1" s="17"/>
      <c r="ORI1" s="17"/>
      <c r="ORJ1" s="17"/>
      <c r="ORK1" s="17"/>
      <c r="ORL1" s="17"/>
      <c r="ORM1" s="17"/>
      <c r="ORN1" s="17"/>
      <c r="ORO1" s="17"/>
      <c r="ORP1" s="17"/>
      <c r="ORQ1" s="17"/>
      <c r="ORR1" s="17"/>
      <c r="ORS1" s="17"/>
      <c r="ORT1" s="17"/>
      <c r="ORU1" s="17"/>
      <c r="ORV1" s="17"/>
      <c r="ORW1" s="17"/>
      <c r="ORX1" s="17"/>
      <c r="ORY1" s="17"/>
      <c r="ORZ1" s="17"/>
      <c r="OSA1" s="17"/>
      <c r="OSB1" s="17"/>
      <c r="OSC1" s="17"/>
      <c r="OSD1" s="17"/>
      <c r="OSE1" s="17"/>
      <c r="OSF1" s="17"/>
      <c r="OSG1" s="17"/>
      <c r="OSH1" s="17"/>
      <c r="OSI1" s="17"/>
      <c r="OSJ1" s="17"/>
      <c r="OSK1" s="17"/>
      <c r="OSL1" s="17"/>
      <c r="OSM1" s="17"/>
      <c r="OSN1" s="17"/>
      <c r="OSO1" s="17"/>
      <c r="OSP1" s="17"/>
      <c r="OSQ1" s="17"/>
      <c r="OSR1" s="17"/>
      <c r="OSS1" s="17"/>
      <c r="OST1" s="17"/>
      <c r="OSU1" s="17"/>
      <c r="OSV1" s="17"/>
      <c r="OSW1" s="17"/>
      <c r="OSX1" s="17"/>
      <c r="OSY1" s="17"/>
      <c r="OSZ1" s="17"/>
      <c r="OTA1" s="17"/>
      <c r="OTB1" s="17"/>
      <c r="OTC1" s="17"/>
      <c r="OTD1" s="17"/>
      <c r="OTE1" s="17"/>
      <c r="OTF1" s="17"/>
      <c r="OTG1" s="17"/>
      <c r="OTH1" s="17"/>
      <c r="OTI1" s="17"/>
      <c r="OTJ1" s="17"/>
      <c r="OTK1" s="17"/>
      <c r="OTL1" s="17"/>
      <c r="OTM1" s="17"/>
      <c r="OTN1" s="17"/>
      <c r="OTO1" s="17"/>
      <c r="OTP1" s="17"/>
      <c r="OTQ1" s="17"/>
      <c r="OTR1" s="17"/>
      <c r="OTS1" s="17"/>
      <c r="OTT1" s="17"/>
      <c r="OTU1" s="17"/>
      <c r="OTV1" s="17"/>
      <c r="OTW1" s="17"/>
      <c r="OTX1" s="17"/>
      <c r="OTY1" s="17"/>
      <c r="OTZ1" s="17"/>
      <c r="OUA1" s="17"/>
      <c r="OUB1" s="17"/>
      <c r="OUC1" s="17"/>
      <c r="OUD1" s="17"/>
      <c r="OUE1" s="17"/>
      <c r="OUF1" s="17"/>
      <c r="OUG1" s="17"/>
      <c r="OUH1" s="17"/>
      <c r="OUI1" s="17"/>
      <c r="OUJ1" s="17"/>
      <c r="OUK1" s="17"/>
      <c r="OUL1" s="17"/>
      <c r="OUM1" s="17"/>
      <c r="OUN1" s="17"/>
      <c r="OUO1" s="17"/>
      <c r="OUP1" s="17"/>
      <c r="OUQ1" s="17"/>
      <c r="OUR1" s="17"/>
      <c r="OUS1" s="17"/>
      <c r="OUT1" s="17"/>
      <c r="OUU1" s="17"/>
      <c r="OUV1" s="17"/>
      <c r="OUW1" s="17"/>
      <c r="OUX1" s="17"/>
      <c r="OUY1" s="17"/>
      <c r="OUZ1" s="17"/>
      <c r="OVA1" s="17"/>
      <c r="OVB1" s="17"/>
      <c r="OVC1" s="17"/>
      <c r="OVD1" s="17"/>
      <c r="OVE1" s="17"/>
      <c r="OVF1" s="17"/>
      <c r="OVG1" s="17"/>
      <c r="OVH1" s="17"/>
      <c r="OVI1" s="17"/>
      <c r="OVJ1" s="17"/>
      <c r="OVK1" s="17"/>
      <c r="OVL1" s="17"/>
      <c r="OVM1" s="17"/>
      <c r="OVN1" s="17"/>
      <c r="OVO1" s="17"/>
      <c r="OVP1" s="17"/>
      <c r="OVQ1" s="17"/>
      <c r="OVR1" s="17"/>
      <c r="OVS1" s="17"/>
      <c r="OVT1" s="17"/>
      <c r="OVU1" s="17"/>
      <c r="OVV1" s="17"/>
      <c r="OVW1" s="17"/>
      <c r="OVX1" s="17"/>
      <c r="OVY1" s="17"/>
      <c r="OVZ1" s="17"/>
      <c r="OWA1" s="17"/>
      <c r="OWB1" s="17"/>
      <c r="OWC1" s="17"/>
      <c r="OWD1" s="17"/>
      <c r="OWE1" s="17"/>
      <c r="OWF1" s="17"/>
      <c r="OWG1" s="17"/>
      <c r="OWH1" s="17"/>
      <c r="OWI1" s="17"/>
      <c r="OWJ1" s="17"/>
      <c r="OWK1" s="17"/>
      <c r="OWL1" s="17"/>
      <c r="OWM1" s="17"/>
      <c r="OWN1" s="17"/>
      <c r="OWO1" s="17"/>
      <c r="OWP1" s="17"/>
      <c r="OWQ1" s="17"/>
      <c r="OWR1" s="17"/>
      <c r="OWS1" s="17"/>
      <c r="OWT1" s="17"/>
      <c r="OWU1" s="17"/>
      <c r="OWV1" s="17"/>
      <c r="OWW1" s="17"/>
      <c r="OWX1" s="17"/>
      <c r="OWY1" s="17"/>
      <c r="OWZ1" s="17"/>
      <c r="OXA1" s="17"/>
      <c r="OXB1" s="17"/>
      <c r="OXC1" s="17"/>
      <c r="OXD1" s="17"/>
      <c r="OXE1" s="17"/>
      <c r="OXF1" s="17"/>
      <c r="OXG1" s="17"/>
      <c r="OXH1" s="17"/>
      <c r="OXI1" s="17"/>
      <c r="OXJ1" s="17"/>
      <c r="OXK1" s="17"/>
      <c r="OXL1" s="17"/>
      <c r="OXM1" s="17"/>
      <c r="OXN1" s="17"/>
      <c r="OXO1" s="17"/>
      <c r="OXP1" s="17"/>
      <c r="OXQ1" s="17"/>
      <c r="OXR1" s="17"/>
      <c r="OXS1" s="17"/>
      <c r="OXT1" s="17"/>
      <c r="OXU1" s="17"/>
      <c r="OXV1" s="17"/>
      <c r="OXW1" s="17"/>
      <c r="OXX1" s="17"/>
      <c r="OXY1" s="17"/>
      <c r="OXZ1" s="17"/>
      <c r="OYA1" s="17"/>
      <c r="OYB1" s="17"/>
      <c r="OYC1" s="17"/>
      <c r="OYD1" s="17"/>
      <c r="OYE1" s="17"/>
      <c r="OYF1" s="17"/>
      <c r="OYG1" s="17"/>
      <c r="OYH1" s="17"/>
      <c r="OYI1" s="17"/>
      <c r="OYJ1" s="17"/>
      <c r="OYK1" s="17"/>
      <c r="OYL1" s="17"/>
      <c r="OYM1" s="17"/>
      <c r="OYN1" s="17"/>
      <c r="OYO1" s="17"/>
      <c r="OYP1" s="17"/>
      <c r="OYQ1" s="17"/>
      <c r="OYR1" s="17"/>
      <c r="OYS1" s="17"/>
      <c r="OYT1" s="17"/>
      <c r="OYU1" s="17"/>
      <c r="OYV1" s="17"/>
      <c r="OYW1" s="17"/>
      <c r="OYX1" s="17"/>
      <c r="OYY1" s="17"/>
      <c r="OYZ1" s="17"/>
      <c r="OZA1" s="17"/>
      <c r="OZB1" s="17"/>
      <c r="OZC1" s="17"/>
      <c r="OZD1" s="17"/>
      <c r="OZE1" s="17"/>
      <c r="OZF1" s="17"/>
      <c r="OZG1" s="17"/>
      <c r="OZH1" s="17"/>
      <c r="OZI1" s="17"/>
      <c r="OZJ1" s="17"/>
      <c r="OZK1" s="17"/>
      <c r="OZL1" s="17"/>
      <c r="OZM1" s="17"/>
      <c r="OZN1" s="17"/>
      <c r="OZO1" s="17"/>
      <c r="OZP1" s="17"/>
      <c r="OZQ1" s="17"/>
      <c r="OZR1" s="17"/>
      <c r="OZS1" s="17"/>
      <c r="OZT1" s="17"/>
      <c r="OZU1" s="17"/>
      <c r="OZV1" s="17"/>
      <c r="OZW1" s="17"/>
      <c r="OZX1" s="17"/>
      <c r="OZY1" s="17"/>
      <c r="OZZ1" s="17"/>
      <c r="PAA1" s="17"/>
      <c r="PAB1" s="17"/>
      <c r="PAC1" s="17"/>
      <c r="PAD1" s="17"/>
      <c r="PAE1" s="17"/>
      <c r="PAF1" s="17"/>
      <c r="PAG1" s="17"/>
      <c r="PAH1" s="17"/>
      <c r="PAI1" s="17"/>
      <c r="PAJ1" s="17"/>
      <c r="PAK1" s="17"/>
      <c r="PAL1" s="17"/>
      <c r="PAM1" s="17"/>
      <c r="PAN1" s="17"/>
      <c r="PAO1" s="17"/>
      <c r="PAP1" s="17"/>
      <c r="PAQ1" s="17"/>
      <c r="PAR1" s="17"/>
      <c r="PAS1" s="17"/>
      <c r="PAT1" s="17"/>
      <c r="PAU1" s="17"/>
      <c r="PAV1" s="17"/>
      <c r="PAW1" s="17"/>
      <c r="PAX1" s="17"/>
      <c r="PAY1" s="17"/>
      <c r="PAZ1" s="17"/>
      <c r="PBA1" s="17"/>
      <c r="PBB1" s="17"/>
      <c r="PBC1" s="17"/>
      <c r="PBD1" s="17"/>
      <c r="PBE1" s="17"/>
      <c r="PBF1" s="17"/>
      <c r="PBG1" s="17"/>
      <c r="PBH1" s="17"/>
      <c r="PBI1" s="17"/>
      <c r="PBJ1" s="17"/>
      <c r="PBK1" s="17"/>
      <c r="PBL1" s="17"/>
      <c r="PBM1" s="17"/>
      <c r="PBN1" s="17"/>
      <c r="PBO1" s="17"/>
      <c r="PBP1" s="17"/>
      <c r="PBQ1" s="17"/>
      <c r="PBR1" s="17"/>
      <c r="PBS1" s="17"/>
      <c r="PBT1" s="17"/>
      <c r="PBU1" s="17"/>
      <c r="PBV1" s="17"/>
      <c r="PBW1" s="17"/>
      <c r="PBX1" s="17"/>
      <c r="PBY1" s="17"/>
      <c r="PBZ1" s="17"/>
      <c r="PCA1" s="17"/>
      <c r="PCB1" s="17"/>
      <c r="PCC1" s="17"/>
      <c r="PCD1" s="17"/>
      <c r="PCE1" s="17"/>
      <c r="PCF1" s="17"/>
      <c r="PCG1" s="17"/>
      <c r="PCH1" s="17"/>
      <c r="PCI1" s="17"/>
      <c r="PCJ1" s="17"/>
      <c r="PCK1" s="17"/>
      <c r="PCL1" s="17"/>
      <c r="PCM1" s="17"/>
      <c r="PCN1" s="17"/>
      <c r="PCO1" s="17"/>
      <c r="PCP1" s="17"/>
      <c r="PCQ1" s="17"/>
      <c r="PCR1" s="17"/>
      <c r="PCS1" s="17"/>
      <c r="PCT1" s="17"/>
      <c r="PCU1" s="17"/>
      <c r="PCV1" s="17"/>
      <c r="PCW1" s="17"/>
      <c r="PCX1" s="17"/>
      <c r="PCY1" s="17"/>
      <c r="PCZ1" s="17"/>
      <c r="PDA1" s="17"/>
      <c r="PDB1" s="17"/>
      <c r="PDC1" s="17"/>
      <c r="PDD1" s="17"/>
      <c r="PDE1" s="17"/>
      <c r="PDF1" s="17"/>
      <c r="PDG1" s="17"/>
      <c r="PDH1" s="17"/>
      <c r="PDI1" s="17"/>
      <c r="PDJ1" s="17"/>
      <c r="PDK1" s="17"/>
      <c r="PDL1" s="17"/>
      <c r="PDM1" s="17"/>
      <c r="PDN1" s="17"/>
      <c r="PDO1" s="17"/>
      <c r="PDP1" s="17"/>
      <c r="PDQ1" s="17"/>
      <c r="PDR1" s="17"/>
      <c r="PDS1" s="17"/>
      <c r="PDT1" s="17"/>
      <c r="PDU1" s="17"/>
      <c r="PDV1" s="17"/>
      <c r="PDW1" s="17"/>
      <c r="PDX1" s="17"/>
      <c r="PDY1" s="17"/>
      <c r="PDZ1" s="17"/>
      <c r="PEA1" s="17"/>
      <c r="PEB1" s="17"/>
      <c r="PEC1" s="17"/>
      <c r="PED1" s="17"/>
      <c r="PEE1" s="17"/>
      <c r="PEF1" s="17"/>
      <c r="PEG1" s="17"/>
      <c r="PEH1" s="17"/>
      <c r="PEI1" s="17"/>
      <c r="PEJ1" s="17"/>
      <c r="PEK1" s="17"/>
      <c r="PEL1" s="17"/>
      <c r="PEM1" s="17"/>
      <c r="PEN1" s="17"/>
      <c r="PEO1" s="17"/>
      <c r="PEP1" s="17"/>
      <c r="PEQ1" s="17"/>
      <c r="PER1" s="17"/>
      <c r="PES1" s="17"/>
      <c r="PET1" s="17"/>
      <c r="PEU1" s="17"/>
      <c r="PEV1" s="17"/>
      <c r="PEW1" s="17"/>
      <c r="PEX1" s="17"/>
      <c r="PEY1" s="17"/>
      <c r="PEZ1" s="17"/>
      <c r="PFA1" s="17"/>
      <c r="PFB1" s="17"/>
      <c r="PFC1" s="17"/>
      <c r="PFD1" s="17"/>
      <c r="PFE1" s="17"/>
      <c r="PFF1" s="17"/>
      <c r="PFG1" s="17"/>
      <c r="PFH1" s="17"/>
      <c r="PFI1" s="17"/>
      <c r="PFJ1" s="17"/>
      <c r="PFK1" s="17"/>
      <c r="PFL1" s="17"/>
      <c r="PFM1" s="17"/>
      <c r="PFN1" s="17"/>
      <c r="PFO1" s="17"/>
      <c r="PFP1" s="17"/>
      <c r="PFQ1" s="17"/>
      <c r="PFR1" s="17"/>
      <c r="PFS1" s="17"/>
      <c r="PFT1" s="17"/>
      <c r="PFU1" s="17"/>
      <c r="PFV1" s="17"/>
      <c r="PFW1" s="17"/>
      <c r="PFX1" s="17"/>
      <c r="PFY1" s="17"/>
      <c r="PFZ1" s="17"/>
      <c r="PGA1" s="17"/>
      <c r="PGB1" s="17"/>
      <c r="PGC1" s="17"/>
      <c r="PGD1" s="17"/>
      <c r="PGE1" s="17"/>
      <c r="PGF1" s="17"/>
      <c r="PGG1" s="17"/>
      <c r="PGH1" s="17"/>
      <c r="PGI1" s="17"/>
      <c r="PGJ1" s="17"/>
      <c r="PGK1" s="17"/>
      <c r="PGL1" s="17"/>
      <c r="PGM1" s="17"/>
      <c r="PGN1" s="17"/>
      <c r="PGO1" s="17"/>
      <c r="PGP1" s="17"/>
      <c r="PGQ1" s="17"/>
      <c r="PGR1" s="17"/>
      <c r="PGS1" s="17"/>
      <c r="PGT1" s="17"/>
      <c r="PGU1" s="17"/>
      <c r="PGV1" s="17"/>
      <c r="PGW1" s="17"/>
      <c r="PGX1" s="17"/>
      <c r="PGY1" s="17"/>
      <c r="PGZ1" s="17"/>
      <c r="PHA1" s="17"/>
      <c r="PHB1" s="17"/>
      <c r="PHC1" s="17"/>
      <c r="PHD1" s="17"/>
      <c r="PHE1" s="17"/>
      <c r="PHF1" s="17"/>
      <c r="PHG1" s="17"/>
      <c r="PHH1" s="17"/>
      <c r="PHI1" s="17"/>
      <c r="PHJ1" s="17"/>
      <c r="PHK1" s="17"/>
      <c r="PHL1" s="17"/>
      <c r="PHM1" s="17"/>
      <c r="PHN1" s="17"/>
      <c r="PHO1" s="17"/>
      <c r="PHP1" s="17"/>
      <c r="PHQ1" s="17"/>
      <c r="PHR1" s="17"/>
      <c r="PHS1" s="17"/>
      <c r="PHT1" s="17"/>
      <c r="PHU1" s="17"/>
      <c r="PHV1" s="17"/>
      <c r="PHW1" s="17"/>
      <c r="PHX1" s="17"/>
      <c r="PHY1" s="17"/>
      <c r="PHZ1" s="17"/>
      <c r="PIA1" s="17"/>
      <c r="PIB1" s="17"/>
      <c r="PIC1" s="17"/>
      <c r="PID1" s="17"/>
      <c r="PIE1" s="17"/>
      <c r="PIF1" s="17"/>
      <c r="PIG1" s="17"/>
      <c r="PIH1" s="17"/>
      <c r="PII1" s="17"/>
      <c r="PIJ1" s="17"/>
      <c r="PIK1" s="17"/>
      <c r="PIL1" s="17"/>
      <c r="PIM1" s="17"/>
      <c r="PIN1" s="17"/>
      <c r="PIO1" s="17"/>
      <c r="PIP1" s="17"/>
      <c r="PIQ1" s="17"/>
      <c r="PIR1" s="17"/>
      <c r="PIS1" s="17"/>
      <c r="PIT1" s="17"/>
      <c r="PIU1" s="17"/>
      <c r="PIV1" s="17"/>
      <c r="PIW1" s="17"/>
      <c r="PIX1" s="17"/>
      <c r="PIY1" s="17"/>
      <c r="PIZ1" s="17"/>
      <c r="PJA1" s="17"/>
      <c r="PJB1" s="17"/>
      <c r="PJC1" s="17"/>
      <c r="PJD1" s="17"/>
      <c r="PJE1" s="17"/>
      <c r="PJF1" s="17"/>
      <c r="PJG1" s="17"/>
      <c r="PJH1" s="17"/>
      <c r="PJI1" s="17"/>
      <c r="PJJ1" s="17"/>
      <c r="PJK1" s="17"/>
      <c r="PJL1" s="17"/>
      <c r="PJM1" s="17"/>
      <c r="PJN1" s="17"/>
      <c r="PJO1" s="17"/>
      <c r="PJP1" s="17"/>
      <c r="PJQ1" s="17"/>
      <c r="PJR1" s="17"/>
      <c r="PJS1" s="17"/>
      <c r="PJT1" s="17"/>
      <c r="PJU1" s="17"/>
      <c r="PJV1" s="17"/>
      <c r="PJW1" s="17"/>
      <c r="PJX1" s="17"/>
      <c r="PJY1" s="17"/>
      <c r="PJZ1" s="17"/>
      <c r="PKA1" s="17"/>
      <c r="PKB1" s="17"/>
      <c r="PKC1" s="17"/>
      <c r="PKD1" s="17"/>
      <c r="PKE1" s="17"/>
      <c r="PKF1" s="17"/>
      <c r="PKG1" s="17"/>
      <c r="PKH1" s="17"/>
      <c r="PKI1" s="17"/>
      <c r="PKJ1" s="17"/>
      <c r="PKK1" s="17"/>
      <c r="PKL1" s="17"/>
      <c r="PKM1" s="17"/>
      <c r="PKN1" s="17"/>
      <c r="PKO1" s="17"/>
      <c r="PKP1" s="17"/>
      <c r="PKQ1" s="17"/>
      <c r="PKR1" s="17"/>
      <c r="PKS1" s="17"/>
      <c r="PKT1" s="17"/>
      <c r="PKU1" s="17"/>
      <c r="PKV1" s="17"/>
      <c r="PKW1" s="17"/>
      <c r="PKX1" s="17"/>
      <c r="PKY1" s="17"/>
      <c r="PKZ1" s="17"/>
      <c r="PLA1" s="17"/>
      <c r="PLB1" s="17"/>
      <c r="PLC1" s="17"/>
      <c r="PLD1" s="17"/>
      <c r="PLE1" s="17"/>
      <c r="PLF1" s="17"/>
      <c r="PLG1" s="17"/>
      <c r="PLH1" s="17"/>
      <c r="PLI1" s="17"/>
      <c r="PLJ1" s="17"/>
      <c r="PLK1" s="17"/>
      <c r="PLL1" s="17"/>
      <c r="PLM1" s="17"/>
      <c r="PLN1" s="17"/>
      <c r="PLO1" s="17"/>
      <c r="PLP1" s="17"/>
      <c r="PLQ1" s="17"/>
      <c r="PLR1" s="17"/>
      <c r="PLS1" s="17"/>
      <c r="PLT1" s="17"/>
      <c r="PLU1" s="17"/>
      <c r="PLV1" s="17"/>
      <c r="PLW1" s="17"/>
      <c r="PLX1" s="17"/>
      <c r="PLY1" s="17"/>
      <c r="PLZ1" s="17"/>
      <c r="PMA1" s="17"/>
      <c r="PMB1" s="17"/>
      <c r="PMC1" s="17"/>
      <c r="PMD1" s="17"/>
      <c r="PME1" s="17"/>
      <c r="PMF1" s="17"/>
      <c r="PMG1" s="17"/>
      <c r="PMH1" s="17"/>
      <c r="PMI1" s="17"/>
      <c r="PMJ1" s="17"/>
      <c r="PMK1" s="17"/>
      <c r="PML1" s="17"/>
      <c r="PMM1" s="17"/>
      <c r="PMN1" s="17"/>
      <c r="PMO1" s="17"/>
      <c r="PMP1" s="17"/>
      <c r="PMQ1" s="17"/>
      <c r="PMR1" s="17"/>
      <c r="PMS1" s="17"/>
      <c r="PMT1" s="17"/>
      <c r="PMU1" s="17"/>
      <c r="PMV1" s="17"/>
      <c r="PMW1" s="17"/>
      <c r="PMX1" s="17"/>
      <c r="PMY1" s="17"/>
      <c r="PMZ1" s="17"/>
      <c r="PNA1" s="17"/>
      <c r="PNB1" s="17"/>
      <c r="PNC1" s="17"/>
      <c r="PND1" s="17"/>
      <c r="PNE1" s="17"/>
      <c r="PNF1" s="17"/>
      <c r="PNG1" s="17"/>
      <c r="PNH1" s="17"/>
      <c r="PNI1" s="17"/>
      <c r="PNJ1" s="17"/>
      <c r="PNK1" s="17"/>
      <c r="PNL1" s="17"/>
      <c r="PNM1" s="17"/>
      <c r="PNN1" s="17"/>
      <c r="PNO1" s="17"/>
      <c r="PNP1" s="17"/>
      <c r="PNQ1" s="17"/>
      <c r="PNR1" s="17"/>
      <c r="PNS1" s="17"/>
      <c r="PNT1" s="17"/>
      <c r="PNU1" s="17"/>
      <c r="PNV1" s="17"/>
      <c r="PNW1" s="17"/>
      <c r="PNX1" s="17"/>
      <c r="PNY1" s="17"/>
      <c r="PNZ1" s="17"/>
      <c r="POA1" s="17"/>
      <c r="POB1" s="17"/>
      <c r="POC1" s="17"/>
      <c r="POD1" s="17"/>
      <c r="POE1" s="17"/>
      <c r="POF1" s="17"/>
      <c r="POG1" s="17"/>
      <c r="POH1" s="17"/>
      <c r="POI1" s="17"/>
      <c r="POJ1" s="17"/>
      <c r="POK1" s="17"/>
      <c r="POL1" s="17"/>
      <c r="POM1" s="17"/>
      <c r="PON1" s="17"/>
      <c r="POO1" s="17"/>
      <c r="POP1" s="17"/>
      <c r="POQ1" s="17"/>
      <c r="POR1" s="17"/>
      <c r="POS1" s="17"/>
      <c r="POT1" s="17"/>
      <c r="POU1" s="17"/>
      <c r="POV1" s="17"/>
      <c r="POW1" s="17"/>
      <c r="POX1" s="17"/>
      <c r="POY1" s="17"/>
      <c r="POZ1" s="17"/>
      <c r="PPA1" s="17"/>
      <c r="PPB1" s="17"/>
      <c r="PPC1" s="17"/>
      <c r="PPD1" s="17"/>
      <c r="PPE1" s="17"/>
      <c r="PPF1" s="17"/>
      <c r="PPG1" s="17"/>
      <c r="PPH1" s="17"/>
      <c r="PPI1" s="17"/>
      <c r="PPJ1" s="17"/>
      <c r="PPK1" s="17"/>
      <c r="PPL1" s="17"/>
      <c r="PPM1" s="17"/>
      <c r="PPN1" s="17"/>
      <c r="PPO1" s="17"/>
      <c r="PPP1" s="17"/>
      <c r="PPQ1" s="17"/>
      <c r="PPR1" s="17"/>
      <c r="PPS1" s="17"/>
      <c r="PPT1" s="17"/>
      <c r="PPU1" s="17"/>
      <c r="PPV1" s="17"/>
      <c r="PPW1" s="17"/>
      <c r="PPX1" s="17"/>
      <c r="PPY1" s="17"/>
      <c r="PPZ1" s="17"/>
      <c r="PQA1" s="17"/>
      <c r="PQB1" s="17"/>
      <c r="PQC1" s="17"/>
      <c r="PQD1" s="17"/>
      <c r="PQE1" s="17"/>
      <c r="PQF1" s="17"/>
      <c r="PQG1" s="17"/>
      <c r="PQH1" s="17"/>
      <c r="PQI1" s="17"/>
      <c r="PQJ1" s="17"/>
      <c r="PQK1" s="17"/>
      <c r="PQL1" s="17"/>
      <c r="PQM1" s="17"/>
      <c r="PQN1" s="17"/>
      <c r="PQO1" s="17"/>
      <c r="PQP1" s="17"/>
      <c r="PQQ1" s="17"/>
      <c r="PQR1" s="17"/>
      <c r="PQS1" s="17"/>
      <c r="PQT1" s="17"/>
      <c r="PQU1" s="17"/>
      <c r="PQV1" s="17"/>
      <c r="PQW1" s="17"/>
      <c r="PQX1" s="17"/>
      <c r="PQY1" s="17"/>
      <c r="PQZ1" s="17"/>
      <c r="PRA1" s="17"/>
      <c r="PRB1" s="17"/>
      <c r="PRC1" s="17"/>
      <c r="PRD1" s="17"/>
      <c r="PRE1" s="17"/>
      <c r="PRF1" s="17"/>
      <c r="PRG1" s="17"/>
      <c r="PRH1" s="17"/>
      <c r="PRI1" s="17"/>
      <c r="PRJ1" s="17"/>
      <c r="PRK1" s="17"/>
      <c r="PRL1" s="17"/>
      <c r="PRM1" s="17"/>
      <c r="PRN1" s="17"/>
      <c r="PRO1" s="17"/>
      <c r="PRP1" s="17"/>
      <c r="PRQ1" s="17"/>
      <c r="PRR1" s="17"/>
      <c r="PRS1" s="17"/>
      <c r="PRT1" s="17"/>
      <c r="PRU1" s="17"/>
      <c r="PRV1" s="17"/>
      <c r="PRW1" s="17"/>
      <c r="PRX1" s="17"/>
      <c r="PRY1" s="17"/>
      <c r="PRZ1" s="17"/>
      <c r="PSA1" s="17"/>
      <c r="PSB1" s="17"/>
      <c r="PSC1" s="17"/>
      <c r="PSD1" s="17"/>
      <c r="PSE1" s="17"/>
      <c r="PSF1" s="17"/>
      <c r="PSG1" s="17"/>
      <c r="PSH1" s="17"/>
      <c r="PSI1" s="17"/>
      <c r="PSJ1" s="17"/>
      <c r="PSK1" s="17"/>
      <c r="PSL1" s="17"/>
      <c r="PSM1" s="17"/>
      <c r="PSN1" s="17"/>
      <c r="PSO1" s="17"/>
      <c r="PSP1" s="17"/>
      <c r="PSQ1" s="17"/>
      <c r="PSR1" s="17"/>
      <c r="PSS1" s="17"/>
      <c r="PST1" s="17"/>
      <c r="PSU1" s="17"/>
      <c r="PSV1" s="17"/>
      <c r="PSW1" s="17"/>
      <c r="PSX1" s="17"/>
      <c r="PSY1" s="17"/>
      <c r="PSZ1" s="17"/>
      <c r="PTA1" s="17"/>
      <c r="PTB1" s="17"/>
      <c r="PTC1" s="17"/>
      <c r="PTD1" s="17"/>
      <c r="PTE1" s="17"/>
      <c r="PTF1" s="17"/>
      <c r="PTG1" s="17"/>
      <c r="PTH1" s="17"/>
      <c r="PTI1" s="17"/>
      <c r="PTJ1" s="17"/>
      <c r="PTK1" s="17"/>
      <c r="PTL1" s="17"/>
      <c r="PTM1" s="17"/>
      <c r="PTN1" s="17"/>
      <c r="PTO1" s="17"/>
      <c r="PTP1" s="17"/>
      <c r="PTQ1" s="17"/>
      <c r="PTR1" s="17"/>
      <c r="PTS1" s="17"/>
      <c r="PTT1" s="17"/>
      <c r="PTU1" s="17"/>
      <c r="PTV1" s="17"/>
      <c r="PTW1" s="17"/>
      <c r="PTX1" s="17"/>
      <c r="PTY1" s="17"/>
      <c r="PTZ1" s="17"/>
      <c r="PUA1" s="17"/>
      <c r="PUB1" s="17"/>
      <c r="PUC1" s="17"/>
      <c r="PUD1" s="17"/>
      <c r="PUE1" s="17"/>
      <c r="PUF1" s="17"/>
      <c r="PUG1" s="17"/>
      <c r="PUH1" s="17"/>
      <c r="PUI1" s="17"/>
      <c r="PUJ1" s="17"/>
      <c r="PUK1" s="17"/>
      <c r="PUL1" s="17"/>
      <c r="PUM1" s="17"/>
      <c r="PUN1" s="17"/>
      <c r="PUO1" s="17"/>
      <c r="PUP1" s="17"/>
      <c r="PUQ1" s="17"/>
      <c r="PUR1" s="17"/>
      <c r="PUS1" s="17"/>
      <c r="PUT1" s="17"/>
      <c r="PUU1" s="17"/>
      <c r="PUV1" s="17"/>
      <c r="PUW1" s="17"/>
      <c r="PUX1" s="17"/>
      <c r="PUY1" s="17"/>
      <c r="PUZ1" s="17"/>
      <c r="PVA1" s="17"/>
      <c r="PVB1" s="17"/>
      <c r="PVC1" s="17"/>
      <c r="PVD1" s="17"/>
      <c r="PVE1" s="17"/>
      <c r="PVF1" s="17"/>
      <c r="PVG1" s="17"/>
      <c r="PVH1" s="17"/>
      <c r="PVI1" s="17"/>
      <c r="PVJ1" s="17"/>
      <c r="PVK1" s="17"/>
      <c r="PVL1" s="17"/>
      <c r="PVM1" s="17"/>
      <c r="PVN1" s="17"/>
      <c r="PVO1" s="17"/>
      <c r="PVP1" s="17"/>
      <c r="PVQ1" s="17"/>
      <c r="PVR1" s="17"/>
      <c r="PVS1" s="17"/>
      <c r="PVT1" s="17"/>
      <c r="PVU1" s="17"/>
      <c r="PVV1" s="17"/>
      <c r="PVW1" s="17"/>
      <c r="PVX1" s="17"/>
      <c r="PVY1" s="17"/>
      <c r="PVZ1" s="17"/>
      <c r="PWA1" s="17"/>
      <c r="PWB1" s="17"/>
      <c r="PWC1" s="17"/>
      <c r="PWD1" s="17"/>
      <c r="PWE1" s="17"/>
      <c r="PWF1" s="17"/>
      <c r="PWG1" s="17"/>
      <c r="PWH1" s="17"/>
      <c r="PWI1" s="17"/>
      <c r="PWJ1" s="17"/>
      <c r="PWK1" s="17"/>
      <c r="PWL1" s="17"/>
      <c r="PWM1" s="17"/>
      <c r="PWN1" s="17"/>
      <c r="PWO1" s="17"/>
      <c r="PWP1" s="17"/>
      <c r="PWQ1" s="17"/>
      <c r="PWR1" s="17"/>
      <c r="PWS1" s="17"/>
      <c r="PWT1" s="17"/>
      <c r="PWU1" s="17"/>
      <c r="PWV1" s="17"/>
      <c r="PWW1" s="17"/>
      <c r="PWX1" s="17"/>
      <c r="PWY1" s="17"/>
      <c r="PWZ1" s="17"/>
      <c r="PXA1" s="17"/>
      <c r="PXB1" s="17"/>
      <c r="PXC1" s="17"/>
      <c r="PXD1" s="17"/>
      <c r="PXE1" s="17"/>
      <c r="PXF1" s="17"/>
      <c r="PXG1" s="17"/>
      <c r="PXH1" s="17"/>
      <c r="PXI1" s="17"/>
      <c r="PXJ1" s="17"/>
      <c r="PXK1" s="17"/>
      <c r="PXL1" s="17"/>
      <c r="PXM1" s="17"/>
      <c r="PXN1" s="17"/>
      <c r="PXO1" s="17"/>
      <c r="PXP1" s="17"/>
      <c r="PXQ1" s="17"/>
      <c r="PXR1" s="17"/>
      <c r="PXS1" s="17"/>
      <c r="PXT1" s="17"/>
      <c r="PXU1" s="17"/>
      <c r="PXV1" s="17"/>
      <c r="PXW1" s="17"/>
      <c r="PXX1" s="17"/>
      <c r="PXY1" s="17"/>
      <c r="PXZ1" s="17"/>
      <c r="PYA1" s="17"/>
      <c r="PYB1" s="17"/>
      <c r="PYC1" s="17"/>
      <c r="PYD1" s="17"/>
      <c r="PYE1" s="17"/>
      <c r="PYF1" s="17"/>
      <c r="PYG1" s="17"/>
      <c r="PYH1" s="17"/>
      <c r="PYI1" s="17"/>
      <c r="PYJ1" s="17"/>
      <c r="PYK1" s="17"/>
      <c r="PYL1" s="17"/>
      <c r="PYM1" s="17"/>
      <c r="PYN1" s="17"/>
      <c r="PYO1" s="17"/>
      <c r="PYP1" s="17"/>
      <c r="PYQ1" s="17"/>
      <c r="PYR1" s="17"/>
      <c r="PYS1" s="17"/>
      <c r="PYT1" s="17"/>
      <c r="PYU1" s="17"/>
      <c r="PYV1" s="17"/>
      <c r="PYW1" s="17"/>
      <c r="PYX1" s="17"/>
      <c r="PYY1" s="17"/>
      <c r="PYZ1" s="17"/>
      <c r="PZA1" s="17"/>
      <c r="PZB1" s="17"/>
      <c r="PZC1" s="17"/>
      <c r="PZD1" s="17"/>
      <c r="PZE1" s="17"/>
      <c r="PZF1" s="17"/>
      <c r="PZG1" s="17"/>
      <c r="PZH1" s="17"/>
      <c r="PZI1" s="17"/>
      <c r="PZJ1" s="17"/>
      <c r="PZK1" s="17"/>
      <c r="PZL1" s="17"/>
      <c r="PZM1" s="17"/>
      <c r="PZN1" s="17"/>
      <c r="PZO1" s="17"/>
      <c r="PZP1" s="17"/>
      <c r="PZQ1" s="17"/>
      <c r="PZR1" s="17"/>
      <c r="PZS1" s="17"/>
      <c r="PZT1" s="17"/>
      <c r="PZU1" s="17"/>
      <c r="PZV1" s="17"/>
      <c r="PZW1" s="17"/>
      <c r="PZX1" s="17"/>
      <c r="PZY1" s="17"/>
      <c r="PZZ1" s="17"/>
      <c r="QAA1" s="17"/>
      <c r="QAB1" s="17"/>
      <c r="QAC1" s="17"/>
      <c r="QAD1" s="17"/>
      <c r="QAE1" s="17"/>
      <c r="QAF1" s="17"/>
      <c r="QAG1" s="17"/>
      <c r="QAH1" s="17"/>
      <c r="QAI1" s="17"/>
      <c r="QAJ1" s="17"/>
      <c r="QAK1" s="17"/>
      <c r="QAL1" s="17"/>
      <c r="QAM1" s="17"/>
      <c r="QAN1" s="17"/>
      <c r="QAO1" s="17"/>
      <c r="QAP1" s="17"/>
      <c r="QAQ1" s="17"/>
      <c r="QAR1" s="17"/>
      <c r="QAS1" s="17"/>
      <c r="QAT1" s="17"/>
      <c r="QAU1" s="17"/>
      <c r="QAV1" s="17"/>
      <c r="QAW1" s="17"/>
      <c r="QAX1" s="17"/>
      <c r="QAY1" s="17"/>
      <c r="QAZ1" s="17"/>
      <c r="QBA1" s="17"/>
      <c r="QBB1" s="17"/>
      <c r="QBC1" s="17"/>
      <c r="QBD1" s="17"/>
      <c r="QBE1" s="17"/>
      <c r="QBF1" s="17"/>
      <c r="QBG1" s="17"/>
      <c r="QBH1" s="17"/>
      <c r="QBI1" s="17"/>
      <c r="QBJ1" s="17"/>
      <c r="QBK1" s="17"/>
      <c r="QBL1" s="17"/>
      <c r="QBM1" s="17"/>
      <c r="QBN1" s="17"/>
      <c r="QBO1" s="17"/>
      <c r="QBP1" s="17"/>
      <c r="QBQ1" s="17"/>
      <c r="QBR1" s="17"/>
      <c r="QBS1" s="17"/>
      <c r="QBT1" s="17"/>
      <c r="QBU1" s="17"/>
      <c r="QBV1" s="17"/>
      <c r="QBW1" s="17"/>
      <c r="QBX1" s="17"/>
      <c r="QBY1" s="17"/>
      <c r="QBZ1" s="17"/>
      <c r="QCA1" s="17"/>
      <c r="QCB1" s="17"/>
      <c r="QCC1" s="17"/>
      <c r="QCD1" s="17"/>
      <c r="QCE1" s="17"/>
      <c r="QCF1" s="17"/>
      <c r="QCG1" s="17"/>
      <c r="QCH1" s="17"/>
      <c r="QCI1" s="17"/>
      <c r="QCJ1" s="17"/>
      <c r="QCK1" s="17"/>
      <c r="QCL1" s="17"/>
      <c r="QCM1" s="17"/>
      <c r="QCN1" s="17"/>
      <c r="QCO1" s="17"/>
      <c r="QCP1" s="17"/>
      <c r="QCQ1" s="17"/>
      <c r="QCR1" s="17"/>
      <c r="QCS1" s="17"/>
      <c r="QCT1" s="17"/>
      <c r="QCU1" s="17"/>
      <c r="QCV1" s="17"/>
      <c r="QCW1" s="17"/>
      <c r="QCX1" s="17"/>
      <c r="QCY1" s="17"/>
      <c r="QCZ1" s="17"/>
      <c r="QDA1" s="17"/>
      <c r="QDB1" s="17"/>
      <c r="QDC1" s="17"/>
      <c r="QDD1" s="17"/>
      <c r="QDE1" s="17"/>
      <c r="QDF1" s="17"/>
      <c r="QDG1" s="17"/>
      <c r="QDH1" s="17"/>
      <c r="QDI1" s="17"/>
      <c r="QDJ1" s="17"/>
      <c r="QDK1" s="17"/>
      <c r="QDL1" s="17"/>
      <c r="QDM1" s="17"/>
      <c r="QDN1" s="17"/>
      <c r="QDO1" s="17"/>
      <c r="QDP1" s="17"/>
      <c r="QDQ1" s="17"/>
      <c r="QDR1" s="17"/>
      <c r="QDS1" s="17"/>
      <c r="QDT1" s="17"/>
      <c r="QDU1" s="17"/>
      <c r="QDV1" s="17"/>
      <c r="QDW1" s="17"/>
      <c r="QDX1" s="17"/>
      <c r="QDY1" s="17"/>
      <c r="QDZ1" s="17"/>
      <c r="QEA1" s="17"/>
      <c r="QEB1" s="17"/>
      <c r="QEC1" s="17"/>
      <c r="QED1" s="17"/>
      <c r="QEE1" s="17"/>
      <c r="QEF1" s="17"/>
      <c r="QEG1" s="17"/>
      <c r="QEH1" s="17"/>
      <c r="QEI1" s="17"/>
      <c r="QEJ1" s="17"/>
      <c r="QEK1" s="17"/>
      <c r="QEL1" s="17"/>
      <c r="QEM1" s="17"/>
      <c r="QEN1" s="17"/>
      <c r="QEO1" s="17"/>
      <c r="QEP1" s="17"/>
      <c r="QEQ1" s="17"/>
      <c r="QER1" s="17"/>
      <c r="QES1" s="17"/>
      <c r="QET1" s="17"/>
      <c r="QEU1" s="17"/>
      <c r="QEV1" s="17"/>
      <c r="QEW1" s="17"/>
      <c r="QEX1" s="17"/>
      <c r="QEY1" s="17"/>
      <c r="QEZ1" s="17"/>
      <c r="QFA1" s="17"/>
      <c r="QFB1" s="17"/>
      <c r="QFC1" s="17"/>
      <c r="QFD1" s="17"/>
      <c r="QFE1" s="17"/>
      <c r="QFF1" s="17"/>
      <c r="QFG1" s="17"/>
      <c r="QFH1" s="17"/>
      <c r="QFI1" s="17"/>
      <c r="QFJ1" s="17"/>
      <c r="QFK1" s="17"/>
      <c r="QFL1" s="17"/>
      <c r="QFM1" s="17"/>
      <c r="QFN1" s="17"/>
      <c r="QFO1" s="17"/>
      <c r="QFP1" s="17"/>
      <c r="QFQ1" s="17"/>
      <c r="QFR1" s="17"/>
      <c r="QFS1" s="17"/>
      <c r="QFT1" s="17"/>
      <c r="QFU1" s="17"/>
      <c r="QFV1" s="17"/>
      <c r="QFW1" s="17"/>
      <c r="QFX1" s="17"/>
      <c r="QFY1" s="17"/>
      <c r="QFZ1" s="17"/>
      <c r="QGA1" s="17"/>
      <c r="QGB1" s="17"/>
      <c r="QGC1" s="17"/>
      <c r="QGD1" s="17"/>
      <c r="QGE1" s="17"/>
      <c r="QGF1" s="17"/>
      <c r="QGG1" s="17"/>
      <c r="QGH1" s="17"/>
      <c r="QGI1" s="17"/>
      <c r="QGJ1" s="17"/>
      <c r="QGK1" s="17"/>
      <c r="QGL1" s="17"/>
      <c r="QGM1" s="17"/>
      <c r="QGN1" s="17"/>
      <c r="QGO1" s="17"/>
      <c r="QGP1" s="17"/>
      <c r="QGQ1" s="17"/>
      <c r="QGR1" s="17"/>
      <c r="QGS1" s="17"/>
      <c r="QGT1" s="17"/>
      <c r="QGU1" s="17"/>
      <c r="QGV1" s="17"/>
      <c r="QGW1" s="17"/>
      <c r="QGX1" s="17"/>
      <c r="QGY1" s="17"/>
      <c r="QGZ1" s="17"/>
      <c r="QHA1" s="17"/>
      <c r="QHB1" s="17"/>
      <c r="QHC1" s="17"/>
      <c r="QHD1" s="17"/>
      <c r="QHE1" s="17"/>
      <c r="QHF1" s="17"/>
      <c r="QHG1" s="17"/>
      <c r="QHH1" s="17"/>
      <c r="QHI1" s="17"/>
      <c r="QHJ1" s="17"/>
      <c r="QHK1" s="17"/>
      <c r="QHL1" s="17"/>
      <c r="QHM1" s="17"/>
      <c r="QHN1" s="17"/>
      <c r="QHO1" s="17"/>
      <c r="QHP1" s="17"/>
      <c r="QHQ1" s="17"/>
      <c r="QHR1" s="17"/>
      <c r="QHS1" s="17"/>
      <c r="QHT1" s="17"/>
      <c r="QHU1" s="17"/>
      <c r="QHV1" s="17"/>
      <c r="QHW1" s="17"/>
      <c r="QHX1" s="17"/>
      <c r="QHY1" s="17"/>
      <c r="QHZ1" s="17"/>
      <c r="QIA1" s="17"/>
      <c r="QIB1" s="17"/>
      <c r="QIC1" s="17"/>
      <c r="QID1" s="17"/>
      <c r="QIE1" s="17"/>
      <c r="QIF1" s="17"/>
      <c r="QIG1" s="17"/>
      <c r="QIH1" s="17"/>
      <c r="QII1" s="17"/>
      <c r="QIJ1" s="17"/>
      <c r="QIK1" s="17"/>
      <c r="QIL1" s="17"/>
      <c r="QIM1" s="17"/>
      <c r="QIN1" s="17"/>
      <c r="QIO1" s="17"/>
      <c r="QIP1" s="17"/>
      <c r="QIQ1" s="17"/>
      <c r="QIR1" s="17"/>
      <c r="QIS1" s="17"/>
      <c r="QIT1" s="17"/>
      <c r="QIU1" s="17"/>
      <c r="QIV1" s="17"/>
      <c r="QIW1" s="17"/>
      <c r="QIX1" s="17"/>
      <c r="QIY1" s="17"/>
      <c r="QIZ1" s="17"/>
      <c r="QJA1" s="17"/>
      <c r="QJB1" s="17"/>
      <c r="QJC1" s="17"/>
      <c r="QJD1" s="17"/>
      <c r="QJE1" s="17"/>
      <c r="QJF1" s="17"/>
      <c r="QJG1" s="17"/>
      <c r="QJH1" s="17"/>
      <c r="QJI1" s="17"/>
      <c r="QJJ1" s="17"/>
      <c r="QJK1" s="17"/>
      <c r="QJL1" s="17"/>
      <c r="QJM1" s="17"/>
      <c r="QJN1" s="17"/>
      <c r="QJO1" s="17"/>
      <c r="QJP1" s="17"/>
      <c r="QJQ1" s="17"/>
      <c r="QJR1" s="17"/>
      <c r="QJS1" s="17"/>
      <c r="QJT1" s="17"/>
      <c r="QJU1" s="17"/>
      <c r="QJV1" s="17"/>
      <c r="QJW1" s="17"/>
      <c r="QJX1" s="17"/>
      <c r="QJY1" s="17"/>
      <c r="QJZ1" s="17"/>
      <c r="QKA1" s="17"/>
      <c r="QKB1" s="17"/>
      <c r="QKC1" s="17"/>
      <c r="QKD1" s="17"/>
      <c r="QKE1" s="17"/>
      <c r="QKF1" s="17"/>
      <c r="QKG1" s="17"/>
      <c r="QKH1" s="17"/>
      <c r="QKI1" s="17"/>
      <c r="QKJ1" s="17"/>
      <c r="QKK1" s="17"/>
      <c r="QKL1" s="17"/>
      <c r="QKM1" s="17"/>
      <c r="QKN1" s="17"/>
      <c r="QKO1" s="17"/>
      <c r="QKP1" s="17"/>
      <c r="QKQ1" s="17"/>
      <c r="QKR1" s="17"/>
      <c r="QKS1" s="17"/>
      <c r="QKT1" s="17"/>
      <c r="QKU1" s="17"/>
      <c r="QKV1" s="17"/>
      <c r="QKW1" s="17"/>
      <c r="QKX1" s="17"/>
      <c r="QKY1" s="17"/>
      <c r="QKZ1" s="17"/>
      <c r="QLA1" s="17"/>
      <c r="QLB1" s="17"/>
      <c r="QLC1" s="17"/>
      <c r="QLD1" s="17"/>
      <c r="QLE1" s="17"/>
      <c r="QLF1" s="17"/>
      <c r="QLG1" s="17"/>
      <c r="QLH1" s="17"/>
      <c r="QLI1" s="17"/>
      <c r="QLJ1" s="17"/>
      <c r="QLK1" s="17"/>
      <c r="QLL1" s="17"/>
      <c r="QLM1" s="17"/>
      <c r="QLN1" s="17"/>
      <c r="QLO1" s="17"/>
      <c r="QLP1" s="17"/>
      <c r="QLQ1" s="17"/>
      <c r="QLR1" s="17"/>
      <c r="QLS1" s="17"/>
      <c r="QLT1" s="17"/>
      <c r="QLU1" s="17"/>
      <c r="QLV1" s="17"/>
      <c r="QLW1" s="17"/>
      <c r="QLX1" s="17"/>
      <c r="QLY1" s="17"/>
      <c r="QLZ1" s="17"/>
      <c r="QMA1" s="17"/>
      <c r="QMB1" s="17"/>
      <c r="QMC1" s="17"/>
      <c r="QMD1" s="17"/>
      <c r="QME1" s="17"/>
      <c r="QMF1" s="17"/>
      <c r="QMG1" s="17"/>
      <c r="QMH1" s="17"/>
      <c r="QMI1" s="17"/>
      <c r="QMJ1" s="17"/>
      <c r="QMK1" s="17"/>
      <c r="QML1" s="17"/>
      <c r="QMM1" s="17"/>
      <c r="QMN1" s="17"/>
      <c r="QMO1" s="17"/>
      <c r="QMP1" s="17"/>
      <c r="QMQ1" s="17"/>
      <c r="QMR1" s="17"/>
      <c r="QMS1" s="17"/>
      <c r="QMT1" s="17"/>
      <c r="QMU1" s="17"/>
      <c r="QMV1" s="17"/>
      <c r="QMW1" s="17"/>
      <c r="QMX1" s="17"/>
      <c r="QMY1" s="17"/>
      <c r="QMZ1" s="17"/>
      <c r="QNA1" s="17"/>
      <c r="QNB1" s="17"/>
      <c r="QNC1" s="17"/>
      <c r="QND1" s="17"/>
      <c r="QNE1" s="17"/>
      <c r="QNF1" s="17"/>
      <c r="QNG1" s="17"/>
      <c r="QNH1" s="17"/>
      <c r="QNI1" s="17"/>
      <c r="QNJ1" s="17"/>
      <c r="QNK1" s="17"/>
      <c r="QNL1" s="17"/>
      <c r="QNM1" s="17"/>
      <c r="QNN1" s="17"/>
      <c r="QNO1" s="17"/>
      <c r="QNP1" s="17"/>
      <c r="QNQ1" s="17"/>
      <c r="QNR1" s="17"/>
      <c r="QNS1" s="17"/>
      <c r="QNT1" s="17"/>
      <c r="QNU1" s="17"/>
      <c r="QNV1" s="17"/>
      <c r="QNW1" s="17"/>
      <c r="QNX1" s="17"/>
      <c r="QNY1" s="17"/>
      <c r="QNZ1" s="17"/>
      <c r="QOA1" s="17"/>
      <c r="QOB1" s="17"/>
      <c r="QOC1" s="17"/>
      <c r="QOD1" s="17"/>
      <c r="QOE1" s="17"/>
      <c r="QOF1" s="17"/>
      <c r="QOG1" s="17"/>
      <c r="QOH1" s="17"/>
      <c r="QOI1" s="17"/>
      <c r="QOJ1" s="17"/>
      <c r="QOK1" s="17"/>
      <c r="QOL1" s="17"/>
      <c r="QOM1" s="17"/>
      <c r="QON1" s="17"/>
      <c r="QOO1" s="17"/>
      <c r="QOP1" s="17"/>
      <c r="QOQ1" s="17"/>
      <c r="QOR1" s="17"/>
      <c r="QOS1" s="17"/>
      <c r="QOT1" s="17"/>
      <c r="QOU1" s="17"/>
      <c r="QOV1" s="17"/>
      <c r="QOW1" s="17"/>
      <c r="QOX1" s="17"/>
      <c r="QOY1" s="17"/>
      <c r="QOZ1" s="17"/>
      <c r="QPA1" s="17"/>
      <c r="QPB1" s="17"/>
      <c r="QPC1" s="17"/>
      <c r="QPD1" s="17"/>
      <c r="QPE1" s="17"/>
      <c r="QPF1" s="17"/>
      <c r="QPG1" s="17"/>
      <c r="QPH1" s="17"/>
      <c r="QPI1" s="17"/>
      <c r="QPJ1" s="17"/>
      <c r="QPK1" s="17"/>
      <c r="QPL1" s="17"/>
      <c r="QPM1" s="17"/>
      <c r="QPN1" s="17"/>
      <c r="QPO1" s="17"/>
      <c r="QPP1" s="17"/>
      <c r="QPQ1" s="17"/>
      <c r="QPR1" s="17"/>
      <c r="QPS1" s="17"/>
      <c r="QPT1" s="17"/>
      <c r="QPU1" s="17"/>
      <c r="QPV1" s="17"/>
      <c r="QPW1" s="17"/>
      <c r="QPX1" s="17"/>
      <c r="QPY1" s="17"/>
      <c r="QPZ1" s="17"/>
      <c r="QQA1" s="17"/>
      <c r="QQB1" s="17"/>
      <c r="QQC1" s="17"/>
      <c r="QQD1" s="17"/>
      <c r="QQE1" s="17"/>
      <c r="QQF1" s="17"/>
      <c r="QQG1" s="17"/>
      <c r="QQH1" s="17"/>
      <c r="QQI1" s="17"/>
      <c r="QQJ1" s="17"/>
      <c r="QQK1" s="17"/>
      <c r="QQL1" s="17"/>
      <c r="QQM1" s="17"/>
      <c r="QQN1" s="17"/>
      <c r="QQO1" s="17"/>
      <c r="QQP1" s="17"/>
      <c r="QQQ1" s="17"/>
      <c r="QQR1" s="17"/>
      <c r="QQS1" s="17"/>
      <c r="QQT1" s="17"/>
      <c r="QQU1" s="17"/>
      <c r="QQV1" s="17"/>
      <c r="QQW1" s="17"/>
      <c r="QQX1" s="17"/>
      <c r="QQY1" s="17"/>
      <c r="QQZ1" s="17"/>
      <c r="QRA1" s="17"/>
      <c r="QRB1" s="17"/>
      <c r="QRC1" s="17"/>
      <c r="QRD1" s="17"/>
      <c r="QRE1" s="17"/>
      <c r="QRF1" s="17"/>
      <c r="QRG1" s="17"/>
      <c r="QRH1" s="17"/>
      <c r="QRI1" s="17"/>
      <c r="QRJ1" s="17"/>
      <c r="QRK1" s="17"/>
      <c r="QRL1" s="17"/>
      <c r="QRM1" s="17"/>
      <c r="QRN1" s="17"/>
      <c r="QRO1" s="17"/>
      <c r="QRP1" s="17"/>
      <c r="QRQ1" s="17"/>
      <c r="QRR1" s="17"/>
      <c r="QRS1" s="17"/>
      <c r="QRT1" s="17"/>
      <c r="QRU1" s="17"/>
      <c r="QRV1" s="17"/>
      <c r="QRW1" s="17"/>
      <c r="QRX1" s="17"/>
      <c r="QRY1" s="17"/>
      <c r="QRZ1" s="17"/>
      <c r="QSA1" s="17"/>
      <c r="QSB1" s="17"/>
      <c r="QSC1" s="17"/>
      <c r="QSD1" s="17"/>
      <c r="QSE1" s="17"/>
      <c r="QSF1" s="17"/>
      <c r="QSG1" s="17"/>
      <c r="QSH1" s="17"/>
      <c r="QSI1" s="17"/>
      <c r="QSJ1" s="17"/>
      <c r="QSK1" s="17"/>
      <c r="QSL1" s="17"/>
      <c r="QSM1" s="17"/>
      <c r="QSN1" s="17"/>
      <c r="QSO1" s="17"/>
      <c r="QSP1" s="17"/>
      <c r="QSQ1" s="17"/>
      <c r="QSR1" s="17"/>
      <c r="QSS1" s="17"/>
      <c r="QST1" s="17"/>
      <c r="QSU1" s="17"/>
      <c r="QSV1" s="17"/>
      <c r="QSW1" s="17"/>
      <c r="QSX1" s="17"/>
      <c r="QSY1" s="17"/>
      <c r="QSZ1" s="17"/>
      <c r="QTA1" s="17"/>
      <c r="QTB1" s="17"/>
      <c r="QTC1" s="17"/>
      <c r="QTD1" s="17"/>
      <c r="QTE1" s="17"/>
      <c r="QTF1" s="17"/>
      <c r="QTG1" s="17"/>
      <c r="QTH1" s="17"/>
      <c r="QTI1" s="17"/>
      <c r="QTJ1" s="17"/>
      <c r="QTK1" s="17"/>
      <c r="QTL1" s="17"/>
      <c r="QTM1" s="17"/>
      <c r="QTN1" s="17"/>
      <c r="QTO1" s="17"/>
      <c r="QTP1" s="17"/>
      <c r="QTQ1" s="17"/>
      <c r="QTR1" s="17"/>
      <c r="QTS1" s="17"/>
      <c r="QTT1" s="17"/>
      <c r="QTU1" s="17"/>
      <c r="QTV1" s="17"/>
      <c r="QTW1" s="17"/>
      <c r="QTX1" s="17"/>
      <c r="QTY1" s="17"/>
      <c r="QTZ1" s="17"/>
      <c r="QUA1" s="17"/>
      <c r="QUB1" s="17"/>
      <c r="QUC1" s="17"/>
      <c r="QUD1" s="17"/>
      <c r="QUE1" s="17"/>
      <c r="QUF1" s="17"/>
      <c r="QUG1" s="17"/>
      <c r="QUH1" s="17"/>
      <c r="QUI1" s="17"/>
      <c r="QUJ1" s="17"/>
      <c r="QUK1" s="17"/>
      <c r="QUL1" s="17"/>
      <c r="QUM1" s="17"/>
      <c r="QUN1" s="17"/>
      <c r="QUO1" s="17"/>
      <c r="QUP1" s="17"/>
      <c r="QUQ1" s="17"/>
      <c r="QUR1" s="17"/>
      <c r="QUS1" s="17"/>
      <c r="QUT1" s="17"/>
      <c r="QUU1" s="17"/>
      <c r="QUV1" s="17"/>
      <c r="QUW1" s="17"/>
      <c r="QUX1" s="17"/>
      <c r="QUY1" s="17"/>
      <c r="QUZ1" s="17"/>
      <c r="QVA1" s="17"/>
      <c r="QVB1" s="17"/>
      <c r="QVC1" s="17"/>
      <c r="QVD1" s="17"/>
      <c r="QVE1" s="17"/>
      <c r="QVF1" s="17"/>
      <c r="QVG1" s="17"/>
      <c r="QVH1" s="17"/>
      <c r="QVI1" s="17"/>
      <c r="QVJ1" s="17"/>
      <c r="QVK1" s="17"/>
      <c r="QVL1" s="17"/>
      <c r="QVM1" s="17"/>
      <c r="QVN1" s="17"/>
      <c r="QVO1" s="17"/>
      <c r="QVP1" s="17"/>
      <c r="QVQ1" s="17"/>
      <c r="QVR1" s="17"/>
      <c r="QVS1" s="17"/>
      <c r="QVT1" s="17"/>
      <c r="QVU1" s="17"/>
      <c r="QVV1" s="17"/>
      <c r="QVW1" s="17"/>
      <c r="QVX1" s="17"/>
      <c r="QVY1" s="17"/>
      <c r="QVZ1" s="17"/>
      <c r="QWA1" s="17"/>
      <c r="QWB1" s="17"/>
      <c r="QWC1" s="17"/>
      <c r="QWD1" s="17"/>
      <c r="QWE1" s="17"/>
      <c r="QWF1" s="17"/>
      <c r="QWG1" s="17"/>
      <c r="QWH1" s="17"/>
      <c r="QWI1" s="17"/>
      <c r="QWJ1" s="17"/>
      <c r="QWK1" s="17"/>
      <c r="QWL1" s="17"/>
      <c r="QWM1" s="17"/>
      <c r="QWN1" s="17"/>
      <c r="QWO1" s="17"/>
      <c r="QWP1" s="17"/>
      <c r="QWQ1" s="17"/>
      <c r="QWR1" s="17"/>
      <c r="QWS1" s="17"/>
      <c r="QWT1" s="17"/>
      <c r="QWU1" s="17"/>
      <c r="QWV1" s="17"/>
      <c r="QWW1" s="17"/>
      <c r="QWX1" s="17"/>
      <c r="QWY1" s="17"/>
      <c r="QWZ1" s="17"/>
      <c r="QXA1" s="17"/>
      <c r="QXB1" s="17"/>
      <c r="QXC1" s="17"/>
      <c r="QXD1" s="17"/>
      <c r="QXE1" s="17"/>
      <c r="QXF1" s="17"/>
      <c r="QXG1" s="17"/>
      <c r="QXH1" s="17"/>
      <c r="QXI1" s="17"/>
      <c r="QXJ1" s="17"/>
      <c r="QXK1" s="17"/>
      <c r="QXL1" s="17"/>
      <c r="QXM1" s="17"/>
      <c r="QXN1" s="17"/>
      <c r="QXO1" s="17"/>
      <c r="QXP1" s="17"/>
      <c r="QXQ1" s="17"/>
      <c r="QXR1" s="17"/>
      <c r="QXS1" s="17"/>
      <c r="QXT1" s="17"/>
      <c r="QXU1" s="17"/>
      <c r="QXV1" s="17"/>
      <c r="QXW1" s="17"/>
      <c r="QXX1" s="17"/>
      <c r="QXY1" s="17"/>
      <c r="QXZ1" s="17"/>
      <c r="QYA1" s="17"/>
      <c r="QYB1" s="17"/>
      <c r="QYC1" s="17"/>
      <c r="QYD1" s="17"/>
      <c r="QYE1" s="17"/>
      <c r="QYF1" s="17"/>
      <c r="QYG1" s="17"/>
      <c r="QYH1" s="17"/>
      <c r="QYI1" s="17"/>
      <c r="QYJ1" s="17"/>
      <c r="QYK1" s="17"/>
      <c r="QYL1" s="17"/>
      <c r="QYM1" s="17"/>
      <c r="QYN1" s="17"/>
      <c r="QYO1" s="17"/>
      <c r="QYP1" s="17"/>
      <c r="QYQ1" s="17"/>
      <c r="QYR1" s="17"/>
      <c r="QYS1" s="17"/>
      <c r="QYT1" s="17"/>
      <c r="QYU1" s="17"/>
      <c r="QYV1" s="17"/>
      <c r="QYW1" s="17"/>
      <c r="QYX1" s="17"/>
      <c r="QYY1" s="17"/>
      <c r="QYZ1" s="17"/>
      <c r="QZA1" s="17"/>
      <c r="QZB1" s="17"/>
      <c r="QZC1" s="17"/>
      <c r="QZD1" s="17"/>
      <c r="QZE1" s="17"/>
      <c r="QZF1" s="17"/>
      <c r="QZG1" s="17"/>
      <c r="QZH1" s="17"/>
      <c r="QZI1" s="17"/>
      <c r="QZJ1" s="17"/>
      <c r="QZK1" s="17"/>
      <c r="QZL1" s="17"/>
      <c r="QZM1" s="17"/>
      <c r="QZN1" s="17"/>
      <c r="QZO1" s="17"/>
      <c r="QZP1" s="17"/>
      <c r="QZQ1" s="17"/>
      <c r="QZR1" s="17"/>
      <c r="QZS1" s="17"/>
      <c r="QZT1" s="17"/>
      <c r="QZU1" s="17"/>
      <c r="QZV1" s="17"/>
      <c r="QZW1" s="17"/>
      <c r="QZX1" s="17"/>
      <c r="QZY1" s="17"/>
      <c r="QZZ1" s="17"/>
      <c r="RAA1" s="17"/>
      <c r="RAB1" s="17"/>
      <c r="RAC1" s="17"/>
      <c r="RAD1" s="17"/>
      <c r="RAE1" s="17"/>
      <c r="RAF1" s="17"/>
      <c r="RAG1" s="17"/>
      <c r="RAH1" s="17"/>
      <c r="RAI1" s="17"/>
      <c r="RAJ1" s="17"/>
      <c r="RAK1" s="17"/>
      <c r="RAL1" s="17"/>
      <c r="RAM1" s="17"/>
      <c r="RAN1" s="17"/>
      <c r="RAO1" s="17"/>
      <c r="RAP1" s="17"/>
      <c r="RAQ1" s="17"/>
      <c r="RAR1" s="17"/>
      <c r="RAS1" s="17"/>
      <c r="RAT1" s="17"/>
      <c r="RAU1" s="17"/>
      <c r="RAV1" s="17"/>
      <c r="RAW1" s="17"/>
      <c r="RAX1" s="17"/>
      <c r="RAY1" s="17"/>
      <c r="RAZ1" s="17"/>
      <c r="RBA1" s="17"/>
      <c r="RBB1" s="17"/>
      <c r="RBC1" s="17"/>
      <c r="RBD1" s="17"/>
      <c r="RBE1" s="17"/>
      <c r="RBF1" s="17"/>
      <c r="RBG1" s="17"/>
      <c r="RBH1" s="17"/>
      <c r="RBI1" s="17"/>
      <c r="RBJ1" s="17"/>
      <c r="RBK1" s="17"/>
      <c r="RBL1" s="17"/>
      <c r="RBM1" s="17"/>
      <c r="RBN1" s="17"/>
      <c r="RBO1" s="17"/>
      <c r="RBP1" s="17"/>
      <c r="RBQ1" s="17"/>
      <c r="RBR1" s="17"/>
      <c r="RBS1" s="17"/>
      <c r="RBT1" s="17"/>
      <c r="RBU1" s="17"/>
      <c r="RBV1" s="17"/>
      <c r="RBW1" s="17"/>
      <c r="RBX1" s="17"/>
      <c r="RBY1" s="17"/>
      <c r="RBZ1" s="17"/>
      <c r="RCA1" s="17"/>
      <c r="RCB1" s="17"/>
      <c r="RCC1" s="17"/>
      <c r="RCD1" s="17"/>
      <c r="RCE1" s="17"/>
      <c r="RCF1" s="17"/>
      <c r="RCG1" s="17"/>
      <c r="RCH1" s="17"/>
      <c r="RCI1" s="17"/>
      <c r="RCJ1" s="17"/>
      <c r="RCK1" s="17"/>
      <c r="RCL1" s="17"/>
      <c r="RCM1" s="17"/>
      <c r="RCN1" s="17"/>
      <c r="RCO1" s="17"/>
      <c r="RCP1" s="17"/>
      <c r="RCQ1" s="17"/>
      <c r="RCR1" s="17"/>
      <c r="RCS1" s="17"/>
      <c r="RCT1" s="17"/>
      <c r="RCU1" s="17"/>
      <c r="RCV1" s="17"/>
      <c r="RCW1" s="17"/>
      <c r="RCX1" s="17"/>
      <c r="RCY1" s="17"/>
      <c r="RCZ1" s="17"/>
      <c r="RDA1" s="17"/>
      <c r="RDB1" s="17"/>
      <c r="RDC1" s="17"/>
      <c r="RDD1" s="17"/>
      <c r="RDE1" s="17"/>
      <c r="RDF1" s="17"/>
      <c r="RDG1" s="17"/>
      <c r="RDH1" s="17"/>
      <c r="RDI1" s="17"/>
      <c r="RDJ1" s="17"/>
      <c r="RDK1" s="17"/>
      <c r="RDL1" s="17"/>
      <c r="RDM1" s="17"/>
      <c r="RDN1" s="17"/>
      <c r="RDO1" s="17"/>
      <c r="RDP1" s="17"/>
      <c r="RDQ1" s="17"/>
      <c r="RDR1" s="17"/>
      <c r="RDS1" s="17"/>
      <c r="RDT1" s="17"/>
      <c r="RDU1" s="17"/>
      <c r="RDV1" s="17"/>
      <c r="RDW1" s="17"/>
      <c r="RDX1" s="17"/>
      <c r="RDY1" s="17"/>
      <c r="RDZ1" s="17"/>
      <c r="REA1" s="17"/>
      <c r="REB1" s="17"/>
      <c r="REC1" s="17"/>
      <c r="RED1" s="17"/>
      <c r="REE1" s="17"/>
      <c r="REF1" s="17"/>
      <c r="REG1" s="17"/>
      <c r="REH1" s="17"/>
      <c r="REI1" s="17"/>
      <c r="REJ1" s="17"/>
      <c r="REK1" s="17"/>
      <c r="REL1" s="17"/>
      <c r="REM1" s="17"/>
      <c r="REN1" s="17"/>
      <c r="REO1" s="17"/>
      <c r="REP1" s="17"/>
      <c r="REQ1" s="17"/>
      <c r="RER1" s="17"/>
      <c r="RES1" s="17"/>
      <c r="RET1" s="17"/>
      <c r="REU1" s="17"/>
      <c r="REV1" s="17"/>
      <c r="REW1" s="17"/>
      <c r="REX1" s="17"/>
      <c r="REY1" s="17"/>
      <c r="REZ1" s="17"/>
      <c r="RFA1" s="17"/>
      <c r="RFB1" s="17"/>
      <c r="RFC1" s="17"/>
      <c r="RFD1" s="17"/>
      <c r="RFE1" s="17"/>
      <c r="RFF1" s="17"/>
      <c r="RFG1" s="17"/>
      <c r="RFH1" s="17"/>
      <c r="RFI1" s="17"/>
      <c r="RFJ1" s="17"/>
      <c r="RFK1" s="17"/>
      <c r="RFL1" s="17"/>
      <c r="RFM1" s="17"/>
      <c r="RFN1" s="17"/>
      <c r="RFO1" s="17"/>
      <c r="RFP1" s="17"/>
      <c r="RFQ1" s="17"/>
      <c r="RFR1" s="17"/>
      <c r="RFS1" s="17"/>
      <c r="RFT1" s="17"/>
      <c r="RFU1" s="17"/>
      <c r="RFV1" s="17"/>
      <c r="RFW1" s="17"/>
      <c r="RFX1" s="17"/>
      <c r="RFY1" s="17"/>
      <c r="RFZ1" s="17"/>
      <c r="RGA1" s="17"/>
      <c r="RGB1" s="17"/>
      <c r="RGC1" s="17"/>
      <c r="RGD1" s="17"/>
      <c r="RGE1" s="17"/>
      <c r="RGF1" s="17"/>
      <c r="RGG1" s="17"/>
      <c r="RGH1" s="17"/>
      <c r="RGI1" s="17"/>
      <c r="RGJ1" s="17"/>
      <c r="RGK1" s="17"/>
      <c r="RGL1" s="17"/>
      <c r="RGM1" s="17"/>
      <c r="RGN1" s="17"/>
      <c r="RGO1" s="17"/>
      <c r="RGP1" s="17"/>
      <c r="RGQ1" s="17"/>
      <c r="RGR1" s="17"/>
      <c r="RGS1" s="17"/>
      <c r="RGT1" s="17"/>
      <c r="RGU1" s="17"/>
      <c r="RGV1" s="17"/>
      <c r="RGW1" s="17"/>
      <c r="RGX1" s="17"/>
      <c r="RGY1" s="17"/>
      <c r="RGZ1" s="17"/>
      <c r="RHA1" s="17"/>
      <c r="RHB1" s="17"/>
      <c r="RHC1" s="17"/>
      <c r="RHD1" s="17"/>
      <c r="RHE1" s="17"/>
      <c r="RHF1" s="17"/>
      <c r="RHG1" s="17"/>
      <c r="RHH1" s="17"/>
      <c r="RHI1" s="17"/>
      <c r="RHJ1" s="17"/>
      <c r="RHK1" s="17"/>
      <c r="RHL1" s="17"/>
      <c r="RHM1" s="17"/>
      <c r="RHN1" s="17"/>
      <c r="RHO1" s="17"/>
      <c r="RHP1" s="17"/>
      <c r="RHQ1" s="17"/>
      <c r="RHR1" s="17"/>
      <c r="RHS1" s="17"/>
      <c r="RHT1" s="17"/>
      <c r="RHU1" s="17"/>
      <c r="RHV1" s="17"/>
      <c r="RHW1" s="17"/>
      <c r="RHX1" s="17"/>
      <c r="RHY1" s="17"/>
      <c r="RHZ1" s="17"/>
      <c r="RIA1" s="17"/>
      <c r="RIB1" s="17"/>
      <c r="RIC1" s="17"/>
      <c r="RID1" s="17"/>
      <c r="RIE1" s="17"/>
      <c r="RIF1" s="17"/>
      <c r="RIG1" s="17"/>
      <c r="RIH1" s="17"/>
      <c r="RII1" s="17"/>
      <c r="RIJ1" s="17"/>
      <c r="RIK1" s="17"/>
      <c r="RIL1" s="17"/>
      <c r="RIM1" s="17"/>
      <c r="RIN1" s="17"/>
      <c r="RIO1" s="17"/>
      <c r="RIP1" s="17"/>
      <c r="RIQ1" s="17"/>
      <c r="RIR1" s="17"/>
      <c r="RIS1" s="17"/>
      <c r="RIT1" s="17"/>
      <c r="RIU1" s="17"/>
      <c r="RIV1" s="17"/>
      <c r="RIW1" s="17"/>
      <c r="RIX1" s="17"/>
      <c r="RIY1" s="17"/>
      <c r="RIZ1" s="17"/>
      <c r="RJA1" s="17"/>
      <c r="RJB1" s="17"/>
      <c r="RJC1" s="17"/>
      <c r="RJD1" s="17"/>
      <c r="RJE1" s="17"/>
      <c r="RJF1" s="17"/>
      <c r="RJG1" s="17"/>
      <c r="RJH1" s="17"/>
      <c r="RJI1" s="17"/>
      <c r="RJJ1" s="17"/>
      <c r="RJK1" s="17"/>
      <c r="RJL1" s="17"/>
      <c r="RJM1" s="17"/>
      <c r="RJN1" s="17"/>
      <c r="RJO1" s="17"/>
      <c r="RJP1" s="17"/>
      <c r="RJQ1" s="17"/>
      <c r="RJR1" s="17"/>
      <c r="RJS1" s="17"/>
      <c r="RJT1" s="17"/>
      <c r="RJU1" s="17"/>
      <c r="RJV1" s="17"/>
      <c r="RJW1" s="17"/>
      <c r="RJX1" s="17"/>
      <c r="RJY1" s="17"/>
      <c r="RJZ1" s="17"/>
      <c r="RKA1" s="17"/>
      <c r="RKB1" s="17"/>
      <c r="RKC1" s="17"/>
      <c r="RKD1" s="17"/>
      <c r="RKE1" s="17"/>
      <c r="RKF1" s="17"/>
      <c r="RKG1" s="17"/>
      <c r="RKH1" s="17"/>
      <c r="RKI1" s="17"/>
      <c r="RKJ1" s="17"/>
      <c r="RKK1" s="17"/>
      <c r="RKL1" s="17"/>
      <c r="RKM1" s="17"/>
      <c r="RKN1" s="17"/>
      <c r="RKO1" s="17"/>
      <c r="RKP1" s="17"/>
      <c r="RKQ1" s="17"/>
      <c r="RKR1" s="17"/>
      <c r="RKS1" s="17"/>
      <c r="RKT1" s="17"/>
      <c r="RKU1" s="17"/>
      <c r="RKV1" s="17"/>
      <c r="RKW1" s="17"/>
      <c r="RKX1" s="17"/>
      <c r="RKY1" s="17"/>
      <c r="RKZ1" s="17"/>
      <c r="RLA1" s="17"/>
      <c r="RLB1" s="17"/>
      <c r="RLC1" s="17"/>
      <c r="RLD1" s="17"/>
      <c r="RLE1" s="17"/>
      <c r="RLF1" s="17"/>
      <c r="RLG1" s="17"/>
      <c r="RLH1" s="17"/>
      <c r="RLI1" s="17"/>
      <c r="RLJ1" s="17"/>
      <c r="RLK1" s="17"/>
      <c r="RLL1" s="17"/>
      <c r="RLM1" s="17"/>
      <c r="RLN1" s="17"/>
      <c r="RLO1" s="17"/>
      <c r="RLP1" s="17"/>
      <c r="RLQ1" s="17"/>
      <c r="RLR1" s="17"/>
      <c r="RLS1" s="17"/>
      <c r="RLT1" s="17"/>
      <c r="RLU1" s="17"/>
      <c r="RLV1" s="17"/>
      <c r="RLW1" s="17"/>
      <c r="RLX1" s="17"/>
      <c r="RLY1" s="17"/>
      <c r="RLZ1" s="17"/>
      <c r="RMA1" s="17"/>
      <c r="RMB1" s="17"/>
      <c r="RMC1" s="17"/>
      <c r="RMD1" s="17"/>
      <c r="RME1" s="17"/>
      <c r="RMF1" s="17"/>
      <c r="RMG1" s="17"/>
      <c r="RMH1" s="17"/>
      <c r="RMI1" s="17"/>
      <c r="RMJ1" s="17"/>
      <c r="RMK1" s="17"/>
      <c r="RML1" s="17"/>
      <c r="RMM1" s="17"/>
      <c r="RMN1" s="17"/>
      <c r="RMO1" s="17"/>
      <c r="RMP1" s="17"/>
      <c r="RMQ1" s="17"/>
      <c r="RMR1" s="17"/>
      <c r="RMS1" s="17"/>
      <c r="RMT1" s="17"/>
      <c r="RMU1" s="17"/>
      <c r="RMV1" s="17"/>
      <c r="RMW1" s="17"/>
      <c r="RMX1" s="17"/>
      <c r="RMY1" s="17"/>
      <c r="RMZ1" s="17"/>
      <c r="RNA1" s="17"/>
      <c r="RNB1" s="17"/>
      <c r="RNC1" s="17"/>
      <c r="RND1" s="17"/>
      <c r="RNE1" s="17"/>
      <c r="RNF1" s="17"/>
      <c r="RNG1" s="17"/>
      <c r="RNH1" s="17"/>
      <c r="RNI1" s="17"/>
      <c r="RNJ1" s="17"/>
      <c r="RNK1" s="17"/>
      <c r="RNL1" s="17"/>
      <c r="RNM1" s="17"/>
      <c r="RNN1" s="17"/>
      <c r="RNO1" s="17"/>
      <c r="RNP1" s="17"/>
      <c r="RNQ1" s="17"/>
      <c r="RNR1" s="17"/>
      <c r="RNS1" s="17"/>
      <c r="RNT1" s="17"/>
      <c r="RNU1" s="17"/>
      <c r="RNV1" s="17"/>
      <c r="RNW1" s="17"/>
      <c r="RNX1" s="17"/>
      <c r="RNY1" s="17"/>
      <c r="RNZ1" s="17"/>
      <c r="ROA1" s="17"/>
      <c r="ROB1" s="17"/>
      <c r="ROC1" s="17"/>
      <c r="ROD1" s="17"/>
      <c r="ROE1" s="17"/>
      <c r="ROF1" s="17"/>
      <c r="ROG1" s="17"/>
      <c r="ROH1" s="17"/>
      <c r="ROI1" s="17"/>
      <c r="ROJ1" s="17"/>
      <c r="ROK1" s="17"/>
      <c r="ROL1" s="17"/>
      <c r="ROM1" s="17"/>
      <c r="RON1" s="17"/>
      <c r="ROO1" s="17"/>
      <c r="ROP1" s="17"/>
      <c r="ROQ1" s="17"/>
      <c r="ROR1" s="17"/>
      <c r="ROS1" s="17"/>
      <c r="ROT1" s="17"/>
      <c r="ROU1" s="17"/>
      <c r="ROV1" s="17"/>
      <c r="ROW1" s="17"/>
      <c r="ROX1" s="17"/>
      <c r="ROY1" s="17"/>
      <c r="ROZ1" s="17"/>
      <c r="RPA1" s="17"/>
      <c r="RPB1" s="17"/>
      <c r="RPC1" s="17"/>
      <c r="RPD1" s="17"/>
      <c r="RPE1" s="17"/>
      <c r="RPF1" s="17"/>
      <c r="RPG1" s="17"/>
      <c r="RPH1" s="17"/>
      <c r="RPI1" s="17"/>
      <c r="RPJ1" s="17"/>
      <c r="RPK1" s="17"/>
      <c r="RPL1" s="17"/>
      <c r="RPM1" s="17"/>
      <c r="RPN1" s="17"/>
      <c r="RPO1" s="17"/>
      <c r="RPP1" s="17"/>
      <c r="RPQ1" s="17"/>
      <c r="RPR1" s="17"/>
      <c r="RPS1" s="17"/>
      <c r="RPT1" s="17"/>
      <c r="RPU1" s="17"/>
      <c r="RPV1" s="17"/>
      <c r="RPW1" s="17"/>
      <c r="RPX1" s="17"/>
      <c r="RPY1" s="17"/>
      <c r="RPZ1" s="17"/>
      <c r="RQA1" s="17"/>
      <c r="RQB1" s="17"/>
      <c r="RQC1" s="17"/>
      <c r="RQD1" s="17"/>
      <c r="RQE1" s="17"/>
      <c r="RQF1" s="17"/>
      <c r="RQG1" s="17"/>
      <c r="RQH1" s="17"/>
      <c r="RQI1" s="17"/>
      <c r="RQJ1" s="17"/>
      <c r="RQK1" s="17"/>
      <c r="RQL1" s="17"/>
      <c r="RQM1" s="17"/>
      <c r="RQN1" s="17"/>
      <c r="RQO1" s="17"/>
      <c r="RQP1" s="17"/>
      <c r="RQQ1" s="17"/>
      <c r="RQR1" s="17"/>
      <c r="RQS1" s="17"/>
      <c r="RQT1" s="17"/>
      <c r="RQU1" s="17"/>
      <c r="RQV1" s="17"/>
      <c r="RQW1" s="17"/>
      <c r="RQX1" s="17"/>
      <c r="RQY1" s="17"/>
      <c r="RQZ1" s="17"/>
      <c r="RRA1" s="17"/>
      <c r="RRB1" s="17"/>
      <c r="RRC1" s="17"/>
      <c r="RRD1" s="17"/>
      <c r="RRE1" s="17"/>
      <c r="RRF1" s="17"/>
      <c r="RRG1" s="17"/>
      <c r="RRH1" s="17"/>
      <c r="RRI1" s="17"/>
      <c r="RRJ1" s="17"/>
      <c r="RRK1" s="17"/>
      <c r="RRL1" s="17"/>
      <c r="RRM1" s="17"/>
      <c r="RRN1" s="17"/>
      <c r="RRO1" s="17"/>
      <c r="RRP1" s="17"/>
      <c r="RRQ1" s="17"/>
      <c r="RRR1" s="17"/>
      <c r="RRS1" s="17"/>
      <c r="RRT1" s="17"/>
      <c r="RRU1" s="17"/>
      <c r="RRV1" s="17"/>
      <c r="RRW1" s="17"/>
      <c r="RRX1" s="17"/>
      <c r="RRY1" s="17"/>
      <c r="RRZ1" s="17"/>
      <c r="RSA1" s="17"/>
      <c r="RSB1" s="17"/>
      <c r="RSC1" s="17"/>
      <c r="RSD1" s="17"/>
      <c r="RSE1" s="17"/>
      <c r="RSF1" s="17"/>
      <c r="RSG1" s="17"/>
      <c r="RSH1" s="17"/>
      <c r="RSI1" s="17"/>
      <c r="RSJ1" s="17"/>
      <c r="RSK1" s="17"/>
      <c r="RSL1" s="17"/>
      <c r="RSM1" s="17"/>
      <c r="RSN1" s="17"/>
      <c r="RSO1" s="17"/>
      <c r="RSP1" s="17"/>
      <c r="RSQ1" s="17"/>
      <c r="RSR1" s="17"/>
      <c r="RSS1" s="17"/>
      <c r="RST1" s="17"/>
      <c r="RSU1" s="17"/>
      <c r="RSV1" s="17"/>
      <c r="RSW1" s="17"/>
      <c r="RSX1" s="17"/>
      <c r="RSY1" s="17"/>
      <c r="RSZ1" s="17"/>
      <c r="RTA1" s="17"/>
      <c r="RTB1" s="17"/>
      <c r="RTC1" s="17"/>
      <c r="RTD1" s="17"/>
      <c r="RTE1" s="17"/>
      <c r="RTF1" s="17"/>
      <c r="RTG1" s="17"/>
      <c r="RTH1" s="17"/>
      <c r="RTI1" s="17"/>
      <c r="RTJ1" s="17"/>
      <c r="RTK1" s="17"/>
      <c r="RTL1" s="17"/>
      <c r="RTM1" s="17"/>
      <c r="RTN1" s="17"/>
      <c r="RTO1" s="17"/>
      <c r="RTP1" s="17"/>
      <c r="RTQ1" s="17"/>
      <c r="RTR1" s="17"/>
      <c r="RTS1" s="17"/>
      <c r="RTT1" s="17"/>
      <c r="RTU1" s="17"/>
      <c r="RTV1" s="17"/>
      <c r="RTW1" s="17"/>
      <c r="RTX1" s="17"/>
      <c r="RTY1" s="17"/>
      <c r="RTZ1" s="17"/>
      <c r="RUA1" s="17"/>
      <c r="RUB1" s="17"/>
      <c r="RUC1" s="17"/>
      <c r="RUD1" s="17"/>
      <c r="RUE1" s="17"/>
      <c r="RUF1" s="17"/>
      <c r="RUG1" s="17"/>
      <c r="RUH1" s="17"/>
      <c r="RUI1" s="17"/>
      <c r="RUJ1" s="17"/>
      <c r="RUK1" s="17"/>
      <c r="RUL1" s="17"/>
      <c r="RUM1" s="17"/>
      <c r="RUN1" s="17"/>
      <c r="RUO1" s="17"/>
      <c r="RUP1" s="17"/>
      <c r="RUQ1" s="17"/>
      <c r="RUR1" s="17"/>
      <c r="RUS1" s="17"/>
      <c r="RUT1" s="17"/>
      <c r="RUU1" s="17"/>
      <c r="RUV1" s="17"/>
      <c r="RUW1" s="17"/>
      <c r="RUX1" s="17"/>
      <c r="RUY1" s="17"/>
      <c r="RUZ1" s="17"/>
      <c r="RVA1" s="17"/>
      <c r="RVB1" s="17"/>
      <c r="RVC1" s="17"/>
      <c r="RVD1" s="17"/>
      <c r="RVE1" s="17"/>
      <c r="RVF1" s="17"/>
      <c r="RVG1" s="17"/>
      <c r="RVH1" s="17"/>
      <c r="RVI1" s="17"/>
      <c r="RVJ1" s="17"/>
      <c r="RVK1" s="17"/>
      <c r="RVL1" s="17"/>
      <c r="RVM1" s="17"/>
      <c r="RVN1" s="17"/>
      <c r="RVO1" s="17"/>
      <c r="RVP1" s="17"/>
      <c r="RVQ1" s="17"/>
      <c r="RVR1" s="17"/>
      <c r="RVS1" s="17"/>
      <c r="RVT1" s="17"/>
      <c r="RVU1" s="17"/>
      <c r="RVV1" s="17"/>
      <c r="RVW1" s="17"/>
      <c r="RVX1" s="17"/>
      <c r="RVY1" s="17"/>
      <c r="RVZ1" s="17"/>
      <c r="RWA1" s="17"/>
      <c r="RWB1" s="17"/>
      <c r="RWC1" s="17"/>
      <c r="RWD1" s="17"/>
      <c r="RWE1" s="17"/>
      <c r="RWF1" s="17"/>
      <c r="RWG1" s="17"/>
      <c r="RWH1" s="17"/>
      <c r="RWI1" s="17"/>
      <c r="RWJ1" s="17"/>
      <c r="RWK1" s="17"/>
      <c r="RWL1" s="17"/>
      <c r="RWM1" s="17"/>
      <c r="RWN1" s="17"/>
      <c r="RWO1" s="17"/>
      <c r="RWP1" s="17"/>
      <c r="RWQ1" s="17"/>
      <c r="RWR1" s="17"/>
      <c r="RWS1" s="17"/>
      <c r="RWT1" s="17"/>
      <c r="RWU1" s="17"/>
      <c r="RWV1" s="17"/>
      <c r="RWW1" s="17"/>
      <c r="RWX1" s="17"/>
      <c r="RWY1" s="17"/>
      <c r="RWZ1" s="17"/>
      <c r="RXA1" s="17"/>
      <c r="RXB1" s="17"/>
      <c r="RXC1" s="17"/>
      <c r="RXD1" s="17"/>
      <c r="RXE1" s="17"/>
      <c r="RXF1" s="17"/>
      <c r="RXG1" s="17"/>
      <c r="RXH1" s="17"/>
      <c r="RXI1" s="17"/>
      <c r="RXJ1" s="17"/>
      <c r="RXK1" s="17"/>
      <c r="RXL1" s="17"/>
      <c r="RXM1" s="17"/>
      <c r="RXN1" s="17"/>
      <c r="RXO1" s="17"/>
      <c r="RXP1" s="17"/>
      <c r="RXQ1" s="17"/>
      <c r="RXR1" s="17"/>
      <c r="RXS1" s="17"/>
      <c r="RXT1" s="17"/>
      <c r="RXU1" s="17"/>
      <c r="RXV1" s="17"/>
      <c r="RXW1" s="17"/>
      <c r="RXX1" s="17"/>
      <c r="RXY1" s="17"/>
      <c r="RXZ1" s="17"/>
      <c r="RYA1" s="17"/>
      <c r="RYB1" s="17"/>
      <c r="RYC1" s="17"/>
      <c r="RYD1" s="17"/>
      <c r="RYE1" s="17"/>
      <c r="RYF1" s="17"/>
      <c r="RYG1" s="17"/>
      <c r="RYH1" s="17"/>
      <c r="RYI1" s="17"/>
      <c r="RYJ1" s="17"/>
      <c r="RYK1" s="17"/>
      <c r="RYL1" s="17"/>
      <c r="RYM1" s="17"/>
      <c r="RYN1" s="17"/>
      <c r="RYO1" s="17"/>
      <c r="RYP1" s="17"/>
      <c r="RYQ1" s="17"/>
      <c r="RYR1" s="17"/>
      <c r="RYS1" s="17"/>
      <c r="RYT1" s="17"/>
      <c r="RYU1" s="17"/>
      <c r="RYV1" s="17"/>
      <c r="RYW1" s="17"/>
      <c r="RYX1" s="17"/>
      <c r="RYY1" s="17"/>
      <c r="RYZ1" s="17"/>
      <c r="RZA1" s="17"/>
      <c r="RZB1" s="17"/>
      <c r="RZC1" s="17"/>
      <c r="RZD1" s="17"/>
      <c r="RZE1" s="17"/>
      <c r="RZF1" s="17"/>
      <c r="RZG1" s="17"/>
      <c r="RZH1" s="17"/>
      <c r="RZI1" s="17"/>
      <c r="RZJ1" s="17"/>
      <c r="RZK1" s="17"/>
      <c r="RZL1" s="17"/>
      <c r="RZM1" s="17"/>
      <c r="RZN1" s="17"/>
      <c r="RZO1" s="17"/>
      <c r="RZP1" s="17"/>
      <c r="RZQ1" s="17"/>
      <c r="RZR1" s="17"/>
      <c r="RZS1" s="17"/>
      <c r="RZT1" s="17"/>
      <c r="RZU1" s="17"/>
      <c r="RZV1" s="17"/>
      <c r="RZW1" s="17"/>
      <c r="RZX1" s="17"/>
      <c r="RZY1" s="17"/>
      <c r="RZZ1" s="17"/>
      <c r="SAA1" s="17"/>
      <c r="SAB1" s="17"/>
      <c r="SAC1" s="17"/>
      <c r="SAD1" s="17"/>
      <c r="SAE1" s="17"/>
      <c r="SAF1" s="17"/>
      <c r="SAG1" s="17"/>
      <c r="SAH1" s="17"/>
      <c r="SAI1" s="17"/>
      <c r="SAJ1" s="17"/>
      <c r="SAK1" s="17"/>
      <c r="SAL1" s="17"/>
      <c r="SAM1" s="17"/>
      <c r="SAN1" s="17"/>
      <c r="SAO1" s="17"/>
      <c r="SAP1" s="17"/>
      <c r="SAQ1" s="17"/>
      <c r="SAR1" s="17"/>
      <c r="SAS1" s="17"/>
      <c r="SAT1" s="17"/>
      <c r="SAU1" s="17"/>
      <c r="SAV1" s="17"/>
      <c r="SAW1" s="17"/>
      <c r="SAX1" s="17"/>
      <c r="SAY1" s="17"/>
      <c r="SAZ1" s="17"/>
      <c r="SBA1" s="17"/>
      <c r="SBB1" s="17"/>
      <c r="SBC1" s="17"/>
      <c r="SBD1" s="17"/>
      <c r="SBE1" s="17"/>
      <c r="SBF1" s="17"/>
      <c r="SBG1" s="17"/>
      <c r="SBH1" s="17"/>
      <c r="SBI1" s="17"/>
      <c r="SBJ1" s="17"/>
      <c r="SBK1" s="17"/>
      <c r="SBL1" s="17"/>
      <c r="SBM1" s="17"/>
      <c r="SBN1" s="17"/>
      <c r="SBO1" s="17"/>
      <c r="SBP1" s="17"/>
      <c r="SBQ1" s="17"/>
      <c r="SBR1" s="17"/>
      <c r="SBS1" s="17"/>
      <c r="SBT1" s="17"/>
      <c r="SBU1" s="17"/>
      <c r="SBV1" s="17"/>
      <c r="SBW1" s="17"/>
      <c r="SBX1" s="17"/>
      <c r="SBY1" s="17"/>
      <c r="SBZ1" s="17"/>
      <c r="SCA1" s="17"/>
      <c r="SCB1" s="17"/>
      <c r="SCC1" s="17"/>
      <c r="SCD1" s="17"/>
      <c r="SCE1" s="17"/>
      <c r="SCF1" s="17"/>
      <c r="SCG1" s="17"/>
      <c r="SCH1" s="17"/>
      <c r="SCI1" s="17"/>
      <c r="SCJ1" s="17"/>
      <c r="SCK1" s="17"/>
      <c r="SCL1" s="17"/>
      <c r="SCM1" s="17"/>
      <c r="SCN1" s="17"/>
      <c r="SCO1" s="17"/>
      <c r="SCP1" s="17"/>
      <c r="SCQ1" s="17"/>
      <c r="SCR1" s="17"/>
      <c r="SCS1" s="17"/>
      <c r="SCT1" s="17"/>
      <c r="SCU1" s="17"/>
      <c r="SCV1" s="17"/>
      <c r="SCW1" s="17"/>
      <c r="SCX1" s="17"/>
      <c r="SCY1" s="17"/>
      <c r="SCZ1" s="17"/>
      <c r="SDA1" s="17"/>
      <c r="SDB1" s="17"/>
      <c r="SDC1" s="17"/>
      <c r="SDD1" s="17"/>
      <c r="SDE1" s="17"/>
      <c r="SDF1" s="17"/>
      <c r="SDG1" s="17"/>
      <c r="SDH1" s="17"/>
      <c r="SDI1" s="17"/>
      <c r="SDJ1" s="17"/>
      <c r="SDK1" s="17"/>
      <c r="SDL1" s="17"/>
      <c r="SDM1" s="17"/>
      <c r="SDN1" s="17"/>
      <c r="SDO1" s="17"/>
      <c r="SDP1" s="17"/>
      <c r="SDQ1" s="17"/>
      <c r="SDR1" s="17"/>
      <c r="SDS1" s="17"/>
      <c r="SDT1" s="17"/>
      <c r="SDU1" s="17"/>
      <c r="SDV1" s="17"/>
      <c r="SDW1" s="17"/>
      <c r="SDX1" s="17"/>
      <c r="SDY1" s="17"/>
      <c r="SDZ1" s="17"/>
      <c r="SEA1" s="17"/>
      <c r="SEB1" s="17"/>
      <c r="SEC1" s="17"/>
      <c r="SED1" s="17"/>
      <c r="SEE1" s="17"/>
      <c r="SEF1" s="17"/>
      <c r="SEG1" s="17"/>
      <c r="SEH1" s="17"/>
      <c r="SEI1" s="17"/>
      <c r="SEJ1" s="17"/>
      <c r="SEK1" s="17"/>
      <c r="SEL1" s="17"/>
      <c r="SEM1" s="17"/>
      <c r="SEN1" s="17"/>
      <c r="SEO1" s="17"/>
      <c r="SEP1" s="17"/>
      <c r="SEQ1" s="17"/>
      <c r="SER1" s="17"/>
      <c r="SES1" s="17"/>
      <c r="SET1" s="17"/>
      <c r="SEU1" s="17"/>
      <c r="SEV1" s="17"/>
      <c r="SEW1" s="17"/>
      <c r="SEX1" s="17"/>
      <c r="SEY1" s="17"/>
      <c r="SEZ1" s="17"/>
      <c r="SFA1" s="17"/>
      <c r="SFB1" s="17"/>
      <c r="SFC1" s="17"/>
      <c r="SFD1" s="17"/>
      <c r="SFE1" s="17"/>
      <c r="SFF1" s="17"/>
      <c r="SFG1" s="17"/>
      <c r="SFH1" s="17"/>
      <c r="SFI1" s="17"/>
      <c r="SFJ1" s="17"/>
      <c r="SFK1" s="17"/>
      <c r="SFL1" s="17"/>
      <c r="SFM1" s="17"/>
      <c r="SFN1" s="17"/>
      <c r="SFO1" s="17"/>
      <c r="SFP1" s="17"/>
      <c r="SFQ1" s="17"/>
      <c r="SFR1" s="17"/>
      <c r="SFS1" s="17"/>
      <c r="SFT1" s="17"/>
      <c r="SFU1" s="17"/>
      <c r="SFV1" s="17"/>
      <c r="SFW1" s="17"/>
      <c r="SFX1" s="17"/>
      <c r="SFY1" s="17"/>
      <c r="SFZ1" s="17"/>
      <c r="SGA1" s="17"/>
      <c r="SGB1" s="17"/>
      <c r="SGC1" s="17"/>
      <c r="SGD1" s="17"/>
      <c r="SGE1" s="17"/>
      <c r="SGF1" s="17"/>
      <c r="SGG1" s="17"/>
      <c r="SGH1" s="17"/>
      <c r="SGI1" s="17"/>
      <c r="SGJ1" s="17"/>
      <c r="SGK1" s="17"/>
      <c r="SGL1" s="17"/>
      <c r="SGM1" s="17"/>
      <c r="SGN1" s="17"/>
      <c r="SGO1" s="17"/>
      <c r="SGP1" s="17"/>
      <c r="SGQ1" s="17"/>
      <c r="SGR1" s="17"/>
      <c r="SGS1" s="17"/>
      <c r="SGT1" s="17"/>
      <c r="SGU1" s="17"/>
      <c r="SGV1" s="17"/>
      <c r="SGW1" s="17"/>
      <c r="SGX1" s="17"/>
      <c r="SGY1" s="17"/>
      <c r="SGZ1" s="17"/>
      <c r="SHA1" s="17"/>
      <c r="SHB1" s="17"/>
      <c r="SHC1" s="17"/>
      <c r="SHD1" s="17"/>
      <c r="SHE1" s="17"/>
      <c r="SHF1" s="17"/>
      <c r="SHG1" s="17"/>
      <c r="SHH1" s="17"/>
      <c r="SHI1" s="17"/>
      <c r="SHJ1" s="17"/>
      <c r="SHK1" s="17"/>
      <c r="SHL1" s="17"/>
      <c r="SHM1" s="17"/>
      <c r="SHN1" s="17"/>
      <c r="SHO1" s="17"/>
      <c r="SHP1" s="17"/>
      <c r="SHQ1" s="17"/>
      <c r="SHR1" s="17"/>
      <c r="SHS1" s="17"/>
      <c r="SHT1" s="17"/>
      <c r="SHU1" s="17"/>
      <c r="SHV1" s="17"/>
      <c r="SHW1" s="17"/>
      <c r="SHX1" s="17"/>
      <c r="SHY1" s="17"/>
      <c r="SHZ1" s="17"/>
      <c r="SIA1" s="17"/>
      <c r="SIB1" s="17"/>
      <c r="SIC1" s="17"/>
      <c r="SID1" s="17"/>
      <c r="SIE1" s="17"/>
      <c r="SIF1" s="17"/>
      <c r="SIG1" s="17"/>
      <c r="SIH1" s="17"/>
      <c r="SII1" s="17"/>
      <c r="SIJ1" s="17"/>
      <c r="SIK1" s="17"/>
      <c r="SIL1" s="17"/>
      <c r="SIM1" s="17"/>
      <c r="SIN1" s="17"/>
      <c r="SIO1" s="17"/>
      <c r="SIP1" s="17"/>
      <c r="SIQ1" s="17"/>
      <c r="SIR1" s="17"/>
      <c r="SIS1" s="17"/>
      <c r="SIT1" s="17"/>
      <c r="SIU1" s="17"/>
      <c r="SIV1" s="17"/>
      <c r="SIW1" s="17"/>
      <c r="SIX1" s="17"/>
      <c r="SIY1" s="17"/>
      <c r="SIZ1" s="17"/>
      <c r="SJA1" s="17"/>
      <c r="SJB1" s="17"/>
      <c r="SJC1" s="17"/>
      <c r="SJD1" s="17"/>
      <c r="SJE1" s="17"/>
      <c r="SJF1" s="17"/>
      <c r="SJG1" s="17"/>
      <c r="SJH1" s="17"/>
      <c r="SJI1" s="17"/>
      <c r="SJJ1" s="17"/>
      <c r="SJK1" s="17"/>
      <c r="SJL1" s="17"/>
      <c r="SJM1" s="17"/>
      <c r="SJN1" s="17"/>
      <c r="SJO1" s="17"/>
      <c r="SJP1" s="17"/>
      <c r="SJQ1" s="17"/>
      <c r="SJR1" s="17"/>
      <c r="SJS1" s="17"/>
      <c r="SJT1" s="17"/>
      <c r="SJU1" s="17"/>
      <c r="SJV1" s="17"/>
      <c r="SJW1" s="17"/>
      <c r="SJX1" s="17"/>
      <c r="SJY1" s="17"/>
      <c r="SJZ1" s="17"/>
      <c r="SKA1" s="17"/>
      <c r="SKB1" s="17"/>
      <c r="SKC1" s="17"/>
      <c r="SKD1" s="17"/>
      <c r="SKE1" s="17"/>
      <c r="SKF1" s="17"/>
      <c r="SKG1" s="17"/>
      <c r="SKH1" s="17"/>
      <c r="SKI1" s="17"/>
      <c r="SKJ1" s="17"/>
      <c r="SKK1" s="17"/>
      <c r="SKL1" s="17"/>
      <c r="SKM1" s="17"/>
      <c r="SKN1" s="17"/>
      <c r="SKO1" s="17"/>
      <c r="SKP1" s="17"/>
      <c r="SKQ1" s="17"/>
      <c r="SKR1" s="17"/>
      <c r="SKS1" s="17"/>
      <c r="SKT1" s="17"/>
      <c r="SKU1" s="17"/>
      <c r="SKV1" s="17"/>
      <c r="SKW1" s="17"/>
      <c r="SKX1" s="17"/>
      <c r="SKY1" s="17"/>
      <c r="SKZ1" s="17"/>
      <c r="SLA1" s="17"/>
      <c r="SLB1" s="17"/>
      <c r="SLC1" s="17"/>
      <c r="SLD1" s="17"/>
      <c r="SLE1" s="17"/>
      <c r="SLF1" s="17"/>
      <c r="SLG1" s="17"/>
      <c r="SLH1" s="17"/>
      <c r="SLI1" s="17"/>
      <c r="SLJ1" s="17"/>
      <c r="SLK1" s="17"/>
      <c r="SLL1" s="17"/>
      <c r="SLM1" s="17"/>
      <c r="SLN1" s="17"/>
      <c r="SLO1" s="17"/>
      <c r="SLP1" s="17"/>
      <c r="SLQ1" s="17"/>
      <c r="SLR1" s="17"/>
      <c r="SLS1" s="17"/>
      <c r="SLT1" s="17"/>
      <c r="SLU1" s="17"/>
      <c r="SLV1" s="17"/>
      <c r="SLW1" s="17"/>
      <c r="SLX1" s="17"/>
      <c r="SLY1" s="17"/>
      <c r="SLZ1" s="17"/>
      <c r="SMA1" s="17"/>
      <c r="SMB1" s="17"/>
      <c r="SMC1" s="17"/>
      <c r="SMD1" s="17"/>
      <c r="SME1" s="17"/>
      <c r="SMF1" s="17"/>
      <c r="SMG1" s="17"/>
      <c r="SMH1" s="17"/>
      <c r="SMI1" s="17"/>
      <c r="SMJ1" s="17"/>
      <c r="SMK1" s="17"/>
      <c r="SML1" s="17"/>
      <c r="SMM1" s="17"/>
      <c r="SMN1" s="17"/>
      <c r="SMO1" s="17"/>
      <c r="SMP1" s="17"/>
      <c r="SMQ1" s="17"/>
      <c r="SMR1" s="17"/>
      <c r="SMS1" s="17"/>
      <c r="SMT1" s="17"/>
      <c r="SMU1" s="17"/>
      <c r="SMV1" s="17"/>
      <c r="SMW1" s="17"/>
      <c r="SMX1" s="17"/>
      <c r="SMY1" s="17"/>
      <c r="SMZ1" s="17"/>
      <c r="SNA1" s="17"/>
      <c r="SNB1" s="17"/>
      <c r="SNC1" s="17"/>
      <c r="SND1" s="17"/>
      <c r="SNE1" s="17"/>
      <c r="SNF1" s="17"/>
      <c r="SNG1" s="17"/>
      <c r="SNH1" s="17"/>
      <c r="SNI1" s="17"/>
      <c r="SNJ1" s="17"/>
      <c r="SNK1" s="17"/>
      <c r="SNL1" s="17"/>
      <c r="SNM1" s="17"/>
      <c r="SNN1" s="17"/>
      <c r="SNO1" s="17"/>
      <c r="SNP1" s="17"/>
      <c r="SNQ1" s="17"/>
      <c r="SNR1" s="17"/>
      <c r="SNS1" s="17"/>
      <c r="SNT1" s="17"/>
      <c r="SNU1" s="17"/>
      <c r="SNV1" s="17"/>
      <c r="SNW1" s="17"/>
      <c r="SNX1" s="17"/>
      <c r="SNY1" s="17"/>
      <c r="SNZ1" s="17"/>
      <c r="SOA1" s="17"/>
      <c r="SOB1" s="17"/>
      <c r="SOC1" s="17"/>
      <c r="SOD1" s="17"/>
      <c r="SOE1" s="17"/>
      <c r="SOF1" s="17"/>
      <c r="SOG1" s="17"/>
      <c r="SOH1" s="17"/>
      <c r="SOI1" s="17"/>
      <c r="SOJ1" s="17"/>
      <c r="SOK1" s="17"/>
      <c r="SOL1" s="17"/>
      <c r="SOM1" s="17"/>
      <c r="SON1" s="17"/>
      <c r="SOO1" s="17"/>
      <c r="SOP1" s="17"/>
      <c r="SOQ1" s="17"/>
      <c r="SOR1" s="17"/>
      <c r="SOS1" s="17"/>
      <c r="SOT1" s="17"/>
      <c r="SOU1" s="17"/>
      <c r="SOV1" s="17"/>
      <c r="SOW1" s="17"/>
      <c r="SOX1" s="17"/>
      <c r="SOY1" s="17"/>
      <c r="SOZ1" s="17"/>
      <c r="SPA1" s="17"/>
      <c r="SPB1" s="17"/>
      <c r="SPC1" s="17"/>
      <c r="SPD1" s="17"/>
      <c r="SPE1" s="17"/>
      <c r="SPF1" s="17"/>
      <c r="SPG1" s="17"/>
      <c r="SPH1" s="17"/>
      <c r="SPI1" s="17"/>
      <c r="SPJ1" s="17"/>
      <c r="SPK1" s="17"/>
      <c r="SPL1" s="17"/>
      <c r="SPM1" s="17"/>
      <c r="SPN1" s="17"/>
      <c r="SPO1" s="17"/>
      <c r="SPP1" s="17"/>
      <c r="SPQ1" s="17"/>
      <c r="SPR1" s="17"/>
      <c r="SPS1" s="17"/>
      <c r="SPT1" s="17"/>
      <c r="SPU1" s="17"/>
      <c r="SPV1" s="17"/>
      <c r="SPW1" s="17"/>
      <c r="SPX1" s="17"/>
      <c r="SPY1" s="17"/>
      <c r="SPZ1" s="17"/>
      <c r="SQA1" s="17"/>
      <c r="SQB1" s="17"/>
      <c r="SQC1" s="17"/>
      <c r="SQD1" s="17"/>
      <c r="SQE1" s="17"/>
      <c r="SQF1" s="17"/>
      <c r="SQG1" s="17"/>
      <c r="SQH1" s="17"/>
      <c r="SQI1" s="17"/>
      <c r="SQJ1" s="17"/>
      <c r="SQK1" s="17"/>
      <c r="SQL1" s="17"/>
      <c r="SQM1" s="17"/>
      <c r="SQN1" s="17"/>
      <c r="SQO1" s="17"/>
      <c r="SQP1" s="17"/>
      <c r="SQQ1" s="17"/>
      <c r="SQR1" s="17"/>
      <c r="SQS1" s="17"/>
      <c r="SQT1" s="17"/>
      <c r="SQU1" s="17"/>
      <c r="SQV1" s="17"/>
      <c r="SQW1" s="17"/>
      <c r="SQX1" s="17"/>
      <c r="SQY1" s="17"/>
      <c r="SQZ1" s="17"/>
      <c r="SRA1" s="17"/>
      <c r="SRB1" s="17"/>
      <c r="SRC1" s="17"/>
      <c r="SRD1" s="17"/>
      <c r="SRE1" s="17"/>
      <c r="SRF1" s="17"/>
      <c r="SRG1" s="17"/>
      <c r="SRH1" s="17"/>
      <c r="SRI1" s="17"/>
      <c r="SRJ1" s="17"/>
      <c r="SRK1" s="17"/>
      <c r="SRL1" s="17"/>
      <c r="SRM1" s="17"/>
      <c r="SRN1" s="17"/>
      <c r="SRO1" s="17"/>
      <c r="SRP1" s="17"/>
      <c r="SRQ1" s="17"/>
      <c r="SRR1" s="17"/>
      <c r="SRS1" s="17"/>
      <c r="SRT1" s="17"/>
      <c r="SRU1" s="17"/>
      <c r="SRV1" s="17"/>
      <c r="SRW1" s="17"/>
      <c r="SRX1" s="17"/>
      <c r="SRY1" s="17"/>
      <c r="SRZ1" s="17"/>
      <c r="SSA1" s="17"/>
      <c r="SSB1" s="17"/>
      <c r="SSC1" s="17"/>
      <c r="SSD1" s="17"/>
      <c r="SSE1" s="17"/>
      <c r="SSF1" s="17"/>
      <c r="SSG1" s="17"/>
      <c r="SSH1" s="17"/>
      <c r="SSI1" s="17"/>
      <c r="SSJ1" s="17"/>
      <c r="SSK1" s="17"/>
      <c r="SSL1" s="17"/>
      <c r="SSM1" s="17"/>
      <c r="SSN1" s="17"/>
      <c r="SSO1" s="17"/>
      <c r="SSP1" s="17"/>
      <c r="SSQ1" s="17"/>
      <c r="SSR1" s="17"/>
      <c r="SSS1" s="17"/>
      <c r="SST1" s="17"/>
      <c r="SSU1" s="17"/>
      <c r="SSV1" s="17"/>
      <c r="SSW1" s="17"/>
      <c r="SSX1" s="17"/>
      <c r="SSY1" s="17"/>
      <c r="SSZ1" s="17"/>
      <c r="STA1" s="17"/>
      <c r="STB1" s="17"/>
      <c r="STC1" s="17"/>
      <c r="STD1" s="17"/>
      <c r="STE1" s="17"/>
      <c r="STF1" s="17"/>
      <c r="STG1" s="17"/>
      <c r="STH1" s="17"/>
      <c r="STI1" s="17"/>
      <c r="STJ1" s="17"/>
      <c r="STK1" s="17"/>
      <c r="STL1" s="17"/>
      <c r="STM1" s="17"/>
      <c r="STN1" s="17"/>
      <c r="STO1" s="17"/>
      <c r="STP1" s="17"/>
      <c r="STQ1" s="17"/>
      <c r="STR1" s="17"/>
      <c r="STS1" s="17"/>
      <c r="STT1" s="17"/>
      <c r="STU1" s="17"/>
      <c r="STV1" s="17"/>
      <c r="STW1" s="17"/>
      <c r="STX1" s="17"/>
      <c r="STY1" s="17"/>
      <c r="STZ1" s="17"/>
      <c r="SUA1" s="17"/>
      <c r="SUB1" s="17"/>
      <c r="SUC1" s="17"/>
      <c r="SUD1" s="17"/>
      <c r="SUE1" s="17"/>
      <c r="SUF1" s="17"/>
      <c r="SUG1" s="17"/>
      <c r="SUH1" s="17"/>
      <c r="SUI1" s="17"/>
      <c r="SUJ1" s="17"/>
      <c r="SUK1" s="17"/>
      <c r="SUL1" s="17"/>
      <c r="SUM1" s="17"/>
      <c r="SUN1" s="17"/>
      <c r="SUO1" s="17"/>
      <c r="SUP1" s="17"/>
      <c r="SUQ1" s="17"/>
      <c r="SUR1" s="17"/>
      <c r="SUS1" s="17"/>
      <c r="SUT1" s="17"/>
      <c r="SUU1" s="17"/>
      <c r="SUV1" s="17"/>
      <c r="SUW1" s="17"/>
      <c r="SUX1" s="17"/>
      <c r="SUY1" s="17"/>
      <c r="SUZ1" s="17"/>
      <c r="SVA1" s="17"/>
      <c r="SVB1" s="17"/>
      <c r="SVC1" s="17"/>
      <c r="SVD1" s="17"/>
      <c r="SVE1" s="17"/>
      <c r="SVF1" s="17"/>
      <c r="SVG1" s="17"/>
      <c r="SVH1" s="17"/>
      <c r="SVI1" s="17"/>
      <c r="SVJ1" s="17"/>
      <c r="SVK1" s="17"/>
      <c r="SVL1" s="17"/>
      <c r="SVM1" s="17"/>
      <c r="SVN1" s="17"/>
      <c r="SVO1" s="17"/>
      <c r="SVP1" s="17"/>
      <c r="SVQ1" s="17"/>
      <c r="SVR1" s="17"/>
      <c r="SVS1" s="17"/>
      <c r="SVT1" s="17"/>
      <c r="SVU1" s="17"/>
      <c r="SVV1" s="17"/>
      <c r="SVW1" s="17"/>
      <c r="SVX1" s="17"/>
      <c r="SVY1" s="17"/>
      <c r="SVZ1" s="17"/>
      <c r="SWA1" s="17"/>
      <c r="SWB1" s="17"/>
      <c r="SWC1" s="17"/>
      <c r="SWD1" s="17"/>
      <c r="SWE1" s="17"/>
      <c r="SWF1" s="17"/>
      <c r="SWG1" s="17"/>
      <c r="SWH1" s="17"/>
      <c r="SWI1" s="17"/>
      <c r="SWJ1" s="17"/>
      <c r="SWK1" s="17"/>
      <c r="SWL1" s="17"/>
      <c r="SWM1" s="17"/>
      <c r="SWN1" s="17"/>
      <c r="SWO1" s="17"/>
      <c r="SWP1" s="17"/>
      <c r="SWQ1" s="17"/>
      <c r="SWR1" s="17"/>
      <c r="SWS1" s="17"/>
      <c r="SWT1" s="17"/>
      <c r="SWU1" s="17"/>
      <c r="SWV1" s="17"/>
      <c r="SWW1" s="17"/>
      <c r="SWX1" s="17"/>
      <c r="SWY1" s="17"/>
      <c r="SWZ1" s="17"/>
      <c r="SXA1" s="17"/>
      <c r="SXB1" s="17"/>
      <c r="SXC1" s="17"/>
      <c r="SXD1" s="17"/>
      <c r="SXE1" s="17"/>
      <c r="SXF1" s="17"/>
      <c r="SXG1" s="17"/>
      <c r="SXH1" s="17"/>
      <c r="SXI1" s="17"/>
      <c r="SXJ1" s="17"/>
      <c r="SXK1" s="17"/>
      <c r="SXL1" s="17"/>
      <c r="SXM1" s="17"/>
      <c r="SXN1" s="17"/>
      <c r="SXO1" s="17"/>
      <c r="SXP1" s="17"/>
      <c r="SXQ1" s="17"/>
      <c r="SXR1" s="17"/>
      <c r="SXS1" s="17"/>
      <c r="SXT1" s="17"/>
      <c r="SXU1" s="17"/>
      <c r="SXV1" s="17"/>
      <c r="SXW1" s="17"/>
      <c r="SXX1" s="17"/>
      <c r="SXY1" s="17"/>
      <c r="SXZ1" s="17"/>
      <c r="SYA1" s="17"/>
      <c r="SYB1" s="17"/>
      <c r="SYC1" s="17"/>
      <c r="SYD1" s="17"/>
      <c r="SYE1" s="17"/>
      <c r="SYF1" s="17"/>
      <c r="SYG1" s="17"/>
      <c r="SYH1" s="17"/>
      <c r="SYI1" s="17"/>
      <c r="SYJ1" s="17"/>
      <c r="SYK1" s="17"/>
      <c r="SYL1" s="17"/>
      <c r="SYM1" s="17"/>
      <c r="SYN1" s="17"/>
      <c r="SYO1" s="17"/>
      <c r="SYP1" s="17"/>
      <c r="SYQ1" s="17"/>
      <c r="SYR1" s="17"/>
      <c r="SYS1" s="17"/>
      <c r="SYT1" s="17"/>
      <c r="SYU1" s="17"/>
      <c r="SYV1" s="17"/>
      <c r="SYW1" s="17"/>
      <c r="SYX1" s="17"/>
      <c r="SYY1" s="17"/>
      <c r="SYZ1" s="17"/>
      <c r="SZA1" s="17"/>
      <c r="SZB1" s="17"/>
      <c r="SZC1" s="17"/>
      <c r="SZD1" s="17"/>
      <c r="SZE1" s="17"/>
      <c r="SZF1" s="17"/>
      <c r="SZG1" s="17"/>
      <c r="SZH1" s="17"/>
      <c r="SZI1" s="17"/>
      <c r="SZJ1" s="17"/>
      <c r="SZK1" s="17"/>
      <c r="SZL1" s="17"/>
      <c r="SZM1" s="17"/>
      <c r="SZN1" s="17"/>
      <c r="SZO1" s="17"/>
      <c r="SZP1" s="17"/>
      <c r="SZQ1" s="17"/>
      <c r="SZR1" s="17"/>
      <c r="SZS1" s="17"/>
      <c r="SZT1" s="17"/>
      <c r="SZU1" s="17"/>
      <c r="SZV1" s="17"/>
      <c r="SZW1" s="17"/>
      <c r="SZX1" s="17"/>
      <c r="SZY1" s="17"/>
      <c r="SZZ1" s="17"/>
      <c r="TAA1" s="17"/>
      <c r="TAB1" s="17"/>
      <c r="TAC1" s="17"/>
      <c r="TAD1" s="17"/>
      <c r="TAE1" s="17"/>
      <c r="TAF1" s="17"/>
      <c r="TAG1" s="17"/>
      <c r="TAH1" s="17"/>
      <c r="TAI1" s="17"/>
      <c r="TAJ1" s="17"/>
      <c r="TAK1" s="17"/>
      <c r="TAL1" s="17"/>
      <c r="TAM1" s="17"/>
      <c r="TAN1" s="17"/>
      <c r="TAO1" s="17"/>
      <c r="TAP1" s="17"/>
      <c r="TAQ1" s="17"/>
      <c r="TAR1" s="17"/>
      <c r="TAS1" s="17"/>
      <c r="TAT1" s="17"/>
      <c r="TAU1" s="17"/>
      <c r="TAV1" s="17"/>
      <c r="TAW1" s="17"/>
      <c r="TAX1" s="17"/>
      <c r="TAY1" s="17"/>
      <c r="TAZ1" s="17"/>
      <c r="TBA1" s="17"/>
      <c r="TBB1" s="17"/>
      <c r="TBC1" s="17"/>
      <c r="TBD1" s="17"/>
      <c r="TBE1" s="17"/>
      <c r="TBF1" s="17"/>
      <c r="TBG1" s="17"/>
      <c r="TBH1" s="17"/>
      <c r="TBI1" s="17"/>
      <c r="TBJ1" s="17"/>
      <c r="TBK1" s="17"/>
      <c r="TBL1" s="17"/>
      <c r="TBM1" s="17"/>
      <c r="TBN1" s="17"/>
      <c r="TBO1" s="17"/>
      <c r="TBP1" s="17"/>
      <c r="TBQ1" s="17"/>
      <c r="TBR1" s="17"/>
      <c r="TBS1" s="17"/>
      <c r="TBT1" s="17"/>
      <c r="TBU1" s="17"/>
      <c r="TBV1" s="17"/>
      <c r="TBW1" s="17"/>
      <c r="TBX1" s="17"/>
      <c r="TBY1" s="17"/>
      <c r="TBZ1" s="17"/>
      <c r="TCA1" s="17"/>
      <c r="TCB1" s="17"/>
      <c r="TCC1" s="17"/>
      <c r="TCD1" s="17"/>
      <c r="TCE1" s="17"/>
      <c r="TCF1" s="17"/>
      <c r="TCG1" s="17"/>
      <c r="TCH1" s="17"/>
      <c r="TCI1" s="17"/>
      <c r="TCJ1" s="17"/>
      <c r="TCK1" s="17"/>
      <c r="TCL1" s="17"/>
      <c r="TCM1" s="17"/>
      <c r="TCN1" s="17"/>
      <c r="TCO1" s="17"/>
      <c r="TCP1" s="17"/>
      <c r="TCQ1" s="17"/>
      <c r="TCR1" s="17"/>
      <c r="TCS1" s="17"/>
      <c r="TCT1" s="17"/>
      <c r="TCU1" s="17"/>
      <c r="TCV1" s="17"/>
      <c r="TCW1" s="17"/>
      <c r="TCX1" s="17"/>
      <c r="TCY1" s="17"/>
      <c r="TCZ1" s="17"/>
      <c r="TDA1" s="17"/>
      <c r="TDB1" s="17"/>
      <c r="TDC1" s="17"/>
      <c r="TDD1" s="17"/>
      <c r="TDE1" s="17"/>
      <c r="TDF1" s="17"/>
      <c r="TDG1" s="17"/>
      <c r="TDH1" s="17"/>
      <c r="TDI1" s="17"/>
      <c r="TDJ1" s="17"/>
      <c r="TDK1" s="17"/>
      <c r="TDL1" s="17"/>
      <c r="TDM1" s="17"/>
      <c r="TDN1" s="17"/>
      <c r="TDO1" s="17"/>
      <c r="TDP1" s="17"/>
      <c r="TDQ1" s="17"/>
      <c r="TDR1" s="17"/>
      <c r="TDS1" s="17"/>
      <c r="TDT1" s="17"/>
      <c r="TDU1" s="17"/>
      <c r="TDV1" s="17"/>
      <c r="TDW1" s="17"/>
      <c r="TDX1" s="17"/>
      <c r="TDY1" s="17"/>
      <c r="TDZ1" s="17"/>
      <c r="TEA1" s="17"/>
      <c r="TEB1" s="17"/>
      <c r="TEC1" s="17"/>
      <c r="TED1" s="17"/>
      <c r="TEE1" s="17"/>
      <c r="TEF1" s="17"/>
      <c r="TEG1" s="17"/>
      <c r="TEH1" s="17"/>
      <c r="TEI1" s="17"/>
      <c r="TEJ1" s="17"/>
      <c r="TEK1" s="17"/>
      <c r="TEL1" s="17"/>
      <c r="TEM1" s="17"/>
      <c r="TEN1" s="17"/>
      <c r="TEO1" s="17"/>
      <c r="TEP1" s="17"/>
      <c r="TEQ1" s="17"/>
      <c r="TER1" s="17"/>
      <c r="TES1" s="17"/>
      <c r="TET1" s="17"/>
      <c r="TEU1" s="17"/>
      <c r="TEV1" s="17"/>
      <c r="TEW1" s="17"/>
      <c r="TEX1" s="17"/>
      <c r="TEY1" s="17"/>
      <c r="TEZ1" s="17"/>
      <c r="TFA1" s="17"/>
      <c r="TFB1" s="17"/>
      <c r="TFC1" s="17"/>
      <c r="TFD1" s="17"/>
      <c r="TFE1" s="17"/>
      <c r="TFF1" s="17"/>
      <c r="TFG1" s="17"/>
      <c r="TFH1" s="17"/>
      <c r="TFI1" s="17"/>
      <c r="TFJ1" s="17"/>
      <c r="TFK1" s="17"/>
      <c r="TFL1" s="17"/>
      <c r="TFM1" s="17"/>
      <c r="TFN1" s="17"/>
      <c r="TFO1" s="17"/>
      <c r="TFP1" s="17"/>
      <c r="TFQ1" s="17"/>
      <c r="TFR1" s="17"/>
      <c r="TFS1" s="17"/>
      <c r="TFT1" s="17"/>
      <c r="TFU1" s="17"/>
      <c r="TFV1" s="17"/>
      <c r="TFW1" s="17"/>
      <c r="TFX1" s="17"/>
      <c r="TFY1" s="17"/>
      <c r="TFZ1" s="17"/>
      <c r="TGA1" s="17"/>
      <c r="TGB1" s="17"/>
      <c r="TGC1" s="17"/>
      <c r="TGD1" s="17"/>
      <c r="TGE1" s="17"/>
      <c r="TGF1" s="17"/>
      <c r="TGG1" s="17"/>
      <c r="TGH1" s="17"/>
      <c r="TGI1" s="17"/>
      <c r="TGJ1" s="17"/>
      <c r="TGK1" s="17"/>
      <c r="TGL1" s="17"/>
      <c r="TGM1" s="17"/>
      <c r="TGN1" s="17"/>
      <c r="TGO1" s="17"/>
      <c r="TGP1" s="17"/>
      <c r="TGQ1" s="17"/>
      <c r="TGR1" s="17"/>
      <c r="TGS1" s="17"/>
      <c r="TGT1" s="17"/>
      <c r="TGU1" s="17"/>
      <c r="TGV1" s="17"/>
      <c r="TGW1" s="17"/>
      <c r="TGX1" s="17"/>
      <c r="TGY1" s="17"/>
      <c r="TGZ1" s="17"/>
      <c r="THA1" s="17"/>
      <c r="THB1" s="17"/>
      <c r="THC1" s="17"/>
      <c r="THD1" s="17"/>
      <c r="THE1" s="17"/>
      <c r="THF1" s="17"/>
      <c r="THG1" s="17"/>
      <c r="THH1" s="17"/>
      <c r="THI1" s="17"/>
      <c r="THJ1" s="17"/>
      <c r="THK1" s="17"/>
      <c r="THL1" s="17"/>
      <c r="THM1" s="17"/>
      <c r="THN1" s="17"/>
      <c r="THO1" s="17"/>
      <c r="THP1" s="17"/>
      <c r="THQ1" s="17"/>
      <c r="THR1" s="17"/>
      <c r="THS1" s="17"/>
      <c r="THT1" s="17"/>
      <c r="THU1" s="17"/>
      <c r="THV1" s="17"/>
      <c r="THW1" s="17"/>
      <c r="THX1" s="17"/>
      <c r="THY1" s="17"/>
      <c r="THZ1" s="17"/>
      <c r="TIA1" s="17"/>
      <c r="TIB1" s="17"/>
      <c r="TIC1" s="17"/>
      <c r="TID1" s="17"/>
      <c r="TIE1" s="17"/>
      <c r="TIF1" s="17"/>
      <c r="TIG1" s="17"/>
      <c r="TIH1" s="17"/>
      <c r="TII1" s="17"/>
      <c r="TIJ1" s="17"/>
      <c r="TIK1" s="17"/>
      <c r="TIL1" s="17"/>
      <c r="TIM1" s="17"/>
      <c r="TIN1" s="17"/>
      <c r="TIO1" s="17"/>
      <c r="TIP1" s="17"/>
      <c r="TIQ1" s="17"/>
      <c r="TIR1" s="17"/>
      <c r="TIS1" s="17"/>
      <c r="TIT1" s="17"/>
      <c r="TIU1" s="17"/>
      <c r="TIV1" s="17"/>
      <c r="TIW1" s="17"/>
      <c r="TIX1" s="17"/>
      <c r="TIY1" s="17"/>
      <c r="TIZ1" s="17"/>
      <c r="TJA1" s="17"/>
      <c r="TJB1" s="17"/>
      <c r="TJC1" s="17"/>
      <c r="TJD1" s="17"/>
      <c r="TJE1" s="17"/>
      <c r="TJF1" s="17"/>
      <c r="TJG1" s="17"/>
      <c r="TJH1" s="17"/>
      <c r="TJI1" s="17"/>
      <c r="TJJ1" s="17"/>
      <c r="TJK1" s="17"/>
      <c r="TJL1" s="17"/>
      <c r="TJM1" s="17"/>
      <c r="TJN1" s="17"/>
      <c r="TJO1" s="17"/>
      <c r="TJP1" s="17"/>
      <c r="TJQ1" s="17"/>
      <c r="TJR1" s="17"/>
      <c r="TJS1" s="17"/>
      <c r="TJT1" s="17"/>
      <c r="TJU1" s="17"/>
      <c r="TJV1" s="17"/>
      <c r="TJW1" s="17"/>
      <c r="TJX1" s="17"/>
      <c r="TJY1" s="17"/>
      <c r="TJZ1" s="17"/>
      <c r="TKA1" s="17"/>
      <c r="TKB1" s="17"/>
      <c r="TKC1" s="17"/>
      <c r="TKD1" s="17"/>
      <c r="TKE1" s="17"/>
      <c r="TKF1" s="17"/>
      <c r="TKG1" s="17"/>
      <c r="TKH1" s="17"/>
      <c r="TKI1" s="17"/>
      <c r="TKJ1" s="17"/>
      <c r="TKK1" s="17"/>
      <c r="TKL1" s="17"/>
      <c r="TKM1" s="17"/>
      <c r="TKN1" s="17"/>
      <c r="TKO1" s="17"/>
      <c r="TKP1" s="17"/>
      <c r="TKQ1" s="17"/>
      <c r="TKR1" s="17"/>
      <c r="TKS1" s="17"/>
      <c r="TKT1" s="17"/>
      <c r="TKU1" s="17"/>
      <c r="TKV1" s="17"/>
      <c r="TKW1" s="17"/>
      <c r="TKX1" s="17"/>
      <c r="TKY1" s="17"/>
      <c r="TKZ1" s="17"/>
      <c r="TLA1" s="17"/>
      <c r="TLB1" s="17"/>
      <c r="TLC1" s="17"/>
      <c r="TLD1" s="17"/>
      <c r="TLE1" s="17"/>
      <c r="TLF1" s="17"/>
      <c r="TLG1" s="17"/>
      <c r="TLH1" s="17"/>
      <c r="TLI1" s="17"/>
      <c r="TLJ1" s="17"/>
      <c r="TLK1" s="17"/>
      <c r="TLL1" s="17"/>
      <c r="TLM1" s="17"/>
      <c r="TLN1" s="17"/>
      <c r="TLO1" s="17"/>
      <c r="TLP1" s="17"/>
      <c r="TLQ1" s="17"/>
      <c r="TLR1" s="17"/>
      <c r="TLS1" s="17"/>
      <c r="TLT1" s="17"/>
      <c r="TLU1" s="17"/>
      <c r="TLV1" s="17"/>
      <c r="TLW1" s="17"/>
      <c r="TLX1" s="17"/>
      <c r="TLY1" s="17"/>
      <c r="TLZ1" s="17"/>
      <c r="TMA1" s="17"/>
      <c r="TMB1" s="17"/>
      <c r="TMC1" s="17"/>
      <c r="TMD1" s="17"/>
      <c r="TME1" s="17"/>
      <c r="TMF1" s="17"/>
      <c r="TMG1" s="17"/>
      <c r="TMH1" s="17"/>
      <c r="TMI1" s="17"/>
      <c r="TMJ1" s="17"/>
      <c r="TMK1" s="17"/>
      <c r="TML1" s="17"/>
      <c r="TMM1" s="17"/>
      <c r="TMN1" s="17"/>
      <c r="TMO1" s="17"/>
      <c r="TMP1" s="17"/>
      <c r="TMQ1" s="17"/>
      <c r="TMR1" s="17"/>
      <c r="TMS1" s="17"/>
      <c r="TMT1" s="17"/>
      <c r="TMU1" s="17"/>
      <c r="TMV1" s="17"/>
      <c r="TMW1" s="17"/>
      <c r="TMX1" s="17"/>
      <c r="TMY1" s="17"/>
      <c r="TMZ1" s="17"/>
      <c r="TNA1" s="17"/>
      <c r="TNB1" s="17"/>
      <c r="TNC1" s="17"/>
      <c r="TND1" s="17"/>
      <c r="TNE1" s="17"/>
      <c r="TNF1" s="17"/>
      <c r="TNG1" s="17"/>
      <c r="TNH1" s="17"/>
      <c r="TNI1" s="17"/>
      <c r="TNJ1" s="17"/>
      <c r="TNK1" s="17"/>
      <c r="TNL1" s="17"/>
      <c r="TNM1" s="17"/>
      <c r="TNN1" s="17"/>
      <c r="TNO1" s="17"/>
      <c r="TNP1" s="17"/>
      <c r="TNQ1" s="17"/>
      <c r="TNR1" s="17"/>
      <c r="TNS1" s="17"/>
      <c r="TNT1" s="17"/>
      <c r="TNU1" s="17"/>
      <c r="TNV1" s="17"/>
      <c r="TNW1" s="17"/>
      <c r="TNX1" s="17"/>
      <c r="TNY1" s="17"/>
      <c r="TNZ1" s="17"/>
      <c r="TOA1" s="17"/>
      <c r="TOB1" s="17"/>
      <c r="TOC1" s="17"/>
      <c r="TOD1" s="17"/>
      <c r="TOE1" s="17"/>
      <c r="TOF1" s="17"/>
      <c r="TOG1" s="17"/>
      <c r="TOH1" s="17"/>
      <c r="TOI1" s="17"/>
      <c r="TOJ1" s="17"/>
      <c r="TOK1" s="17"/>
      <c r="TOL1" s="17"/>
      <c r="TOM1" s="17"/>
      <c r="TON1" s="17"/>
      <c r="TOO1" s="17"/>
      <c r="TOP1" s="17"/>
      <c r="TOQ1" s="17"/>
      <c r="TOR1" s="17"/>
      <c r="TOS1" s="17"/>
      <c r="TOT1" s="17"/>
      <c r="TOU1" s="17"/>
      <c r="TOV1" s="17"/>
      <c r="TOW1" s="17"/>
      <c r="TOX1" s="17"/>
      <c r="TOY1" s="17"/>
      <c r="TOZ1" s="17"/>
      <c r="TPA1" s="17"/>
      <c r="TPB1" s="17"/>
      <c r="TPC1" s="17"/>
      <c r="TPD1" s="17"/>
      <c r="TPE1" s="17"/>
      <c r="TPF1" s="17"/>
      <c r="TPG1" s="17"/>
      <c r="TPH1" s="17"/>
      <c r="TPI1" s="17"/>
      <c r="TPJ1" s="17"/>
      <c r="TPK1" s="17"/>
      <c r="TPL1" s="17"/>
      <c r="TPM1" s="17"/>
      <c r="TPN1" s="17"/>
      <c r="TPO1" s="17"/>
      <c r="TPP1" s="17"/>
      <c r="TPQ1" s="17"/>
      <c r="TPR1" s="17"/>
      <c r="TPS1" s="17"/>
      <c r="TPT1" s="17"/>
      <c r="TPU1" s="17"/>
      <c r="TPV1" s="17"/>
      <c r="TPW1" s="17"/>
      <c r="TPX1" s="17"/>
      <c r="TPY1" s="17"/>
      <c r="TPZ1" s="17"/>
      <c r="TQA1" s="17"/>
      <c r="TQB1" s="17"/>
      <c r="TQC1" s="17"/>
      <c r="TQD1" s="17"/>
      <c r="TQE1" s="17"/>
      <c r="TQF1" s="17"/>
      <c r="TQG1" s="17"/>
      <c r="TQH1" s="17"/>
      <c r="TQI1" s="17"/>
      <c r="TQJ1" s="17"/>
      <c r="TQK1" s="17"/>
      <c r="TQL1" s="17"/>
      <c r="TQM1" s="17"/>
      <c r="TQN1" s="17"/>
      <c r="TQO1" s="17"/>
      <c r="TQP1" s="17"/>
      <c r="TQQ1" s="17"/>
      <c r="TQR1" s="17"/>
      <c r="TQS1" s="17"/>
      <c r="TQT1" s="17"/>
      <c r="TQU1" s="17"/>
      <c r="TQV1" s="17"/>
      <c r="TQW1" s="17"/>
      <c r="TQX1" s="17"/>
      <c r="TQY1" s="17"/>
      <c r="TQZ1" s="17"/>
      <c r="TRA1" s="17"/>
      <c r="TRB1" s="17"/>
      <c r="TRC1" s="17"/>
      <c r="TRD1" s="17"/>
      <c r="TRE1" s="17"/>
      <c r="TRF1" s="17"/>
      <c r="TRG1" s="17"/>
      <c r="TRH1" s="17"/>
      <c r="TRI1" s="17"/>
      <c r="TRJ1" s="17"/>
      <c r="TRK1" s="17"/>
      <c r="TRL1" s="17"/>
      <c r="TRM1" s="17"/>
      <c r="TRN1" s="17"/>
      <c r="TRO1" s="17"/>
      <c r="TRP1" s="17"/>
      <c r="TRQ1" s="17"/>
      <c r="TRR1" s="17"/>
      <c r="TRS1" s="17"/>
      <c r="TRT1" s="17"/>
      <c r="TRU1" s="17"/>
      <c r="TRV1" s="17"/>
      <c r="TRW1" s="17"/>
      <c r="TRX1" s="17"/>
      <c r="TRY1" s="17"/>
      <c r="TRZ1" s="17"/>
      <c r="TSA1" s="17"/>
      <c r="TSB1" s="17"/>
      <c r="TSC1" s="17"/>
      <c r="TSD1" s="17"/>
      <c r="TSE1" s="17"/>
      <c r="TSF1" s="17"/>
      <c r="TSG1" s="17"/>
      <c r="TSH1" s="17"/>
      <c r="TSI1" s="17"/>
      <c r="TSJ1" s="17"/>
      <c r="TSK1" s="17"/>
      <c r="TSL1" s="17"/>
      <c r="TSM1" s="17"/>
      <c r="TSN1" s="17"/>
      <c r="TSO1" s="17"/>
      <c r="TSP1" s="17"/>
      <c r="TSQ1" s="17"/>
      <c r="TSR1" s="17"/>
      <c r="TSS1" s="17"/>
      <c r="TST1" s="17"/>
      <c r="TSU1" s="17"/>
      <c r="TSV1" s="17"/>
      <c r="TSW1" s="17"/>
      <c r="TSX1" s="17"/>
      <c r="TSY1" s="17"/>
      <c r="TSZ1" s="17"/>
      <c r="TTA1" s="17"/>
      <c r="TTB1" s="17"/>
      <c r="TTC1" s="17"/>
      <c r="TTD1" s="17"/>
      <c r="TTE1" s="17"/>
      <c r="TTF1" s="17"/>
      <c r="TTG1" s="17"/>
      <c r="TTH1" s="17"/>
      <c r="TTI1" s="17"/>
      <c r="TTJ1" s="17"/>
      <c r="TTK1" s="17"/>
      <c r="TTL1" s="17"/>
      <c r="TTM1" s="17"/>
      <c r="TTN1" s="17"/>
      <c r="TTO1" s="17"/>
      <c r="TTP1" s="17"/>
      <c r="TTQ1" s="17"/>
      <c r="TTR1" s="17"/>
      <c r="TTS1" s="17"/>
      <c r="TTT1" s="17"/>
      <c r="TTU1" s="17"/>
      <c r="TTV1" s="17"/>
      <c r="TTW1" s="17"/>
      <c r="TTX1" s="17"/>
      <c r="TTY1" s="17"/>
      <c r="TTZ1" s="17"/>
      <c r="TUA1" s="17"/>
      <c r="TUB1" s="17"/>
      <c r="TUC1" s="17"/>
      <c r="TUD1" s="17"/>
      <c r="TUE1" s="17"/>
      <c r="TUF1" s="17"/>
      <c r="TUG1" s="17"/>
      <c r="TUH1" s="17"/>
      <c r="TUI1" s="17"/>
      <c r="TUJ1" s="17"/>
      <c r="TUK1" s="17"/>
      <c r="TUL1" s="17"/>
      <c r="TUM1" s="17"/>
      <c r="TUN1" s="17"/>
      <c r="TUO1" s="17"/>
      <c r="TUP1" s="17"/>
      <c r="TUQ1" s="17"/>
      <c r="TUR1" s="17"/>
      <c r="TUS1" s="17"/>
      <c r="TUT1" s="17"/>
      <c r="TUU1" s="17"/>
      <c r="TUV1" s="17"/>
      <c r="TUW1" s="17"/>
      <c r="TUX1" s="17"/>
      <c r="TUY1" s="17"/>
      <c r="TUZ1" s="17"/>
      <c r="TVA1" s="17"/>
      <c r="TVB1" s="17"/>
      <c r="TVC1" s="17"/>
      <c r="TVD1" s="17"/>
      <c r="TVE1" s="17"/>
      <c r="TVF1" s="17"/>
      <c r="TVG1" s="17"/>
      <c r="TVH1" s="17"/>
      <c r="TVI1" s="17"/>
      <c r="TVJ1" s="17"/>
      <c r="TVK1" s="17"/>
      <c r="TVL1" s="17"/>
      <c r="TVM1" s="17"/>
      <c r="TVN1" s="17"/>
      <c r="TVO1" s="17"/>
      <c r="TVP1" s="17"/>
      <c r="TVQ1" s="17"/>
      <c r="TVR1" s="17"/>
      <c r="TVS1" s="17"/>
      <c r="TVT1" s="17"/>
      <c r="TVU1" s="17"/>
      <c r="TVV1" s="17"/>
      <c r="TVW1" s="17"/>
      <c r="TVX1" s="17"/>
      <c r="TVY1" s="17"/>
      <c r="TVZ1" s="17"/>
      <c r="TWA1" s="17"/>
      <c r="TWB1" s="17"/>
      <c r="TWC1" s="17"/>
      <c r="TWD1" s="17"/>
      <c r="TWE1" s="17"/>
      <c r="TWF1" s="17"/>
      <c r="TWG1" s="17"/>
      <c r="TWH1" s="17"/>
      <c r="TWI1" s="17"/>
      <c r="TWJ1" s="17"/>
      <c r="TWK1" s="17"/>
      <c r="TWL1" s="17"/>
      <c r="TWM1" s="17"/>
      <c r="TWN1" s="17"/>
      <c r="TWO1" s="17"/>
      <c r="TWP1" s="17"/>
      <c r="TWQ1" s="17"/>
      <c r="TWR1" s="17"/>
      <c r="TWS1" s="17"/>
      <c r="TWT1" s="17"/>
      <c r="TWU1" s="17"/>
      <c r="TWV1" s="17"/>
      <c r="TWW1" s="17"/>
      <c r="TWX1" s="17"/>
      <c r="TWY1" s="17"/>
      <c r="TWZ1" s="17"/>
      <c r="TXA1" s="17"/>
      <c r="TXB1" s="17"/>
      <c r="TXC1" s="17"/>
      <c r="TXD1" s="17"/>
      <c r="TXE1" s="17"/>
      <c r="TXF1" s="17"/>
      <c r="TXG1" s="17"/>
      <c r="TXH1" s="17"/>
      <c r="TXI1" s="17"/>
      <c r="TXJ1" s="17"/>
      <c r="TXK1" s="17"/>
      <c r="TXL1" s="17"/>
      <c r="TXM1" s="17"/>
      <c r="TXN1" s="17"/>
      <c r="TXO1" s="17"/>
      <c r="TXP1" s="17"/>
      <c r="TXQ1" s="17"/>
      <c r="TXR1" s="17"/>
      <c r="TXS1" s="17"/>
      <c r="TXT1" s="17"/>
      <c r="TXU1" s="17"/>
      <c r="TXV1" s="17"/>
      <c r="TXW1" s="17"/>
      <c r="TXX1" s="17"/>
      <c r="TXY1" s="17"/>
      <c r="TXZ1" s="17"/>
      <c r="TYA1" s="17"/>
      <c r="TYB1" s="17"/>
      <c r="TYC1" s="17"/>
      <c r="TYD1" s="17"/>
      <c r="TYE1" s="17"/>
      <c r="TYF1" s="17"/>
      <c r="TYG1" s="17"/>
      <c r="TYH1" s="17"/>
      <c r="TYI1" s="17"/>
      <c r="TYJ1" s="17"/>
      <c r="TYK1" s="17"/>
      <c r="TYL1" s="17"/>
      <c r="TYM1" s="17"/>
      <c r="TYN1" s="17"/>
      <c r="TYO1" s="17"/>
      <c r="TYP1" s="17"/>
      <c r="TYQ1" s="17"/>
      <c r="TYR1" s="17"/>
      <c r="TYS1" s="17"/>
      <c r="TYT1" s="17"/>
      <c r="TYU1" s="17"/>
      <c r="TYV1" s="17"/>
      <c r="TYW1" s="17"/>
      <c r="TYX1" s="17"/>
      <c r="TYY1" s="17"/>
      <c r="TYZ1" s="17"/>
      <c r="TZA1" s="17"/>
      <c r="TZB1" s="17"/>
      <c r="TZC1" s="17"/>
      <c r="TZD1" s="17"/>
      <c r="TZE1" s="17"/>
      <c r="TZF1" s="17"/>
      <c r="TZG1" s="17"/>
      <c r="TZH1" s="17"/>
      <c r="TZI1" s="17"/>
      <c r="TZJ1" s="17"/>
      <c r="TZK1" s="17"/>
      <c r="TZL1" s="17"/>
      <c r="TZM1" s="17"/>
      <c r="TZN1" s="17"/>
      <c r="TZO1" s="17"/>
      <c r="TZP1" s="17"/>
      <c r="TZQ1" s="17"/>
      <c r="TZR1" s="17"/>
      <c r="TZS1" s="17"/>
      <c r="TZT1" s="17"/>
      <c r="TZU1" s="17"/>
      <c r="TZV1" s="17"/>
      <c r="TZW1" s="17"/>
      <c r="TZX1" s="17"/>
      <c r="TZY1" s="17"/>
      <c r="TZZ1" s="17"/>
      <c r="UAA1" s="17"/>
      <c r="UAB1" s="17"/>
      <c r="UAC1" s="17"/>
      <c r="UAD1" s="17"/>
      <c r="UAE1" s="17"/>
      <c r="UAF1" s="17"/>
      <c r="UAG1" s="17"/>
      <c r="UAH1" s="17"/>
      <c r="UAI1" s="17"/>
      <c r="UAJ1" s="17"/>
      <c r="UAK1" s="17"/>
      <c r="UAL1" s="17"/>
      <c r="UAM1" s="17"/>
      <c r="UAN1" s="17"/>
      <c r="UAO1" s="17"/>
      <c r="UAP1" s="17"/>
      <c r="UAQ1" s="17"/>
      <c r="UAR1" s="17"/>
      <c r="UAS1" s="17"/>
      <c r="UAT1" s="17"/>
      <c r="UAU1" s="17"/>
      <c r="UAV1" s="17"/>
      <c r="UAW1" s="17"/>
      <c r="UAX1" s="17"/>
      <c r="UAY1" s="17"/>
      <c r="UAZ1" s="17"/>
      <c r="UBA1" s="17"/>
      <c r="UBB1" s="17"/>
      <c r="UBC1" s="17"/>
      <c r="UBD1" s="17"/>
      <c r="UBE1" s="17"/>
      <c r="UBF1" s="17"/>
      <c r="UBG1" s="17"/>
      <c r="UBH1" s="17"/>
      <c r="UBI1" s="17"/>
      <c r="UBJ1" s="17"/>
      <c r="UBK1" s="17"/>
      <c r="UBL1" s="17"/>
      <c r="UBM1" s="17"/>
      <c r="UBN1" s="17"/>
      <c r="UBO1" s="17"/>
      <c r="UBP1" s="17"/>
      <c r="UBQ1" s="17"/>
      <c r="UBR1" s="17"/>
      <c r="UBS1" s="17"/>
      <c r="UBT1" s="17"/>
      <c r="UBU1" s="17"/>
      <c r="UBV1" s="17"/>
      <c r="UBW1" s="17"/>
      <c r="UBX1" s="17"/>
      <c r="UBY1" s="17"/>
      <c r="UBZ1" s="17"/>
      <c r="UCA1" s="17"/>
      <c r="UCB1" s="17"/>
      <c r="UCC1" s="17"/>
      <c r="UCD1" s="17"/>
      <c r="UCE1" s="17"/>
      <c r="UCF1" s="17"/>
      <c r="UCG1" s="17"/>
      <c r="UCH1" s="17"/>
      <c r="UCI1" s="17"/>
      <c r="UCJ1" s="17"/>
      <c r="UCK1" s="17"/>
      <c r="UCL1" s="17"/>
      <c r="UCM1" s="17"/>
      <c r="UCN1" s="17"/>
      <c r="UCO1" s="17"/>
      <c r="UCP1" s="17"/>
      <c r="UCQ1" s="17"/>
      <c r="UCR1" s="17"/>
      <c r="UCS1" s="17"/>
      <c r="UCT1" s="17"/>
      <c r="UCU1" s="17"/>
      <c r="UCV1" s="17"/>
      <c r="UCW1" s="17"/>
      <c r="UCX1" s="17"/>
      <c r="UCY1" s="17"/>
      <c r="UCZ1" s="17"/>
      <c r="UDA1" s="17"/>
      <c r="UDB1" s="17"/>
      <c r="UDC1" s="17"/>
      <c r="UDD1" s="17"/>
      <c r="UDE1" s="17"/>
      <c r="UDF1" s="17"/>
      <c r="UDG1" s="17"/>
      <c r="UDH1" s="17"/>
      <c r="UDI1" s="17"/>
      <c r="UDJ1" s="17"/>
      <c r="UDK1" s="17"/>
      <c r="UDL1" s="17"/>
      <c r="UDM1" s="17"/>
      <c r="UDN1" s="17"/>
      <c r="UDO1" s="17"/>
      <c r="UDP1" s="17"/>
      <c r="UDQ1" s="17"/>
      <c r="UDR1" s="17"/>
      <c r="UDS1" s="17"/>
      <c r="UDT1" s="17"/>
      <c r="UDU1" s="17"/>
      <c r="UDV1" s="17"/>
      <c r="UDW1" s="17"/>
      <c r="UDX1" s="17"/>
      <c r="UDY1" s="17"/>
      <c r="UDZ1" s="17"/>
      <c r="UEA1" s="17"/>
      <c r="UEB1" s="17"/>
      <c r="UEC1" s="17"/>
      <c r="UED1" s="17"/>
      <c r="UEE1" s="17"/>
      <c r="UEF1" s="17"/>
      <c r="UEG1" s="17"/>
      <c r="UEH1" s="17"/>
      <c r="UEI1" s="17"/>
      <c r="UEJ1" s="17"/>
      <c r="UEK1" s="17"/>
      <c r="UEL1" s="17"/>
      <c r="UEM1" s="17"/>
      <c r="UEN1" s="17"/>
      <c r="UEO1" s="17"/>
      <c r="UEP1" s="17"/>
      <c r="UEQ1" s="17"/>
      <c r="UER1" s="17"/>
      <c r="UES1" s="17"/>
      <c r="UET1" s="17"/>
      <c r="UEU1" s="17"/>
      <c r="UEV1" s="17"/>
      <c r="UEW1" s="17"/>
      <c r="UEX1" s="17"/>
      <c r="UEY1" s="17"/>
      <c r="UEZ1" s="17"/>
      <c r="UFA1" s="17"/>
      <c r="UFB1" s="17"/>
      <c r="UFC1" s="17"/>
      <c r="UFD1" s="17"/>
      <c r="UFE1" s="17"/>
      <c r="UFF1" s="17"/>
      <c r="UFG1" s="17"/>
      <c r="UFH1" s="17"/>
      <c r="UFI1" s="17"/>
      <c r="UFJ1" s="17"/>
      <c r="UFK1" s="17"/>
      <c r="UFL1" s="17"/>
      <c r="UFM1" s="17"/>
      <c r="UFN1" s="17"/>
      <c r="UFO1" s="17"/>
      <c r="UFP1" s="17"/>
      <c r="UFQ1" s="17"/>
      <c r="UFR1" s="17"/>
      <c r="UFS1" s="17"/>
      <c r="UFT1" s="17"/>
      <c r="UFU1" s="17"/>
      <c r="UFV1" s="17"/>
      <c r="UFW1" s="17"/>
      <c r="UFX1" s="17"/>
      <c r="UFY1" s="17"/>
      <c r="UFZ1" s="17"/>
      <c r="UGA1" s="17"/>
      <c r="UGB1" s="17"/>
      <c r="UGC1" s="17"/>
      <c r="UGD1" s="17"/>
      <c r="UGE1" s="17"/>
      <c r="UGF1" s="17"/>
      <c r="UGG1" s="17"/>
      <c r="UGH1" s="17"/>
      <c r="UGI1" s="17"/>
      <c r="UGJ1" s="17"/>
      <c r="UGK1" s="17"/>
      <c r="UGL1" s="17"/>
      <c r="UGM1" s="17"/>
      <c r="UGN1" s="17"/>
      <c r="UGO1" s="17"/>
      <c r="UGP1" s="17"/>
      <c r="UGQ1" s="17"/>
      <c r="UGR1" s="17"/>
      <c r="UGS1" s="17"/>
      <c r="UGT1" s="17"/>
      <c r="UGU1" s="17"/>
      <c r="UGV1" s="17"/>
      <c r="UGW1" s="17"/>
      <c r="UGX1" s="17"/>
      <c r="UGY1" s="17"/>
      <c r="UGZ1" s="17"/>
      <c r="UHA1" s="17"/>
      <c r="UHB1" s="17"/>
      <c r="UHC1" s="17"/>
      <c r="UHD1" s="17"/>
      <c r="UHE1" s="17"/>
      <c r="UHF1" s="17"/>
      <c r="UHG1" s="17"/>
      <c r="UHH1" s="17"/>
      <c r="UHI1" s="17"/>
      <c r="UHJ1" s="17"/>
      <c r="UHK1" s="17"/>
      <c r="UHL1" s="17"/>
      <c r="UHM1" s="17"/>
      <c r="UHN1" s="17"/>
      <c r="UHO1" s="17"/>
      <c r="UHP1" s="17"/>
      <c r="UHQ1" s="17"/>
      <c r="UHR1" s="17"/>
      <c r="UHS1" s="17"/>
      <c r="UHT1" s="17"/>
      <c r="UHU1" s="17"/>
      <c r="UHV1" s="17"/>
      <c r="UHW1" s="17"/>
      <c r="UHX1" s="17"/>
      <c r="UHY1" s="17"/>
      <c r="UHZ1" s="17"/>
      <c r="UIA1" s="17"/>
      <c r="UIB1" s="17"/>
      <c r="UIC1" s="17"/>
      <c r="UID1" s="17"/>
      <c r="UIE1" s="17"/>
      <c r="UIF1" s="17"/>
      <c r="UIG1" s="17"/>
      <c r="UIH1" s="17"/>
      <c r="UII1" s="17"/>
      <c r="UIJ1" s="17"/>
      <c r="UIK1" s="17"/>
      <c r="UIL1" s="17"/>
      <c r="UIM1" s="17"/>
      <c r="UIN1" s="17"/>
      <c r="UIO1" s="17"/>
      <c r="UIP1" s="17"/>
      <c r="UIQ1" s="17"/>
      <c r="UIR1" s="17"/>
      <c r="UIS1" s="17"/>
      <c r="UIT1" s="17"/>
      <c r="UIU1" s="17"/>
      <c r="UIV1" s="17"/>
      <c r="UIW1" s="17"/>
      <c r="UIX1" s="17"/>
      <c r="UIY1" s="17"/>
      <c r="UIZ1" s="17"/>
      <c r="UJA1" s="17"/>
      <c r="UJB1" s="17"/>
      <c r="UJC1" s="17"/>
      <c r="UJD1" s="17"/>
      <c r="UJE1" s="17"/>
      <c r="UJF1" s="17"/>
      <c r="UJG1" s="17"/>
      <c r="UJH1" s="17"/>
      <c r="UJI1" s="17"/>
      <c r="UJJ1" s="17"/>
      <c r="UJK1" s="17"/>
      <c r="UJL1" s="17"/>
      <c r="UJM1" s="17"/>
      <c r="UJN1" s="17"/>
      <c r="UJO1" s="17"/>
      <c r="UJP1" s="17"/>
      <c r="UJQ1" s="17"/>
      <c r="UJR1" s="17"/>
      <c r="UJS1" s="17"/>
      <c r="UJT1" s="17"/>
      <c r="UJU1" s="17"/>
      <c r="UJV1" s="17"/>
      <c r="UJW1" s="17"/>
      <c r="UJX1" s="17"/>
      <c r="UJY1" s="17"/>
      <c r="UJZ1" s="17"/>
      <c r="UKA1" s="17"/>
      <c r="UKB1" s="17"/>
      <c r="UKC1" s="17"/>
      <c r="UKD1" s="17"/>
      <c r="UKE1" s="17"/>
      <c r="UKF1" s="17"/>
      <c r="UKG1" s="17"/>
      <c r="UKH1" s="17"/>
      <c r="UKI1" s="17"/>
      <c r="UKJ1" s="17"/>
      <c r="UKK1" s="17"/>
      <c r="UKL1" s="17"/>
      <c r="UKM1" s="17"/>
      <c r="UKN1" s="17"/>
      <c r="UKO1" s="17"/>
      <c r="UKP1" s="17"/>
      <c r="UKQ1" s="17"/>
      <c r="UKR1" s="17"/>
      <c r="UKS1" s="17"/>
      <c r="UKT1" s="17"/>
      <c r="UKU1" s="17"/>
      <c r="UKV1" s="17"/>
      <c r="UKW1" s="17"/>
      <c r="UKX1" s="17"/>
      <c r="UKY1" s="17"/>
      <c r="UKZ1" s="17"/>
      <c r="ULA1" s="17"/>
      <c r="ULB1" s="17"/>
      <c r="ULC1" s="17"/>
      <c r="ULD1" s="17"/>
      <c r="ULE1" s="17"/>
      <c r="ULF1" s="17"/>
      <c r="ULG1" s="17"/>
      <c r="ULH1" s="17"/>
      <c r="ULI1" s="17"/>
      <c r="ULJ1" s="17"/>
      <c r="ULK1" s="17"/>
      <c r="ULL1" s="17"/>
      <c r="ULM1" s="17"/>
      <c r="ULN1" s="17"/>
      <c r="ULO1" s="17"/>
      <c r="ULP1" s="17"/>
      <c r="ULQ1" s="17"/>
      <c r="ULR1" s="17"/>
      <c r="ULS1" s="17"/>
      <c r="ULT1" s="17"/>
      <c r="ULU1" s="17"/>
      <c r="ULV1" s="17"/>
      <c r="ULW1" s="17"/>
      <c r="ULX1" s="17"/>
      <c r="ULY1" s="17"/>
      <c r="ULZ1" s="17"/>
      <c r="UMA1" s="17"/>
      <c r="UMB1" s="17"/>
      <c r="UMC1" s="17"/>
      <c r="UMD1" s="17"/>
      <c r="UME1" s="17"/>
      <c r="UMF1" s="17"/>
      <c r="UMG1" s="17"/>
      <c r="UMH1" s="17"/>
      <c r="UMI1" s="17"/>
      <c r="UMJ1" s="17"/>
      <c r="UMK1" s="17"/>
      <c r="UML1" s="17"/>
      <c r="UMM1" s="17"/>
      <c r="UMN1" s="17"/>
      <c r="UMO1" s="17"/>
      <c r="UMP1" s="17"/>
      <c r="UMQ1" s="17"/>
      <c r="UMR1" s="17"/>
      <c r="UMS1" s="17"/>
      <c r="UMT1" s="17"/>
      <c r="UMU1" s="17"/>
      <c r="UMV1" s="17"/>
      <c r="UMW1" s="17"/>
      <c r="UMX1" s="17"/>
      <c r="UMY1" s="17"/>
      <c r="UMZ1" s="17"/>
      <c r="UNA1" s="17"/>
      <c r="UNB1" s="17"/>
      <c r="UNC1" s="17"/>
      <c r="UND1" s="17"/>
      <c r="UNE1" s="17"/>
      <c r="UNF1" s="17"/>
      <c r="UNG1" s="17"/>
      <c r="UNH1" s="17"/>
      <c r="UNI1" s="17"/>
      <c r="UNJ1" s="17"/>
      <c r="UNK1" s="17"/>
      <c r="UNL1" s="17"/>
      <c r="UNM1" s="17"/>
      <c r="UNN1" s="17"/>
      <c r="UNO1" s="17"/>
      <c r="UNP1" s="17"/>
      <c r="UNQ1" s="17"/>
      <c r="UNR1" s="17"/>
      <c r="UNS1" s="17"/>
      <c r="UNT1" s="17"/>
      <c r="UNU1" s="17"/>
      <c r="UNV1" s="17"/>
      <c r="UNW1" s="17"/>
      <c r="UNX1" s="17"/>
      <c r="UNY1" s="17"/>
      <c r="UNZ1" s="17"/>
      <c r="UOA1" s="17"/>
      <c r="UOB1" s="17"/>
      <c r="UOC1" s="17"/>
      <c r="UOD1" s="17"/>
      <c r="UOE1" s="17"/>
      <c r="UOF1" s="17"/>
      <c r="UOG1" s="17"/>
      <c r="UOH1" s="17"/>
      <c r="UOI1" s="17"/>
      <c r="UOJ1" s="17"/>
      <c r="UOK1" s="17"/>
      <c r="UOL1" s="17"/>
      <c r="UOM1" s="17"/>
      <c r="UON1" s="17"/>
      <c r="UOO1" s="17"/>
      <c r="UOP1" s="17"/>
      <c r="UOQ1" s="17"/>
      <c r="UOR1" s="17"/>
      <c r="UOS1" s="17"/>
      <c r="UOT1" s="17"/>
      <c r="UOU1" s="17"/>
      <c r="UOV1" s="17"/>
      <c r="UOW1" s="17"/>
      <c r="UOX1" s="17"/>
      <c r="UOY1" s="17"/>
      <c r="UOZ1" s="17"/>
      <c r="UPA1" s="17"/>
      <c r="UPB1" s="17"/>
      <c r="UPC1" s="17"/>
      <c r="UPD1" s="17"/>
      <c r="UPE1" s="17"/>
      <c r="UPF1" s="17"/>
      <c r="UPG1" s="17"/>
      <c r="UPH1" s="17"/>
      <c r="UPI1" s="17"/>
      <c r="UPJ1" s="17"/>
      <c r="UPK1" s="17"/>
      <c r="UPL1" s="17"/>
      <c r="UPM1" s="17"/>
      <c r="UPN1" s="17"/>
      <c r="UPO1" s="17"/>
      <c r="UPP1" s="17"/>
      <c r="UPQ1" s="17"/>
      <c r="UPR1" s="17"/>
      <c r="UPS1" s="17"/>
      <c r="UPT1" s="17"/>
      <c r="UPU1" s="17"/>
      <c r="UPV1" s="17"/>
      <c r="UPW1" s="17"/>
      <c r="UPX1" s="17"/>
      <c r="UPY1" s="17"/>
      <c r="UPZ1" s="17"/>
      <c r="UQA1" s="17"/>
      <c r="UQB1" s="17"/>
      <c r="UQC1" s="17"/>
      <c r="UQD1" s="17"/>
      <c r="UQE1" s="17"/>
      <c r="UQF1" s="17"/>
      <c r="UQG1" s="17"/>
      <c r="UQH1" s="17"/>
      <c r="UQI1" s="17"/>
      <c r="UQJ1" s="17"/>
      <c r="UQK1" s="17"/>
      <c r="UQL1" s="17"/>
      <c r="UQM1" s="17"/>
      <c r="UQN1" s="17"/>
      <c r="UQO1" s="17"/>
      <c r="UQP1" s="17"/>
      <c r="UQQ1" s="17"/>
      <c r="UQR1" s="17"/>
      <c r="UQS1" s="17"/>
      <c r="UQT1" s="17"/>
      <c r="UQU1" s="17"/>
      <c r="UQV1" s="17"/>
      <c r="UQW1" s="17"/>
      <c r="UQX1" s="17"/>
      <c r="UQY1" s="17"/>
      <c r="UQZ1" s="17"/>
      <c r="URA1" s="17"/>
      <c r="URB1" s="17"/>
      <c r="URC1" s="17"/>
      <c r="URD1" s="17"/>
      <c r="URE1" s="17"/>
      <c r="URF1" s="17"/>
      <c r="URG1" s="17"/>
      <c r="URH1" s="17"/>
      <c r="URI1" s="17"/>
      <c r="URJ1" s="17"/>
      <c r="URK1" s="17"/>
      <c r="URL1" s="17"/>
      <c r="URM1" s="17"/>
      <c r="URN1" s="17"/>
      <c r="URO1" s="17"/>
      <c r="URP1" s="17"/>
      <c r="URQ1" s="17"/>
      <c r="URR1" s="17"/>
      <c r="URS1" s="17"/>
      <c r="URT1" s="17"/>
      <c r="URU1" s="17"/>
      <c r="URV1" s="17"/>
      <c r="URW1" s="17"/>
      <c r="URX1" s="17"/>
      <c r="URY1" s="17"/>
      <c r="URZ1" s="17"/>
      <c r="USA1" s="17"/>
      <c r="USB1" s="17"/>
      <c r="USC1" s="17"/>
      <c r="USD1" s="17"/>
      <c r="USE1" s="17"/>
      <c r="USF1" s="17"/>
      <c r="USG1" s="17"/>
      <c r="USH1" s="17"/>
      <c r="USI1" s="17"/>
      <c r="USJ1" s="17"/>
      <c r="USK1" s="17"/>
      <c r="USL1" s="17"/>
      <c r="USM1" s="17"/>
      <c r="USN1" s="17"/>
      <c r="USO1" s="17"/>
      <c r="USP1" s="17"/>
      <c r="USQ1" s="17"/>
      <c r="USR1" s="17"/>
      <c r="USS1" s="17"/>
      <c r="UST1" s="17"/>
      <c r="USU1" s="17"/>
      <c r="USV1" s="17"/>
      <c r="USW1" s="17"/>
      <c r="USX1" s="17"/>
      <c r="USY1" s="17"/>
      <c r="USZ1" s="17"/>
      <c r="UTA1" s="17"/>
      <c r="UTB1" s="17"/>
      <c r="UTC1" s="17"/>
      <c r="UTD1" s="17"/>
      <c r="UTE1" s="17"/>
      <c r="UTF1" s="17"/>
      <c r="UTG1" s="17"/>
      <c r="UTH1" s="17"/>
      <c r="UTI1" s="17"/>
      <c r="UTJ1" s="17"/>
      <c r="UTK1" s="17"/>
      <c r="UTL1" s="17"/>
      <c r="UTM1" s="17"/>
      <c r="UTN1" s="17"/>
      <c r="UTO1" s="17"/>
      <c r="UTP1" s="17"/>
      <c r="UTQ1" s="17"/>
      <c r="UTR1" s="17"/>
      <c r="UTS1" s="17"/>
      <c r="UTT1" s="17"/>
      <c r="UTU1" s="17"/>
      <c r="UTV1" s="17"/>
      <c r="UTW1" s="17"/>
      <c r="UTX1" s="17"/>
      <c r="UTY1" s="17"/>
      <c r="UTZ1" s="17"/>
      <c r="UUA1" s="17"/>
      <c r="UUB1" s="17"/>
      <c r="UUC1" s="17"/>
      <c r="UUD1" s="17"/>
      <c r="UUE1" s="17"/>
      <c r="UUF1" s="17"/>
      <c r="UUG1" s="17"/>
      <c r="UUH1" s="17"/>
      <c r="UUI1" s="17"/>
      <c r="UUJ1" s="17"/>
      <c r="UUK1" s="17"/>
      <c r="UUL1" s="17"/>
      <c r="UUM1" s="17"/>
      <c r="UUN1" s="17"/>
      <c r="UUO1" s="17"/>
      <c r="UUP1" s="17"/>
      <c r="UUQ1" s="17"/>
      <c r="UUR1" s="17"/>
      <c r="UUS1" s="17"/>
      <c r="UUT1" s="17"/>
      <c r="UUU1" s="17"/>
      <c r="UUV1" s="17"/>
      <c r="UUW1" s="17"/>
      <c r="UUX1" s="17"/>
      <c r="UUY1" s="17"/>
      <c r="UUZ1" s="17"/>
      <c r="UVA1" s="17"/>
      <c r="UVB1" s="17"/>
      <c r="UVC1" s="17"/>
      <c r="UVD1" s="17"/>
      <c r="UVE1" s="17"/>
      <c r="UVF1" s="17"/>
      <c r="UVG1" s="17"/>
      <c r="UVH1" s="17"/>
      <c r="UVI1" s="17"/>
      <c r="UVJ1" s="17"/>
      <c r="UVK1" s="17"/>
      <c r="UVL1" s="17"/>
      <c r="UVM1" s="17"/>
      <c r="UVN1" s="17"/>
      <c r="UVO1" s="17"/>
      <c r="UVP1" s="17"/>
      <c r="UVQ1" s="17"/>
      <c r="UVR1" s="17"/>
      <c r="UVS1" s="17"/>
      <c r="UVT1" s="17"/>
      <c r="UVU1" s="17"/>
      <c r="UVV1" s="17"/>
      <c r="UVW1" s="17"/>
      <c r="UVX1" s="17"/>
      <c r="UVY1" s="17"/>
      <c r="UVZ1" s="17"/>
      <c r="UWA1" s="17"/>
      <c r="UWB1" s="17"/>
      <c r="UWC1" s="17"/>
      <c r="UWD1" s="17"/>
      <c r="UWE1" s="17"/>
      <c r="UWF1" s="17"/>
      <c r="UWG1" s="17"/>
      <c r="UWH1" s="17"/>
      <c r="UWI1" s="17"/>
      <c r="UWJ1" s="17"/>
      <c r="UWK1" s="17"/>
      <c r="UWL1" s="17"/>
      <c r="UWM1" s="17"/>
      <c r="UWN1" s="17"/>
      <c r="UWO1" s="17"/>
      <c r="UWP1" s="17"/>
      <c r="UWQ1" s="17"/>
      <c r="UWR1" s="17"/>
      <c r="UWS1" s="17"/>
      <c r="UWT1" s="17"/>
      <c r="UWU1" s="17"/>
      <c r="UWV1" s="17"/>
      <c r="UWW1" s="17"/>
      <c r="UWX1" s="17"/>
      <c r="UWY1" s="17"/>
      <c r="UWZ1" s="17"/>
      <c r="UXA1" s="17"/>
      <c r="UXB1" s="17"/>
      <c r="UXC1" s="17"/>
      <c r="UXD1" s="17"/>
      <c r="UXE1" s="17"/>
      <c r="UXF1" s="17"/>
      <c r="UXG1" s="17"/>
      <c r="UXH1" s="17"/>
      <c r="UXI1" s="17"/>
      <c r="UXJ1" s="17"/>
      <c r="UXK1" s="17"/>
      <c r="UXL1" s="17"/>
      <c r="UXM1" s="17"/>
      <c r="UXN1" s="17"/>
      <c r="UXO1" s="17"/>
      <c r="UXP1" s="17"/>
      <c r="UXQ1" s="17"/>
      <c r="UXR1" s="17"/>
      <c r="UXS1" s="17"/>
      <c r="UXT1" s="17"/>
      <c r="UXU1" s="17"/>
      <c r="UXV1" s="17"/>
      <c r="UXW1" s="17"/>
      <c r="UXX1" s="17"/>
      <c r="UXY1" s="17"/>
      <c r="UXZ1" s="17"/>
      <c r="UYA1" s="17"/>
      <c r="UYB1" s="17"/>
      <c r="UYC1" s="17"/>
      <c r="UYD1" s="17"/>
      <c r="UYE1" s="17"/>
      <c r="UYF1" s="17"/>
      <c r="UYG1" s="17"/>
      <c r="UYH1" s="17"/>
      <c r="UYI1" s="17"/>
      <c r="UYJ1" s="17"/>
      <c r="UYK1" s="17"/>
      <c r="UYL1" s="17"/>
      <c r="UYM1" s="17"/>
      <c r="UYN1" s="17"/>
      <c r="UYO1" s="17"/>
      <c r="UYP1" s="17"/>
      <c r="UYQ1" s="17"/>
      <c r="UYR1" s="17"/>
      <c r="UYS1" s="17"/>
      <c r="UYT1" s="17"/>
      <c r="UYU1" s="17"/>
      <c r="UYV1" s="17"/>
      <c r="UYW1" s="17"/>
      <c r="UYX1" s="17"/>
      <c r="UYY1" s="17"/>
      <c r="UYZ1" s="17"/>
      <c r="UZA1" s="17"/>
      <c r="UZB1" s="17"/>
      <c r="UZC1" s="17"/>
      <c r="UZD1" s="17"/>
      <c r="UZE1" s="17"/>
      <c r="UZF1" s="17"/>
      <c r="UZG1" s="17"/>
      <c r="UZH1" s="17"/>
      <c r="UZI1" s="17"/>
      <c r="UZJ1" s="17"/>
      <c r="UZK1" s="17"/>
      <c r="UZL1" s="17"/>
      <c r="UZM1" s="17"/>
      <c r="UZN1" s="17"/>
      <c r="UZO1" s="17"/>
      <c r="UZP1" s="17"/>
      <c r="UZQ1" s="17"/>
      <c r="UZR1" s="17"/>
      <c r="UZS1" s="17"/>
      <c r="UZT1" s="17"/>
      <c r="UZU1" s="17"/>
      <c r="UZV1" s="17"/>
      <c r="UZW1" s="17"/>
      <c r="UZX1" s="17"/>
      <c r="UZY1" s="17"/>
      <c r="UZZ1" s="17"/>
      <c r="VAA1" s="17"/>
      <c r="VAB1" s="17"/>
      <c r="VAC1" s="17"/>
      <c r="VAD1" s="17"/>
      <c r="VAE1" s="17"/>
      <c r="VAF1" s="17"/>
      <c r="VAG1" s="17"/>
      <c r="VAH1" s="17"/>
      <c r="VAI1" s="17"/>
      <c r="VAJ1" s="17"/>
      <c r="VAK1" s="17"/>
      <c r="VAL1" s="17"/>
      <c r="VAM1" s="17"/>
      <c r="VAN1" s="17"/>
      <c r="VAO1" s="17"/>
      <c r="VAP1" s="17"/>
      <c r="VAQ1" s="17"/>
      <c r="VAR1" s="17"/>
      <c r="VAS1" s="17"/>
      <c r="VAT1" s="17"/>
      <c r="VAU1" s="17"/>
      <c r="VAV1" s="17"/>
      <c r="VAW1" s="17"/>
      <c r="VAX1" s="17"/>
      <c r="VAY1" s="17"/>
      <c r="VAZ1" s="17"/>
      <c r="VBA1" s="17"/>
      <c r="VBB1" s="17"/>
      <c r="VBC1" s="17"/>
      <c r="VBD1" s="17"/>
      <c r="VBE1" s="17"/>
      <c r="VBF1" s="17"/>
      <c r="VBG1" s="17"/>
      <c r="VBH1" s="17"/>
      <c r="VBI1" s="17"/>
      <c r="VBJ1" s="17"/>
      <c r="VBK1" s="17"/>
      <c r="VBL1" s="17"/>
      <c r="VBM1" s="17"/>
      <c r="VBN1" s="17"/>
      <c r="VBO1" s="17"/>
      <c r="VBP1" s="17"/>
      <c r="VBQ1" s="17"/>
      <c r="VBR1" s="17"/>
      <c r="VBS1" s="17"/>
      <c r="VBT1" s="17"/>
      <c r="VBU1" s="17"/>
      <c r="VBV1" s="17"/>
      <c r="VBW1" s="17"/>
      <c r="VBX1" s="17"/>
      <c r="VBY1" s="17"/>
      <c r="VBZ1" s="17"/>
      <c r="VCA1" s="17"/>
      <c r="VCB1" s="17"/>
      <c r="VCC1" s="17"/>
      <c r="VCD1" s="17"/>
      <c r="VCE1" s="17"/>
      <c r="VCF1" s="17"/>
      <c r="VCG1" s="17"/>
      <c r="VCH1" s="17"/>
      <c r="VCI1" s="17"/>
      <c r="VCJ1" s="17"/>
      <c r="VCK1" s="17"/>
      <c r="VCL1" s="17"/>
      <c r="VCM1" s="17"/>
      <c r="VCN1" s="17"/>
      <c r="VCO1" s="17"/>
      <c r="VCP1" s="17"/>
      <c r="VCQ1" s="17"/>
      <c r="VCR1" s="17"/>
      <c r="VCS1" s="17"/>
      <c r="VCT1" s="17"/>
      <c r="VCU1" s="17"/>
      <c r="VCV1" s="17"/>
      <c r="VCW1" s="17"/>
      <c r="VCX1" s="17"/>
      <c r="VCY1" s="17"/>
      <c r="VCZ1" s="17"/>
      <c r="VDA1" s="17"/>
      <c r="VDB1" s="17"/>
      <c r="VDC1" s="17"/>
      <c r="VDD1" s="17"/>
      <c r="VDE1" s="17"/>
      <c r="VDF1" s="17"/>
      <c r="VDG1" s="17"/>
      <c r="VDH1" s="17"/>
      <c r="VDI1" s="17"/>
      <c r="VDJ1" s="17"/>
      <c r="VDK1" s="17"/>
      <c r="VDL1" s="17"/>
      <c r="VDM1" s="17"/>
      <c r="VDN1" s="17"/>
      <c r="VDO1" s="17"/>
      <c r="VDP1" s="17"/>
      <c r="VDQ1" s="17"/>
      <c r="VDR1" s="17"/>
      <c r="VDS1" s="17"/>
      <c r="VDT1" s="17"/>
      <c r="VDU1" s="17"/>
      <c r="VDV1" s="17"/>
      <c r="VDW1" s="17"/>
      <c r="VDX1" s="17"/>
      <c r="VDY1" s="17"/>
      <c r="VDZ1" s="17"/>
      <c r="VEA1" s="17"/>
      <c r="VEB1" s="17"/>
      <c r="VEC1" s="17"/>
      <c r="VED1" s="17"/>
      <c r="VEE1" s="17"/>
      <c r="VEF1" s="17"/>
      <c r="VEG1" s="17"/>
      <c r="VEH1" s="17"/>
      <c r="VEI1" s="17"/>
      <c r="VEJ1" s="17"/>
      <c r="VEK1" s="17"/>
      <c r="VEL1" s="17"/>
      <c r="VEM1" s="17"/>
      <c r="VEN1" s="17"/>
      <c r="VEO1" s="17"/>
      <c r="VEP1" s="17"/>
      <c r="VEQ1" s="17"/>
      <c r="VER1" s="17"/>
      <c r="VES1" s="17"/>
      <c r="VET1" s="17"/>
      <c r="VEU1" s="17"/>
      <c r="VEV1" s="17"/>
      <c r="VEW1" s="17"/>
      <c r="VEX1" s="17"/>
      <c r="VEY1" s="17"/>
      <c r="VEZ1" s="17"/>
      <c r="VFA1" s="17"/>
      <c r="VFB1" s="17"/>
      <c r="VFC1" s="17"/>
      <c r="VFD1" s="17"/>
      <c r="VFE1" s="17"/>
      <c r="VFF1" s="17"/>
      <c r="VFG1" s="17"/>
      <c r="VFH1" s="17"/>
      <c r="VFI1" s="17"/>
      <c r="VFJ1" s="17"/>
      <c r="VFK1" s="17"/>
      <c r="VFL1" s="17"/>
      <c r="VFM1" s="17"/>
      <c r="VFN1" s="17"/>
      <c r="VFO1" s="17"/>
      <c r="VFP1" s="17"/>
      <c r="VFQ1" s="17"/>
      <c r="VFR1" s="17"/>
      <c r="VFS1" s="17"/>
      <c r="VFT1" s="17"/>
      <c r="VFU1" s="17"/>
      <c r="VFV1" s="17"/>
      <c r="VFW1" s="17"/>
      <c r="VFX1" s="17"/>
      <c r="VFY1" s="17"/>
      <c r="VFZ1" s="17"/>
      <c r="VGA1" s="17"/>
      <c r="VGB1" s="17"/>
      <c r="VGC1" s="17"/>
      <c r="VGD1" s="17"/>
      <c r="VGE1" s="17"/>
      <c r="VGF1" s="17"/>
      <c r="VGG1" s="17"/>
      <c r="VGH1" s="17"/>
      <c r="VGI1" s="17"/>
      <c r="VGJ1" s="17"/>
      <c r="VGK1" s="17"/>
      <c r="VGL1" s="17"/>
      <c r="VGM1" s="17"/>
      <c r="VGN1" s="17"/>
      <c r="VGO1" s="17"/>
      <c r="VGP1" s="17"/>
      <c r="VGQ1" s="17"/>
      <c r="VGR1" s="17"/>
      <c r="VGS1" s="17"/>
      <c r="VGT1" s="17"/>
      <c r="VGU1" s="17"/>
      <c r="VGV1" s="17"/>
      <c r="VGW1" s="17"/>
      <c r="VGX1" s="17"/>
      <c r="VGY1" s="17"/>
      <c r="VGZ1" s="17"/>
      <c r="VHA1" s="17"/>
      <c r="VHB1" s="17"/>
      <c r="VHC1" s="17"/>
      <c r="VHD1" s="17"/>
      <c r="VHE1" s="17"/>
      <c r="VHF1" s="17"/>
      <c r="VHG1" s="17"/>
      <c r="VHH1" s="17"/>
      <c r="VHI1" s="17"/>
      <c r="VHJ1" s="17"/>
      <c r="VHK1" s="17"/>
      <c r="VHL1" s="17"/>
      <c r="VHM1" s="17"/>
      <c r="VHN1" s="17"/>
      <c r="VHO1" s="17"/>
      <c r="VHP1" s="17"/>
      <c r="VHQ1" s="17"/>
      <c r="VHR1" s="17"/>
      <c r="VHS1" s="17"/>
      <c r="VHT1" s="17"/>
      <c r="VHU1" s="17"/>
      <c r="VHV1" s="17"/>
      <c r="VHW1" s="17"/>
      <c r="VHX1" s="17"/>
      <c r="VHY1" s="17"/>
      <c r="VHZ1" s="17"/>
      <c r="VIA1" s="17"/>
      <c r="VIB1" s="17"/>
      <c r="VIC1" s="17"/>
      <c r="VID1" s="17"/>
      <c r="VIE1" s="17"/>
      <c r="VIF1" s="17"/>
      <c r="VIG1" s="17"/>
      <c r="VIH1" s="17"/>
      <c r="VII1" s="17"/>
      <c r="VIJ1" s="17"/>
      <c r="VIK1" s="17"/>
      <c r="VIL1" s="17"/>
      <c r="VIM1" s="17"/>
      <c r="VIN1" s="17"/>
      <c r="VIO1" s="17"/>
      <c r="VIP1" s="17"/>
      <c r="VIQ1" s="17"/>
      <c r="VIR1" s="17"/>
      <c r="VIS1" s="17"/>
      <c r="VIT1" s="17"/>
      <c r="VIU1" s="17"/>
      <c r="VIV1" s="17"/>
      <c r="VIW1" s="17"/>
      <c r="VIX1" s="17"/>
      <c r="VIY1" s="17"/>
      <c r="VIZ1" s="17"/>
      <c r="VJA1" s="17"/>
      <c r="VJB1" s="17"/>
      <c r="VJC1" s="17"/>
      <c r="VJD1" s="17"/>
      <c r="VJE1" s="17"/>
      <c r="VJF1" s="17"/>
      <c r="VJG1" s="17"/>
      <c r="VJH1" s="17"/>
      <c r="VJI1" s="17"/>
      <c r="VJJ1" s="17"/>
      <c r="VJK1" s="17"/>
      <c r="VJL1" s="17"/>
      <c r="VJM1" s="17"/>
      <c r="VJN1" s="17"/>
      <c r="VJO1" s="17"/>
      <c r="VJP1" s="17"/>
      <c r="VJQ1" s="17"/>
      <c r="VJR1" s="17"/>
      <c r="VJS1" s="17"/>
      <c r="VJT1" s="17"/>
      <c r="VJU1" s="17"/>
      <c r="VJV1" s="17"/>
      <c r="VJW1" s="17"/>
      <c r="VJX1" s="17"/>
      <c r="VJY1" s="17"/>
      <c r="VJZ1" s="17"/>
      <c r="VKA1" s="17"/>
      <c r="VKB1" s="17"/>
      <c r="VKC1" s="17"/>
      <c r="VKD1" s="17"/>
      <c r="VKE1" s="17"/>
      <c r="VKF1" s="17"/>
      <c r="VKG1" s="17"/>
      <c r="VKH1" s="17"/>
      <c r="VKI1" s="17"/>
      <c r="VKJ1" s="17"/>
      <c r="VKK1" s="17"/>
      <c r="VKL1" s="17"/>
      <c r="VKM1" s="17"/>
      <c r="VKN1" s="17"/>
      <c r="VKO1" s="17"/>
      <c r="VKP1" s="17"/>
      <c r="VKQ1" s="17"/>
      <c r="VKR1" s="17"/>
      <c r="VKS1" s="17"/>
      <c r="VKT1" s="17"/>
      <c r="VKU1" s="17"/>
      <c r="VKV1" s="17"/>
      <c r="VKW1" s="17"/>
      <c r="VKX1" s="17"/>
      <c r="VKY1" s="17"/>
      <c r="VKZ1" s="17"/>
      <c r="VLA1" s="17"/>
      <c r="VLB1" s="17"/>
      <c r="VLC1" s="17"/>
      <c r="VLD1" s="17"/>
      <c r="VLE1" s="17"/>
      <c r="VLF1" s="17"/>
      <c r="VLG1" s="17"/>
      <c r="VLH1" s="17"/>
      <c r="VLI1" s="17"/>
      <c r="VLJ1" s="17"/>
      <c r="VLK1" s="17"/>
      <c r="VLL1" s="17"/>
      <c r="VLM1" s="17"/>
      <c r="VLN1" s="17"/>
      <c r="VLO1" s="17"/>
      <c r="VLP1" s="17"/>
      <c r="VLQ1" s="17"/>
      <c r="VLR1" s="17"/>
      <c r="VLS1" s="17"/>
      <c r="VLT1" s="17"/>
      <c r="VLU1" s="17"/>
      <c r="VLV1" s="17"/>
      <c r="VLW1" s="17"/>
      <c r="VLX1" s="17"/>
      <c r="VLY1" s="17"/>
      <c r="VLZ1" s="17"/>
      <c r="VMA1" s="17"/>
      <c r="VMB1" s="17"/>
      <c r="VMC1" s="17"/>
      <c r="VMD1" s="17"/>
      <c r="VME1" s="17"/>
      <c r="VMF1" s="17"/>
      <c r="VMG1" s="17"/>
      <c r="VMH1" s="17"/>
      <c r="VMI1" s="17"/>
      <c r="VMJ1" s="17"/>
      <c r="VMK1" s="17"/>
      <c r="VML1" s="17"/>
      <c r="VMM1" s="17"/>
      <c r="VMN1" s="17"/>
      <c r="VMO1" s="17"/>
      <c r="VMP1" s="17"/>
      <c r="VMQ1" s="17"/>
      <c r="VMR1" s="17"/>
      <c r="VMS1" s="17"/>
      <c r="VMT1" s="17"/>
      <c r="VMU1" s="17"/>
      <c r="VMV1" s="17"/>
      <c r="VMW1" s="17"/>
      <c r="VMX1" s="17"/>
      <c r="VMY1" s="17"/>
      <c r="VMZ1" s="17"/>
      <c r="VNA1" s="17"/>
      <c r="VNB1" s="17"/>
      <c r="VNC1" s="17"/>
      <c r="VND1" s="17"/>
      <c r="VNE1" s="17"/>
      <c r="VNF1" s="17"/>
      <c r="VNG1" s="17"/>
      <c r="VNH1" s="17"/>
      <c r="VNI1" s="17"/>
      <c r="VNJ1" s="17"/>
      <c r="VNK1" s="17"/>
      <c r="VNL1" s="17"/>
      <c r="VNM1" s="17"/>
      <c r="VNN1" s="17"/>
      <c r="VNO1" s="17"/>
      <c r="VNP1" s="17"/>
      <c r="VNQ1" s="17"/>
      <c r="VNR1" s="17"/>
      <c r="VNS1" s="17"/>
      <c r="VNT1" s="17"/>
      <c r="VNU1" s="17"/>
      <c r="VNV1" s="17"/>
      <c r="VNW1" s="17"/>
      <c r="VNX1" s="17"/>
      <c r="VNY1" s="17"/>
      <c r="VNZ1" s="17"/>
      <c r="VOA1" s="17"/>
      <c r="VOB1" s="17"/>
      <c r="VOC1" s="17"/>
      <c r="VOD1" s="17"/>
      <c r="VOE1" s="17"/>
      <c r="VOF1" s="17"/>
      <c r="VOG1" s="17"/>
      <c r="VOH1" s="17"/>
      <c r="VOI1" s="17"/>
      <c r="VOJ1" s="17"/>
      <c r="VOK1" s="17"/>
      <c r="VOL1" s="17"/>
      <c r="VOM1" s="17"/>
      <c r="VON1" s="17"/>
      <c r="VOO1" s="17"/>
      <c r="VOP1" s="17"/>
      <c r="VOQ1" s="17"/>
      <c r="VOR1" s="17"/>
      <c r="VOS1" s="17"/>
      <c r="VOT1" s="17"/>
      <c r="VOU1" s="17"/>
      <c r="VOV1" s="17"/>
      <c r="VOW1" s="17"/>
      <c r="VOX1" s="17"/>
      <c r="VOY1" s="17"/>
      <c r="VOZ1" s="17"/>
      <c r="VPA1" s="17"/>
      <c r="VPB1" s="17"/>
      <c r="VPC1" s="17"/>
      <c r="VPD1" s="17"/>
      <c r="VPE1" s="17"/>
      <c r="VPF1" s="17"/>
      <c r="VPG1" s="17"/>
      <c r="VPH1" s="17"/>
      <c r="VPI1" s="17"/>
      <c r="VPJ1" s="17"/>
      <c r="VPK1" s="17"/>
      <c r="VPL1" s="17"/>
      <c r="VPM1" s="17"/>
      <c r="VPN1" s="17"/>
      <c r="VPO1" s="17"/>
      <c r="VPP1" s="17"/>
      <c r="VPQ1" s="17"/>
      <c r="VPR1" s="17"/>
      <c r="VPS1" s="17"/>
      <c r="VPT1" s="17"/>
      <c r="VPU1" s="17"/>
      <c r="VPV1" s="17"/>
      <c r="VPW1" s="17"/>
      <c r="VPX1" s="17"/>
      <c r="VPY1" s="17"/>
      <c r="VPZ1" s="17"/>
      <c r="VQA1" s="17"/>
      <c r="VQB1" s="17"/>
      <c r="VQC1" s="17"/>
      <c r="VQD1" s="17"/>
      <c r="VQE1" s="17"/>
      <c r="VQF1" s="17"/>
      <c r="VQG1" s="17"/>
      <c r="VQH1" s="17"/>
      <c r="VQI1" s="17"/>
      <c r="VQJ1" s="17"/>
      <c r="VQK1" s="17"/>
      <c r="VQL1" s="17"/>
      <c r="VQM1" s="17"/>
      <c r="VQN1" s="17"/>
      <c r="VQO1" s="17"/>
      <c r="VQP1" s="17"/>
      <c r="VQQ1" s="17"/>
      <c r="VQR1" s="17"/>
      <c r="VQS1" s="17"/>
      <c r="VQT1" s="17"/>
      <c r="VQU1" s="17"/>
      <c r="VQV1" s="17"/>
      <c r="VQW1" s="17"/>
      <c r="VQX1" s="17"/>
      <c r="VQY1" s="17"/>
      <c r="VQZ1" s="17"/>
      <c r="VRA1" s="17"/>
      <c r="VRB1" s="17"/>
      <c r="VRC1" s="17"/>
      <c r="VRD1" s="17"/>
      <c r="VRE1" s="17"/>
      <c r="VRF1" s="17"/>
      <c r="VRG1" s="17"/>
      <c r="VRH1" s="17"/>
      <c r="VRI1" s="17"/>
      <c r="VRJ1" s="17"/>
      <c r="VRK1" s="17"/>
      <c r="VRL1" s="17"/>
      <c r="VRM1" s="17"/>
      <c r="VRN1" s="17"/>
      <c r="VRO1" s="17"/>
      <c r="VRP1" s="17"/>
      <c r="VRQ1" s="17"/>
      <c r="VRR1" s="17"/>
      <c r="VRS1" s="17"/>
      <c r="VRT1" s="17"/>
      <c r="VRU1" s="17"/>
      <c r="VRV1" s="17"/>
      <c r="VRW1" s="17"/>
      <c r="VRX1" s="17"/>
      <c r="VRY1" s="17"/>
      <c r="VRZ1" s="17"/>
      <c r="VSA1" s="17"/>
      <c r="VSB1" s="17"/>
      <c r="VSC1" s="17"/>
      <c r="VSD1" s="17"/>
      <c r="VSE1" s="17"/>
      <c r="VSF1" s="17"/>
      <c r="VSG1" s="17"/>
      <c r="VSH1" s="17"/>
      <c r="VSI1" s="17"/>
      <c r="VSJ1" s="17"/>
      <c r="VSK1" s="17"/>
      <c r="VSL1" s="17"/>
      <c r="VSM1" s="17"/>
      <c r="VSN1" s="17"/>
      <c r="VSO1" s="17"/>
      <c r="VSP1" s="17"/>
      <c r="VSQ1" s="17"/>
      <c r="VSR1" s="17"/>
      <c r="VSS1" s="17"/>
      <c r="VST1" s="17"/>
      <c r="VSU1" s="17"/>
      <c r="VSV1" s="17"/>
      <c r="VSW1" s="17"/>
      <c r="VSX1" s="17"/>
      <c r="VSY1" s="17"/>
      <c r="VSZ1" s="17"/>
      <c r="VTA1" s="17"/>
      <c r="VTB1" s="17"/>
      <c r="VTC1" s="17"/>
      <c r="VTD1" s="17"/>
      <c r="VTE1" s="17"/>
      <c r="VTF1" s="17"/>
      <c r="VTG1" s="17"/>
      <c r="VTH1" s="17"/>
      <c r="VTI1" s="17"/>
      <c r="VTJ1" s="17"/>
      <c r="VTK1" s="17"/>
      <c r="VTL1" s="17"/>
      <c r="VTM1" s="17"/>
      <c r="VTN1" s="17"/>
      <c r="VTO1" s="17"/>
      <c r="VTP1" s="17"/>
      <c r="VTQ1" s="17"/>
      <c r="VTR1" s="17"/>
      <c r="VTS1" s="17"/>
      <c r="VTT1" s="17"/>
      <c r="VTU1" s="17"/>
      <c r="VTV1" s="17"/>
      <c r="VTW1" s="17"/>
      <c r="VTX1" s="17"/>
      <c r="VTY1" s="17"/>
      <c r="VTZ1" s="17"/>
      <c r="VUA1" s="17"/>
      <c r="VUB1" s="17"/>
      <c r="VUC1" s="17"/>
      <c r="VUD1" s="17"/>
      <c r="VUE1" s="17"/>
      <c r="VUF1" s="17"/>
      <c r="VUG1" s="17"/>
      <c r="VUH1" s="17"/>
      <c r="VUI1" s="17"/>
      <c r="VUJ1" s="17"/>
      <c r="VUK1" s="17"/>
      <c r="VUL1" s="17"/>
      <c r="VUM1" s="17"/>
      <c r="VUN1" s="17"/>
      <c r="VUO1" s="17"/>
      <c r="VUP1" s="17"/>
      <c r="VUQ1" s="17"/>
      <c r="VUR1" s="17"/>
      <c r="VUS1" s="17"/>
      <c r="VUT1" s="17"/>
      <c r="VUU1" s="17"/>
      <c r="VUV1" s="17"/>
      <c r="VUW1" s="17"/>
      <c r="VUX1" s="17"/>
      <c r="VUY1" s="17"/>
      <c r="VUZ1" s="17"/>
      <c r="VVA1" s="17"/>
      <c r="VVB1" s="17"/>
      <c r="VVC1" s="17"/>
      <c r="VVD1" s="17"/>
      <c r="VVE1" s="17"/>
      <c r="VVF1" s="17"/>
      <c r="VVG1" s="17"/>
      <c r="VVH1" s="17"/>
      <c r="VVI1" s="17"/>
      <c r="VVJ1" s="17"/>
      <c r="VVK1" s="17"/>
      <c r="VVL1" s="17"/>
      <c r="VVM1" s="17"/>
      <c r="VVN1" s="17"/>
      <c r="VVO1" s="17"/>
      <c r="VVP1" s="17"/>
      <c r="VVQ1" s="17"/>
      <c r="VVR1" s="17"/>
      <c r="VVS1" s="17"/>
      <c r="VVT1" s="17"/>
      <c r="VVU1" s="17"/>
      <c r="VVV1" s="17"/>
      <c r="VVW1" s="17"/>
      <c r="VVX1" s="17"/>
      <c r="VVY1" s="17"/>
      <c r="VVZ1" s="17"/>
      <c r="VWA1" s="17"/>
      <c r="VWB1" s="17"/>
      <c r="VWC1" s="17"/>
      <c r="VWD1" s="17"/>
      <c r="VWE1" s="17"/>
      <c r="VWF1" s="17"/>
      <c r="VWG1" s="17"/>
      <c r="VWH1" s="17"/>
      <c r="VWI1" s="17"/>
      <c r="VWJ1" s="17"/>
      <c r="VWK1" s="17"/>
      <c r="VWL1" s="17"/>
      <c r="VWM1" s="17"/>
      <c r="VWN1" s="17"/>
      <c r="VWO1" s="17"/>
      <c r="VWP1" s="17"/>
      <c r="VWQ1" s="17"/>
      <c r="VWR1" s="17"/>
      <c r="VWS1" s="17"/>
      <c r="VWT1" s="17"/>
      <c r="VWU1" s="17"/>
      <c r="VWV1" s="17"/>
      <c r="VWW1" s="17"/>
      <c r="VWX1" s="17"/>
      <c r="VWY1" s="17"/>
      <c r="VWZ1" s="17"/>
      <c r="VXA1" s="17"/>
      <c r="VXB1" s="17"/>
      <c r="VXC1" s="17"/>
      <c r="VXD1" s="17"/>
      <c r="VXE1" s="17"/>
      <c r="VXF1" s="17"/>
      <c r="VXG1" s="17"/>
      <c r="VXH1" s="17"/>
      <c r="VXI1" s="17"/>
      <c r="VXJ1" s="17"/>
      <c r="VXK1" s="17"/>
      <c r="VXL1" s="17"/>
      <c r="VXM1" s="17"/>
      <c r="VXN1" s="17"/>
      <c r="VXO1" s="17"/>
      <c r="VXP1" s="17"/>
      <c r="VXQ1" s="17"/>
      <c r="VXR1" s="17"/>
      <c r="VXS1" s="17"/>
      <c r="VXT1" s="17"/>
      <c r="VXU1" s="17"/>
      <c r="VXV1" s="17"/>
      <c r="VXW1" s="17"/>
      <c r="VXX1" s="17"/>
      <c r="VXY1" s="17"/>
      <c r="VXZ1" s="17"/>
      <c r="VYA1" s="17"/>
      <c r="VYB1" s="17"/>
      <c r="VYC1" s="17"/>
      <c r="VYD1" s="17"/>
      <c r="VYE1" s="17"/>
      <c r="VYF1" s="17"/>
      <c r="VYG1" s="17"/>
      <c r="VYH1" s="17"/>
      <c r="VYI1" s="17"/>
      <c r="VYJ1" s="17"/>
      <c r="VYK1" s="17"/>
      <c r="VYL1" s="17"/>
      <c r="VYM1" s="17"/>
      <c r="VYN1" s="17"/>
      <c r="VYO1" s="17"/>
      <c r="VYP1" s="17"/>
      <c r="VYQ1" s="17"/>
      <c r="VYR1" s="17"/>
      <c r="VYS1" s="17"/>
      <c r="VYT1" s="17"/>
      <c r="VYU1" s="17"/>
      <c r="VYV1" s="17"/>
      <c r="VYW1" s="17"/>
      <c r="VYX1" s="17"/>
      <c r="VYY1" s="17"/>
      <c r="VYZ1" s="17"/>
      <c r="VZA1" s="17"/>
      <c r="VZB1" s="17"/>
      <c r="VZC1" s="17"/>
      <c r="VZD1" s="17"/>
      <c r="VZE1" s="17"/>
      <c r="VZF1" s="17"/>
      <c r="VZG1" s="17"/>
      <c r="VZH1" s="17"/>
      <c r="VZI1" s="17"/>
      <c r="VZJ1" s="17"/>
      <c r="VZK1" s="17"/>
      <c r="VZL1" s="17"/>
      <c r="VZM1" s="17"/>
      <c r="VZN1" s="17"/>
      <c r="VZO1" s="17"/>
      <c r="VZP1" s="17"/>
      <c r="VZQ1" s="17"/>
      <c r="VZR1" s="17"/>
      <c r="VZS1" s="17"/>
      <c r="VZT1" s="17"/>
      <c r="VZU1" s="17"/>
      <c r="VZV1" s="17"/>
      <c r="VZW1" s="17"/>
      <c r="VZX1" s="17"/>
      <c r="VZY1" s="17"/>
      <c r="VZZ1" s="17"/>
      <c r="WAA1" s="17"/>
      <c r="WAB1" s="17"/>
      <c r="WAC1" s="17"/>
      <c r="WAD1" s="17"/>
      <c r="WAE1" s="17"/>
      <c r="WAF1" s="17"/>
      <c r="WAG1" s="17"/>
      <c r="WAH1" s="17"/>
      <c r="WAI1" s="17"/>
      <c r="WAJ1" s="17"/>
      <c r="WAK1" s="17"/>
      <c r="WAL1" s="17"/>
      <c r="WAM1" s="17"/>
      <c r="WAN1" s="17"/>
      <c r="WAO1" s="17"/>
      <c r="WAP1" s="17"/>
      <c r="WAQ1" s="17"/>
      <c r="WAR1" s="17"/>
      <c r="WAS1" s="17"/>
      <c r="WAT1" s="17"/>
      <c r="WAU1" s="17"/>
      <c r="WAV1" s="17"/>
      <c r="WAW1" s="17"/>
      <c r="WAX1" s="17"/>
      <c r="WAY1" s="17"/>
      <c r="WAZ1" s="17"/>
      <c r="WBA1" s="17"/>
      <c r="WBB1" s="17"/>
      <c r="WBC1" s="17"/>
      <c r="WBD1" s="17"/>
      <c r="WBE1" s="17"/>
      <c r="WBF1" s="17"/>
      <c r="WBG1" s="17"/>
      <c r="WBH1" s="17"/>
      <c r="WBI1" s="17"/>
      <c r="WBJ1" s="17"/>
      <c r="WBK1" s="17"/>
      <c r="WBL1" s="17"/>
      <c r="WBM1" s="17"/>
      <c r="WBN1" s="17"/>
      <c r="WBO1" s="17"/>
      <c r="WBP1" s="17"/>
      <c r="WBQ1" s="17"/>
      <c r="WBR1" s="17"/>
      <c r="WBS1" s="17"/>
      <c r="WBT1" s="17"/>
      <c r="WBU1" s="17"/>
      <c r="WBV1" s="17"/>
      <c r="WBW1" s="17"/>
      <c r="WBX1" s="17"/>
      <c r="WBY1" s="17"/>
      <c r="WBZ1" s="17"/>
      <c r="WCA1" s="17"/>
      <c r="WCB1" s="17"/>
      <c r="WCC1" s="17"/>
      <c r="WCD1" s="17"/>
      <c r="WCE1" s="17"/>
      <c r="WCF1" s="17"/>
      <c r="WCG1" s="17"/>
      <c r="WCH1" s="17"/>
      <c r="WCI1" s="17"/>
      <c r="WCJ1" s="17"/>
      <c r="WCK1" s="17"/>
      <c r="WCL1" s="17"/>
      <c r="WCM1" s="17"/>
      <c r="WCN1" s="17"/>
      <c r="WCO1" s="17"/>
      <c r="WCP1" s="17"/>
      <c r="WCQ1" s="17"/>
      <c r="WCR1" s="17"/>
      <c r="WCS1" s="17"/>
      <c r="WCT1" s="17"/>
      <c r="WCU1" s="17"/>
      <c r="WCV1" s="17"/>
      <c r="WCW1" s="17"/>
      <c r="WCX1" s="17"/>
      <c r="WCY1" s="17"/>
      <c r="WCZ1" s="17"/>
      <c r="WDA1" s="17"/>
      <c r="WDB1" s="17"/>
      <c r="WDC1" s="17"/>
      <c r="WDD1" s="17"/>
      <c r="WDE1" s="17"/>
      <c r="WDF1" s="17"/>
      <c r="WDG1" s="17"/>
      <c r="WDH1" s="17"/>
      <c r="WDI1" s="17"/>
      <c r="WDJ1" s="17"/>
      <c r="WDK1" s="17"/>
      <c r="WDL1" s="17"/>
      <c r="WDM1" s="17"/>
      <c r="WDN1" s="17"/>
      <c r="WDO1" s="17"/>
      <c r="WDP1" s="17"/>
      <c r="WDQ1" s="17"/>
      <c r="WDR1" s="17"/>
      <c r="WDS1" s="17"/>
      <c r="WDT1" s="17"/>
      <c r="WDU1" s="17"/>
      <c r="WDV1" s="17"/>
      <c r="WDW1" s="17"/>
      <c r="WDX1" s="17"/>
      <c r="WDY1" s="17"/>
      <c r="WDZ1" s="17"/>
      <c r="WEA1" s="17"/>
      <c r="WEB1" s="17"/>
      <c r="WEC1" s="17"/>
      <c r="WED1" s="17"/>
      <c r="WEE1" s="17"/>
      <c r="WEF1" s="17"/>
      <c r="WEG1" s="17"/>
      <c r="WEH1" s="17"/>
      <c r="WEI1" s="17"/>
      <c r="WEJ1" s="17"/>
      <c r="WEK1" s="17"/>
      <c r="WEL1" s="17"/>
      <c r="WEM1" s="17"/>
      <c r="WEN1" s="17"/>
      <c r="WEO1" s="17"/>
      <c r="WEP1" s="17"/>
      <c r="WEQ1" s="17"/>
      <c r="WER1" s="17"/>
      <c r="WES1" s="17"/>
      <c r="WET1" s="17"/>
      <c r="WEU1" s="17"/>
      <c r="WEV1" s="17"/>
      <c r="WEW1" s="17"/>
      <c r="WEX1" s="17"/>
      <c r="WEY1" s="17"/>
      <c r="WEZ1" s="17"/>
      <c r="WFA1" s="17"/>
      <c r="WFB1" s="17"/>
      <c r="WFC1" s="17"/>
      <c r="WFD1" s="17"/>
      <c r="WFE1" s="17"/>
      <c r="WFF1" s="17"/>
      <c r="WFG1" s="17"/>
      <c r="WFH1" s="17"/>
      <c r="WFI1" s="17"/>
      <c r="WFJ1" s="17"/>
      <c r="WFK1" s="17"/>
      <c r="WFL1" s="17"/>
      <c r="WFM1" s="17"/>
      <c r="WFN1" s="17"/>
      <c r="WFO1" s="17"/>
      <c r="WFP1" s="17"/>
      <c r="WFQ1" s="17"/>
      <c r="WFR1" s="17"/>
      <c r="WFS1" s="17"/>
      <c r="WFT1" s="17"/>
      <c r="WFU1" s="17"/>
      <c r="WFV1" s="17"/>
      <c r="WFW1" s="17"/>
      <c r="WFX1" s="17"/>
      <c r="WFY1" s="17"/>
      <c r="WFZ1" s="17"/>
      <c r="WGA1" s="17"/>
      <c r="WGB1" s="17"/>
      <c r="WGC1" s="17"/>
      <c r="WGD1" s="17"/>
      <c r="WGE1" s="17"/>
      <c r="WGF1" s="17"/>
      <c r="WGG1" s="17"/>
      <c r="WGH1" s="17"/>
      <c r="WGI1" s="17"/>
      <c r="WGJ1" s="17"/>
      <c r="WGK1" s="17"/>
      <c r="WGL1" s="17"/>
      <c r="WGM1" s="17"/>
      <c r="WGN1" s="17"/>
      <c r="WGO1" s="17"/>
      <c r="WGP1" s="17"/>
      <c r="WGQ1" s="17"/>
      <c r="WGR1" s="17"/>
      <c r="WGS1" s="17"/>
      <c r="WGT1" s="17"/>
      <c r="WGU1" s="17"/>
      <c r="WGV1" s="17"/>
      <c r="WGW1" s="17"/>
      <c r="WGX1" s="17"/>
      <c r="WGY1" s="17"/>
      <c r="WGZ1" s="17"/>
      <c r="WHA1" s="17"/>
      <c r="WHB1" s="17"/>
      <c r="WHC1" s="17"/>
      <c r="WHD1" s="17"/>
      <c r="WHE1" s="17"/>
      <c r="WHF1" s="17"/>
      <c r="WHG1" s="17"/>
      <c r="WHH1" s="17"/>
      <c r="WHI1" s="17"/>
      <c r="WHJ1" s="17"/>
      <c r="WHK1" s="17"/>
      <c r="WHL1" s="17"/>
      <c r="WHM1" s="17"/>
      <c r="WHN1" s="17"/>
      <c r="WHO1" s="17"/>
      <c r="WHP1" s="17"/>
      <c r="WHQ1" s="17"/>
      <c r="WHR1" s="17"/>
      <c r="WHS1" s="17"/>
      <c r="WHT1" s="17"/>
      <c r="WHU1" s="17"/>
      <c r="WHV1" s="17"/>
      <c r="WHW1" s="17"/>
      <c r="WHX1" s="17"/>
      <c r="WHY1" s="17"/>
      <c r="WHZ1" s="17"/>
      <c r="WIA1" s="17"/>
      <c r="WIB1" s="17"/>
      <c r="WIC1" s="17"/>
      <c r="WID1" s="17"/>
      <c r="WIE1" s="17"/>
      <c r="WIF1" s="17"/>
      <c r="WIG1" s="17"/>
      <c r="WIH1" s="17"/>
      <c r="WII1" s="17"/>
      <c r="WIJ1" s="17"/>
      <c r="WIK1" s="17"/>
      <c r="WIL1" s="17"/>
      <c r="WIM1" s="17"/>
      <c r="WIN1" s="17"/>
      <c r="WIO1" s="17"/>
      <c r="WIP1" s="17"/>
      <c r="WIQ1" s="17"/>
      <c r="WIR1" s="17"/>
      <c r="WIS1" s="17"/>
      <c r="WIT1" s="17"/>
      <c r="WIU1" s="17"/>
      <c r="WIV1" s="17"/>
      <c r="WIW1" s="17"/>
      <c r="WIX1" s="17"/>
      <c r="WIY1" s="17"/>
      <c r="WIZ1" s="17"/>
      <c r="WJA1" s="17"/>
      <c r="WJB1" s="17"/>
      <c r="WJC1" s="17"/>
      <c r="WJD1" s="17"/>
      <c r="WJE1" s="17"/>
      <c r="WJF1" s="17"/>
      <c r="WJG1" s="17"/>
      <c r="WJH1" s="17"/>
      <c r="WJI1" s="17"/>
      <c r="WJJ1" s="17"/>
      <c r="WJK1" s="17"/>
      <c r="WJL1" s="17"/>
      <c r="WJM1" s="17"/>
      <c r="WJN1" s="17"/>
      <c r="WJO1" s="17"/>
      <c r="WJP1" s="17"/>
      <c r="WJQ1" s="17"/>
      <c r="WJR1" s="17"/>
      <c r="WJS1" s="17"/>
      <c r="WJT1" s="17"/>
      <c r="WJU1" s="17"/>
      <c r="WJV1" s="17"/>
      <c r="WJW1" s="17"/>
      <c r="WJX1" s="17"/>
      <c r="WJY1" s="17"/>
      <c r="WJZ1" s="17"/>
      <c r="WKA1" s="17"/>
      <c r="WKB1" s="17"/>
      <c r="WKC1" s="17"/>
      <c r="WKD1" s="17"/>
      <c r="WKE1" s="17"/>
      <c r="WKF1" s="17"/>
      <c r="WKG1" s="17"/>
      <c r="WKH1" s="17"/>
      <c r="WKI1" s="17"/>
      <c r="WKJ1" s="17"/>
      <c r="WKK1" s="17"/>
      <c r="WKL1" s="17"/>
      <c r="WKM1" s="17"/>
      <c r="WKN1" s="17"/>
      <c r="WKO1" s="17"/>
      <c r="WKP1" s="17"/>
      <c r="WKQ1" s="17"/>
      <c r="WKR1" s="17"/>
      <c r="WKS1" s="17"/>
      <c r="WKT1" s="17"/>
      <c r="WKU1" s="17"/>
      <c r="WKV1" s="17"/>
      <c r="WKW1" s="17"/>
      <c r="WKX1" s="17"/>
      <c r="WKY1" s="17"/>
      <c r="WKZ1" s="17"/>
      <c r="WLA1" s="17"/>
      <c r="WLB1" s="17"/>
      <c r="WLC1" s="17"/>
      <c r="WLD1" s="17"/>
      <c r="WLE1" s="17"/>
      <c r="WLF1" s="17"/>
      <c r="WLG1" s="17"/>
      <c r="WLH1" s="17"/>
      <c r="WLI1" s="17"/>
      <c r="WLJ1" s="17"/>
      <c r="WLK1" s="17"/>
      <c r="WLL1" s="17"/>
      <c r="WLM1" s="17"/>
      <c r="WLN1" s="17"/>
      <c r="WLO1" s="17"/>
      <c r="WLP1" s="17"/>
      <c r="WLQ1" s="17"/>
      <c r="WLR1" s="17"/>
      <c r="WLS1" s="17"/>
      <c r="WLT1" s="17"/>
      <c r="WLU1" s="17"/>
      <c r="WLV1" s="17"/>
      <c r="WLW1" s="17"/>
      <c r="WLX1" s="17"/>
      <c r="WLY1" s="17"/>
      <c r="WLZ1" s="17"/>
      <c r="WMA1" s="17"/>
      <c r="WMB1" s="17"/>
      <c r="WMC1" s="17"/>
      <c r="WMD1" s="17"/>
      <c r="WME1" s="17"/>
      <c r="WMF1" s="17"/>
      <c r="WMG1" s="17"/>
      <c r="WMH1" s="17"/>
      <c r="WMI1" s="17"/>
      <c r="WMJ1" s="17"/>
      <c r="WMK1" s="17"/>
      <c r="WML1" s="17"/>
      <c r="WMM1" s="17"/>
      <c r="WMN1" s="17"/>
      <c r="WMO1" s="17"/>
      <c r="WMP1" s="17"/>
      <c r="WMQ1" s="17"/>
      <c r="WMR1" s="17"/>
      <c r="WMS1" s="17"/>
      <c r="WMT1" s="17"/>
      <c r="WMU1" s="17"/>
      <c r="WMV1" s="17"/>
      <c r="WMW1" s="17"/>
      <c r="WMX1" s="17"/>
      <c r="WMY1" s="17"/>
      <c r="WMZ1" s="17"/>
      <c r="WNA1" s="17"/>
      <c r="WNB1" s="17"/>
      <c r="WNC1" s="17"/>
      <c r="WND1" s="17"/>
      <c r="WNE1" s="17"/>
      <c r="WNF1" s="17"/>
      <c r="WNG1" s="17"/>
      <c r="WNH1" s="17"/>
      <c r="WNI1" s="17"/>
      <c r="WNJ1" s="17"/>
      <c r="WNK1" s="17"/>
      <c r="WNL1" s="17"/>
      <c r="WNM1" s="17"/>
      <c r="WNN1" s="17"/>
      <c r="WNO1" s="17"/>
      <c r="WNP1" s="17"/>
      <c r="WNQ1" s="17"/>
      <c r="WNR1" s="17"/>
      <c r="WNS1" s="17"/>
      <c r="WNT1" s="17"/>
      <c r="WNU1" s="17"/>
      <c r="WNV1" s="17"/>
      <c r="WNW1" s="17"/>
      <c r="WNX1" s="17"/>
      <c r="WNY1" s="17"/>
      <c r="WNZ1" s="17"/>
      <c r="WOA1" s="17"/>
      <c r="WOB1" s="17"/>
      <c r="WOC1" s="17"/>
      <c r="WOD1" s="17"/>
      <c r="WOE1" s="17"/>
      <c r="WOF1" s="17"/>
      <c r="WOG1" s="17"/>
      <c r="WOH1" s="17"/>
      <c r="WOI1" s="17"/>
      <c r="WOJ1" s="17"/>
      <c r="WOK1" s="17"/>
      <c r="WOL1" s="17"/>
      <c r="WOM1" s="17"/>
      <c r="WON1" s="17"/>
      <c r="WOO1" s="17"/>
      <c r="WOP1" s="17"/>
      <c r="WOQ1" s="17"/>
      <c r="WOR1" s="17"/>
      <c r="WOS1" s="17"/>
      <c r="WOT1" s="17"/>
      <c r="WOU1" s="17"/>
      <c r="WOV1" s="17"/>
      <c r="WOW1" s="17"/>
      <c r="WOX1" s="17"/>
      <c r="WOY1" s="17"/>
      <c r="WOZ1" s="17"/>
      <c r="WPA1" s="17"/>
      <c r="WPB1" s="17"/>
      <c r="WPC1" s="17"/>
      <c r="WPD1" s="17"/>
      <c r="WPE1" s="17"/>
      <c r="WPF1" s="17"/>
      <c r="WPG1" s="17"/>
      <c r="WPH1" s="17"/>
      <c r="WPI1" s="17"/>
      <c r="WPJ1" s="17"/>
      <c r="WPK1" s="17"/>
      <c r="WPL1" s="17"/>
      <c r="WPM1" s="17"/>
      <c r="WPN1" s="17"/>
      <c r="WPO1" s="17"/>
      <c r="WPP1" s="17"/>
      <c r="WPQ1" s="17"/>
      <c r="WPR1" s="17"/>
      <c r="WPS1" s="17"/>
      <c r="WPT1" s="17"/>
      <c r="WPU1" s="17"/>
      <c r="WPV1" s="17"/>
      <c r="WPW1" s="17"/>
      <c r="WPX1" s="17"/>
      <c r="WPY1" s="17"/>
      <c r="WPZ1" s="17"/>
      <c r="WQA1" s="17"/>
      <c r="WQB1" s="17"/>
      <c r="WQC1" s="17"/>
      <c r="WQD1" s="17"/>
      <c r="WQE1" s="17"/>
      <c r="WQF1" s="17"/>
      <c r="WQG1" s="17"/>
      <c r="WQH1" s="17"/>
      <c r="WQI1" s="17"/>
      <c r="WQJ1" s="17"/>
      <c r="WQK1" s="17"/>
      <c r="WQL1" s="17"/>
      <c r="WQM1" s="17"/>
      <c r="WQN1" s="17"/>
      <c r="WQO1" s="17"/>
      <c r="WQP1" s="17"/>
      <c r="WQQ1" s="17"/>
      <c r="WQR1" s="17"/>
      <c r="WQS1" s="17"/>
      <c r="WQT1" s="17"/>
      <c r="WQU1" s="17"/>
      <c r="WQV1" s="17"/>
      <c r="WQW1" s="17"/>
      <c r="WQX1" s="17"/>
      <c r="WQY1" s="17"/>
      <c r="WQZ1" s="17"/>
      <c r="WRA1" s="17"/>
      <c r="WRB1" s="17"/>
      <c r="WRC1" s="17"/>
      <c r="WRD1" s="17"/>
      <c r="WRE1" s="17"/>
      <c r="WRF1" s="17"/>
      <c r="WRG1" s="17"/>
      <c r="WRH1" s="17"/>
      <c r="WRI1" s="17"/>
      <c r="WRJ1" s="17"/>
      <c r="WRK1" s="17"/>
      <c r="WRL1" s="17"/>
      <c r="WRM1" s="17"/>
      <c r="WRN1" s="17"/>
      <c r="WRO1" s="17"/>
      <c r="WRP1" s="17"/>
      <c r="WRQ1" s="17"/>
      <c r="WRR1" s="17"/>
      <c r="WRS1" s="17"/>
      <c r="WRT1" s="17"/>
      <c r="WRU1" s="17"/>
      <c r="WRV1" s="17"/>
      <c r="WRW1" s="17"/>
      <c r="WRX1" s="17"/>
      <c r="WRY1" s="17"/>
      <c r="WRZ1" s="17"/>
      <c r="WSA1" s="17"/>
      <c r="WSB1" s="17"/>
      <c r="WSC1" s="17"/>
      <c r="WSD1" s="17"/>
      <c r="WSE1" s="17"/>
      <c r="WSF1" s="17"/>
      <c r="WSG1" s="17"/>
      <c r="WSH1" s="17"/>
      <c r="WSI1" s="17"/>
      <c r="WSJ1" s="17"/>
      <c r="WSK1" s="17"/>
      <c r="WSL1" s="17"/>
      <c r="WSM1" s="17"/>
      <c r="WSN1" s="17"/>
      <c r="WSO1" s="17"/>
      <c r="WSP1" s="17"/>
      <c r="WSQ1" s="17"/>
      <c r="WSR1" s="17"/>
      <c r="WSS1" s="17"/>
      <c r="WST1" s="17"/>
      <c r="WSU1" s="17"/>
      <c r="WSV1" s="17"/>
      <c r="WSW1" s="17"/>
      <c r="WSX1" s="17"/>
      <c r="WSY1" s="17"/>
      <c r="WSZ1" s="17"/>
      <c r="WTA1" s="17"/>
      <c r="WTB1" s="17"/>
      <c r="WTC1" s="17"/>
      <c r="WTD1" s="17"/>
      <c r="WTE1" s="17"/>
      <c r="WTF1" s="17"/>
      <c r="WTG1" s="17"/>
      <c r="WTH1" s="17"/>
      <c r="WTI1" s="17"/>
      <c r="WTJ1" s="17"/>
      <c r="WTK1" s="17"/>
      <c r="WTL1" s="17"/>
      <c r="WTM1" s="17"/>
      <c r="WTN1" s="17"/>
      <c r="WTO1" s="17"/>
      <c r="WTP1" s="17"/>
      <c r="WTQ1" s="17"/>
      <c r="WTR1" s="17"/>
      <c r="WTS1" s="17"/>
      <c r="WTT1" s="17"/>
      <c r="WTU1" s="17"/>
      <c r="WTV1" s="17"/>
      <c r="WTW1" s="17"/>
      <c r="WTX1" s="17"/>
      <c r="WTY1" s="17"/>
      <c r="WTZ1" s="17"/>
      <c r="WUA1" s="17"/>
      <c r="WUB1" s="17"/>
      <c r="WUC1" s="17"/>
      <c r="WUD1" s="17"/>
      <c r="WUE1" s="17"/>
      <c r="WUF1" s="17"/>
      <c r="WUG1" s="17"/>
      <c r="WUH1" s="17"/>
      <c r="WUI1" s="17"/>
      <c r="WUJ1" s="17"/>
      <c r="WUK1" s="17"/>
      <c r="WUL1" s="17"/>
      <c r="WUM1" s="17"/>
      <c r="WUN1" s="17"/>
      <c r="WUO1" s="17"/>
      <c r="WUP1" s="17"/>
      <c r="WUQ1" s="17"/>
      <c r="WUR1" s="17"/>
      <c r="WUS1" s="17"/>
      <c r="WUT1" s="17"/>
      <c r="WUU1" s="17"/>
      <c r="WUV1" s="17"/>
      <c r="WUW1" s="17"/>
      <c r="WUX1" s="17"/>
      <c r="WUY1" s="17"/>
      <c r="WUZ1" s="17"/>
      <c r="WVA1" s="17"/>
      <c r="WVB1" s="17"/>
      <c r="WVC1" s="17"/>
      <c r="WVD1" s="17"/>
      <c r="WVE1" s="17"/>
      <c r="WVF1" s="17"/>
      <c r="WVG1" s="17"/>
      <c r="WVH1" s="17"/>
      <c r="WVI1" s="17"/>
      <c r="WVJ1" s="17"/>
      <c r="WVK1" s="17"/>
      <c r="WVL1" s="17"/>
      <c r="WVM1" s="17"/>
      <c r="WVN1" s="17"/>
      <c r="WVO1" s="17"/>
      <c r="WVP1" s="17"/>
      <c r="WVQ1" s="17"/>
      <c r="WVR1" s="17"/>
      <c r="WVS1" s="17"/>
      <c r="WVT1" s="17"/>
      <c r="WVU1" s="17"/>
      <c r="WVV1" s="17"/>
      <c r="WVW1" s="17"/>
      <c r="WVX1" s="17"/>
      <c r="WVY1" s="17"/>
      <c r="WVZ1" s="17"/>
      <c r="WWA1" s="17"/>
      <c r="WWB1" s="17"/>
      <c r="WWC1" s="17"/>
      <c r="WWD1" s="17"/>
      <c r="WWE1" s="17"/>
      <c r="WWF1" s="17"/>
      <c r="WWG1" s="17"/>
      <c r="WWH1" s="17"/>
      <c r="WWI1" s="17"/>
      <c r="WWJ1" s="17"/>
      <c r="WWK1" s="17"/>
      <c r="WWL1" s="17"/>
      <c r="WWM1" s="17"/>
      <c r="WWN1" s="17"/>
      <c r="WWO1" s="17"/>
      <c r="WWP1" s="17"/>
      <c r="WWQ1" s="17"/>
      <c r="WWR1" s="17"/>
      <c r="WWS1" s="17"/>
      <c r="WWT1" s="17"/>
      <c r="WWU1" s="17"/>
      <c r="WWV1" s="17"/>
      <c r="WWW1" s="17"/>
      <c r="WWX1" s="17"/>
      <c r="WWY1" s="17"/>
      <c r="WWZ1" s="17"/>
      <c r="WXA1" s="17"/>
      <c r="WXB1" s="17"/>
      <c r="WXC1" s="17"/>
      <c r="WXD1" s="17"/>
      <c r="WXE1" s="17"/>
      <c r="WXF1" s="17"/>
      <c r="WXG1" s="17"/>
      <c r="WXH1" s="17"/>
      <c r="WXI1" s="17"/>
      <c r="WXJ1" s="17"/>
      <c r="WXK1" s="17"/>
      <c r="WXL1" s="17"/>
      <c r="WXM1" s="17"/>
      <c r="WXN1" s="17"/>
      <c r="WXO1" s="17"/>
      <c r="WXP1" s="17"/>
      <c r="WXQ1" s="17"/>
      <c r="WXR1" s="17"/>
      <c r="WXS1" s="17"/>
      <c r="WXT1" s="17"/>
      <c r="WXU1" s="17"/>
      <c r="WXV1" s="17"/>
      <c r="WXW1" s="17"/>
      <c r="WXX1" s="17"/>
      <c r="WXY1" s="17"/>
      <c r="WXZ1" s="17"/>
      <c r="WYA1" s="17"/>
      <c r="WYB1" s="17"/>
      <c r="WYC1" s="17"/>
      <c r="WYD1" s="17"/>
      <c r="WYE1" s="17"/>
      <c r="WYF1" s="17"/>
      <c r="WYG1" s="17"/>
      <c r="WYH1" s="17"/>
      <c r="WYI1" s="17"/>
      <c r="WYJ1" s="17"/>
      <c r="WYK1" s="17"/>
      <c r="WYL1" s="17"/>
      <c r="WYM1" s="17"/>
      <c r="WYN1" s="17"/>
      <c r="WYO1" s="17"/>
      <c r="WYP1" s="17"/>
      <c r="WYQ1" s="17"/>
      <c r="WYR1" s="17"/>
      <c r="WYS1" s="17"/>
      <c r="WYT1" s="17"/>
      <c r="WYU1" s="17"/>
      <c r="WYV1" s="17"/>
      <c r="WYW1" s="17"/>
      <c r="WYX1" s="17"/>
      <c r="WYY1" s="17"/>
      <c r="WYZ1" s="17"/>
      <c r="WZA1" s="17"/>
      <c r="WZB1" s="17"/>
      <c r="WZC1" s="17"/>
      <c r="WZD1" s="17"/>
      <c r="WZE1" s="17"/>
      <c r="WZF1" s="17"/>
      <c r="WZG1" s="17"/>
      <c r="WZH1" s="17"/>
      <c r="WZI1" s="17"/>
      <c r="WZJ1" s="17"/>
      <c r="WZK1" s="17"/>
      <c r="WZL1" s="17"/>
      <c r="WZM1" s="17"/>
      <c r="WZN1" s="17"/>
      <c r="WZO1" s="17"/>
      <c r="WZP1" s="17"/>
      <c r="WZQ1" s="17"/>
      <c r="WZR1" s="17"/>
      <c r="WZS1" s="17"/>
      <c r="WZT1" s="17"/>
      <c r="WZU1" s="17"/>
      <c r="WZV1" s="17"/>
      <c r="WZW1" s="17"/>
      <c r="WZX1" s="17"/>
      <c r="WZY1" s="17"/>
      <c r="WZZ1" s="17"/>
      <c r="XAA1" s="17"/>
      <c r="XAB1" s="17"/>
      <c r="XAC1" s="17"/>
      <c r="XAD1" s="17"/>
      <c r="XAE1" s="17"/>
      <c r="XAF1" s="17"/>
      <c r="XAG1" s="17"/>
      <c r="XAH1" s="17"/>
      <c r="XAI1" s="17"/>
      <c r="XAJ1" s="17"/>
      <c r="XAK1" s="17"/>
      <c r="XAL1" s="17"/>
      <c r="XAM1" s="17"/>
      <c r="XAN1" s="17"/>
      <c r="XAO1" s="17"/>
      <c r="XAP1" s="17"/>
      <c r="XAQ1" s="17"/>
      <c r="XAR1" s="17"/>
      <c r="XAS1" s="17"/>
      <c r="XAT1" s="17"/>
      <c r="XAU1" s="17"/>
      <c r="XAV1" s="17"/>
      <c r="XAW1" s="17"/>
      <c r="XAX1" s="17"/>
      <c r="XAY1" s="17"/>
      <c r="XAZ1" s="17"/>
      <c r="XBA1" s="17"/>
      <c r="XBB1" s="17"/>
      <c r="XBC1" s="17"/>
      <c r="XBD1" s="17"/>
      <c r="XBE1" s="17"/>
      <c r="XBF1" s="17"/>
      <c r="XBG1" s="17"/>
      <c r="XBH1" s="17"/>
      <c r="XBI1" s="17"/>
      <c r="XBJ1" s="17"/>
      <c r="XBK1" s="17"/>
      <c r="XBL1" s="17"/>
      <c r="XBM1" s="17"/>
      <c r="XBN1" s="17"/>
      <c r="XBO1" s="17"/>
      <c r="XBP1" s="17"/>
      <c r="XBQ1" s="17"/>
      <c r="XBR1" s="17"/>
      <c r="XBS1" s="17"/>
      <c r="XBT1" s="17"/>
      <c r="XBU1" s="17"/>
      <c r="XBV1" s="17"/>
      <c r="XBW1" s="17"/>
      <c r="XBX1" s="17"/>
      <c r="XBY1" s="17"/>
      <c r="XBZ1" s="17"/>
      <c r="XCA1" s="17"/>
      <c r="XCB1" s="17"/>
      <c r="XCC1" s="17"/>
      <c r="XCD1" s="17"/>
      <c r="XCE1" s="17"/>
      <c r="XCF1" s="17"/>
      <c r="XCG1" s="17"/>
      <c r="XCH1" s="17"/>
      <c r="XCI1" s="17"/>
      <c r="XCJ1" s="17"/>
      <c r="XCK1" s="17"/>
      <c r="XCL1" s="17"/>
      <c r="XCM1" s="17"/>
      <c r="XCN1" s="17"/>
      <c r="XCO1" s="17"/>
      <c r="XCP1" s="17"/>
      <c r="XCQ1" s="17"/>
      <c r="XCR1" s="17"/>
      <c r="XCS1" s="17"/>
      <c r="XCT1" s="17"/>
      <c r="XCU1" s="17"/>
      <c r="XCV1" s="17"/>
      <c r="XCW1" s="17"/>
      <c r="XCX1" s="17"/>
      <c r="XCY1" s="17"/>
      <c r="XCZ1" s="17"/>
      <c r="XDA1" s="17"/>
      <c r="XDB1" s="17"/>
      <c r="XDC1" s="17"/>
      <c r="XDD1" s="17"/>
      <c r="XDE1" s="17"/>
      <c r="XDF1" s="17"/>
      <c r="XDG1" s="17"/>
      <c r="XDH1" s="17"/>
      <c r="XDI1" s="17"/>
      <c r="XDJ1" s="17"/>
      <c r="XDK1" s="17"/>
      <c r="XDL1" s="17"/>
      <c r="XDM1" s="17"/>
      <c r="XDN1" s="17"/>
      <c r="XDO1" s="17"/>
      <c r="XDP1" s="17"/>
      <c r="XDQ1" s="17"/>
      <c r="XDR1" s="17"/>
      <c r="XDS1" s="17"/>
      <c r="XDT1" s="17"/>
      <c r="XDU1" s="17"/>
      <c r="XDV1" s="17"/>
      <c r="XDW1" s="17"/>
      <c r="XDX1" s="17"/>
      <c r="XDY1" s="17"/>
      <c r="XDZ1" s="17"/>
      <c r="XEA1" s="17"/>
      <c r="XEB1" s="17"/>
      <c r="XEC1" s="17"/>
      <c r="XED1" s="17"/>
      <c r="XEE1" s="17"/>
      <c r="XEF1" s="17"/>
      <c r="XEG1" s="17"/>
      <c r="XEH1" s="17"/>
      <c r="XEI1" s="17"/>
      <c r="XEJ1" s="17"/>
      <c r="XEK1" s="17"/>
      <c r="XEL1" s="17"/>
      <c r="XEM1" s="17"/>
      <c r="XEN1" s="17"/>
      <c r="XEO1" s="17"/>
      <c r="XEP1" s="17"/>
      <c r="XEQ1" s="17"/>
      <c r="XER1" s="17"/>
      <c r="XES1" s="17"/>
      <c r="XET1" s="17"/>
      <c r="XEU1" s="17"/>
      <c r="XEV1" s="17"/>
      <c r="XEW1" s="17"/>
      <c r="XEX1" s="17"/>
    </row>
    <row r="2" spans="1:16378" s="13" customFormat="1" x14ac:dyDescent="0.35">
      <c r="A2" s="10" t="str">
        <f>Inputs!G7</f>
        <v>Medium-size surface gold mine</v>
      </c>
      <c r="B2" s="10"/>
      <c r="C2" s="4"/>
      <c r="D2" s="6"/>
      <c r="E2" s="14"/>
      <c r="F2" s="14"/>
      <c r="G2" s="19"/>
      <c r="H2" s="19"/>
      <c r="I2" s="25"/>
      <c r="J2" s="19"/>
      <c r="K2" s="19"/>
      <c r="L2" s="19"/>
      <c r="M2" s="19"/>
      <c r="N2" s="19"/>
      <c r="O2" s="19"/>
      <c r="P2" s="19"/>
      <c r="Q2" s="19"/>
      <c r="R2" s="19"/>
      <c r="S2" s="19"/>
      <c r="T2" s="19"/>
      <c r="U2" s="19"/>
      <c r="V2" s="19"/>
      <c r="W2" s="19"/>
      <c r="X2" s="19"/>
      <c r="Y2" s="19"/>
      <c r="Z2" s="19"/>
      <c r="AA2" s="19"/>
      <c r="AB2" s="19"/>
      <c r="AC2" s="19"/>
      <c r="AD2" s="19"/>
      <c r="AE2" s="19"/>
      <c r="AF2" s="19"/>
      <c r="AG2" s="19"/>
      <c r="AH2" s="19"/>
      <c r="AI2" s="19"/>
    </row>
    <row r="3" spans="1:16378" s="18" customFormat="1" x14ac:dyDescent="0.35">
      <c r="A3" s="8"/>
      <c r="B3" s="8"/>
      <c r="C3" s="8"/>
      <c r="D3" s="9"/>
      <c r="G3" s="19"/>
      <c r="H3" s="19"/>
      <c r="I3" s="19"/>
      <c r="J3" s="19"/>
      <c r="K3" s="26"/>
      <c r="L3" s="26"/>
      <c r="M3" s="26"/>
      <c r="N3" s="26"/>
      <c r="O3" s="26"/>
      <c r="P3" s="26"/>
      <c r="Q3" s="26"/>
      <c r="R3" s="26"/>
      <c r="S3" s="26"/>
      <c r="T3" s="26"/>
      <c r="U3" s="26"/>
      <c r="V3" s="26"/>
      <c r="W3" s="26"/>
      <c r="X3" s="26"/>
      <c r="Y3" s="26"/>
      <c r="Z3" s="26"/>
      <c r="AA3" s="26"/>
      <c r="AB3" s="26"/>
      <c r="AC3" s="26"/>
      <c r="AD3" s="26"/>
      <c r="AE3" s="26"/>
      <c r="AF3" s="26"/>
      <c r="AG3" s="26"/>
      <c r="AH3" s="26"/>
      <c r="AI3" s="26"/>
    </row>
    <row r="4" spans="1:16378" s="13" customFormat="1" x14ac:dyDescent="0.35">
      <c r="A4" s="1"/>
      <c r="B4" s="1"/>
      <c r="C4" s="1"/>
      <c r="D4" s="5"/>
      <c r="E4" s="1" t="s">
        <v>6</v>
      </c>
      <c r="F4" s="1" t="s">
        <v>5</v>
      </c>
      <c r="G4" s="26" t="s">
        <v>4</v>
      </c>
      <c r="H4" s="26" t="s">
        <v>2</v>
      </c>
      <c r="I4" s="26" t="s">
        <v>3</v>
      </c>
      <c r="J4" s="19"/>
      <c r="K4" s="26">
        <f>'T&amp;E'!K$10</f>
        <v>1</v>
      </c>
      <c r="L4" s="26">
        <f>'T&amp;E'!L$10</f>
        <v>2</v>
      </c>
      <c r="M4" s="26">
        <f>'T&amp;E'!M$10</f>
        <v>3</v>
      </c>
      <c r="N4" s="26">
        <f>'T&amp;E'!N$10</f>
        <v>4</v>
      </c>
      <c r="O4" s="26">
        <f>'T&amp;E'!O$10</f>
        <v>5</v>
      </c>
      <c r="P4" s="26">
        <f>'T&amp;E'!P$10</f>
        <v>6</v>
      </c>
      <c r="Q4" s="26">
        <f>'T&amp;E'!Q$10</f>
        <v>7</v>
      </c>
      <c r="R4" s="26">
        <f>'T&amp;E'!R$10</f>
        <v>8</v>
      </c>
      <c r="S4" s="26">
        <f>'T&amp;E'!S$10</f>
        <v>9</v>
      </c>
      <c r="T4" s="26">
        <f>'T&amp;E'!T$10</f>
        <v>10</v>
      </c>
      <c r="U4" s="26">
        <f>'T&amp;E'!U$10</f>
        <v>11</v>
      </c>
      <c r="V4" s="26">
        <f>'T&amp;E'!V$10</f>
        <v>12</v>
      </c>
      <c r="W4" s="26">
        <f>'T&amp;E'!W$10</f>
        <v>13</v>
      </c>
      <c r="X4" s="26">
        <f>'T&amp;E'!X$10</f>
        <v>14</v>
      </c>
      <c r="Y4" s="26">
        <f>'T&amp;E'!Y$10</f>
        <v>15</v>
      </c>
      <c r="Z4" s="26">
        <f>'T&amp;E'!Z$10</f>
        <v>16</v>
      </c>
      <c r="AA4" s="26">
        <f>'T&amp;E'!AA$10</f>
        <v>17</v>
      </c>
      <c r="AB4" s="26">
        <f>'T&amp;E'!AB$10</f>
        <v>18</v>
      </c>
      <c r="AC4" s="26">
        <f>'T&amp;E'!AC$10</f>
        <v>19</v>
      </c>
      <c r="AD4" s="26">
        <f>'T&amp;E'!AD$10</f>
        <v>20</v>
      </c>
      <c r="AE4" s="26">
        <f>'T&amp;E'!AE$10</f>
        <v>21</v>
      </c>
      <c r="AF4" s="26">
        <f>'T&amp;E'!AF$10</f>
        <v>22</v>
      </c>
      <c r="AG4" s="26">
        <f>'T&amp;E'!AG$10</f>
        <v>23</v>
      </c>
      <c r="AH4" s="26">
        <f>'T&amp;E'!AH$10</f>
        <v>24</v>
      </c>
      <c r="AI4" s="26">
        <f>'T&amp;E'!AI$10</f>
        <v>25</v>
      </c>
    </row>
    <row r="5" spans="1:16378" s="84" customFormat="1" x14ac:dyDescent="0.35">
      <c r="A5" s="292" t="s">
        <v>1041</v>
      </c>
      <c r="B5" s="292"/>
      <c r="C5" s="557"/>
      <c r="D5" s="558"/>
      <c r="E5" s="551"/>
      <c r="F5" s="551"/>
      <c r="G5" s="559"/>
      <c r="H5" s="551"/>
      <c r="I5" s="559"/>
      <c r="J5" s="559"/>
      <c r="K5" s="559"/>
      <c r="L5" s="559"/>
      <c r="M5" s="559"/>
      <c r="N5" s="559"/>
      <c r="O5" s="559"/>
      <c r="P5" s="559"/>
      <c r="Q5" s="559"/>
      <c r="R5" s="559"/>
      <c r="S5" s="559"/>
      <c r="T5" s="559"/>
      <c r="U5" s="559"/>
      <c r="V5" s="559"/>
      <c r="W5" s="559"/>
      <c r="X5" s="559"/>
      <c r="Y5" s="559"/>
      <c r="Z5" s="559"/>
      <c r="AA5" s="559"/>
      <c r="AB5" s="559"/>
      <c r="AC5" s="559"/>
      <c r="AD5" s="559"/>
      <c r="AE5" s="559"/>
      <c r="AF5" s="559"/>
      <c r="AG5" s="559"/>
      <c r="AH5" s="559"/>
      <c r="AI5" s="559"/>
    </row>
    <row r="6" spans="1:16378" x14ac:dyDescent="0.35">
      <c r="G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row>
    <row r="7" spans="1:16378" x14ac:dyDescent="0.35">
      <c r="C7" s="86" t="s">
        <v>72</v>
      </c>
      <c r="G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row>
    <row r="8" spans="1:16378" x14ac:dyDescent="0.35">
      <c r="G8" s="147"/>
      <c r="K8" s="147"/>
      <c r="L8" s="147"/>
      <c r="M8" s="147"/>
      <c r="N8" s="147"/>
      <c r="O8" s="147"/>
      <c r="P8" s="147"/>
      <c r="Q8" s="147"/>
      <c r="R8" s="147"/>
      <c r="S8" s="147"/>
      <c r="T8" s="147"/>
      <c r="U8" s="147"/>
      <c r="V8" s="147"/>
      <c r="W8" s="147"/>
      <c r="X8" s="147"/>
      <c r="Y8" s="147"/>
      <c r="Z8" s="147"/>
      <c r="AA8" s="147"/>
      <c r="AB8" s="147"/>
      <c r="AC8" s="147"/>
      <c r="AD8" s="147"/>
      <c r="AE8" s="147"/>
      <c r="AF8" s="147"/>
      <c r="AG8" s="147"/>
      <c r="AH8" s="147"/>
      <c r="AI8" s="147"/>
    </row>
    <row r="9" spans="1:16378" x14ac:dyDescent="0.35">
      <c r="D9" s="87" t="s">
        <v>11</v>
      </c>
      <c r="G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row>
    <row r="10" spans="1:16378" s="150" customFormat="1" x14ac:dyDescent="0.35">
      <c r="A10" s="12"/>
      <c r="B10" s="12"/>
      <c r="C10" s="148"/>
      <c r="D10" s="149"/>
      <c r="E10" s="150" t="s">
        <v>11</v>
      </c>
      <c r="F10" s="150" t="s">
        <v>947</v>
      </c>
      <c r="G10" s="151"/>
      <c r="H10" s="151"/>
      <c r="I10" s="151"/>
      <c r="J10" s="151"/>
      <c r="K10" s="151">
        <f t="shared" ref="K10:AI10" si="0">J10+1</f>
        <v>1</v>
      </c>
      <c r="L10" s="151">
        <f t="shared" si="0"/>
        <v>2</v>
      </c>
      <c r="M10" s="151">
        <f t="shared" si="0"/>
        <v>3</v>
      </c>
      <c r="N10" s="151">
        <f t="shared" si="0"/>
        <v>4</v>
      </c>
      <c r="O10" s="151">
        <f t="shared" si="0"/>
        <v>5</v>
      </c>
      <c r="P10" s="151">
        <f t="shared" si="0"/>
        <v>6</v>
      </c>
      <c r="Q10" s="151">
        <f t="shared" si="0"/>
        <v>7</v>
      </c>
      <c r="R10" s="151">
        <f t="shared" si="0"/>
        <v>8</v>
      </c>
      <c r="S10" s="151">
        <f t="shared" si="0"/>
        <v>9</v>
      </c>
      <c r="T10" s="151">
        <f t="shared" si="0"/>
        <v>10</v>
      </c>
      <c r="U10" s="151">
        <f t="shared" si="0"/>
        <v>11</v>
      </c>
      <c r="V10" s="151">
        <f t="shared" si="0"/>
        <v>12</v>
      </c>
      <c r="W10" s="151">
        <f t="shared" si="0"/>
        <v>13</v>
      </c>
      <c r="X10" s="151">
        <f t="shared" si="0"/>
        <v>14</v>
      </c>
      <c r="Y10" s="151">
        <f t="shared" si="0"/>
        <v>15</v>
      </c>
      <c r="Z10" s="151">
        <f t="shared" si="0"/>
        <v>16</v>
      </c>
      <c r="AA10" s="151">
        <f t="shared" si="0"/>
        <v>17</v>
      </c>
      <c r="AB10" s="151">
        <f t="shared" si="0"/>
        <v>18</v>
      </c>
      <c r="AC10" s="151">
        <f t="shared" si="0"/>
        <v>19</v>
      </c>
      <c r="AD10" s="151">
        <f t="shared" si="0"/>
        <v>20</v>
      </c>
      <c r="AE10" s="151">
        <f t="shared" si="0"/>
        <v>21</v>
      </c>
      <c r="AF10" s="151">
        <f t="shared" si="0"/>
        <v>22</v>
      </c>
      <c r="AG10" s="151">
        <f t="shared" si="0"/>
        <v>23</v>
      </c>
      <c r="AH10" s="151">
        <f t="shared" si="0"/>
        <v>24</v>
      </c>
      <c r="AI10" s="151">
        <f t="shared" si="0"/>
        <v>25</v>
      </c>
    </row>
    <row r="11" spans="1:16378" x14ac:dyDescent="0.35">
      <c r="G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row>
    <row r="12" spans="1:16378" x14ac:dyDescent="0.35">
      <c r="D12" s="87" t="s">
        <v>99</v>
      </c>
      <c r="G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row>
    <row r="13" spans="1:16378" s="154" customFormat="1" x14ac:dyDescent="0.35">
      <c r="A13" s="15"/>
      <c r="B13" s="15"/>
      <c r="C13" s="152"/>
      <c r="D13" s="153"/>
      <c r="E13" s="154" t="str">
        <f>Inputs!E$70</f>
        <v>Pre-production period</v>
      </c>
      <c r="F13" s="154" t="str">
        <f>Inputs!F$70</f>
        <v>years</v>
      </c>
      <c r="G13" s="154">
        <f>Inputs!G$70</f>
        <v>2</v>
      </c>
      <c r="H13" s="155"/>
      <c r="I13" s="155"/>
      <c r="J13" s="155"/>
      <c r="K13" s="155"/>
      <c r="L13" s="155"/>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row>
    <row r="14" spans="1:16378" s="150" customFormat="1" x14ac:dyDescent="0.35">
      <c r="A14" s="12"/>
      <c r="B14" s="12"/>
      <c r="C14" s="148"/>
      <c r="D14" s="149"/>
      <c r="E14" s="150" t="s">
        <v>99</v>
      </c>
      <c r="F14" s="150" t="s">
        <v>43</v>
      </c>
      <c r="G14" s="151"/>
      <c r="H14" s="151"/>
      <c r="I14" s="151">
        <f>SUM(K14:AI14)</f>
        <v>2</v>
      </c>
      <c r="J14" s="151"/>
      <c r="K14" s="151">
        <f>IF(K$10&gt;$G13,0,1)</f>
        <v>1</v>
      </c>
      <c r="L14" s="151">
        <f t="shared" ref="L14:AI14" si="1">IF(L$10&gt;$G13,0,1)</f>
        <v>1</v>
      </c>
      <c r="M14" s="151">
        <f t="shared" si="1"/>
        <v>0</v>
      </c>
      <c r="N14" s="151">
        <f t="shared" si="1"/>
        <v>0</v>
      </c>
      <c r="O14" s="151">
        <f t="shared" si="1"/>
        <v>0</v>
      </c>
      <c r="P14" s="151">
        <f t="shared" si="1"/>
        <v>0</v>
      </c>
      <c r="Q14" s="151">
        <f t="shared" si="1"/>
        <v>0</v>
      </c>
      <c r="R14" s="151">
        <f t="shared" si="1"/>
        <v>0</v>
      </c>
      <c r="S14" s="151">
        <f t="shared" si="1"/>
        <v>0</v>
      </c>
      <c r="T14" s="151">
        <f t="shared" si="1"/>
        <v>0</v>
      </c>
      <c r="U14" s="151">
        <f t="shared" si="1"/>
        <v>0</v>
      </c>
      <c r="V14" s="151">
        <f t="shared" si="1"/>
        <v>0</v>
      </c>
      <c r="W14" s="151">
        <f t="shared" si="1"/>
        <v>0</v>
      </c>
      <c r="X14" s="151">
        <f t="shared" si="1"/>
        <v>0</v>
      </c>
      <c r="Y14" s="151">
        <f t="shared" si="1"/>
        <v>0</v>
      </c>
      <c r="Z14" s="151">
        <f t="shared" si="1"/>
        <v>0</v>
      </c>
      <c r="AA14" s="151">
        <f t="shared" si="1"/>
        <v>0</v>
      </c>
      <c r="AB14" s="151">
        <f t="shared" si="1"/>
        <v>0</v>
      </c>
      <c r="AC14" s="151">
        <f t="shared" si="1"/>
        <v>0</v>
      </c>
      <c r="AD14" s="151">
        <f t="shared" si="1"/>
        <v>0</v>
      </c>
      <c r="AE14" s="151">
        <f t="shared" si="1"/>
        <v>0</v>
      </c>
      <c r="AF14" s="151">
        <f t="shared" si="1"/>
        <v>0</v>
      </c>
      <c r="AG14" s="151">
        <f t="shared" si="1"/>
        <v>0</v>
      </c>
      <c r="AH14" s="151">
        <f t="shared" si="1"/>
        <v>0</v>
      </c>
      <c r="AI14" s="151">
        <f t="shared" si="1"/>
        <v>0</v>
      </c>
    </row>
    <row r="15" spans="1:16378" x14ac:dyDescent="0.35">
      <c r="G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row>
    <row r="16" spans="1:16378" x14ac:dyDescent="0.35">
      <c r="D16" s="87" t="s">
        <v>950</v>
      </c>
      <c r="G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row>
    <row r="17" spans="1:125" s="158" customFormat="1" x14ac:dyDescent="0.35">
      <c r="A17" s="11"/>
      <c r="B17" s="11"/>
      <c r="C17" s="156"/>
      <c r="D17" s="157"/>
      <c r="E17" s="158" t="str">
        <f>Inputs!E$70</f>
        <v>Pre-production period</v>
      </c>
      <c r="F17" s="158" t="str">
        <f>Inputs!F$70</f>
        <v>years</v>
      </c>
      <c r="G17" s="158">
        <f>Inputs!G$70</f>
        <v>2</v>
      </c>
      <c r="H17" s="159"/>
      <c r="I17" s="159"/>
      <c r="J17" s="159"/>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row>
    <row r="18" spans="1:125" s="162" customFormat="1" x14ac:dyDescent="0.35">
      <c r="A18" s="35"/>
      <c r="B18" s="35"/>
      <c r="C18" s="160"/>
      <c r="D18" s="161"/>
      <c r="E18" s="162" t="s">
        <v>950</v>
      </c>
      <c r="F18" s="162" t="s">
        <v>947</v>
      </c>
      <c r="G18" s="163">
        <f>Inputs!G70+1</f>
        <v>3</v>
      </c>
      <c r="I18" s="164"/>
      <c r="J18" s="164"/>
      <c r="K18" s="164"/>
      <c r="L18" s="164"/>
      <c r="M18" s="164"/>
      <c r="N18" s="164"/>
      <c r="O18" s="164"/>
      <c r="P18" s="164"/>
      <c r="Q18" s="164"/>
      <c r="R18" s="164"/>
      <c r="S18" s="164"/>
      <c r="T18" s="164"/>
      <c r="U18" s="164"/>
      <c r="V18" s="164"/>
      <c r="W18" s="164"/>
      <c r="X18" s="164"/>
      <c r="Y18" s="164"/>
      <c r="Z18" s="164"/>
      <c r="AA18" s="164"/>
      <c r="AB18" s="164"/>
      <c r="AC18" s="164"/>
      <c r="AD18" s="164"/>
      <c r="AE18" s="164"/>
      <c r="AF18" s="164"/>
      <c r="AG18" s="164"/>
      <c r="AH18" s="164"/>
      <c r="AI18" s="164"/>
      <c r="DD18" s="150"/>
      <c r="DE18" s="150"/>
      <c r="DF18" s="150"/>
      <c r="DG18" s="150"/>
      <c r="DH18" s="150"/>
      <c r="DI18" s="150"/>
      <c r="DJ18" s="150"/>
      <c r="DK18" s="150"/>
      <c r="DL18" s="150"/>
      <c r="DM18" s="150"/>
      <c r="DN18" s="150"/>
      <c r="DO18" s="150"/>
      <c r="DP18" s="150"/>
      <c r="DQ18" s="150"/>
      <c r="DR18" s="150"/>
      <c r="DS18" s="150"/>
      <c r="DT18" s="150"/>
      <c r="DU18" s="150"/>
    </row>
    <row r="19" spans="1:125" x14ac:dyDescent="0.35">
      <c r="G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row>
    <row r="20" spans="1:125" x14ac:dyDescent="0.35">
      <c r="D20" s="87" t="s">
        <v>104</v>
      </c>
      <c r="G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row>
    <row r="21" spans="1:125" s="167" customFormat="1" x14ac:dyDescent="0.35">
      <c r="A21" s="21"/>
      <c r="B21" s="21"/>
      <c r="C21" s="165"/>
      <c r="D21" s="166"/>
      <c r="E21" s="167" t="str">
        <f>E$18</f>
        <v>Production start-up date</v>
      </c>
      <c r="F21" s="167" t="str">
        <f>F$18</f>
        <v>year #</v>
      </c>
      <c r="G21" s="167">
        <f>G$18</f>
        <v>3</v>
      </c>
      <c r="H21" s="168"/>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row>
    <row r="22" spans="1:125" s="150" customFormat="1" x14ac:dyDescent="0.35">
      <c r="A22" s="12"/>
      <c r="B22" s="12"/>
      <c r="C22" s="148"/>
      <c r="D22" s="149"/>
      <c r="E22" s="150" t="s">
        <v>953</v>
      </c>
      <c r="F22" s="150" t="s">
        <v>43</v>
      </c>
      <c r="G22" s="151"/>
      <c r="H22" s="151"/>
      <c r="I22" s="151">
        <f>SUM(K22:AI22)</f>
        <v>1</v>
      </c>
      <c r="J22" s="151"/>
      <c r="K22" s="151">
        <f>IF($G21=K$4,1,0)</f>
        <v>0</v>
      </c>
      <c r="L22" s="151">
        <f t="shared" ref="L22:AI22" si="2">IF($G21=L$4,1,0)</f>
        <v>0</v>
      </c>
      <c r="M22" s="151">
        <f t="shared" si="2"/>
        <v>1</v>
      </c>
      <c r="N22" s="151">
        <f t="shared" si="2"/>
        <v>0</v>
      </c>
      <c r="O22" s="151">
        <f t="shared" si="2"/>
        <v>0</v>
      </c>
      <c r="P22" s="151">
        <f t="shared" si="2"/>
        <v>0</v>
      </c>
      <c r="Q22" s="151">
        <f t="shared" si="2"/>
        <v>0</v>
      </c>
      <c r="R22" s="151">
        <f t="shared" si="2"/>
        <v>0</v>
      </c>
      <c r="S22" s="151">
        <f t="shared" si="2"/>
        <v>0</v>
      </c>
      <c r="T22" s="151">
        <f t="shared" si="2"/>
        <v>0</v>
      </c>
      <c r="U22" s="151">
        <f t="shared" si="2"/>
        <v>0</v>
      </c>
      <c r="V22" s="151">
        <f t="shared" si="2"/>
        <v>0</v>
      </c>
      <c r="W22" s="151">
        <f t="shared" si="2"/>
        <v>0</v>
      </c>
      <c r="X22" s="151">
        <f t="shared" si="2"/>
        <v>0</v>
      </c>
      <c r="Y22" s="151">
        <f t="shared" si="2"/>
        <v>0</v>
      </c>
      <c r="Z22" s="151">
        <f t="shared" si="2"/>
        <v>0</v>
      </c>
      <c r="AA22" s="151">
        <f t="shared" si="2"/>
        <v>0</v>
      </c>
      <c r="AB22" s="151">
        <f t="shared" si="2"/>
        <v>0</v>
      </c>
      <c r="AC22" s="151">
        <f t="shared" si="2"/>
        <v>0</v>
      </c>
      <c r="AD22" s="151">
        <f t="shared" si="2"/>
        <v>0</v>
      </c>
      <c r="AE22" s="151">
        <f t="shared" si="2"/>
        <v>0</v>
      </c>
      <c r="AF22" s="151">
        <f t="shared" si="2"/>
        <v>0</v>
      </c>
      <c r="AG22" s="151">
        <f t="shared" si="2"/>
        <v>0</v>
      </c>
      <c r="AH22" s="151">
        <f t="shared" si="2"/>
        <v>0</v>
      </c>
      <c r="AI22" s="151">
        <f t="shared" si="2"/>
        <v>0</v>
      </c>
    </row>
    <row r="23" spans="1:125" x14ac:dyDescent="0.35">
      <c r="G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row>
    <row r="24" spans="1:125" x14ac:dyDescent="0.35">
      <c r="D24" s="87" t="s">
        <v>951</v>
      </c>
      <c r="G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row>
    <row r="25" spans="1:125" s="154" customFormat="1" x14ac:dyDescent="0.35">
      <c r="A25" s="15"/>
      <c r="B25" s="15"/>
      <c r="C25" s="152"/>
      <c r="D25" s="153"/>
      <c r="E25" s="154" t="str">
        <f>'T&amp;E'!E$18</f>
        <v>Production start-up date</v>
      </c>
      <c r="F25" s="154" t="str">
        <f>'T&amp;E'!F$18</f>
        <v>year #</v>
      </c>
      <c r="G25" s="154">
        <f>'T&amp;E'!G$18</f>
        <v>3</v>
      </c>
      <c r="H25" s="155"/>
      <c r="I25" s="155"/>
      <c r="J25" s="155"/>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row>
    <row r="26" spans="1:125" s="150" customFormat="1" x14ac:dyDescent="0.35">
      <c r="A26" s="12"/>
      <c r="B26" s="12"/>
      <c r="C26" s="148"/>
      <c r="D26" s="149"/>
      <c r="E26" s="150" t="s">
        <v>952</v>
      </c>
      <c r="F26" s="150" t="s">
        <v>43</v>
      </c>
      <c r="G26" s="151"/>
      <c r="H26" s="151"/>
      <c r="I26" s="151">
        <f>SUM(K26:AI26)</f>
        <v>23</v>
      </c>
      <c r="J26" s="151"/>
      <c r="K26" s="151">
        <f>IF(K$10&gt;=$G25,1,0)</f>
        <v>0</v>
      </c>
      <c r="L26" s="151">
        <f t="shared" ref="L26:AI26" si="3">IF(L$10&gt;=$G25,1,0)</f>
        <v>0</v>
      </c>
      <c r="M26" s="151">
        <f t="shared" si="3"/>
        <v>1</v>
      </c>
      <c r="N26" s="151">
        <f t="shared" si="3"/>
        <v>1</v>
      </c>
      <c r="O26" s="151">
        <f t="shared" si="3"/>
        <v>1</v>
      </c>
      <c r="P26" s="151">
        <f t="shared" si="3"/>
        <v>1</v>
      </c>
      <c r="Q26" s="151">
        <f t="shared" si="3"/>
        <v>1</v>
      </c>
      <c r="R26" s="151">
        <f t="shared" si="3"/>
        <v>1</v>
      </c>
      <c r="S26" s="151">
        <f t="shared" si="3"/>
        <v>1</v>
      </c>
      <c r="T26" s="151">
        <f t="shared" si="3"/>
        <v>1</v>
      </c>
      <c r="U26" s="151">
        <f t="shared" si="3"/>
        <v>1</v>
      </c>
      <c r="V26" s="151">
        <f t="shared" si="3"/>
        <v>1</v>
      </c>
      <c r="W26" s="151">
        <f t="shared" si="3"/>
        <v>1</v>
      </c>
      <c r="X26" s="151">
        <f t="shared" si="3"/>
        <v>1</v>
      </c>
      <c r="Y26" s="151">
        <f t="shared" si="3"/>
        <v>1</v>
      </c>
      <c r="Z26" s="151">
        <f t="shared" si="3"/>
        <v>1</v>
      </c>
      <c r="AA26" s="151">
        <f t="shared" si="3"/>
        <v>1</v>
      </c>
      <c r="AB26" s="151">
        <f t="shared" si="3"/>
        <v>1</v>
      </c>
      <c r="AC26" s="151">
        <f t="shared" si="3"/>
        <v>1</v>
      </c>
      <c r="AD26" s="151">
        <f t="shared" si="3"/>
        <v>1</v>
      </c>
      <c r="AE26" s="151">
        <f t="shared" si="3"/>
        <v>1</v>
      </c>
      <c r="AF26" s="151">
        <f t="shared" si="3"/>
        <v>1</v>
      </c>
      <c r="AG26" s="151">
        <f t="shared" si="3"/>
        <v>1</v>
      </c>
      <c r="AH26" s="151">
        <f t="shared" si="3"/>
        <v>1</v>
      </c>
      <c r="AI26" s="151">
        <f t="shared" si="3"/>
        <v>1</v>
      </c>
    </row>
    <row r="27" spans="1:125" x14ac:dyDescent="0.35">
      <c r="G27" s="147"/>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47"/>
    </row>
    <row r="28" spans="1:125" s="84" customFormat="1" x14ac:dyDescent="0.35">
      <c r="A28" s="292" t="s">
        <v>42</v>
      </c>
      <c r="B28" s="292"/>
      <c r="C28" s="557"/>
      <c r="D28" s="558"/>
      <c r="E28" s="551"/>
      <c r="F28" s="551"/>
      <c r="G28" s="559"/>
      <c r="H28" s="551"/>
      <c r="I28" s="559"/>
      <c r="J28" s="559"/>
      <c r="K28" s="559"/>
      <c r="L28" s="559"/>
      <c r="M28" s="559"/>
      <c r="N28" s="559"/>
      <c r="O28" s="559"/>
      <c r="P28" s="559"/>
      <c r="Q28" s="559"/>
      <c r="R28" s="559"/>
      <c r="S28" s="559"/>
      <c r="T28" s="559"/>
      <c r="U28" s="559"/>
      <c r="V28" s="559"/>
      <c r="W28" s="559"/>
      <c r="X28" s="559"/>
      <c r="Y28" s="559"/>
      <c r="Z28" s="559"/>
      <c r="AA28" s="559"/>
      <c r="AB28" s="559"/>
      <c r="AC28" s="559"/>
      <c r="AD28" s="559"/>
      <c r="AE28" s="559"/>
      <c r="AF28" s="559"/>
      <c r="AG28" s="559"/>
      <c r="AH28" s="559"/>
      <c r="AI28" s="559"/>
    </row>
    <row r="29" spans="1:125" s="84" customFormat="1" x14ac:dyDescent="0.35">
      <c r="A29" s="4"/>
      <c r="B29" s="4"/>
      <c r="C29" s="80"/>
      <c r="D29" s="81"/>
      <c r="G29" s="147"/>
      <c r="H29" s="147"/>
      <c r="I29" s="147"/>
      <c r="J29" s="147"/>
      <c r="K29" s="147"/>
      <c r="L29" s="147"/>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row>
    <row r="30" spans="1:125" s="84" customFormat="1" x14ac:dyDescent="0.35">
      <c r="A30" s="4"/>
      <c r="B30" s="4"/>
      <c r="C30" s="80"/>
      <c r="D30" s="81" t="s">
        <v>639</v>
      </c>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row>
    <row r="31" spans="1:125" s="84" customFormat="1" x14ac:dyDescent="0.35">
      <c r="A31" s="12"/>
      <c r="B31" s="12"/>
      <c r="C31" s="148"/>
      <c r="D31" s="149"/>
      <c r="E31" s="169" t="str">
        <f>Inputs!E$19</f>
        <v>Inflation rate</v>
      </c>
      <c r="F31" s="169" t="str">
        <f>Inputs!F$19</f>
        <v>%</v>
      </c>
      <c r="G31" s="169">
        <f>Inputs!G$19</f>
        <v>0.02</v>
      </c>
      <c r="H31" s="151"/>
      <c r="I31" s="151"/>
      <c r="J31" s="151"/>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row>
    <row r="32" spans="1:125" s="84" customFormat="1" x14ac:dyDescent="0.35">
      <c r="A32" s="12"/>
      <c r="B32" s="12"/>
      <c r="C32" s="148"/>
      <c r="D32" s="149"/>
      <c r="E32" s="150" t="s">
        <v>639</v>
      </c>
      <c r="F32" s="150" t="s">
        <v>159</v>
      </c>
      <c r="G32" s="151"/>
      <c r="H32" s="151"/>
      <c r="I32" s="151"/>
      <c r="J32" s="151"/>
      <c r="K32" s="170">
        <f>1*(1+$G31)^(K$10-1)</f>
        <v>1</v>
      </c>
      <c r="L32" s="170">
        <f>1*(1+$G31)^(L$10-1)</f>
        <v>1.02</v>
      </c>
      <c r="M32" s="170">
        <f t="shared" ref="M32:AI32" si="4">1*(1+$G31)^(M$10-1)</f>
        <v>1.0404</v>
      </c>
      <c r="N32" s="170">
        <f t="shared" si="4"/>
        <v>1.0612079999999999</v>
      </c>
      <c r="O32" s="170">
        <f t="shared" si="4"/>
        <v>1.08243216</v>
      </c>
      <c r="P32" s="170">
        <f t="shared" si="4"/>
        <v>1.1040808032</v>
      </c>
      <c r="Q32" s="170">
        <f t="shared" si="4"/>
        <v>1.1261624192640001</v>
      </c>
      <c r="R32" s="170">
        <f t="shared" si="4"/>
        <v>1.1486856676492798</v>
      </c>
      <c r="S32" s="170">
        <f t="shared" si="4"/>
        <v>1.1716593810022655</v>
      </c>
      <c r="T32" s="170">
        <f t="shared" si="4"/>
        <v>1.1950925686223108</v>
      </c>
      <c r="U32" s="170">
        <f t="shared" si="4"/>
        <v>1.2189944199947571</v>
      </c>
      <c r="V32" s="170">
        <f t="shared" si="4"/>
        <v>1.243374308394652</v>
      </c>
      <c r="W32" s="170">
        <f t="shared" si="4"/>
        <v>1.2682417945625453</v>
      </c>
      <c r="X32" s="170">
        <f t="shared" si="4"/>
        <v>1.2936066304537961</v>
      </c>
      <c r="Y32" s="170">
        <f t="shared" si="4"/>
        <v>1.3194787630628722</v>
      </c>
      <c r="Z32" s="170">
        <f t="shared" si="4"/>
        <v>1.3458683383241292</v>
      </c>
      <c r="AA32" s="170">
        <f t="shared" si="4"/>
        <v>1.372785705090612</v>
      </c>
      <c r="AB32" s="170">
        <f t="shared" si="4"/>
        <v>1.4002414191924244</v>
      </c>
      <c r="AC32" s="170">
        <f t="shared" si="4"/>
        <v>1.4282462475762727</v>
      </c>
      <c r="AD32" s="170">
        <f t="shared" si="4"/>
        <v>1.4568111725277981</v>
      </c>
      <c r="AE32" s="170">
        <f t="shared" si="4"/>
        <v>1.4859473959783542</v>
      </c>
      <c r="AF32" s="170">
        <f t="shared" si="4"/>
        <v>1.5156663438979212</v>
      </c>
      <c r="AG32" s="170">
        <f t="shared" si="4"/>
        <v>1.5459796707758797</v>
      </c>
      <c r="AH32" s="170">
        <f t="shared" si="4"/>
        <v>1.576899264191397</v>
      </c>
      <c r="AI32" s="170">
        <f t="shared" si="4"/>
        <v>1.608437249475225</v>
      </c>
    </row>
    <row r="33" spans="1:35" s="84" customFormat="1" x14ac:dyDescent="0.35">
      <c r="A33" s="4"/>
      <c r="B33" s="4"/>
      <c r="C33" s="80"/>
      <c r="D33" s="81"/>
      <c r="G33" s="147"/>
      <c r="H33" s="147"/>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row>
    <row r="34" spans="1:35" s="84" customFormat="1" x14ac:dyDescent="0.35">
      <c r="A34" s="4"/>
      <c r="B34" s="4"/>
      <c r="C34" s="80"/>
      <c r="D34" s="81" t="s">
        <v>113</v>
      </c>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row>
    <row r="35" spans="1:35" s="84" customFormat="1" x14ac:dyDescent="0.35">
      <c r="A35" s="12"/>
      <c r="B35" s="12"/>
      <c r="C35" s="148"/>
      <c r="D35" s="149"/>
      <c r="E35" s="169" t="str">
        <f>Inputs!E$22</f>
        <v>Government discount rate</v>
      </c>
      <c r="F35" s="169" t="str">
        <f>Inputs!F$22</f>
        <v>%</v>
      </c>
      <c r="G35" s="169">
        <f>Inputs!G$22</f>
        <v>0.1</v>
      </c>
      <c r="H35" s="151"/>
      <c r="I35" s="151"/>
      <c r="J35" s="151"/>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row>
    <row r="36" spans="1:35" s="84" customFormat="1" x14ac:dyDescent="0.35">
      <c r="A36" s="12"/>
      <c r="B36" s="12"/>
      <c r="C36" s="148"/>
      <c r="D36" s="149"/>
      <c r="E36" s="150" t="s">
        <v>113</v>
      </c>
      <c r="F36" s="150" t="s">
        <v>159</v>
      </c>
      <c r="G36" s="151"/>
      <c r="H36" s="151"/>
      <c r="I36" s="151"/>
      <c r="J36" s="151"/>
      <c r="K36" s="170">
        <f>1/(1+$G35)^(K$10-1)</f>
        <v>1</v>
      </c>
      <c r="L36" s="170">
        <f t="shared" ref="L36:AI36" si="5">1/(1+$G35)^(L$10-1)</f>
        <v>0.90909090909090906</v>
      </c>
      <c r="M36" s="170">
        <f t="shared" si="5"/>
        <v>0.82644628099173545</v>
      </c>
      <c r="N36" s="170">
        <f t="shared" si="5"/>
        <v>0.75131480090157754</v>
      </c>
      <c r="O36" s="170">
        <f t="shared" si="5"/>
        <v>0.68301345536507052</v>
      </c>
      <c r="P36" s="170">
        <f t="shared" si="5"/>
        <v>0.62092132305915493</v>
      </c>
      <c r="Q36" s="170">
        <f t="shared" si="5"/>
        <v>0.56447393005377722</v>
      </c>
      <c r="R36" s="170">
        <f t="shared" si="5"/>
        <v>0.51315811823070645</v>
      </c>
      <c r="S36" s="170">
        <f t="shared" si="5"/>
        <v>0.46650738020973315</v>
      </c>
      <c r="T36" s="170">
        <f t="shared" si="5"/>
        <v>0.42409761837248466</v>
      </c>
      <c r="U36" s="170">
        <f t="shared" si="5"/>
        <v>0.38554328942953148</v>
      </c>
      <c r="V36" s="170">
        <f t="shared" si="5"/>
        <v>0.3504938994813922</v>
      </c>
      <c r="W36" s="170">
        <f t="shared" si="5"/>
        <v>0.31863081771035656</v>
      </c>
      <c r="X36" s="170">
        <f t="shared" si="5"/>
        <v>0.28966437973668779</v>
      </c>
      <c r="Y36" s="170">
        <f t="shared" si="5"/>
        <v>0.26333125430607973</v>
      </c>
      <c r="Z36" s="170">
        <f t="shared" si="5"/>
        <v>0.23939204936916339</v>
      </c>
      <c r="AA36" s="170">
        <f t="shared" si="5"/>
        <v>0.21762913579014853</v>
      </c>
      <c r="AB36" s="170">
        <f t="shared" si="5"/>
        <v>0.19784466890013502</v>
      </c>
      <c r="AC36" s="170">
        <f t="shared" si="5"/>
        <v>0.17985878990921364</v>
      </c>
      <c r="AD36" s="170">
        <f t="shared" si="5"/>
        <v>0.16350799082655781</v>
      </c>
      <c r="AE36" s="170">
        <f t="shared" si="5"/>
        <v>0.14864362802414349</v>
      </c>
      <c r="AF36" s="170">
        <f t="shared" si="5"/>
        <v>0.13513057093103953</v>
      </c>
      <c r="AG36" s="170">
        <f t="shared" si="5"/>
        <v>0.12284597357367227</v>
      </c>
      <c r="AH36" s="170">
        <f t="shared" si="5"/>
        <v>0.11167815779424752</v>
      </c>
      <c r="AI36" s="170">
        <f t="shared" si="5"/>
        <v>0.10152559799477048</v>
      </c>
    </row>
    <row r="37" spans="1:35" s="167" customFormat="1" x14ac:dyDescent="0.35">
      <c r="A37" s="20"/>
      <c r="B37" s="20"/>
      <c r="C37" s="171"/>
      <c r="D37" s="172"/>
      <c r="E37" s="173"/>
      <c r="F37" s="173"/>
      <c r="G37" s="174"/>
      <c r="H37" s="174"/>
      <c r="I37" s="174"/>
      <c r="J37" s="174"/>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row>
    <row r="38" spans="1:35" s="167" customFormat="1" x14ac:dyDescent="0.35">
      <c r="A38" s="20"/>
      <c r="B38" s="20"/>
      <c r="C38" s="171"/>
      <c r="D38" s="172" t="s">
        <v>112</v>
      </c>
      <c r="E38" s="173"/>
      <c r="F38" s="173"/>
      <c r="G38" s="174"/>
      <c r="H38" s="174"/>
      <c r="I38" s="174"/>
      <c r="J38" s="174"/>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row>
    <row r="39" spans="1:35" s="84" customFormat="1" x14ac:dyDescent="0.35">
      <c r="A39" s="12"/>
      <c r="B39" s="12"/>
      <c r="C39" s="148"/>
      <c r="D39" s="149"/>
      <c r="E39" s="169" t="str">
        <f>Inputs!E$23</f>
        <v>Investor discount rate</v>
      </c>
      <c r="F39" s="169" t="str">
        <f>Inputs!F$23</f>
        <v>%</v>
      </c>
      <c r="G39" s="169">
        <f>Inputs!G$23</f>
        <v>0.1</v>
      </c>
      <c r="H39" s="151"/>
      <c r="I39" s="151"/>
      <c r="J39" s="151"/>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row>
    <row r="40" spans="1:35" s="84" customFormat="1" x14ac:dyDescent="0.35">
      <c r="A40" s="12"/>
      <c r="B40" s="12"/>
      <c r="C40" s="148"/>
      <c r="D40" s="149"/>
      <c r="E40" s="150" t="s">
        <v>112</v>
      </c>
      <c r="F40" s="150" t="s">
        <v>159</v>
      </c>
      <c r="G40" s="151"/>
      <c r="H40" s="151"/>
      <c r="I40" s="151"/>
      <c r="J40" s="151"/>
      <c r="K40" s="170">
        <f>1/(1+$G39)^(K$10-1)</f>
        <v>1</v>
      </c>
      <c r="L40" s="170">
        <f t="shared" ref="L40:AI40" si="6">1/(1+$G39)^(L$10-1)</f>
        <v>0.90909090909090906</v>
      </c>
      <c r="M40" s="170">
        <f t="shared" si="6"/>
        <v>0.82644628099173545</v>
      </c>
      <c r="N40" s="170">
        <f t="shared" si="6"/>
        <v>0.75131480090157754</v>
      </c>
      <c r="O40" s="170">
        <f t="shared" si="6"/>
        <v>0.68301345536507052</v>
      </c>
      <c r="P40" s="170">
        <f t="shared" si="6"/>
        <v>0.62092132305915493</v>
      </c>
      <c r="Q40" s="170">
        <f t="shared" si="6"/>
        <v>0.56447393005377722</v>
      </c>
      <c r="R40" s="170">
        <f t="shared" si="6"/>
        <v>0.51315811823070645</v>
      </c>
      <c r="S40" s="170">
        <f t="shared" si="6"/>
        <v>0.46650738020973315</v>
      </c>
      <c r="T40" s="170">
        <f t="shared" si="6"/>
        <v>0.42409761837248466</v>
      </c>
      <c r="U40" s="170">
        <f t="shared" si="6"/>
        <v>0.38554328942953148</v>
      </c>
      <c r="V40" s="170">
        <f t="shared" si="6"/>
        <v>0.3504938994813922</v>
      </c>
      <c r="W40" s="170">
        <f t="shared" si="6"/>
        <v>0.31863081771035656</v>
      </c>
      <c r="X40" s="170">
        <f t="shared" si="6"/>
        <v>0.28966437973668779</v>
      </c>
      <c r="Y40" s="170">
        <f t="shared" si="6"/>
        <v>0.26333125430607973</v>
      </c>
      <c r="Z40" s="170">
        <f t="shared" si="6"/>
        <v>0.23939204936916339</v>
      </c>
      <c r="AA40" s="170">
        <f t="shared" si="6"/>
        <v>0.21762913579014853</v>
      </c>
      <c r="AB40" s="170">
        <f t="shared" si="6"/>
        <v>0.19784466890013502</v>
      </c>
      <c r="AC40" s="170">
        <f t="shared" si="6"/>
        <v>0.17985878990921364</v>
      </c>
      <c r="AD40" s="170">
        <f t="shared" si="6"/>
        <v>0.16350799082655781</v>
      </c>
      <c r="AE40" s="170">
        <f t="shared" si="6"/>
        <v>0.14864362802414349</v>
      </c>
      <c r="AF40" s="170">
        <f t="shared" si="6"/>
        <v>0.13513057093103953</v>
      </c>
      <c r="AG40" s="170">
        <f t="shared" si="6"/>
        <v>0.12284597357367227</v>
      </c>
      <c r="AH40" s="170">
        <f t="shared" si="6"/>
        <v>0.11167815779424752</v>
      </c>
      <c r="AI40" s="170">
        <f t="shared" si="6"/>
        <v>0.10152559799477048</v>
      </c>
    </row>
    <row r="41" spans="1:35" s="173" customFormat="1" x14ac:dyDescent="0.35">
      <c r="A41" s="20"/>
      <c r="B41" s="20"/>
      <c r="C41" s="171"/>
      <c r="D41" s="172"/>
      <c r="G41" s="168"/>
      <c r="H41" s="174"/>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row>
    <row r="42" spans="1:35" s="176" customFormat="1" x14ac:dyDescent="0.35">
      <c r="A42" s="552" t="s">
        <v>17</v>
      </c>
      <c r="B42" s="552"/>
      <c r="C42" s="553" t="s">
        <v>17</v>
      </c>
      <c r="D42" s="554" t="s">
        <v>17</v>
      </c>
      <c r="E42" s="551" t="s">
        <v>52</v>
      </c>
      <c r="F42" s="555" t="s">
        <v>17</v>
      </c>
      <c r="G42" s="556" t="s">
        <v>17</v>
      </c>
      <c r="H42" s="555" t="s">
        <v>17</v>
      </c>
      <c r="I42" s="556" t="s">
        <v>17</v>
      </c>
      <c r="J42" s="556" t="s">
        <v>17</v>
      </c>
      <c r="K42" s="556" t="s">
        <v>17</v>
      </c>
      <c r="L42" s="556" t="s">
        <v>17</v>
      </c>
      <c r="M42" s="556" t="s">
        <v>17</v>
      </c>
      <c r="N42" s="556" t="s">
        <v>17</v>
      </c>
      <c r="O42" s="556" t="s">
        <v>17</v>
      </c>
      <c r="P42" s="556" t="s">
        <v>17</v>
      </c>
      <c r="Q42" s="556" t="s">
        <v>17</v>
      </c>
      <c r="R42" s="556" t="s">
        <v>17</v>
      </c>
      <c r="S42" s="556" t="s">
        <v>17</v>
      </c>
      <c r="T42" s="556" t="s">
        <v>17</v>
      </c>
      <c r="U42" s="556" t="s">
        <v>17</v>
      </c>
      <c r="V42" s="556" t="s">
        <v>17</v>
      </c>
      <c r="W42" s="556" t="s">
        <v>17</v>
      </c>
      <c r="X42" s="556" t="s">
        <v>17</v>
      </c>
      <c r="Y42" s="556" t="s">
        <v>17</v>
      </c>
      <c r="Z42" s="556" t="s">
        <v>17</v>
      </c>
      <c r="AA42" s="556" t="s">
        <v>17</v>
      </c>
      <c r="AB42" s="556" t="s">
        <v>17</v>
      </c>
      <c r="AC42" s="556" t="s">
        <v>17</v>
      </c>
      <c r="AD42" s="556" t="s">
        <v>17</v>
      </c>
      <c r="AE42" s="556" t="s">
        <v>17</v>
      </c>
      <c r="AF42" s="556" t="s">
        <v>17</v>
      </c>
      <c r="AG42" s="556" t="s">
        <v>17</v>
      </c>
      <c r="AH42" s="556" t="s">
        <v>17</v>
      </c>
      <c r="AI42" s="556" t="s">
        <v>17</v>
      </c>
    </row>
  </sheetData>
  <pageMargins left="0.7" right="0.7" top="0.75" bottom="0.75" header="0.3" footer="0.3"/>
  <pageSetup scale="3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5E76F-7DA7-48B2-AF6C-0023DF8A5304}">
  <dimension ref="A1:XEX1397"/>
  <sheetViews>
    <sheetView zoomScale="80" zoomScaleNormal="80" workbookViewId="0">
      <pane xSplit="10" ySplit="4" topLeftCell="K5" activePane="bottomRight" state="frozen"/>
      <selection activeCell="AA25" sqref="AA25"/>
      <selection pane="topRight" activeCell="AA25" sqref="AA25"/>
      <selection pane="bottomLeft" activeCell="AA25" sqref="AA25"/>
      <selection pane="bottomRight"/>
    </sheetView>
  </sheetViews>
  <sheetFormatPr defaultColWidth="0" defaultRowHeight="14.5" x14ac:dyDescent="0.35"/>
  <cols>
    <col min="1" max="2" width="2.1796875" style="1" customWidth="1"/>
    <col min="3" max="3" width="2.1796875" style="86" customWidth="1"/>
    <col min="4" max="4" width="2.1796875" style="87" customWidth="1"/>
    <col min="5" max="5" width="54.453125" style="46" customWidth="1"/>
    <col min="6" max="6" width="8.6328125" style="46" customWidth="1"/>
    <col min="7" max="7" width="8.6328125" style="83" customWidth="1"/>
    <col min="8" max="8" width="23.36328125" style="46" customWidth="1"/>
    <col min="9" max="9" width="8.6328125" style="83" customWidth="1"/>
    <col min="10" max="10" width="2.1796875" style="83" customWidth="1"/>
    <col min="11" max="32" width="8.6328125" style="83" customWidth="1"/>
    <col min="33" max="35" width="8.6328125" style="46" customWidth="1"/>
    <col min="36" max="16384" width="8.6328125" style="46" hidden="1"/>
  </cols>
  <sheetData>
    <row r="1" spans="1:16378" s="13" customFormat="1" ht="21" x14ac:dyDescent="0.5">
      <c r="A1" s="7" t="s">
        <v>267</v>
      </c>
      <c r="B1" s="7"/>
      <c r="C1" s="4"/>
      <c r="D1" s="6"/>
      <c r="E1" s="16"/>
      <c r="F1" s="225"/>
      <c r="G1" s="226"/>
      <c r="I1" s="3" t="s">
        <v>1</v>
      </c>
      <c r="J1" s="17"/>
      <c r="K1" s="17">
        <f>'T&amp;E'!K$10</f>
        <v>1</v>
      </c>
      <c r="L1" s="17">
        <f>'T&amp;E'!L$10</f>
        <v>2</v>
      </c>
      <c r="M1" s="17">
        <f>'T&amp;E'!M$10</f>
        <v>3</v>
      </c>
      <c r="N1" s="17">
        <f>'T&amp;E'!N$10</f>
        <v>4</v>
      </c>
      <c r="O1" s="17">
        <f>'T&amp;E'!O$10</f>
        <v>5</v>
      </c>
      <c r="P1" s="17">
        <f>'T&amp;E'!P$10</f>
        <v>6</v>
      </c>
      <c r="Q1" s="17">
        <f>'T&amp;E'!Q$10</f>
        <v>7</v>
      </c>
      <c r="R1" s="17">
        <f>'T&amp;E'!R$10</f>
        <v>8</v>
      </c>
      <c r="S1" s="17">
        <f>'T&amp;E'!S$10</f>
        <v>9</v>
      </c>
      <c r="T1" s="17">
        <f>'T&amp;E'!T$10</f>
        <v>10</v>
      </c>
      <c r="U1" s="17">
        <f>'T&amp;E'!U$10</f>
        <v>11</v>
      </c>
      <c r="V1" s="17">
        <f>'T&amp;E'!V$10</f>
        <v>12</v>
      </c>
      <c r="W1" s="17">
        <f>'T&amp;E'!W$10</f>
        <v>13</v>
      </c>
      <c r="X1" s="17">
        <f>'T&amp;E'!X$10</f>
        <v>14</v>
      </c>
      <c r="Y1" s="17">
        <f>'T&amp;E'!Y$10</f>
        <v>15</v>
      </c>
      <c r="Z1" s="17">
        <f>'T&amp;E'!Z$10</f>
        <v>16</v>
      </c>
      <c r="AA1" s="17">
        <f>'T&amp;E'!AA$10</f>
        <v>17</v>
      </c>
      <c r="AB1" s="17">
        <f>'T&amp;E'!AB$10</f>
        <v>18</v>
      </c>
      <c r="AC1" s="17">
        <f>'T&amp;E'!AC$10</f>
        <v>19</v>
      </c>
      <c r="AD1" s="17">
        <f>'T&amp;E'!AD$10</f>
        <v>20</v>
      </c>
      <c r="AE1" s="17">
        <f>'T&amp;E'!AE$10</f>
        <v>21</v>
      </c>
      <c r="AF1" s="17">
        <f>'T&amp;E'!AF$10</f>
        <v>22</v>
      </c>
      <c r="AG1" s="17">
        <f>'T&amp;E'!AG$10</f>
        <v>23</v>
      </c>
      <c r="AH1" s="17">
        <f>'T&amp;E'!AH$10</f>
        <v>24</v>
      </c>
      <c r="AI1" s="17">
        <f>'T&amp;E'!AI$10</f>
        <v>25</v>
      </c>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c r="ANG1" s="17"/>
      <c r="ANH1" s="17"/>
      <c r="ANI1" s="17"/>
      <c r="ANJ1" s="17"/>
      <c r="ANK1" s="17"/>
      <c r="ANL1" s="17"/>
      <c r="ANM1" s="17"/>
      <c r="ANN1" s="17"/>
      <c r="ANO1" s="17"/>
      <c r="ANP1" s="17"/>
      <c r="ANQ1" s="17"/>
      <c r="ANR1" s="17"/>
      <c r="ANS1" s="17"/>
      <c r="ANT1" s="17"/>
      <c r="ANU1" s="17"/>
      <c r="ANV1" s="17"/>
      <c r="ANW1" s="17"/>
      <c r="ANX1" s="17"/>
      <c r="ANY1" s="17"/>
      <c r="ANZ1" s="17"/>
      <c r="AOA1" s="17"/>
      <c r="AOB1" s="17"/>
      <c r="AOC1" s="17"/>
      <c r="AOD1" s="17"/>
      <c r="AOE1" s="17"/>
      <c r="AOF1" s="17"/>
      <c r="AOG1" s="17"/>
      <c r="AOH1" s="17"/>
      <c r="AOI1" s="17"/>
      <c r="AOJ1" s="17"/>
      <c r="AOK1" s="17"/>
      <c r="AOL1" s="17"/>
      <c r="AOM1" s="17"/>
      <c r="AON1" s="17"/>
      <c r="AOO1" s="17"/>
      <c r="AOP1" s="17"/>
      <c r="AOQ1" s="17"/>
      <c r="AOR1" s="17"/>
      <c r="AOS1" s="17"/>
      <c r="AOT1" s="17"/>
      <c r="AOU1" s="17"/>
      <c r="AOV1" s="17"/>
      <c r="AOW1" s="17"/>
      <c r="AOX1" s="17"/>
      <c r="AOY1" s="17"/>
      <c r="AOZ1" s="17"/>
      <c r="APA1" s="17"/>
      <c r="APB1" s="17"/>
      <c r="APC1" s="17"/>
      <c r="APD1" s="17"/>
      <c r="APE1" s="17"/>
      <c r="APF1" s="17"/>
      <c r="APG1" s="17"/>
      <c r="APH1" s="17"/>
      <c r="API1" s="17"/>
      <c r="APJ1" s="17"/>
      <c r="APK1" s="17"/>
      <c r="APL1" s="17"/>
      <c r="APM1" s="17"/>
      <c r="APN1" s="17"/>
      <c r="APO1" s="17"/>
      <c r="APP1" s="17"/>
      <c r="APQ1" s="17"/>
      <c r="APR1" s="17"/>
      <c r="APS1" s="17"/>
      <c r="APT1" s="17"/>
      <c r="APU1" s="17"/>
      <c r="APV1" s="17"/>
      <c r="APW1" s="17"/>
      <c r="APX1" s="17"/>
      <c r="APY1" s="17"/>
      <c r="APZ1" s="17"/>
      <c r="AQA1" s="17"/>
      <c r="AQB1" s="17"/>
      <c r="AQC1" s="17"/>
      <c r="AQD1" s="17"/>
      <c r="AQE1" s="17"/>
      <c r="AQF1" s="17"/>
      <c r="AQG1" s="17"/>
      <c r="AQH1" s="17"/>
      <c r="AQI1" s="17"/>
      <c r="AQJ1" s="17"/>
      <c r="AQK1" s="17"/>
      <c r="AQL1" s="17"/>
      <c r="AQM1" s="17"/>
      <c r="AQN1" s="17"/>
      <c r="AQO1" s="17"/>
      <c r="AQP1" s="17"/>
      <c r="AQQ1" s="17"/>
      <c r="AQR1" s="17"/>
      <c r="AQS1" s="17"/>
      <c r="AQT1" s="17"/>
      <c r="AQU1" s="17"/>
      <c r="AQV1" s="17"/>
      <c r="AQW1" s="17"/>
      <c r="AQX1" s="17"/>
      <c r="AQY1" s="17"/>
      <c r="AQZ1" s="17"/>
      <c r="ARA1" s="17"/>
      <c r="ARB1" s="17"/>
      <c r="ARC1" s="17"/>
      <c r="ARD1" s="17"/>
      <c r="ARE1" s="17"/>
      <c r="ARF1" s="17"/>
      <c r="ARG1" s="17"/>
      <c r="ARH1" s="17"/>
      <c r="ARI1" s="17"/>
      <c r="ARJ1" s="17"/>
      <c r="ARK1" s="17"/>
      <c r="ARL1" s="17"/>
      <c r="ARM1" s="17"/>
      <c r="ARN1" s="17"/>
      <c r="ARO1" s="17"/>
      <c r="ARP1" s="17"/>
      <c r="ARQ1" s="17"/>
      <c r="ARR1" s="17"/>
      <c r="ARS1" s="17"/>
      <c r="ART1" s="17"/>
      <c r="ARU1" s="17"/>
      <c r="ARV1" s="17"/>
      <c r="ARW1" s="17"/>
      <c r="ARX1" s="17"/>
      <c r="ARY1" s="17"/>
      <c r="ARZ1" s="17"/>
      <c r="ASA1" s="17"/>
      <c r="ASB1" s="17"/>
      <c r="ASC1" s="17"/>
      <c r="ASD1" s="17"/>
      <c r="ASE1" s="17"/>
      <c r="ASF1" s="17"/>
      <c r="ASG1" s="17"/>
      <c r="ASH1" s="17"/>
      <c r="ASI1" s="17"/>
      <c r="ASJ1" s="17"/>
      <c r="ASK1" s="17"/>
      <c r="ASL1" s="17"/>
      <c r="ASM1" s="17"/>
      <c r="ASN1" s="17"/>
      <c r="ASO1" s="17"/>
      <c r="ASP1" s="17"/>
      <c r="ASQ1" s="17"/>
      <c r="ASR1" s="17"/>
      <c r="ASS1" s="17"/>
      <c r="AST1" s="17"/>
      <c r="ASU1" s="17"/>
      <c r="ASV1" s="17"/>
      <c r="ASW1" s="17"/>
      <c r="ASX1" s="17"/>
      <c r="ASY1" s="17"/>
      <c r="ASZ1" s="17"/>
      <c r="ATA1" s="17"/>
      <c r="ATB1" s="17"/>
      <c r="ATC1" s="17"/>
      <c r="ATD1" s="17"/>
      <c r="ATE1" s="17"/>
      <c r="ATF1" s="17"/>
      <c r="ATG1" s="17"/>
      <c r="ATH1" s="17"/>
      <c r="ATI1" s="17"/>
      <c r="ATJ1" s="17"/>
      <c r="ATK1" s="17"/>
      <c r="ATL1" s="17"/>
      <c r="ATM1" s="17"/>
      <c r="ATN1" s="17"/>
      <c r="ATO1" s="17"/>
      <c r="ATP1" s="17"/>
      <c r="ATQ1" s="17"/>
      <c r="ATR1" s="17"/>
      <c r="ATS1" s="17"/>
      <c r="ATT1" s="17"/>
      <c r="ATU1" s="17"/>
      <c r="ATV1" s="17"/>
      <c r="ATW1" s="17"/>
      <c r="ATX1" s="17"/>
      <c r="ATY1" s="17"/>
      <c r="ATZ1" s="17"/>
      <c r="AUA1" s="17"/>
      <c r="AUB1" s="17"/>
      <c r="AUC1" s="17"/>
      <c r="AUD1" s="17"/>
      <c r="AUE1" s="17"/>
      <c r="AUF1" s="17"/>
      <c r="AUG1" s="17"/>
      <c r="AUH1" s="17"/>
      <c r="AUI1" s="17"/>
      <c r="AUJ1" s="17"/>
      <c r="AUK1" s="17"/>
      <c r="AUL1" s="17"/>
      <c r="AUM1" s="17"/>
      <c r="AUN1" s="17"/>
      <c r="AUO1" s="17"/>
      <c r="AUP1" s="17"/>
      <c r="AUQ1" s="17"/>
      <c r="AUR1" s="17"/>
      <c r="AUS1" s="17"/>
      <c r="AUT1" s="17"/>
      <c r="AUU1" s="17"/>
      <c r="AUV1" s="17"/>
      <c r="AUW1" s="17"/>
      <c r="AUX1" s="17"/>
      <c r="AUY1" s="17"/>
      <c r="AUZ1" s="17"/>
      <c r="AVA1" s="17"/>
      <c r="AVB1" s="17"/>
      <c r="AVC1" s="17"/>
      <c r="AVD1" s="17"/>
      <c r="AVE1" s="17"/>
      <c r="AVF1" s="17"/>
      <c r="AVG1" s="17"/>
      <c r="AVH1" s="17"/>
      <c r="AVI1" s="17"/>
      <c r="AVJ1" s="17"/>
      <c r="AVK1" s="17"/>
      <c r="AVL1" s="17"/>
      <c r="AVM1" s="17"/>
      <c r="AVN1" s="17"/>
      <c r="AVO1" s="17"/>
      <c r="AVP1" s="17"/>
      <c r="AVQ1" s="17"/>
      <c r="AVR1" s="17"/>
      <c r="AVS1" s="17"/>
      <c r="AVT1" s="17"/>
      <c r="AVU1" s="17"/>
      <c r="AVV1" s="17"/>
      <c r="AVW1" s="17"/>
      <c r="AVX1" s="17"/>
      <c r="AVY1" s="17"/>
      <c r="AVZ1" s="17"/>
      <c r="AWA1" s="17"/>
      <c r="AWB1" s="17"/>
      <c r="AWC1" s="17"/>
      <c r="AWD1" s="17"/>
      <c r="AWE1" s="17"/>
      <c r="AWF1" s="17"/>
      <c r="AWG1" s="17"/>
      <c r="AWH1" s="17"/>
      <c r="AWI1" s="17"/>
      <c r="AWJ1" s="17"/>
      <c r="AWK1" s="17"/>
      <c r="AWL1" s="17"/>
      <c r="AWM1" s="17"/>
      <c r="AWN1" s="17"/>
      <c r="AWO1" s="17"/>
      <c r="AWP1" s="17"/>
      <c r="AWQ1" s="17"/>
      <c r="AWR1" s="17"/>
      <c r="AWS1" s="17"/>
      <c r="AWT1" s="17"/>
      <c r="AWU1" s="17"/>
      <c r="AWV1" s="17"/>
      <c r="AWW1" s="17"/>
      <c r="AWX1" s="17"/>
      <c r="AWY1" s="17"/>
      <c r="AWZ1" s="17"/>
      <c r="AXA1" s="17"/>
      <c r="AXB1" s="17"/>
      <c r="AXC1" s="17"/>
      <c r="AXD1" s="17"/>
      <c r="AXE1" s="17"/>
      <c r="AXF1" s="17"/>
      <c r="AXG1" s="17"/>
      <c r="AXH1" s="17"/>
      <c r="AXI1" s="17"/>
      <c r="AXJ1" s="17"/>
      <c r="AXK1" s="17"/>
      <c r="AXL1" s="17"/>
      <c r="AXM1" s="17"/>
      <c r="AXN1" s="17"/>
      <c r="AXO1" s="17"/>
      <c r="AXP1" s="17"/>
      <c r="AXQ1" s="17"/>
      <c r="AXR1" s="17"/>
      <c r="AXS1" s="17"/>
      <c r="AXT1" s="17"/>
      <c r="AXU1" s="17"/>
      <c r="AXV1" s="17"/>
      <c r="AXW1" s="17"/>
      <c r="AXX1" s="17"/>
      <c r="AXY1" s="17"/>
      <c r="AXZ1" s="17"/>
      <c r="AYA1" s="17"/>
      <c r="AYB1" s="17"/>
      <c r="AYC1" s="17"/>
      <c r="AYD1" s="17"/>
      <c r="AYE1" s="17"/>
      <c r="AYF1" s="17"/>
      <c r="AYG1" s="17"/>
      <c r="AYH1" s="17"/>
      <c r="AYI1" s="17"/>
      <c r="AYJ1" s="17"/>
      <c r="AYK1" s="17"/>
      <c r="AYL1" s="17"/>
      <c r="AYM1" s="17"/>
      <c r="AYN1" s="17"/>
      <c r="AYO1" s="17"/>
      <c r="AYP1" s="17"/>
      <c r="AYQ1" s="17"/>
      <c r="AYR1" s="17"/>
      <c r="AYS1" s="17"/>
      <c r="AYT1" s="17"/>
      <c r="AYU1" s="17"/>
      <c r="AYV1" s="17"/>
      <c r="AYW1" s="17"/>
      <c r="AYX1" s="17"/>
      <c r="AYY1" s="17"/>
      <c r="AYZ1" s="17"/>
      <c r="AZA1" s="17"/>
      <c r="AZB1" s="17"/>
      <c r="AZC1" s="17"/>
      <c r="AZD1" s="17"/>
      <c r="AZE1" s="17"/>
      <c r="AZF1" s="17"/>
      <c r="AZG1" s="17"/>
      <c r="AZH1" s="17"/>
      <c r="AZI1" s="17"/>
      <c r="AZJ1" s="17"/>
      <c r="AZK1" s="17"/>
      <c r="AZL1" s="17"/>
      <c r="AZM1" s="17"/>
      <c r="AZN1" s="17"/>
      <c r="AZO1" s="17"/>
      <c r="AZP1" s="17"/>
      <c r="AZQ1" s="17"/>
      <c r="AZR1" s="17"/>
      <c r="AZS1" s="17"/>
      <c r="AZT1" s="17"/>
      <c r="AZU1" s="17"/>
      <c r="AZV1" s="17"/>
      <c r="AZW1" s="17"/>
      <c r="AZX1" s="17"/>
      <c r="AZY1" s="17"/>
      <c r="AZZ1" s="17"/>
      <c r="BAA1" s="17"/>
      <c r="BAB1" s="17"/>
      <c r="BAC1" s="17"/>
      <c r="BAD1" s="17"/>
      <c r="BAE1" s="17"/>
      <c r="BAF1" s="17"/>
      <c r="BAG1" s="17"/>
      <c r="BAH1" s="17"/>
      <c r="BAI1" s="17"/>
      <c r="BAJ1" s="17"/>
      <c r="BAK1" s="17"/>
      <c r="BAL1" s="17"/>
      <c r="BAM1" s="17"/>
      <c r="BAN1" s="17"/>
      <c r="BAO1" s="17"/>
      <c r="BAP1" s="17"/>
      <c r="BAQ1" s="17"/>
      <c r="BAR1" s="17"/>
      <c r="BAS1" s="17"/>
      <c r="BAT1" s="17"/>
      <c r="BAU1" s="17"/>
      <c r="BAV1" s="17"/>
      <c r="BAW1" s="17"/>
      <c r="BAX1" s="17"/>
      <c r="BAY1" s="17"/>
      <c r="BAZ1" s="17"/>
      <c r="BBA1" s="17"/>
      <c r="BBB1" s="17"/>
      <c r="BBC1" s="17"/>
      <c r="BBD1" s="17"/>
      <c r="BBE1" s="17"/>
      <c r="BBF1" s="17"/>
      <c r="BBG1" s="17"/>
      <c r="BBH1" s="17"/>
      <c r="BBI1" s="17"/>
      <c r="BBJ1" s="17"/>
      <c r="BBK1" s="17"/>
      <c r="BBL1" s="17"/>
      <c r="BBM1" s="17"/>
      <c r="BBN1" s="17"/>
      <c r="BBO1" s="17"/>
      <c r="BBP1" s="17"/>
      <c r="BBQ1" s="17"/>
      <c r="BBR1" s="17"/>
      <c r="BBS1" s="17"/>
      <c r="BBT1" s="17"/>
      <c r="BBU1" s="17"/>
      <c r="BBV1" s="17"/>
      <c r="BBW1" s="17"/>
      <c r="BBX1" s="17"/>
      <c r="BBY1" s="17"/>
      <c r="BBZ1" s="17"/>
      <c r="BCA1" s="17"/>
      <c r="BCB1" s="17"/>
      <c r="BCC1" s="17"/>
      <c r="BCD1" s="17"/>
      <c r="BCE1" s="17"/>
      <c r="BCF1" s="17"/>
      <c r="BCG1" s="17"/>
      <c r="BCH1" s="17"/>
      <c r="BCI1" s="17"/>
      <c r="BCJ1" s="17"/>
      <c r="BCK1" s="17"/>
      <c r="BCL1" s="17"/>
      <c r="BCM1" s="17"/>
      <c r="BCN1" s="17"/>
      <c r="BCO1" s="17"/>
      <c r="BCP1" s="17"/>
      <c r="BCQ1" s="17"/>
      <c r="BCR1" s="17"/>
      <c r="BCS1" s="17"/>
      <c r="BCT1" s="17"/>
      <c r="BCU1" s="17"/>
      <c r="BCV1" s="17"/>
      <c r="BCW1" s="17"/>
      <c r="BCX1" s="17"/>
      <c r="BCY1" s="17"/>
      <c r="BCZ1" s="17"/>
      <c r="BDA1" s="17"/>
      <c r="BDB1" s="17"/>
      <c r="BDC1" s="17"/>
      <c r="BDD1" s="17"/>
      <c r="BDE1" s="17"/>
      <c r="BDF1" s="17"/>
      <c r="BDG1" s="17"/>
      <c r="BDH1" s="17"/>
      <c r="BDI1" s="17"/>
      <c r="BDJ1" s="17"/>
      <c r="BDK1" s="17"/>
      <c r="BDL1" s="17"/>
      <c r="BDM1" s="17"/>
      <c r="BDN1" s="17"/>
      <c r="BDO1" s="17"/>
      <c r="BDP1" s="17"/>
      <c r="BDQ1" s="17"/>
      <c r="BDR1" s="17"/>
      <c r="BDS1" s="17"/>
      <c r="BDT1" s="17"/>
      <c r="BDU1" s="17"/>
      <c r="BDV1" s="17"/>
      <c r="BDW1" s="17"/>
      <c r="BDX1" s="17"/>
      <c r="BDY1" s="17"/>
      <c r="BDZ1" s="17"/>
      <c r="BEA1" s="17"/>
      <c r="BEB1" s="17"/>
      <c r="BEC1" s="17"/>
      <c r="BED1" s="17"/>
      <c r="BEE1" s="17"/>
      <c r="BEF1" s="17"/>
      <c r="BEG1" s="17"/>
      <c r="BEH1" s="17"/>
      <c r="BEI1" s="17"/>
      <c r="BEJ1" s="17"/>
      <c r="BEK1" s="17"/>
      <c r="BEL1" s="17"/>
      <c r="BEM1" s="17"/>
      <c r="BEN1" s="17"/>
      <c r="BEO1" s="17"/>
      <c r="BEP1" s="17"/>
      <c r="BEQ1" s="17"/>
      <c r="BER1" s="17"/>
      <c r="BES1" s="17"/>
      <c r="BET1" s="17"/>
      <c r="BEU1" s="17"/>
      <c r="BEV1" s="17"/>
      <c r="BEW1" s="17"/>
      <c r="BEX1" s="17"/>
      <c r="BEY1" s="17"/>
      <c r="BEZ1" s="17"/>
      <c r="BFA1" s="17"/>
      <c r="BFB1" s="17"/>
      <c r="BFC1" s="17"/>
      <c r="BFD1" s="17"/>
      <c r="BFE1" s="17"/>
      <c r="BFF1" s="17"/>
      <c r="BFG1" s="17"/>
      <c r="BFH1" s="17"/>
      <c r="BFI1" s="17"/>
      <c r="BFJ1" s="17"/>
      <c r="BFK1" s="17"/>
      <c r="BFL1" s="17"/>
      <c r="BFM1" s="17"/>
      <c r="BFN1" s="17"/>
      <c r="BFO1" s="17"/>
      <c r="BFP1" s="17"/>
      <c r="BFQ1" s="17"/>
      <c r="BFR1" s="17"/>
      <c r="BFS1" s="17"/>
      <c r="BFT1" s="17"/>
      <c r="BFU1" s="17"/>
      <c r="BFV1" s="17"/>
      <c r="BFW1" s="17"/>
      <c r="BFX1" s="17"/>
      <c r="BFY1" s="17"/>
      <c r="BFZ1" s="17"/>
      <c r="BGA1" s="17"/>
      <c r="BGB1" s="17"/>
      <c r="BGC1" s="17"/>
      <c r="BGD1" s="17"/>
      <c r="BGE1" s="17"/>
      <c r="BGF1" s="17"/>
      <c r="BGG1" s="17"/>
      <c r="BGH1" s="17"/>
      <c r="BGI1" s="17"/>
      <c r="BGJ1" s="17"/>
      <c r="BGK1" s="17"/>
      <c r="BGL1" s="17"/>
      <c r="BGM1" s="17"/>
      <c r="BGN1" s="17"/>
      <c r="BGO1" s="17"/>
      <c r="BGP1" s="17"/>
      <c r="BGQ1" s="17"/>
      <c r="BGR1" s="17"/>
      <c r="BGS1" s="17"/>
      <c r="BGT1" s="17"/>
      <c r="BGU1" s="17"/>
      <c r="BGV1" s="17"/>
      <c r="BGW1" s="17"/>
      <c r="BGX1" s="17"/>
      <c r="BGY1" s="17"/>
      <c r="BGZ1" s="17"/>
      <c r="BHA1" s="17"/>
      <c r="BHB1" s="17"/>
      <c r="BHC1" s="17"/>
      <c r="BHD1" s="17"/>
      <c r="BHE1" s="17"/>
      <c r="BHF1" s="17"/>
      <c r="BHG1" s="17"/>
      <c r="BHH1" s="17"/>
      <c r="BHI1" s="17"/>
      <c r="BHJ1" s="17"/>
      <c r="BHK1" s="17"/>
      <c r="BHL1" s="17"/>
      <c r="BHM1" s="17"/>
      <c r="BHN1" s="17"/>
      <c r="BHO1" s="17"/>
      <c r="BHP1" s="17"/>
      <c r="BHQ1" s="17"/>
      <c r="BHR1" s="17"/>
      <c r="BHS1" s="17"/>
      <c r="BHT1" s="17"/>
      <c r="BHU1" s="17"/>
      <c r="BHV1" s="17"/>
      <c r="BHW1" s="17"/>
      <c r="BHX1" s="17"/>
      <c r="BHY1" s="17"/>
      <c r="BHZ1" s="17"/>
      <c r="BIA1" s="17"/>
      <c r="BIB1" s="17"/>
      <c r="BIC1" s="17"/>
      <c r="BID1" s="17"/>
      <c r="BIE1" s="17"/>
      <c r="BIF1" s="17"/>
      <c r="BIG1" s="17"/>
      <c r="BIH1" s="17"/>
      <c r="BII1" s="17"/>
      <c r="BIJ1" s="17"/>
      <c r="BIK1" s="17"/>
      <c r="BIL1" s="17"/>
      <c r="BIM1" s="17"/>
      <c r="BIN1" s="17"/>
      <c r="BIO1" s="17"/>
      <c r="BIP1" s="17"/>
      <c r="BIQ1" s="17"/>
      <c r="BIR1" s="17"/>
      <c r="BIS1" s="17"/>
      <c r="BIT1" s="17"/>
      <c r="BIU1" s="17"/>
      <c r="BIV1" s="17"/>
      <c r="BIW1" s="17"/>
      <c r="BIX1" s="17"/>
      <c r="BIY1" s="17"/>
      <c r="BIZ1" s="17"/>
      <c r="BJA1" s="17"/>
      <c r="BJB1" s="17"/>
      <c r="BJC1" s="17"/>
      <c r="BJD1" s="17"/>
      <c r="BJE1" s="17"/>
      <c r="BJF1" s="17"/>
      <c r="BJG1" s="17"/>
      <c r="BJH1" s="17"/>
      <c r="BJI1" s="17"/>
      <c r="BJJ1" s="17"/>
      <c r="BJK1" s="17"/>
      <c r="BJL1" s="17"/>
      <c r="BJM1" s="17"/>
      <c r="BJN1" s="17"/>
      <c r="BJO1" s="17"/>
      <c r="BJP1" s="17"/>
      <c r="BJQ1" s="17"/>
      <c r="BJR1" s="17"/>
      <c r="BJS1" s="17"/>
      <c r="BJT1" s="17"/>
      <c r="BJU1" s="17"/>
      <c r="BJV1" s="17"/>
      <c r="BJW1" s="17"/>
      <c r="BJX1" s="17"/>
      <c r="BJY1" s="17"/>
      <c r="BJZ1" s="17"/>
      <c r="BKA1" s="17"/>
      <c r="BKB1" s="17"/>
      <c r="BKC1" s="17"/>
      <c r="BKD1" s="17"/>
      <c r="BKE1" s="17"/>
      <c r="BKF1" s="17"/>
      <c r="BKG1" s="17"/>
      <c r="BKH1" s="17"/>
      <c r="BKI1" s="17"/>
      <c r="BKJ1" s="17"/>
      <c r="BKK1" s="17"/>
      <c r="BKL1" s="17"/>
      <c r="BKM1" s="17"/>
      <c r="BKN1" s="17"/>
      <c r="BKO1" s="17"/>
      <c r="BKP1" s="17"/>
      <c r="BKQ1" s="17"/>
      <c r="BKR1" s="17"/>
      <c r="BKS1" s="17"/>
      <c r="BKT1" s="17"/>
      <c r="BKU1" s="17"/>
      <c r="BKV1" s="17"/>
      <c r="BKW1" s="17"/>
      <c r="BKX1" s="17"/>
      <c r="BKY1" s="17"/>
      <c r="BKZ1" s="17"/>
      <c r="BLA1" s="17"/>
      <c r="BLB1" s="17"/>
      <c r="BLC1" s="17"/>
      <c r="BLD1" s="17"/>
      <c r="BLE1" s="17"/>
      <c r="BLF1" s="17"/>
      <c r="BLG1" s="17"/>
      <c r="BLH1" s="17"/>
      <c r="BLI1" s="17"/>
      <c r="BLJ1" s="17"/>
      <c r="BLK1" s="17"/>
      <c r="BLL1" s="17"/>
      <c r="BLM1" s="17"/>
      <c r="BLN1" s="17"/>
      <c r="BLO1" s="17"/>
      <c r="BLP1" s="17"/>
      <c r="BLQ1" s="17"/>
      <c r="BLR1" s="17"/>
      <c r="BLS1" s="17"/>
      <c r="BLT1" s="17"/>
      <c r="BLU1" s="17"/>
      <c r="BLV1" s="17"/>
      <c r="BLW1" s="17"/>
      <c r="BLX1" s="17"/>
      <c r="BLY1" s="17"/>
      <c r="BLZ1" s="17"/>
      <c r="BMA1" s="17"/>
      <c r="BMB1" s="17"/>
      <c r="BMC1" s="17"/>
      <c r="BMD1" s="17"/>
      <c r="BME1" s="17"/>
      <c r="BMF1" s="17"/>
      <c r="BMG1" s="17"/>
      <c r="BMH1" s="17"/>
      <c r="BMI1" s="17"/>
      <c r="BMJ1" s="17"/>
      <c r="BMK1" s="17"/>
      <c r="BML1" s="17"/>
      <c r="BMM1" s="17"/>
      <c r="BMN1" s="17"/>
      <c r="BMO1" s="17"/>
      <c r="BMP1" s="17"/>
      <c r="BMQ1" s="17"/>
      <c r="BMR1" s="17"/>
      <c r="BMS1" s="17"/>
      <c r="BMT1" s="17"/>
      <c r="BMU1" s="17"/>
      <c r="BMV1" s="17"/>
      <c r="BMW1" s="17"/>
      <c r="BMX1" s="17"/>
      <c r="BMY1" s="17"/>
      <c r="BMZ1" s="17"/>
      <c r="BNA1" s="17"/>
      <c r="BNB1" s="17"/>
      <c r="BNC1" s="17"/>
      <c r="BND1" s="17"/>
      <c r="BNE1" s="17"/>
      <c r="BNF1" s="17"/>
      <c r="BNG1" s="17"/>
      <c r="BNH1" s="17"/>
      <c r="BNI1" s="17"/>
      <c r="BNJ1" s="17"/>
      <c r="BNK1" s="17"/>
      <c r="BNL1" s="17"/>
      <c r="BNM1" s="17"/>
      <c r="BNN1" s="17"/>
      <c r="BNO1" s="17"/>
      <c r="BNP1" s="17"/>
      <c r="BNQ1" s="17"/>
      <c r="BNR1" s="17"/>
      <c r="BNS1" s="17"/>
      <c r="BNT1" s="17"/>
      <c r="BNU1" s="17"/>
      <c r="BNV1" s="17"/>
      <c r="BNW1" s="17"/>
      <c r="BNX1" s="17"/>
      <c r="BNY1" s="17"/>
      <c r="BNZ1" s="17"/>
      <c r="BOA1" s="17"/>
      <c r="BOB1" s="17"/>
      <c r="BOC1" s="17"/>
      <c r="BOD1" s="17"/>
      <c r="BOE1" s="17"/>
      <c r="BOF1" s="17"/>
      <c r="BOG1" s="17"/>
      <c r="BOH1" s="17"/>
      <c r="BOI1" s="17"/>
      <c r="BOJ1" s="17"/>
      <c r="BOK1" s="17"/>
      <c r="BOL1" s="17"/>
      <c r="BOM1" s="17"/>
      <c r="BON1" s="17"/>
      <c r="BOO1" s="17"/>
      <c r="BOP1" s="17"/>
      <c r="BOQ1" s="17"/>
      <c r="BOR1" s="17"/>
      <c r="BOS1" s="17"/>
      <c r="BOT1" s="17"/>
      <c r="BOU1" s="17"/>
      <c r="BOV1" s="17"/>
      <c r="BOW1" s="17"/>
      <c r="BOX1" s="17"/>
      <c r="BOY1" s="17"/>
      <c r="BOZ1" s="17"/>
      <c r="BPA1" s="17"/>
      <c r="BPB1" s="17"/>
      <c r="BPC1" s="17"/>
      <c r="BPD1" s="17"/>
      <c r="BPE1" s="17"/>
      <c r="BPF1" s="17"/>
      <c r="BPG1" s="17"/>
      <c r="BPH1" s="17"/>
      <c r="BPI1" s="17"/>
      <c r="BPJ1" s="17"/>
      <c r="BPK1" s="17"/>
      <c r="BPL1" s="17"/>
      <c r="BPM1" s="17"/>
      <c r="BPN1" s="17"/>
      <c r="BPO1" s="17"/>
      <c r="BPP1" s="17"/>
      <c r="BPQ1" s="17"/>
      <c r="BPR1" s="17"/>
      <c r="BPS1" s="17"/>
      <c r="BPT1" s="17"/>
      <c r="BPU1" s="17"/>
      <c r="BPV1" s="17"/>
      <c r="BPW1" s="17"/>
      <c r="BPX1" s="17"/>
      <c r="BPY1" s="17"/>
      <c r="BPZ1" s="17"/>
      <c r="BQA1" s="17"/>
      <c r="BQB1" s="17"/>
      <c r="BQC1" s="17"/>
      <c r="BQD1" s="17"/>
      <c r="BQE1" s="17"/>
      <c r="BQF1" s="17"/>
      <c r="BQG1" s="17"/>
      <c r="BQH1" s="17"/>
      <c r="BQI1" s="17"/>
      <c r="BQJ1" s="17"/>
      <c r="BQK1" s="17"/>
      <c r="BQL1" s="17"/>
      <c r="BQM1" s="17"/>
      <c r="BQN1" s="17"/>
      <c r="BQO1" s="17"/>
      <c r="BQP1" s="17"/>
      <c r="BQQ1" s="17"/>
      <c r="BQR1" s="17"/>
      <c r="BQS1" s="17"/>
      <c r="BQT1" s="17"/>
      <c r="BQU1" s="17"/>
      <c r="BQV1" s="17"/>
      <c r="BQW1" s="17"/>
      <c r="BQX1" s="17"/>
      <c r="BQY1" s="17"/>
      <c r="BQZ1" s="17"/>
      <c r="BRA1" s="17"/>
      <c r="BRB1" s="17"/>
      <c r="BRC1" s="17"/>
      <c r="BRD1" s="17"/>
      <c r="BRE1" s="17"/>
      <c r="BRF1" s="17"/>
      <c r="BRG1" s="17"/>
      <c r="BRH1" s="17"/>
      <c r="BRI1" s="17"/>
      <c r="BRJ1" s="17"/>
      <c r="BRK1" s="17"/>
      <c r="BRL1" s="17"/>
      <c r="BRM1" s="17"/>
      <c r="BRN1" s="17"/>
      <c r="BRO1" s="17"/>
      <c r="BRP1" s="17"/>
      <c r="BRQ1" s="17"/>
      <c r="BRR1" s="17"/>
      <c r="BRS1" s="17"/>
      <c r="BRT1" s="17"/>
      <c r="BRU1" s="17"/>
      <c r="BRV1" s="17"/>
      <c r="BRW1" s="17"/>
      <c r="BRX1" s="17"/>
      <c r="BRY1" s="17"/>
      <c r="BRZ1" s="17"/>
      <c r="BSA1" s="17"/>
      <c r="BSB1" s="17"/>
      <c r="BSC1" s="17"/>
      <c r="BSD1" s="17"/>
      <c r="BSE1" s="17"/>
      <c r="BSF1" s="17"/>
      <c r="BSG1" s="17"/>
      <c r="BSH1" s="17"/>
      <c r="BSI1" s="17"/>
      <c r="BSJ1" s="17"/>
      <c r="BSK1" s="17"/>
      <c r="BSL1" s="17"/>
      <c r="BSM1" s="17"/>
      <c r="BSN1" s="17"/>
      <c r="BSO1" s="17"/>
      <c r="BSP1" s="17"/>
      <c r="BSQ1" s="17"/>
      <c r="BSR1" s="17"/>
      <c r="BSS1" s="17"/>
      <c r="BST1" s="17"/>
      <c r="BSU1" s="17"/>
      <c r="BSV1" s="17"/>
      <c r="BSW1" s="17"/>
      <c r="BSX1" s="17"/>
      <c r="BSY1" s="17"/>
      <c r="BSZ1" s="17"/>
      <c r="BTA1" s="17"/>
      <c r="BTB1" s="17"/>
      <c r="BTC1" s="17"/>
      <c r="BTD1" s="17"/>
      <c r="BTE1" s="17"/>
      <c r="BTF1" s="17"/>
      <c r="BTG1" s="17"/>
      <c r="BTH1" s="17"/>
      <c r="BTI1" s="17"/>
      <c r="BTJ1" s="17"/>
      <c r="BTK1" s="17"/>
      <c r="BTL1" s="17"/>
      <c r="BTM1" s="17"/>
      <c r="BTN1" s="17"/>
      <c r="BTO1" s="17"/>
      <c r="BTP1" s="17"/>
      <c r="BTQ1" s="17"/>
      <c r="BTR1" s="17"/>
      <c r="BTS1" s="17"/>
      <c r="BTT1" s="17"/>
      <c r="BTU1" s="17"/>
      <c r="BTV1" s="17"/>
      <c r="BTW1" s="17"/>
      <c r="BTX1" s="17"/>
      <c r="BTY1" s="17"/>
      <c r="BTZ1" s="17"/>
      <c r="BUA1" s="17"/>
      <c r="BUB1" s="17"/>
      <c r="BUC1" s="17"/>
      <c r="BUD1" s="17"/>
      <c r="BUE1" s="17"/>
      <c r="BUF1" s="17"/>
      <c r="BUG1" s="17"/>
      <c r="BUH1" s="17"/>
      <c r="BUI1" s="17"/>
      <c r="BUJ1" s="17"/>
      <c r="BUK1" s="17"/>
      <c r="BUL1" s="17"/>
      <c r="BUM1" s="17"/>
      <c r="BUN1" s="17"/>
      <c r="BUO1" s="17"/>
      <c r="BUP1" s="17"/>
      <c r="BUQ1" s="17"/>
      <c r="BUR1" s="17"/>
      <c r="BUS1" s="17"/>
      <c r="BUT1" s="17"/>
      <c r="BUU1" s="17"/>
      <c r="BUV1" s="17"/>
      <c r="BUW1" s="17"/>
      <c r="BUX1" s="17"/>
      <c r="BUY1" s="17"/>
      <c r="BUZ1" s="17"/>
      <c r="BVA1" s="17"/>
      <c r="BVB1" s="17"/>
      <c r="BVC1" s="17"/>
      <c r="BVD1" s="17"/>
      <c r="BVE1" s="17"/>
      <c r="BVF1" s="17"/>
      <c r="BVG1" s="17"/>
      <c r="BVH1" s="17"/>
      <c r="BVI1" s="17"/>
      <c r="BVJ1" s="17"/>
      <c r="BVK1" s="17"/>
      <c r="BVL1" s="17"/>
      <c r="BVM1" s="17"/>
      <c r="BVN1" s="17"/>
      <c r="BVO1" s="17"/>
      <c r="BVP1" s="17"/>
      <c r="BVQ1" s="17"/>
      <c r="BVR1" s="17"/>
      <c r="BVS1" s="17"/>
      <c r="BVT1" s="17"/>
      <c r="BVU1" s="17"/>
      <c r="BVV1" s="17"/>
      <c r="BVW1" s="17"/>
      <c r="BVX1" s="17"/>
      <c r="BVY1" s="17"/>
      <c r="BVZ1" s="17"/>
      <c r="BWA1" s="17"/>
      <c r="BWB1" s="17"/>
      <c r="BWC1" s="17"/>
      <c r="BWD1" s="17"/>
      <c r="BWE1" s="17"/>
      <c r="BWF1" s="17"/>
      <c r="BWG1" s="17"/>
      <c r="BWH1" s="17"/>
      <c r="BWI1" s="17"/>
      <c r="BWJ1" s="17"/>
      <c r="BWK1" s="17"/>
      <c r="BWL1" s="17"/>
      <c r="BWM1" s="17"/>
      <c r="BWN1" s="17"/>
      <c r="BWO1" s="17"/>
      <c r="BWP1" s="17"/>
      <c r="BWQ1" s="17"/>
      <c r="BWR1" s="17"/>
      <c r="BWS1" s="17"/>
      <c r="BWT1" s="17"/>
      <c r="BWU1" s="17"/>
      <c r="BWV1" s="17"/>
      <c r="BWW1" s="17"/>
      <c r="BWX1" s="17"/>
      <c r="BWY1" s="17"/>
      <c r="BWZ1" s="17"/>
      <c r="BXA1" s="17"/>
      <c r="BXB1" s="17"/>
      <c r="BXC1" s="17"/>
      <c r="BXD1" s="17"/>
      <c r="BXE1" s="17"/>
      <c r="BXF1" s="17"/>
      <c r="BXG1" s="17"/>
      <c r="BXH1" s="17"/>
      <c r="BXI1" s="17"/>
      <c r="BXJ1" s="17"/>
      <c r="BXK1" s="17"/>
      <c r="BXL1" s="17"/>
      <c r="BXM1" s="17"/>
      <c r="BXN1" s="17"/>
      <c r="BXO1" s="17"/>
      <c r="BXP1" s="17"/>
      <c r="BXQ1" s="17"/>
      <c r="BXR1" s="17"/>
      <c r="BXS1" s="17"/>
      <c r="BXT1" s="17"/>
      <c r="BXU1" s="17"/>
      <c r="BXV1" s="17"/>
      <c r="BXW1" s="17"/>
      <c r="BXX1" s="17"/>
      <c r="BXY1" s="17"/>
      <c r="BXZ1" s="17"/>
      <c r="BYA1" s="17"/>
      <c r="BYB1" s="17"/>
      <c r="BYC1" s="17"/>
      <c r="BYD1" s="17"/>
      <c r="BYE1" s="17"/>
      <c r="BYF1" s="17"/>
      <c r="BYG1" s="17"/>
      <c r="BYH1" s="17"/>
      <c r="BYI1" s="17"/>
      <c r="BYJ1" s="17"/>
      <c r="BYK1" s="17"/>
      <c r="BYL1" s="17"/>
      <c r="BYM1" s="17"/>
      <c r="BYN1" s="17"/>
      <c r="BYO1" s="17"/>
      <c r="BYP1" s="17"/>
      <c r="BYQ1" s="17"/>
      <c r="BYR1" s="17"/>
      <c r="BYS1" s="17"/>
      <c r="BYT1" s="17"/>
      <c r="BYU1" s="17"/>
      <c r="BYV1" s="17"/>
      <c r="BYW1" s="17"/>
      <c r="BYX1" s="17"/>
      <c r="BYY1" s="17"/>
      <c r="BYZ1" s="17"/>
      <c r="BZA1" s="17"/>
      <c r="BZB1" s="17"/>
      <c r="BZC1" s="17"/>
      <c r="BZD1" s="17"/>
      <c r="BZE1" s="17"/>
      <c r="BZF1" s="17"/>
      <c r="BZG1" s="17"/>
      <c r="BZH1" s="17"/>
      <c r="BZI1" s="17"/>
      <c r="BZJ1" s="17"/>
      <c r="BZK1" s="17"/>
      <c r="BZL1" s="17"/>
      <c r="BZM1" s="17"/>
      <c r="BZN1" s="17"/>
      <c r="BZO1" s="17"/>
      <c r="BZP1" s="17"/>
      <c r="BZQ1" s="17"/>
      <c r="BZR1" s="17"/>
      <c r="BZS1" s="17"/>
      <c r="BZT1" s="17"/>
      <c r="BZU1" s="17"/>
      <c r="BZV1" s="17"/>
      <c r="BZW1" s="17"/>
      <c r="BZX1" s="17"/>
      <c r="BZY1" s="17"/>
      <c r="BZZ1" s="17"/>
      <c r="CAA1" s="17"/>
      <c r="CAB1" s="17"/>
      <c r="CAC1" s="17"/>
      <c r="CAD1" s="17"/>
      <c r="CAE1" s="17"/>
      <c r="CAF1" s="17"/>
      <c r="CAG1" s="17"/>
      <c r="CAH1" s="17"/>
      <c r="CAI1" s="17"/>
      <c r="CAJ1" s="17"/>
      <c r="CAK1" s="17"/>
      <c r="CAL1" s="17"/>
      <c r="CAM1" s="17"/>
      <c r="CAN1" s="17"/>
      <c r="CAO1" s="17"/>
      <c r="CAP1" s="17"/>
      <c r="CAQ1" s="17"/>
      <c r="CAR1" s="17"/>
      <c r="CAS1" s="17"/>
      <c r="CAT1" s="17"/>
      <c r="CAU1" s="17"/>
      <c r="CAV1" s="17"/>
      <c r="CAW1" s="17"/>
      <c r="CAX1" s="17"/>
      <c r="CAY1" s="17"/>
      <c r="CAZ1" s="17"/>
      <c r="CBA1" s="17"/>
      <c r="CBB1" s="17"/>
      <c r="CBC1" s="17"/>
      <c r="CBD1" s="17"/>
      <c r="CBE1" s="17"/>
      <c r="CBF1" s="17"/>
      <c r="CBG1" s="17"/>
      <c r="CBH1" s="17"/>
      <c r="CBI1" s="17"/>
      <c r="CBJ1" s="17"/>
      <c r="CBK1" s="17"/>
      <c r="CBL1" s="17"/>
      <c r="CBM1" s="17"/>
      <c r="CBN1" s="17"/>
      <c r="CBO1" s="17"/>
      <c r="CBP1" s="17"/>
      <c r="CBQ1" s="17"/>
      <c r="CBR1" s="17"/>
      <c r="CBS1" s="17"/>
      <c r="CBT1" s="17"/>
      <c r="CBU1" s="17"/>
      <c r="CBV1" s="17"/>
      <c r="CBW1" s="17"/>
      <c r="CBX1" s="17"/>
      <c r="CBY1" s="17"/>
      <c r="CBZ1" s="17"/>
      <c r="CCA1" s="17"/>
      <c r="CCB1" s="17"/>
      <c r="CCC1" s="17"/>
      <c r="CCD1" s="17"/>
      <c r="CCE1" s="17"/>
      <c r="CCF1" s="17"/>
      <c r="CCG1" s="17"/>
      <c r="CCH1" s="17"/>
      <c r="CCI1" s="17"/>
      <c r="CCJ1" s="17"/>
      <c r="CCK1" s="17"/>
      <c r="CCL1" s="17"/>
      <c r="CCM1" s="17"/>
      <c r="CCN1" s="17"/>
      <c r="CCO1" s="17"/>
      <c r="CCP1" s="17"/>
      <c r="CCQ1" s="17"/>
      <c r="CCR1" s="17"/>
      <c r="CCS1" s="17"/>
      <c r="CCT1" s="17"/>
      <c r="CCU1" s="17"/>
      <c r="CCV1" s="17"/>
      <c r="CCW1" s="17"/>
      <c r="CCX1" s="17"/>
      <c r="CCY1" s="17"/>
      <c r="CCZ1" s="17"/>
      <c r="CDA1" s="17"/>
      <c r="CDB1" s="17"/>
      <c r="CDC1" s="17"/>
      <c r="CDD1" s="17"/>
      <c r="CDE1" s="17"/>
      <c r="CDF1" s="17"/>
      <c r="CDG1" s="17"/>
      <c r="CDH1" s="17"/>
      <c r="CDI1" s="17"/>
      <c r="CDJ1" s="17"/>
      <c r="CDK1" s="17"/>
      <c r="CDL1" s="17"/>
      <c r="CDM1" s="17"/>
      <c r="CDN1" s="17"/>
      <c r="CDO1" s="17"/>
      <c r="CDP1" s="17"/>
      <c r="CDQ1" s="17"/>
      <c r="CDR1" s="17"/>
      <c r="CDS1" s="17"/>
      <c r="CDT1" s="17"/>
      <c r="CDU1" s="17"/>
      <c r="CDV1" s="17"/>
      <c r="CDW1" s="17"/>
      <c r="CDX1" s="17"/>
      <c r="CDY1" s="17"/>
      <c r="CDZ1" s="17"/>
      <c r="CEA1" s="17"/>
      <c r="CEB1" s="17"/>
      <c r="CEC1" s="17"/>
      <c r="CED1" s="17"/>
      <c r="CEE1" s="17"/>
      <c r="CEF1" s="17"/>
      <c r="CEG1" s="17"/>
      <c r="CEH1" s="17"/>
      <c r="CEI1" s="17"/>
      <c r="CEJ1" s="17"/>
      <c r="CEK1" s="17"/>
      <c r="CEL1" s="17"/>
      <c r="CEM1" s="17"/>
      <c r="CEN1" s="17"/>
      <c r="CEO1" s="17"/>
      <c r="CEP1" s="17"/>
      <c r="CEQ1" s="17"/>
      <c r="CER1" s="17"/>
      <c r="CES1" s="17"/>
      <c r="CET1" s="17"/>
      <c r="CEU1" s="17"/>
      <c r="CEV1" s="17"/>
      <c r="CEW1" s="17"/>
      <c r="CEX1" s="17"/>
      <c r="CEY1" s="17"/>
      <c r="CEZ1" s="17"/>
      <c r="CFA1" s="17"/>
      <c r="CFB1" s="17"/>
      <c r="CFC1" s="17"/>
      <c r="CFD1" s="17"/>
      <c r="CFE1" s="17"/>
      <c r="CFF1" s="17"/>
      <c r="CFG1" s="17"/>
      <c r="CFH1" s="17"/>
      <c r="CFI1" s="17"/>
      <c r="CFJ1" s="17"/>
      <c r="CFK1" s="17"/>
      <c r="CFL1" s="17"/>
      <c r="CFM1" s="17"/>
      <c r="CFN1" s="17"/>
      <c r="CFO1" s="17"/>
      <c r="CFP1" s="17"/>
      <c r="CFQ1" s="17"/>
      <c r="CFR1" s="17"/>
      <c r="CFS1" s="17"/>
      <c r="CFT1" s="17"/>
      <c r="CFU1" s="17"/>
      <c r="CFV1" s="17"/>
      <c r="CFW1" s="17"/>
      <c r="CFX1" s="17"/>
      <c r="CFY1" s="17"/>
      <c r="CFZ1" s="17"/>
      <c r="CGA1" s="17"/>
      <c r="CGB1" s="17"/>
      <c r="CGC1" s="17"/>
      <c r="CGD1" s="17"/>
      <c r="CGE1" s="17"/>
      <c r="CGF1" s="17"/>
      <c r="CGG1" s="17"/>
      <c r="CGH1" s="17"/>
      <c r="CGI1" s="17"/>
      <c r="CGJ1" s="17"/>
      <c r="CGK1" s="17"/>
      <c r="CGL1" s="17"/>
      <c r="CGM1" s="17"/>
      <c r="CGN1" s="17"/>
      <c r="CGO1" s="17"/>
      <c r="CGP1" s="17"/>
      <c r="CGQ1" s="17"/>
      <c r="CGR1" s="17"/>
      <c r="CGS1" s="17"/>
      <c r="CGT1" s="17"/>
      <c r="CGU1" s="17"/>
      <c r="CGV1" s="17"/>
      <c r="CGW1" s="17"/>
      <c r="CGX1" s="17"/>
      <c r="CGY1" s="17"/>
      <c r="CGZ1" s="17"/>
      <c r="CHA1" s="17"/>
      <c r="CHB1" s="17"/>
      <c r="CHC1" s="17"/>
      <c r="CHD1" s="17"/>
      <c r="CHE1" s="17"/>
      <c r="CHF1" s="17"/>
      <c r="CHG1" s="17"/>
      <c r="CHH1" s="17"/>
      <c r="CHI1" s="17"/>
      <c r="CHJ1" s="17"/>
      <c r="CHK1" s="17"/>
      <c r="CHL1" s="17"/>
      <c r="CHM1" s="17"/>
      <c r="CHN1" s="17"/>
      <c r="CHO1" s="17"/>
      <c r="CHP1" s="17"/>
      <c r="CHQ1" s="17"/>
      <c r="CHR1" s="17"/>
      <c r="CHS1" s="17"/>
      <c r="CHT1" s="17"/>
      <c r="CHU1" s="17"/>
      <c r="CHV1" s="17"/>
      <c r="CHW1" s="17"/>
      <c r="CHX1" s="17"/>
      <c r="CHY1" s="17"/>
      <c r="CHZ1" s="17"/>
      <c r="CIA1" s="17"/>
      <c r="CIB1" s="17"/>
      <c r="CIC1" s="17"/>
      <c r="CID1" s="17"/>
      <c r="CIE1" s="17"/>
      <c r="CIF1" s="17"/>
      <c r="CIG1" s="17"/>
      <c r="CIH1" s="17"/>
      <c r="CII1" s="17"/>
      <c r="CIJ1" s="17"/>
      <c r="CIK1" s="17"/>
      <c r="CIL1" s="17"/>
      <c r="CIM1" s="17"/>
      <c r="CIN1" s="17"/>
      <c r="CIO1" s="17"/>
      <c r="CIP1" s="17"/>
      <c r="CIQ1" s="17"/>
      <c r="CIR1" s="17"/>
      <c r="CIS1" s="17"/>
      <c r="CIT1" s="17"/>
      <c r="CIU1" s="17"/>
      <c r="CIV1" s="17"/>
      <c r="CIW1" s="17"/>
      <c r="CIX1" s="17"/>
      <c r="CIY1" s="17"/>
      <c r="CIZ1" s="17"/>
      <c r="CJA1" s="17"/>
      <c r="CJB1" s="17"/>
      <c r="CJC1" s="17"/>
      <c r="CJD1" s="17"/>
      <c r="CJE1" s="17"/>
      <c r="CJF1" s="17"/>
      <c r="CJG1" s="17"/>
      <c r="CJH1" s="17"/>
      <c r="CJI1" s="17"/>
      <c r="CJJ1" s="17"/>
      <c r="CJK1" s="17"/>
      <c r="CJL1" s="17"/>
      <c r="CJM1" s="17"/>
      <c r="CJN1" s="17"/>
      <c r="CJO1" s="17"/>
      <c r="CJP1" s="17"/>
      <c r="CJQ1" s="17"/>
      <c r="CJR1" s="17"/>
      <c r="CJS1" s="17"/>
      <c r="CJT1" s="17"/>
      <c r="CJU1" s="17"/>
      <c r="CJV1" s="17"/>
      <c r="CJW1" s="17"/>
      <c r="CJX1" s="17"/>
      <c r="CJY1" s="17"/>
      <c r="CJZ1" s="17"/>
      <c r="CKA1" s="17"/>
      <c r="CKB1" s="17"/>
      <c r="CKC1" s="17"/>
      <c r="CKD1" s="17"/>
      <c r="CKE1" s="17"/>
      <c r="CKF1" s="17"/>
      <c r="CKG1" s="17"/>
      <c r="CKH1" s="17"/>
      <c r="CKI1" s="17"/>
      <c r="CKJ1" s="17"/>
      <c r="CKK1" s="17"/>
      <c r="CKL1" s="17"/>
      <c r="CKM1" s="17"/>
      <c r="CKN1" s="17"/>
      <c r="CKO1" s="17"/>
      <c r="CKP1" s="17"/>
      <c r="CKQ1" s="17"/>
      <c r="CKR1" s="17"/>
      <c r="CKS1" s="17"/>
      <c r="CKT1" s="17"/>
      <c r="CKU1" s="17"/>
      <c r="CKV1" s="17"/>
      <c r="CKW1" s="17"/>
      <c r="CKX1" s="17"/>
      <c r="CKY1" s="17"/>
      <c r="CKZ1" s="17"/>
      <c r="CLA1" s="17"/>
      <c r="CLB1" s="17"/>
      <c r="CLC1" s="17"/>
      <c r="CLD1" s="17"/>
      <c r="CLE1" s="17"/>
      <c r="CLF1" s="17"/>
      <c r="CLG1" s="17"/>
      <c r="CLH1" s="17"/>
      <c r="CLI1" s="17"/>
      <c r="CLJ1" s="17"/>
      <c r="CLK1" s="17"/>
      <c r="CLL1" s="17"/>
      <c r="CLM1" s="17"/>
      <c r="CLN1" s="17"/>
      <c r="CLO1" s="17"/>
      <c r="CLP1" s="17"/>
      <c r="CLQ1" s="17"/>
      <c r="CLR1" s="17"/>
      <c r="CLS1" s="17"/>
      <c r="CLT1" s="17"/>
      <c r="CLU1" s="17"/>
      <c r="CLV1" s="17"/>
      <c r="CLW1" s="17"/>
      <c r="CLX1" s="17"/>
      <c r="CLY1" s="17"/>
      <c r="CLZ1" s="17"/>
      <c r="CMA1" s="17"/>
      <c r="CMB1" s="17"/>
      <c r="CMC1" s="17"/>
      <c r="CMD1" s="17"/>
      <c r="CME1" s="17"/>
      <c r="CMF1" s="17"/>
      <c r="CMG1" s="17"/>
      <c r="CMH1" s="17"/>
      <c r="CMI1" s="17"/>
      <c r="CMJ1" s="17"/>
      <c r="CMK1" s="17"/>
      <c r="CML1" s="17"/>
      <c r="CMM1" s="17"/>
      <c r="CMN1" s="17"/>
      <c r="CMO1" s="17"/>
      <c r="CMP1" s="17"/>
      <c r="CMQ1" s="17"/>
      <c r="CMR1" s="17"/>
      <c r="CMS1" s="17"/>
      <c r="CMT1" s="17"/>
      <c r="CMU1" s="17"/>
      <c r="CMV1" s="17"/>
      <c r="CMW1" s="17"/>
      <c r="CMX1" s="17"/>
      <c r="CMY1" s="17"/>
      <c r="CMZ1" s="17"/>
      <c r="CNA1" s="17"/>
      <c r="CNB1" s="17"/>
      <c r="CNC1" s="17"/>
      <c r="CND1" s="17"/>
      <c r="CNE1" s="17"/>
      <c r="CNF1" s="17"/>
      <c r="CNG1" s="17"/>
      <c r="CNH1" s="17"/>
      <c r="CNI1" s="17"/>
      <c r="CNJ1" s="17"/>
      <c r="CNK1" s="17"/>
      <c r="CNL1" s="17"/>
      <c r="CNM1" s="17"/>
      <c r="CNN1" s="17"/>
      <c r="CNO1" s="17"/>
      <c r="CNP1" s="17"/>
      <c r="CNQ1" s="17"/>
      <c r="CNR1" s="17"/>
      <c r="CNS1" s="17"/>
      <c r="CNT1" s="17"/>
      <c r="CNU1" s="17"/>
      <c r="CNV1" s="17"/>
      <c r="CNW1" s="17"/>
      <c r="CNX1" s="17"/>
      <c r="CNY1" s="17"/>
      <c r="CNZ1" s="17"/>
      <c r="COA1" s="17"/>
      <c r="COB1" s="17"/>
      <c r="COC1" s="17"/>
      <c r="COD1" s="17"/>
      <c r="COE1" s="17"/>
      <c r="COF1" s="17"/>
      <c r="COG1" s="17"/>
      <c r="COH1" s="17"/>
      <c r="COI1" s="17"/>
      <c r="COJ1" s="17"/>
      <c r="COK1" s="17"/>
      <c r="COL1" s="17"/>
      <c r="COM1" s="17"/>
      <c r="CON1" s="17"/>
      <c r="COO1" s="17"/>
      <c r="COP1" s="17"/>
      <c r="COQ1" s="17"/>
      <c r="COR1" s="17"/>
      <c r="COS1" s="17"/>
      <c r="COT1" s="17"/>
      <c r="COU1" s="17"/>
      <c r="COV1" s="17"/>
      <c r="COW1" s="17"/>
      <c r="COX1" s="17"/>
      <c r="COY1" s="17"/>
      <c r="COZ1" s="17"/>
      <c r="CPA1" s="17"/>
      <c r="CPB1" s="17"/>
      <c r="CPC1" s="17"/>
      <c r="CPD1" s="17"/>
      <c r="CPE1" s="17"/>
      <c r="CPF1" s="17"/>
      <c r="CPG1" s="17"/>
      <c r="CPH1" s="17"/>
      <c r="CPI1" s="17"/>
      <c r="CPJ1" s="17"/>
      <c r="CPK1" s="17"/>
      <c r="CPL1" s="17"/>
      <c r="CPM1" s="17"/>
      <c r="CPN1" s="17"/>
      <c r="CPO1" s="17"/>
      <c r="CPP1" s="17"/>
      <c r="CPQ1" s="17"/>
      <c r="CPR1" s="17"/>
      <c r="CPS1" s="17"/>
      <c r="CPT1" s="17"/>
      <c r="CPU1" s="17"/>
      <c r="CPV1" s="17"/>
      <c r="CPW1" s="17"/>
      <c r="CPX1" s="17"/>
      <c r="CPY1" s="17"/>
      <c r="CPZ1" s="17"/>
      <c r="CQA1" s="17"/>
      <c r="CQB1" s="17"/>
      <c r="CQC1" s="17"/>
      <c r="CQD1" s="17"/>
      <c r="CQE1" s="17"/>
      <c r="CQF1" s="17"/>
      <c r="CQG1" s="17"/>
      <c r="CQH1" s="17"/>
      <c r="CQI1" s="17"/>
      <c r="CQJ1" s="17"/>
      <c r="CQK1" s="17"/>
      <c r="CQL1" s="17"/>
      <c r="CQM1" s="17"/>
      <c r="CQN1" s="17"/>
      <c r="CQO1" s="17"/>
      <c r="CQP1" s="17"/>
      <c r="CQQ1" s="17"/>
      <c r="CQR1" s="17"/>
      <c r="CQS1" s="17"/>
      <c r="CQT1" s="17"/>
      <c r="CQU1" s="17"/>
      <c r="CQV1" s="17"/>
      <c r="CQW1" s="17"/>
      <c r="CQX1" s="17"/>
      <c r="CQY1" s="17"/>
      <c r="CQZ1" s="17"/>
      <c r="CRA1" s="17"/>
      <c r="CRB1" s="17"/>
      <c r="CRC1" s="17"/>
      <c r="CRD1" s="17"/>
      <c r="CRE1" s="17"/>
      <c r="CRF1" s="17"/>
      <c r="CRG1" s="17"/>
      <c r="CRH1" s="17"/>
      <c r="CRI1" s="17"/>
      <c r="CRJ1" s="17"/>
      <c r="CRK1" s="17"/>
      <c r="CRL1" s="17"/>
      <c r="CRM1" s="17"/>
      <c r="CRN1" s="17"/>
      <c r="CRO1" s="17"/>
      <c r="CRP1" s="17"/>
      <c r="CRQ1" s="17"/>
      <c r="CRR1" s="17"/>
      <c r="CRS1" s="17"/>
      <c r="CRT1" s="17"/>
      <c r="CRU1" s="17"/>
      <c r="CRV1" s="17"/>
      <c r="CRW1" s="17"/>
      <c r="CRX1" s="17"/>
      <c r="CRY1" s="17"/>
      <c r="CRZ1" s="17"/>
      <c r="CSA1" s="17"/>
      <c r="CSB1" s="17"/>
      <c r="CSC1" s="17"/>
      <c r="CSD1" s="17"/>
      <c r="CSE1" s="17"/>
      <c r="CSF1" s="17"/>
      <c r="CSG1" s="17"/>
      <c r="CSH1" s="17"/>
      <c r="CSI1" s="17"/>
      <c r="CSJ1" s="17"/>
      <c r="CSK1" s="17"/>
      <c r="CSL1" s="17"/>
      <c r="CSM1" s="17"/>
      <c r="CSN1" s="17"/>
      <c r="CSO1" s="17"/>
      <c r="CSP1" s="17"/>
      <c r="CSQ1" s="17"/>
      <c r="CSR1" s="17"/>
      <c r="CSS1" s="17"/>
      <c r="CST1" s="17"/>
      <c r="CSU1" s="17"/>
      <c r="CSV1" s="17"/>
      <c r="CSW1" s="17"/>
      <c r="CSX1" s="17"/>
      <c r="CSY1" s="17"/>
      <c r="CSZ1" s="17"/>
      <c r="CTA1" s="17"/>
      <c r="CTB1" s="17"/>
      <c r="CTC1" s="17"/>
      <c r="CTD1" s="17"/>
      <c r="CTE1" s="17"/>
      <c r="CTF1" s="17"/>
      <c r="CTG1" s="17"/>
      <c r="CTH1" s="17"/>
      <c r="CTI1" s="17"/>
      <c r="CTJ1" s="17"/>
      <c r="CTK1" s="17"/>
      <c r="CTL1" s="17"/>
      <c r="CTM1" s="17"/>
      <c r="CTN1" s="17"/>
      <c r="CTO1" s="17"/>
      <c r="CTP1" s="17"/>
      <c r="CTQ1" s="17"/>
      <c r="CTR1" s="17"/>
      <c r="CTS1" s="17"/>
      <c r="CTT1" s="17"/>
      <c r="CTU1" s="17"/>
      <c r="CTV1" s="17"/>
      <c r="CTW1" s="17"/>
      <c r="CTX1" s="17"/>
      <c r="CTY1" s="17"/>
      <c r="CTZ1" s="17"/>
      <c r="CUA1" s="17"/>
      <c r="CUB1" s="17"/>
      <c r="CUC1" s="17"/>
      <c r="CUD1" s="17"/>
      <c r="CUE1" s="17"/>
      <c r="CUF1" s="17"/>
      <c r="CUG1" s="17"/>
      <c r="CUH1" s="17"/>
      <c r="CUI1" s="17"/>
      <c r="CUJ1" s="17"/>
      <c r="CUK1" s="17"/>
      <c r="CUL1" s="17"/>
      <c r="CUM1" s="17"/>
      <c r="CUN1" s="17"/>
      <c r="CUO1" s="17"/>
      <c r="CUP1" s="17"/>
      <c r="CUQ1" s="17"/>
      <c r="CUR1" s="17"/>
      <c r="CUS1" s="17"/>
      <c r="CUT1" s="17"/>
      <c r="CUU1" s="17"/>
      <c r="CUV1" s="17"/>
      <c r="CUW1" s="17"/>
      <c r="CUX1" s="17"/>
      <c r="CUY1" s="17"/>
      <c r="CUZ1" s="17"/>
      <c r="CVA1" s="17"/>
      <c r="CVB1" s="17"/>
      <c r="CVC1" s="17"/>
      <c r="CVD1" s="17"/>
      <c r="CVE1" s="17"/>
      <c r="CVF1" s="17"/>
      <c r="CVG1" s="17"/>
      <c r="CVH1" s="17"/>
      <c r="CVI1" s="17"/>
      <c r="CVJ1" s="17"/>
      <c r="CVK1" s="17"/>
      <c r="CVL1" s="17"/>
      <c r="CVM1" s="17"/>
      <c r="CVN1" s="17"/>
      <c r="CVO1" s="17"/>
      <c r="CVP1" s="17"/>
      <c r="CVQ1" s="17"/>
      <c r="CVR1" s="17"/>
      <c r="CVS1" s="17"/>
      <c r="CVT1" s="17"/>
      <c r="CVU1" s="17"/>
      <c r="CVV1" s="17"/>
      <c r="CVW1" s="17"/>
      <c r="CVX1" s="17"/>
      <c r="CVY1" s="17"/>
      <c r="CVZ1" s="17"/>
      <c r="CWA1" s="17"/>
      <c r="CWB1" s="17"/>
      <c r="CWC1" s="17"/>
      <c r="CWD1" s="17"/>
      <c r="CWE1" s="17"/>
      <c r="CWF1" s="17"/>
      <c r="CWG1" s="17"/>
      <c r="CWH1" s="17"/>
      <c r="CWI1" s="17"/>
      <c r="CWJ1" s="17"/>
      <c r="CWK1" s="17"/>
      <c r="CWL1" s="17"/>
      <c r="CWM1" s="17"/>
      <c r="CWN1" s="17"/>
      <c r="CWO1" s="17"/>
      <c r="CWP1" s="17"/>
      <c r="CWQ1" s="17"/>
      <c r="CWR1" s="17"/>
      <c r="CWS1" s="17"/>
      <c r="CWT1" s="17"/>
      <c r="CWU1" s="17"/>
      <c r="CWV1" s="17"/>
      <c r="CWW1" s="17"/>
      <c r="CWX1" s="17"/>
      <c r="CWY1" s="17"/>
      <c r="CWZ1" s="17"/>
      <c r="CXA1" s="17"/>
      <c r="CXB1" s="17"/>
      <c r="CXC1" s="17"/>
      <c r="CXD1" s="17"/>
      <c r="CXE1" s="17"/>
      <c r="CXF1" s="17"/>
      <c r="CXG1" s="17"/>
      <c r="CXH1" s="17"/>
      <c r="CXI1" s="17"/>
      <c r="CXJ1" s="17"/>
      <c r="CXK1" s="17"/>
      <c r="CXL1" s="17"/>
      <c r="CXM1" s="17"/>
      <c r="CXN1" s="17"/>
      <c r="CXO1" s="17"/>
      <c r="CXP1" s="17"/>
      <c r="CXQ1" s="17"/>
      <c r="CXR1" s="17"/>
      <c r="CXS1" s="17"/>
      <c r="CXT1" s="17"/>
      <c r="CXU1" s="17"/>
      <c r="CXV1" s="17"/>
      <c r="CXW1" s="17"/>
      <c r="CXX1" s="17"/>
      <c r="CXY1" s="17"/>
      <c r="CXZ1" s="17"/>
      <c r="CYA1" s="17"/>
      <c r="CYB1" s="17"/>
      <c r="CYC1" s="17"/>
      <c r="CYD1" s="17"/>
      <c r="CYE1" s="17"/>
      <c r="CYF1" s="17"/>
      <c r="CYG1" s="17"/>
      <c r="CYH1" s="17"/>
      <c r="CYI1" s="17"/>
      <c r="CYJ1" s="17"/>
      <c r="CYK1" s="17"/>
      <c r="CYL1" s="17"/>
      <c r="CYM1" s="17"/>
      <c r="CYN1" s="17"/>
      <c r="CYO1" s="17"/>
      <c r="CYP1" s="17"/>
      <c r="CYQ1" s="17"/>
      <c r="CYR1" s="17"/>
      <c r="CYS1" s="17"/>
      <c r="CYT1" s="17"/>
      <c r="CYU1" s="17"/>
      <c r="CYV1" s="17"/>
      <c r="CYW1" s="17"/>
      <c r="CYX1" s="17"/>
      <c r="CYY1" s="17"/>
      <c r="CYZ1" s="17"/>
      <c r="CZA1" s="17"/>
      <c r="CZB1" s="17"/>
      <c r="CZC1" s="17"/>
      <c r="CZD1" s="17"/>
      <c r="CZE1" s="17"/>
      <c r="CZF1" s="17"/>
      <c r="CZG1" s="17"/>
      <c r="CZH1" s="17"/>
      <c r="CZI1" s="17"/>
      <c r="CZJ1" s="17"/>
      <c r="CZK1" s="17"/>
      <c r="CZL1" s="17"/>
      <c r="CZM1" s="17"/>
      <c r="CZN1" s="17"/>
      <c r="CZO1" s="17"/>
      <c r="CZP1" s="17"/>
      <c r="CZQ1" s="17"/>
      <c r="CZR1" s="17"/>
      <c r="CZS1" s="17"/>
      <c r="CZT1" s="17"/>
      <c r="CZU1" s="17"/>
      <c r="CZV1" s="17"/>
      <c r="CZW1" s="17"/>
      <c r="CZX1" s="17"/>
      <c r="CZY1" s="17"/>
      <c r="CZZ1" s="17"/>
      <c r="DAA1" s="17"/>
      <c r="DAB1" s="17"/>
      <c r="DAC1" s="17"/>
      <c r="DAD1" s="17"/>
      <c r="DAE1" s="17"/>
      <c r="DAF1" s="17"/>
      <c r="DAG1" s="17"/>
      <c r="DAH1" s="17"/>
      <c r="DAI1" s="17"/>
      <c r="DAJ1" s="17"/>
      <c r="DAK1" s="17"/>
      <c r="DAL1" s="17"/>
      <c r="DAM1" s="17"/>
      <c r="DAN1" s="17"/>
      <c r="DAO1" s="17"/>
      <c r="DAP1" s="17"/>
      <c r="DAQ1" s="17"/>
      <c r="DAR1" s="17"/>
      <c r="DAS1" s="17"/>
      <c r="DAT1" s="17"/>
      <c r="DAU1" s="17"/>
      <c r="DAV1" s="17"/>
      <c r="DAW1" s="17"/>
      <c r="DAX1" s="17"/>
      <c r="DAY1" s="17"/>
      <c r="DAZ1" s="17"/>
      <c r="DBA1" s="17"/>
      <c r="DBB1" s="17"/>
      <c r="DBC1" s="17"/>
      <c r="DBD1" s="17"/>
      <c r="DBE1" s="17"/>
      <c r="DBF1" s="17"/>
      <c r="DBG1" s="17"/>
      <c r="DBH1" s="17"/>
      <c r="DBI1" s="17"/>
      <c r="DBJ1" s="17"/>
      <c r="DBK1" s="17"/>
      <c r="DBL1" s="17"/>
      <c r="DBM1" s="17"/>
      <c r="DBN1" s="17"/>
      <c r="DBO1" s="17"/>
      <c r="DBP1" s="17"/>
      <c r="DBQ1" s="17"/>
      <c r="DBR1" s="17"/>
      <c r="DBS1" s="17"/>
      <c r="DBT1" s="17"/>
      <c r="DBU1" s="17"/>
      <c r="DBV1" s="17"/>
      <c r="DBW1" s="17"/>
      <c r="DBX1" s="17"/>
      <c r="DBY1" s="17"/>
      <c r="DBZ1" s="17"/>
      <c r="DCA1" s="17"/>
      <c r="DCB1" s="17"/>
      <c r="DCC1" s="17"/>
      <c r="DCD1" s="17"/>
      <c r="DCE1" s="17"/>
      <c r="DCF1" s="17"/>
      <c r="DCG1" s="17"/>
      <c r="DCH1" s="17"/>
      <c r="DCI1" s="17"/>
      <c r="DCJ1" s="17"/>
      <c r="DCK1" s="17"/>
      <c r="DCL1" s="17"/>
      <c r="DCM1" s="17"/>
      <c r="DCN1" s="17"/>
      <c r="DCO1" s="17"/>
      <c r="DCP1" s="17"/>
      <c r="DCQ1" s="17"/>
      <c r="DCR1" s="17"/>
      <c r="DCS1" s="17"/>
      <c r="DCT1" s="17"/>
      <c r="DCU1" s="17"/>
      <c r="DCV1" s="17"/>
      <c r="DCW1" s="17"/>
      <c r="DCX1" s="17"/>
      <c r="DCY1" s="17"/>
      <c r="DCZ1" s="17"/>
      <c r="DDA1" s="17"/>
      <c r="DDB1" s="17"/>
      <c r="DDC1" s="17"/>
      <c r="DDD1" s="17"/>
      <c r="DDE1" s="17"/>
      <c r="DDF1" s="17"/>
      <c r="DDG1" s="17"/>
      <c r="DDH1" s="17"/>
      <c r="DDI1" s="17"/>
      <c r="DDJ1" s="17"/>
      <c r="DDK1" s="17"/>
      <c r="DDL1" s="17"/>
      <c r="DDM1" s="17"/>
      <c r="DDN1" s="17"/>
      <c r="DDO1" s="17"/>
      <c r="DDP1" s="17"/>
      <c r="DDQ1" s="17"/>
      <c r="DDR1" s="17"/>
      <c r="DDS1" s="17"/>
      <c r="DDT1" s="17"/>
      <c r="DDU1" s="17"/>
      <c r="DDV1" s="17"/>
      <c r="DDW1" s="17"/>
      <c r="DDX1" s="17"/>
      <c r="DDY1" s="17"/>
      <c r="DDZ1" s="17"/>
      <c r="DEA1" s="17"/>
      <c r="DEB1" s="17"/>
      <c r="DEC1" s="17"/>
      <c r="DED1" s="17"/>
      <c r="DEE1" s="17"/>
      <c r="DEF1" s="17"/>
      <c r="DEG1" s="17"/>
      <c r="DEH1" s="17"/>
      <c r="DEI1" s="17"/>
      <c r="DEJ1" s="17"/>
      <c r="DEK1" s="17"/>
      <c r="DEL1" s="17"/>
      <c r="DEM1" s="17"/>
      <c r="DEN1" s="17"/>
      <c r="DEO1" s="17"/>
      <c r="DEP1" s="17"/>
      <c r="DEQ1" s="17"/>
      <c r="DER1" s="17"/>
      <c r="DES1" s="17"/>
      <c r="DET1" s="17"/>
      <c r="DEU1" s="17"/>
      <c r="DEV1" s="17"/>
      <c r="DEW1" s="17"/>
      <c r="DEX1" s="17"/>
      <c r="DEY1" s="17"/>
      <c r="DEZ1" s="17"/>
      <c r="DFA1" s="17"/>
      <c r="DFB1" s="17"/>
      <c r="DFC1" s="17"/>
      <c r="DFD1" s="17"/>
      <c r="DFE1" s="17"/>
      <c r="DFF1" s="17"/>
      <c r="DFG1" s="17"/>
      <c r="DFH1" s="17"/>
      <c r="DFI1" s="17"/>
      <c r="DFJ1" s="17"/>
      <c r="DFK1" s="17"/>
      <c r="DFL1" s="17"/>
      <c r="DFM1" s="17"/>
      <c r="DFN1" s="17"/>
      <c r="DFO1" s="17"/>
      <c r="DFP1" s="17"/>
      <c r="DFQ1" s="17"/>
      <c r="DFR1" s="17"/>
      <c r="DFS1" s="17"/>
      <c r="DFT1" s="17"/>
      <c r="DFU1" s="17"/>
      <c r="DFV1" s="17"/>
      <c r="DFW1" s="17"/>
      <c r="DFX1" s="17"/>
      <c r="DFY1" s="17"/>
      <c r="DFZ1" s="17"/>
      <c r="DGA1" s="17"/>
      <c r="DGB1" s="17"/>
      <c r="DGC1" s="17"/>
      <c r="DGD1" s="17"/>
      <c r="DGE1" s="17"/>
      <c r="DGF1" s="17"/>
      <c r="DGG1" s="17"/>
      <c r="DGH1" s="17"/>
      <c r="DGI1" s="17"/>
      <c r="DGJ1" s="17"/>
      <c r="DGK1" s="17"/>
      <c r="DGL1" s="17"/>
      <c r="DGM1" s="17"/>
      <c r="DGN1" s="17"/>
      <c r="DGO1" s="17"/>
      <c r="DGP1" s="17"/>
      <c r="DGQ1" s="17"/>
      <c r="DGR1" s="17"/>
      <c r="DGS1" s="17"/>
      <c r="DGT1" s="17"/>
      <c r="DGU1" s="17"/>
      <c r="DGV1" s="17"/>
      <c r="DGW1" s="17"/>
      <c r="DGX1" s="17"/>
      <c r="DGY1" s="17"/>
      <c r="DGZ1" s="17"/>
      <c r="DHA1" s="17"/>
      <c r="DHB1" s="17"/>
      <c r="DHC1" s="17"/>
      <c r="DHD1" s="17"/>
      <c r="DHE1" s="17"/>
      <c r="DHF1" s="17"/>
      <c r="DHG1" s="17"/>
      <c r="DHH1" s="17"/>
      <c r="DHI1" s="17"/>
      <c r="DHJ1" s="17"/>
      <c r="DHK1" s="17"/>
      <c r="DHL1" s="17"/>
      <c r="DHM1" s="17"/>
      <c r="DHN1" s="17"/>
      <c r="DHO1" s="17"/>
      <c r="DHP1" s="17"/>
      <c r="DHQ1" s="17"/>
      <c r="DHR1" s="17"/>
      <c r="DHS1" s="17"/>
      <c r="DHT1" s="17"/>
      <c r="DHU1" s="17"/>
      <c r="DHV1" s="17"/>
      <c r="DHW1" s="17"/>
      <c r="DHX1" s="17"/>
      <c r="DHY1" s="17"/>
      <c r="DHZ1" s="17"/>
      <c r="DIA1" s="17"/>
      <c r="DIB1" s="17"/>
      <c r="DIC1" s="17"/>
      <c r="DID1" s="17"/>
      <c r="DIE1" s="17"/>
      <c r="DIF1" s="17"/>
      <c r="DIG1" s="17"/>
      <c r="DIH1" s="17"/>
      <c r="DII1" s="17"/>
      <c r="DIJ1" s="17"/>
      <c r="DIK1" s="17"/>
      <c r="DIL1" s="17"/>
      <c r="DIM1" s="17"/>
      <c r="DIN1" s="17"/>
      <c r="DIO1" s="17"/>
      <c r="DIP1" s="17"/>
      <c r="DIQ1" s="17"/>
      <c r="DIR1" s="17"/>
      <c r="DIS1" s="17"/>
      <c r="DIT1" s="17"/>
      <c r="DIU1" s="17"/>
      <c r="DIV1" s="17"/>
      <c r="DIW1" s="17"/>
      <c r="DIX1" s="17"/>
      <c r="DIY1" s="17"/>
      <c r="DIZ1" s="17"/>
      <c r="DJA1" s="17"/>
      <c r="DJB1" s="17"/>
      <c r="DJC1" s="17"/>
      <c r="DJD1" s="17"/>
      <c r="DJE1" s="17"/>
      <c r="DJF1" s="17"/>
      <c r="DJG1" s="17"/>
      <c r="DJH1" s="17"/>
      <c r="DJI1" s="17"/>
      <c r="DJJ1" s="17"/>
      <c r="DJK1" s="17"/>
      <c r="DJL1" s="17"/>
      <c r="DJM1" s="17"/>
      <c r="DJN1" s="17"/>
      <c r="DJO1" s="17"/>
      <c r="DJP1" s="17"/>
      <c r="DJQ1" s="17"/>
      <c r="DJR1" s="17"/>
      <c r="DJS1" s="17"/>
      <c r="DJT1" s="17"/>
      <c r="DJU1" s="17"/>
      <c r="DJV1" s="17"/>
      <c r="DJW1" s="17"/>
      <c r="DJX1" s="17"/>
      <c r="DJY1" s="17"/>
      <c r="DJZ1" s="17"/>
      <c r="DKA1" s="17"/>
      <c r="DKB1" s="17"/>
      <c r="DKC1" s="17"/>
      <c r="DKD1" s="17"/>
      <c r="DKE1" s="17"/>
      <c r="DKF1" s="17"/>
      <c r="DKG1" s="17"/>
      <c r="DKH1" s="17"/>
      <c r="DKI1" s="17"/>
      <c r="DKJ1" s="17"/>
      <c r="DKK1" s="17"/>
      <c r="DKL1" s="17"/>
      <c r="DKM1" s="17"/>
      <c r="DKN1" s="17"/>
      <c r="DKO1" s="17"/>
      <c r="DKP1" s="17"/>
      <c r="DKQ1" s="17"/>
      <c r="DKR1" s="17"/>
      <c r="DKS1" s="17"/>
      <c r="DKT1" s="17"/>
      <c r="DKU1" s="17"/>
      <c r="DKV1" s="17"/>
      <c r="DKW1" s="17"/>
      <c r="DKX1" s="17"/>
      <c r="DKY1" s="17"/>
      <c r="DKZ1" s="17"/>
      <c r="DLA1" s="17"/>
      <c r="DLB1" s="17"/>
      <c r="DLC1" s="17"/>
      <c r="DLD1" s="17"/>
      <c r="DLE1" s="17"/>
      <c r="DLF1" s="17"/>
      <c r="DLG1" s="17"/>
      <c r="DLH1" s="17"/>
      <c r="DLI1" s="17"/>
      <c r="DLJ1" s="17"/>
      <c r="DLK1" s="17"/>
      <c r="DLL1" s="17"/>
      <c r="DLM1" s="17"/>
      <c r="DLN1" s="17"/>
      <c r="DLO1" s="17"/>
      <c r="DLP1" s="17"/>
      <c r="DLQ1" s="17"/>
      <c r="DLR1" s="17"/>
      <c r="DLS1" s="17"/>
      <c r="DLT1" s="17"/>
      <c r="DLU1" s="17"/>
      <c r="DLV1" s="17"/>
      <c r="DLW1" s="17"/>
      <c r="DLX1" s="17"/>
      <c r="DLY1" s="17"/>
      <c r="DLZ1" s="17"/>
      <c r="DMA1" s="17"/>
      <c r="DMB1" s="17"/>
      <c r="DMC1" s="17"/>
      <c r="DMD1" s="17"/>
      <c r="DME1" s="17"/>
      <c r="DMF1" s="17"/>
      <c r="DMG1" s="17"/>
      <c r="DMH1" s="17"/>
      <c r="DMI1" s="17"/>
      <c r="DMJ1" s="17"/>
      <c r="DMK1" s="17"/>
      <c r="DML1" s="17"/>
      <c r="DMM1" s="17"/>
      <c r="DMN1" s="17"/>
      <c r="DMO1" s="17"/>
      <c r="DMP1" s="17"/>
      <c r="DMQ1" s="17"/>
      <c r="DMR1" s="17"/>
      <c r="DMS1" s="17"/>
      <c r="DMT1" s="17"/>
      <c r="DMU1" s="17"/>
      <c r="DMV1" s="17"/>
      <c r="DMW1" s="17"/>
      <c r="DMX1" s="17"/>
      <c r="DMY1" s="17"/>
      <c r="DMZ1" s="17"/>
      <c r="DNA1" s="17"/>
      <c r="DNB1" s="17"/>
      <c r="DNC1" s="17"/>
      <c r="DND1" s="17"/>
      <c r="DNE1" s="17"/>
      <c r="DNF1" s="17"/>
      <c r="DNG1" s="17"/>
      <c r="DNH1" s="17"/>
      <c r="DNI1" s="17"/>
      <c r="DNJ1" s="17"/>
      <c r="DNK1" s="17"/>
      <c r="DNL1" s="17"/>
      <c r="DNM1" s="17"/>
      <c r="DNN1" s="17"/>
      <c r="DNO1" s="17"/>
      <c r="DNP1" s="17"/>
      <c r="DNQ1" s="17"/>
      <c r="DNR1" s="17"/>
      <c r="DNS1" s="17"/>
      <c r="DNT1" s="17"/>
      <c r="DNU1" s="17"/>
      <c r="DNV1" s="17"/>
      <c r="DNW1" s="17"/>
      <c r="DNX1" s="17"/>
      <c r="DNY1" s="17"/>
      <c r="DNZ1" s="17"/>
      <c r="DOA1" s="17"/>
      <c r="DOB1" s="17"/>
      <c r="DOC1" s="17"/>
      <c r="DOD1" s="17"/>
      <c r="DOE1" s="17"/>
      <c r="DOF1" s="17"/>
      <c r="DOG1" s="17"/>
      <c r="DOH1" s="17"/>
      <c r="DOI1" s="17"/>
      <c r="DOJ1" s="17"/>
      <c r="DOK1" s="17"/>
      <c r="DOL1" s="17"/>
      <c r="DOM1" s="17"/>
      <c r="DON1" s="17"/>
      <c r="DOO1" s="17"/>
      <c r="DOP1" s="17"/>
      <c r="DOQ1" s="17"/>
      <c r="DOR1" s="17"/>
      <c r="DOS1" s="17"/>
      <c r="DOT1" s="17"/>
      <c r="DOU1" s="17"/>
      <c r="DOV1" s="17"/>
      <c r="DOW1" s="17"/>
      <c r="DOX1" s="17"/>
      <c r="DOY1" s="17"/>
      <c r="DOZ1" s="17"/>
      <c r="DPA1" s="17"/>
      <c r="DPB1" s="17"/>
      <c r="DPC1" s="17"/>
      <c r="DPD1" s="17"/>
      <c r="DPE1" s="17"/>
      <c r="DPF1" s="17"/>
      <c r="DPG1" s="17"/>
      <c r="DPH1" s="17"/>
      <c r="DPI1" s="17"/>
      <c r="DPJ1" s="17"/>
      <c r="DPK1" s="17"/>
      <c r="DPL1" s="17"/>
      <c r="DPM1" s="17"/>
      <c r="DPN1" s="17"/>
      <c r="DPO1" s="17"/>
      <c r="DPP1" s="17"/>
      <c r="DPQ1" s="17"/>
      <c r="DPR1" s="17"/>
      <c r="DPS1" s="17"/>
      <c r="DPT1" s="17"/>
      <c r="DPU1" s="17"/>
      <c r="DPV1" s="17"/>
      <c r="DPW1" s="17"/>
      <c r="DPX1" s="17"/>
      <c r="DPY1" s="17"/>
      <c r="DPZ1" s="17"/>
      <c r="DQA1" s="17"/>
      <c r="DQB1" s="17"/>
      <c r="DQC1" s="17"/>
      <c r="DQD1" s="17"/>
      <c r="DQE1" s="17"/>
      <c r="DQF1" s="17"/>
      <c r="DQG1" s="17"/>
      <c r="DQH1" s="17"/>
      <c r="DQI1" s="17"/>
      <c r="DQJ1" s="17"/>
      <c r="DQK1" s="17"/>
      <c r="DQL1" s="17"/>
      <c r="DQM1" s="17"/>
      <c r="DQN1" s="17"/>
      <c r="DQO1" s="17"/>
      <c r="DQP1" s="17"/>
      <c r="DQQ1" s="17"/>
      <c r="DQR1" s="17"/>
      <c r="DQS1" s="17"/>
      <c r="DQT1" s="17"/>
      <c r="DQU1" s="17"/>
      <c r="DQV1" s="17"/>
      <c r="DQW1" s="17"/>
      <c r="DQX1" s="17"/>
      <c r="DQY1" s="17"/>
      <c r="DQZ1" s="17"/>
      <c r="DRA1" s="17"/>
      <c r="DRB1" s="17"/>
      <c r="DRC1" s="17"/>
      <c r="DRD1" s="17"/>
      <c r="DRE1" s="17"/>
      <c r="DRF1" s="17"/>
      <c r="DRG1" s="17"/>
      <c r="DRH1" s="17"/>
      <c r="DRI1" s="17"/>
      <c r="DRJ1" s="17"/>
      <c r="DRK1" s="17"/>
      <c r="DRL1" s="17"/>
      <c r="DRM1" s="17"/>
      <c r="DRN1" s="17"/>
      <c r="DRO1" s="17"/>
      <c r="DRP1" s="17"/>
      <c r="DRQ1" s="17"/>
      <c r="DRR1" s="17"/>
      <c r="DRS1" s="17"/>
      <c r="DRT1" s="17"/>
      <c r="DRU1" s="17"/>
      <c r="DRV1" s="17"/>
      <c r="DRW1" s="17"/>
      <c r="DRX1" s="17"/>
      <c r="DRY1" s="17"/>
      <c r="DRZ1" s="17"/>
      <c r="DSA1" s="17"/>
      <c r="DSB1" s="17"/>
      <c r="DSC1" s="17"/>
      <c r="DSD1" s="17"/>
      <c r="DSE1" s="17"/>
      <c r="DSF1" s="17"/>
      <c r="DSG1" s="17"/>
      <c r="DSH1" s="17"/>
      <c r="DSI1" s="17"/>
      <c r="DSJ1" s="17"/>
      <c r="DSK1" s="17"/>
      <c r="DSL1" s="17"/>
      <c r="DSM1" s="17"/>
      <c r="DSN1" s="17"/>
      <c r="DSO1" s="17"/>
      <c r="DSP1" s="17"/>
      <c r="DSQ1" s="17"/>
      <c r="DSR1" s="17"/>
      <c r="DSS1" s="17"/>
      <c r="DST1" s="17"/>
      <c r="DSU1" s="17"/>
      <c r="DSV1" s="17"/>
      <c r="DSW1" s="17"/>
      <c r="DSX1" s="17"/>
      <c r="DSY1" s="17"/>
      <c r="DSZ1" s="17"/>
      <c r="DTA1" s="17"/>
      <c r="DTB1" s="17"/>
      <c r="DTC1" s="17"/>
      <c r="DTD1" s="17"/>
      <c r="DTE1" s="17"/>
      <c r="DTF1" s="17"/>
      <c r="DTG1" s="17"/>
      <c r="DTH1" s="17"/>
      <c r="DTI1" s="17"/>
      <c r="DTJ1" s="17"/>
      <c r="DTK1" s="17"/>
      <c r="DTL1" s="17"/>
      <c r="DTM1" s="17"/>
      <c r="DTN1" s="17"/>
      <c r="DTO1" s="17"/>
      <c r="DTP1" s="17"/>
      <c r="DTQ1" s="17"/>
      <c r="DTR1" s="17"/>
      <c r="DTS1" s="17"/>
      <c r="DTT1" s="17"/>
      <c r="DTU1" s="17"/>
      <c r="DTV1" s="17"/>
      <c r="DTW1" s="17"/>
      <c r="DTX1" s="17"/>
      <c r="DTY1" s="17"/>
      <c r="DTZ1" s="17"/>
      <c r="DUA1" s="17"/>
      <c r="DUB1" s="17"/>
      <c r="DUC1" s="17"/>
      <c r="DUD1" s="17"/>
      <c r="DUE1" s="17"/>
      <c r="DUF1" s="17"/>
      <c r="DUG1" s="17"/>
      <c r="DUH1" s="17"/>
      <c r="DUI1" s="17"/>
      <c r="DUJ1" s="17"/>
      <c r="DUK1" s="17"/>
      <c r="DUL1" s="17"/>
      <c r="DUM1" s="17"/>
      <c r="DUN1" s="17"/>
      <c r="DUO1" s="17"/>
      <c r="DUP1" s="17"/>
      <c r="DUQ1" s="17"/>
      <c r="DUR1" s="17"/>
      <c r="DUS1" s="17"/>
      <c r="DUT1" s="17"/>
      <c r="DUU1" s="17"/>
      <c r="DUV1" s="17"/>
      <c r="DUW1" s="17"/>
      <c r="DUX1" s="17"/>
      <c r="DUY1" s="17"/>
      <c r="DUZ1" s="17"/>
      <c r="DVA1" s="17"/>
      <c r="DVB1" s="17"/>
      <c r="DVC1" s="17"/>
      <c r="DVD1" s="17"/>
      <c r="DVE1" s="17"/>
      <c r="DVF1" s="17"/>
      <c r="DVG1" s="17"/>
      <c r="DVH1" s="17"/>
      <c r="DVI1" s="17"/>
      <c r="DVJ1" s="17"/>
      <c r="DVK1" s="17"/>
      <c r="DVL1" s="17"/>
      <c r="DVM1" s="17"/>
      <c r="DVN1" s="17"/>
      <c r="DVO1" s="17"/>
      <c r="DVP1" s="17"/>
      <c r="DVQ1" s="17"/>
      <c r="DVR1" s="17"/>
      <c r="DVS1" s="17"/>
      <c r="DVT1" s="17"/>
      <c r="DVU1" s="17"/>
      <c r="DVV1" s="17"/>
      <c r="DVW1" s="17"/>
      <c r="DVX1" s="17"/>
      <c r="DVY1" s="17"/>
      <c r="DVZ1" s="17"/>
      <c r="DWA1" s="17"/>
      <c r="DWB1" s="17"/>
      <c r="DWC1" s="17"/>
      <c r="DWD1" s="17"/>
      <c r="DWE1" s="17"/>
      <c r="DWF1" s="17"/>
      <c r="DWG1" s="17"/>
      <c r="DWH1" s="17"/>
      <c r="DWI1" s="17"/>
      <c r="DWJ1" s="17"/>
      <c r="DWK1" s="17"/>
      <c r="DWL1" s="17"/>
      <c r="DWM1" s="17"/>
      <c r="DWN1" s="17"/>
      <c r="DWO1" s="17"/>
      <c r="DWP1" s="17"/>
      <c r="DWQ1" s="17"/>
      <c r="DWR1" s="17"/>
      <c r="DWS1" s="17"/>
      <c r="DWT1" s="17"/>
      <c r="DWU1" s="17"/>
      <c r="DWV1" s="17"/>
      <c r="DWW1" s="17"/>
      <c r="DWX1" s="17"/>
      <c r="DWY1" s="17"/>
      <c r="DWZ1" s="17"/>
      <c r="DXA1" s="17"/>
      <c r="DXB1" s="17"/>
      <c r="DXC1" s="17"/>
      <c r="DXD1" s="17"/>
      <c r="DXE1" s="17"/>
      <c r="DXF1" s="17"/>
      <c r="DXG1" s="17"/>
      <c r="DXH1" s="17"/>
      <c r="DXI1" s="17"/>
      <c r="DXJ1" s="17"/>
      <c r="DXK1" s="17"/>
      <c r="DXL1" s="17"/>
      <c r="DXM1" s="17"/>
      <c r="DXN1" s="17"/>
      <c r="DXO1" s="17"/>
      <c r="DXP1" s="17"/>
      <c r="DXQ1" s="17"/>
      <c r="DXR1" s="17"/>
      <c r="DXS1" s="17"/>
      <c r="DXT1" s="17"/>
      <c r="DXU1" s="17"/>
      <c r="DXV1" s="17"/>
      <c r="DXW1" s="17"/>
      <c r="DXX1" s="17"/>
      <c r="DXY1" s="17"/>
      <c r="DXZ1" s="17"/>
      <c r="DYA1" s="17"/>
      <c r="DYB1" s="17"/>
      <c r="DYC1" s="17"/>
      <c r="DYD1" s="17"/>
      <c r="DYE1" s="17"/>
      <c r="DYF1" s="17"/>
      <c r="DYG1" s="17"/>
      <c r="DYH1" s="17"/>
      <c r="DYI1" s="17"/>
      <c r="DYJ1" s="17"/>
      <c r="DYK1" s="17"/>
      <c r="DYL1" s="17"/>
      <c r="DYM1" s="17"/>
      <c r="DYN1" s="17"/>
      <c r="DYO1" s="17"/>
      <c r="DYP1" s="17"/>
      <c r="DYQ1" s="17"/>
      <c r="DYR1" s="17"/>
      <c r="DYS1" s="17"/>
      <c r="DYT1" s="17"/>
      <c r="DYU1" s="17"/>
      <c r="DYV1" s="17"/>
      <c r="DYW1" s="17"/>
      <c r="DYX1" s="17"/>
      <c r="DYY1" s="17"/>
      <c r="DYZ1" s="17"/>
      <c r="DZA1" s="17"/>
      <c r="DZB1" s="17"/>
      <c r="DZC1" s="17"/>
      <c r="DZD1" s="17"/>
      <c r="DZE1" s="17"/>
      <c r="DZF1" s="17"/>
      <c r="DZG1" s="17"/>
      <c r="DZH1" s="17"/>
      <c r="DZI1" s="17"/>
      <c r="DZJ1" s="17"/>
      <c r="DZK1" s="17"/>
      <c r="DZL1" s="17"/>
      <c r="DZM1" s="17"/>
      <c r="DZN1" s="17"/>
      <c r="DZO1" s="17"/>
      <c r="DZP1" s="17"/>
      <c r="DZQ1" s="17"/>
      <c r="DZR1" s="17"/>
      <c r="DZS1" s="17"/>
      <c r="DZT1" s="17"/>
      <c r="DZU1" s="17"/>
      <c r="DZV1" s="17"/>
      <c r="DZW1" s="17"/>
      <c r="DZX1" s="17"/>
      <c r="DZY1" s="17"/>
      <c r="DZZ1" s="17"/>
      <c r="EAA1" s="17"/>
      <c r="EAB1" s="17"/>
      <c r="EAC1" s="17"/>
      <c r="EAD1" s="17"/>
      <c r="EAE1" s="17"/>
      <c r="EAF1" s="17"/>
      <c r="EAG1" s="17"/>
      <c r="EAH1" s="17"/>
      <c r="EAI1" s="17"/>
      <c r="EAJ1" s="17"/>
      <c r="EAK1" s="17"/>
      <c r="EAL1" s="17"/>
      <c r="EAM1" s="17"/>
      <c r="EAN1" s="17"/>
      <c r="EAO1" s="17"/>
      <c r="EAP1" s="17"/>
      <c r="EAQ1" s="17"/>
      <c r="EAR1" s="17"/>
      <c r="EAS1" s="17"/>
      <c r="EAT1" s="17"/>
      <c r="EAU1" s="17"/>
      <c r="EAV1" s="17"/>
      <c r="EAW1" s="17"/>
      <c r="EAX1" s="17"/>
      <c r="EAY1" s="17"/>
      <c r="EAZ1" s="17"/>
      <c r="EBA1" s="17"/>
      <c r="EBB1" s="17"/>
      <c r="EBC1" s="17"/>
      <c r="EBD1" s="17"/>
      <c r="EBE1" s="17"/>
      <c r="EBF1" s="17"/>
      <c r="EBG1" s="17"/>
      <c r="EBH1" s="17"/>
      <c r="EBI1" s="17"/>
      <c r="EBJ1" s="17"/>
      <c r="EBK1" s="17"/>
      <c r="EBL1" s="17"/>
      <c r="EBM1" s="17"/>
      <c r="EBN1" s="17"/>
      <c r="EBO1" s="17"/>
      <c r="EBP1" s="17"/>
      <c r="EBQ1" s="17"/>
      <c r="EBR1" s="17"/>
      <c r="EBS1" s="17"/>
      <c r="EBT1" s="17"/>
      <c r="EBU1" s="17"/>
      <c r="EBV1" s="17"/>
      <c r="EBW1" s="17"/>
      <c r="EBX1" s="17"/>
      <c r="EBY1" s="17"/>
      <c r="EBZ1" s="17"/>
      <c r="ECA1" s="17"/>
      <c r="ECB1" s="17"/>
      <c r="ECC1" s="17"/>
      <c r="ECD1" s="17"/>
      <c r="ECE1" s="17"/>
      <c r="ECF1" s="17"/>
      <c r="ECG1" s="17"/>
      <c r="ECH1" s="17"/>
      <c r="ECI1" s="17"/>
      <c r="ECJ1" s="17"/>
      <c r="ECK1" s="17"/>
      <c r="ECL1" s="17"/>
      <c r="ECM1" s="17"/>
      <c r="ECN1" s="17"/>
      <c r="ECO1" s="17"/>
      <c r="ECP1" s="17"/>
      <c r="ECQ1" s="17"/>
      <c r="ECR1" s="17"/>
      <c r="ECS1" s="17"/>
      <c r="ECT1" s="17"/>
      <c r="ECU1" s="17"/>
      <c r="ECV1" s="17"/>
      <c r="ECW1" s="17"/>
      <c r="ECX1" s="17"/>
      <c r="ECY1" s="17"/>
      <c r="ECZ1" s="17"/>
      <c r="EDA1" s="17"/>
      <c r="EDB1" s="17"/>
      <c r="EDC1" s="17"/>
      <c r="EDD1" s="17"/>
      <c r="EDE1" s="17"/>
      <c r="EDF1" s="17"/>
      <c r="EDG1" s="17"/>
      <c r="EDH1" s="17"/>
      <c r="EDI1" s="17"/>
      <c r="EDJ1" s="17"/>
      <c r="EDK1" s="17"/>
      <c r="EDL1" s="17"/>
      <c r="EDM1" s="17"/>
      <c r="EDN1" s="17"/>
      <c r="EDO1" s="17"/>
      <c r="EDP1" s="17"/>
      <c r="EDQ1" s="17"/>
      <c r="EDR1" s="17"/>
      <c r="EDS1" s="17"/>
      <c r="EDT1" s="17"/>
      <c r="EDU1" s="17"/>
      <c r="EDV1" s="17"/>
      <c r="EDW1" s="17"/>
      <c r="EDX1" s="17"/>
      <c r="EDY1" s="17"/>
      <c r="EDZ1" s="17"/>
      <c r="EEA1" s="17"/>
      <c r="EEB1" s="17"/>
      <c r="EEC1" s="17"/>
      <c r="EED1" s="17"/>
      <c r="EEE1" s="17"/>
      <c r="EEF1" s="17"/>
      <c r="EEG1" s="17"/>
      <c r="EEH1" s="17"/>
      <c r="EEI1" s="17"/>
      <c r="EEJ1" s="17"/>
      <c r="EEK1" s="17"/>
      <c r="EEL1" s="17"/>
      <c r="EEM1" s="17"/>
      <c r="EEN1" s="17"/>
      <c r="EEO1" s="17"/>
      <c r="EEP1" s="17"/>
      <c r="EEQ1" s="17"/>
      <c r="EER1" s="17"/>
      <c r="EES1" s="17"/>
      <c r="EET1" s="17"/>
      <c r="EEU1" s="17"/>
      <c r="EEV1" s="17"/>
      <c r="EEW1" s="17"/>
      <c r="EEX1" s="17"/>
      <c r="EEY1" s="17"/>
      <c r="EEZ1" s="17"/>
      <c r="EFA1" s="17"/>
      <c r="EFB1" s="17"/>
      <c r="EFC1" s="17"/>
      <c r="EFD1" s="17"/>
      <c r="EFE1" s="17"/>
      <c r="EFF1" s="17"/>
      <c r="EFG1" s="17"/>
      <c r="EFH1" s="17"/>
      <c r="EFI1" s="17"/>
      <c r="EFJ1" s="17"/>
      <c r="EFK1" s="17"/>
      <c r="EFL1" s="17"/>
      <c r="EFM1" s="17"/>
      <c r="EFN1" s="17"/>
      <c r="EFO1" s="17"/>
      <c r="EFP1" s="17"/>
      <c r="EFQ1" s="17"/>
      <c r="EFR1" s="17"/>
      <c r="EFS1" s="17"/>
      <c r="EFT1" s="17"/>
      <c r="EFU1" s="17"/>
      <c r="EFV1" s="17"/>
      <c r="EFW1" s="17"/>
      <c r="EFX1" s="17"/>
      <c r="EFY1" s="17"/>
      <c r="EFZ1" s="17"/>
      <c r="EGA1" s="17"/>
      <c r="EGB1" s="17"/>
      <c r="EGC1" s="17"/>
      <c r="EGD1" s="17"/>
      <c r="EGE1" s="17"/>
      <c r="EGF1" s="17"/>
      <c r="EGG1" s="17"/>
      <c r="EGH1" s="17"/>
      <c r="EGI1" s="17"/>
      <c r="EGJ1" s="17"/>
      <c r="EGK1" s="17"/>
      <c r="EGL1" s="17"/>
      <c r="EGM1" s="17"/>
      <c r="EGN1" s="17"/>
      <c r="EGO1" s="17"/>
      <c r="EGP1" s="17"/>
      <c r="EGQ1" s="17"/>
      <c r="EGR1" s="17"/>
      <c r="EGS1" s="17"/>
      <c r="EGT1" s="17"/>
      <c r="EGU1" s="17"/>
      <c r="EGV1" s="17"/>
      <c r="EGW1" s="17"/>
      <c r="EGX1" s="17"/>
      <c r="EGY1" s="17"/>
      <c r="EGZ1" s="17"/>
      <c r="EHA1" s="17"/>
      <c r="EHB1" s="17"/>
      <c r="EHC1" s="17"/>
      <c r="EHD1" s="17"/>
      <c r="EHE1" s="17"/>
      <c r="EHF1" s="17"/>
      <c r="EHG1" s="17"/>
      <c r="EHH1" s="17"/>
      <c r="EHI1" s="17"/>
      <c r="EHJ1" s="17"/>
      <c r="EHK1" s="17"/>
      <c r="EHL1" s="17"/>
      <c r="EHM1" s="17"/>
      <c r="EHN1" s="17"/>
      <c r="EHO1" s="17"/>
      <c r="EHP1" s="17"/>
      <c r="EHQ1" s="17"/>
      <c r="EHR1" s="17"/>
      <c r="EHS1" s="17"/>
      <c r="EHT1" s="17"/>
      <c r="EHU1" s="17"/>
      <c r="EHV1" s="17"/>
      <c r="EHW1" s="17"/>
      <c r="EHX1" s="17"/>
      <c r="EHY1" s="17"/>
      <c r="EHZ1" s="17"/>
      <c r="EIA1" s="17"/>
      <c r="EIB1" s="17"/>
      <c r="EIC1" s="17"/>
      <c r="EID1" s="17"/>
      <c r="EIE1" s="17"/>
      <c r="EIF1" s="17"/>
      <c r="EIG1" s="17"/>
      <c r="EIH1" s="17"/>
      <c r="EII1" s="17"/>
      <c r="EIJ1" s="17"/>
      <c r="EIK1" s="17"/>
      <c r="EIL1" s="17"/>
      <c r="EIM1" s="17"/>
      <c r="EIN1" s="17"/>
      <c r="EIO1" s="17"/>
      <c r="EIP1" s="17"/>
      <c r="EIQ1" s="17"/>
      <c r="EIR1" s="17"/>
      <c r="EIS1" s="17"/>
      <c r="EIT1" s="17"/>
      <c r="EIU1" s="17"/>
      <c r="EIV1" s="17"/>
      <c r="EIW1" s="17"/>
      <c r="EIX1" s="17"/>
      <c r="EIY1" s="17"/>
      <c r="EIZ1" s="17"/>
      <c r="EJA1" s="17"/>
      <c r="EJB1" s="17"/>
      <c r="EJC1" s="17"/>
      <c r="EJD1" s="17"/>
      <c r="EJE1" s="17"/>
      <c r="EJF1" s="17"/>
      <c r="EJG1" s="17"/>
      <c r="EJH1" s="17"/>
      <c r="EJI1" s="17"/>
      <c r="EJJ1" s="17"/>
      <c r="EJK1" s="17"/>
      <c r="EJL1" s="17"/>
      <c r="EJM1" s="17"/>
      <c r="EJN1" s="17"/>
      <c r="EJO1" s="17"/>
      <c r="EJP1" s="17"/>
      <c r="EJQ1" s="17"/>
      <c r="EJR1" s="17"/>
      <c r="EJS1" s="17"/>
      <c r="EJT1" s="17"/>
      <c r="EJU1" s="17"/>
      <c r="EJV1" s="17"/>
      <c r="EJW1" s="17"/>
      <c r="EJX1" s="17"/>
      <c r="EJY1" s="17"/>
      <c r="EJZ1" s="17"/>
      <c r="EKA1" s="17"/>
      <c r="EKB1" s="17"/>
      <c r="EKC1" s="17"/>
      <c r="EKD1" s="17"/>
      <c r="EKE1" s="17"/>
      <c r="EKF1" s="17"/>
      <c r="EKG1" s="17"/>
      <c r="EKH1" s="17"/>
      <c r="EKI1" s="17"/>
      <c r="EKJ1" s="17"/>
      <c r="EKK1" s="17"/>
      <c r="EKL1" s="17"/>
      <c r="EKM1" s="17"/>
      <c r="EKN1" s="17"/>
      <c r="EKO1" s="17"/>
      <c r="EKP1" s="17"/>
      <c r="EKQ1" s="17"/>
      <c r="EKR1" s="17"/>
      <c r="EKS1" s="17"/>
      <c r="EKT1" s="17"/>
      <c r="EKU1" s="17"/>
      <c r="EKV1" s="17"/>
      <c r="EKW1" s="17"/>
      <c r="EKX1" s="17"/>
      <c r="EKY1" s="17"/>
      <c r="EKZ1" s="17"/>
      <c r="ELA1" s="17"/>
      <c r="ELB1" s="17"/>
      <c r="ELC1" s="17"/>
      <c r="ELD1" s="17"/>
      <c r="ELE1" s="17"/>
      <c r="ELF1" s="17"/>
      <c r="ELG1" s="17"/>
      <c r="ELH1" s="17"/>
      <c r="ELI1" s="17"/>
      <c r="ELJ1" s="17"/>
      <c r="ELK1" s="17"/>
      <c r="ELL1" s="17"/>
      <c r="ELM1" s="17"/>
      <c r="ELN1" s="17"/>
      <c r="ELO1" s="17"/>
      <c r="ELP1" s="17"/>
      <c r="ELQ1" s="17"/>
      <c r="ELR1" s="17"/>
      <c r="ELS1" s="17"/>
      <c r="ELT1" s="17"/>
      <c r="ELU1" s="17"/>
      <c r="ELV1" s="17"/>
      <c r="ELW1" s="17"/>
      <c r="ELX1" s="17"/>
      <c r="ELY1" s="17"/>
      <c r="ELZ1" s="17"/>
      <c r="EMA1" s="17"/>
      <c r="EMB1" s="17"/>
      <c r="EMC1" s="17"/>
      <c r="EMD1" s="17"/>
      <c r="EME1" s="17"/>
      <c r="EMF1" s="17"/>
      <c r="EMG1" s="17"/>
      <c r="EMH1" s="17"/>
      <c r="EMI1" s="17"/>
      <c r="EMJ1" s="17"/>
      <c r="EMK1" s="17"/>
      <c r="EML1" s="17"/>
      <c r="EMM1" s="17"/>
      <c r="EMN1" s="17"/>
      <c r="EMO1" s="17"/>
      <c r="EMP1" s="17"/>
      <c r="EMQ1" s="17"/>
      <c r="EMR1" s="17"/>
      <c r="EMS1" s="17"/>
      <c r="EMT1" s="17"/>
      <c r="EMU1" s="17"/>
      <c r="EMV1" s="17"/>
      <c r="EMW1" s="17"/>
      <c r="EMX1" s="17"/>
      <c r="EMY1" s="17"/>
      <c r="EMZ1" s="17"/>
      <c r="ENA1" s="17"/>
      <c r="ENB1" s="17"/>
      <c r="ENC1" s="17"/>
      <c r="END1" s="17"/>
      <c r="ENE1" s="17"/>
      <c r="ENF1" s="17"/>
      <c r="ENG1" s="17"/>
      <c r="ENH1" s="17"/>
      <c r="ENI1" s="17"/>
      <c r="ENJ1" s="17"/>
      <c r="ENK1" s="17"/>
      <c r="ENL1" s="17"/>
      <c r="ENM1" s="17"/>
      <c r="ENN1" s="17"/>
      <c r="ENO1" s="17"/>
      <c r="ENP1" s="17"/>
      <c r="ENQ1" s="17"/>
      <c r="ENR1" s="17"/>
      <c r="ENS1" s="17"/>
      <c r="ENT1" s="17"/>
      <c r="ENU1" s="17"/>
      <c r="ENV1" s="17"/>
      <c r="ENW1" s="17"/>
      <c r="ENX1" s="17"/>
      <c r="ENY1" s="17"/>
      <c r="ENZ1" s="17"/>
      <c r="EOA1" s="17"/>
      <c r="EOB1" s="17"/>
      <c r="EOC1" s="17"/>
      <c r="EOD1" s="17"/>
      <c r="EOE1" s="17"/>
      <c r="EOF1" s="17"/>
      <c r="EOG1" s="17"/>
      <c r="EOH1" s="17"/>
      <c r="EOI1" s="17"/>
      <c r="EOJ1" s="17"/>
      <c r="EOK1" s="17"/>
      <c r="EOL1" s="17"/>
      <c r="EOM1" s="17"/>
      <c r="EON1" s="17"/>
      <c r="EOO1" s="17"/>
      <c r="EOP1" s="17"/>
      <c r="EOQ1" s="17"/>
      <c r="EOR1" s="17"/>
      <c r="EOS1" s="17"/>
      <c r="EOT1" s="17"/>
      <c r="EOU1" s="17"/>
      <c r="EOV1" s="17"/>
      <c r="EOW1" s="17"/>
      <c r="EOX1" s="17"/>
      <c r="EOY1" s="17"/>
      <c r="EOZ1" s="17"/>
      <c r="EPA1" s="17"/>
      <c r="EPB1" s="17"/>
      <c r="EPC1" s="17"/>
      <c r="EPD1" s="17"/>
      <c r="EPE1" s="17"/>
      <c r="EPF1" s="17"/>
      <c r="EPG1" s="17"/>
      <c r="EPH1" s="17"/>
      <c r="EPI1" s="17"/>
      <c r="EPJ1" s="17"/>
      <c r="EPK1" s="17"/>
      <c r="EPL1" s="17"/>
      <c r="EPM1" s="17"/>
      <c r="EPN1" s="17"/>
      <c r="EPO1" s="17"/>
      <c r="EPP1" s="17"/>
      <c r="EPQ1" s="17"/>
      <c r="EPR1" s="17"/>
      <c r="EPS1" s="17"/>
      <c r="EPT1" s="17"/>
      <c r="EPU1" s="17"/>
      <c r="EPV1" s="17"/>
      <c r="EPW1" s="17"/>
      <c r="EPX1" s="17"/>
      <c r="EPY1" s="17"/>
      <c r="EPZ1" s="17"/>
      <c r="EQA1" s="17"/>
      <c r="EQB1" s="17"/>
      <c r="EQC1" s="17"/>
      <c r="EQD1" s="17"/>
      <c r="EQE1" s="17"/>
      <c r="EQF1" s="17"/>
      <c r="EQG1" s="17"/>
      <c r="EQH1" s="17"/>
      <c r="EQI1" s="17"/>
      <c r="EQJ1" s="17"/>
      <c r="EQK1" s="17"/>
      <c r="EQL1" s="17"/>
      <c r="EQM1" s="17"/>
      <c r="EQN1" s="17"/>
      <c r="EQO1" s="17"/>
      <c r="EQP1" s="17"/>
      <c r="EQQ1" s="17"/>
      <c r="EQR1" s="17"/>
      <c r="EQS1" s="17"/>
      <c r="EQT1" s="17"/>
      <c r="EQU1" s="17"/>
      <c r="EQV1" s="17"/>
      <c r="EQW1" s="17"/>
      <c r="EQX1" s="17"/>
      <c r="EQY1" s="17"/>
      <c r="EQZ1" s="17"/>
      <c r="ERA1" s="17"/>
      <c r="ERB1" s="17"/>
      <c r="ERC1" s="17"/>
      <c r="ERD1" s="17"/>
      <c r="ERE1" s="17"/>
      <c r="ERF1" s="17"/>
      <c r="ERG1" s="17"/>
      <c r="ERH1" s="17"/>
      <c r="ERI1" s="17"/>
      <c r="ERJ1" s="17"/>
      <c r="ERK1" s="17"/>
      <c r="ERL1" s="17"/>
      <c r="ERM1" s="17"/>
      <c r="ERN1" s="17"/>
      <c r="ERO1" s="17"/>
      <c r="ERP1" s="17"/>
      <c r="ERQ1" s="17"/>
      <c r="ERR1" s="17"/>
      <c r="ERS1" s="17"/>
      <c r="ERT1" s="17"/>
      <c r="ERU1" s="17"/>
      <c r="ERV1" s="17"/>
      <c r="ERW1" s="17"/>
      <c r="ERX1" s="17"/>
      <c r="ERY1" s="17"/>
      <c r="ERZ1" s="17"/>
      <c r="ESA1" s="17"/>
      <c r="ESB1" s="17"/>
      <c r="ESC1" s="17"/>
      <c r="ESD1" s="17"/>
      <c r="ESE1" s="17"/>
      <c r="ESF1" s="17"/>
      <c r="ESG1" s="17"/>
      <c r="ESH1" s="17"/>
      <c r="ESI1" s="17"/>
      <c r="ESJ1" s="17"/>
      <c r="ESK1" s="17"/>
      <c r="ESL1" s="17"/>
      <c r="ESM1" s="17"/>
      <c r="ESN1" s="17"/>
      <c r="ESO1" s="17"/>
      <c r="ESP1" s="17"/>
      <c r="ESQ1" s="17"/>
      <c r="ESR1" s="17"/>
      <c r="ESS1" s="17"/>
      <c r="EST1" s="17"/>
      <c r="ESU1" s="17"/>
      <c r="ESV1" s="17"/>
      <c r="ESW1" s="17"/>
      <c r="ESX1" s="17"/>
      <c r="ESY1" s="17"/>
      <c r="ESZ1" s="17"/>
      <c r="ETA1" s="17"/>
      <c r="ETB1" s="17"/>
      <c r="ETC1" s="17"/>
      <c r="ETD1" s="17"/>
      <c r="ETE1" s="17"/>
      <c r="ETF1" s="17"/>
      <c r="ETG1" s="17"/>
      <c r="ETH1" s="17"/>
      <c r="ETI1" s="17"/>
      <c r="ETJ1" s="17"/>
      <c r="ETK1" s="17"/>
      <c r="ETL1" s="17"/>
      <c r="ETM1" s="17"/>
      <c r="ETN1" s="17"/>
      <c r="ETO1" s="17"/>
      <c r="ETP1" s="17"/>
      <c r="ETQ1" s="17"/>
      <c r="ETR1" s="17"/>
      <c r="ETS1" s="17"/>
      <c r="ETT1" s="17"/>
      <c r="ETU1" s="17"/>
      <c r="ETV1" s="17"/>
      <c r="ETW1" s="17"/>
      <c r="ETX1" s="17"/>
      <c r="ETY1" s="17"/>
      <c r="ETZ1" s="17"/>
      <c r="EUA1" s="17"/>
      <c r="EUB1" s="17"/>
      <c r="EUC1" s="17"/>
      <c r="EUD1" s="17"/>
      <c r="EUE1" s="17"/>
      <c r="EUF1" s="17"/>
      <c r="EUG1" s="17"/>
      <c r="EUH1" s="17"/>
      <c r="EUI1" s="17"/>
      <c r="EUJ1" s="17"/>
      <c r="EUK1" s="17"/>
      <c r="EUL1" s="17"/>
      <c r="EUM1" s="17"/>
      <c r="EUN1" s="17"/>
      <c r="EUO1" s="17"/>
      <c r="EUP1" s="17"/>
      <c r="EUQ1" s="17"/>
      <c r="EUR1" s="17"/>
      <c r="EUS1" s="17"/>
      <c r="EUT1" s="17"/>
      <c r="EUU1" s="17"/>
      <c r="EUV1" s="17"/>
      <c r="EUW1" s="17"/>
      <c r="EUX1" s="17"/>
      <c r="EUY1" s="17"/>
      <c r="EUZ1" s="17"/>
      <c r="EVA1" s="17"/>
      <c r="EVB1" s="17"/>
      <c r="EVC1" s="17"/>
      <c r="EVD1" s="17"/>
      <c r="EVE1" s="17"/>
      <c r="EVF1" s="17"/>
      <c r="EVG1" s="17"/>
      <c r="EVH1" s="17"/>
      <c r="EVI1" s="17"/>
      <c r="EVJ1" s="17"/>
      <c r="EVK1" s="17"/>
      <c r="EVL1" s="17"/>
      <c r="EVM1" s="17"/>
      <c r="EVN1" s="17"/>
      <c r="EVO1" s="17"/>
      <c r="EVP1" s="17"/>
      <c r="EVQ1" s="17"/>
      <c r="EVR1" s="17"/>
      <c r="EVS1" s="17"/>
      <c r="EVT1" s="17"/>
      <c r="EVU1" s="17"/>
      <c r="EVV1" s="17"/>
      <c r="EVW1" s="17"/>
      <c r="EVX1" s="17"/>
      <c r="EVY1" s="17"/>
      <c r="EVZ1" s="17"/>
      <c r="EWA1" s="17"/>
      <c r="EWB1" s="17"/>
      <c r="EWC1" s="17"/>
      <c r="EWD1" s="17"/>
      <c r="EWE1" s="17"/>
      <c r="EWF1" s="17"/>
      <c r="EWG1" s="17"/>
      <c r="EWH1" s="17"/>
      <c r="EWI1" s="17"/>
      <c r="EWJ1" s="17"/>
      <c r="EWK1" s="17"/>
      <c r="EWL1" s="17"/>
      <c r="EWM1" s="17"/>
      <c r="EWN1" s="17"/>
      <c r="EWO1" s="17"/>
      <c r="EWP1" s="17"/>
      <c r="EWQ1" s="17"/>
      <c r="EWR1" s="17"/>
      <c r="EWS1" s="17"/>
      <c r="EWT1" s="17"/>
      <c r="EWU1" s="17"/>
      <c r="EWV1" s="17"/>
      <c r="EWW1" s="17"/>
      <c r="EWX1" s="17"/>
      <c r="EWY1" s="17"/>
      <c r="EWZ1" s="17"/>
      <c r="EXA1" s="17"/>
      <c r="EXB1" s="17"/>
      <c r="EXC1" s="17"/>
      <c r="EXD1" s="17"/>
      <c r="EXE1" s="17"/>
      <c r="EXF1" s="17"/>
      <c r="EXG1" s="17"/>
      <c r="EXH1" s="17"/>
      <c r="EXI1" s="17"/>
      <c r="EXJ1" s="17"/>
      <c r="EXK1" s="17"/>
      <c r="EXL1" s="17"/>
      <c r="EXM1" s="17"/>
      <c r="EXN1" s="17"/>
      <c r="EXO1" s="17"/>
      <c r="EXP1" s="17"/>
      <c r="EXQ1" s="17"/>
      <c r="EXR1" s="17"/>
      <c r="EXS1" s="17"/>
      <c r="EXT1" s="17"/>
      <c r="EXU1" s="17"/>
      <c r="EXV1" s="17"/>
      <c r="EXW1" s="17"/>
      <c r="EXX1" s="17"/>
      <c r="EXY1" s="17"/>
      <c r="EXZ1" s="17"/>
      <c r="EYA1" s="17"/>
      <c r="EYB1" s="17"/>
      <c r="EYC1" s="17"/>
      <c r="EYD1" s="17"/>
      <c r="EYE1" s="17"/>
      <c r="EYF1" s="17"/>
      <c r="EYG1" s="17"/>
      <c r="EYH1" s="17"/>
      <c r="EYI1" s="17"/>
      <c r="EYJ1" s="17"/>
      <c r="EYK1" s="17"/>
      <c r="EYL1" s="17"/>
      <c r="EYM1" s="17"/>
      <c r="EYN1" s="17"/>
      <c r="EYO1" s="17"/>
      <c r="EYP1" s="17"/>
      <c r="EYQ1" s="17"/>
      <c r="EYR1" s="17"/>
      <c r="EYS1" s="17"/>
      <c r="EYT1" s="17"/>
      <c r="EYU1" s="17"/>
      <c r="EYV1" s="17"/>
      <c r="EYW1" s="17"/>
      <c r="EYX1" s="17"/>
      <c r="EYY1" s="17"/>
      <c r="EYZ1" s="17"/>
      <c r="EZA1" s="17"/>
      <c r="EZB1" s="17"/>
      <c r="EZC1" s="17"/>
      <c r="EZD1" s="17"/>
      <c r="EZE1" s="17"/>
      <c r="EZF1" s="17"/>
      <c r="EZG1" s="17"/>
      <c r="EZH1" s="17"/>
      <c r="EZI1" s="17"/>
      <c r="EZJ1" s="17"/>
      <c r="EZK1" s="17"/>
      <c r="EZL1" s="17"/>
      <c r="EZM1" s="17"/>
      <c r="EZN1" s="17"/>
      <c r="EZO1" s="17"/>
      <c r="EZP1" s="17"/>
      <c r="EZQ1" s="17"/>
      <c r="EZR1" s="17"/>
      <c r="EZS1" s="17"/>
      <c r="EZT1" s="17"/>
      <c r="EZU1" s="17"/>
      <c r="EZV1" s="17"/>
      <c r="EZW1" s="17"/>
      <c r="EZX1" s="17"/>
      <c r="EZY1" s="17"/>
      <c r="EZZ1" s="17"/>
      <c r="FAA1" s="17"/>
      <c r="FAB1" s="17"/>
      <c r="FAC1" s="17"/>
      <c r="FAD1" s="17"/>
      <c r="FAE1" s="17"/>
      <c r="FAF1" s="17"/>
      <c r="FAG1" s="17"/>
      <c r="FAH1" s="17"/>
      <c r="FAI1" s="17"/>
      <c r="FAJ1" s="17"/>
      <c r="FAK1" s="17"/>
      <c r="FAL1" s="17"/>
      <c r="FAM1" s="17"/>
      <c r="FAN1" s="17"/>
      <c r="FAO1" s="17"/>
      <c r="FAP1" s="17"/>
      <c r="FAQ1" s="17"/>
      <c r="FAR1" s="17"/>
      <c r="FAS1" s="17"/>
      <c r="FAT1" s="17"/>
      <c r="FAU1" s="17"/>
      <c r="FAV1" s="17"/>
      <c r="FAW1" s="17"/>
      <c r="FAX1" s="17"/>
      <c r="FAY1" s="17"/>
      <c r="FAZ1" s="17"/>
      <c r="FBA1" s="17"/>
      <c r="FBB1" s="17"/>
      <c r="FBC1" s="17"/>
      <c r="FBD1" s="17"/>
      <c r="FBE1" s="17"/>
      <c r="FBF1" s="17"/>
      <c r="FBG1" s="17"/>
      <c r="FBH1" s="17"/>
      <c r="FBI1" s="17"/>
      <c r="FBJ1" s="17"/>
      <c r="FBK1" s="17"/>
      <c r="FBL1" s="17"/>
      <c r="FBM1" s="17"/>
      <c r="FBN1" s="17"/>
      <c r="FBO1" s="17"/>
      <c r="FBP1" s="17"/>
      <c r="FBQ1" s="17"/>
      <c r="FBR1" s="17"/>
      <c r="FBS1" s="17"/>
      <c r="FBT1" s="17"/>
      <c r="FBU1" s="17"/>
      <c r="FBV1" s="17"/>
      <c r="FBW1" s="17"/>
      <c r="FBX1" s="17"/>
      <c r="FBY1" s="17"/>
      <c r="FBZ1" s="17"/>
      <c r="FCA1" s="17"/>
      <c r="FCB1" s="17"/>
      <c r="FCC1" s="17"/>
      <c r="FCD1" s="17"/>
      <c r="FCE1" s="17"/>
      <c r="FCF1" s="17"/>
      <c r="FCG1" s="17"/>
      <c r="FCH1" s="17"/>
      <c r="FCI1" s="17"/>
      <c r="FCJ1" s="17"/>
      <c r="FCK1" s="17"/>
      <c r="FCL1" s="17"/>
      <c r="FCM1" s="17"/>
      <c r="FCN1" s="17"/>
      <c r="FCO1" s="17"/>
      <c r="FCP1" s="17"/>
      <c r="FCQ1" s="17"/>
      <c r="FCR1" s="17"/>
      <c r="FCS1" s="17"/>
      <c r="FCT1" s="17"/>
      <c r="FCU1" s="17"/>
      <c r="FCV1" s="17"/>
      <c r="FCW1" s="17"/>
      <c r="FCX1" s="17"/>
      <c r="FCY1" s="17"/>
      <c r="FCZ1" s="17"/>
      <c r="FDA1" s="17"/>
      <c r="FDB1" s="17"/>
      <c r="FDC1" s="17"/>
      <c r="FDD1" s="17"/>
      <c r="FDE1" s="17"/>
      <c r="FDF1" s="17"/>
      <c r="FDG1" s="17"/>
      <c r="FDH1" s="17"/>
      <c r="FDI1" s="17"/>
      <c r="FDJ1" s="17"/>
      <c r="FDK1" s="17"/>
      <c r="FDL1" s="17"/>
      <c r="FDM1" s="17"/>
      <c r="FDN1" s="17"/>
      <c r="FDO1" s="17"/>
      <c r="FDP1" s="17"/>
      <c r="FDQ1" s="17"/>
      <c r="FDR1" s="17"/>
      <c r="FDS1" s="17"/>
      <c r="FDT1" s="17"/>
      <c r="FDU1" s="17"/>
      <c r="FDV1" s="17"/>
      <c r="FDW1" s="17"/>
      <c r="FDX1" s="17"/>
      <c r="FDY1" s="17"/>
      <c r="FDZ1" s="17"/>
      <c r="FEA1" s="17"/>
      <c r="FEB1" s="17"/>
      <c r="FEC1" s="17"/>
      <c r="FED1" s="17"/>
      <c r="FEE1" s="17"/>
      <c r="FEF1" s="17"/>
      <c r="FEG1" s="17"/>
      <c r="FEH1" s="17"/>
      <c r="FEI1" s="17"/>
      <c r="FEJ1" s="17"/>
      <c r="FEK1" s="17"/>
      <c r="FEL1" s="17"/>
      <c r="FEM1" s="17"/>
      <c r="FEN1" s="17"/>
      <c r="FEO1" s="17"/>
      <c r="FEP1" s="17"/>
      <c r="FEQ1" s="17"/>
      <c r="FER1" s="17"/>
      <c r="FES1" s="17"/>
      <c r="FET1" s="17"/>
      <c r="FEU1" s="17"/>
      <c r="FEV1" s="17"/>
      <c r="FEW1" s="17"/>
      <c r="FEX1" s="17"/>
      <c r="FEY1" s="17"/>
      <c r="FEZ1" s="17"/>
      <c r="FFA1" s="17"/>
      <c r="FFB1" s="17"/>
      <c r="FFC1" s="17"/>
      <c r="FFD1" s="17"/>
      <c r="FFE1" s="17"/>
      <c r="FFF1" s="17"/>
      <c r="FFG1" s="17"/>
      <c r="FFH1" s="17"/>
      <c r="FFI1" s="17"/>
      <c r="FFJ1" s="17"/>
      <c r="FFK1" s="17"/>
      <c r="FFL1" s="17"/>
      <c r="FFM1" s="17"/>
      <c r="FFN1" s="17"/>
      <c r="FFO1" s="17"/>
      <c r="FFP1" s="17"/>
      <c r="FFQ1" s="17"/>
      <c r="FFR1" s="17"/>
      <c r="FFS1" s="17"/>
      <c r="FFT1" s="17"/>
      <c r="FFU1" s="17"/>
      <c r="FFV1" s="17"/>
      <c r="FFW1" s="17"/>
      <c r="FFX1" s="17"/>
      <c r="FFY1" s="17"/>
      <c r="FFZ1" s="17"/>
      <c r="FGA1" s="17"/>
      <c r="FGB1" s="17"/>
      <c r="FGC1" s="17"/>
      <c r="FGD1" s="17"/>
      <c r="FGE1" s="17"/>
      <c r="FGF1" s="17"/>
      <c r="FGG1" s="17"/>
      <c r="FGH1" s="17"/>
      <c r="FGI1" s="17"/>
      <c r="FGJ1" s="17"/>
      <c r="FGK1" s="17"/>
      <c r="FGL1" s="17"/>
      <c r="FGM1" s="17"/>
      <c r="FGN1" s="17"/>
      <c r="FGO1" s="17"/>
      <c r="FGP1" s="17"/>
      <c r="FGQ1" s="17"/>
      <c r="FGR1" s="17"/>
      <c r="FGS1" s="17"/>
      <c r="FGT1" s="17"/>
      <c r="FGU1" s="17"/>
      <c r="FGV1" s="17"/>
      <c r="FGW1" s="17"/>
      <c r="FGX1" s="17"/>
      <c r="FGY1" s="17"/>
      <c r="FGZ1" s="17"/>
      <c r="FHA1" s="17"/>
      <c r="FHB1" s="17"/>
      <c r="FHC1" s="17"/>
      <c r="FHD1" s="17"/>
      <c r="FHE1" s="17"/>
      <c r="FHF1" s="17"/>
      <c r="FHG1" s="17"/>
      <c r="FHH1" s="17"/>
      <c r="FHI1" s="17"/>
      <c r="FHJ1" s="17"/>
      <c r="FHK1" s="17"/>
      <c r="FHL1" s="17"/>
      <c r="FHM1" s="17"/>
      <c r="FHN1" s="17"/>
      <c r="FHO1" s="17"/>
      <c r="FHP1" s="17"/>
      <c r="FHQ1" s="17"/>
      <c r="FHR1" s="17"/>
      <c r="FHS1" s="17"/>
      <c r="FHT1" s="17"/>
      <c r="FHU1" s="17"/>
      <c r="FHV1" s="17"/>
      <c r="FHW1" s="17"/>
      <c r="FHX1" s="17"/>
      <c r="FHY1" s="17"/>
      <c r="FHZ1" s="17"/>
      <c r="FIA1" s="17"/>
      <c r="FIB1" s="17"/>
      <c r="FIC1" s="17"/>
      <c r="FID1" s="17"/>
      <c r="FIE1" s="17"/>
      <c r="FIF1" s="17"/>
      <c r="FIG1" s="17"/>
      <c r="FIH1" s="17"/>
      <c r="FII1" s="17"/>
      <c r="FIJ1" s="17"/>
      <c r="FIK1" s="17"/>
      <c r="FIL1" s="17"/>
      <c r="FIM1" s="17"/>
      <c r="FIN1" s="17"/>
      <c r="FIO1" s="17"/>
      <c r="FIP1" s="17"/>
      <c r="FIQ1" s="17"/>
      <c r="FIR1" s="17"/>
      <c r="FIS1" s="17"/>
      <c r="FIT1" s="17"/>
      <c r="FIU1" s="17"/>
      <c r="FIV1" s="17"/>
      <c r="FIW1" s="17"/>
      <c r="FIX1" s="17"/>
      <c r="FIY1" s="17"/>
      <c r="FIZ1" s="17"/>
      <c r="FJA1" s="17"/>
      <c r="FJB1" s="17"/>
      <c r="FJC1" s="17"/>
      <c r="FJD1" s="17"/>
      <c r="FJE1" s="17"/>
      <c r="FJF1" s="17"/>
      <c r="FJG1" s="17"/>
      <c r="FJH1" s="17"/>
      <c r="FJI1" s="17"/>
      <c r="FJJ1" s="17"/>
      <c r="FJK1" s="17"/>
      <c r="FJL1" s="17"/>
      <c r="FJM1" s="17"/>
      <c r="FJN1" s="17"/>
      <c r="FJO1" s="17"/>
      <c r="FJP1" s="17"/>
      <c r="FJQ1" s="17"/>
      <c r="FJR1" s="17"/>
      <c r="FJS1" s="17"/>
      <c r="FJT1" s="17"/>
      <c r="FJU1" s="17"/>
      <c r="FJV1" s="17"/>
      <c r="FJW1" s="17"/>
      <c r="FJX1" s="17"/>
      <c r="FJY1" s="17"/>
      <c r="FJZ1" s="17"/>
      <c r="FKA1" s="17"/>
      <c r="FKB1" s="17"/>
      <c r="FKC1" s="17"/>
      <c r="FKD1" s="17"/>
      <c r="FKE1" s="17"/>
      <c r="FKF1" s="17"/>
      <c r="FKG1" s="17"/>
      <c r="FKH1" s="17"/>
      <c r="FKI1" s="17"/>
      <c r="FKJ1" s="17"/>
      <c r="FKK1" s="17"/>
      <c r="FKL1" s="17"/>
      <c r="FKM1" s="17"/>
      <c r="FKN1" s="17"/>
      <c r="FKO1" s="17"/>
      <c r="FKP1" s="17"/>
      <c r="FKQ1" s="17"/>
      <c r="FKR1" s="17"/>
      <c r="FKS1" s="17"/>
      <c r="FKT1" s="17"/>
      <c r="FKU1" s="17"/>
      <c r="FKV1" s="17"/>
      <c r="FKW1" s="17"/>
      <c r="FKX1" s="17"/>
      <c r="FKY1" s="17"/>
      <c r="FKZ1" s="17"/>
      <c r="FLA1" s="17"/>
      <c r="FLB1" s="17"/>
      <c r="FLC1" s="17"/>
      <c r="FLD1" s="17"/>
      <c r="FLE1" s="17"/>
      <c r="FLF1" s="17"/>
      <c r="FLG1" s="17"/>
      <c r="FLH1" s="17"/>
      <c r="FLI1" s="17"/>
      <c r="FLJ1" s="17"/>
      <c r="FLK1" s="17"/>
      <c r="FLL1" s="17"/>
      <c r="FLM1" s="17"/>
      <c r="FLN1" s="17"/>
      <c r="FLO1" s="17"/>
      <c r="FLP1" s="17"/>
      <c r="FLQ1" s="17"/>
      <c r="FLR1" s="17"/>
      <c r="FLS1" s="17"/>
      <c r="FLT1" s="17"/>
      <c r="FLU1" s="17"/>
      <c r="FLV1" s="17"/>
      <c r="FLW1" s="17"/>
      <c r="FLX1" s="17"/>
      <c r="FLY1" s="17"/>
      <c r="FLZ1" s="17"/>
      <c r="FMA1" s="17"/>
      <c r="FMB1" s="17"/>
      <c r="FMC1" s="17"/>
      <c r="FMD1" s="17"/>
      <c r="FME1" s="17"/>
      <c r="FMF1" s="17"/>
      <c r="FMG1" s="17"/>
      <c r="FMH1" s="17"/>
      <c r="FMI1" s="17"/>
      <c r="FMJ1" s="17"/>
      <c r="FMK1" s="17"/>
      <c r="FML1" s="17"/>
      <c r="FMM1" s="17"/>
      <c r="FMN1" s="17"/>
      <c r="FMO1" s="17"/>
      <c r="FMP1" s="17"/>
      <c r="FMQ1" s="17"/>
      <c r="FMR1" s="17"/>
      <c r="FMS1" s="17"/>
      <c r="FMT1" s="17"/>
      <c r="FMU1" s="17"/>
      <c r="FMV1" s="17"/>
      <c r="FMW1" s="17"/>
      <c r="FMX1" s="17"/>
      <c r="FMY1" s="17"/>
      <c r="FMZ1" s="17"/>
      <c r="FNA1" s="17"/>
      <c r="FNB1" s="17"/>
      <c r="FNC1" s="17"/>
      <c r="FND1" s="17"/>
      <c r="FNE1" s="17"/>
      <c r="FNF1" s="17"/>
      <c r="FNG1" s="17"/>
      <c r="FNH1" s="17"/>
      <c r="FNI1" s="17"/>
      <c r="FNJ1" s="17"/>
      <c r="FNK1" s="17"/>
      <c r="FNL1" s="17"/>
      <c r="FNM1" s="17"/>
      <c r="FNN1" s="17"/>
      <c r="FNO1" s="17"/>
      <c r="FNP1" s="17"/>
      <c r="FNQ1" s="17"/>
      <c r="FNR1" s="17"/>
      <c r="FNS1" s="17"/>
      <c r="FNT1" s="17"/>
      <c r="FNU1" s="17"/>
      <c r="FNV1" s="17"/>
      <c r="FNW1" s="17"/>
      <c r="FNX1" s="17"/>
      <c r="FNY1" s="17"/>
      <c r="FNZ1" s="17"/>
      <c r="FOA1" s="17"/>
      <c r="FOB1" s="17"/>
      <c r="FOC1" s="17"/>
      <c r="FOD1" s="17"/>
      <c r="FOE1" s="17"/>
      <c r="FOF1" s="17"/>
      <c r="FOG1" s="17"/>
      <c r="FOH1" s="17"/>
      <c r="FOI1" s="17"/>
      <c r="FOJ1" s="17"/>
      <c r="FOK1" s="17"/>
      <c r="FOL1" s="17"/>
      <c r="FOM1" s="17"/>
      <c r="FON1" s="17"/>
      <c r="FOO1" s="17"/>
      <c r="FOP1" s="17"/>
      <c r="FOQ1" s="17"/>
      <c r="FOR1" s="17"/>
      <c r="FOS1" s="17"/>
      <c r="FOT1" s="17"/>
      <c r="FOU1" s="17"/>
      <c r="FOV1" s="17"/>
      <c r="FOW1" s="17"/>
      <c r="FOX1" s="17"/>
      <c r="FOY1" s="17"/>
      <c r="FOZ1" s="17"/>
      <c r="FPA1" s="17"/>
      <c r="FPB1" s="17"/>
      <c r="FPC1" s="17"/>
      <c r="FPD1" s="17"/>
      <c r="FPE1" s="17"/>
      <c r="FPF1" s="17"/>
      <c r="FPG1" s="17"/>
      <c r="FPH1" s="17"/>
      <c r="FPI1" s="17"/>
      <c r="FPJ1" s="17"/>
      <c r="FPK1" s="17"/>
      <c r="FPL1" s="17"/>
      <c r="FPM1" s="17"/>
      <c r="FPN1" s="17"/>
      <c r="FPO1" s="17"/>
      <c r="FPP1" s="17"/>
      <c r="FPQ1" s="17"/>
      <c r="FPR1" s="17"/>
      <c r="FPS1" s="17"/>
      <c r="FPT1" s="17"/>
      <c r="FPU1" s="17"/>
      <c r="FPV1" s="17"/>
      <c r="FPW1" s="17"/>
      <c r="FPX1" s="17"/>
      <c r="FPY1" s="17"/>
      <c r="FPZ1" s="17"/>
      <c r="FQA1" s="17"/>
      <c r="FQB1" s="17"/>
      <c r="FQC1" s="17"/>
      <c r="FQD1" s="17"/>
      <c r="FQE1" s="17"/>
      <c r="FQF1" s="17"/>
      <c r="FQG1" s="17"/>
      <c r="FQH1" s="17"/>
      <c r="FQI1" s="17"/>
      <c r="FQJ1" s="17"/>
      <c r="FQK1" s="17"/>
      <c r="FQL1" s="17"/>
      <c r="FQM1" s="17"/>
      <c r="FQN1" s="17"/>
      <c r="FQO1" s="17"/>
      <c r="FQP1" s="17"/>
      <c r="FQQ1" s="17"/>
      <c r="FQR1" s="17"/>
      <c r="FQS1" s="17"/>
      <c r="FQT1" s="17"/>
      <c r="FQU1" s="17"/>
      <c r="FQV1" s="17"/>
      <c r="FQW1" s="17"/>
      <c r="FQX1" s="17"/>
      <c r="FQY1" s="17"/>
      <c r="FQZ1" s="17"/>
      <c r="FRA1" s="17"/>
      <c r="FRB1" s="17"/>
      <c r="FRC1" s="17"/>
      <c r="FRD1" s="17"/>
      <c r="FRE1" s="17"/>
      <c r="FRF1" s="17"/>
      <c r="FRG1" s="17"/>
      <c r="FRH1" s="17"/>
      <c r="FRI1" s="17"/>
      <c r="FRJ1" s="17"/>
      <c r="FRK1" s="17"/>
      <c r="FRL1" s="17"/>
      <c r="FRM1" s="17"/>
      <c r="FRN1" s="17"/>
      <c r="FRO1" s="17"/>
      <c r="FRP1" s="17"/>
      <c r="FRQ1" s="17"/>
      <c r="FRR1" s="17"/>
      <c r="FRS1" s="17"/>
      <c r="FRT1" s="17"/>
      <c r="FRU1" s="17"/>
      <c r="FRV1" s="17"/>
      <c r="FRW1" s="17"/>
      <c r="FRX1" s="17"/>
      <c r="FRY1" s="17"/>
      <c r="FRZ1" s="17"/>
      <c r="FSA1" s="17"/>
      <c r="FSB1" s="17"/>
      <c r="FSC1" s="17"/>
      <c r="FSD1" s="17"/>
      <c r="FSE1" s="17"/>
      <c r="FSF1" s="17"/>
      <c r="FSG1" s="17"/>
      <c r="FSH1" s="17"/>
      <c r="FSI1" s="17"/>
      <c r="FSJ1" s="17"/>
      <c r="FSK1" s="17"/>
      <c r="FSL1" s="17"/>
      <c r="FSM1" s="17"/>
      <c r="FSN1" s="17"/>
      <c r="FSO1" s="17"/>
      <c r="FSP1" s="17"/>
      <c r="FSQ1" s="17"/>
      <c r="FSR1" s="17"/>
      <c r="FSS1" s="17"/>
      <c r="FST1" s="17"/>
      <c r="FSU1" s="17"/>
      <c r="FSV1" s="17"/>
      <c r="FSW1" s="17"/>
      <c r="FSX1" s="17"/>
      <c r="FSY1" s="17"/>
      <c r="FSZ1" s="17"/>
      <c r="FTA1" s="17"/>
      <c r="FTB1" s="17"/>
      <c r="FTC1" s="17"/>
      <c r="FTD1" s="17"/>
      <c r="FTE1" s="17"/>
      <c r="FTF1" s="17"/>
      <c r="FTG1" s="17"/>
      <c r="FTH1" s="17"/>
      <c r="FTI1" s="17"/>
      <c r="FTJ1" s="17"/>
      <c r="FTK1" s="17"/>
      <c r="FTL1" s="17"/>
      <c r="FTM1" s="17"/>
      <c r="FTN1" s="17"/>
      <c r="FTO1" s="17"/>
      <c r="FTP1" s="17"/>
      <c r="FTQ1" s="17"/>
      <c r="FTR1" s="17"/>
      <c r="FTS1" s="17"/>
      <c r="FTT1" s="17"/>
      <c r="FTU1" s="17"/>
      <c r="FTV1" s="17"/>
      <c r="FTW1" s="17"/>
      <c r="FTX1" s="17"/>
      <c r="FTY1" s="17"/>
      <c r="FTZ1" s="17"/>
      <c r="FUA1" s="17"/>
      <c r="FUB1" s="17"/>
      <c r="FUC1" s="17"/>
      <c r="FUD1" s="17"/>
      <c r="FUE1" s="17"/>
      <c r="FUF1" s="17"/>
      <c r="FUG1" s="17"/>
      <c r="FUH1" s="17"/>
      <c r="FUI1" s="17"/>
      <c r="FUJ1" s="17"/>
      <c r="FUK1" s="17"/>
      <c r="FUL1" s="17"/>
      <c r="FUM1" s="17"/>
      <c r="FUN1" s="17"/>
      <c r="FUO1" s="17"/>
      <c r="FUP1" s="17"/>
      <c r="FUQ1" s="17"/>
      <c r="FUR1" s="17"/>
      <c r="FUS1" s="17"/>
      <c r="FUT1" s="17"/>
      <c r="FUU1" s="17"/>
      <c r="FUV1" s="17"/>
      <c r="FUW1" s="17"/>
      <c r="FUX1" s="17"/>
      <c r="FUY1" s="17"/>
      <c r="FUZ1" s="17"/>
      <c r="FVA1" s="17"/>
      <c r="FVB1" s="17"/>
      <c r="FVC1" s="17"/>
      <c r="FVD1" s="17"/>
      <c r="FVE1" s="17"/>
      <c r="FVF1" s="17"/>
      <c r="FVG1" s="17"/>
      <c r="FVH1" s="17"/>
      <c r="FVI1" s="17"/>
      <c r="FVJ1" s="17"/>
      <c r="FVK1" s="17"/>
      <c r="FVL1" s="17"/>
      <c r="FVM1" s="17"/>
      <c r="FVN1" s="17"/>
      <c r="FVO1" s="17"/>
      <c r="FVP1" s="17"/>
      <c r="FVQ1" s="17"/>
      <c r="FVR1" s="17"/>
      <c r="FVS1" s="17"/>
      <c r="FVT1" s="17"/>
      <c r="FVU1" s="17"/>
      <c r="FVV1" s="17"/>
      <c r="FVW1" s="17"/>
      <c r="FVX1" s="17"/>
      <c r="FVY1" s="17"/>
      <c r="FVZ1" s="17"/>
      <c r="FWA1" s="17"/>
      <c r="FWB1" s="17"/>
      <c r="FWC1" s="17"/>
      <c r="FWD1" s="17"/>
      <c r="FWE1" s="17"/>
      <c r="FWF1" s="17"/>
      <c r="FWG1" s="17"/>
      <c r="FWH1" s="17"/>
      <c r="FWI1" s="17"/>
      <c r="FWJ1" s="17"/>
      <c r="FWK1" s="17"/>
      <c r="FWL1" s="17"/>
      <c r="FWM1" s="17"/>
      <c r="FWN1" s="17"/>
      <c r="FWO1" s="17"/>
      <c r="FWP1" s="17"/>
      <c r="FWQ1" s="17"/>
      <c r="FWR1" s="17"/>
      <c r="FWS1" s="17"/>
      <c r="FWT1" s="17"/>
      <c r="FWU1" s="17"/>
      <c r="FWV1" s="17"/>
      <c r="FWW1" s="17"/>
      <c r="FWX1" s="17"/>
      <c r="FWY1" s="17"/>
      <c r="FWZ1" s="17"/>
      <c r="FXA1" s="17"/>
      <c r="FXB1" s="17"/>
      <c r="FXC1" s="17"/>
      <c r="FXD1" s="17"/>
      <c r="FXE1" s="17"/>
      <c r="FXF1" s="17"/>
      <c r="FXG1" s="17"/>
      <c r="FXH1" s="17"/>
      <c r="FXI1" s="17"/>
      <c r="FXJ1" s="17"/>
      <c r="FXK1" s="17"/>
      <c r="FXL1" s="17"/>
      <c r="FXM1" s="17"/>
      <c r="FXN1" s="17"/>
      <c r="FXO1" s="17"/>
      <c r="FXP1" s="17"/>
      <c r="FXQ1" s="17"/>
      <c r="FXR1" s="17"/>
      <c r="FXS1" s="17"/>
      <c r="FXT1" s="17"/>
      <c r="FXU1" s="17"/>
      <c r="FXV1" s="17"/>
      <c r="FXW1" s="17"/>
      <c r="FXX1" s="17"/>
      <c r="FXY1" s="17"/>
      <c r="FXZ1" s="17"/>
      <c r="FYA1" s="17"/>
      <c r="FYB1" s="17"/>
      <c r="FYC1" s="17"/>
      <c r="FYD1" s="17"/>
      <c r="FYE1" s="17"/>
      <c r="FYF1" s="17"/>
      <c r="FYG1" s="17"/>
      <c r="FYH1" s="17"/>
      <c r="FYI1" s="17"/>
      <c r="FYJ1" s="17"/>
      <c r="FYK1" s="17"/>
      <c r="FYL1" s="17"/>
      <c r="FYM1" s="17"/>
      <c r="FYN1" s="17"/>
      <c r="FYO1" s="17"/>
      <c r="FYP1" s="17"/>
      <c r="FYQ1" s="17"/>
      <c r="FYR1" s="17"/>
      <c r="FYS1" s="17"/>
      <c r="FYT1" s="17"/>
      <c r="FYU1" s="17"/>
      <c r="FYV1" s="17"/>
      <c r="FYW1" s="17"/>
      <c r="FYX1" s="17"/>
      <c r="FYY1" s="17"/>
      <c r="FYZ1" s="17"/>
      <c r="FZA1" s="17"/>
      <c r="FZB1" s="17"/>
      <c r="FZC1" s="17"/>
      <c r="FZD1" s="17"/>
      <c r="FZE1" s="17"/>
      <c r="FZF1" s="17"/>
      <c r="FZG1" s="17"/>
      <c r="FZH1" s="17"/>
      <c r="FZI1" s="17"/>
      <c r="FZJ1" s="17"/>
      <c r="FZK1" s="17"/>
      <c r="FZL1" s="17"/>
      <c r="FZM1" s="17"/>
      <c r="FZN1" s="17"/>
      <c r="FZO1" s="17"/>
      <c r="FZP1" s="17"/>
      <c r="FZQ1" s="17"/>
      <c r="FZR1" s="17"/>
      <c r="FZS1" s="17"/>
      <c r="FZT1" s="17"/>
      <c r="FZU1" s="17"/>
      <c r="FZV1" s="17"/>
      <c r="FZW1" s="17"/>
      <c r="FZX1" s="17"/>
      <c r="FZY1" s="17"/>
      <c r="FZZ1" s="17"/>
      <c r="GAA1" s="17"/>
      <c r="GAB1" s="17"/>
      <c r="GAC1" s="17"/>
      <c r="GAD1" s="17"/>
      <c r="GAE1" s="17"/>
      <c r="GAF1" s="17"/>
      <c r="GAG1" s="17"/>
      <c r="GAH1" s="17"/>
      <c r="GAI1" s="17"/>
      <c r="GAJ1" s="17"/>
      <c r="GAK1" s="17"/>
      <c r="GAL1" s="17"/>
      <c r="GAM1" s="17"/>
      <c r="GAN1" s="17"/>
      <c r="GAO1" s="17"/>
      <c r="GAP1" s="17"/>
      <c r="GAQ1" s="17"/>
      <c r="GAR1" s="17"/>
      <c r="GAS1" s="17"/>
      <c r="GAT1" s="17"/>
      <c r="GAU1" s="17"/>
      <c r="GAV1" s="17"/>
      <c r="GAW1" s="17"/>
      <c r="GAX1" s="17"/>
      <c r="GAY1" s="17"/>
      <c r="GAZ1" s="17"/>
      <c r="GBA1" s="17"/>
      <c r="GBB1" s="17"/>
      <c r="GBC1" s="17"/>
      <c r="GBD1" s="17"/>
      <c r="GBE1" s="17"/>
      <c r="GBF1" s="17"/>
      <c r="GBG1" s="17"/>
      <c r="GBH1" s="17"/>
      <c r="GBI1" s="17"/>
      <c r="GBJ1" s="17"/>
      <c r="GBK1" s="17"/>
      <c r="GBL1" s="17"/>
      <c r="GBM1" s="17"/>
      <c r="GBN1" s="17"/>
      <c r="GBO1" s="17"/>
      <c r="GBP1" s="17"/>
      <c r="GBQ1" s="17"/>
      <c r="GBR1" s="17"/>
      <c r="GBS1" s="17"/>
      <c r="GBT1" s="17"/>
      <c r="GBU1" s="17"/>
      <c r="GBV1" s="17"/>
      <c r="GBW1" s="17"/>
      <c r="GBX1" s="17"/>
      <c r="GBY1" s="17"/>
      <c r="GBZ1" s="17"/>
      <c r="GCA1" s="17"/>
      <c r="GCB1" s="17"/>
      <c r="GCC1" s="17"/>
      <c r="GCD1" s="17"/>
      <c r="GCE1" s="17"/>
      <c r="GCF1" s="17"/>
      <c r="GCG1" s="17"/>
      <c r="GCH1" s="17"/>
      <c r="GCI1" s="17"/>
      <c r="GCJ1" s="17"/>
      <c r="GCK1" s="17"/>
      <c r="GCL1" s="17"/>
      <c r="GCM1" s="17"/>
      <c r="GCN1" s="17"/>
      <c r="GCO1" s="17"/>
      <c r="GCP1" s="17"/>
      <c r="GCQ1" s="17"/>
      <c r="GCR1" s="17"/>
      <c r="GCS1" s="17"/>
      <c r="GCT1" s="17"/>
      <c r="GCU1" s="17"/>
      <c r="GCV1" s="17"/>
      <c r="GCW1" s="17"/>
      <c r="GCX1" s="17"/>
      <c r="GCY1" s="17"/>
      <c r="GCZ1" s="17"/>
      <c r="GDA1" s="17"/>
      <c r="GDB1" s="17"/>
      <c r="GDC1" s="17"/>
      <c r="GDD1" s="17"/>
      <c r="GDE1" s="17"/>
      <c r="GDF1" s="17"/>
      <c r="GDG1" s="17"/>
      <c r="GDH1" s="17"/>
      <c r="GDI1" s="17"/>
      <c r="GDJ1" s="17"/>
      <c r="GDK1" s="17"/>
      <c r="GDL1" s="17"/>
      <c r="GDM1" s="17"/>
      <c r="GDN1" s="17"/>
      <c r="GDO1" s="17"/>
      <c r="GDP1" s="17"/>
      <c r="GDQ1" s="17"/>
      <c r="GDR1" s="17"/>
      <c r="GDS1" s="17"/>
      <c r="GDT1" s="17"/>
      <c r="GDU1" s="17"/>
      <c r="GDV1" s="17"/>
      <c r="GDW1" s="17"/>
      <c r="GDX1" s="17"/>
      <c r="GDY1" s="17"/>
      <c r="GDZ1" s="17"/>
      <c r="GEA1" s="17"/>
      <c r="GEB1" s="17"/>
      <c r="GEC1" s="17"/>
      <c r="GED1" s="17"/>
      <c r="GEE1" s="17"/>
      <c r="GEF1" s="17"/>
      <c r="GEG1" s="17"/>
      <c r="GEH1" s="17"/>
      <c r="GEI1" s="17"/>
      <c r="GEJ1" s="17"/>
      <c r="GEK1" s="17"/>
      <c r="GEL1" s="17"/>
      <c r="GEM1" s="17"/>
      <c r="GEN1" s="17"/>
      <c r="GEO1" s="17"/>
      <c r="GEP1" s="17"/>
      <c r="GEQ1" s="17"/>
      <c r="GER1" s="17"/>
      <c r="GES1" s="17"/>
      <c r="GET1" s="17"/>
      <c r="GEU1" s="17"/>
      <c r="GEV1" s="17"/>
      <c r="GEW1" s="17"/>
      <c r="GEX1" s="17"/>
      <c r="GEY1" s="17"/>
      <c r="GEZ1" s="17"/>
      <c r="GFA1" s="17"/>
      <c r="GFB1" s="17"/>
      <c r="GFC1" s="17"/>
      <c r="GFD1" s="17"/>
      <c r="GFE1" s="17"/>
      <c r="GFF1" s="17"/>
      <c r="GFG1" s="17"/>
      <c r="GFH1" s="17"/>
      <c r="GFI1" s="17"/>
      <c r="GFJ1" s="17"/>
      <c r="GFK1" s="17"/>
      <c r="GFL1" s="17"/>
      <c r="GFM1" s="17"/>
      <c r="GFN1" s="17"/>
      <c r="GFO1" s="17"/>
      <c r="GFP1" s="17"/>
      <c r="GFQ1" s="17"/>
      <c r="GFR1" s="17"/>
      <c r="GFS1" s="17"/>
      <c r="GFT1" s="17"/>
      <c r="GFU1" s="17"/>
      <c r="GFV1" s="17"/>
      <c r="GFW1" s="17"/>
      <c r="GFX1" s="17"/>
      <c r="GFY1" s="17"/>
      <c r="GFZ1" s="17"/>
      <c r="GGA1" s="17"/>
      <c r="GGB1" s="17"/>
      <c r="GGC1" s="17"/>
      <c r="GGD1" s="17"/>
      <c r="GGE1" s="17"/>
      <c r="GGF1" s="17"/>
      <c r="GGG1" s="17"/>
      <c r="GGH1" s="17"/>
      <c r="GGI1" s="17"/>
      <c r="GGJ1" s="17"/>
      <c r="GGK1" s="17"/>
      <c r="GGL1" s="17"/>
      <c r="GGM1" s="17"/>
      <c r="GGN1" s="17"/>
      <c r="GGO1" s="17"/>
      <c r="GGP1" s="17"/>
      <c r="GGQ1" s="17"/>
      <c r="GGR1" s="17"/>
      <c r="GGS1" s="17"/>
      <c r="GGT1" s="17"/>
      <c r="GGU1" s="17"/>
      <c r="GGV1" s="17"/>
      <c r="GGW1" s="17"/>
      <c r="GGX1" s="17"/>
      <c r="GGY1" s="17"/>
      <c r="GGZ1" s="17"/>
      <c r="GHA1" s="17"/>
      <c r="GHB1" s="17"/>
      <c r="GHC1" s="17"/>
      <c r="GHD1" s="17"/>
      <c r="GHE1" s="17"/>
      <c r="GHF1" s="17"/>
      <c r="GHG1" s="17"/>
      <c r="GHH1" s="17"/>
      <c r="GHI1" s="17"/>
      <c r="GHJ1" s="17"/>
      <c r="GHK1" s="17"/>
      <c r="GHL1" s="17"/>
      <c r="GHM1" s="17"/>
      <c r="GHN1" s="17"/>
      <c r="GHO1" s="17"/>
      <c r="GHP1" s="17"/>
      <c r="GHQ1" s="17"/>
      <c r="GHR1" s="17"/>
      <c r="GHS1" s="17"/>
      <c r="GHT1" s="17"/>
      <c r="GHU1" s="17"/>
      <c r="GHV1" s="17"/>
      <c r="GHW1" s="17"/>
      <c r="GHX1" s="17"/>
      <c r="GHY1" s="17"/>
      <c r="GHZ1" s="17"/>
      <c r="GIA1" s="17"/>
      <c r="GIB1" s="17"/>
      <c r="GIC1" s="17"/>
      <c r="GID1" s="17"/>
      <c r="GIE1" s="17"/>
      <c r="GIF1" s="17"/>
      <c r="GIG1" s="17"/>
      <c r="GIH1" s="17"/>
      <c r="GII1" s="17"/>
      <c r="GIJ1" s="17"/>
      <c r="GIK1" s="17"/>
      <c r="GIL1" s="17"/>
      <c r="GIM1" s="17"/>
      <c r="GIN1" s="17"/>
      <c r="GIO1" s="17"/>
      <c r="GIP1" s="17"/>
      <c r="GIQ1" s="17"/>
      <c r="GIR1" s="17"/>
      <c r="GIS1" s="17"/>
      <c r="GIT1" s="17"/>
      <c r="GIU1" s="17"/>
      <c r="GIV1" s="17"/>
      <c r="GIW1" s="17"/>
      <c r="GIX1" s="17"/>
      <c r="GIY1" s="17"/>
      <c r="GIZ1" s="17"/>
      <c r="GJA1" s="17"/>
      <c r="GJB1" s="17"/>
      <c r="GJC1" s="17"/>
      <c r="GJD1" s="17"/>
      <c r="GJE1" s="17"/>
      <c r="GJF1" s="17"/>
      <c r="GJG1" s="17"/>
      <c r="GJH1" s="17"/>
      <c r="GJI1" s="17"/>
      <c r="GJJ1" s="17"/>
      <c r="GJK1" s="17"/>
      <c r="GJL1" s="17"/>
      <c r="GJM1" s="17"/>
      <c r="GJN1" s="17"/>
      <c r="GJO1" s="17"/>
      <c r="GJP1" s="17"/>
      <c r="GJQ1" s="17"/>
      <c r="GJR1" s="17"/>
      <c r="GJS1" s="17"/>
      <c r="GJT1" s="17"/>
      <c r="GJU1" s="17"/>
      <c r="GJV1" s="17"/>
      <c r="GJW1" s="17"/>
      <c r="GJX1" s="17"/>
      <c r="GJY1" s="17"/>
      <c r="GJZ1" s="17"/>
      <c r="GKA1" s="17"/>
      <c r="GKB1" s="17"/>
      <c r="GKC1" s="17"/>
      <c r="GKD1" s="17"/>
      <c r="GKE1" s="17"/>
      <c r="GKF1" s="17"/>
      <c r="GKG1" s="17"/>
      <c r="GKH1" s="17"/>
      <c r="GKI1" s="17"/>
      <c r="GKJ1" s="17"/>
      <c r="GKK1" s="17"/>
      <c r="GKL1" s="17"/>
      <c r="GKM1" s="17"/>
      <c r="GKN1" s="17"/>
      <c r="GKO1" s="17"/>
      <c r="GKP1" s="17"/>
      <c r="GKQ1" s="17"/>
      <c r="GKR1" s="17"/>
      <c r="GKS1" s="17"/>
      <c r="GKT1" s="17"/>
      <c r="GKU1" s="17"/>
      <c r="GKV1" s="17"/>
      <c r="GKW1" s="17"/>
      <c r="GKX1" s="17"/>
      <c r="GKY1" s="17"/>
      <c r="GKZ1" s="17"/>
      <c r="GLA1" s="17"/>
      <c r="GLB1" s="17"/>
      <c r="GLC1" s="17"/>
      <c r="GLD1" s="17"/>
      <c r="GLE1" s="17"/>
      <c r="GLF1" s="17"/>
      <c r="GLG1" s="17"/>
      <c r="GLH1" s="17"/>
      <c r="GLI1" s="17"/>
      <c r="GLJ1" s="17"/>
      <c r="GLK1" s="17"/>
      <c r="GLL1" s="17"/>
      <c r="GLM1" s="17"/>
      <c r="GLN1" s="17"/>
      <c r="GLO1" s="17"/>
      <c r="GLP1" s="17"/>
      <c r="GLQ1" s="17"/>
      <c r="GLR1" s="17"/>
      <c r="GLS1" s="17"/>
      <c r="GLT1" s="17"/>
      <c r="GLU1" s="17"/>
      <c r="GLV1" s="17"/>
      <c r="GLW1" s="17"/>
      <c r="GLX1" s="17"/>
      <c r="GLY1" s="17"/>
      <c r="GLZ1" s="17"/>
      <c r="GMA1" s="17"/>
      <c r="GMB1" s="17"/>
      <c r="GMC1" s="17"/>
      <c r="GMD1" s="17"/>
      <c r="GME1" s="17"/>
      <c r="GMF1" s="17"/>
      <c r="GMG1" s="17"/>
      <c r="GMH1" s="17"/>
      <c r="GMI1" s="17"/>
      <c r="GMJ1" s="17"/>
      <c r="GMK1" s="17"/>
      <c r="GML1" s="17"/>
      <c r="GMM1" s="17"/>
      <c r="GMN1" s="17"/>
      <c r="GMO1" s="17"/>
      <c r="GMP1" s="17"/>
      <c r="GMQ1" s="17"/>
      <c r="GMR1" s="17"/>
      <c r="GMS1" s="17"/>
      <c r="GMT1" s="17"/>
      <c r="GMU1" s="17"/>
      <c r="GMV1" s="17"/>
      <c r="GMW1" s="17"/>
      <c r="GMX1" s="17"/>
      <c r="GMY1" s="17"/>
      <c r="GMZ1" s="17"/>
      <c r="GNA1" s="17"/>
      <c r="GNB1" s="17"/>
      <c r="GNC1" s="17"/>
      <c r="GND1" s="17"/>
      <c r="GNE1" s="17"/>
      <c r="GNF1" s="17"/>
      <c r="GNG1" s="17"/>
      <c r="GNH1" s="17"/>
      <c r="GNI1" s="17"/>
      <c r="GNJ1" s="17"/>
      <c r="GNK1" s="17"/>
      <c r="GNL1" s="17"/>
      <c r="GNM1" s="17"/>
      <c r="GNN1" s="17"/>
      <c r="GNO1" s="17"/>
      <c r="GNP1" s="17"/>
      <c r="GNQ1" s="17"/>
      <c r="GNR1" s="17"/>
      <c r="GNS1" s="17"/>
      <c r="GNT1" s="17"/>
      <c r="GNU1" s="17"/>
      <c r="GNV1" s="17"/>
      <c r="GNW1" s="17"/>
      <c r="GNX1" s="17"/>
      <c r="GNY1" s="17"/>
      <c r="GNZ1" s="17"/>
      <c r="GOA1" s="17"/>
      <c r="GOB1" s="17"/>
      <c r="GOC1" s="17"/>
      <c r="GOD1" s="17"/>
      <c r="GOE1" s="17"/>
      <c r="GOF1" s="17"/>
      <c r="GOG1" s="17"/>
      <c r="GOH1" s="17"/>
      <c r="GOI1" s="17"/>
      <c r="GOJ1" s="17"/>
      <c r="GOK1" s="17"/>
      <c r="GOL1" s="17"/>
      <c r="GOM1" s="17"/>
      <c r="GON1" s="17"/>
      <c r="GOO1" s="17"/>
      <c r="GOP1" s="17"/>
      <c r="GOQ1" s="17"/>
      <c r="GOR1" s="17"/>
      <c r="GOS1" s="17"/>
      <c r="GOT1" s="17"/>
      <c r="GOU1" s="17"/>
      <c r="GOV1" s="17"/>
      <c r="GOW1" s="17"/>
      <c r="GOX1" s="17"/>
      <c r="GOY1" s="17"/>
      <c r="GOZ1" s="17"/>
      <c r="GPA1" s="17"/>
      <c r="GPB1" s="17"/>
      <c r="GPC1" s="17"/>
      <c r="GPD1" s="17"/>
      <c r="GPE1" s="17"/>
      <c r="GPF1" s="17"/>
      <c r="GPG1" s="17"/>
      <c r="GPH1" s="17"/>
      <c r="GPI1" s="17"/>
      <c r="GPJ1" s="17"/>
      <c r="GPK1" s="17"/>
      <c r="GPL1" s="17"/>
      <c r="GPM1" s="17"/>
      <c r="GPN1" s="17"/>
      <c r="GPO1" s="17"/>
      <c r="GPP1" s="17"/>
      <c r="GPQ1" s="17"/>
      <c r="GPR1" s="17"/>
      <c r="GPS1" s="17"/>
      <c r="GPT1" s="17"/>
      <c r="GPU1" s="17"/>
      <c r="GPV1" s="17"/>
      <c r="GPW1" s="17"/>
      <c r="GPX1" s="17"/>
      <c r="GPY1" s="17"/>
      <c r="GPZ1" s="17"/>
      <c r="GQA1" s="17"/>
      <c r="GQB1" s="17"/>
      <c r="GQC1" s="17"/>
      <c r="GQD1" s="17"/>
      <c r="GQE1" s="17"/>
      <c r="GQF1" s="17"/>
      <c r="GQG1" s="17"/>
      <c r="GQH1" s="17"/>
      <c r="GQI1" s="17"/>
      <c r="GQJ1" s="17"/>
      <c r="GQK1" s="17"/>
      <c r="GQL1" s="17"/>
      <c r="GQM1" s="17"/>
      <c r="GQN1" s="17"/>
      <c r="GQO1" s="17"/>
      <c r="GQP1" s="17"/>
      <c r="GQQ1" s="17"/>
      <c r="GQR1" s="17"/>
      <c r="GQS1" s="17"/>
      <c r="GQT1" s="17"/>
      <c r="GQU1" s="17"/>
      <c r="GQV1" s="17"/>
      <c r="GQW1" s="17"/>
      <c r="GQX1" s="17"/>
      <c r="GQY1" s="17"/>
      <c r="GQZ1" s="17"/>
      <c r="GRA1" s="17"/>
      <c r="GRB1" s="17"/>
      <c r="GRC1" s="17"/>
      <c r="GRD1" s="17"/>
      <c r="GRE1" s="17"/>
      <c r="GRF1" s="17"/>
      <c r="GRG1" s="17"/>
      <c r="GRH1" s="17"/>
      <c r="GRI1" s="17"/>
      <c r="GRJ1" s="17"/>
      <c r="GRK1" s="17"/>
      <c r="GRL1" s="17"/>
      <c r="GRM1" s="17"/>
      <c r="GRN1" s="17"/>
      <c r="GRO1" s="17"/>
      <c r="GRP1" s="17"/>
      <c r="GRQ1" s="17"/>
      <c r="GRR1" s="17"/>
      <c r="GRS1" s="17"/>
      <c r="GRT1" s="17"/>
      <c r="GRU1" s="17"/>
      <c r="GRV1" s="17"/>
      <c r="GRW1" s="17"/>
      <c r="GRX1" s="17"/>
      <c r="GRY1" s="17"/>
      <c r="GRZ1" s="17"/>
      <c r="GSA1" s="17"/>
      <c r="GSB1" s="17"/>
      <c r="GSC1" s="17"/>
      <c r="GSD1" s="17"/>
      <c r="GSE1" s="17"/>
      <c r="GSF1" s="17"/>
      <c r="GSG1" s="17"/>
      <c r="GSH1" s="17"/>
      <c r="GSI1" s="17"/>
      <c r="GSJ1" s="17"/>
      <c r="GSK1" s="17"/>
      <c r="GSL1" s="17"/>
      <c r="GSM1" s="17"/>
      <c r="GSN1" s="17"/>
      <c r="GSO1" s="17"/>
      <c r="GSP1" s="17"/>
      <c r="GSQ1" s="17"/>
      <c r="GSR1" s="17"/>
      <c r="GSS1" s="17"/>
      <c r="GST1" s="17"/>
      <c r="GSU1" s="17"/>
      <c r="GSV1" s="17"/>
      <c r="GSW1" s="17"/>
      <c r="GSX1" s="17"/>
      <c r="GSY1" s="17"/>
      <c r="GSZ1" s="17"/>
      <c r="GTA1" s="17"/>
      <c r="GTB1" s="17"/>
      <c r="GTC1" s="17"/>
      <c r="GTD1" s="17"/>
      <c r="GTE1" s="17"/>
      <c r="GTF1" s="17"/>
      <c r="GTG1" s="17"/>
      <c r="GTH1" s="17"/>
      <c r="GTI1" s="17"/>
      <c r="GTJ1" s="17"/>
      <c r="GTK1" s="17"/>
      <c r="GTL1" s="17"/>
      <c r="GTM1" s="17"/>
      <c r="GTN1" s="17"/>
      <c r="GTO1" s="17"/>
      <c r="GTP1" s="17"/>
      <c r="GTQ1" s="17"/>
      <c r="GTR1" s="17"/>
      <c r="GTS1" s="17"/>
      <c r="GTT1" s="17"/>
      <c r="GTU1" s="17"/>
      <c r="GTV1" s="17"/>
      <c r="GTW1" s="17"/>
      <c r="GTX1" s="17"/>
      <c r="GTY1" s="17"/>
      <c r="GTZ1" s="17"/>
      <c r="GUA1" s="17"/>
      <c r="GUB1" s="17"/>
      <c r="GUC1" s="17"/>
      <c r="GUD1" s="17"/>
      <c r="GUE1" s="17"/>
      <c r="GUF1" s="17"/>
      <c r="GUG1" s="17"/>
      <c r="GUH1" s="17"/>
      <c r="GUI1" s="17"/>
      <c r="GUJ1" s="17"/>
      <c r="GUK1" s="17"/>
      <c r="GUL1" s="17"/>
      <c r="GUM1" s="17"/>
      <c r="GUN1" s="17"/>
      <c r="GUO1" s="17"/>
      <c r="GUP1" s="17"/>
      <c r="GUQ1" s="17"/>
      <c r="GUR1" s="17"/>
      <c r="GUS1" s="17"/>
      <c r="GUT1" s="17"/>
      <c r="GUU1" s="17"/>
      <c r="GUV1" s="17"/>
      <c r="GUW1" s="17"/>
      <c r="GUX1" s="17"/>
      <c r="GUY1" s="17"/>
      <c r="GUZ1" s="17"/>
      <c r="GVA1" s="17"/>
      <c r="GVB1" s="17"/>
      <c r="GVC1" s="17"/>
      <c r="GVD1" s="17"/>
      <c r="GVE1" s="17"/>
      <c r="GVF1" s="17"/>
      <c r="GVG1" s="17"/>
      <c r="GVH1" s="17"/>
      <c r="GVI1" s="17"/>
      <c r="GVJ1" s="17"/>
      <c r="GVK1" s="17"/>
      <c r="GVL1" s="17"/>
      <c r="GVM1" s="17"/>
      <c r="GVN1" s="17"/>
      <c r="GVO1" s="17"/>
      <c r="GVP1" s="17"/>
      <c r="GVQ1" s="17"/>
      <c r="GVR1" s="17"/>
      <c r="GVS1" s="17"/>
      <c r="GVT1" s="17"/>
      <c r="GVU1" s="17"/>
      <c r="GVV1" s="17"/>
      <c r="GVW1" s="17"/>
      <c r="GVX1" s="17"/>
      <c r="GVY1" s="17"/>
      <c r="GVZ1" s="17"/>
      <c r="GWA1" s="17"/>
      <c r="GWB1" s="17"/>
      <c r="GWC1" s="17"/>
      <c r="GWD1" s="17"/>
      <c r="GWE1" s="17"/>
      <c r="GWF1" s="17"/>
      <c r="GWG1" s="17"/>
      <c r="GWH1" s="17"/>
      <c r="GWI1" s="17"/>
      <c r="GWJ1" s="17"/>
      <c r="GWK1" s="17"/>
      <c r="GWL1" s="17"/>
      <c r="GWM1" s="17"/>
      <c r="GWN1" s="17"/>
      <c r="GWO1" s="17"/>
      <c r="GWP1" s="17"/>
      <c r="GWQ1" s="17"/>
      <c r="GWR1" s="17"/>
      <c r="GWS1" s="17"/>
      <c r="GWT1" s="17"/>
      <c r="GWU1" s="17"/>
      <c r="GWV1" s="17"/>
      <c r="GWW1" s="17"/>
      <c r="GWX1" s="17"/>
      <c r="GWY1" s="17"/>
      <c r="GWZ1" s="17"/>
      <c r="GXA1" s="17"/>
      <c r="GXB1" s="17"/>
      <c r="GXC1" s="17"/>
      <c r="GXD1" s="17"/>
      <c r="GXE1" s="17"/>
      <c r="GXF1" s="17"/>
      <c r="GXG1" s="17"/>
      <c r="GXH1" s="17"/>
      <c r="GXI1" s="17"/>
      <c r="GXJ1" s="17"/>
      <c r="GXK1" s="17"/>
      <c r="GXL1" s="17"/>
      <c r="GXM1" s="17"/>
      <c r="GXN1" s="17"/>
      <c r="GXO1" s="17"/>
      <c r="GXP1" s="17"/>
      <c r="GXQ1" s="17"/>
      <c r="GXR1" s="17"/>
      <c r="GXS1" s="17"/>
      <c r="GXT1" s="17"/>
      <c r="GXU1" s="17"/>
      <c r="GXV1" s="17"/>
      <c r="GXW1" s="17"/>
      <c r="GXX1" s="17"/>
      <c r="GXY1" s="17"/>
      <c r="GXZ1" s="17"/>
      <c r="GYA1" s="17"/>
      <c r="GYB1" s="17"/>
      <c r="GYC1" s="17"/>
      <c r="GYD1" s="17"/>
      <c r="GYE1" s="17"/>
      <c r="GYF1" s="17"/>
      <c r="GYG1" s="17"/>
      <c r="GYH1" s="17"/>
      <c r="GYI1" s="17"/>
      <c r="GYJ1" s="17"/>
      <c r="GYK1" s="17"/>
      <c r="GYL1" s="17"/>
      <c r="GYM1" s="17"/>
      <c r="GYN1" s="17"/>
      <c r="GYO1" s="17"/>
      <c r="GYP1" s="17"/>
      <c r="GYQ1" s="17"/>
      <c r="GYR1" s="17"/>
      <c r="GYS1" s="17"/>
      <c r="GYT1" s="17"/>
      <c r="GYU1" s="17"/>
      <c r="GYV1" s="17"/>
      <c r="GYW1" s="17"/>
      <c r="GYX1" s="17"/>
      <c r="GYY1" s="17"/>
      <c r="GYZ1" s="17"/>
      <c r="GZA1" s="17"/>
      <c r="GZB1" s="17"/>
      <c r="GZC1" s="17"/>
      <c r="GZD1" s="17"/>
      <c r="GZE1" s="17"/>
      <c r="GZF1" s="17"/>
      <c r="GZG1" s="17"/>
      <c r="GZH1" s="17"/>
      <c r="GZI1" s="17"/>
      <c r="GZJ1" s="17"/>
      <c r="GZK1" s="17"/>
      <c r="GZL1" s="17"/>
      <c r="GZM1" s="17"/>
      <c r="GZN1" s="17"/>
      <c r="GZO1" s="17"/>
      <c r="GZP1" s="17"/>
      <c r="GZQ1" s="17"/>
      <c r="GZR1" s="17"/>
      <c r="GZS1" s="17"/>
      <c r="GZT1" s="17"/>
      <c r="GZU1" s="17"/>
      <c r="GZV1" s="17"/>
      <c r="GZW1" s="17"/>
      <c r="GZX1" s="17"/>
      <c r="GZY1" s="17"/>
      <c r="GZZ1" s="17"/>
      <c r="HAA1" s="17"/>
      <c r="HAB1" s="17"/>
      <c r="HAC1" s="17"/>
      <c r="HAD1" s="17"/>
      <c r="HAE1" s="17"/>
      <c r="HAF1" s="17"/>
      <c r="HAG1" s="17"/>
      <c r="HAH1" s="17"/>
      <c r="HAI1" s="17"/>
      <c r="HAJ1" s="17"/>
      <c r="HAK1" s="17"/>
      <c r="HAL1" s="17"/>
      <c r="HAM1" s="17"/>
      <c r="HAN1" s="17"/>
      <c r="HAO1" s="17"/>
      <c r="HAP1" s="17"/>
      <c r="HAQ1" s="17"/>
      <c r="HAR1" s="17"/>
      <c r="HAS1" s="17"/>
      <c r="HAT1" s="17"/>
      <c r="HAU1" s="17"/>
      <c r="HAV1" s="17"/>
      <c r="HAW1" s="17"/>
      <c r="HAX1" s="17"/>
      <c r="HAY1" s="17"/>
      <c r="HAZ1" s="17"/>
      <c r="HBA1" s="17"/>
      <c r="HBB1" s="17"/>
      <c r="HBC1" s="17"/>
      <c r="HBD1" s="17"/>
      <c r="HBE1" s="17"/>
      <c r="HBF1" s="17"/>
      <c r="HBG1" s="17"/>
      <c r="HBH1" s="17"/>
      <c r="HBI1" s="17"/>
      <c r="HBJ1" s="17"/>
      <c r="HBK1" s="17"/>
      <c r="HBL1" s="17"/>
      <c r="HBM1" s="17"/>
      <c r="HBN1" s="17"/>
      <c r="HBO1" s="17"/>
      <c r="HBP1" s="17"/>
      <c r="HBQ1" s="17"/>
      <c r="HBR1" s="17"/>
      <c r="HBS1" s="17"/>
      <c r="HBT1" s="17"/>
      <c r="HBU1" s="17"/>
      <c r="HBV1" s="17"/>
      <c r="HBW1" s="17"/>
      <c r="HBX1" s="17"/>
      <c r="HBY1" s="17"/>
      <c r="HBZ1" s="17"/>
      <c r="HCA1" s="17"/>
      <c r="HCB1" s="17"/>
      <c r="HCC1" s="17"/>
      <c r="HCD1" s="17"/>
      <c r="HCE1" s="17"/>
      <c r="HCF1" s="17"/>
      <c r="HCG1" s="17"/>
      <c r="HCH1" s="17"/>
      <c r="HCI1" s="17"/>
      <c r="HCJ1" s="17"/>
      <c r="HCK1" s="17"/>
      <c r="HCL1" s="17"/>
      <c r="HCM1" s="17"/>
      <c r="HCN1" s="17"/>
      <c r="HCO1" s="17"/>
      <c r="HCP1" s="17"/>
      <c r="HCQ1" s="17"/>
      <c r="HCR1" s="17"/>
      <c r="HCS1" s="17"/>
      <c r="HCT1" s="17"/>
      <c r="HCU1" s="17"/>
      <c r="HCV1" s="17"/>
      <c r="HCW1" s="17"/>
      <c r="HCX1" s="17"/>
      <c r="HCY1" s="17"/>
      <c r="HCZ1" s="17"/>
      <c r="HDA1" s="17"/>
      <c r="HDB1" s="17"/>
      <c r="HDC1" s="17"/>
      <c r="HDD1" s="17"/>
      <c r="HDE1" s="17"/>
      <c r="HDF1" s="17"/>
      <c r="HDG1" s="17"/>
      <c r="HDH1" s="17"/>
      <c r="HDI1" s="17"/>
      <c r="HDJ1" s="17"/>
      <c r="HDK1" s="17"/>
      <c r="HDL1" s="17"/>
      <c r="HDM1" s="17"/>
      <c r="HDN1" s="17"/>
      <c r="HDO1" s="17"/>
      <c r="HDP1" s="17"/>
      <c r="HDQ1" s="17"/>
      <c r="HDR1" s="17"/>
      <c r="HDS1" s="17"/>
      <c r="HDT1" s="17"/>
      <c r="HDU1" s="17"/>
      <c r="HDV1" s="17"/>
      <c r="HDW1" s="17"/>
      <c r="HDX1" s="17"/>
      <c r="HDY1" s="17"/>
      <c r="HDZ1" s="17"/>
      <c r="HEA1" s="17"/>
      <c r="HEB1" s="17"/>
      <c r="HEC1" s="17"/>
      <c r="HED1" s="17"/>
      <c r="HEE1" s="17"/>
      <c r="HEF1" s="17"/>
      <c r="HEG1" s="17"/>
      <c r="HEH1" s="17"/>
      <c r="HEI1" s="17"/>
      <c r="HEJ1" s="17"/>
      <c r="HEK1" s="17"/>
      <c r="HEL1" s="17"/>
      <c r="HEM1" s="17"/>
      <c r="HEN1" s="17"/>
      <c r="HEO1" s="17"/>
      <c r="HEP1" s="17"/>
      <c r="HEQ1" s="17"/>
      <c r="HER1" s="17"/>
      <c r="HES1" s="17"/>
      <c r="HET1" s="17"/>
      <c r="HEU1" s="17"/>
      <c r="HEV1" s="17"/>
      <c r="HEW1" s="17"/>
      <c r="HEX1" s="17"/>
      <c r="HEY1" s="17"/>
      <c r="HEZ1" s="17"/>
      <c r="HFA1" s="17"/>
      <c r="HFB1" s="17"/>
      <c r="HFC1" s="17"/>
      <c r="HFD1" s="17"/>
      <c r="HFE1" s="17"/>
      <c r="HFF1" s="17"/>
      <c r="HFG1" s="17"/>
      <c r="HFH1" s="17"/>
      <c r="HFI1" s="17"/>
      <c r="HFJ1" s="17"/>
      <c r="HFK1" s="17"/>
      <c r="HFL1" s="17"/>
      <c r="HFM1" s="17"/>
      <c r="HFN1" s="17"/>
      <c r="HFO1" s="17"/>
      <c r="HFP1" s="17"/>
      <c r="HFQ1" s="17"/>
      <c r="HFR1" s="17"/>
      <c r="HFS1" s="17"/>
      <c r="HFT1" s="17"/>
      <c r="HFU1" s="17"/>
      <c r="HFV1" s="17"/>
      <c r="HFW1" s="17"/>
      <c r="HFX1" s="17"/>
      <c r="HFY1" s="17"/>
      <c r="HFZ1" s="17"/>
      <c r="HGA1" s="17"/>
      <c r="HGB1" s="17"/>
      <c r="HGC1" s="17"/>
      <c r="HGD1" s="17"/>
      <c r="HGE1" s="17"/>
      <c r="HGF1" s="17"/>
      <c r="HGG1" s="17"/>
      <c r="HGH1" s="17"/>
      <c r="HGI1" s="17"/>
      <c r="HGJ1" s="17"/>
      <c r="HGK1" s="17"/>
      <c r="HGL1" s="17"/>
      <c r="HGM1" s="17"/>
      <c r="HGN1" s="17"/>
      <c r="HGO1" s="17"/>
      <c r="HGP1" s="17"/>
      <c r="HGQ1" s="17"/>
      <c r="HGR1" s="17"/>
      <c r="HGS1" s="17"/>
      <c r="HGT1" s="17"/>
      <c r="HGU1" s="17"/>
      <c r="HGV1" s="17"/>
      <c r="HGW1" s="17"/>
      <c r="HGX1" s="17"/>
      <c r="HGY1" s="17"/>
      <c r="HGZ1" s="17"/>
      <c r="HHA1" s="17"/>
      <c r="HHB1" s="17"/>
      <c r="HHC1" s="17"/>
      <c r="HHD1" s="17"/>
      <c r="HHE1" s="17"/>
      <c r="HHF1" s="17"/>
      <c r="HHG1" s="17"/>
      <c r="HHH1" s="17"/>
      <c r="HHI1" s="17"/>
      <c r="HHJ1" s="17"/>
      <c r="HHK1" s="17"/>
      <c r="HHL1" s="17"/>
      <c r="HHM1" s="17"/>
      <c r="HHN1" s="17"/>
      <c r="HHO1" s="17"/>
      <c r="HHP1" s="17"/>
      <c r="HHQ1" s="17"/>
      <c r="HHR1" s="17"/>
      <c r="HHS1" s="17"/>
      <c r="HHT1" s="17"/>
      <c r="HHU1" s="17"/>
      <c r="HHV1" s="17"/>
      <c r="HHW1" s="17"/>
      <c r="HHX1" s="17"/>
      <c r="HHY1" s="17"/>
      <c r="HHZ1" s="17"/>
      <c r="HIA1" s="17"/>
      <c r="HIB1" s="17"/>
      <c r="HIC1" s="17"/>
      <c r="HID1" s="17"/>
      <c r="HIE1" s="17"/>
      <c r="HIF1" s="17"/>
      <c r="HIG1" s="17"/>
      <c r="HIH1" s="17"/>
      <c r="HII1" s="17"/>
      <c r="HIJ1" s="17"/>
      <c r="HIK1" s="17"/>
      <c r="HIL1" s="17"/>
      <c r="HIM1" s="17"/>
      <c r="HIN1" s="17"/>
      <c r="HIO1" s="17"/>
      <c r="HIP1" s="17"/>
      <c r="HIQ1" s="17"/>
      <c r="HIR1" s="17"/>
      <c r="HIS1" s="17"/>
      <c r="HIT1" s="17"/>
      <c r="HIU1" s="17"/>
      <c r="HIV1" s="17"/>
      <c r="HIW1" s="17"/>
      <c r="HIX1" s="17"/>
      <c r="HIY1" s="17"/>
      <c r="HIZ1" s="17"/>
      <c r="HJA1" s="17"/>
      <c r="HJB1" s="17"/>
      <c r="HJC1" s="17"/>
      <c r="HJD1" s="17"/>
      <c r="HJE1" s="17"/>
      <c r="HJF1" s="17"/>
      <c r="HJG1" s="17"/>
      <c r="HJH1" s="17"/>
      <c r="HJI1" s="17"/>
      <c r="HJJ1" s="17"/>
      <c r="HJK1" s="17"/>
      <c r="HJL1" s="17"/>
      <c r="HJM1" s="17"/>
      <c r="HJN1" s="17"/>
      <c r="HJO1" s="17"/>
      <c r="HJP1" s="17"/>
      <c r="HJQ1" s="17"/>
      <c r="HJR1" s="17"/>
      <c r="HJS1" s="17"/>
      <c r="HJT1" s="17"/>
      <c r="HJU1" s="17"/>
      <c r="HJV1" s="17"/>
      <c r="HJW1" s="17"/>
      <c r="HJX1" s="17"/>
      <c r="HJY1" s="17"/>
      <c r="HJZ1" s="17"/>
      <c r="HKA1" s="17"/>
      <c r="HKB1" s="17"/>
      <c r="HKC1" s="17"/>
      <c r="HKD1" s="17"/>
      <c r="HKE1" s="17"/>
      <c r="HKF1" s="17"/>
      <c r="HKG1" s="17"/>
      <c r="HKH1" s="17"/>
      <c r="HKI1" s="17"/>
      <c r="HKJ1" s="17"/>
      <c r="HKK1" s="17"/>
      <c r="HKL1" s="17"/>
      <c r="HKM1" s="17"/>
      <c r="HKN1" s="17"/>
      <c r="HKO1" s="17"/>
      <c r="HKP1" s="17"/>
      <c r="HKQ1" s="17"/>
      <c r="HKR1" s="17"/>
      <c r="HKS1" s="17"/>
      <c r="HKT1" s="17"/>
      <c r="HKU1" s="17"/>
      <c r="HKV1" s="17"/>
      <c r="HKW1" s="17"/>
      <c r="HKX1" s="17"/>
      <c r="HKY1" s="17"/>
      <c r="HKZ1" s="17"/>
      <c r="HLA1" s="17"/>
      <c r="HLB1" s="17"/>
      <c r="HLC1" s="17"/>
      <c r="HLD1" s="17"/>
      <c r="HLE1" s="17"/>
      <c r="HLF1" s="17"/>
      <c r="HLG1" s="17"/>
      <c r="HLH1" s="17"/>
      <c r="HLI1" s="17"/>
      <c r="HLJ1" s="17"/>
      <c r="HLK1" s="17"/>
      <c r="HLL1" s="17"/>
      <c r="HLM1" s="17"/>
      <c r="HLN1" s="17"/>
      <c r="HLO1" s="17"/>
      <c r="HLP1" s="17"/>
      <c r="HLQ1" s="17"/>
      <c r="HLR1" s="17"/>
      <c r="HLS1" s="17"/>
      <c r="HLT1" s="17"/>
      <c r="HLU1" s="17"/>
      <c r="HLV1" s="17"/>
      <c r="HLW1" s="17"/>
      <c r="HLX1" s="17"/>
      <c r="HLY1" s="17"/>
      <c r="HLZ1" s="17"/>
      <c r="HMA1" s="17"/>
      <c r="HMB1" s="17"/>
      <c r="HMC1" s="17"/>
      <c r="HMD1" s="17"/>
      <c r="HME1" s="17"/>
      <c r="HMF1" s="17"/>
      <c r="HMG1" s="17"/>
      <c r="HMH1" s="17"/>
      <c r="HMI1" s="17"/>
      <c r="HMJ1" s="17"/>
      <c r="HMK1" s="17"/>
      <c r="HML1" s="17"/>
      <c r="HMM1" s="17"/>
      <c r="HMN1" s="17"/>
      <c r="HMO1" s="17"/>
      <c r="HMP1" s="17"/>
      <c r="HMQ1" s="17"/>
      <c r="HMR1" s="17"/>
      <c r="HMS1" s="17"/>
      <c r="HMT1" s="17"/>
      <c r="HMU1" s="17"/>
      <c r="HMV1" s="17"/>
      <c r="HMW1" s="17"/>
      <c r="HMX1" s="17"/>
      <c r="HMY1" s="17"/>
      <c r="HMZ1" s="17"/>
      <c r="HNA1" s="17"/>
      <c r="HNB1" s="17"/>
      <c r="HNC1" s="17"/>
      <c r="HND1" s="17"/>
      <c r="HNE1" s="17"/>
      <c r="HNF1" s="17"/>
      <c r="HNG1" s="17"/>
      <c r="HNH1" s="17"/>
      <c r="HNI1" s="17"/>
      <c r="HNJ1" s="17"/>
      <c r="HNK1" s="17"/>
      <c r="HNL1" s="17"/>
      <c r="HNM1" s="17"/>
      <c r="HNN1" s="17"/>
      <c r="HNO1" s="17"/>
      <c r="HNP1" s="17"/>
      <c r="HNQ1" s="17"/>
      <c r="HNR1" s="17"/>
      <c r="HNS1" s="17"/>
      <c r="HNT1" s="17"/>
      <c r="HNU1" s="17"/>
      <c r="HNV1" s="17"/>
      <c r="HNW1" s="17"/>
      <c r="HNX1" s="17"/>
      <c r="HNY1" s="17"/>
      <c r="HNZ1" s="17"/>
      <c r="HOA1" s="17"/>
      <c r="HOB1" s="17"/>
      <c r="HOC1" s="17"/>
      <c r="HOD1" s="17"/>
      <c r="HOE1" s="17"/>
      <c r="HOF1" s="17"/>
      <c r="HOG1" s="17"/>
      <c r="HOH1" s="17"/>
      <c r="HOI1" s="17"/>
      <c r="HOJ1" s="17"/>
      <c r="HOK1" s="17"/>
      <c r="HOL1" s="17"/>
      <c r="HOM1" s="17"/>
      <c r="HON1" s="17"/>
      <c r="HOO1" s="17"/>
      <c r="HOP1" s="17"/>
      <c r="HOQ1" s="17"/>
      <c r="HOR1" s="17"/>
      <c r="HOS1" s="17"/>
      <c r="HOT1" s="17"/>
      <c r="HOU1" s="17"/>
      <c r="HOV1" s="17"/>
      <c r="HOW1" s="17"/>
      <c r="HOX1" s="17"/>
      <c r="HOY1" s="17"/>
      <c r="HOZ1" s="17"/>
      <c r="HPA1" s="17"/>
      <c r="HPB1" s="17"/>
      <c r="HPC1" s="17"/>
      <c r="HPD1" s="17"/>
      <c r="HPE1" s="17"/>
      <c r="HPF1" s="17"/>
      <c r="HPG1" s="17"/>
      <c r="HPH1" s="17"/>
      <c r="HPI1" s="17"/>
      <c r="HPJ1" s="17"/>
      <c r="HPK1" s="17"/>
      <c r="HPL1" s="17"/>
      <c r="HPM1" s="17"/>
      <c r="HPN1" s="17"/>
      <c r="HPO1" s="17"/>
      <c r="HPP1" s="17"/>
      <c r="HPQ1" s="17"/>
      <c r="HPR1" s="17"/>
      <c r="HPS1" s="17"/>
      <c r="HPT1" s="17"/>
      <c r="HPU1" s="17"/>
      <c r="HPV1" s="17"/>
      <c r="HPW1" s="17"/>
      <c r="HPX1" s="17"/>
      <c r="HPY1" s="17"/>
      <c r="HPZ1" s="17"/>
      <c r="HQA1" s="17"/>
      <c r="HQB1" s="17"/>
      <c r="HQC1" s="17"/>
      <c r="HQD1" s="17"/>
      <c r="HQE1" s="17"/>
      <c r="HQF1" s="17"/>
      <c r="HQG1" s="17"/>
      <c r="HQH1" s="17"/>
      <c r="HQI1" s="17"/>
      <c r="HQJ1" s="17"/>
      <c r="HQK1" s="17"/>
      <c r="HQL1" s="17"/>
      <c r="HQM1" s="17"/>
      <c r="HQN1" s="17"/>
      <c r="HQO1" s="17"/>
      <c r="HQP1" s="17"/>
      <c r="HQQ1" s="17"/>
      <c r="HQR1" s="17"/>
      <c r="HQS1" s="17"/>
      <c r="HQT1" s="17"/>
      <c r="HQU1" s="17"/>
      <c r="HQV1" s="17"/>
      <c r="HQW1" s="17"/>
      <c r="HQX1" s="17"/>
      <c r="HQY1" s="17"/>
      <c r="HQZ1" s="17"/>
      <c r="HRA1" s="17"/>
      <c r="HRB1" s="17"/>
      <c r="HRC1" s="17"/>
      <c r="HRD1" s="17"/>
      <c r="HRE1" s="17"/>
      <c r="HRF1" s="17"/>
      <c r="HRG1" s="17"/>
      <c r="HRH1" s="17"/>
      <c r="HRI1" s="17"/>
      <c r="HRJ1" s="17"/>
      <c r="HRK1" s="17"/>
      <c r="HRL1" s="17"/>
      <c r="HRM1" s="17"/>
      <c r="HRN1" s="17"/>
      <c r="HRO1" s="17"/>
      <c r="HRP1" s="17"/>
      <c r="HRQ1" s="17"/>
      <c r="HRR1" s="17"/>
      <c r="HRS1" s="17"/>
      <c r="HRT1" s="17"/>
      <c r="HRU1" s="17"/>
      <c r="HRV1" s="17"/>
      <c r="HRW1" s="17"/>
      <c r="HRX1" s="17"/>
      <c r="HRY1" s="17"/>
      <c r="HRZ1" s="17"/>
      <c r="HSA1" s="17"/>
      <c r="HSB1" s="17"/>
      <c r="HSC1" s="17"/>
      <c r="HSD1" s="17"/>
      <c r="HSE1" s="17"/>
      <c r="HSF1" s="17"/>
      <c r="HSG1" s="17"/>
      <c r="HSH1" s="17"/>
      <c r="HSI1" s="17"/>
      <c r="HSJ1" s="17"/>
      <c r="HSK1" s="17"/>
      <c r="HSL1" s="17"/>
      <c r="HSM1" s="17"/>
      <c r="HSN1" s="17"/>
      <c r="HSO1" s="17"/>
      <c r="HSP1" s="17"/>
      <c r="HSQ1" s="17"/>
      <c r="HSR1" s="17"/>
      <c r="HSS1" s="17"/>
      <c r="HST1" s="17"/>
      <c r="HSU1" s="17"/>
      <c r="HSV1" s="17"/>
      <c r="HSW1" s="17"/>
      <c r="HSX1" s="17"/>
      <c r="HSY1" s="17"/>
      <c r="HSZ1" s="17"/>
      <c r="HTA1" s="17"/>
      <c r="HTB1" s="17"/>
      <c r="HTC1" s="17"/>
      <c r="HTD1" s="17"/>
      <c r="HTE1" s="17"/>
      <c r="HTF1" s="17"/>
      <c r="HTG1" s="17"/>
      <c r="HTH1" s="17"/>
      <c r="HTI1" s="17"/>
      <c r="HTJ1" s="17"/>
      <c r="HTK1" s="17"/>
      <c r="HTL1" s="17"/>
      <c r="HTM1" s="17"/>
      <c r="HTN1" s="17"/>
      <c r="HTO1" s="17"/>
      <c r="HTP1" s="17"/>
      <c r="HTQ1" s="17"/>
      <c r="HTR1" s="17"/>
      <c r="HTS1" s="17"/>
      <c r="HTT1" s="17"/>
      <c r="HTU1" s="17"/>
      <c r="HTV1" s="17"/>
      <c r="HTW1" s="17"/>
      <c r="HTX1" s="17"/>
      <c r="HTY1" s="17"/>
      <c r="HTZ1" s="17"/>
      <c r="HUA1" s="17"/>
      <c r="HUB1" s="17"/>
      <c r="HUC1" s="17"/>
      <c r="HUD1" s="17"/>
      <c r="HUE1" s="17"/>
      <c r="HUF1" s="17"/>
      <c r="HUG1" s="17"/>
      <c r="HUH1" s="17"/>
      <c r="HUI1" s="17"/>
      <c r="HUJ1" s="17"/>
      <c r="HUK1" s="17"/>
      <c r="HUL1" s="17"/>
      <c r="HUM1" s="17"/>
      <c r="HUN1" s="17"/>
      <c r="HUO1" s="17"/>
      <c r="HUP1" s="17"/>
      <c r="HUQ1" s="17"/>
      <c r="HUR1" s="17"/>
      <c r="HUS1" s="17"/>
      <c r="HUT1" s="17"/>
      <c r="HUU1" s="17"/>
      <c r="HUV1" s="17"/>
      <c r="HUW1" s="17"/>
      <c r="HUX1" s="17"/>
      <c r="HUY1" s="17"/>
      <c r="HUZ1" s="17"/>
      <c r="HVA1" s="17"/>
      <c r="HVB1" s="17"/>
      <c r="HVC1" s="17"/>
      <c r="HVD1" s="17"/>
      <c r="HVE1" s="17"/>
      <c r="HVF1" s="17"/>
      <c r="HVG1" s="17"/>
      <c r="HVH1" s="17"/>
      <c r="HVI1" s="17"/>
      <c r="HVJ1" s="17"/>
      <c r="HVK1" s="17"/>
      <c r="HVL1" s="17"/>
      <c r="HVM1" s="17"/>
      <c r="HVN1" s="17"/>
      <c r="HVO1" s="17"/>
      <c r="HVP1" s="17"/>
      <c r="HVQ1" s="17"/>
      <c r="HVR1" s="17"/>
      <c r="HVS1" s="17"/>
      <c r="HVT1" s="17"/>
      <c r="HVU1" s="17"/>
      <c r="HVV1" s="17"/>
      <c r="HVW1" s="17"/>
      <c r="HVX1" s="17"/>
      <c r="HVY1" s="17"/>
      <c r="HVZ1" s="17"/>
      <c r="HWA1" s="17"/>
      <c r="HWB1" s="17"/>
      <c r="HWC1" s="17"/>
      <c r="HWD1" s="17"/>
      <c r="HWE1" s="17"/>
      <c r="HWF1" s="17"/>
      <c r="HWG1" s="17"/>
      <c r="HWH1" s="17"/>
      <c r="HWI1" s="17"/>
      <c r="HWJ1" s="17"/>
      <c r="HWK1" s="17"/>
      <c r="HWL1" s="17"/>
      <c r="HWM1" s="17"/>
      <c r="HWN1" s="17"/>
      <c r="HWO1" s="17"/>
      <c r="HWP1" s="17"/>
      <c r="HWQ1" s="17"/>
      <c r="HWR1" s="17"/>
      <c r="HWS1" s="17"/>
      <c r="HWT1" s="17"/>
      <c r="HWU1" s="17"/>
      <c r="HWV1" s="17"/>
      <c r="HWW1" s="17"/>
      <c r="HWX1" s="17"/>
      <c r="HWY1" s="17"/>
      <c r="HWZ1" s="17"/>
      <c r="HXA1" s="17"/>
      <c r="HXB1" s="17"/>
      <c r="HXC1" s="17"/>
      <c r="HXD1" s="17"/>
      <c r="HXE1" s="17"/>
      <c r="HXF1" s="17"/>
      <c r="HXG1" s="17"/>
      <c r="HXH1" s="17"/>
      <c r="HXI1" s="17"/>
      <c r="HXJ1" s="17"/>
      <c r="HXK1" s="17"/>
      <c r="HXL1" s="17"/>
      <c r="HXM1" s="17"/>
      <c r="HXN1" s="17"/>
      <c r="HXO1" s="17"/>
      <c r="HXP1" s="17"/>
      <c r="HXQ1" s="17"/>
      <c r="HXR1" s="17"/>
      <c r="HXS1" s="17"/>
      <c r="HXT1" s="17"/>
      <c r="HXU1" s="17"/>
      <c r="HXV1" s="17"/>
      <c r="HXW1" s="17"/>
      <c r="HXX1" s="17"/>
      <c r="HXY1" s="17"/>
      <c r="HXZ1" s="17"/>
      <c r="HYA1" s="17"/>
      <c r="HYB1" s="17"/>
      <c r="HYC1" s="17"/>
      <c r="HYD1" s="17"/>
      <c r="HYE1" s="17"/>
      <c r="HYF1" s="17"/>
      <c r="HYG1" s="17"/>
      <c r="HYH1" s="17"/>
      <c r="HYI1" s="17"/>
      <c r="HYJ1" s="17"/>
      <c r="HYK1" s="17"/>
      <c r="HYL1" s="17"/>
      <c r="HYM1" s="17"/>
      <c r="HYN1" s="17"/>
      <c r="HYO1" s="17"/>
      <c r="HYP1" s="17"/>
      <c r="HYQ1" s="17"/>
      <c r="HYR1" s="17"/>
      <c r="HYS1" s="17"/>
      <c r="HYT1" s="17"/>
      <c r="HYU1" s="17"/>
      <c r="HYV1" s="17"/>
      <c r="HYW1" s="17"/>
      <c r="HYX1" s="17"/>
      <c r="HYY1" s="17"/>
      <c r="HYZ1" s="17"/>
      <c r="HZA1" s="17"/>
      <c r="HZB1" s="17"/>
      <c r="HZC1" s="17"/>
      <c r="HZD1" s="17"/>
      <c r="HZE1" s="17"/>
      <c r="HZF1" s="17"/>
      <c r="HZG1" s="17"/>
      <c r="HZH1" s="17"/>
      <c r="HZI1" s="17"/>
      <c r="HZJ1" s="17"/>
      <c r="HZK1" s="17"/>
      <c r="HZL1" s="17"/>
      <c r="HZM1" s="17"/>
      <c r="HZN1" s="17"/>
      <c r="HZO1" s="17"/>
      <c r="HZP1" s="17"/>
      <c r="HZQ1" s="17"/>
      <c r="HZR1" s="17"/>
      <c r="HZS1" s="17"/>
      <c r="HZT1" s="17"/>
      <c r="HZU1" s="17"/>
      <c r="HZV1" s="17"/>
      <c r="HZW1" s="17"/>
      <c r="HZX1" s="17"/>
      <c r="HZY1" s="17"/>
      <c r="HZZ1" s="17"/>
      <c r="IAA1" s="17"/>
      <c r="IAB1" s="17"/>
      <c r="IAC1" s="17"/>
      <c r="IAD1" s="17"/>
      <c r="IAE1" s="17"/>
      <c r="IAF1" s="17"/>
      <c r="IAG1" s="17"/>
      <c r="IAH1" s="17"/>
      <c r="IAI1" s="17"/>
      <c r="IAJ1" s="17"/>
      <c r="IAK1" s="17"/>
      <c r="IAL1" s="17"/>
      <c r="IAM1" s="17"/>
      <c r="IAN1" s="17"/>
      <c r="IAO1" s="17"/>
      <c r="IAP1" s="17"/>
      <c r="IAQ1" s="17"/>
      <c r="IAR1" s="17"/>
      <c r="IAS1" s="17"/>
      <c r="IAT1" s="17"/>
      <c r="IAU1" s="17"/>
      <c r="IAV1" s="17"/>
      <c r="IAW1" s="17"/>
      <c r="IAX1" s="17"/>
      <c r="IAY1" s="17"/>
      <c r="IAZ1" s="17"/>
      <c r="IBA1" s="17"/>
      <c r="IBB1" s="17"/>
      <c r="IBC1" s="17"/>
      <c r="IBD1" s="17"/>
      <c r="IBE1" s="17"/>
      <c r="IBF1" s="17"/>
      <c r="IBG1" s="17"/>
      <c r="IBH1" s="17"/>
      <c r="IBI1" s="17"/>
      <c r="IBJ1" s="17"/>
      <c r="IBK1" s="17"/>
      <c r="IBL1" s="17"/>
      <c r="IBM1" s="17"/>
      <c r="IBN1" s="17"/>
      <c r="IBO1" s="17"/>
      <c r="IBP1" s="17"/>
      <c r="IBQ1" s="17"/>
      <c r="IBR1" s="17"/>
      <c r="IBS1" s="17"/>
      <c r="IBT1" s="17"/>
      <c r="IBU1" s="17"/>
      <c r="IBV1" s="17"/>
      <c r="IBW1" s="17"/>
      <c r="IBX1" s="17"/>
      <c r="IBY1" s="17"/>
      <c r="IBZ1" s="17"/>
      <c r="ICA1" s="17"/>
      <c r="ICB1" s="17"/>
      <c r="ICC1" s="17"/>
      <c r="ICD1" s="17"/>
      <c r="ICE1" s="17"/>
      <c r="ICF1" s="17"/>
      <c r="ICG1" s="17"/>
      <c r="ICH1" s="17"/>
      <c r="ICI1" s="17"/>
      <c r="ICJ1" s="17"/>
      <c r="ICK1" s="17"/>
      <c r="ICL1" s="17"/>
      <c r="ICM1" s="17"/>
      <c r="ICN1" s="17"/>
      <c r="ICO1" s="17"/>
      <c r="ICP1" s="17"/>
      <c r="ICQ1" s="17"/>
      <c r="ICR1" s="17"/>
      <c r="ICS1" s="17"/>
      <c r="ICT1" s="17"/>
      <c r="ICU1" s="17"/>
      <c r="ICV1" s="17"/>
      <c r="ICW1" s="17"/>
      <c r="ICX1" s="17"/>
      <c r="ICY1" s="17"/>
      <c r="ICZ1" s="17"/>
      <c r="IDA1" s="17"/>
      <c r="IDB1" s="17"/>
      <c r="IDC1" s="17"/>
      <c r="IDD1" s="17"/>
      <c r="IDE1" s="17"/>
      <c r="IDF1" s="17"/>
      <c r="IDG1" s="17"/>
      <c r="IDH1" s="17"/>
      <c r="IDI1" s="17"/>
      <c r="IDJ1" s="17"/>
      <c r="IDK1" s="17"/>
      <c r="IDL1" s="17"/>
      <c r="IDM1" s="17"/>
      <c r="IDN1" s="17"/>
      <c r="IDO1" s="17"/>
      <c r="IDP1" s="17"/>
      <c r="IDQ1" s="17"/>
      <c r="IDR1" s="17"/>
      <c r="IDS1" s="17"/>
      <c r="IDT1" s="17"/>
      <c r="IDU1" s="17"/>
      <c r="IDV1" s="17"/>
      <c r="IDW1" s="17"/>
      <c r="IDX1" s="17"/>
      <c r="IDY1" s="17"/>
      <c r="IDZ1" s="17"/>
      <c r="IEA1" s="17"/>
      <c r="IEB1" s="17"/>
      <c r="IEC1" s="17"/>
      <c r="IED1" s="17"/>
      <c r="IEE1" s="17"/>
      <c r="IEF1" s="17"/>
      <c r="IEG1" s="17"/>
      <c r="IEH1" s="17"/>
      <c r="IEI1" s="17"/>
      <c r="IEJ1" s="17"/>
      <c r="IEK1" s="17"/>
      <c r="IEL1" s="17"/>
      <c r="IEM1" s="17"/>
      <c r="IEN1" s="17"/>
      <c r="IEO1" s="17"/>
      <c r="IEP1" s="17"/>
      <c r="IEQ1" s="17"/>
      <c r="IER1" s="17"/>
      <c r="IES1" s="17"/>
      <c r="IET1" s="17"/>
      <c r="IEU1" s="17"/>
      <c r="IEV1" s="17"/>
      <c r="IEW1" s="17"/>
      <c r="IEX1" s="17"/>
      <c r="IEY1" s="17"/>
      <c r="IEZ1" s="17"/>
      <c r="IFA1" s="17"/>
      <c r="IFB1" s="17"/>
      <c r="IFC1" s="17"/>
      <c r="IFD1" s="17"/>
      <c r="IFE1" s="17"/>
      <c r="IFF1" s="17"/>
      <c r="IFG1" s="17"/>
      <c r="IFH1" s="17"/>
      <c r="IFI1" s="17"/>
      <c r="IFJ1" s="17"/>
      <c r="IFK1" s="17"/>
      <c r="IFL1" s="17"/>
      <c r="IFM1" s="17"/>
      <c r="IFN1" s="17"/>
      <c r="IFO1" s="17"/>
      <c r="IFP1" s="17"/>
      <c r="IFQ1" s="17"/>
      <c r="IFR1" s="17"/>
      <c r="IFS1" s="17"/>
      <c r="IFT1" s="17"/>
      <c r="IFU1" s="17"/>
      <c r="IFV1" s="17"/>
      <c r="IFW1" s="17"/>
      <c r="IFX1" s="17"/>
      <c r="IFY1" s="17"/>
      <c r="IFZ1" s="17"/>
      <c r="IGA1" s="17"/>
      <c r="IGB1" s="17"/>
      <c r="IGC1" s="17"/>
      <c r="IGD1" s="17"/>
      <c r="IGE1" s="17"/>
      <c r="IGF1" s="17"/>
      <c r="IGG1" s="17"/>
      <c r="IGH1" s="17"/>
      <c r="IGI1" s="17"/>
      <c r="IGJ1" s="17"/>
      <c r="IGK1" s="17"/>
      <c r="IGL1" s="17"/>
      <c r="IGM1" s="17"/>
      <c r="IGN1" s="17"/>
      <c r="IGO1" s="17"/>
      <c r="IGP1" s="17"/>
      <c r="IGQ1" s="17"/>
      <c r="IGR1" s="17"/>
      <c r="IGS1" s="17"/>
      <c r="IGT1" s="17"/>
      <c r="IGU1" s="17"/>
      <c r="IGV1" s="17"/>
      <c r="IGW1" s="17"/>
      <c r="IGX1" s="17"/>
      <c r="IGY1" s="17"/>
      <c r="IGZ1" s="17"/>
      <c r="IHA1" s="17"/>
      <c r="IHB1" s="17"/>
      <c r="IHC1" s="17"/>
      <c r="IHD1" s="17"/>
      <c r="IHE1" s="17"/>
      <c r="IHF1" s="17"/>
      <c r="IHG1" s="17"/>
      <c r="IHH1" s="17"/>
      <c r="IHI1" s="17"/>
      <c r="IHJ1" s="17"/>
      <c r="IHK1" s="17"/>
      <c r="IHL1" s="17"/>
      <c r="IHM1" s="17"/>
      <c r="IHN1" s="17"/>
      <c r="IHO1" s="17"/>
      <c r="IHP1" s="17"/>
      <c r="IHQ1" s="17"/>
      <c r="IHR1" s="17"/>
      <c r="IHS1" s="17"/>
      <c r="IHT1" s="17"/>
      <c r="IHU1" s="17"/>
      <c r="IHV1" s="17"/>
      <c r="IHW1" s="17"/>
      <c r="IHX1" s="17"/>
      <c r="IHY1" s="17"/>
      <c r="IHZ1" s="17"/>
      <c r="IIA1" s="17"/>
      <c r="IIB1" s="17"/>
      <c r="IIC1" s="17"/>
      <c r="IID1" s="17"/>
      <c r="IIE1" s="17"/>
      <c r="IIF1" s="17"/>
      <c r="IIG1" s="17"/>
      <c r="IIH1" s="17"/>
      <c r="III1" s="17"/>
      <c r="IIJ1" s="17"/>
      <c r="IIK1" s="17"/>
      <c r="IIL1" s="17"/>
      <c r="IIM1" s="17"/>
      <c r="IIN1" s="17"/>
      <c r="IIO1" s="17"/>
      <c r="IIP1" s="17"/>
      <c r="IIQ1" s="17"/>
      <c r="IIR1" s="17"/>
      <c r="IIS1" s="17"/>
      <c r="IIT1" s="17"/>
      <c r="IIU1" s="17"/>
      <c r="IIV1" s="17"/>
      <c r="IIW1" s="17"/>
      <c r="IIX1" s="17"/>
      <c r="IIY1" s="17"/>
      <c r="IIZ1" s="17"/>
      <c r="IJA1" s="17"/>
      <c r="IJB1" s="17"/>
      <c r="IJC1" s="17"/>
      <c r="IJD1" s="17"/>
      <c r="IJE1" s="17"/>
      <c r="IJF1" s="17"/>
      <c r="IJG1" s="17"/>
      <c r="IJH1" s="17"/>
      <c r="IJI1" s="17"/>
      <c r="IJJ1" s="17"/>
      <c r="IJK1" s="17"/>
      <c r="IJL1" s="17"/>
      <c r="IJM1" s="17"/>
      <c r="IJN1" s="17"/>
      <c r="IJO1" s="17"/>
      <c r="IJP1" s="17"/>
      <c r="IJQ1" s="17"/>
      <c r="IJR1" s="17"/>
      <c r="IJS1" s="17"/>
      <c r="IJT1" s="17"/>
      <c r="IJU1" s="17"/>
      <c r="IJV1" s="17"/>
      <c r="IJW1" s="17"/>
      <c r="IJX1" s="17"/>
      <c r="IJY1" s="17"/>
      <c r="IJZ1" s="17"/>
      <c r="IKA1" s="17"/>
      <c r="IKB1" s="17"/>
      <c r="IKC1" s="17"/>
      <c r="IKD1" s="17"/>
      <c r="IKE1" s="17"/>
      <c r="IKF1" s="17"/>
      <c r="IKG1" s="17"/>
      <c r="IKH1" s="17"/>
      <c r="IKI1" s="17"/>
      <c r="IKJ1" s="17"/>
      <c r="IKK1" s="17"/>
      <c r="IKL1" s="17"/>
      <c r="IKM1" s="17"/>
      <c r="IKN1" s="17"/>
      <c r="IKO1" s="17"/>
      <c r="IKP1" s="17"/>
      <c r="IKQ1" s="17"/>
      <c r="IKR1" s="17"/>
      <c r="IKS1" s="17"/>
      <c r="IKT1" s="17"/>
      <c r="IKU1" s="17"/>
      <c r="IKV1" s="17"/>
      <c r="IKW1" s="17"/>
      <c r="IKX1" s="17"/>
      <c r="IKY1" s="17"/>
      <c r="IKZ1" s="17"/>
      <c r="ILA1" s="17"/>
      <c r="ILB1" s="17"/>
      <c r="ILC1" s="17"/>
      <c r="ILD1" s="17"/>
      <c r="ILE1" s="17"/>
      <c r="ILF1" s="17"/>
      <c r="ILG1" s="17"/>
      <c r="ILH1" s="17"/>
      <c r="ILI1" s="17"/>
      <c r="ILJ1" s="17"/>
      <c r="ILK1" s="17"/>
      <c r="ILL1" s="17"/>
      <c r="ILM1" s="17"/>
      <c r="ILN1" s="17"/>
      <c r="ILO1" s="17"/>
      <c r="ILP1" s="17"/>
      <c r="ILQ1" s="17"/>
      <c r="ILR1" s="17"/>
      <c r="ILS1" s="17"/>
      <c r="ILT1" s="17"/>
      <c r="ILU1" s="17"/>
      <c r="ILV1" s="17"/>
      <c r="ILW1" s="17"/>
      <c r="ILX1" s="17"/>
      <c r="ILY1" s="17"/>
      <c r="ILZ1" s="17"/>
      <c r="IMA1" s="17"/>
      <c r="IMB1" s="17"/>
      <c r="IMC1" s="17"/>
      <c r="IMD1" s="17"/>
      <c r="IME1" s="17"/>
      <c r="IMF1" s="17"/>
      <c r="IMG1" s="17"/>
      <c r="IMH1" s="17"/>
      <c r="IMI1" s="17"/>
      <c r="IMJ1" s="17"/>
      <c r="IMK1" s="17"/>
      <c r="IML1" s="17"/>
      <c r="IMM1" s="17"/>
      <c r="IMN1" s="17"/>
      <c r="IMO1" s="17"/>
      <c r="IMP1" s="17"/>
      <c r="IMQ1" s="17"/>
      <c r="IMR1" s="17"/>
      <c r="IMS1" s="17"/>
      <c r="IMT1" s="17"/>
      <c r="IMU1" s="17"/>
      <c r="IMV1" s="17"/>
      <c r="IMW1" s="17"/>
      <c r="IMX1" s="17"/>
      <c r="IMY1" s="17"/>
      <c r="IMZ1" s="17"/>
      <c r="INA1" s="17"/>
      <c r="INB1" s="17"/>
      <c r="INC1" s="17"/>
      <c r="IND1" s="17"/>
      <c r="INE1" s="17"/>
      <c r="INF1" s="17"/>
      <c r="ING1" s="17"/>
      <c r="INH1" s="17"/>
      <c r="INI1" s="17"/>
      <c r="INJ1" s="17"/>
      <c r="INK1" s="17"/>
      <c r="INL1" s="17"/>
      <c r="INM1" s="17"/>
      <c r="INN1" s="17"/>
      <c r="INO1" s="17"/>
      <c r="INP1" s="17"/>
      <c r="INQ1" s="17"/>
      <c r="INR1" s="17"/>
      <c r="INS1" s="17"/>
      <c r="INT1" s="17"/>
      <c r="INU1" s="17"/>
      <c r="INV1" s="17"/>
      <c r="INW1" s="17"/>
      <c r="INX1" s="17"/>
      <c r="INY1" s="17"/>
      <c r="INZ1" s="17"/>
      <c r="IOA1" s="17"/>
      <c r="IOB1" s="17"/>
      <c r="IOC1" s="17"/>
      <c r="IOD1" s="17"/>
      <c r="IOE1" s="17"/>
      <c r="IOF1" s="17"/>
      <c r="IOG1" s="17"/>
      <c r="IOH1" s="17"/>
      <c r="IOI1" s="17"/>
      <c r="IOJ1" s="17"/>
      <c r="IOK1" s="17"/>
      <c r="IOL1" s="17"/>
      <c r="IOM1" s="17"/>
      <c r="ION1" s="17"/>
      <c r="IOO1" s="17"/>
      <c r="IOP1" s="17"/>
      <c r="IOQ1" s="17"/>
      <c r="IOR1" s="17"/>
      <c r="IOS1" s="17"/>
      <c r="IOT1" s="17"/>
      <c r="IOU1" s="17"/>
      <c r="IOV1" s="17"/>
      <c r="IOW1" s="17"/>
      <c r="IOX1" s="17"/>
      <c r="IOY1" s="17"/>
      <c r="IOZ1" s="17"/>
      <c r="IPA1" s="17"/>
      <c r="IPB1" s="17"/>
      <c r="IPC1" s="17"/>
      <c r="IPD1" s="17"/>
      <c r="IPE1" s="17"/>
      <c r="IPF1" s="17"/>
      <c r="IPG1" s="17"/>
      <c r="IPH1" s="17"/>
      <c r="IPI1" s="17"/>
      <c r="IPJ1" s="17"/>
      <c r="IPK1" s="17"/>
      <c r="IPL1" s="17"/>
      <c r="IPM1" s="17"/>
      <c r="IPN1" s="17"/>
      <c r="IPO1" s="17"/>
      <c r="IPP1" s="17"/>
      <c r="IPQ1" s="17"/>
      <c r="IPR1" s="17"/>
      <c r="IPS1" s="17"/>
      <c r="IPT1" s="17"/>
      <c r="IPU1" s="17"/>
      <c r="IPV1" s="17"/>
      <c r="IPW1" s="17"/>
      <c r="IPX1" s="17"/>
      <c r="IPY1" s="17"/>
      <c r="IPZ1" s="17"/>
      <c r="IQA1" s="17"/>
      <c r="IQB1" s="17"/>
      <c r="IQC1" s="17"/>
      <c r="IQD1" s="17"/>
      <c r="IQE1" s="17"/>
      <c r="IQF1" s="17"/>
      <c r="IQG1" s="17"/>
      <c r="IQH1" s="17"/>
      <c r="IQI1" s="17"/>
      <c r="IQJ1" s="17"/>
      <c r="IQK1" s="17"/>
      <c r="IQL1" s="17"/>
      <c r="IQM1" s="17"/>
      <c r="IQN1" s="17"/>
      <c r="IQO1" s="17"/>
      <c r="IQP1" s="17"/>
      <c r="IQQ1" s="17"/>
      <c r="IQR1" s="17"/>
      <c r="IQS1" s="17"/>
      <c r="IQT1" s="17"/>
      <c r="IQU1" s="17"/>
      <c r="IQV1" s="17"/>
      <c r="IQW1" s="17"/>
      <c r="IQX1" s="17"/>
      <c r="IQY1" s="17"/>
      <c r="IQZ1" s="17"/>
      <c r="IRA1" s="17"/>
      <c r="IRB1" s="17"/>
      <c r="IRC1" s="17"/>
      <c r="IRD1" s="17"/>
      <c r="IRE1" s="17"/>
      <c r="IRF1" s="17"/>
      <c r="IRG1" s="17"/>
      <c r="IRH1" s="17"/>
      <c r="IRI1" s="17"/>
      <c r="IRJ1" s="17"/>
      <c r="IRK1" s="17"/>
      <c r="IRL1" s="17"/>
      <c r="IRM1" s="17"/>
      <c r="IRN1" s="17"/>
      <c r="IRO1" s="17"/>
      <c r="IRP1" s="17"/>
      <c r="IRQ1" s="17"/>
      <c r="IRR1" s="17"/>
      <c r="IRS1" s="17"/>
      <c r="IRT1" s="17"/>
      <c r="IRU1" s="17"/>
      <c r="IRV1" s="17"/>
      <c r="IRW1" s="17"/>
      <c r="IRX1" s="17"/>
      <c r="IRY1" s="17"/>
      <c r="IRZ1" s="17"/>
      <c r="ISA1" s="17"/>
      <c r="ISB1" s="17"/>
      <c r="ISC1" s="17"/>
      <c r="ISD1" s="17"/>
      <c r="ISE1" s="17"/>
      <c r="ISF1" s="17"/>
      <c r="ISG1" s="17"/>
      <c r="ISH1" s="17"/>
      <c r="ISI1" s="17"/>
      <c r="ISJ1" s="17"/>
      <c r="ISK1" s="17"/>
      <c r="ISL1" s="17"/>
      <c r="ISM1" s="17"/>
      <c r="ISN1" s="17"/>
      <c r="ISO1" s="17"/>
      <c r="ISP1" s="17"/>
      <c r="ISQ1" s="17"/>
      <c r="ISR1" s="17"/>
      <c r="ISS1" s="17"/>
      <c r="IST1" s="17"/>
      <c r="ISU1" s="17"/>
      <c r="ISV1" s="17"/>
      <c r="ISW1" s="17"/>
      <c r="ISX1" s="17"/>
      <c r="ISY1" s="17"/>
      <c r="ISZ1" s="17"/>
      <c r="ITA1" s="17"/>
      <c r="ITB1" s="17"/>
      <c r="ITC1" s="17"/>
      <c r="ITD1" s="17"/>
      <c r="ITE1" s="17"/>
      <c r="ITF1" s="17"/>
      <c r="ITG1" s="17"/>
      <c r="ITH1" s="17"/>
      <c r="ITI1" s="17"/>
      <c r="ITJ1" s="17"/>
      <c r="ITK1" s="17"/>
      <c r="ITL1" s="17"/>
      <c r="ITM1" s="17"/>
      <c r="ITN1" s="17"/>
      <c r="ITO1" s="17"/>
      <c r="ITP1" s="17"/>
      <c r="ITQ1" s="17"/>
      <c r="ITR1" s="17"/>
      <c r="ITS1" s="17"/>
      <c r="ITT1" s="17"/>
      <c r="ITU1" s="17"/>
      <c r="ITV1" s="17"/>
      <c r="ITW1" s="17"/>
      <c r="ITX1" s="17"/>
      <c r="ITY1" s="17"/>
      <c r="ITZ1" s="17"/>
      <c r="IUA1" s="17"/>
      <c r="IUB1" s="17"/>
      <c r="IUC1" s="17"/>
      <c r="IUD1" s="17"/>
      <c r="IUE1" s="17"/>
      <c r="IUF1" s="17"/>
      <c r="IUG1" s="17"/>
      <c r="IUH1" s="17"/>
      <c r="IUI1" s="17"/>
      <c r="IUJ1" s="17"/>
      <c r="IUK1" s="17"/>
      <c r="IUL1" s="17"/>
      <c r="IUM1" s="17"/>
      <c r="IUN1" s="17"/>
      <c r="IUO1" s="17"/>
      <c r="IUP1" s="17"/>
      <c r="IUQ1" s="17"/>
      <c r="IUR1" s="17"/>
      <c r="IUS1" s="17"/>
      <c r="IUT1" s="17"/>
      <c r="IUU1" s="17"/>
      <c r="IUV1" s="17"/>
      <c r="IUW1" s="17"/>
      <c r="IUX1" s="17"/>
      <c r="IUY1" s="17"/>
      <c r="IUZ1" s="17"/>
      <c r="IVA1" s="17"/>
      <c r="IVB1" s="17"/>
      <c r="IVC1" s="17"/>
      <c r="IVD1" s="17"/>
      <c r="IVE1" s="17"/>
      <c r="IVF1" s="17"/>
      <c r="IVG1" s="17"/>
      <c r="IVH1" s="17"/>
      <c r="IVI1" s="17"/>
      <c r="IVJ1" s="17"/>
      <c r="IVK1" s="17"/>
      <c r="IVL1" s="17"/>
      <c r="IVM1" s="17"/>
      <c r="IVN1" s="17"/>
      <c r="IVO1" s="17"/>
      <c r="IVP1" s="17"/>
      <c r="IVQ1" s="17"/>
      <c r="IVR1" s="17"/>
      <c r="IVS1" s="17"/>
      <c r="IVT1" s="17"/>
      <c r="IVU1" s="17"/>
      <c r="IVV1" s="17"/>
      <c r="IVW1" s="17"/>
      <c r="IVX1" s="17"/>
      <c r="IVY1" s="17"/>
      <c r="IVZ1" s="17"/>
      <c r="IWA1" s="17"/>
      <c r="IWB1" s="17"/>
      <c r="IWC1" s="17"/>
      <c r="IWD1" s="17"/>
      <c r="IWE1" s="17"/>
      <c r="IWF1" s="17"/>
      <c r="IWG1" s="17"/>
      <c r="IWH1" s="17"/>
      <c r="IWI1" s="17"/>
      <c r="IWJ1" s="17"/>
      <c r="IWK1" s="17"/>
      <c r="IWL1" s="17"/>
      <c r="IWM1" s="17"/>
      <c r="IWN1" s="17"/>
      <c r="IWO1" s="17"/>
      <c r="IWP1" s="17"/>
      <c r="IWQ1" s="17"/>
      <c r="IWR1" s="17"/>
      <c r="IWS1" s="17"/>
      <c r="IWT1" s="17"/>
      <c r="IWU1" s="17"/>
      <c r="IWV1" s="17"/>
      <c r="IWW1" s="17"/>
      <c r="IWX1" s="17"/>
      <c r="IWY1" s="17"/>
      <c r="IWZ1" s="17"/>
      <c r="IXA1" s="17"/>
      <c r="IXB1" s="17"/>
      <c r="IXC1" s="17"/>
      <c r="IXD1" s="17"/>
      <c r="IXE1" s="17"/>
      <c r="IXF1" s="17"/>
      <c r="IXG1" s="17"/>
      <c r="IXH1" s="17"/>
      <c r="IXI1" s="17"/>
      <c r="IXJ1" s="17"/>
      <c r="IXK1" s="17"/>
      <c r="IXL1" s="17"/>
      <c r="IXM1" s="17"/>
      <c r="IXN1" s="17"/>
      <c r="IXO1" s="17"/>
      <c r="IXP1" s="17"/>
      <c r="IXQ1" s="17"/>
      <c r="IXR1" s="17"/>
      <c r="IXS1" s="17"/>
      <c r="IXT1" s="17"/>
      <c r="IXU1" s="17"/>
      <c r="IXV1" s="17"/>
      <c r="IXW1" s="17"/>
      <c r="IXX1" s="17"/>
      <c r="IXY1" s="17"/>
      <c r="IXZ1" s="17"/>
      <c r="IYA1" s="17"/>
      <c r="IYB1" s="17"/>
      <c r="IYC1" s="17"/>
      <c r="IYD1" s="17"/>
      <c r="IYE1" s="17"/>
      <c r="IYF1" s="17"/>
      <c r="IYG1" s="17"/>
      <c r="IYH1" s="17"/>
      <c r="IYI1" s="17"/>
      <c r="IYJ1" s="17"/>
      <c r="IYK1" s="17"/>
      <c r="IYL1" s="17"/>
      <c r="IYM1" s="17"/>
      <c r="IYN1" s="17"/>
      <c r="IYO1" s="17"/>
      <c r="IYP1" s="17"/>
      <c r="IYQ1" s="17"/>
      <c r="IYR1" s="17"/>
      <c r="IYS1" s="17"/>
      <c r="IYT1" s="17"/>
      <c r="IYU1" s="17"/>
      <c r="IYV1" s="17"/>
      <c r="IYW1" s="17"/>
      <c r="IYX1" s="17"/>
      <c r="IYY1" s="17"/>
      <c r="IYZ1" s="17"/>
      <c r="IZA1" s="17"/>
      <c r="IZB1" s="17"/>
      <c r="IZC1" s="17"/>
      <c r="IZD1" s="17"/>
      <c r="IZE1" s="17"/>
      <c r="IZF1" s="17"/>
      <c r="IZG1" s="17"/>
      <c r="IZH1" s="17"/>
      <c r="IZI1" s="17"/>
      <c r="IZJ1" s="17"/>
      <c r="IZK1" s="17"/>
      <c r="IZL1" s="17"/>
      <c r="IZM1" s="17"/>
      <c r="IZN1" s="17"/>
      <c r="IZO1" s="17"/>
      <c r="IZP1" s="17"/>
      <c r="IZQ1" s="17"/>
      <c r="IZR1" s="17"/>
      <c r="IZS1" s="17"/>
      <c r="IZT1" s="17"/>
      <c r="IZU1" s="17"/>
      <c r="IZV1" s="17"/>
      <c r="IZW1" s="17"/>
      <c r="IZX1" s="17"/>
      <c r="IZY1" s="17"/>
      <c r="IZZ1" s="17"/>
      <c r="JAA1" s="17"/>
      <c r="JAB1" s="17"/>
      <c r="JAC1" s="17"/>
      <c r="JAD1" s="17"/>
      <c r="JAE1" s="17"/>
      <c r="JAF1" s="17"/>
      <c r="JAG1" s="17"/>
      <c r="JAH1" s="17"/>
      <c r="JAI1" s="17"/>
      <c r="JAJ1" s="17"/>
      <c r="JAK1" s="17"/>
      <c r="JAL1" s="17"/>
      <c r="JAM1" s="17"/>
      <c r="JAN1" s="17"/>
      <c r="JAO1" s="17"/>
      <c r="JAP1" s="17"/>
      <c r="JAQ1" s="17"/>
      <c r="JAR1" s="17"/>
      <c r="JAS1" s="17"/>
      <c r="JAT1" s="17"/>
      <c r="JAU1" s="17"/>
      <c r="JAV1" s="17"/>
      <c r="JAW1" s="17"/>
      <c r="JAX1" s="17"/>
      <c r="JAY1" s="17"/>
      <c r="JAZ1" s="17"/>
      <c r="JBA1" s="17"/>
      <c r="JBB1" s="17"/>
      <c r="JBC1" s="17"/>
      <c r="JBD1" s="17"/>
      <c r="JBE1" s="17"/>
      <c r="JBF1" s="17"/>
      <c r="JBG1" s="17"/>
      <c r="JBH1" s="17"/>
      <c r="JBI1" s="17"/>
      <c r="JBJ1" s="17"/>
      <c r="JBK1" s="17"/>
      <c r="JBL1" s="17"/>
      <c r="JBM1" s="17"/>
      <c r="JBN1" s="17"/>
      <c r="JBO1" s="17"/>
      <c r="JBP1" s="17"/>
      <c r="JBQ1" s="17"/>
      <c r="JBR1" s="17"/>
      <c r="JBS1" s="17"/>
      <c r="JBT1" s="17"/>
      <c r="JBU1" s="17"/>
      <c r="JBV1" s="17"/>
      <c r="JBW1" s="17"/>
      <c r="JBX1" s="17"/>
      <c r="JBY1" s="17"/>
      <c r="JBZ1" s="17"/>
      <c r="JCA1" s="17"/>
      <c r="JCB1" s="17"/>
      <c r="JCC1" s="17"/>
      <c r="JCD1" s="17"/>
      <c r="JCE1" s="17"/>
      <c r="JCF1" s="17"/>
      <c r="JCG1" s="17"/>
      <c r="JCH1" s="17"/>
      <c r="JCI1" s="17"/>
      <c r="JCJ1" s="17"/>
      <c r="JCK1" s="17"/>
      <c r="JCL1" s="17"/>
      <c r="JCM1" s="17"/>
      <c r="JCN1" s="17"/>
      <c r="JCO1" s="17"/>
      <c r="JCP1" s="17"/>
      <c r="JCQ1" s="17"/>
      <c r="JCR1" s="17"/>
      <c r="JCS1" s="17"/>
      <c r="JCT1" s="17"/>
      <c r="JCU1" s="17"/>
      <c r="JCV1" s="17"/>
      <c r="JCW1" s="17"/>
      <c r="JCX1" s="17"/>
      <c r="JCY1" s="17"/>
      <c r="JCZ1" s="17"/>
      <c r="JDA1" s="17"/>
      <c r="JDB1" s="17"/>
      <c r="JDC1" s="17"/>
      <c r="JDD1" s="17"/>
      <c r="JDE1" s="17"/>
      <c r="JDF1" s="17"/>
      <c r="JDG1" s="17"/>
      <c r="JDH1" s="17"/>
      <c r="JDI1" s="17"/>
      <c r="JDJ1" s="17"/>
      <c r="JDK1" s="17"/>
      <c r="JDL1" s="17"/>
      <c r="JDM1" s="17"/>
      <c r="JDN1" s="17"/>
      <c r="JDO1" s="17"/>
      <c r="JDP1" s="17"/>
      <c r="JDQ1" s="17"/>
      <c r="JDR1" s="17"/>
      <c r="JDS1" s="17"/>
      <c r="JDT1" s="17"/>
      <c r="JDU1" s="17"/>
      <c r="JDV1" s="17"/>
      <c r="JDW1" s="17"/>
      <c r="JDX1" s="17"/>
      <c r="JDY1" s="17"/>
      <c r="JDZ1" s="17"/>
      <c r="JEA1" s="17"/>
      <c r="JEB1" s="17"/>
      <c r="JEC1" s="17"/>
      <c r="JED1" s="17"/>
      <c r="JEE1" s="17"/>
      <c r="JEF1" s="17"/>
      <c r="JEG1" s="17"/>
      <c r="JEH1" s="17"/>
      <c r="JEI1" s="17"/>
      <c r="JEJ1" s="17"/>
      <c r="JEK1" s="17"/>
      <c r="JEL1" s="17"/>
      <c r="JEM1" s="17"/>
      <c r="JEN1" s="17"/>
      <c r="JEO1" s="17"/>
      <c r="JEP1" s="17"/>
      <c r="JEQ1" s="17"/>
      <c r="JER1" s="17"/>
      <c r="JES1" s="17"/>
      <c r="JET1" s="17"/>
      <c r="JEU1" s="17"/>
      <c r="JEV1" s="17"/>
      <c r="JEW1" s="17"/>
      <c r="JEX1" s="17"/>
      <c r="JEY1" s="17"/>
      <c r="JEZ1" s="17"/>
      <c r="JFA1" s="17"/>
      <c r="JFB1" s="17"/>
      <c r="JFC1" s="17"/>
      <c r="JFD1" s="17"/>
      <c r="JFE1" s="17"/>
      <c r="JFF1" s="17"/>
      <c r="JFG1" s="17"/>
      <c r="JFH1" s="17"/>
      <c r="JFI1" s="17"/>
      <c r="JFJ1" s="17"/>
      <c r="JFK1" s="17"/>
      <c r="JFL1" s="17"/>
      <c r="JFM1" s="17"/>
      <c r="JFN1" s="17"/>
      <c r="JFO1" s="17"/>
      <c r="JFP1" s="17"/>
      <c r="JFQ1" s="17"/>
      <c r="JFR1" s="17"/>
      <c r="JFS1" s="17"/>
      <c r="JFT1" s="17"/>
      <c r="JFU1" s="17"/>
      <c r="JFV1" s="17"/>
      <c r="JFW1" s="17"/>
      <c r="JFX1" s="17"/>
      <c r="JFY1" s="17"/>
      <c r="JFZ1" s="17"/>
      <c r="JGA1" s="17"/>
      <c r="JGB1" s="17"/>
      <c r="JGC1" s="17"/>
      <c r="JGD1" s="17"/>
      <c r="JGE1" s="17"/>
      <c r="JGF1" s="17"/>
      <c r="JGG1" s="17"/>
      <c r="JGH1" s="17"/>
      <c r="JGI1" s="17"/>
      <c r="JGJ1" s="17"/>
      <c r="JGK1" s="17"/>
      <c r="JGL1" s="17"/>
      <c r="JGM1" s="17"/>
      <c r="JGN1" s="17"/>
      <c r="JGO1" s="17"/>
      <c r="JGP1" s="17"/>
      <c r="JGQ1" s="17"/>
      <c r="JGR1" s="17"/>
      <c r="JGS1" s="17"/>
      <c r="JGT1" s="17"/>
      <c r="JGU1" s="17"/>
      <c r="JGV1" s="17"/>
      <c r="JGW1" s="17"/>
      <c r="JGX1" s="17"/>
      <c r="JGY1" s="17"/>
      <c r="JGZ1" s="17"/>
      <c r="JHA1" s="17"/>
      <c r="JHB1" s="17"/>
      <c r="JHC1" s="17"/>
      <c r="JHD1" s="17"/>
      <c r="JHE1" s="17"/>
      <c r="JHF1" s="17"/>
      <c r="JHG1" s="17"/>
      <c r="JHH1" s="17"/>
      <c r="JHI1" s="17"/>
      <c r="JHJ1" s="17"/>
      <c r="JHK1" s="17"/>
      <c r="JHL1" s="17"/>
      <c r="JHM1" s="17"/>
      <c r="JHN1" s="17"/>
      <c r="JHO1" s="17"/>
      <c r="JHP1" s="17"/>
      <c r="JHQ1" s="17"/>
      <c r="JHR1" s="17"/>
      <c r="JHS1" s="17"/>
      <c r="JHT1" s="17"/>
      <c r="JHU1" s="17"/>
      <c r="JHV1" s="17"/>
      <c r="JHW1" s="17"/>
      <c r="JHX1" s="17"/>
      <c r="JHY1" s="17"/>
      <c r="JHZ1" s="17"/>
      <c r="JIA1" s="17"/>
      <c r="JIB1" s="17"/>
      <c r="JIC1" s="17"/>
      <c r="JID1" s="17"/>
      <c r="JIE1" s="17"/>
      <c r="JIF1" s="17"/>
      <c r="JIG1" s="17"/>
      <c r="JIH1" s="17"/>
      <c r="JII1" s="17"/>
      <c r="JIJ1" s="17"/>
      <c r="JIK1" s="17"/>
      <c r="JIL1" s="17"/>
      <c r="JIM1" s="17"/>
      <c r="JIN1" s="17"/>
      <c r="JIO1" s="17"/>
      <c r="JIP1" s="17"/>
      <c r="JIQ1" s="17"/>
      <c r="JIR1" s="17"/>
      <c r="JIS1" s="17"/>
      <c r="JIT1" s="17"/>
      <c r="JIU1" s="17"/>
      <c r="JIV1" s="17"/>
      <c r="JIW1" s="17"/>
      <c r="JIX1" s="17"/>
      <c r="JIY1" s="17"/>
      <c r="JIZ1" s="17"/>
      <c r="JJA1" s="17"/>
      <c r="JJB1" s="17"/>
      <c r="JJC1" s="17"/>
      <c r="JJD1" s="17"/>
      <c r="JJE1" s="17"/>
      <c r="JJF1" s="17"/>
      <c r="JJG1" s="17"/>
      <c r="JJH1" s="17"/>
      <c r="JJI1" s="17"/>
      <c r="JJJ1" s="17"/>
      <c r="JJK1" s="17"/>
      <c r="JJL1" s="17"/>
      <c r="JJM1" s="17"/>
      <c r="JJN1" s="17"/>
      <c r="JJO1" s="17"/>
      <c r="JJP1" s="17"/>
      <c r="JJQ1" s="17"/>
      <c r="JJR1" s="17"/>
      <c r="JJS1" s="17"/>
      <c r="JJT1" s="17"/>
      <c r="JJU1" s="17"/>
      <c r="JJV1" s="17"/>
      <c r="JJW1" s="17"/>
      <c r="JJX1" s="17"/>
      <c r="JJY1" s="17"/>
      <c r="JJZ1" s="17"/>
      <c r="JKA1" s="17"/>
      <c r="JKB1" s="17"/>
      <c r="JKC1" s="17"/>
      <c r="JKD1" s="17"/>
      <c r="JKE1" s="17"/>
      <c r="JKF1" s="17"/>
      <c r="JKG1" s="17"/>
      <c r="JKH1" s="17"/>
      <c r="JKI1" s="17"/>
      <c r="JKJ1" s="17"/>
      <c r="JKK1" s="17"/>
      <c r="JKL1" s="17"/>
      <c r="JKM1" s="17"/>
      <c r="JKN1" s="17"/>
      <c r="JKO1" s="17"/>
      <c r="JKP1" s="17"/>
      <c r="JKQ1" s="17"/>
      <c r="JKR1" s="17"/>
      <c r="JKS1" s="17"/>
      <c r="JKT1" s="17"/>
      <c r="JKU1" s="17"/>
      <c r="JKV1" s="17"/>
      <c r="JKW1" s="17"/>
      <c r="JKX1" s="17"/>
      <c r="JKY1" s="17"/>
      <c r="JKZ1" s="17"/>
      <c r="JLA1" s="17"/>
      <c r="JLB1" s="17"/>
      <c r="JLC1" s="17"/>
      <c r="JLD1" s="17"/>
      <c r="JLE1" s="17"/>
      <c r="JLF1" s="17"/>
      <c r="JLG1" s="17"/>
      <c r="JLH1" s="17"/>
      <c r="JLI1" s="17"/>
      <c r="JLJ1" s="17"/>
      <c r="JLK1" s="17"/>
      <c r="JLL1" s="17"/>
      <c r="JLM1" s="17"/>
      <c r="JLN1" s="17"/>
      <c r="JLO1" s="17"/>
      <c r="JLP1" s="17"/>
      <c r="JLQ1" s="17"/>
      <c r="JLR1" s="17"/>
      <c r="JLS1" s="17"/>
      <c r="JLT1" s="17"/>
      <c r="JLU1" s="17"/>
      <c r="JLV1" s="17"/>
      <c r="JLW1" s="17"/>
      <c r="JLX1" s="17"/>
      <c r="JLY1" s="17"/>
      <c r="JLZ1" s="17"/>
      <c r="JMA1" s="17"/>
      <c r="JMB1" s="17"/>
      <c r="JMC1" s="17"/>
      <c r="JMD1" s="17"/>
      <c r="JME1" s="17"/>
      <c r="JMF1" s="17"/>
      <c r="JMG1" s="17"/>
      <c r="JMH1" s="17"/>
      <c r="JMI1" s="17"/>
      <c r="JMJ1" s="17"/>
      <c r="JMK1" s="17"/>
      <c r="JML1" s="17"/>
      <c r="JMM1" s="17"/>
      <c r="JMN1" s="17"/>
      <c r="JMO1" s="17"/>
      <c r="JMP1" s="17"/>
      <c r="JMQ1" s="17"/>
      <c r="JMR1" s="17"/>
      <c r="JMS1" s="17"/>
      <c r="JMT1" s="17"/>
      <c r="JMU1" s="17"/>
      <c r="JMV1" s="17"/>
      <c r="JMW1" s="17"/>
      <c r="JMX1" s="17"/>
      <c r="JMY1" s="17"/>
      <c r="JMZ1" s="17"/>
      <c r="JNA1" s="17"/>
      <c r="JNB1" s="17"/>
      <c r="JNC1" s="17"/>
      <c r="JND1" s="17"/>
      <c r="JNE1" s="17"/>
      <c r="JNF1" s="17"/>
      <c r="JNG1" s="17"/>
      <c r="JNH1" s="17"/>
      <c r="JNI1" s="17"/>
      <c r="JNJ1" s="17"/>
      <c r="JNK1" s="17"/>
      <c r="JNL1" s="17"/>
      <c r="JNM1" s="17"/>
      <c r="JNN1" s="17"/>
      <c r="JNO1" s="17"/>
      <c r="JNP1" s="17"/>
      <c r="JNQ1" s="17"/>
      <c r="JNR1" s="17"/>
      <c r="JNS1" s="17"/>
      <c r="JNT1" s="17"/>
      <c r="JNU1" s="17"/>
      <c r="JNV1" s="17"/>
      <c r="JNW1" s="17"/>
      <c r="JNX1" s="17"/>
      <c r="JNY1" s="17"/>
      <c r="JNZ1" s="17"/>
      <c r="JOA1" s="17"/>
      <c r="JOB1" s="17"/>
      <c r="JOC1" s="17"/>
      <c r="JOD1" s="17"/>
      <c r="JOE1" s="17"/>
      <c r="JOF1" s="17"/>
      <c r="JOG1" s="17"/>
      <c r="JOH1" s="17"/>
      <c r="JOI1" s="17"/>
      <c r="JOJ1" s="17"/>
      <c r="JOK1" s="17"/>
      <c r="JOL1" s="17"/>
      <c r="JOM1" s="17"/>
      <c r="JON1" s="17"/>
      <c r="JOO1" s="17"/>
      <c r="JOP1" s="17"/>
      <c r="JOQ1" s="17"/>
      <c r="JOR1" s="17"/>
      <c r="JOS1" s="17"/>
      <c r="JOT1" s="17"/>
      <c r="JOU1" s="17"/>
      <c r="JOV1" s="17"/>
      <c r="JOW1" s="17"/>
      <c r="JOX1" s="17"/>
      <c r="JOY1" s="17"/>
      <c r="JOZ1" s="17"/>
      <c r="JPA1" s="17"/>
      <c r="JPB1" s="17"/>
      <c r="JPC1" s="17"/>
      <c r="JPD1" s="17"/>
      <c r="JPE1" s="17"/>
      <c r="JPF1" s="17"/>
      <c r="JPG1" s="17"/>
      <c r="JPH1" s="17"/>
      <c r="JPI1" s="17"/>
      <c r="JPJ1" s="17"/>
      <c r="JPK1" s="17"/>
      <c r="JPL1" s="17"/>
      <c r="JPM1" s="17"/>
      <c r="JPN1" s="17"/>
      <c r="JPO1" s="17"/>
      <c r="JPP1" s="17"/>
      <c r="JPQ1" s="17"/>
      <c r="JPR1" s="17"/>
      <c r="JPS1" s="17"/>
      <c r="JPT1" s="17"/>
      <c r="JPU1" s="17"/>
      <c r="JPV1" s="17"/>
      <c r="JPW1" s="17"/>
      <c r="JPX1" s="17"/>
      <c r="JPY1" s="17"/>
      <c r="JPZ1" s="17"/>
      <c r="JQA1" s="17"/>
      <c r="JQB1" s="17"/>
      <c r="JQC1" s="17"/>
      <c r="JQD1" s="17"/>
      <c r="JQE1" s="17"/>
      <c r="JQF1" s="17"/>
      <c r="JQG1" s="17"/>
      <c r="JQH1" s="17"/>
      <c r="JQI1" s="17"/>
      <c r="JQJ1" s="17"/>
      <c r="JQK1" s="17"/>
      <c r="JQL1" s="17"/>
      <c r="JQM1" s="17"/>
      <c r="JQN1" s="17"/>
      <c r="JQO1" s="17"/>
      <c r="JQP1" s="17"/>
      <c r="JQQ1" s="17"/>
      <c r="JQR1" s="17"/>
      <c r="JQS1" s="17"/>
      <c r="JQT1" s="17"/>
      <c r="JQU1" s="17"/>
      <c r="JQV1" s="17"/>
      <c r="JQW1" s="17"/>
      <c r="JQX1" s="17"/>
      <c r="JQY1" s="17"/>
      <c r="JQZ1" s="17"/>
      <c r="JRA1" s="17"/>
      <c r="JRB1" s="17"/>
      <c r="JRC1" s="17"/>
      <c r="JRD1" s="17"/>
      <c r="JRE1" s="17"/>
      <c r="JRF1" s="17"/>
      <c r="JRG1" s="17"/>
      <c r="JRH1" s="17"/>
      <c r="JRI1" s="17"/>
      <c r="JRJ1" s="17"/>
      <c r="JRK1" s="17"/>
      <c r="JRL1" s="17"/>
      <c r="JRM1" s="17"/>
      <c r="JRN1" s="17"/>
      <c r="JRO1" s="17"/>
      <c r="JRP1" s="17"/>
      <c r="JRQ1" s="17"/>
      <c r="JRR1" s="17"/>
      <c r="JRS1" s="17"/>
      <c r="JRT1" s="17"/>
      <c r="JRU1" s="17"/>
      <c r="JRV1" s="17"/>
      <c r="JRW1" s="17"/>
      <c r="JRX1" s="17"/>
      <c r="JRY1" s="17"/>
      <c r="JRZ1" s="17"/>
      <c r="JSA1" s="17"/>
      <c r="JSB1" s="17"/>
      <c r="JSC1" s="17"/>
      <c r="JSD1" s="17"/>
      <c r="JSE1" s="17"/>
      <c r="JSF1" s="17"/>
      <c r="JSG1" s="17"/>
      <c r="JSH1" s="17"/>
      <c r="JSI1" s="17"/>
      <c r="JSJ1" s="17"/>
      <c r="JSK1" s="17"/>
      <c r="JSL1" s="17"/>
      <c r="JSM1" s="17"/>
      <c r="JSN1" s="17"/>
      <c r="JSO1" s="17"/>
      <c r="JSP1" s="17"/>
      <c r="JSQ1" s="17"/>
      <c r="JSR1" s="17"/>
      <c r="JSS1" s="17"/>
      <c r="JST1" s="17"/>
      <c r="JSU1" s="17"/>
      <c r="JSV1" s="17"/>
      <c r="JSW1" s="17"/>
      <c r="JSX1" s="17"/>
      <c r="JSY1" s="17"/>
      <c r="JSZ1" s="17"/>
      <c r="JTA1" s="17"/>
      <c r="JTB1" s="17"/>
      <c r="JTC1" s="17"/>
      <c r="JTD1" s="17"/>
      <c r="JTE1" s="17"/>
      <c r="JTF1" s="17"/>
      <c r="JTG1" s="17"/>
      <c r="JTH1" s="17"/>
      <c r="JTI1" s="17"/>
      <c r="JTJ1" s="17"/>
      <c r="JTK1" s="17"/>
      <c r="JTL1" s="17"/>
      <c r="JTM1" s="17"/>
      <c r="JTN1" s="17"/>
      <c r="JTO1" s="17"/>
      <c r="JTP1" s="17"/>
      <c r="JTQ1" s="17"/>
      <c r="JTR1" s="17"/>
      <c r="JTS1" s="17"/>
      <c r="JTT1" s="17"/>
      <c r="JTU1" s="17"/>
      <c r="JTV1" s="17"/>
      <c r="JTW1" s="17"/>
      <c r="JTX1" s="17"/>
      <c r="JTY1" s="17"/>
      <c r="JTZ1" s="17"/>
      <c r="JUA1" s="17"/>
      <c r="JUB1" s="17"/>
      <c r="JUC1" s="17"/>
      <c r="JUD1" s="17"/>
      <c r="JUE1" s="17"/>
      <c r="JUF1" s="17"/>
      <c r="JUG1" s="17"/>
      <c r="JUH1" s="17"/>
      <c r="JUI1" s="17"/>
      <c r="JUJ1" s="17"/>
      <c r="JUK1" s="17"/>
      <c r="JUL1" s="17"/>
      <c r="JUM1" s="17"/>
      <c r="JUN1" s="17"/>
      <c r="JUO1" s="17"/>
      <c r="JUP1" s="17"/>
      <c r="JUQ1" s="17"/>
      <c r="JUR1" s="17"/>
      <c r="JUS1" s="17"/>
      <c r="JUT1" s="17"/>
      <c r="JUU1" s="17"/>
      <c r="JUV1" s="17"/>
      <c r="JUW1" s="17"/>
      <c r="JUX1" s="17"/>
      <c r="JUY1" s="17"/>
      <c r="JUZ1" s="17"/>
      <c r="JVA1" s="17"/>
      <c r="JVB1" s="17"/>
      <c r="JVC1" s="17"/>
      <c r="JVD1" s="17"/>
      <c r="JVE1" s="17"/>
      <c r="JVF1" s="17"/>
      <c r="JVG1" s="17"/>
      <c r="JVH1" s="17"/>
      <c r="JVI1" s="17"/>
      <c r="JVJ1" s="17"/>
      <c r="JVK1" s="17"/>
      <c r="JVL1" s="17"/>
      <c r="JVM1" s="17"/>
      <c r="JVN1" s="17"/>
      <c r="JVO1" s="17"/>
      <c r="JVP1" s="17"/>
      <c r="JVQ1" s="17"/>
      <c r="JVR1" s="17"/>
      <c r="JVS1" s="17"/>
      <c r="JVT1" s="17"/>
      <c r="JVU1" s="17"/>
      <c r="JVV1" s="17"/>
      <c r="JVW1" s="17"/>
      <c r="JVX1" s="17"/>
      <c r="JVY1" s="17"/>
      <c r="JVZ1" s="17"/>
      <c r="JWA1" s="17"/>
      <c r="JWB1" s="17"/>
      <c r="JWC1" s="17"/>
      <c r="JWD1" s="17"/>
      <c r="JWE1" s="17"/>
      <c r="JWF1" s="17"/>
      <c r="JWG1" s="17"/>
      <c r="JWH1" s="17"/>
      <c r="JWI1" s="17"/>
      <c r="JWJ1" s="17"/>
      <c r="JWK1" s="17"/>
      <c r="JWL1" s="17"/>
      <c r="JWM1" s="17"/>
      <c r="JWN1" s="17"/>
      <c r="JWO1" s="17"/>
      <c r="JWP1" s="17"/>
      <c r="JWQ1" s="17"/>
      <c r="JWR1" s="17"/>
      <c r="JWS1" s="17"/>
      <c r="JWT1" s="17"/>
      <c r="JWU1" s="17"/>
      <c r="JWV1" s="17"/>
      <c r="JWW1" s="17"/>
      <c r="JWX1" s="17"/>
      <c r="JWY1" s="17"/>
      <c r="JWZ1" s="17"/>
      <c r="JXA1" s="17"/>
      <c r="JXB1" s="17"/>
      <c r="JXC1" s="17"/>
      <c r="JXD1" s="17"/>
      <c r="JXE1" s="17"/>
      <c r="JXF1" s="17"/>
      <c r="JXG1" s="17"/>
      <c r="JXH1" s="17"/>
      <c r="JXI1" s="17"/>
      <c r="JXJ1" s="17"/>
      <c r="JXK1" s="17"/>
      <c r="JXL1" s="17"/>
      <c r="JXM1" s="17"/>
      <c r="JXN1" s="17"/>
      <c r="JXO1" s="17"/>
      <c r="JXP1" s="17"/>
      <c r="JXQ1" s="17"/>
      <c r="JXR1" s="17"/>
      <c r="JXS1" s="17"/>
      <c r="JXT1" s="17"/>
      <c r="JXU1" s="17"/>
      <c r="JXV1" s="17"/>
      <c r="JXW1" s="17"/>
      <c r="JXX1" s="17"/>
      <c r="JXY1" s="17"/>
      <c r="JXZ1" s="17"/>
      <c r="JYA1" s="17"/>
      <c r="JYB1" s="17"/>
      <c r="JYC1" s="17"/>
      <c r="JYD1" s="17"/>
      <c r="JYE1" s="17"/>
      <c r="JYF1" s="17"/>
      <c r="JYG1" s="17"/>
      <c r="JYH1" s="17"/>
      <c r="JYI1" s="17"/>
      <c r="JYJ1" s="17"/>
      <c r="JYK1" s="17"/>
      <c r="JYL1" s="17"/>
      <c r="JYM1" s="17"/>
      <c r="JYN1" s="17"/>
      <c r="JYO1" s="17"/>
      <c r="JYP1" s="17"/>
      <c r="JYQ1" s="17"/>
      <c r="JYR1" s="17"/>
      <c r="JYS1" s="17"/>
      <c r="JYT1" s="17"/>
      <c r="JYU1" s="17"/>
      <c r="JYV1" s="17"/>
      <c r="JYW1" s="17"/>
      <c r="JYX1" s="17"/>
      <c r="JYY1" s="17"/>
      <c r="JYZ1" s="17"/>
      <c r="JZA1" s="17"/>
      <c r="JZB1" s="17"/>
      <c r="JZC1" s="17"/>
      <c r="JZD1" s="17"/>
      <c r="JZE1" s="17"/>
      <c r="JZF1" s="17"/>
      <c r="JZG1" s="17"/>
      <c r="JZH1" s="17"/>
      <c r="JZI1" s="17"/>
      <c r="JZJ1" s="17"/>
      <c r="JZK1" s="17"/>
      <c r="JZL1" s="17"/>
      <c r="JZM1" s="17"/>
      <c r="JZN1" s="17"/>
      <c r="JZO1" s="17"/>
      <c r="JZP1" s="17"/>
      <c r="JZQ1" s="17"/>
      <c r="JZR1" s="17"/>
      <c r="JZS1" s="17"/>
      <c r="JZT1" s="17"/>
      <c r="JZU1" s="17"/>
      <c r="JZV1" s="17"/>
      <c r="JZW1" s="17"/>
      <c r="JZX1" s="17"/>
      <c r="JZY1" s="17"/>
      <c r="JZZ1" s="17"/>
      <c r="KAA1" s="17"/>
      <c r="KAB1" s="17"/>
      <c r="KAC1" s="17"/>
      <c r="KAD1" s="17"/>
      <c r="KAE1" s="17"/>
      <c r="KAF1" s="17"/>
      <c r="KAG1" s="17"/>
      <c r="KAH1" s="17"/>
      <c r="KAI1" s="17"/>
      <c r="KAJ1" s="17"/>
      <c r="KAK1" s="17"/>
      <c r="KAL1" s="17"/>
      <c r="KAM1" s="17"/>
      <c r="KAN1" s="17"/>
      <c r="KAO1" s="17"/>
      <c r="KAP1" s="17"/>
      <c r="KAQ1" s="17"/>
      <c r="KAR1" s="17"/>
      <c r="KAS1" s="17"/>
      <c r="KAT1" s="17"/>
      <c r="KAU1" s="17"/>
      <c r="KAV1" s="17"/>
      <c r="KAW1" s="17"/>
      <c r="KAX1" s="17"/>
      <c r="KAY1" s="17"/>
      <c r="KAZ1" s="17"/>
      <c r="KBA1" s="17"/>
      <c r="KBB1" s="17"/>
      <c r="KBC1" s="17"/>
      <c r="KBD1" s="17"/>
      <c r="KBE1" s="17"/>
      <c r="KBF1" s="17"/>
      <c r="KBG1" s="17"/>
      <c r="KBH1" s="17"/>
      <c r="KBI1" s="17"/>
      <c r="KBJ1" s="17"/>
      <c r="KBK1" s="17"/>
      <c r="KBL1" s="17"/>
      <c r="KBM1" s="17"/>
      <c r="KBN1" s="17"/>
      <c r="KBO1" s="17"/>
      <c r="KBP1" s="17"/>
      <c r="KBQ1" s="17"/>
      <c r="KBR1" s="17"/>
      <c r="KBS1" s="17"/>
      <c r="KBT1" s="17"/>
      <c r="KBU1" s="17"/>
      <c r="KBV1" s="17"/>
      <c r="KBW1" s="17"/>
      <c r="KBX1" s="17"/>
      <c r="KBY1" s="17"/>
      <c r="KBZ1" s="17"/>
      <c r="KCA1" s="17"/>
      <c r="KCB1" s="17"/>
      <c r="KCC1" s="17"/>
      <c r="KCD1" s="17"/>
      <c r="KCE1" s="17"/>
      <c r="KCF1" s="17"/>
      <c r="KCG1" s="17"/>
      <c r="KCH1" s="17"/>
      <c r="KCI1" s="17"/>
      <c r="KCJ1" s="17"/>
      <c r="KCK1" s="17"/>
      <c r="KCL1" s="17"/>
      <c r="KCM1" s="17"/>
      <c r="KCN1" s="17"/>
      <c r="KCO1" s="17"/>
      <c r="KCP1" s="17"/>
      <c r="KCQ1" s="17"/>
      <c r="KCR1" s="17"/>
      <c r="KCS1" s="17"/>
      <c r="KCT1" s="17"/>
      <c r="KCU1" s="17"/>
      <c r="KCV1" s="17"/>
      <c r="KCW1" s="17"/>
      <c r="KCX1" s="17"/>
      <c r="KCY1" s="17"/>
      <c r="KCZ1" s="17"/>
      <c r="KDA1" s="17"/>
      <c r="KDB1" s="17"/>
      <c r="KDC1" s="17"/>
      <c r="KDD1" s="17"/>
      <c r="KDE1" s="17"/>
      <c r="KDF1" s="17"/>
      <c r="KDG1" s="17"/>
      <c r="KDH1" s="17"/>
      <c r="KDI1" s="17"/>
      <c r="KDJ1" s="17"/>
      <c r="KDK1" s="17"/>
      <c r="KDL1" s="17"/>
      <c r="KDM1" s="17"/>
      <c r="KDN1" s="17"/>
      <c r="KDO1" s="17"/>
      <c r="KDP1" s="17"/>
      <c r="KDQ1" s="17"/>
      <c r="KDR1" s="17"/>
      <c r="KDS1" s="17"/>
      <c r="KDT1" s="17"/>
      <c r="KDU1" s="17"/>
      <c r="KDV1" s="17"/>
      <c r="KDW1" s="17"/>
      <c r="KDX1" s="17"/>
      <c r="KDY1" s="17"/>
      <c r="KDZ1" s="17"/>
      <c r="KEA1" s="17"/>
      <c r="KEB1" s="17"/>
      <c r="KEC1" s="17"/>
      <c r="KED1" s="17"/>
      <c r="KEE1" s="17"/>
      <c r="KEF1" s="17"/>
      <c r="KEG1" s="17"/>
      <c r="KEH1" s="17"/>
      <c r="KEI1" s="17"/>
      <c r="KEJ1" s="17"/>
      <c r="KEK1" s="17"/>
      <c r="KEL1" s="17"/>
      <c r="KEM1" s="17"/>
      <c r="KEN1" s="17"/>
      <c r="KEO1" s="17"/>
      <c r="KEP1" s="17"/>
      <c r="KEQ1" s="17"/>
      <c r="KER1" s="17"/>
      <c r="KES1" s="17"/>
      <c r="KET1" s="17"/>
      <c r="KEU1" s="17"/>
      <c r="KEV1" s="17"/>
      <c r="KEW1" s="17"/>
      <c r="KEX1" s="17"/>
      <c r="KEY1" s="17"/>
      <c r="KEZ1" s="17"/>
      <c r="KFA1" s="17"/>
      <c r="KFB1" s="17"/>
      <c r="KFC1" s="17"/>
      <c r="KFD1" s="17"/>
      <c r="KFE1" s="17"/>
      <c r="KFF1" s="17"/>
      <c r="KFG1" s="17"/>
      <c r="KFH1" s="17"/>
      <c r="KFI1" s="17"/>
      <c r="KFJ1" s="17"/>
      <c r="KFK1" s="17"/>
      <c r="KFL1" s="17"/>
      <c r="KFM1" s="17"/>
      <c r="KFN1" s="17"/>
      <c r="KFO1" s="17"/>
      <c r="KFP1" s="17"/>
      <c r="KFQ1" s="17"/>
      <c r="KFR1" s="17"/>
      <c r="KFS1" s="17"/>
      <c r="KFT1" s="17"/>
      <c r="KFU1" s="17"/>
      <c r="KFV1" s="17"/>
      <c r="KFW1" s="17"/>
      <c r="KFX1" s="17"/>
      <c r="KFY1" s="17"/>
      <c r="KFZ1" s="17"/>
      <c r="KGA1" s="17"/>
      <c r="KGB1" s="17"/>
      <c r="KGC1" s="17"/>
      <c r="KGD1" s="17"/>
      <c r="KGE1" s="17"/>
      <c r="KGF1" s="17"/>
      <c r="KGG1" s="17"/>
      <c r="KGH1" s="17"/>
      <c r="KGI1" s="17"/>
      <c r="KGJ1" s="17"/>
      <c r="KGK1" s="17"/>
      <c r="KGL1" s="17"/>
      <c r="KGM1" s="17"/>
      <c r="KGN1" s="17"/>
      <c r="KGO1" s="17"/>
      <c r="KGP1" s="17"/>
      <c r="KGQ1" s="17"/>
      <c r="KGR1" s="17"/>
      <c r="KGS1" s="17"/>
      <c r="KGT1" s="17"/>
      <c r="KGU1" s="17"/>
      <c r="KGV1" s="17"/>
      <c r="KGW1" s="17"/>
      <c r="KGX1" s="17"/>
      <c r="KGY1" s="17"/>
      <c r="KGZ1" s="17"/>
      <c r="KHA1" s="17"/>
      <c r="KHB1" s="17"/>
      <c r="KHC1" s="17"/>
      <c r="KHD1" s="17"/>
      <c r="KHE1" s="17"/>
      <c r="KHF1" s="17"/>
      <c r="KHG1" s="17"/>
      <c r="KHH1" s="17"/>
      <c r="KHI1" s="17"/>
      <c r="KHJ1" s="17"/>
      <c r="KHK1" s="17"/>
      <c r="KHL1" s="17"/>
      <c r="KHM1" s="17"/>
      <c r="KHN1" s="17"/>
      <c r="KHO1" s="17"/>
      <c r="KHP1" s="17"/>
      <c r="KHQ1" s="17"/>
      <c r="KHR1" s="17"/>
      <c r="KHS1" s="17"/>
      <c r="KHT1" s="17"/>
      <c r="KHU1" s="17"/>
      <c r="KHV1" s="17"/>
      <c r="KHW1" s="17"/>
      <c r="KHX1" s="17"/>
      <c r="KHY1" s="17"/>
      <c r="KHZ1" s="17"/>
      <c r="KIA1" s="17"/>
      <c r="KIB1" s="17"/>
      <c r="KIC1" s="17"/>
      <c r="KID1" s="17"/>
      <c r="KIE1" s="17"/>
      <c r="KIF1" s="17"/>
      <c r="KIG1" s="17"/>
      <c r="KIH1" s="17"/>
      <c r="KII1" s="17"/>
      <c r="KIJ1" s="17"/>
      <c r="KIK1" s="17"/>
      <c r="KIL1" s="17"/>
      <c r="KIM1" s="17"/>
      <c r="KIN1" s="17"/>
      <c r="KIO1" s="17"/>
      <c r="KIP1" s="17"/>
      <c r="KIQ1" s="17"/>
      <c r="KIR1" s="17"/>
      <c r="KIS1" s="17"/>
      <c r="KIT1" s="17"/>
      <c r="KIU1" s="17"/>
      <c r="KIV1" s="17"/>
      <c r="KIW1" s="17"/>
      <c r="KIX1" s="17"/>
      <c r="KIY1" s="17"/>
      <c r="KIZ1" s="17"/>
      <c r="KJA1" s="17"/>
      <c r="KJB1" s="17"/>
      <c r="KJC1" s="17"/>
      <c r="KJD1" s="17"/>
      <c r="KJE1" s="17"/>
      <c r="KJF1" s="17"/>
      <c r="KJG1" s="17"/>
      <c r="KJH1" s="17"/>
      <c r="KJI1" s="17"/>
      <c r="KJJ1" s="17"/>
      <c r="KJK1" s="17"/>
      <c r="KJL1" s="17"/>
      <c r="KJM1" s="17"/>
      <c r="KJN1" s="17"/>
      <c r="KJO1" s="17"/>
      <c r="KJP1" s="17"/>
      <c r="KJQ1" s="17"/>
      <c r="KJR1" s="17"/>
      <c r="KJS1" s="17"/>
      <c r="KJT1" s="17"/>
      <c r="KJU1" s="17"/>
      <c r="KJV1" s="17"/>
      <c r="KJW1" s="17"/>
      <c r="KJX1" s="17"/>
      <c r="KJY1" s="17"/>
      <c r="KJZ1" s="17"/>
      <c r="KKA1" s="17"/>
      <c r="KKB1" s="17"/>
      <c r="KKC1" s="17"/>
      <c r="KKD1" s="17"/>
      <c r="KKE1" s="17"/>
      <c r="KKF1" s="17"/>
      <c r="KKG1" s="17"/>
      <c r="KKH1" s="17"/>
      <c r="KKI1" s="17"/>
      <c r="KKJ1" s="17"/>
      <c r="KKK1" s="17"/>
      <c r="KKL1" s="17"/>
      <c r="KKM1" s="17"/>
      <c r="KKN1" s="17"/>
      <c r="KKO1" s="17"/>
      <c r="KKP1" s="17"/>
      <c r="KKQ1" s="17"/>
      <c r="KKR1" s="17"/>
      <c r="KKS1" s="17"/>
      <c r="KKT1" s="17"/>
      <c r="KKU1" s="17"/>
      <c r="KKV1" s="17"/>
      <c r="KKW1" s="17"/>
      <c r="KKX1" s="17"/>
      <c r="KKY1" s="17"/>
      <c r="KKZ1" s="17"/>
      <c r="KLA1" s="17"/>
      <c r="KLB1" s="17"/>
      <c r="KLC1" s="17"/>
      <c r="KLD1" s="17"/>
      <c r="KLE1" s="17"/>
      <c r="KLF1" s="17"/>
      <c r="KLG1" s="17"/>
      <c r="KLH1" s="17"/>
      <c r="KLI1" s="17"/>
      <c r="KLJ1" s="17"/>
      <c r="KLK1" s="17"/>
      <c r="KLL1" s="17"/>
      <c r="KLM1" s="17"/>
      <c r="KLN1" s="17"/>
      <c r="KLO1" s="17"/>
      <c r="KLP1" s="17"/>
      <c r="KLQ1" s="17"/>
      <c r="KLR1" s="17"/>
      <c r="KLS1" s="17"/>
      <c r="KLT1" s="17"/>
      <c r="KLU1" s="17"/>
      <c r="KLV1" s="17"/>
      <c r="KLW1" s="17"/>
      <c r="KLX1" s="17"/>
      <c r="KLY1" s="17"/>
      <c r="KLZ1" s="17"/>
      <c r="KMA1" s="17"/>
      <c r="KMB1" s="17"/>
      <c r="KMC1" s="17"/>
      <c r="KMD1" s="17"/>
      <c r="KME1" s="17"/>
      <c r="KMF1" s="17"/>
      <c r="KMG1" s="17"/>
      <c r="KMH1" s="17"/>
      <c r="KMI1" s="17"/>
      <c r="KMJ1" s="17"/>
      <c r="KMK1" s="17"/>
      <c r="KML1" s="17"/>
      <c r="KMM1" s="17"/>
      <c r="KMN1" s="17"/>
      <c r="KMO1" s="17"/>
      <c r="KMP1" s="17"/>
      <c r="KMQ1" s="17"/>
      <c r="KMR1" s="17"/>
      <c r="KMS1" s="17"/>
      <c r="KMT1" s="17"/>
      <c r="KMU1" s="17"/>
      <c r="KMV1" s="17"/>
      <c r="KMW1" s="17"/>
      <c r="KMX1" s="17"/>
      <c r="KMY1" s="17"/>
      <c r="KMZ1" s="17"/>
      <c r="KNA1" s="17"/>
      <c r="KNB1" s="17"/>
      <c r="KNC1" s="17"/>
      <c r="KND1" s="17"/>
      <c r="KNE1" s="17"/>
      <c r="KNF1" s="17"/>
      <c r="KNG1" s="17"/>
      <c r="KNH1" s="17"/>
      <c r="KNI1" s="17"/>
      <c r="KNJ1" s="17"/>
      <c r="KNK1" s="17"/>
      <c r="KNL1" s="17"/>
      <c r="KNM1" s="17"/>
      <c r="KNN1" s="17"/>
      <c r="KNO1" s="17"/>
      <c r="KNP1" s="17"/>
      <c r="KNQ1" s="17"/>
      <c r="KNR1" s="17"/>
      <c r="KNS1" s="17"/>
      <c r="KNT1" s="17"/>
      <c r="KNU1" s="17"/>
      <c r="KNV1" s="17"/>
      <c r="KNW1" s="17"/>
      <c r="KNX1" s="17"/>
      <c r="KNY1" s="17"/>
      <c r="KNZ1" s="17"/>
      <c r="KOA1" s="17"/>
      <c r="KOB1" s="17"/>
      <c r="KOC1" s="17"/>
      <c r="KOD1" s="17"/>
      <c r="KOE1" s="17"/>
      <c r="KOF1" s="17"/>
      <c r="KOG1" s="17"/>
      <c r="KOH1" s="17"/>
      <c r="KOI1" s="17"/>
      <c r="KOJ1" s="17"/>
      <c r="KOK1" s="17"/>
      <c r="KOL1" s="17"/>
      <c r="KOM1" s="17"/>
      <c r="KON1" s="17"/>
      <c r="KOO1" s="17"/>
      <c r="KOP1" s="17"/>
      <c r="KOQ1" s="17"/>
      <c r="KOR1" s="17"/>
      <c r="KOS1" s="17"/>
      <c r="KOT1" s="17"/>
      <c r="KOU1" s="17"/>
      <c r="KOV1" s="17"/>
      <c r="KOW1" s="17"/>
      <c r="KOX1" s="17"/>
      <c r="KOY1" s="17"/>
      <c r="KOZ1" s="17"/>
      <c r="KPA1" s="17"/>
      <c r="KPB1" s="17"/>
      <c r="KPC1" s="17"/>
      <c r="KPD1" s="17"/>
      <c r="KPE1" s="17"/>
      <c r="KPF1" s="17"/>
      <c r="KPG1" s="17"/>
      <c r="KPH1" s="17"/>
      <c r="KPI1" s="17"/>
      <c r="KPJ1" s="17"/>
      <c r="KPK1" s="17"/>
      <c r="KPL1" s="17"/>
      <c r="KPM1" s="17"/>
      <c r="KPN1" s="17"/>
      <c r="KPO1" s="17"/>
      <c r="KPP1" s="17"/>
      <c r="KPQ1" s="17"/>
      <c r="KPR1" s="17"/>
      <c r="KPS1" s="17"/>
      <c r="KPT1" s="17"/>
      <c r="KPU1" s="17"/>
      <c r="KPV1" s="17"/>
      <c r="KPW1" s="17"/>
      <c r="KPX1" s="17"/>
      <c r="KPY1" s="17"/>
      <c r="KPZ1" s="17"/>
      <c r="KQA1" s="17"/>
      <c r="KQB1" s="17"/>
      <c r="KQC1" s="17"/>
      <c r="KQD1" s="17"/>
      <c r="KQE1" s="17"/>
      <c r="KQF1" s="17"/>
      <c r="KQG1" s="17"/>
      <c r="KQH1" s="17"/>
      <c r="KQI1" s="17"/>
      <c r="KQJ1" s="17"/>
      <c r="KQK1" s="17"/>
      <c r="KQL1" s="17"/>
      <c r="KQM1" s="17"/>
      <c r="KQN1" s="17"/>
      <c r="KQO1" s="17"/>
      <c r="KQP1" s="17"/>
      <c r="KQQ1" s="17"/>
      <c r="KQR1" s="17"/>
      <c r="KQS1" s="17"/>
      <c r="KQT1" s="17"/>
      <c r="KQU1" s="17"/>
      <c r="KQV1" s="17"/>
      <c r="KQW1" s="17"/>
      <c r="KQX1" s="17"/>
      <c r="KQY1" s="17"/>
      <c r="KQZ1" s="17"/>
      <c r="KRA1" s="17"/>
      <c r="KRB1" s="17"/>
      <c r="KRC1" s="17"/>
      <c r="KRD1" s="17"/>
      <c r="KRE1" s="17"/>
      <c r="KRF1" s="17"/>
      <c r="KRG1" s="17"/>
      <c r="KRH1" s="17"/>
      <c r="KRI1" s="17"/>
      <c r="KRJ1" s="17"/>
      <c r="KRK1" s="17"/>
      <c r="KRL1" s="17"/>
      <c r="KRM1" s="17"/>
      <c r="KRN1" s="17"/>
      <c r="KRO1" s="17"/>
      <c r="KRP1" s="17"/>
      <c r="KRQ1" s="17"/>
      <c r="KRR1" s="17"/>
      <c r="KRS1" s="17"/>
      <c r="KRT1" s="17"/>
      <c r="KRU1" s="17"/>
      <c r="KRV1" s="17"/>
      <c r="KRW1" s="17"/>
      <c r="KRX1" s="17"/>
      <c r="KRY1" s="17"/>
      <c r="KRZ1" s="17"/>
      <c r="KSA1" s="17"/>
      <c r="KSB1" s="17"/>
      <c r="KSC1" s="17"/>
      <c r="KSD1" s="17"/>
      <c r="KSE1" s="17"/>
      <c r="KSF1" s="17"/>
      <c r="KSG1" s="17"/>
      <c r="KSH1" s="17"/>
      <c r="KSI1" s="17"/>
      <c r="KSJ1" s="17"/>
      <c r="KSK1" s="17"/>
      <c r="KSL1" s="17"/>
      <c r="KSM1" s="17"/>
      <c r="KSN1" s="17"/>
      <c r="KSO1" s="17"/>
      <c r="KSP1" s="17"/>
      <c r="KSQ1" s="17"/>
      <c r="KSR1" s="17"/>
      <c r="KSS1" s="17"/>
      <c r="KST1" s="17"/>
      <c r="KSU1" s="17"/>
      <c r="KSV1" s="17"/>
      <c r="KSW1" s="17"/>
      <c r="KSX1" s="17"/>
      <c r="KSY1" s="17"/>
      <c r="KSZ1" s="17"/>
      <c r="KTA1" s="17"/>
      <c r="KTB1" s="17"/>
      <c r="KTC1" s="17"/>
      <c r="KTD1" s="17"/>
      <c r="KTE1" s="17"/>
      <c r="KTF1" s="17"/>
      <c r="KTG1" s="17"/>
      <c r="KTH1" s="17"/>
      <c r="KTI1" s="17"/>
      <c r="KTJ1" s="17"/>
      <c r="KTK1" s="17"/>
      <c r="KTL1" s="17"/>
      <c r="KTM1" s="17"/>
      <c r="KTN1" s="17"/>
      <c r="KTO1" s="17"/>
      <c r="KTP1" s="17"/>
      <c r="KTQ1" s="17"/>
      <c r="KTR1" s="17"/>
      <c r="KTS1" s="17"/>
      <c r="KTT1" s="17"/>
      <c r="KTU1" s="17"/>
      <c r="KTV1" s="17"/>
      <c r="KTW1" s="17"/>
      <c r="KTX1" s="17"/>
      <c r="KTY1" s="17"/>
      <c r="KTZ1" s="17"/>
      <c r="KUA1" s="17"/>
      <c r="KUB1" s="17"/>
      <c r="KUC1" s="17"/>
      <c r="KUD1" s="17"/>
      <c r="KUE1" s="17"/>
      <c r="KUF1" s="17"/>
      <c r="KUG1" s="17"/>
      <c r="KUH1" s="17"/>
      <c r="KUI1" s="17"/>
      <c r="KUJ1" s="17"/>
      <c r="KUK1" s="17"/>
      <c r="KUL1" s="17"/>
      <c r="KUM1" s="17"/>
      <c r="KUN1" s="17"/>
      <c r="KUO1" s="17"/>
      <c r="KUP1" s="17"/>
      <c r="KUQ1" s="17"/>
      <c r="KUR1" s="17"/>
      <c r="KUS1" s="17"/>
      <c r="KUT1" s="17"/>
      <c r="KUU1" s="17"/>
      <c r="KUV1" s="17"/>
      <c r="KUW1" s="17"/>
      <c r="KUX1" s="17"/>
      <c r="KUY1" s="17"/>
      <c r="KUZ1" s="17"/>
      <c r="KVA1" s="17"/>
      <c r="KVB1" s="17"/>
      <c r="KVC1" s="17"/>
      <c r="KVD1" s="17"/>
      <c r="KVE1" s="17"/>
      <c r="KVF1" s="17"/>
      <c r="KVG1" s="17"/>
      <c r="KVH1" s="17"/>
      <c r="KVI1" s="17"/>
      <c r="KVJ1" s="17"/>
      <c r="KVK1" s="17"/>
      <c r="KVL1" s="17"/>
      <c r="KVM1" s="17"/>
      <c r="KVN1" s="17"/>
      <c r="KVO1" s="17"/>
      <c r="KVP1" s="17"/>
      <c r="KVQ1" s="17"/>
      <c r="KVR1" s="17"/>
      <c r="KVS1" s="17"/>
      <c r="KVT1" s="17"/>
      <c r="KVU1" s="17"/>
      <c r="KVV1" s="17"/>
      <c r="KVW1" s="17"/>
      <c r="KVX1" s="17"/>
      <c r="KVY1" s="17"/>
      <c r="KVZ1" s="17"/>
      <c r="KWA1" s="17"/>
      <c r="KWB1" s="17"/>
      <c r="KWC1" s="17"/>
      <c r="KWD1" s="17"/>
      <c r="KWE1" s="17"/>
      <c r="KWF1" s="17"/>
      <c r="KWG1" s="17"/>
      <c r="KWH1" s="17"/>
      <c r="KWI1" s="17"/>
      <c r="KWJ1" s="17"/>
      <c r="KWK1" s="17"/>
      <c r="KWL1" s="17"/>
      <c r="KWM1" s="17"/>
      <c r="KWN1" s="17"/>
      <c r="KWO1" s="17"/>
      <c r="KWP1" s="17"/>
      <c r="KWQ1" s="17"/>
      <c r="KWR1" s="17"/>
      <c r="KWS1" s="17"/>
      <c r="KWT1" s="17"/>
      <c r="KWU1" s="17"/>
      <c r="KWV1" s="17"/>
      <c r="KWW1" s="17"/>
      <c r="KWX1" s="17"/>
      <c r="KWY1" s="17"/>
      <c r="KWZ1" s="17"/>
      <c r="KXA1" s="17"/>
      <c r="KXB1" s="17"/>
      <c r="KXC1" s="17"/>
      <c r="KXD1" s="17"/>
      <c r="KXE1" s="17"/>
      <c r="KXF1" s="17"/>
      <c r="KXG1" s="17"/>
      <c r="KXH1" s="17"/>
      <c r="KXI1" s="17"/>
      <c r="KXJ1" s="17"/>
      <c r="KXK1" s="17"/>
      <c r="KXL1" s="17"/>
      <c r="KXM1" s="17"/>
      <c r="KXN1" s="17"/>
      <c r="KXO1" s="17"/>
      <c r="KXP1" s="17"/>
      <c r="KXQ1" s="17"/>
      <c r="KXR1" s="17"/>
      <c r="KXS1" s="17"/>
      <c r="KXT1" s="17"/>
      <c r="KXU1" s="17"/>
      <c r="KXV1" s="17"/>
      <c r="KXW1" s="17"/>
      <c r="KXX1" s="17"/>
      <c r="KXY1" s="17"/>
      <c r="KXZ1" s="17"/>
      <c r="KYA1" s="17"/>
      <c r="KYB1" s="17"/>
      <c r="KYC1" s="17"/>
      <c r="KYD1" s="17"/>
      <c r="KYE1" s="17"/>
      <c r="KYF1" s="17"/>
      <c r="KYG1" s="17"/>
      <c r="KYH1" s="17"/>
      <c r="KYI1" s="17"/>
      <c r="KYJ1" s="17"/>
      <c r="KYK1" s="17"/>
      <c r="KYL1" s="17"/>
      <c r="KYM1" s="17"/>
      <c r="KYN1" s="17"/>
      <c r="KYO1" s="17"/>
      <c r="KYP1" s="17"/>
      <c r="KYQ1" s="17"/>
      <c r="KYR1" s="17"/>
      <c r="KYS1" s="17"/>
      <c r="KYT1" s="17"/>
      <c r="KYU1" s="17"/>
      <c r="KYV1" s="17"/>
      <c r="KYW1" s="17"/>
      <c r="KYX1" s="17"/>
      <c r="KYY1" s="17"/>
      <c r="KYZ1" s="17"/>
      <c r="KZA1" s="17"/>
      <c r="KZB1" s="17"/>
      <c r="KZC1" s="17"/>
      <c r="KZD1" s="17"/>
      <c r="KZE1" s="17"/>
      <c r="KZF1" s="17"/>
      <c r="KZG1" s="17"/>
      <c r="KZH1" s="17"/>
      <c r="KZI1" s="17"/>
      <c r="KZJ1" s="17"/>
      <c r="KZK1" s="17"/>
      <c r="KZL1" s="17"/>
      <c r="KZM1" s="17"/>
      <c r="KZN1" s="17"/>
      <c r="KZO1" s="17"/>
      <c r="KZP1" s="17"/>
      <c r="KZQ1" s="17"/>
      <c r="KZR1" s="17"/>
      <c r="KZS1" s="17"/>
      <c r="KZT1" s="17"/>
      <c r="KZU1" s="17"/>
      <c r="KZV1" s="17"/>
      <c r="KZW1" s="17"/>
      <c r="KZX1" s="17"/>
      <c r="KZY1" s="17"/>
      <c r="KZZ1" s="17"/>
      <c r="LAA1" s="17"/>
      <c r="LAB1" s="17"/>
      <c r="LAC1" s="17"/>
      <c r="LAD1" s="17"/>
      <c r="LAE1" s="17"/>
      <c r="LAF1" s="17"/>
      <c r="LAG1" s="17"/>
      <c r="LAH1" s="17"/>
      <c r="LAI1" s="17"/>
      <c r="LAJ1" s="17"/>
      <c r="LAK1" s="17"/>
      <c r="LAL1" s="17"/>
      <c r="LAM1" s="17"/>
      <c r="LAN1" s="17"/>
      <c r="LAO1" s="17"/>
      <c r="LAP1" s="17"/>
      <c r="LAQ1" s="17"/>
      <c r="LAR1" s="17"/>
      <c r="LAS1" s="17"/>
      <c r="LAT1" s="17"/>
      <c r="LAU1" s="17"/>
      <c r="LAV1" s="17"/>
      <c r="LAW1" s="17"/>
      <c r="LAX1" s="17"/>
      <c r="LAY1" s="17"/>
      <c r="LAZ1" s="17"/>
      <c r="LBA1" s="17"/>
      <c r="LBB1" s="17"/>
      <c r="LBC1" s="17"/>
      <c r="LBD1" s="17"/>
      <c r="LBE1" s="17"/>
      <c r="LBF1" s="17"/>
      <c r="LBG1" s="17"/>
      <c r="LBH1" s="17"/>
      <c r="LBI1" s="17"/>
      <c r="LBJ1" s="17"/>
      <c r="LBK1" s="17"/>
      <c r="LBL1" s="17"/>
      <c r="LBM1" s="17"/>
      <c r="LBN1" s="17"/>
      <c r="LBO1" s="17"/>
      <c r="LBP1" s="17"/>
      <c r="LBQ1" s="17"/>
      <c r="LBR1" s="17"/>
      <c r="LBS1" s="17"/>
      <c r="LBT1" s="17"/>
      <c r="LBU1" s="17"/>
      <c r="LBV1" s="17"/>
      <c r="LBW1" s="17"/>
      <c r="LBX1" s="17"/>
      <c r="LBY1" s="17"/>
      <c r="LBZ1" s="17"/>
      <c r="LCA1" s="17"/>
      <c r="LCB1" s="17"/>
      <c r="LCC1" s="17"/>
      <c r="LCD1" s="17"/>
      <c r="LCE1" s="17"/>
      <c r="LCF1" s="17"/>
      <c r="LCG1" s="17"/>
      <c r="LCH1" s="17"/>
      <c r="LCI1" s="17"/>
      <c r="LCJ1" s="17"/>
      <c r="LCK1" s="17"/>
      <c r="LCL1" s="17"/>
      <c r="LCM1" s="17"/>
      <c r="LCN1" s="17"/>
      <c r="LCO1" s="17"/>
      <c r="LCP1" s="17"/>
      <c r="LCQ1" s="17"/>
      <c r="LCR1" s="17"/>
      <c r="LCS1" s="17"/>
      <c r="LCT1" s="17"/>
      <c r="LCU1" s="17"/>
      <c r="LCV1" s="17"/>
      <c r="LCW1" s="17"/>
      <c r="LCX1" s="17"/>
      <c r="LCY1" s="17"/>
      <c r="LCZ1" s="17"/>
      <c r="LDA1" s="17"/>
      <c r="LDB1" s="17"/>
      <c r="LDC1" s="17"/>
      <c r="LDD1" s="17"/>
      <c r="LDE1" s="17"/>
      <c r="LDF1" s="17"/>
      <c r="LDG1" s="17"/>
      <c r="LDH1" s="17"/>
      <c r="LDI1" s="17"/>
      <c r="LDJ1" s="17"/>
      <c r="LDK1" s="17"/>
      <c r="LDL1" s="17"/>
      <c r="LDM1" s="17"/>
      <c r="LDN1" s="17"/>
      <c r="LDO1" s="17"/>
      <c r="LDP1" s="17"/>
      <c r="LDQ1" s="17"/>
      <c r="LDR1" s="17"/>
      <c r="LDS1" s="17"/>
      <c r="LDT1" s="17"/>
      <c r="LDU1" s="17"/>
      <c r="LDV1" s="17"/>
      <c r="LDW1" s="17"/>
      <c r="LDX1" s="17"/>
      <c r="LDY1" s="17"/>
      <c r="LDZ1" s="17"/>
      <c r="LEA1" s="17"/>
      <c r="LEB1" s="17"/>
      <c r="LEC1" s="17"/>
      <c r="LED1" s="17"/>
      <c r="LEE1" s="17"/>
      <c r="LEF1" s="17"/>
      <c r="LEG1" s="17"/>
      <c r="LEH1" s="17"/>
      <c r="LEI1" s="17"/>
      <c r="LEJ1" s="17"/>
      <c r="LEK1" s="17"/>
      <c r="LEL1" s="17"/>
      <c r="LEM1" s="17"/>
      <c r="LEN1" s="17"/>
      <c r="LEO1" s="17"/>
      <c r="LEP1" s="17"/>
      <c r="LEQ1" s="17"/>
      <c r="LER1" s="17"/>
      <c r="LES1" s="17"/>
      <c r="LET1" s="17"/>
      <c r="LEU1" s="17"/>
      <c r="LEV1" s="17"/>
      <c r="LEW1" s="17"/>
      <c r="LEX1" s="17"/>
      <c r="LEY1" s="17"/>
      <c r="LEZ1" s="17"/>
      <c r="LFA1" s="17"/>
      <c r="LFB1" s="17"/>
      <c r="LFC1" s="17"/>
      <c r="LFD1" s="17"/>
      <c r="LFE1" s="17"/>
      <c r="LFF1" s="17"/>
      <c r="LFG1" s="17"/>
      <c r="LFH1" s="17"/>
      <c r="LFI1" s="17"/>
      <c r="LFJ1" s="17"/>
      <c r="LFK1" s="17"/>
      <c r="LFL1" s="17"/>
      <c r="LFM1" s="17"/>
      <c r="LFN1" s="17"/>
      <c r="LFO1" s="17"/>
      <c r="LFP1" s="17"/>
      <c r="LFQ1" s="17"/>
      <c r="LFR1" s="17"/>
      <c r="LFS1" s="17"/>
      <c r="LFT1" s="17"/>
      <c r="LFU1" s="17"/>
      <c r="LFV1" s="17"/>
      <c r="LFW1" s="17"/>
      <c r="LFX1" s="17"/>
      <c r="LFY1" s="17"/>
      <c r="LFZ1" s="17"/>
      <c r="LGA1" s="17"/>
      <c r="LGB1" s="17"/>
      <c r="LGC1" s="17"/>
      <c r="LGD1" s="17"/>
      <c r="LGE1" s="17"/>
      <c r="LGF1" s="17"/>
      <c r="LGG1" s="17"/>
      <c r="LGH1" s="17"/>
      <c r="LGI1" s="17"/>
      <c r="LGJ1" s="17"/>
      <c r="LGK1" s="17"/>
      <c r="LGL1" s="17"/>
      <c r="LGM1" s="17"/>
      <c r="LGN1" s="17"/>
      <c r="LGO1" s="17"/>
      <c r="LGP1" s="17"/>
      <c r="LGQ1" s="17"/>
      <c r="LGR1" s="17"/>
      <c r="LGS1" s="17"/>
      <c r="LGT1" s="17"/>
      <c r="LGU1" s="17"/>
      <c r="LGV1" s="17"/>
      <c r="LGW1" s="17"/>
      <c r="LGX1" s="17"/>
      <c r="LGY1" s="17"/>
      <c r="LGZ1" s="17"/>
      <c r="LHA1" s="17"/>
      <c r="LHB1" s="17"/>
      <c r="LHC1" s="17"/>
      <c r="LHD1" s="17"/>
      <c r="LHE1" s="17"/>
      <c r="LHF1" s="17"/>
      <c r="LHG1" s="17"/>
      <c r="LHH1" s="17"/>
      <c r="LHI1" s="17"/>
      <c r="LHJ1" s="17"/>
      <c r="LHK1" s="17"/>
      <c r="LHL1" s="17"/>
      <c r="LHM1" s="17"/>
      <c r="LHN1" s="17"/>
      <c r="LHO1" s="17"/>
      <c r="LHP1" s="17"/>
      <c r="LHQ1" s="17"/>
      <c r="LHR1" s="17"/>
      <c r="LHS1" s="17"/>
      <c r="LHT1" s="17"/>
      <c r="LHU1" s="17"/>
      <c r="LHV1" s="17"/>
      <c r="LHW1" s="17"/>
      <c r="LHX1" s="17"/>
      <c r="LHY1" s="17"/>
      <c r="LHZ1" s="17"/>
      <c r="LIA1" s="17"/>
      <c r="LIB1" s="17"/>
      <c r="LIC1" s="17"/>
      <c r="LID1" s="17"/>
      <c r="LIE1" s="17"/>
      <c r="LIF1" s="17"/>
      <c r="LIG1" s="17"/>
      <c r="LIH1" s="17"/>
      <c r="LII1" s="17"/>
      <c r="LIJ1" s="17"/>
      <c r="LIK1" s="17"/>
      <c r="LIL1" s="17"/>
      <c r="LIM1" s="17"/>
      <c r="LIN1" s="17"/>
      <c r="LIO1" s="17"/>
      <c r="LIP1" s="17"/>
      <c r="LIQ1" s="17"/>
      <c r="LIR1" s="17"/>
      <c r="LIS1" s="17"/>
      <c r="LIT1" s="17"/>
      <c r="LIU1" s="17"/>
      <c r="LIV1" s="17"/>
      <c r="LIW1" s="17"/>
      <c r="LIX1" s="17"/>
      <c r="LIY1" s="17"/>
      <c r="LIZ1" s="17"/>
      <c r="LJA1" s="17"/>
      <c r="LJB1" s="17"/>
      <c r="LJC1" s="17"/>
      <c r="LJD1" s="17"/>
      <c r="LJE1" s="17"/>
      <c r="LJF1" s="17"/>
      <c r="LJG1" s="17"/>
      <c r="LJH1" s="17"/>
      <c r="LJI1" s="17"/>
      <c r="LJJ1" s="17"/>
      <c r="LJK1" s="17"/>
      <c r="LJL1" s="17"/>
      <c r="LJM1" s="17"/>
      <c r="LJN1" s="17"/>
      <c r="LJO1" s="17"/>
      <c r="LJP1" s="17"/>
      <c r="LJQ1" s="17"/>
      <c r="LJR1" s="17"/>
      <c r="LJS1" s="17"/>
      <c r="LJT1" s="17"/>
      <c r="LJU1" s="17"/>
      <c r="LJV1" s="17"/>
      <c r="LJW1" s="17"/>
      <c r="LJX1" s="17"/>
      <c r="LJY1" s="17"/>
      <c r="LJZ1" s="17"/>
      <c r="LKA1" s="17"/>
      <c r="LKB1" s="17"/>
      <c r="LKC1" s="17"/>
      <c r="LKD1" s="17"/>
      <c r="LKE1" s="17"/>
      <c r="LKF1" s="17"/>
      <c r="LKG1" s="17"/>
      <c r="LKH1" s="17"/>
      <c r="LKI1" s="17"/>
      <c r="LKJ1" s="17"/>
      <c r="LKK1" s="17"/>
      <c r="LKL1" s="17"/>
      <c r="LKM1" s="17"/>
      <c r="LKN1" s="17"/>
      <c r="LKO1" s="17"/>
      <c r="LKP1" s="17"/>
      <c r="LKQ1" s="17"/>
      <c r="LKR1" s="17"/>
      <c r="LKS1" s="17"/>
      <c r="LKT1" s="17"/>
      <c r="LKU1" s="17"/>
      <c r="LKV1" s="17"/>
      <c r="LKW1" s="17"/>
      <c r="LKX1" s="17"/>
      <c r="LKY1" s="17"/>
      <c r="LKZ1" s="17"/>
      <c r="LLA1" s="17"/>
      <c r="LLB1" s="17"/>
      <c r="LLC1" s="17"/>
      <c r="LLD1" s="17"/>
      <c r="LLE1" s="17"/>
      <c r="LLF1" s="17"/>
      <c r="LLG1" s="17"/>
      <c r="LLH1" s="17"/>
      <c r="LLI1" s="17"/>
      <c r="LLJ1" s="17"/>
      <c r="LLK1" s="17"/>
      <c r="LLL1" s="17"/>
      <c r="LLM1" s="17"/>
      <c r="LLN1" s="17"/>
      <c r="LLO1" s="17"/>
      <c r="LLP1" s="17"/>
      <c r="LLQ1" s="17"/>
      <c r="LLR1" s="17"/>
      <c r="LLS1" s="17"/>
      <c r="LLT1" s="17"/>
      <c r="LLU1" s="17"/>
      <c r="LLV1" s="17"/>
      <c r="LLW1" s="17"/>
      <c r="LLX1" s="17"/>
      <c r="LLY1" s="17"/>
      <c r="LLZ1" s="17"/>
      <c r="LMA1" s="17"/>
      <c r="LMB1" s="17"/>
      <c r="LMC1" s="17"/>
      <c r="LMD1" s="17"/>
      <c r="LME1" s="17"/>
      <c r="LMF1" s="17"/>
      <c r="LMG1" s="17"/>
      <c r="LMH1" s="17"/>
      <c r="LMI1" s="17"/>
      <c r="LMJ1" s="17"/>
      <c r="LMK1" s="17"/>
      <c r="LML1" s="17"/>
      <c r="LMM1" s="17"/>
      <c r="LMN1" s="17"/>
      <c r="LMO1" s="17"/>
      <c r="LMP1" s="17"/>
      <c r="LMQ1" s="17"/>
      <c r="LMR1" s="17"/>
      <c r="LMS1" s="17"/>
      <c r="LMT1" s="17"/>
      <c r="LMU1" s="17"/>
      <c r="LMV1" s="17"/>
      <c r="LMW1" s="17"/>
      <c r="LMX1" s="17"/>
      <c r="LMY1" s="17"/>
      <c r="LMZ1" s="17"/>
      <c r="LNA1" s="17"/>
      <c r="LNB1" s="17"/>
      <c r="LNC1" s="17"/>
      <c r="LND1" s="17"/>
      <c r="LNE1" s="17"/>
      <c r="LNF1" s="17"/>
      <c r="LNG1" s="17"/>
      <c r="LNH1" s="17"/>
      <c r="LNI1" s="17"/>
      <c r="LNJ1" s="17"/>
      <c r="LNK1" s="17"/>
      <c r="LNL1" s="17"/>
      <c r="LNM1" s="17"/>
      <c r="LNN1" s="17"/>
      <c r="LNO1" s="17"/>
      <c r="LNP1" s="17"/>
      <c r="LNQ1" s="17"/>
      <c r="LNR1" s="17"/>
      <c r="LNS1" s="17"/>
      <c r="LNT1" s="17"/>
      <c r="LNU1" s="17"/>
      <c r="LNV1" s="17"/>
      <c r="LNW1" s="17"/>
      <c r="LNX1" s="17"/>
      <c r="LNY1" s="17"/>
      <c r="LNZ1" s="17"/>
      <c r="LOA1" s="17"/>
      <c r="LOB1" s="17"/>
      <c r="LOC1" s="17"/>
      <c r="LOD1" s="17"/>
      <c r="LOE1" s="17"/>
      <c r="LOF1" s="17"/>
      <c r="LOG1" s="17"/>
      <c r="LOH1" s="17"/>
      <c r="LOI1" s="17"/>
      <c r="LOJ1" s="17"/>
      <c r="LOK1" s="17"/>
      <c r="LOL1" s="17"/>
      <c r="LOM1" s="17"/>
      <c r="LON1" s="17"/>
      <c r="LOO1" s="17"/>
      <c r="LOP1" s="17"/>
      <c r="LOQ1" s="17"/>
      <c r="LOR1" s="17"/>
      <c r="LOS1" s="17"/>
      <c r="LOT1" s="17"/>
      <c r="LOU1" s="17"/>
      <c r="LOV1" s="17"/>
      <c r="LOW1" s="17"/>
      <c r="LOX1" s="17"/>
      <c r="LOY1" s="17"/>
      <c r="LOZ1" s="17"/>
      <c r="LPA1" s="17"/>
      <c r="LPB1" s="17"/>
      <c r="LPC1" s="17"/>
      <c r="LPD1" s="17"/>
      <c r="LPE1" s="17"/>
      <c r="LPF1" s="17"/>
      <c r="LPG1" s="17"/>
      <c r="LPH1" s="17"/>
      <c r="LPI1" s="17"/>
      <c r="LPJ1" s="17"/>
      <c r="LPK1" s="17"/>
      <c r="LPL1" s="17"/>
      <c r="LPM1" s="17"/>
      <c r="LPN1" s="17"/>
      <c r="LPO1" s="17"/>
      <c r="LPP1" s="17"/>
      <c r="LPQ1" s="17"/>
      <c r="LPR1" s="17"/>
      <c r="LPS1" s="17"/>
      <c r="LPT1" s="17"/>
      <c r="LPU1" s="17"/>
      <c r="LPV1" s="17"/>
      <c r="LPW1" s="17"/>
      <c r="LPX1" s="17"/>
      <c r="LPY1" s="17"/>
      <c r="LPZ1" s="17"/>
      <c r="LQA1" s="17"/>
      <c r="LQB1" s="17"/>
      <c r="LQC1" s="17"/>
      <c r="LQD1" s="17"/>
      <c r="LQE1" s="17"/>
      <c r="LQF1" s="17"/>
      <c r="LQG1" s="17"/>
      <c r="LQH1" s="17"/>
      <c r="LQI1" s="17"/>
      <c r="LQJ1" s="17"/>
      <c r="LQK1" s="17"/>
      <c r="LQL1" s="17"/>
      <c r="LQM1" s="17"/>
      <c r="LQN1" s="17"/>
      <c r="LQO1" s="17"/>
      <c r="LQP1" s="17"/>
      <c r="LQQ1" s="17"/>
      <c r="LQR1" s="17"/>
      <c r="LQS1" s="17"/>
      <c r="LQT1" s="17"/>
      <c r="LQU1" s="17"/>
      <c r="LQV1" s="17"/>
      <c r="LQW1" s="17"/>
      <c r="LQX1" s="17"/>
      <c r="LQY1" s="17"/>
      <c r="LQZ1" s="17"/>
      <c r="LRA1" s="17"/>
      <c r="LRB1" s="17"/>
      <c r="LRC1" s="17"/>
      <c r="LRD1" s="17"/>
      <c r="LRE1" s="17"/>
      <c r="LRF1" s="17"/>
      <c r="LRG1" s="17"/>
      <c r="LRH1" s="17"/>
      <c r="LRI1" s="17"/>
      <c r="LRJ1" s="17"/>
      <c r="LRK1" s="17"/>
      <c r="LRL1" s="17"/>
      <c r="LRM1" s="17"/>
      <c r="LRN1" s="17"/>
      <c r="LRO1" s="17"/>
      <c r="LRP1" s="17"/>
      <c r="LRQ1" s="17"/>
      <c r="LRR1" s="17"/>
      <c r="LRS1" s="17"/>
      <c r="LRT1" s="17"/>
      <c r="LRU1" s="17"/>
      <c r="LRV1" s="17"/>
      <c r="LRW1" s="17"/>
      <c r="LRX1" s="17"/>
      <c r="LRY1" s="17"/>
      <c r="LRZ1" s="17"/>
      <c r="LSA1" s="17"/>
      <c r="LSB1" s="17"/>
      <c r="LSC1" s="17"/>
      <c r="LSD1" s="17"/>
      <c r="LSE1" s="17"/>
      <c r="LSF1" s="17"/>
      <c r="LSG1" s="17"/>
      <c r="LSH1" s="17"/>
      <c r="LSI1" s="17"/>
      <c r="LSJ1" s="17"/>
      <c r="LSK1" s="17"/>
      <c r="LSL1" s="17"/>
      <c r="LSM1" s="17"/>
      <c r="LSN1" s="17"/>
      <c r="LSO1" s="17"/>
      <c r="LSP1" s="17"/>
      <c r="LSQ1" s="17"/>
      <c r="LSR1" s="17"/>
      <c r="LSS1" s="17"/>
      <c r="LST1" s="17"/>
      <c r="LSU1" s="17"/>
      <c r="LSV1" s="17"/>
      <c r="LSW1" s="17"/>
      <c r="LSX1" s="17"/>
      <c r="LSY1" s="17"/>
      <c r="LSZ1" s="17"/>
      <c r="LTA1" s="17"/>
      <c r="LTB1" s="17"/>
      <c r="LTC1" s="17"/>
      <c r="LTD1" s="17"/>
      <c r="LTE1" s="17"/>
      <c r="LTF1" s="17"/>
      <c r="LTG1" s="17"/>
      <c r="LTH1" s="17"/>
      <c r="LTI1" s="17"/>
      <c r="LTJ1" s="17"/>
      <c r="LTK1" s="17"/>
      <c r="LTL1" s="17"/>
      <c r="LTM1" s="17"/>
      <c r="LTN1" s="17"/>
      <c r="LTO1" s="17"/>
      <c r="LTP1" s="17"/>
      <c r="LTQ1" s="17"/>
      <c r="LTR1" s="17"/>
      <c r="LTS1" s="17"/>
      <c r="LTT1" s="17"/>
      <c r="LTU1" s="17"/>
      <c r="LTV1" s="17"/>
      <c r="LTW1" s="17"/>
      <c r="LTX1" s="17"/>
      <c r="LTY1" s="17"/>
      <c r="LTZ1" s="17"/>
      <c r="LUA1" s="17"/>
      <c r="LUB1" s="17"/>
      <c r="LUC1" s="17"/>
      <c r="LUD1" s="17"/>
      <c r="LUE1" s="17"/>
      <c r="LUF1" s="17"/>
      <c r="LUG1" s="17"/>
      <c r="LUH1" s="17"/>
      <c r="LUI1" s="17"/>
      <c r="LUJ1" s="17"/>
      <c r="LUK1" s="17"/>
      <c r="LUL1" s="17"/>
      <c r="LUM1" s="17"/>
      <c r="LUN1" s="17"/>
      <c r="LUO1" s="17"/>
      <c r="LUP1" s="17"/>
      <c r="LUQ1" s="17"/>
      <c r="LUR1" s="17"/>
      <c r="LUS1" s="17"/>
      <c r="LUT1" s="17"/>
      <c r="LUU1" s="17"/>
      <c r="LUV1" s="17"/>
      <c r="LUW1" s="17"/>
      <c r="LUX1" s="17"/>
      <c r="LUY1" s="17"/>
      <c r="LUZ1" s="17"/>
      <c r="LVA1" s="17"/>
      <c r="LVB1" s="17"/>
      <c r="LVC1" s="17"/>
      <c r="LVD1" s="17"/>
      <c r="LVE1" s="17"/>
      <c r="LVF1" s="17"/>
      <c r="LVG1" s="17"/>
      <c r="LVH1" s="17"/>
      <c r="LVI1" s="17"/>
      <c r="LVJ1" s="17"/>
      <c r="LVK1" s="17"/>
      <c r="LVL1" s="17"/>
      <c r="LVM1" s="17"/>
      <c r="LVN1" s="17"/>
      <c r="LVO1" s="17"/>
      <c r="LVP1" s="17"/>
      <c r="LVQ1" s="17"/>
      <c r="LVR1" s="17"/>
      <c r="LVS1" s="17"/>
      <c r="LVT1" s="17"/>
      <c r="LVU1" s="17"/>
      <c r="LVV1" s="17"/>
      <c r="LVW1" s="17"/>
      <c r="LVX1" s="17"/>
      <c r="LVY1" s="17"/>
      <c r="LVZ1" s="17"/>
      <c r="LWA1" s="17"/>
      <c r="LWB1" s="17"/>
      <c r="LWC1" s="17"/>
      <c r="LWD1" s="17"/>
      <c r="LWE1" s="17"/>
      <c r="LWF1" s="17"/>
      <c r="LWG1" s="17"/>
      <c r="LWH1" s="17"/>
      <c r="LWI1" s="17"/>
      <c r="LWJ1" s="17"/>
      <c r="LWK1" s="17"/>
      <c r="LWL1" s="17"/>
      <c r="LWM1" s="17"/>
      <c r="LWN1" s="17"/>
      <c r="LWO1" s="17"/>
      <c r="LWP1" s="17"/>
      <c r="LWQ1" s="17"/>
      <c r="LWR1" s="17"/>
      <c r="LWS1" s="17"/>
      <c r="LWT1" s="17"/>
      <c r="LWU1" s="17"/>
      <c r="LWV1" s="17"/>
      <c r="LWW1" s="17"/>
      <c r="LWX1" s="17"/>
      <c r="LWY1" s="17"/>
      <c r="LWZ1" s="17"/>
      <c r="LXA1" s="17"/>
      <c r="LXB1" s="17"/>
      <c r="LXC1" s="17"/>
      <c r="LXD1" s="17"/>
      <c r="LXE1" s="17"/>
      <c r="LXF1" s="17"/>
      <c r="LXG1" s="17"/>
      <c r="LXH1" s="17"/>
      <c r="LXI1" s="17"/>
      <c r="LXJ1" s="17"/>
      <c r="LXK1" s="17"/>
      <c r="LXL1" s="17"/>
      <c r="LXM1" s="17"/>
      <c r="LXN1" s="17"/>
      <c r="LXO1" s="17"/>
      <c r="LXP1" s="17"/>
      <c r="LXQ1" s="17"/>
      <c r="LXR1" s="17"/>
      <c r="LXS1" s="17"/>
      <c r="LXT1" s="17"/>
      <c r="LXU1" s="17"/>
      <c r="LXV1" s="17"/>
      <c r="LXW1" s="17"/>
      <c r="LXX1" s="17"/>
      <c r="LXY1" s="17"/>
      <c r="LXZ1" s="17"/>
      <c r="LYA1" s="17"/>
      <c r="LYB1" s="17"/>
      <c r="LYC1" s="17"/>
      <c r="LYD1" s="17"/>
      <c r="LYE1" s="17"/>
      <c r="LYF1" s="17"/>
      <c r="LYG1" s="17"/>
      <c r="LYH1" s="17"/>
      <c r="LYI1" s="17"/>
      <c r="LYJ1" s="17"/>
      <c r="LYK1" s="17"/>
      <c r="LYL1" s="17"/>
      <c r="LYM1" s="17"/>
      <c r="LYN1" s="17"/>
      <c r="LYO1" s="17"/>
      <c r="LYP1" s="17"/>
      <c r="LYQ1" s="17"/>
      <c r="LYR1" s="17"/>
      <c r="LYS1" s="17"/>
      <c r="LYT1" s="17"/>
      <c r="LYU1" s="17"/>
      <c r="LYV1" s="17"/>
      <c r="LYW1" s="17"/>
      <c r="LYX1" s="17"/>
      <c r="LYY1" s="17"/>
      <c r="LYZ1" s="17"/>
      <c r="LZA1" s="17"/>
      <c r="LZB1" s="17"/>
      <c r="LZC1" s="17"/>
      <c r="LZD1" s="17"/>
      <c r="LZE1" s="17"/>
      <c r="LZF1" s="17"/>
      <c r="LZG1" s="17"/>
      <c r="LZH1" s="17"/>
      <c r="LZI1" s="17"/>
      <c r="LZJ1" s="17"/>
      <c r="LZK1" s="17"/>
      <c r="LZL1" s="17"/>
      <c r="LZM1" s="17"/>
      <c r="LZN1" s="17"/>
      <c r="LZO1" s="17"/>
      <c r="LZP1" s="17"/>
      <c r="LZQ1" s="17"/>
      <c r="LZR1" s="17"/>
      <c r="LZS1" s="17"/>
      <c r="LZT1" s="17"/>
      <c r="LZU1" s="17"/>
      <c r="LZV1" s="17"/>
      <c r="LZW1" s="17"/>
      <c r="LZX1" s="17"/>
      <c r="LZY1" s="17"/>
      <c r="LZZ1" s="17"/>
      <c r="MAA1" s="17"/>
      <c r="MAB1" s="17"/>
      <c r="MAC1" s="17"/>
      <c r="MAD1" s="17"/>
      <c r="MAE1" s="17"/>
      <c r="MAF1" s="17"/>
      <c r="MAG1" s="17"/>
      <c r="MAH1" s="17"/>
      <c r="MAI1" s="17"/>
      <c r="MAJ1" s="17"/>
      <c r="MAK1" s="17"/>
      <c r="MAL1" s="17"/>
      <c r="MAM1" s="17"/>
      <c r="MAN1" s="17"/>
      <c r="MAO1" s="17"/>
      <c r="MAP1" s="17"/>
      <c r="MAQ1" s="17"/>
      <c r="MAR1" s="17"/>
      <c r="MAS1" s="17"/>
      <c r="MAT1" s="17"/>
      <c r="MAU1" s="17"/>
      <c r="MAV1" s="17"/>
      <c r="MAW1" s="17"/>
      <c r="MAX1" s="17"/>
      <c r="MAY1" s="17"/>
      <c r="MAZ1" s="17"/>
      <c r="MBA1" s="17"/>
      <c r="MBB1" s="17"/>
      <c r="MBC1" s="17"/>
      <c r="MBD1" s="17"/>
      <c r="MBE1" s="17"/>
      <c r="MBF1" s="17"/>
      <c r="MBG1" s="17"/>
      <c r="MBH1" s="17"/>
      <c r="MBI1" s="17"/>
      <c r="MBJ1" s="17"/>
      <c r="MBK1" s="17"/>
      <c r="MBL1" s="17"/>
      <c r="MBM1" s="17"/>
      <c r="MBN1" s="17"/>
      <c r="MBO1" s="17"/>
      <c r="MBP1" s="17"/>
      <c r="MBQ1" s="17"/>
      <c r="MBR1" s="17"/>
      <c r="MBS1" s="17"/>
      <c r="MBT1" s="17"/>
      <c r="MBU1" s="17"/>
      <c r="MBV1" s="17"/>
      <c r="MBW1" s="17"/>
      <c r="MBX1" s="17"/>
      <c r="MBY1" s="17"/>
      <c r="MBZ1" s="17"/>
      <c r="MCA1" s="17"/>
      <c r="MCB1" s="17"/>
      <c r="MCC1" s="17"/>
      <c r="MCD1" s="17"/>
      <c r="MCE1" s="17"/>
      <c r="MCF1" s="17"/>
      <c r="MCG1" s="17"/>
      <c r="MCH1" s="17"/>
      <c r="MCI1" s="17"/>
      <c r="MCJ1" s="17"/>
      <c r="MCK1" s="17"/>
      <c r="MCL1" s="17"/>
      <c r="MCM1" s="17"/>
      <c r="MCN1" s="17"/>
      <c r="MCO1" s="17"/>
      <c r="MCP1" s="17"/>
      <c r="MCQ1" s="17"/>
      <c r="MCR1" s="17"/>
      <c r="MCS1" s="17"/>
      <c r="MCT1" s="17"/>
      <c r="MCU1" s="17"/>
      <c r="MCV1" s="17"/>
      <c r="MCW1" s="17"/>
      <c r="MCX1" s="17"/>
      <c r="MCY1" s="17"/>
      <c r="MCZ1" s="17"/>
      <c r="MDA1" s="17"/>
      <c r="MDB1" s="17"/>
      <c r="MDC1" s="17"/>
      <c r="MDD1" s="17"/>
      <c r="MDE1" s="17"/>
      <c r="MDF1" s="17"/>
      <c r="MDG1" s="17"/>
      <c r="MDH1" s="17"/>
      <c r="MDI1" s="17"/>
      <c r="MDJ1" s="17"/>
      <c r="MDK1" s="17"/>
      <c r="MDL1" s="17"/>
      <c r="MDM1" s="17"/>
      <c r="MDN1" s="17"/>
      <c r="MDO1" s="17"/>
      <c r="MDP1" s="17"/>
      <c r="MDQ1" s="17"/>
      <c r="MDR1" s="17"/>
      <c r="MDS1" s="17"/>
      <c r="MDT1" s="17"/>
      <c r="MDU1" s="17"/>
      <c r="MDV1" s="17"/>
      <c r="MDW1" s="17"/>
      <c r="MDX1" s="17"/>
      <c r="MDY1" s="17"/>
      <c r="MDZ1" s="17"/>
      <c r="MEA1" s="17"/>
      <c r="MEB1" s="17"/>
      <c r="MEC1" s="17"/>
      <c r="MED1" s="17"/>
      <c r="MEE1" s="17"/>
      <c r="MEF1" s="17"/>
      <c r="MEG1" s="17"/>
      <c r="MEH1" s="17"/>
      <c r="MEI1" s="17"/>
      <c r="MEJ1" s="17"/>
      <c r="MEK1" s="17"/>
      <c r="MEL1" s="17"/>
      <c r="MEM1" s="17"/>
      <c r="MEN1" s="17"/>
      <c r="MEO1" s="17"/>
      <c r="MEP1" s="17"/>
      <c r="MEQ1" s="17"/>
      <c r="MER1" s="17"/>
      <c r="MES1" s="17"/>
      <c r="MET1" s="17"/>
      <c r="MEU1" s="17"/>
      <c r="MEV1" s="17"/>
      <c r="MEW1" s="17"/>
      <c r="MEX1" s="17"/>
      <c r="MEY1" s="17"/>
      <c r="MEZ1" s="17"/>
      <c r="MFA1" s="17"/>
      <c r="MFB1" s="17"/>
      <c r="MFC1" s="17"/>
      <c r="MFD1" s="17"/>
      <c r="MFE1" s="17"/>
      <c r="MFF1" s="17"/>
      <c r="MFG1" s="17"/>
      <c r="MFH1" s="17"/>
      <c r="MFI1" s="17"/>
      <c r="MFJ1" s="17"/>
      <c r="MFK1" s="17"/>
      <c r="MFL1" s="17"/>
      <c r="MFM1" s="17"/>
      <c r="MFN1" s="17"/>
      <c r="MFO1" s="17"/>
      <c r="MFP1" s="17"/>
      <c r="MFQ1" s="17"/>
      <c r="MFR1" s="17"/>
      <c r="MFS1" s="17"/>
      <c r="MFT1" s="17"/>
      <c r="MFU1" s="17"/>
      <c r="MFV1" s="17"/>
      <c r="MFW1" s="17"/>
      <c r="MFX1" s="17"/>
      <c r="MFY1" s="17"/>
      <c r="MFZ1" s="17"/>
      <c r="MGA1" s="17"/>
      <c r="MGB1" s="17"/>
      <c r="MGC1" s="17"/>
      <c r="MGD1" s="17"/>
      <c r="MGE1" s="17"/>
      <c r="MGF1" s="17"/>
      <c r="MGG1" s="17"/>
      <c r="MGH1" s="17"/>
      <c r="MGI1" s="17"/>
      <c r="MGJ1" s="17"/>
      <c r="MGK1" s="17"/>
      <c r="MGL1" s="17"/>
      <c r="MGM1" s="17"/>
      <c r="MGN1" s="17"/>
      <c r="MGO1" s="17"/>
      <c r="MGP1" s="17"/>
      <c r="MGQ1" s="17"/>
      <c r="MGR1" s="17"/>
      <c r="MGS1" s="17"/>
      <c r="MGT1" s="17"/>
      <c r="MGU1" s="17"/>
      <c r="MGV1" s="17"/>
      <c r="MGW1" s="17"/>
      <c r="MGX1" s="17"/>
      <c r="MGY1" s="17"/>
      <c r="MGZ1" s="17"/>
      <c r="MHA1" s="17"/>
      <c r="MHB1" s="17"/>
      <c r="MHC1" s="17"/>
      <c r="MHD1" s="17"/>
      <c r="MHE1" s="17"/>
      <c r="MHF1" s="17"/>
      <c r="MHG1" s="17"/>
      <c r="MHH1" s="17"/>
      <c r="MHI1" s="17"/>
      <c r="MHJ1" s="17"/>
      <c r="MHK1" s="17"/>
      <c r="MHL1" s="17"/>
      <c r="MHM1" s="17"/>
      <c r="MHN1" s="17"/>
      <c r="MHO1" s="17"/>
      <c r="MHP1" s="17"/>
      <c r="MHQ1" s="17"/>
      <c r="MHR1" s="17"/>
      <c r="MHS1" s="17"/>
      <c r="MHT1" s="17"/>
      <c r="MHU1" s="17"/>
      <c r="MHV1" s="17"/>
      <c r="MHW1" s="17"/>
      <c r="MHX1" s="17"/>
      <c r="MHY1" s="17"/>
      <c r="MHZ1" s="17"/>
      <c r="MIA1" s="17"/>
      <c r="MIB1" s="17"/>
      <c r="MIC1" s="17"/>
      <c r="MID1" s="17"/>
      <c r="MIE1" s="17"/>
      <c r="MIF1" s="17"/>
      <c r="MIG1" s="17"/>
      <c r="MIH1" s="17"/>
      <c r="MII1" s="17"/>
      <c r="MIJ1" s="17"/>
      <c r="MIK1" s="17"/>
      <c r="MIL1" s="17"/>
      <c r="MIM1" s="17"/>
      <c r="MIN1" s="17"/>
      <c r="MIO1" s="17"/>
      <c r="MIP1" s="17"/>
      <c r="MIQ1" s="17"/>
      <c r="MIR1" s="17"/>
      <c r="MIS1" s="17"/>
      <c r="MIT1" s="17"/>
      <c r="MIU1" s="17"/>
      <c r="MIV1" s="17"/>
      <c r="MIW1" s="17"/>
      <c r="MIX1" s="17"/>
      <c r="MIY1" s="17"/>
      <c r="MIZ1" s="17"/>
      <c r="MJA1" s="17"/>
      <c r="MJB1" s="17"/>
      <c r="MJC1" s="17"/>
      <c r="MJD1" s="17"/>
      <c r="MJE1" s="17"/>
      <c r="MJF1" s="17"/>
      <c r="MJG1" s="17"/>
      <c r="MJH1" s="17"/>
      <c r="MJI1" s="17"/>
      <c r="MJJ1" s="17"/>
      <c r="MJK1" s="17"/>
      <c r="MJL1" s="17"/>
      <c r="MJM1" s="17"/>
      <c r="MJN1" s="17"/>
      <c r="MJO1" s="17"/>
      <c r="MJP1" s="17"/>
      <c r="MJQ1" s="17"/>
      <c r="MJR1" s="17"/>
      <c r="MJS1" s="17"/>
      <c r="MJT1" s="17"/>
      <c r="MJU1" s="17"/>
      <c r="MJV1" s="17"/>
      <c r="MJW1" s="17"/>
      <c r="MJX1" s="17"/>
      <c r="MJY1" s="17"/>
      <c r="MJZ1" s="17"/>
      <c r="MKA1" s="17"/>
      <c r="MKB1" s="17"/>
      <c r="MKC1" s="17"/>
      <c r="MKD1" s="17"/>
      <c r="MKE1" s="17"/>
      <c r="MKF1" s="17"/>
      <c r="MKG1" s="17"/>
      <c r="MKH1" s="17"/>
      <c r="MKI1" s="17"/>
      <c r="MKJ1" s="17"/>
      <c r="MKK1" s="17"/>
      <c r="MKL1" s="17"/>
      <c r="MKM1" s="17"/>
      <c r="MKN1" s="17"/>
      <c r="MKO1" s="17"/>
      <c r="MKP1" s="17"/>
      <c r="MKQ1" s="17"/>
      <c r="MKR1" s="17"/>
      <c r="MKS1" s="17"/>
      <c r="MKT1" s="17"/>
      <c r="MKU1" s="17"/>
      <c r="MKV1" s="17"/>
      <c r="MKW1" s="17"/>
      <c r="MKX1" s="17"/>
      <c r="MKY1" s="17"/>
      <c r="MKZ1" s="17"/>
      <c r="MLA1" s="17"/>
      <c r="MLB1" s="17"/>
      <c r="MLC1" s="17"/>
      <c r="MLD1" s="17"/>
      <c r="MLE1" s="17"/>
      <c r="MLF1" s="17"/>
      <c r="MLG1" s="17"/>
      <c r="MLH1" s="17"/>
      <c r="MLI1" s="17"/>
      <c r="MLJ1" s="17"/>
      <c r="MLK1" s="17"/>
      <c r="MLL1" s="17"/>
      <c r="MLM1" s="17"/>
      <c r="MLN1" s="17"/>
      <c r="MLO1" s="17"/>
      <c r="MLP1" s="17"/>
      <c r="MLQ1" s="17"/>
      <c r="MLR1" s="17"/>
      <c r="MLS1" s="17"/>
      <c r="MLT1" s="17"/>
      <c r="MLU1" s="17"/>
      <c r="MLV1" s="17"/>
      <c r="MLW1" s="17"/>
      <c r="MLX1" s="17"/>
      <c r="MLY1" s="17"/>
      <c r="MLZ1" s="17"/>
      <c r="MMA1" s="17"/>
      <c r="MMB1" s="17"/>
      <c r="MMC1" s="17"/>
      <c r="MMD1" s="17"/>
      <c r="MME1" s="17"/>
      <c r="MMF1" s="17"/>
      <c r="MMG1" s="17"/>
      <c r="MMH1" s="17"/>
      <c r="MMI1" s="17"/>
      <c r="MMJ1" s="17"/>
      <c r="MMK1" s="17"/>
      <c r="MML1" s="17"/>
      <c r="MMM1" s="17"/>
      <c r="MMN1" s="17"/>
      <c r="MMO1" s="17"/>
      <c r="MMP1" s="17"/>
      <c r="MMQ1" s="17"/>
      <c r="MMR1" s="17"/>
      <c r="MMS1" s="17"/>
      <c r="MMT1" s="17"/>
      <c r="MMU1" s="17"/>
      <c r="MMV1" s="17"/>
      <c r="MMW1" s="17"/>
      <c r="MMX1" s="17"/>
      <c r="MMY1" s="17"/>
      <c r="MMZ1" s="17"/>
      <c r="MNA1" s="17"/>
      <c r="MNB1" s="17"/>
      <c r="MNC1" s="17"/>
      <c r="MND1" s="17"/>
      <c r="MNE1" s="17"/>
      <c r="MNF1" s="17"/>
      <c r="MNG1" s="17"/>
      <c r="MNH1" s="17"/>
      <c r="MNI1" s="17"/>
      <c r="MNJ1" s="17"/>
      <c r="MNK1" s="17"/>
      <c r="MNL1" s="17"/>
      <c r="MNM1" s="17"/>
      <c r="MNN1" s="17"/>
      <c r="MNO1" s="17"/>
      <c r="MNP1" s="17"/>
      <c r="MNQ1" s="17"/>
      <c r="MNR1" s="17"/>
      <c r="MNS1" s="17"/>
      <c r="MNT1" s="17"/>
      <c r="MNU1" s="17"/>
      <c r="MNV1" s="17"/>
      <c r="MNW1" s="17"/>
      <c r="MNX1" s="17"/>
      <c r="MNY1" s="17"/>
      <c r="MNZ1" s="17"/>
      <c r="MOA1" s="17"/>
      <c r="MOB1" s="17"/>
      <c r="MOC1" s="17"/>
      <c r="MOD1" s="17"/>
      <c r="MOE1" s="17"/>
      <c r="MOF1" s="17"/>
      <c r="MOG1" s="17"/>
      <c r="MOH1" s="17"/>
      <c r="MOI1" s="17"/>
      <c r="MOJ1" s="17"/>
      <c r="MOK1" s="17"/>
      <c r="MOL1" s="17"/>
      <c r="MOM1" s="17"/>
      <c r="MON1" s="17"/>
      <c r="MOO1" s="17"/>
      <c r="MOP1" s="17"/>
      <c r="MOQ1" s="17"/>
      <c r="MOR1" s="17"/>
      <c r="MOS1" s="17"/>
      <c r="MOT1" s="17"/>
      <c r="MOU1" s="17"/>
      <c r="MOV1" s="17"/>
      <c r="MOW1" s="17"/>
      <c r="MOX1" s="17"/>
      <c r="MOY1" s="17"/>
      <c r="MOZ1" s="17"/>
      <c r="MPA1" s="17"/>
      <c r="MPB1" s="17"/>
      <c r="MPC1" s="17"/>
      <c r="MPD1" s="17"/>
      <c r="MPE1" s="17"/>
      <c r="MPF1" s="17"/>
      <c r="MPG1" s="17"/>
      <c r="MPH1" s="17"/>
      <c r="MPI1" s="17"/>
      <c r="MPJ1" s="17"/>
      <c r="MPK1" s="17"/>
      <c r="MPL1" s="17"/>
      <c r="MPM1" s="17"/>
      <c r="MPN1" s="17"/>
      <c r="MPO1" s="17"/>
      <c r="MPP1" s="17"/>
      <c r="MPQ1" s="17"/>
      <c r="MPR1" s="17"/>
      <c r="MPS1" s="17"/>
      <c r="MPT1" s="17"/>
      <c r="MPU1" s="17"/>
      <c r="MPV1" s="17"/>
      <c r="MPW1" s="17"/>
      <c r="MPX1" s="17"/>
      <c r="MPY1" s="17"/>
      <c r="MPZ1" s="17"/>
      <c r="MQA1" s="17"/>
      <c r="MQB1" s="17"/>
      <c r="MQC1" s="17"/>
      <c r="MQD1" s="17"/>
      <c r="MQE1" s="17"/>
      <c r="MQF1" s="17"/>
      <c r="MQG1" s="17"/>
      <c r="MQH1" s="17"/>
      <c r="MQI1" s="17"/>
      <c r="MQJ1" s="17"/>
      <c r="MQK1" s="17"/>
      <c r="MQL1" s="17"/>
      <c r="MQM1" s="17"/>
      <c r="MQN1" s="17"/>
      <c r="MQO1" s="17"/>
      <c r="MQP1" s="17"/>
      <c r="MQQ1" s="17"/>
      <c r="MQR1" s="17"/>
      <c r="MQS1" s="17"/>
      <c r="MQT1" s="17"/>
      <c r="MQU1" s="17"/>
      <c r="MQV1" s="17"/>
      <c r="MQW1" s="17"/>
      <c r="MQX1" s="17"/>
      <c r="MQY1" s="17"/>
      <c r="MQZ1" s="17"/>
      <c r="MRA1" s="17"/>
      <c r="MRB1" s="17"/>
      <c r="MRC1" s="17"/>
      <c r="MRD1" s="17"/>
      <c r="MRE1" s="17"/>
      <c r="MRF1" s="17"/>
      <c r="MRG1" s="17"/>
      <c r="MRH1" s="17"/>
      <c r="MRI1" s="17"/>
      <c r="MRJ1" s="17"/>
      <c r="MRK1" s="17"/>
      <c r="MRL1" s="17"/>
      <c r="MRM1" s="17"/>
      <c r="MRN1" s="17"/>
      <c r="MRO1" s="17"/>
      <c r="MRP1" s="17"/>
      <c r="MRQ1" s="17"/>
      <c r="MRR1" s="17"/>
      <c r="MRS1" s="17"/>
      <c r="MRT1" s="17"/>
      <c r="MRU1" s="17"/>
      <c r="MRV1" s="17"/>
      <c r="MRW1" s="17"/>
      <c r="MRX1" s="17"/>
      <c r="MRY1" s="17"/>
      <c r="MRZ1" s="17"/>
      <c r="MSA1" s="17"/>
      <c r="MSB1" s="17"/>
      <c r="MSC1" s="17"/>
      <c r="MSD1" s="17"/>
      <c r="MSE1" s="17"/>
      <c r="MSF1" s="17"/>
      <c r="MSG1" s="17"/>
      <c r="MSH1" s="17"/>
      <c r="MSI1" s="17"/>
      <c r="MSJ1" s="17"/>
      <c r="MSK1" s="17"/>
      <c r="MSL1" s="17"/>
      <c r="MSM1" s="17"/>
      <c r="MSN1" s="17"/>
      <c r="MSO1" s="17"/>
      <c r="MSP1" s="17"/>
      <c r="MSQ1" s="17"/>
      <c r="MSR1" s="17"/>
      <c r="MSS1" s="17"/>
      <c r="MST1" s="17"/>
      <c r="MSU1" s="17"/>
      <c r="MSV1" s="17"/>
      <c r="MSW1" s="17"/>
      <c r="MSX1" s="17"/>
      <c r="MSY1" s="17"/>
      <c r="MSZ1" s="17"/>
      <c r="MTA1" s="17"/>
      <c r="MTB1" s="17"/>
      <c r="MTC1" s="17"/>
      <c r="MTD1" s="17"/>
      <c r="MTE1" s="17"/>
      <c r="MTF1" s="17"/>
      <c r="MTG1" s="17"/>
      <c r="MTH1" s="17"/>
      <c r="MTI1" s="17"/>
      <c r="MTJ1" s="17"/>
      <c r="MTK1" s="17"/>
      <c r="MTL1" s="17"/>
      <c r="MTM1" s="17"/>
      <c r="MTN1" s="17"/>
      <c r="MTO1" s="17"/>
      <c r="MTP1" s="17"/>
      <c r="MTQ1" s="17"/>
      <c r="MTR1" s="17"/>
      <c r="MTS1" s="17"/>
      <c r="MTT1" s="17"/>
      <c r="MTU1" s="17"/>
      <c r="MTV1" s="17"/>
      <c r="MTW1" s="17"/>
      <c r="MTX1" s="17"/>
      <c r="MTY1" s="17"/>
      <c r="MTZ1" s="17"/>
      <c r="MUA1" s="17"/>
      <c r="MUB1" s="17"/>
      <c r="MUC1" s="17"/>
      <c r="MUD1" s="17"/>
      <c r="MUE1" s="17"/>
      <c r="MUF1" s="17"/>
      <c r="MUG1" s="17"/>
      <c r="MUH1" s="17"/>
      <c r="MUI1" s="17"/>
      <c r="MUJ1" s="17"/>
      <c r="MUK1" s="17"/>
      <c r="MUL1" s="17"/>
      <c r="MUM1" s="17"/>
      <c r="MUN1" s="17"/>
      <c r="MUO1" s="17"/>
      <c r="MUP1" s="17"/>
      <c r="MUQ1" s="17"/>
      <c r="MUR1" s="17"/>
      <c r="MUS1" s="17"/>
      <c r="MUT1" s="17"/>
      <c r="MUU1" s="17"/>
      <c r="MUV1" s="17"/>
      <c r="MUW1" s="17"/>
      <c r="MUX1" s="17"/>
      <c r="MUY1" s="17"/>
      <c r="MUZ1" s="17"/>
      <c r="MVA1" s="17"/>
      <c r="MVB1" s="17"/>
      <c r="MVC1" s="17"/>
      <c r="MVD1" s="17"/>
      <c r="MVE1" s="17"/>
      <c r="MVF1" s="17"/>
      <c r="MVG1" s="17"/>
      <c r="MVH1" s="17"/>
      <c r="MVI1" s="17"/>
      <c r="MVJ1" s="17"/>
      <c r="MVK1" s="17"/>
      <c r="MVL1" s="17"/>
      <c r="MVM1" s="17"/>
      <c r="MVN1" s="17"/>
      <c r="MVO1" s="17"/>
      <c r="MVP1" s="17"/>
      <c r="MVQ1" s="17"/>
      <c r="MVR1" s="17"/>
      <c r="MVS1" s="17"/>
      <c r="MVT1" s="17"/>
      <c r="MVU1" s="17"/>
      <c r="MVV1" s="17"/>
      <c r="MVW1" s="17"/>
      <c r="MVX1" s="17"/>
      <c r="MVY1" s="17"/>
      <c r="MVZ1" s="17"/>
      <c r="MWA1" s="17"/>
      <c r="MWB1" s="17"/>
      <c r="MWC1" s="17"/>
      <c r="MWD1" s="17"/>
      <c r="MWE1" s="17"/>
      <c r="MWF1" s="17"/>
      <c r="MWG1" s="17"/>
      <c r="MWH1" s="17"/>
      <c r="MWI1" s="17"/>
      <c r="MWJ1" s="17"/>
      <c r="MWK1" s="17"/>
      <c r="MWL1" s="17"/>
      <c r="MWM1" s="17"/>
      <c r="MWN1" s="17"/>
      <c r="MWO1" s="17"/>
      <c r="MWP1" s="17"/>
      <c r="MWQ1" s="17"/>
      <c r="MWR1" s="17"/>
      <c r="MWS1" s="17"/>
      <c r="MWT1" s="17"/>
      <c r="MWU1" s="17"/>
      <c r="MWV1" s="17"/>
      <c r="MWW1" s="17"/>
      <c r="MWX1" s="17"/>
      <c r="MWY1" s="17"/>
      <c r="MWZ1" s="17"/>
      <c r="MXA1" s="17"/>
      <c r="MXB1" s="17"/>
      <c r="MXC1" s="17"/>
      <c r="MXD1" s="17"/>
      <c r="MXE1" s="17"/>
      <c r="MXF1" s="17"/>
      <c r="MXG1" s="17"/>
      <c r="MXH1" s="17"/>
      <c r="MXI1" s="17"/>
      <c r="MXJ1" s="17"/>
      <c r="MXK1" s="17"/>
      <c r="MXL1" s="17"/>
      <c r="MXM1" s="17"/>
      <c r="MXN1" s="17"/>
      <c r="MXO1" s="17"/>
      <c r="MXP1" s="17"/>
      <c r="MXQ1" s="17"/>
      <c r="MXR1" s="17"/>
      <c r="MXS1" s="17"/>
      <c r="MXT1" s="17"/>
      <c r="MXU1" s="17"/>
      <c r="MXV1" s="17"/>
      <c r="MXW1" s="17"/>
      <c r="MXX1" s="17"/>
      <c r="MXY1" s="17"/>
      <c r="MXZ1" s="17"/>
      <c r="MYA1" s="17"/>
      <c r="MYB1" s="17"/>
      <c r="MYC1" s="17"/>
      <c r="MYD1" s="17"/>
      <c r="MYE1" s="17"/>
      <c r="MYF1" s="17"/>
      <c r="MYG1" s="17"/>
      <c r="MYH1" s="17"/>
      <c r="MYI1" s="17"/>
      <c r="MYJ1" s="17"/>
      <c r="MYK1" s="17"/>
      <c r="MYL1" s="17"/>
      <c r="MYM1" s="17"/>
      <c r="MYN1" s="17"/>
      <c r="MYO1" s="17"/>
      <c r="MYP1" s="17"/>
      <c r="MYQ1" s="17"/>
      <c r="MYR1" s="17"/>
      <c r="MYS1" s="17"/>
      <c r="MYT1" s="17"/>
      <c r="MYU1" s="17"/>
      <c r="MYV1" s="17"/>
      <c r="MYW1" s="17"/>
      <c r="MYX1" s="17"/>
      <c r="MYY1" s="17"/>
      <c r="MYZ1" s="17"/>
      <c r="MZA1" s="17"/>
      <c r="MZB1" s="17"/>
      <c r="MZC1" s="17"/>
      <c r="MZD1" s="17"/>
      <c r="MZE1" s="17"/>
      <c r="MZF1" s="17"/>
      <c r="MZG1" s="17"/>
      <c r="MZH1" s="17"/>
      <c r="MZI1" s="17"/>
      <c r="MZJ1" s="17"/>
      <c r="MZK1" s="17"/>
      <c r="MZL1" s="17"/>
      <c r="MZM1" s="17"/>
      <c r="MZN1" s="17"/>
      <c r="MZO1" s="17"/>
      <c r="MZP1" s="17"/>
      <c r="MZQ1" s="17"/>
      <c r="MZR1" s="17"/>
      <c r="MZS1" s="17"/>
      <c r="MZT1" s="17"/>
      <c r="MZU1" s="17"/>
      <c r="MZV1" s="17"/>
      <c r="MZW1" s="17"/>
      <c r="MZX1" s="17"/>
      <c r="MZY1" s="17"/>
      <c r="MZZ1" s="17"/>
      <c r="NAA1" s="17"/>
      <c r="NAB1" s="17"/>
      <c r="NAC1" s="17"/>
      <c r="NAD1" s="17"/>
      <c r="NAE1" s="17"/>
      <c r="NAF1" s="17"/>
      <c r="NAG1" s="17"/>
      <c r="NAH1" s="17"/>
      <c r="NAI1" s="17"/>
      <c r="NAJ1" s="17"/>
      <c r="NAK1" s="17"/>
      <c r="NAL1" s="17"/>
      <c r="NAM1" s="17"/>
      <c r="NAN1" s="17"/>
      <c r="NAO1" s="17"/>
      <c r="NAP1" s="17"/>
      <c r="NAQ1" s="17"/>
      <c r="NAR1" s="17"/>
      <c r="NAS1" s="17"/>
      <c r="NAT1" s="17"/>
      <c r="NAU1" s="17"/>
      <c r="NAV1" s="17"/>
      <c r="NAW1" s="17"/>
      <c r="NAX1" s="17"/>
      <c r="NAY1" s="17"/>
      <c r="NAZ1" s="17"/>
      <c r="NBA1" s="17"/>
      <c r="NBB1" s="17"/>
      <c r="NBC1" s="17"/>
      <c r="NBD1" s="17"/>
      <c r="NBE1" s="17"/>
      <c r="NBF1" s="17"/>
      <c r="NBG1" s="17"/>
      <c r="NBH1" s="17"/>
      <c r="NBI1" s="17"/>
      <c r="NBJ1" s="17"/>
      <c r="NBK1" s="17"/>
      <c r="NBL1" s="17"/>
      <c r="NBM1" s="17"/>
      <c r="NBN1" s="17"/>
      <c r="NBO1" s="17"/>
      <c r="NBP1" s="17"/>
      <c r="NBQ1" s="17"/>
      <c r="NBR1" s="17"/>
      <c r="NBS1" s="17"/>
      <c r="NBT1" s="17"/>
      <c r="NBU1" s="17"/>
      <c r="NBV1" s="17"/>
      <c r="NBW1" s="17"/>
      <c r="NBX1" s="17"/>
      <c r="NBY1" s="17"/>
      <c r="NBZ1" s="17"/>
      <c r="NCA1" s="17"/>
      <c r="NCB1" s="17"/>
      <c r="NCC1" s="17"/>
      <c r="NCD1" s="17"/>
      <c r="NCE1" s="17"/>
      <c r="NCF1" s="17"/>
      <c r="NCG1" s="17"/>
      <c r="NCH1" s="17"/>
      <c r="NCI1" s="17"/>
      <c r="NCJ1" s="17"/>
      <c r="NCK1" s="17"/>
      <c r="NCL1" s="17"/>
      <c r="NCM1" s="17"/>
      <c r="NCN1" s="17"/>
      <c r="NCO1" s="17"/>
      <c r="NCP1" s="17"/>
      <c r="NCQ1" s="17"/>
      <c r="NCR1" s="17"/>
      <c r="NCS1" s="17"/>
      <c r="NCT1" s="17"/>
      <c r="NCU1" s="17"/>
      <c r="NCV1" s="17"/>
      <c r="NCW1" s="17"/>
      <c r="NCX1" s="17"/>
      <c r="NCY1" s="17"/>
      <c r="NCZ1" s="17"/>
      <c r="NDA1" s="17"/>
      <c r="NDB1" s="17"/>
      <c r="NDC1" s="17"/>
      <c r="NDD1" s="17"/>
      <c r="NDE1" s="17"/>
      <c r="NDF1" s="17"/>
      <c r="NDG1" s="17"/>
      <c r="NDH1" s="17"/>
      <c r="NDI1" s="17"/>
      <c r="NDJ1" s="17"/>
      <c r="NDK1" s="17"/>
      <c r="NDL1" s="17"/>
      <c r="NDM1" s="17"/>
      <c r="NDN1" s="17"/>
      <c r="NDO1" s="17"/>
      <c r="NDP1" s="17"/>
      <c r="NDQ1" s="17"/>
      <c r="NDR1" s="17"/>
      <c r="NDS1" s="17"/>
      <c r="NDT1" s="17"/>
      <c r="NDU1" s="17"/>
      <c r="NDV1" s="17"/>
      <c r="NDW1" s="17"/>
      <c r="NDX1" s="17"/>
      <c r="NDY1" s="17"/>
      <c r="NDZ1" s="17"/>
      <c r="NEA1" s="17"/>
      <c r="NEB1" s="17"/>
      <c r="NEC1" s="17"/>
      <c r="NED1" s="17"/>
      <c r="NEE1" s="17"/>
      <c r="NEF1" s="17"/>
      <c r="NEG1" s="17"/>
      <c r="NEH1" s="17"/>
      <c r="NEI1" s="17"/>
      <c r="NEJ1" s="17"/>
      <c r="NEK1" s="17"/>
      <c r="NEL1" s="17"/>
      <c r="NEM1" s="17"/>
      <c r="NEN1" s="17"/>
      <c r="NEO1" s="17"/>
      <c r="NEP1" s="17"/>
      <c r="NEQ1" s="17"/>
      <c r="NER1" s="17"/>
      <c r="NES1" s="17"/>
      <c r="NET1" s="17"/>
      <c r="NEU1" s="17"/>
      <c r="NEV1" s="17"/>
      <c r="NEW1" s="17"/>
      <c r="NEX1" s="17"/>
      <c r="NEY1" s="17"/>
      <c r="NEZ1" s="17"/>
      <c r="NFA1" s="17"/>
      <c r="NFB1" s="17"/>
      <c r="NFC1" s="17"/>
      <c r="NFD1" s="17"/>
      <c r="NFE1" s="17"/>
      <c r="NFF1" s="17"/>
      <c r="NFG1" s="17"/>
      <c r="NFH1" s="17"/>
      <c r="NFI1" s="17"/>
      <c r="NFJ1" s="17"/>
      <c r="NFK1" s="17"/>
      <c r="NFL1" s="17"/>
      <c r="NFM1" s="17"/>
      <c r="NFN1" s="17"/>
      <c r="NFO1" s="17"/>
      <c r="NFP1" s="17"/>
      <c r="NFQ1" s="17"/>
      <c r="NFR1" s="17"/>
      <c r="NFS1" s="17"/>
      <c r="NFT1" s="17"/>
      <c r="NFU1" s="17"/>
      <c r="NFV1" s="17"/>
      <c r="NFW1" s="17"/>
      <c r="NFX1" s="17"/>
      <c r="NFY1" s="17"/>
      <c r="NFZ1" s="17"/>
      <c r="NGA1" s="17"/>
      <c r="NGB1" s="17"/>
      <c r="NGC1" s="17"/>
      <c r="NGD1" s="17"/>
      <c r="NGE1" s="17"/>
      <c r="NGF1" s="17"/>
      <c r="NGG1" s="17"/>
      <c r="NGH1" s="17"/>
      <c r="NGI1" s="17"/>
      <c r="NGJ1" s="17"/>
      <c r="NGK1" s="17"/>
      <c r="NGL1" s="17"/>
      <c r="NGM1" s="17"/>
      <c r="NGN1" s="17"/>
      <c r="NGO1" s="17"/>
      <c r="NGP1" s="17"/>
      <c r="NGQ1" s="17"/>
      <c r="NGR1" s="17"/>
      <c r="NGS1" s="17"/>
      <c r="NGT1" s="17"/>
      <c r="NGU1" s="17"/>
      <c r="NGV1" s="17"/>
      <c r="NGW1" s="17"/>
      <c r="NGX1" s="17"/>
      <c r="NGY1" s="17"/>
      <c r="NGZ1" s="17"/>
      <c r="NHA1" s="17"/>
      <c r="NHB1" s="17"/>
      <c r="NHC1" s="17"/>
      <c r="NHD1" s="17"/>
      <c r="NHE1" s="17"/>
      <c r="NHF1" s="17"/>
      <c r="NHG1" s="17"/>
      <c r="NHH1" s="17"/>
      <c r="NHI1" s="17"/>
      <c r="NHJ1" s="17"/>
      <c r="NHK1" s="17"/>
      <c r="NHL1" s="17"/>
      <c r="NHM1" s="17"/>
      <c r="NHN1" s="17"/>
      <c r="NHO1" s="17"/>
      <c r="NHP1" s="17"/>
      <c r="NHQ1" s="17"/>
      <c r="NHR1" s="17"/>
      <c r="NHS1" s="17"/>
      <c r="NHT1" s="17"/>
      <c r="NHU1" s="17"/>
      <c r="NHV1" s="17"/>
      <c r="NHW1" s="17"/>
      <c r="NHX1" s="17"/>
      <c r="NHY1" s="17"/>
      <c r="NHZ1" s="17"/>
      <c r="NIA1" s="17"/>
      <c r="NIB1" s="17"/>
      <c r="NIC1" s="17"/>
      <c r="NID1" s="17"/>
      <c r="NIE1" s="17"/>
      <c r="NIF1" s="17"/>
      <c r="NIG1" s="17"/>
      <c r="NIH1" s="17"/>
      <c r="NII1" s="17"/>
      <c r="NIJ1" s="17"/>
      <c r="NIK1" s="17"/>
      <c r="NIL1" s="17"/>
      <c r="NIM1" s="17"/>
      <c r="NIN1" s="17"/>
      <c r="NIO1" s="17"/>
      <c r="NIP1" s="17"/>
      <c r="NIQ1" s="17"/>
      <c r="NIR1" s="17"/>
      <c r="NIS1" s="17"/>
      <c r="NIT1" s="17"/>
      <c r="NIU1" s="17"/>
      <c r="NIV1" s="17"/>
      <c r="NIW1" s="17"/>
      <c r="NIX1" s="17"/>
      <c r="NIY1" s="17"/>
      <c r="NIZ1" s="17"/>
      <c r="NJA1" s="17"/>
      <c r="NJB1" s="17"/>
      <c r="NJC1" s="17"/>
      <c r="NJD1" s="17"/>
      <c r="NJE1" s="17"/>
      <c r="NJF1" s="17"/>
      <c r="NJG1" s="17"/>
      <c r="NJH1" s="17"/>
      <c r="NJI1" s="17"/>
      <c r="NJJ1" s="17"/>
      <c r="NJK1" s="17"/>
      <c r="NJL1" s="17"/>
      <c r="NJM1" s="17"/>
      <c r="NJN1" s="17"/>
      <c r="NJO1" s="17"/>
      <c r="NJP1" s="17"/>
      <c r="NJQ1" s="17"/>
      <c r="NJR1" s="17"/>
      <c r="NJS1" s="17"/>
      <c r="NJT1" s="17"/>
      <c r="NJU1" s="17"/>
      <c r="NJV1" s="17"/>
      <c r="NJW1" s="17"/>
      <c r="NJX1" s="17"/>
      <c r="NJY1" s="17"/>
      <c r="NJZ1" s="17"/>
      <c r="NKA1" s="17"/>
      <c r="NKB1" s="17"/>
      <c r="NKC1" s="17"/>
      <c r="NKD1" s="17"/>
      <c r="NKE1" s="17"/>
      <c r="NKF1" s="17"/>
      <c r="NKG1" s="17"/>
      <c r="NKH1" s="17"/>
      <c r="NKI1" s="17"/>
      <c r="NKJ1" s="17"/>
      <c r="NKK1" s="17"/>
      <c r="NKL1" s="17"/>
      <c r="NKM1" s="17"/>
      <c r="NKN1" s="17"/>
      <c r="NKO1" s="17"/>
      <c r="NKP1" s="17"/>
      <c r="NKQ1" s="17"/>
      <c r="NKR1" s="17"/>
      <c r="NKS1" s="17"/>
      <c r="NKT1" s="17"/>
      <c r="NKU1" s="17"/>
      <c r="NKV1" s="17"/>
      <c r="NKW1" s="17"/>
      <c r="NKX1" s="17"/>
      <c r="NKY1" s="17"/>
      <c r="NKZ1" s="17"/>
      <c r="NLA1" s="17"/>
      <c r="NLB1" s="17"/>
      <c r="NLC1" s="17"/>
      <c r="NLD1" s="17"/>
      <c r="NLE1" s="17"/>
      <c r="NLF1" s="17"/>
      <c r="NLG1" s="17"/>
      <c r="NLH1" s="17"/>
      <c r="NLI1" s="17"/>
      <c r="NLJ1" s="17"/>
      <c r="NLK1" s="17"/>
      <c r="NLL1" s="17"/>
      <c r="NLM1" s="17"/>
      <c r="NLN1" s="17"/>
      <c r="NLO1" s="17"/>
      <c r="NLP1" s="17"/>
      <c r="NLQ1" s="17"/>
      <c r="NLR1" s="17"/>
      <c r="NLS1" s="17"/>
      <c r="NLT1" s="17"/>
      <c r="NLU1" s="17"/>
      <c r="NLV1" s="17"/>
      <c r="NLW1" s="17"/>
      <c r="NLX1" s="17"/>
      <c r="NLY1" s="17"/>
      <c r="NLZ1" s="17"/>
      <c r="NMA1" s="17"/>
      <c r="NMB1" s="17"/>
      <c r="NMC1" s="17"/>
      <c r="NMD1" s="17"/>
      <c r="NME1" s="17"/>
      <c r="NMF1" s="17"/>
      <c r="NMG1" s="17"/>
      <c r="NMH1" s="17"/>
      <c r="NMI1" s="17"/>
      <c r="NMJ1" s="17"/>
      <c r="NMK1" s="17"/>
      <c r="NML1" s="17"/>
      <c r="NMM1" s="17"/>
      <c r="NMN1" s="17"/>
      <c r="NMO1" s="17"/>
      <c r="NMP1" s="17"/>
      <c r="NMQ1" s="17"/>
      <c r="NMR1" s="17"/>
      <c r="NMS1" s="17"/>
      <c r="NMT1" s="17"/>
      <c r="NMU1" s="17"/>
      <c r="NMV1" s="17"/>
      <c r="NMW1" s="17"/>
      <c r="NMX1" s="17"/>
      <c r="NMY1" s="17"/>
      <c r="NMZ1" s="17"/>
      <c r="NNA1" s="17"/>
      <c r="NNB1" s="17"/>
      <c r="NNC1" s="17"/>
      <c r="NND1" s="17"/>
      <c r="NNE1" s="17"/>
      <c r="NNF1" s="17"/>
      <c r="NNG1" s="17"/>
      <c r="NNH1" s="17"/>
      <c r="NNI1" s="17"/>
      <c r="NNJ1" s="17"/>
      <c r="NNK1" s="17"/>
      <c r="NNL1" s="17"/>
      <c r="NNM1" s="17"/>
      <c r="NNN1" s="17"/>
      <c r="NNO1" s="17"/>
      <c r="NNP1" s="17"/>
      <c r="NNQ1" s="17"/>
      <c r="NNR1" s="17"/>
      <c r="NNS1" s="17"/>
      <c r="NNT1" s="17"/>
      <c r="NNU1" s="17"/>
      <c r="NNV1" s="17"/>
      <c r="NNW1" s="17"/>
      <c r="NNX1" s="17"/>
      <c r="NNY1" s="17"/>
      <c r="NNZ1" s="17"/>
      <c r="NOA1" s="17"/>
      <c r="NOB1" s="17"/>
      <c r="NOC1" s="17"/>
      <c r="NOD1" s="17"/>
      <c r="NOE1" s="17"/>
      <c r="NOF1" s="17"/>
      <c r="NOG1" s="17"/>
      <c r="NOH1" s="17"/>
      <c r="NOI1" s="17"/>
      <c r="NOJ1" s="17"/>
      <c r="NOK1" s="17"/>
      <c r="NOL1" s="17"/>
      <c r="NOM1" s="17"/>
      <c r="NON1" s="17"/>
      <c r="NOO1" s="17"/>
      <c r="NOP1" s="17"/>
      <c r="NOQ1" s="17"/>
      <c r="NOR1" s="17"/>
      <c r="NOS1" s="17"/>
      <c r="NOT1" s="17"/>
      <c r="NOU1" s="17"/>
      <c r="NOV1" s="17"/>
      <c r="NOW1" s="17"/>
      <c r="NOX1" s="17"/>
      <c r="NOY1" s="17"/>
      <c r="NOZ1" s="17"/>
      <c r="NPA1" s="17"/>
      <c r="NPB1" s="17"/>
      <c r="NPC1" s="17"/>
      <c r="NPD1" s="17"/>
      <c r="NPE1" s="17"/>
      <c r="NPF1" s="17"/>
      <c r="NPG1" s="17"/>
      <c r="NPH1" s="17"/>
      <c r="NPI1" s="17"/>
      <c r="NPJ1" s="17"/>
      <c r="NPK1" s="17"/>
      <c r="NPL1" s="17"/>
      <c r="NPM1" s="17"/>
      <c r="NPN1" s="17"/>
      <c r="NPO1" s="17"/>
      <c r="NPP1" s="17"/>
      <c r="NPQ1" s="17"/>
      <c r="NPR1" s="17"/>
      <c r="NPS1" s="17"/>
      <c r="NPT1" s="17"/>
      <c r="NPU1" s="17"/>
      <c r="NPV1" s="17"/>
      <c r="NPW1" s="17"/>
      <c r="NPX1" s="17"/>
      <c r="NPY1" s="17"/>
      <c r="NPZ1" s="17"/>
      <c r="NQA1" s="17"/>
      <c r="NQB1" s="17"/>
      <c r="NQC1" s="17"/>
      <c r="NQD1" s="17"/>
      <c r="NQE1" s="17"/>
      <c r="NQF1" s="17"/>
      <c r="NQG1" s="17"/>
      <c r="NQH1" s="17"/>
      <c r="NQI1" s="17"/>
      <c r="NQJ1" s="17"/>
      <c r="NQK1" s="17"/>
      <c r="NQL1" s="17"/>
      <c r="NQM1" s="17"/>
      <c r="NQN1" s="17"/>
      <c r="NQO1" s="17"/>
      <c r="NQP1" s="17"/>
      <c r="NQQ1" s="17"/>
      <c r="NQR1" s="17"/>
      <c r="NQS1" s="17"/>
      <c r="NQT1" s="17"/>
      <c r="NQU1" s="17"/>
      <c r="NQV1" s="17"/>
      <c r="NQW1" s="17"/>
      <c r="NQX1" s="17"/>
      <c r="NQY1" s="17"/>
      <c r="NQZ1" s="17"/>
      <c r="NRA1" s="17"/>
      <c r="NRB1" s="17"/>
      <c r="NRC1" s="17"/>
      <c r="NRD1" s="17"/>
      <c r="NRE1" s="17"/>
      <c r="NRF1" s="17"/>
      <c r="NRG1" s="17"/>
      <c r="NRH1" s="17"/>
      <c r="NRI1" s="17"/>
      <c r="NRJ1" s="17"/>
      <c r="NRK1" s="17"/>
      <c r="NRL1" s="17"/>
      <c r="NRM1" s="17"/>
      <c r="NRN1" s="17"/>
      <c r="NRO1" s="17"/>
      <c r="NRP1" s="17"/>
      <c r="NRQ1" s="17"/>
      <c r="NRR1" s="17"/>
      <c r="NRS1" s="17"/>
      <c r="NRT1" s="17"/>
      <c r="NRU1" s="17"/>
      <c r="NRV1" s="17"/>
      <c r="NRW1" s="17"/>
      <c r="NRX1" s="17"/>
      <c r="NRY1" s="17"/>
      <c r="NRZ1" s="17"/>
      <c r="NSA1" s="17"/>
      <c r="NSB1" s="17"/>
      <c r="NSC1" s="17"/>
      <c r="NSD1" s="17"/>
      <c r="NSE1" s="17"/>
      <c r="NSF1" s="17"/>
      <c r="NSG1" s="17"/>
      <c r="NSH1" s="17"/>
      <c r="NSI1" s="17"/>
      <c r="NSJ1" s="17"/>
      <c r="NSK1" s="17"/>
      <c r="NSL1" s="17"/>
      <c r="NSM1" s="17"/>
      <c r="NSN1" s="17"/>
      <c r="NSO1" s="17"/>
      <c r="NSP1" s="17"/>
      <c r="NSQ1" s="17"/>
      <c r="NSR1" s="17"/>
      <c r="NSS1" s="17"/>
      <c r="NST1" s="17"/>
      <c r="NSU1" s="17"/>
      <c r="NSV1" s="17"/>
      <c r="NSW1" s="17"/>
      <c r="NSX1" s="17"/>
      <c r="NSY1" s="17"/>
      <c r="NSZ1" s="17"/>
      <c r="NTA1" s="17"/>
      <c r="NTB1" s="17"/>
      <c r="NTC1" s="17"/>
      <c r="NTD1" s="17"/>
      <c r="NTE1" s="17"/>
      <c r="NTF1" s="17"/>
      <c r="NTG1" s="17"/>
      <c r="NTH1" s="17"/>
      <c r="NTI1" s="17"/>
      <c r="NTJ1" s="17"/>
      <c r="NTK1" s="17"/>
      <c r="NTL1" s="17"/>
      <c r="NTM1" s="17"/>
      <c r="NTN1" s="17"/>
      <c r="NTO1" s="17"/>
      <c r="NTP1" s="17"/>
      <c r="NTQ1" s="17"/>
      <c r="NTR1" s="17"/>
      <c r="NTS1" s="17"/>
      <c r="NTT1" s="17"/>
      <c r="NTU1" s="17"/>
      <c r="NTV1" s="17"/>
      <c r="NTW1" s="17"/>
      <c r="NTX1" s="17"/>
      <c r="NTY1" s="17"/>
      <c r="NTZ1" s="17"/>
      <c r="NUA1" s="17"/>
      <c r="NUB1" s="17"/>
      <c r="NUC1" s="17"/>
      <c r="NUD1" s="17"/>
      <c r="NUE1" s="17"/>
      <c r="NUF1" s="17"/>
      <c r="NUG1" s="17"/>
      <c r="NUH1" s="17"/>
      <c r="NUI1" s="17"/>
      <c r="NUJ1" s="17"/>
      <c r="NUK1" s="17"/>
      <c r="NUL1" s="17"/>
      <c r="NUM1" s="17"/>
      <c r="NUN1" s="17"/>
      <c r="NUO1" s="17"/>
      <c r="NUP1" s="17"/>
      <c r="NUQ1" s="17"/>
      <c r="NUR1" s="17"/>
      <c r="NUS1" s="17"/>
      <c r="NUT1" s="17"/>
      <c r="NUU1" s="17"/>
      <c r="NUV1" s="17"/>
      <c r="NUW1" s="17"/>
      <c r="NUX1" s="17"/>
      <c r="NUY1" s="17"/>
      <c r="NUZ1" s="17"/>
      <c r="NVA1" s="17"/>
      <c r="NVB1" s="17"/>
      <c r="NVC1" s="17"/>
      <c r="NVD1" s="17"/>
      <c r="NVE1" s="17"/>
      <c r="NVF1" s="17"/>
      <c r="NVG1" s="17"/>
      <c r="NVH1" s="17"/>
      <c r="NVI1" s="17"/>
      <c r="NVJ1" s="17"/>
      <c r="NVK1" s="17"/>
      <c r="NVL1" s="17"/>
      <c r="NVM1" s="17"/>
      <c r="NVN1" s="17"/>
      <c r="NVO1" s="17"/>
      <c r="NVP1" s="17"/>
      <c r="NVQ1" s="17"/>
      <c r="NVR1" s="17"/>
      <c r="NVS1" s="17"/>
      <c r="NVT1" s="17"/>
      <c r="NVU1" s="17"/>
      <c r="NVV1" s="17"/>
      <c r="NVW1" s="17"/>
      <c r="NVX1" s="17"/>
      <c r="NVY1" s="17"/>
      <c r="NVZ1" s="17"/>
      <c r="NWA1" s="17"/>
      <c r="NWB1" s="17"/>
      <c r="NWC1" s="17"/>
      <c r="NWD1" s="17"/>
      <c r="NWE1" s="17"/>
      <c r="NWF1" s="17"/>
      <c r="NWG1" s="17"/>
      <c r="NWH1" s="17"/>
      <c r="NWI1" s="17"/>
      <c r="NWJ1" s="17"/>
      <c r="NWK1" s="17"/>
      <c r="NWL1" s="17"/>
      <c r="NWM1" s="17"/>
      <c r="NWN1" s="17"/>
      <c r="NWO1" s="17"/>
      <c r="NWP1" s="17"/>
      <c r="NWQ1" s="17"/>
      <c r="NWR1" s="17"/>
      <c r="NWS1" s="17"/>
      <c r="NWT1" s="17"/>
      <c r="NWU1" s="17"/>
      <c r="NWV1" s="17"/>
      <c r="NWW1" s="17"/>
      <c r="NWX1" s="17"/>
      <c r="NWY1" s="17"/>
      <c r="NWZ1" s="17"/>
      <c r="NXA1" s="17"/>
      <c r="NXB1" s="17"/>
      <c r="NXC1" s="17"/>
      <c r="NXD1" s="17"/>
      <c r="NXE1" s="17"/>
      <c r="NXF1" s="17"/>
      <c r="NXG1" s="17"/>
      <c r="NXH1" s="17"/>
      <c r="NXI1" s="17"/>
      <c r="NXJ1" s="17"/>
      <c r="NXK1" s="17"/>
      <c r="NXL1" s="17"/>
      <c r="NXM1" s="17"/>
      <c r="NXN1" s="17"/>
      <c r="NXO1" s="17"/>
      <c r="NXP1" s="17"/>
      <c r="NXQ1" s="17"/>
      <c r="NXR1" s="17"/>
      <c r="NXS1" s="17"/>
      <c r="NXT1" s="17"/>
      <c r="NXU1" s="17"/>
      <c r="NXV1" s="17"/>
      <c r="NXW1" s="17"/>
      <c r="NXX1" s="17"/>
      <c r="NXY1" s="17"/>
      <c r="NXZ1" s="17"/>
      <c r="NYA1" s="17"/>
      <c r="NYB1" s="17"/>
      <c r="NYC1" s="17"/>
      <c r="NYD1" s="17"/>
      <c r="NYE1" s="17"/>
      <c r="NYF1" s="17"/>
      <c r="NYG1" s="17"/>
      <c r="NYH1" s="17"/>
      <c r="NYI1" s="17"/>
      <c r="NYJ1" s="17"/>
      <c r="NYK1" s="17"/>
      <c r="NYL1" s="17"/>
      <c r="NYM1" s="17"/>
      <c r="NYN1" s="17"/>
      <c r="NYO1" s="17"/>
      <c r="NYP1" s="17"/>
      <c r="NYQ1" s="17"/>
      <c r="NYR1" s="17"/>
      <c r="NYS1" s="17"/>
      <c r="NYT1" s="17"/>
      <c r="NYU1" s="17"/>
      <c r="NYV1" s="17"/>
      <c r="NYW1" s="17"/>
      <c r="NYX1" s="17"/>
      <c r="NYY1" s="17"/>
      <c r="NYZ1" s="17"/>
      <c r="NZA1" s="17"/>
      <c r="NZB1" s="17"/>
      <c r="NZC1" s="17"/>
      <c r="NZD1" s="17"/>
      <c r="NZE1" s="17"/>
      <c r="NZF1" s="17"/>
      <c r="NZG1" s="17"/>
      <c r="NZH1" s="17"/>
      <c r="NZI1" s="17"/>
      <c r="NZJ1" s="17"/>
      <c r="NZK1" s="17"/>
      <c r="NZL1" s="17"/>
      <c r="NZM1" s="17"/>
      <c r="NZN1" s="17"/>
      <c r="NZO1" s="17"/>
      <c r="NZP1" s="17"/>
      <c r="NZQ1" s="17"/>
      <c r="NZR1" s="17"/>
      <c r="NZS1" s="17"/>
      <c r="NZT1" s="17"/>
      <c r="NZU1" s="17"/>
      <c r="NZV1" s="17"/>
      <c r="NZW1" s="17"/>
      <c r="NZX1" s="17"/>
      <c r="NZY1" s="17"/>
      <c r="NZZ1" s="17"/>
      <c r="OAA1" s="17"/>
      <c r="OAB1" s="17"/>
      <c r="OAC1" s="17"/>
      <c r="OAD1" s="17"/>
      <c r="OAE1" s="17"/>
      <c r="OAF1" s="17"/>
      <c r="OAG1" s="17"/>
      <c r="OAH1" s="17"/>
      <c r="OAI1" s="17"/>
      <c r="OAJ1" s="17"/>
      <c r="OAK1" s="17"/>
      <c r="OAL1" s="17"/>
      <c r="OAM1" s="17"/>
      <c r="OAN1" s="17"/>
      <c r="OAO1" s="17"/>
      <c r="OAP1" s="17"/>
      <c r="OAQ1" s="17"/>
      <c r="OAR1" s="17"/>
      <c r="OAS1" s="17"/>
      <c r="OAT1" s="17"/>
      <c r="OAU1" s="17"/>
      <c r="OAV1" s="17"/>
      <c r="OAW1" s="17"/>
      <c r="OAX1" s="17"/>
      <c r="OAY1" s="17"/>
      <c r="OAZ1" s="17"/>
      <c r="OBA1" s="17"/>
      <c r="OBB1" s="17"/>
      <c r="OBC1" s="17"/>
      <c r="OBD1" s="17"/>
      <c r="OBE1" s="17"/>
      <c r="OBF1" s="17"/>
      <c r="OBG1" s="17"/>
      <c r="OBH1" s="17"/>
      <c r="OBI1" s="17"/>
      <c r="OBJ1" s="17"/>
      <c r="OBK1" s="17"/>
      <c r="OBL1" s="17"/>
      <c r="OBM1" s="17"/>
      <c r="OBN1" s="17"/>
      <c r="OBO1" s="17"/>
      <c r="OBP1" s="17"/>
      <c r="OBQ1" s="17"/>
      <c r="OBR1" s="17"/>
      <c r="OBS1" s="17"/>
      <c r="OBT1" s="17"/>
      <c r="OBU1" s="17"/>
      <c r="OBV1" s="17"/>
      <c r="OBW1" s="17"/>
      <c r="OBX1" s="17"/>
      <c r="OBY1" s="17"/>
      <c r="OBZ1" s="17"/>
      <c r="OCA1" s="17"/>
      <c r="OCB1" s="17"/>
      <c r="OCC1" s="17"/>
      <c r="OCD1" s="17"/>
      <c r="OCE1" s="17"/>
      <c r="OCF1" s="17"/>
      <c r="OCG1" s="17"/>
      <c r="OCH1" s="17"/>
      <c r="OCI1" s="17"/>
      <c r="OCJ1" s="17"/>
      <c r="OCK1" s="17"/>
      <c r="OCL1" s="17"/>
      <c r="OCM1" s="17"/>
      <c r="OCN1" s="17"/>
      <c r="OCO1" s="17"/>
      <c r="OCP1" s="17"/>
      <c r="OCQ1" s="17"/>
      <c r="OCR1" s="17"/>
      <c r="OCS1" s="17"/>
      <c r="OCT1" s="17"/>
      <c r="OCU1" s="17"/>
      <c r="OCV1" s="17"/>
      <c r="OCW1" s="17"/>
      <c r="OCX1" s="17"/>
      <c r="OCY1" s="17"/>
      <c r="OCZ1" s="17"/>
      <c r="ODA1" s="17"/>
      <c r="ODB1" s="17"/>
      <c r="ODC1" s="17"/>
      <c r="ODD1" s="17"/>
      <c r="ODE1" s="17"/>
      <c r="ODF1" s="17"/>
      <c r="ODG1" s="17"/>
      <c r="ODH1" s="17"/>
      <c r="ODI1" s="17"/>
      <c r="ODJ1" s="17"/>
      <c r="ODK1" s="17"/>
      <c r="ODL1" s="17"/>
      <c r="ODM1" s="17"/>
      <c r="ODN1" s="17"/>
      <c r="ODO1" s="17"/>
      <c r="ODP1" s="17"/>
      <c r="ODQ1" s="17"/>
      <c r="ODR1" s="17"/>
      <c r="ODS1" s="17"/>
      <c r="ODT1" s="17"/>
      <c r="ODU1" s="17"/>
      <c r="ODV1" s="17"/>
      <c r="ODW1" s="17"/>
      <c r="ODX1" s="17"/>
      <c r="ODY1" s="17"/>
      <c r="ODZ1" s="17"/>
      <c r="OEA1" s="17"/>
      <c r="OEB1" s="17"/>
      <c r="OEC1" s="17"/>
      <c r="OED1" s="17"/>
      <c r="OEE1" s="17"/>
      <c r="OEF1" s="17"/>
      <c r="OEG1" s="17"/>
      <c r="OEH1" s="17"/>
      <c r="OEI1" s="17"/>
      <c r="OEJ1" s="17"/>
      <c r="OEK1" s="17"/>
      <c r="OEL1" s="17"/>
      <c r="OEM1" s="17"/>
      <c r="OEN1" s="17"/>
      <c r="OEO1" s="17"/>
      <c r="OEP1" s="17"/>
      <c r="OEQ1" s="17"/>
      <c r="OER1" s="17"/>
      <c r="OES1" s="17"/>
      <c r="OET1" s="17"/>
      <c r="OEU1" s="17"/>
      <c r="OEV1" s="17"/>
      <c r="OEW1" s="17"/>
      <c r="OEX1" s="17"/>
      <c r="OEY1" s="17"/>
      <c r="OEZ1" s="17"/>
      <c r="OFA1" s="17"/>
      <c r="OFB1" s="17"/>
      <c r="OFC1" s="17"/>
      <c r="OFD1" s="17"/>
      <c r="OFE1" s="17"/>
      <c r="OFF1" s="17"/>
      <c r="OFG1" s="17"/>
      <c r="OFH1" s="17"/>
      <c r="OFI1" s="17"/>
      <c r="OFJ1" s="17"/>
      <c r="OFK1" s="17"/>
      <c r="OFL1" s="17"/>
      <c r="OFM1" s="17"/>
      <c r="OFN1" s="17"/>
      <c r="OFO1" s="17"/>
      <c r="OFP1" s="17"/>
      <c r="OFQ1" s="17"/>
      <c r="OFR1" s="17"/>
      <c r="OFS1" s="17"/>
      <c r="OFT1" s="17"/>
      <c r="OFU1" s="17"/>
      <c r="OFV1" s="17"/>
      <c r="OFW1" s="17"/>
      <c r="OFX1" s="17"/>
      <c r="OFY1" s="17"/>
      <c r="OFZ1" s="17"/>
      <c r="OGA1" s="17"/>
      <c r="OGB1" s="17"/>
      <c r="OGC1" s="17"/>
      <c r="OGD1" s="17"/>
      <c r="OGE1" s="17"/>
      <c r="OGF1" s="17"/>
      <c r="OGG1" s="17"/>
      <c r="OGH1" s="17"/>
      <c r="OGI1" s="17"/>
      <c r="OGJ1" s="17"/>
      <c r="OGK1" s="17"/>
      <c r="OGL1" s="17"/>
      <c r="OGM1" s="17"/>
      <c r="OGN1" s="17"/>
      <c r="OGO1" s="17"/>
      <c r="OGP1" s="17"/>
      <c r="OGQ1" s="17"/>
      <c r="OGR1" s="17"/>
      <c r="OGS1" s="17"/>
      <c r="OGT1" s="17"/>
      <c r="OGU1" s="17"/>
      <c r="OGV1" s="17"/>
      <c r="OGW1" s="17"/>
      <c r="OGX1" s="17"/>
      <c r="OGY1" s="17"/>
      <c r="OGZ1" s="17"/>
      <c r="OHA1" s="17"/>
      <c r="OHB1" s="17"/>
      <c r="OHC1" s="17"/>
      <c r="OHD1" s="17"/>
      <c r="OHE1" s="17"/>
      <c r="OHF1" s="17"/>
      <c r="OHG1" s="17"/>
      <c r="OHH1" s="17"/>
      <c r="OHI1" s="17"/>
      <c r="OHJ1" s="17"/>
      <c r="OHK1" s="17"/>
      <c r="OHL1" s="17"/>
      <c r="OHM1" s="17"/>
      <c r="OHN1" s="17"/>
      <c r="OHO1" s="17"/>
      <c r="OHP1" s="17"/>
      <c r="OHQ1" s="17"/>
      <c r="OHR1" s="17"/>
      <c r="OHS1" s="17"/>
      <c r="OHT1" s="17"/>
      <c r="OHU1" s="17"/>
      <c r="OHV1" s="17"/>
      <c r="OHW1" s="17"/>
      <c r="OHX1" s="17"/>
      <c r="OHY1" s="17"/>
      <c r="OHZ1" s="17"/>
      <c r="OIA1" s="17"/>
      <c r="OIB1" s="17"/>
      <c r="OIC1" s="17"/>
      <c r="OID1" s="17"/>
      <c r="OIE1" s="17"/>
      <c r="OIF1" s="17"/>
      <c r="OIG1" s="17"/>
      <c r="OIH1" s="17"/>
      <c r="OII1" s="17"/>
      <c r="OIJ1" s="17"/>
      <c r="OIK1" s="17"/>
      <c r="OIL1" s="17"/>
      <c r="OIM1" s="17"/>
      <c r="OIN1" s="17"/>
      <c r="OIO1" s="17"/>
      <c r="OIP1" s="17"/>
      <c r="OIQ1" s="17"/>
      <c r="OIR1" s="17"/>
      <c r="OIS1" s="17"/>
      <c r="OIT1" s="17"/>
      <c r="OIU1" s="17"/>
      <c r="OIV1" s="17"/>
      <c r="OIW1" s="17"/>
      <c r="OIX1" s="17"/>
      <c r="OIY1" s="17"/>
      <c r="OIZ1" s="17"/>
      <c r="OJA1" s="17"/>
      <c r="OJB1" s="17"/>
      <c r="OJC1" s="17"/>
      <c r="OJD1" s="17"/>
      <c r="OJE1" s="17"/>
      <c r="OJF1" s="17"/>
      <c r="OJG1" s="17"/>
      <c r="OJH1" s="17"/>
      <c r="OJI1" s="17"/>
      <c r="OJJ1" s="17"/>
      <c r="OJK1" s="17"/>
      <c r="OJL1" s="17"/>
      <c r="OJM1" s="17"/>
      <c r="OJN1" s="17"/>
      <c r="OJO1" s="17"/>
      <c r="OJP1" s="17"/>
      <c r="OJQ1" s="17"/>
      <c r="OJR1" s="17"/>
      <c r="OJS1" s="17"/>
      <c r="OJT1" s="17"/>
      <c r="OJU1" s="17"/>
      <c r="OJV1" s="17"/>
      <c r="OJW1" s="17"/>
      <c r="OJX1" s="17"/>
      <c r="OJY1" s="17"/>
      <c r="OJZ1" s="17"/>
      <c r="OKA1" s="17"/>
      <c r="OKB1" s="17"/>
      <c r="OKC1" s="17"/>
      <c r="OKD1" s="17"/>
      <c r="OKE1" s="17"/>
      <c r="OKF1" s="17"/>
      <c r="OKG1" s="17"/>
      <c r="OKH1" s="17"/>
      <c r="OKI1" s="17"/>
      <c r="OKJ1" s="17"/>
      <c r="OKK1" s="17"/>
      <c r="OKL1" s="17"/>
      <c r="OKM1" s="17"/>
      <c r="OKN1" s="17"/>
      <c r="OKO1" s="17"/>
      <c r="OKP1" s="17"/>
      <c r="OKQ1" s="17"/>
      <c r="OKR1" s="17"/>
      <c r="OKS1" s="17"/>
      <c r="OKT1" s="17"/>
      <c r="OKU1" s="17"/>
      <c r="OKV1" s="17"/>
      <c r="OKW1" s="17"/>
      <c r="OKX1" s="17"/>
      <c r="OKY1" s="17"/>
      <c r="OKZ1" s="17"/>
      <c r="OLA1" s="17"/>
      <c r="OLB1" s="17"/>
      <c r="OLC1" s="17"/>
      <c r="OLD1" s="17"/>
      <c r="OLE1" s="17"/>
      <c r="OLF1" s="17"/>
      <c r="OLG1" s="17"/>
      <c r="OLH1" s="17"/>
      <c r="OLI1" s="17"/>
      <c r="OLJ1" s="17"/>
      <c r="OLK1" s="17"/>
      <c r="OLL1" s="17"/>
      <c r="OLM1" s="17"/>
      <c r="OLN1" s="17"/>
      <c r="OLO1" s="17"/>
      <c r="OLP1" s="17"/>
      <c r="OLQ1" s="17"/>
      <c r="OLR1" s="17"/>
      <c r="OLS1" s="17"/>
      <c r="OLT1" s="17"/>
      <c r="OLU1" s="17"/>
      <c r="OLV1" s="17"/>
      <c r="OLW1" s="17"/>
      <c r="OLX1" s="17"/>
      <c r="OLY1" s="17"/>
      <c r="OLZ1" s="17"/>
      <c r="OMA1" s="17"/>
      <c r="OMB1" s="17"/>
      <c r="OMC1" s="17"/>
      <c r="OMD1" s="17"/>
      <c r="OME1" s="17"/>
      <c r="OMF1" s="17"/>
      <c r="OMG1" s="17"/>
      <c r="OMH1" s="17"/>
      <c r="OMI1" s="17"/>
      <c r="OMJ1" s="17"/>
      <c r="OMK1" s="17"/>
      <c r="OML1" s="17"/>
      <c r="OMM1" s="17"/>
      <c r="OMN1" s="17"/>
      <c r="OMO1" s="17"/>
      <c r="OMP1" s="17"/>
      <c r="OMQ1" s="17"/>
      <c r="OMR1" s="17"/>
      <c r="OMS1" s="17"/>
      <c r="OMT1" s="17"/>
      <c r="OMU1" s="17"/>
      <c r="OMV1" s="17"/>
      <c r="OMW1" s="17"/>
      <c r="OMX1" s="17"/>
      <c r="OMY1" s="17"/>
      <c r="OMZ1" s="17"/>
      <c r="ONA1" s="17"/>
      <c r="ONB1" s="17"/>
      <c r="ONC1" s="17"/>
      <c r="OND1" s="17"/>
      <c r="ONE1" s="17"/>
      <c r="ONF1" s="17"/>
      <c r="ONG1" s="17"/>
      <c r="ONH1" s="17"/>
      <c r="ONI1" s="17"/>
      <c r="ONJ1" s="17"/>
      <c r="ONK1" s="17"/>
      <c r="ONL1" s="17"/>
      <c r="ONM1" s="17"/>
      <c r="ONN1" s="17"/>
      <c r="ONO1" s="17"/>
      <c r="ONP1" s="17"/>
      <c r="ONQ1" s="17"/>
      <c r="ONR1" s="17"/>
      <c r="ONS1" s="17"/>
      <c r="ONT1" s="17"/>
      <c r="ONU1" s="17"/>
      <c r="ONV1" s="17"/>
      <c r="ONW1" s="17"/>
      <c r="ONX1" s="17"/>
      <c r="ONY1" s="17"/>
      <c r="ONZ1" s="17"/>
      <c r="OOA1" s="17"/>
      <c r="OOB1" s="17"/>
      <c r="OOC1" s="17"/>
      <c r="OOD1" s="17"/>
      <c r="OOE1" s="17"/>
      <c r="OOF1" s="17"/>
      <c r="OOG1" s="17"/>
      <c r="OOH1" s="17"/>
      <c r="OOI1" s="17"/>
      <c r="OOJ1" s="17"/>
      <c r="OOK1" s="17"/>
      <c r="OOL1" s="17"/>
      <c r="OOM1" s="17"/>
      <c r="OON1" s="17"/>
      <c r="OOO1" s="17"/>
      <c r="OOP1" s="17"/>
      <c r="OOQ1" s="17"/>
      <c r="OOR1" s="17"/>
      <c r="OOS1" s="17"/>
      <c r="OOT1" s="17"/>
      <c r="OOU1" s="17"/>
      <c r="OOV1" s="17"/>
      <c r="OOW1" s="17"/>
      <c r="OOX1" s="17"/>
      <c r="OOY1" s="17"/>
      <c r="OOZ1" s="17"/>
      <c r="OPA1" s="17"/>
      <c r="OPB1" s="17"/>
      <c r="OPC1" s="17"/>
      <c r="OPD1" s="17"/>
      <c r="OPE1" s="17"/>
      <c r="OPF1" s="17"/>
      <c r="OPG1" s="17"/>
      <c r="OPH1" s="17"/>
      <c r="OPI1" s="17"/>
      <c r="OPJ1" s="17"/>
      <c r="OPK1" s="17"/>
      <c r="OPL1" s="17"/>
      <c r="OPM1" s="17"/>
      <c r="OPN1" s="17"/>
      <c r="OPO1" s="17"/>
      <c r="OPP1" s="17"/>
      <c r="OPQ1" s="17"/>
      <c r="OPR1" s="17"/>
      <c r="OPS1" s="17"/>
      <c r="OPT1" s="17"/>
      <c r="OPU1" s="17"/>
      <c r="OPV1" s="17"/>
      <c r="OPW1" s="17"/>
      <c r="OPX1" s="17"/>
      <c r="OPY1" s="17"/>
      <c r="OPZ1" s="17"/>
      <c r="OQA1" s="17"/>
      <c r="OQB1" s="17"/>
      <c r="OQC1" s="17"/>
      <c r="OQD1" s="17"/>
      <c r="OQE1" s="17"/>
      <c r="OQF1" s="17"/>
      <c r="OQG1" s="17"/>
      <c r="OQH1" s="17"/>
      <c r="OQI1" s="17"/>
      <c r="OQJ1" s="17"/>
      <c r="OQK1" s="17"/>
      <c r="OQL1" s="17"/>
      <c r="OQM1" s="17"/>
      <c r="OQN1" s="17"/>
      <c r="OQO1" s="17"/>
      <c r="OQP1" s="17"/>
      <c r="OQQ1" s="17"/>
      <c r="OQR1" s="17"/>
      <c r="OQS1" s="17"/>
      <c r="OQT1" s="17"/>
      <c r="OQU1" s="17"/>
      <c r="OQV1" s="17"/>
      <c r="OQW1" s="17"/>
      <c r="OQX1" s="17"/>
      <c r="OQY1" s="17"/>
      <c r="OQZ1" s="17"/>
      <c r="ORA1" s="17"/>
      <c r="ORB1" s="17"/>
      <c r="ORC1" s="17"/>
      <c r="ORD1" s="17"/>
      <c r="ORE1" s="17"/>
      <c r="ORF1" s="17"/>
      <c r="ORG1" s="17"/>
      <c r="ORH1" s="17"/>
      <c r="ORI1" s="17"/>
      <c r="ORJ1" s="17"/>
      <c r="ORK1" s="17"/>
      <c r="ORL1" s="17"/>
      <c r="ORM1" s="17"/>
      <c r="ORN1" s="17"/>
      <c r="ORO1" s="17"/>
      <c r="ORP1" s="17"/>
      <c r="ORQ1" s="17"/>
      <c r="ORR1" s="17"/>
      <c r="ORS1" s="17"/>
      <c r="ORT1" s="17"/>
      <c r="ORU1" s="17"/>
      <c r="ORV1" s="17"/>
      <c r="ORW1" s="17"/>
      <c r="ORX1" s="17"/>
      <c r="ORY1" s="17"/>
      <c r="ORZ1" s="17"/>
      <c r="OSA1" s="17"/>
      <c r="OSB1" s="17"/>
      <c r="OSC1" s="17"/>
      <c r="OSD1" s="17"/>
      <c r="OSE1" s="17"/>
      <c r="OSF1" s="17"/>
      <c r="OSG1" s="17"/>
      <c r="OSH1" s="17"/>
      <c r="OSI1" s="17"/>
      <c r="OSJ1" s="17"/>
      <c r="OSK1" s="17"/>
      <c r="OSL1" s="17"/>
      <c r="OSM1" s="17"/>
      <c r="OSN1" s="17"/>
      <c r="OSO1" s="17"/>
      <c r="OSP1" s="17"/>
      <c r="OSQ1" s="17"/>
      <c r="OSR1" s="17"/>
      <c r="OSS1" s="17"/>
      <c r="OST1" s="17"/>
      <c r="OSU1" s="17"/>
      <c r="OSV1" s="17"/>
      <c r="OSW1" s="17"/>
      <c r="OSX1" s="17"/>
      <c r="OSY1" s="17"/>
      <c r="OSZ1" s="17"/>
      <c r="OTA1" s="17"/>
      <c r="OTB1" s="17"/>
      <c r="OTC1" s="17"/>
      <c r="OTD1" s="17"/>
      <c r="OTE1" s="17"/>
      <c r="OTF1" s="17"/>
      <c r="OTG1" s="17"/>
      <c r="OTH1" s="17"/>
      <c r="OTI1" s="17"/>
      <c r="OTJ1" s="17"/>
      <c r="OTK1" s="17"/>
      <c r="OTL1" s="17"/>
      <c r="OTM1" s="17"/>
      <c r="OTN1" s="17"/>
      <c r="OTO1" s="17"/>
      <c r="OTP1" s="17"/>
      <c r="OTQ1" s="17"/>
      <c r="OTR1" s="17"/>
      <c r="OTS1" s="17"/>
      <c r="OTT1" s="17"/>
      <c r="OTU1" s="17"/>
      <c r="OTV1" s="17"/>
      <c r="OTW1" s="17"/>
      <c r="OTX1" s="17"/>
      <c r="OTY1" s="17"/>
      <c r="OTZ1" s="17"/>
      <c r="OUA1" s="17"/>
      <c r="OUB1" s="17"/>
      <c r="OUC1" s="17"/>
      <c r="OUD1" s="17"/>
      <c r="OUE1" s="17"/>
      <c r="OUF1" s="17"/>
      <c r="OUG1" s="17"/>
      <c r="OUH1" s="17"/>
      <c r="OUI1" s="17"/>
      <c r="OUJ1" s="17"/>
      <c r="OUK1" s="17"/>
      <c r="OUL1" s="17"/>
      <c r="OUM1" s="17"/>
      <c r="OUN1" s="17"/>
      <c r="OUO1" s="17"/>
      <c r="OUP1" s="17"/>
      <c r="OUQ1" s="17"/>
      <c r="OUR1" s="17"/>
      <c r="OUS1" s="17"/>
      <c r="OUT1" s="17"/>
      <c r="OUU1" s="17"/>
      <c r="OUV1" s="17"/>
      <c r="OUW1" s="17"/>
      <c r="OUX1" s="17"/>
      <c r="OUY1" s="17"/>
      <c r="OUZ1" s="17"/>
      <c r="OVA1" s="17"/>
      <c r="OVB1" s="17"/>
      <c r="OVC1" s="17"/>
      <c r="OVD1" s="17"/>
      <c r="OVE1" s="17"/>
      <c r="OVF1" s="17"/>
      <c r="OVG1" s="17"/>
      <c r="OVH1" s="17"/>
      <c r="OVI1" s="17"/>
      <c r="OVJ1" s="17"/>
      <c r="OVK1" s="17"/>
      <c r="OVL1" s="17"/>
      <c r="OVM1" s="17"/>
      <c r="OVN1" s="17"/>
      <c r="OVO1" s="17"/>
      <c r="OVP1" s="17"/>
      <c r="OVQ1" s="17"/>
      <c r="OVR1" s="17"/>
      <c r="OVS1" s="17"/>
      <c r="OVT1" s="17"/>
      <c r="OVU1" s="17"/>
      <c r="OVV1" s="17"/>
      <c r="OVW1" s="17"/>
      <c r="OVX1" s="17"/>
      <c r="OVY1" s="17"/>
      <c r="OVZ1" s="17"/>
      <c r="OWA1" s="17"/>
      <c r="OWB1" s="17"/>
      <c r="OWC1" s="17"/>
      <c r="OWD1" s="17"/>
      <c r="OWE1" s="17"/>
      <c r="OWF1" s="17"/>
      <c r="OWG1" s="17"/>
      <c r="OWH1" s="17"/>
      <c r="OWI1" s="17"/>
      <c r="OWJ1" s="17"/>
      <c r="OWK1" s="17"/>
      <c r="OWL1" s="17"/>
      <c r="OWM1" s="17"/>
      <c r="OWN1" s="17"/>
      <c r="OWO1" s="17"/>
      <c r="OWP1" s="17"/>
      <c r="OWQ1" s="17"/>
      <c r="OWR1" s="17"/>
      <c r="OWS1" s="17"/>
      <c r="OWT1" s="17"/>
      <c r="OWU1" s="17"/>
      <c r="OWV1" s="17"/>
      <c r="OWW1" s="17"/>
      <c r="OWX1" s="17"/>
      <c r="OWY1" s="17"/>
      <c r="OWZ1" s="17"/>
      <c r="OXA1" s="17"/>
      <c r="OXB1" s="17"/>
      <c r="OXC1" s="17"/>
      <c r="OXD1" s="17"/>
      <c r="OXE1" s="17"/>
      <c r="OXF1" s="17"/>
      <c r="OXG1" s="17"/>
      <c r="OXH1" s="17"/>
      <c r="OXI1" s="17"/>
      <c r="OXJ1" s="17"/>
      <c r="OXK1" s="17"/>
      <c r="OXL1" s="17"/>
      <c r="OXM1" s="17"/>
      <c r="OXN1" s="17"/>
      <c r="OXO1" s="17"/>
      <c r="OXP1" s="17"/>
      <c r="OXQ1" s="17"/>
      <c r="OXR1" s="17"/>
      <c r="OXS1" s="17"/>
      <c r="OXT1" s="17"/>
      <c r="OXU1" s="17"/>
      <c r="OXV1" s="17"/>
      <c r="OXW1" s="17"/>
      <c r="OXX1" s="17"/>
      <c r="OXY1" s="17"/>
      <c r="OXZ1" s="17"/>
      <c r="OYA1" s="17"/>
      <c r="OYB1" s="17"/>
      <c r="OYC1" s="17"/>
      <c r="OYD1" s="17"/>
      <c r="OYE1" s="17"/>
      <c r="OYF1" s="17"/>
      <c r="OYG1" s="17"/>
      <c r="OYH1" s="17"/>
      <c r="OYI1" s="17"/>
      <c r="OYJ1" s="17"/>
      <c r="OYK1" s="17"/>
      <c r="OYL1" s="17"/>
      <c r="OYM1" s="17"/>
      <c r="OYN1" s="17"/>
      <c r="OYO1" s="17"/>
      <c r="OYP1" s="17"/>
      <c r="OYQ1" s="17"/>
      <c r="OYR1" s="17"/>
      <c r="OYS1" s="17"/>
      <c r="OYT1" s="17"/>
      <c r="OYU1" s="17"/>
      <c r="OYV1" s="17"/>
      <c r="OYW1" s="17"/>
      <c r="OYX1" s="17"/>
      <c r="OYY1" s="17"/>
      <c r="OYZ1" s="17"/>
      <c r="OZA1" s="17"/>
      <c r="OZB1" s="17"/>
      <c r="OZC1" s="17"/>
      <c r="OZD1" s="17"/>
      <c r="OZE1" s="17"/>
      <c r="OZF1" s="17"/>
      <c r="OZG1" s="17"/>
      <c r="OZH1" s="17"/>
      <c r="OZI1" s="17"/>
      <c r="OZJ1" s="17"/>
      <c r="OZK1" s="17"/>
      <c r="OZL1" s="17"/>
      <c r="OZM1" s="17"/>
      <c r="OZN1" s="17"/>
      <c r="OZO1" s="17"/>
      <c r="OZP1" s="17"/>
      <c r="OZQ1" s="17"/>
      <c r="OZR1" s="17"/>
      <c r="OZS1" s="17"/>
      <c r="OZT1" s="17"/>
      <c r="OZU1" s="17"/>
      <c r="OZV1" s="17"/>
      <c r="OZW1" s="17"/>
      <c r="OZX1" s="17"/>
      <c r="OZY1" s="17"/>
      <c r="OZZ1" s="17"/>
      <c r="PAA1" s="17"/>
      <c r="PAB1" s="17"/>
      <c r="PAC1" s="17"/>
      <c r="PAD1" s="17"/>
      <c r="PAE1" s="17"/>
      <c r="PAF1" s="17"/>
      <c r="PAG1" s="17"/>
      <c r="PAH1" s="17"/>
      <c r="PAI1" s="17"/>
      <c r="PAJ1" s="17"/>
      <c r="PAK1" s="17"/>
      <c r="PAL1" s="17"/>
      <c r="PAM1" s="17"/>
      <c r="PAN1" s="17"/>
      <c r="PAO1" s="17"/>
      <c r="PAP1" s="17"/>
      <c r="PAQ1" s="17"/>
      <c r="PAR1" s="17"/>
      <c r="PAS1" s="17"/>
      <c r="PAT1" s="17"/>
      <c r="PAU1" s="17"/>
      <c r="PAV1" s="17"/>
      <c r="PAW1" s="17"/>
      <c r="PAX1" s="17"/>
      <c r="PAY1" s="17"/>
      <c r="PAZ1" s="17"/>
      <c r="PBA1" s="17"/>
      <c r="PBB1" s="17"/>
      <c r="PBC1" s="17"/>
      <c r="PBD1" s="17"/>
      <c r="PBE1" s="17"/>
      <c r="PBF1" s="17"/>
      <c r="PBG1" s="17"/>
      <c r="PBH1" s="17"/>
      <c r="PBI1" s="17"/>
      <c r="PBJ1" s="17"/>
      <c r="PBK1" s="17"/>
      <c r="PBL1" s="17"/>
      <c r="PBM1" s="17"/>
      <c r="PBN1" s="17"/>
      <c r="PBO1" s="17"/>
      <c r="PBP1" s="17"/>
      <c r="PBQ1" s="17"/>
      <c r="PBR1" s="17"/>
      <c r="PBS1" s="17"/>
      <c r="PBT1" s="17"/>
      <c r="PBU1" s="17"/>
      <c r="PBV1" s="17"/>
      <c r="PBW1" s="17"/>
      <c r="PBX1" s="17"/>
      <c r="PBY1" s="17"/>
      <c r="PBZ1" s="17"/>
      <c r="PCA1" s="17"/>
      <c r="PCB1" s="17"/>
      <c r="PCC1" s="17"/>
      <c r="PCD1" s="17"/>
      <c r="PCE1" s="17"/>
      <c r="PCF1" s="17"/>
      <c r="PCG1" s="17"/>
      <c r="PCH1" s="17"/>
      <c r="PCI1" s="17"/>
      <c r="PCJ1" s="17"/>
      <c r="PCK1" s="17"/>
      <c r="PCL1" s="17"/>
      <c r="PCM1" s="17"/>
      <c r="PCN1" s="17"/>
      <c r="PCO1" s="17"/>
      <c r="PCP1" s="17"/>
      <c r="PCQ1" s="17"/>
      <c r="PCR1" s="17"/>
      <c r="PCS1" s="17"/>
      <c r="PCT1" s="17"/>
      <c r="PCU1" s="17"/>
      <c r="PCV1" s="17"/>
      <c r="PCW1" s="17"/>
      <c r="PCX1" s="17"/>
      <c r="PCY1" s="17"/>
      <c r="PCZ1" s="17"/>
      <c r="PDA1" s="17"/>
      <c r="PDB1" s="17"/>
      <c r="PDC1" s="17"/>
      <c r="PDD1" s="17"/>
      <c r="PDE1" s="17"/>
      <c r="PDF1" s="17"/>
      <c r="PDG1" s="17"/>
      <c r="PDH1" s="17"/>
      <c r="PDI1" s="17"/>
      <c r="PDJ1" s="17"/>
      <c r="PDK1" s="17"/>
      <c r="PDL1" s="17"/>
      <c r="PDM1" s="17"/>
      <c r="PDN1" s="17"/>
      <c r="PDO1" s="17"/>
      <c r="PDP1" s="17"/>
      <c r="PDQ1" s="17"/>
      <c r="PDR1" s="17"/>
      <c r="PDS1" s="17"/>
      <c r="PDT1" s="17"/>
      <c r="PDU1" s="17"/>
      <c r="PDV1" s="17"/>
      <c r="PDW1" s="17"/>
      <c r="PDX1" s="17"/>
      <c r="PDY1" s="17"/>
      <c r="PDZ1" s="17"/>
      <c r="PEA1" s="17"/>
      <c r="PEB1" s="17"/>
      <c r="PEC1" s="17"/>
      <c r="PED1" s="17"/>
      <c r="PEE1" s="17"/>
      <c r="PEF1" s="17"/>
      <c r="PEG1" s="17"/>
      <c r="PEH1" s="17"/>
      <c r="PEI1" s="17"/>
      <c r="PEJ1" s="17"/>
      <c r="PEK1" s="17"/>
      <c r="PEL1" s="17"/>
      <c r="PEM1" s="17"/>
      <c r="PEN1" s="17"/>
      <c r="PEO1" s="17"/>
      <c r="PEP1" s="17"/>
      <c r="PEQ1" s="17"/>
      <c r="PER1" s="17"/>
      <c r="PES1" s="17"/>
      <c r="PET1" s="17"/>
      <c r="PEU1" s="17"/>
      <c r="PEV1" s="17"/>
      <c r="PEW1" s="17"/>
      <c r="PEX1" s="17"/>
      <c r="PEY1" s="17"/>
      <c r="PEZ1" s="17"/>
      <c r="PFA1" s="17"/>
      <c r="PFB1" s="17"/>
      <c r="PFC1" s="17"/>
      <c r="PFD1" s="17"/>
      <c r="PFE1" s="17"/>
      <c r="PFF1" s="17"/>
      <c r="PFG1" s="17"/>
      <c r="PFH1" s="17"/>
      <c r="PFI1" s="17"/>
      <c r="PFJ1" s="17"/>
      <c r="PFK1" s="17"/>
      <c r="PFL1" s="17"/>
      <c r="PFM1" s="17"/>
      <c r="PFN1" s="17"/>
      <c r="PFO1" s="17"/>
      <c r="PFP1" s="17"/>
      <c r="PFQ1" s="17"/>
      <c r="PFR1" s="17"/>
      <c r="PFS1" s="17"/>
      <c r="PFT1" s="17"/>
      <c r="PFU1" s="17"/>
      <c r="PFV1" s="17"/>
      <c r="PFW1" s="17"/>
      <c r="PFX1" s="17"/>
      <c r="PFY1" s="17"/>
      <c r="PFZ1" s="17"/>
      <c r="PGA1" s="17"/>
      <c r="PGB1" s="17"/>
      <c r="PGC1" s="17"/>
      <c r="PGD1" s="17"/>
      <c r="PGE1" s="17"/>
      <c r="PGF1" s="17"/>
      <c r="PGG1" s="17"/>
      <c r="PGH1" s="17"/>
      <c r="PGI1" s="17"/>
      <c r="PGJ1" s="17"/>
      <c r="PGK1" s="17"/>
      <c r="PGL1" s="17"/>
      <c r="PGM1" s="17"/>
      <c r="PGN1" s="17"/>
      <c r="PGO1" s="17"/>
      <c r="PGP1" s="17"/>
      <c r="PGQ1" s="17"/>
      <c r="PGR1" s="17"/>
      <c r="PGS1" s="17"/>
      <c r="PGT1" s="17"/>
      <c r="PGU1" s="17"/>
      <c r="PGV1" s="17"/>
      <c r="PGW1" s="17"/>
      <c r="PGX1" s="17"/>
      <c r="PGY1" s="17"/>
      <c r="PGZ1" s="17"/>
      <c r="PHA1" s="17"/>
      <c r="PHB1" s="17"/>
      <c r="PHC1" s="17"/>
      <c r="PHD1" s="17"/>
      <c r="PHE1" s="17"/>
      <c r="PHF1" s="17"/>
      <c r="PHG1" s="17"/>
      <c r="PHH1" s="17"/>
      <c r="PHI1" s="17"/>
      <c r="PHJ1" s="17"/>
      <c r="PHK1" s="17"/>
      <c r="PHL1" s="17"/>
      <c r="PHM1" s="17"/>
      <c r="PHN1" s="17"/>
      <c r="PHO1" s="17"/>
      <c r="PHP1" s="17"/>
      <c r="PHQ1" s="17"/>
      <c r="PHR1" s="17"/>
      <c r="PHS1" s="17"/>
      <c r="PHT1" s="17"/>
      <c r="PHU1" s="17"/>
      <c r="PHV1" s="17"/>
      <c r="PHW1" s="17"/>
      <c r="PHX1" s="17"/>
      <c r="PHY1" s="17"/>
      <c r="PHZ1" s="17"/>
      <c r="PIA1" s="17"/>
      <c r="PIB1" s="17"/>
      <c r="PIC1" s="17"/>
      <c r="PID1" s="17"/>
      <c r="PIE1" s="17"/>
      <c r="PIF1" s="17"/>
      <c r="PIG1" s="17"/>
      <c r="PIH1" s="17"/>
      <c r="PII1" s="17"/>
      <c r="PIJ1" s="17"/>
      <c r="PIK1" s="17"/>
      <c r="PIL1" s="17"/>
      <c r="PIM1" s="17"/>
      <c r="PIN1" s="17"/>
      <c r="PIO1" s="17"/>
      <c r="PIP1" s="17"/>
      <c r="PIQ1" s="17"/>
      <c r="PIR1" s="17"/>
      <c r="PIS1" s="17"/>
      <c r="PIT1" s="17"/>
      <c r="PIU1" s="17"/>
      <c r="PIV1" s="17"/>
      <c r="PIW1" s="17"/>
      <c r="PIX1" s="17"/>
      <c r="PIY1" s="17"/>
      <c r="PIZ1" s="17"/>
      <c r="PJA1" s="17"/>
      <c r="PJB1" s="17"/>
      <c r="PJC1" s="17"/>
      <c r="PJD1" s="17"/>
      <c r="PJE1" s="17"/>
      <c r="PJF1" s="17"/>
      <c r="PJG1" s="17"/>
      <c r="PJH1" s="17"/>
      <c r="PJI1" s="17"/>
      <c r="PJJ1" s="17"/>
      <c r="PJK1" s="17"/>
      <c r="PJL1" s="17"/>
      <c r="PJM1" s="17"/>
      <c r="PJN1" s="17"/>
      <c r="PJO1" s="17"/>
      <c r="PJP1" s="17"/>
      <c r="PJQ1" s="17"/>
      <c r="PJR1" s="17"/>
      <c r="PJS1" s="17"/>
      <c r="PJT1" s="17"/>
      <c r="PJU1" s="17"/>
      <c r="PJV1" s="17"/>
      <c r="PJW1" s="17"/>
      <c r="PJX1" s="17"/>
      <c r="PJY1" s="17"/>
      <c r="PJZ1" s="17"/>
      <c r="PKA1" s="17"/>
      <c r="PKB1" s="17"/>
      <c r="PKC1" s="17"/>
      <c r="PKD1" s="17"/>
      <c r="PKE1" s="17"/>
      <c r="PKF1" s="17"/>
      <c r="PKG1" s="17"/>
      <c r="PKH1" s="17"/>
      <c r="PKI1" s="17"/>
      <c r="PKJ1" s="17"/>
      <c r="PKK1" s="17"/>
      <c r="PKL1" s="17"/>
      <c r="PKM1" s="17"/>
      <c r="PKN1" s="17"/>
      <c r="PKO1" s="17"/>
      <c r="PKP1" s="17"/>
      <c r="PKQ1" s="17"/>
      <c r="PKR1" s="17"/>
      <c r="PKS1" s="17"/>
      <c r="PKT1" s="17"/>
      <c r="PKU1" s="17"/>
      <c r="PKV1" s="17"/>
      <c r="PKW1" s="17"/>
      <c r="PKX1" s="17"/>
      <c r="PKY1" s="17"/>
      <c r="PKZ1" s="17"/>
      <c r="PLA1" s="17"/>
      <c r="PLB1" s="17"/>
      <c r="PLC1" s="17"/>
      <c r="PLD1" s="17"/>
      <c r="PLE1" s="17"/>
      <c r="PLF1" s="17"/>
      <c r="PLG1" s="17"/>
      <c r="PLH1" s="17"/>
      <c r="PLI1" s="17"/>
      <c r="PLJ1" s="17"/>
      <c r="PLK1" s="17"/>
      <c r="PLL1" s="17"/>
      <c r="PLM1" s="17"/>
      <c r="PLN1" s="17"/>
      <c r="PLO1" s="17"/>
      <c r="PLP1" s="17"/>
      <c r="PLQ1" s="17"/>
      <c r="PLR1" s="17"/>
      <c r="PLS1" s="17"/>
      <c r="PLT1" s="17"/>
      <c r="PLU1" s="17"/>
      <c r="PLV1" s="17"/>
      <c r="PLW1" s="17"/>
      <c r="PLX1" s="17"/>
      <c r="PLY1" s="17"/>
      <c r="PLZ1" s="17"/>
      <c r="PMA1" s="17"/>
      <c r="PMB1" s="17"/>
      <c r="PMC1" s="17"/>
      <c r="PMD1" s="17"/>
      <c r="PME1" s="17"/>
      <c r="PMF1" s="17"/>
      <c r="PMG1" s="17"/>
      <c r="PMH1" s="17"/>
      <c r="PMI1" s="17"/>
      <c r="PMJ1" s="17"/>
      <c r="PMK1" s="17"/>
      <c r="PML1" s="17"/>
      <c r="PMM1" s="17"/>
      <c r="PMN1" s="17"/>
      <c r="PMO1" s="17"/>
      <c r="PMP1" s="17"/>
      <c r="PMQ1" s="17"/>
      <c r="PMR1" s="17"/>
      <c r="PMS1" s="17"/>
      <c r="PMT1" s="17"/>
      <c r="PMU1" s="17"/>
      <c r="PMV1" s="17"/>
      <c r="PMW1" s="17"/>
      <c r="PMX1" s="17"/>
      <c r="PMY1" s="17"/>
      <c r="PMZ1" s="17"/>
      <c r="PNA1" s="17"/>
      <c r="PNB1" s="17"/>
      <c r="PNC1" s="17"/>
      <c r="PND1" s="17"/>
      <c r="PNE1" s="17"/>
      <c r="PNF1" s="17"/>
      <c r="PNG1" s="17"/>
      <c r="PNH1" s="17"/>
      <c r="PNI1" s="17"/>
      <c r="PNJ1" s="17"/>
      <c r="PNK1" s="17"/>
      <c r="PNL1" s="17"/>
      <c r="PNM1" s="17"/>
      <c r="PNN1" s="17"/>
      <c r="PNO1" s="17"/>
      <c r="PNP1" s="17"/>
      <c r="PNQ1" s="17"/>
      <c r="PNR1" s="17"/>
      <c r="PNS1" s="17"/>
      <c r="PNT1" s="17"/>
      <c r="PNU1" s="17"/>
      <c r="PNV1" s="17"/>
      <c r="PNW1" s="17"/>
      <c r="PNX1" s="17"/>
      <c r="PNY1" s="17"/>
      <c r="PNZ1" s="17"/>
      <c r="POA1" s="17"/>
      <c r="POB1" s="17"/>
      <c r="POC1" s="17"/>
      <c r="POD1" s="17"/>
      <c r="POE1" s="17"/>
      <c r="POF1" s="17"/>
      <c r="POG1" s="17"/>
      <c r="POH1" s="17"/>
      <c r="POI1" s="17"/>
      <c r="POJ1" s="17"/>
      <c r="POK1" s="17"/>
      <c r="POL1" s="17"/>
      <c r="POM1" s="17"/>
      <c r="PON1" s="17"/>
      <c r="POO1" s="17"/>
      <c r="POP1" s="17"/>
      <c r="POQ1" s="17"/>
      <c r="POR1" s="17"/>
      <c r="POS1" s="17"/>
      <c r="POT1" s="17"/>
      <c r="POU1" s="17"/>
      <c r="POV1" s="17"/>
      <c r="POW1" s="17"/>
      <c r="POX1" s="17"/>
      <c r="POY1" s="17"/>
      <c r="POZ1" s="17"/>
      <c r="PPA1" s="17"/>
      <c r="PPB1" s="17"/>
      <c r="PPC1" s="17"/>
      <c r="PPD1" s="17"/>
      <c r="PPE1" s="17"/>
      <c r="PPF1" s="17"/>
      <c r="PPG1" s="17"/>
      <c r="PPH1" s="17"/>
      <c r="PPI1" s="17"/>
      <c r="PPJ1" s="17"/>
      <c r="PPK1" s="17"/>
      <c r="PPL1" s="17"/>
      <c r="PPM1" s="17"/>
      <c r="PPN1" s="17"/>
      <c r="PPO1" s="17"/>
      <c r="PPP1" s="17"/>
      <c r="PPQ1" s="17"/>
      <c r="PPR1" s="17"/>
      <c r="PPS1" s="17"/>
      <c r="PPT1" s="17"/>
      <c r="PPU1" s="17"/>
      <c r="PPV1" s="17"/>
      <c r="PPW1" s="17"/>
      <c r="PPX1" s="17"/>
      <c r="PPY1" s="17"/>
      <c r="PPZ1" s="17"/>
      <c r="PQA1" s="17"/>
      <c r="PQB1" s="17"/>
      <c r="PQC1" s="17"/>
      <c r="PQD1" s="17"/>
      <c r="PQE1" s="17"/>
      <c r="PQF1" s="17"/>
      <c r="PQG1" s="17"/>
      <c r="PQH1" s="17"/>
      <c r="PQI1" s="17"/>
      <c r="PQJ1" s="17"/>
      <c r="PQK1" s="17"/>
      <c r="PQL1" s="17"/>
      <c r="PQM1" s="17"/>
      <c r="PQN1" s="17"/>
      <c r="PQO1" s="17"/>
      <c r="PQP1" s="17"/>
      <c r="PQQ1" s="17"/>
      <c r="PQR1" s="17"/>
      <c r="PQS1" s="17"/>
      <c r="PQT1" s="17"/>
      <c r="PQU1" s="17"/>
      <c r="PQV1" s="17"/>
      <c r="PQW1" s="17"/>
      <c r="PQX1" s="17"/>
      <c r="PQY1" s="17"/>
      <c r="PQZ1" s="17"/>
      <c r="PRA1" s="17"/>
      <c r="PRB1" s="17"/>
      <c r="PRC1" s="17"/>
      <c r="PRD1" s="17"/>
      <c r="PRE1" s="17"/>
      <c r="PRF1" s="17"/>
      <c r="PRG1" s="17"/>
      <c r="PRH1" s="17"/>
      <c r="PRI1" s="17"/>
      <c r="PRJ1" s="17"/>
      <c r="PRK1" s="17"/>
      <c r="PRL1" s="17"/>
      <c r="PRM1" s="17"/>
      <c r="PRN1" s="17"/>
      <c r="PRO1" s="17"/>
      <c r="PRP1" s="17"/>
      <c r="PRQ1" s="17"/>
      <c r="PRR1" s="17"/>
      <c r="PRS1" s="17"/>
      <c r="PRT1" s="17"/>
      <c r="PRU1" s="17"/>
      <c r="PRV1" s="17"/>
      <c r="PRW1" s="17"/>
      <c r="PRX1" s="17"/>
      <c r="PRY1" s="17"/>
      <c r="PRZ1" s="17"/>
      <c r="PSA1" s="17"/>
      <c r="PSB1" s="17"/>
      <c r="PSC1" s="17"/>
      <c r="PSD1" s="17"/>
      <c r="PSE1" s="17"/>
      <c r="PSF1" s="17"/>
      <c r="PSG1" s="17"/>
      <c r="PSH1" s="17"/>
      <c r="PSI1" s="17"/>
      <c r="PSJ1" s="17"/>
      <c r="PSK1" s="17"/>
      <c r="PSL1" s="17"/>
      <c r="PSM1" s="17"/>
      <c r="PSN1" s="17"/>
      <c r="PSO1" s="17"/>
      <c r="PSP1" s="17"/>
      <c r="PSQ1" s="17"/>
      <c r="PSR1" s="17"/>
      <c r="PSS1" s="17"/>
      <c r="PST1" s="17"/>
      <c r="PSU1" s="17"/>
      <c r="PSV1" s="17"/>
      <c r="PSW1" s="17"/>
      <c r="PSX1" s="17"/>
      <c r="PSY1" s="17"/>
      <c r="PSZ1" s="17"/>
      <c r="PTA1" s="17"/>
      <c r="PTB1" s="17"/>
      <c r="PTC1" s="17"/>
      <c r="PTD1" s="17"/>
      <c r="PTE1" s="17"/>
      <c r="PTF1" s="17"/>
      <c r="PTG1" s="17"/>
      <c r="PTH1" s="17"/>
      <c r="PTI1" s="17"/>
      <c r="PTJ1" s="17"/>
      <c r="PTK1" s="17"/>
      <c r="PTL1" s="17"/>
      <c r="PTM1" s="17"/>
      <c r="PTN1" s="17"/>
      <c r="PTO1" s="17"/>
      <c r="PTP1" s="17"/>
      <c r="PTQ1" s="17"/>
      <c r="PTR1" s="17"/>
      <c r="PTS1" s="17"/>
      <c r="PTT1" s="17"/>
      <c r="PTU1" s="17"/>
      <c r="PTV1" s="17"/>
      <c r="PTW1" s="17"/>
      <c r="PTX1" s="17"/>
      <c r="PTY1" s="17"/>
      <c r="PTZ1" s="17"/>
      <c r="PUA1" s="17"/>
      <c r="PUB1" s="17"/>
      <c r="PUC1" s="17"/>
      <c r="PUD1" s="17"/>
      <c r="PUE1" s="17"/>
      <c r="PUF1" s="17"/>
      <c r="PUG1" s="17"/>
      <c r="PUH1" s="17"/>
      <c r="PUI1" s="17"/>
      <c r="PUJ1" s="17"/>
      <c r="PUK1" s="17"/>
      <c r="PUL1" s="17"/>
      <c r="PUM1" s="17"/>
      <c r="PUN1" s="17"/>
      <c r="PUO1" s="17"/>
      <c r="PUP1" s="17"/>
      <c r="PUQ1" s="17"/>
      <c r="PUR1" s="17"/>
      <c r="PUS1" s="17"/>
      <c r="PUT1" s="17"/>
      <c r="PUU1" s="17"/>
      <c r="PUV1" s="17"/>
      <c r="PUW1" s="17"/>
      <c r="PUX1" s="17"/>
      <c r="PUY1" s="17"/>
      <c r="PUZ1" s="17"/>
      <c r="PVA1" s="17"/>
      <c r="PVB1" s="17"/>
      <c r="PVC1" s="17"/>
      <c r="PVD1" s="17"/>
      <c r="PVE1" s="17"/>
      <c r="PVF1" s="17"/>
      <c r="PVG1" s="17"/>
      <c r="PVH1" s="17"/>
      <c r="PVI1" s="17"/>
      <c r="PVJ1" s="17"/>
      <c r="PVK1" s="17"/>
      <c r="PVL1" s="17"/>
      <c r="PVM1" s="17"/>
      <c r="PVN1" s="17"/>
      <c r="PVO1" s="17"/>
      <c r="PVP1" s="17"/>
      <c r="PVQ1" s="17"/>
      <c r="PVR1" s="17"/>
      <c r="PVS1" s="17"/>
      <c r="PVT1" s="17"/>
      <c r="PVU1" s="17"/>
      <c r="PVV1" s="17"/>
      <c r="PVW1" s="17"/>
      <c r="PVX1" s="17"/>
      <c r="PVY1" s="17"/>
      <c r="PVZ1" s="17"/>
      <c r="PWA1" s="17"/>
      <c r="PWB1" s="17"/>
      <c r="PWC1" s="17"/>
      <c r="PWD1" s="17"/>
      <c r="PWE1" s="17"/>
      <c r="PWF1" s="17"/>
      <c r="PWG1" s="17"/>
      <c r="PWH1" s="17"/>
      <c r="PWI1" s="17"/>
      <c r="PWJ1" s="17"/>
      <c r="PWK1" s="17"/>
      <c r="PWL1" s="17"/>
      <c r="PWM1" s="17"/>
      <c r="PWN1" s="17"/>
      <c r="PWO1" s="17"/>
      <c r="PWP1" s="17"/>
      <c r="PWQ1" s="17"/>
      <c r="PWR1" s="17"/>
      <c r="PWS1" s="17"/>
      <c r="PWT1" s="17"/>
      <c r="PWU1" s="17"/>
      <c r="PWV1" s="17"/>
      <c r="PWW1" s="17"/>
      <c r="PWX1" s="17"/>
      <c r="PWY1" s="17"/>
      <c r="PWZ1" s="17"/>
      <c r="PXA1" s="17"/>
      <c r="PXB1" s="17"/>
      <c r="PXC1" s="17"/>
      <c r="PXD1" s="17"/>
      <c r="PXE1" s="17"/>
      <c r="PXF1" s="17"/>
      <c r="PXG1" s="17"/>
      <c r="PXH1" s="17"/>
      <c r="PXI1" s="17"/>
      <c r="PXJ1" s="17"/>
      <c r="PXK1" s="17"/>
      <c r="PXL1" s="17"/>
      <c r="PXM1" s="17"/>
      <c r="PXN1" s="17"/>
      <c r="PXO1" s="17"/>
      <c r="PXP1" s="17"/>
      <c r="PXQ1" s="17"/>
      <c r="PXR1" s="17"/>
      <c r="PXS1" s="17"/>
      <c r="PXT1" s="17"/>
      <c r="PXU1" s="17"/>
      <c r="PXV1" s="17"/>
      <c r="PXW1" s="17"/>
      <c r="PXX1" s="17"/>
      <c r="PXY1" s="17"/>
      <c r="PXZ1" s="17"/>
      <c r="PYA1" s="17"/>
      <c r="PYB1" s="17"/>
      <c r="PYC1" s="17"/>
      <c r="PYD1" s="17"/>
      <c r="PYE1" s="17"/>
      <c r="PYF1" s="17"/>
      <c r="PYG1" s="17"/>
      <c r="PYH1" s="17"/>
      <c r="PYI1" s="17"/>
      <c r="PYJ1" s="17"/>
      <c r="PYK1" s="17"/>
      <c r="PYL1" s="17"/>
      <c r="PYM1" s="17"/>
      <c r="PYN1" s="17"/>
      <c r="PYO1" s="17"/>
      <c r="PYP1" s="17"/>
      <c r="PYQ1" s="17"/>
      <c r="PYR1" s="17"/>
      <c r="PYS1" s="17"/>
      <c r="PYT1" s="17"/>
      <c r="PYU1" s="17"/>
      <c r="PYV1" s="17"/>
      <c r="PYW1" s="17"/>
      <c r="PYX1" s="17"/>
      <c r="PYY1" s="17"/>
      <c r="PYZ1" s="17"/>
      <c r="PZA1" s="17"/>
      <c r="PZB1" s="17"/>
      <c r="PZC1" s="17"/>
      <c r="PZD1" s="17"/>
      <c r="PZE1" s="17"/>
      <c r="PZF1" s="17"/>
      <c r="PZG1" s="17"/>
      <c r="PZH1" s="17"/>
      <c r="PZI1" s="17"/>
      <c r="PZJ1" s="17"/>
      <c r="PZK1" s="17"/>
      <c r="PZL1" s="17"/>
      <c r="PZM1" s="17"/>
      <c r="PZN1" s="17"/>
      <c r="PZO1" s="17"/>
      <c r="PZP1" s="17"/>
      <c r="PZQ1" s="17"/>
      <c r="PZR1" s="17"/>
      <c r="PZS1" s="17"/>
      <c r="PZT1" s="17"/>
      <c r="PZU1" s="17"/>
      <c r="PZV1" s="17"/>
      <c r="PZW1" s="17"/>
      <c r="PZX1" s="17"/>
      <c r="PZY1" s="17"/>
      <c r="PZZ1" s="17"/>
      <c r="QAA1" s="17"/>
      <c r="QAB1" s="17"/>
      <c r="QAC1" s="17"/>
      <c r="QAD1" s="17"/>
      <c r="QAE1" s="17"/>
      <c r="QAF1" s="17"/>
      <c r="QAG1" s="17"/>
      <c r="QAH1" s="17"/>
      <c r="QAI1" s="17"/>
      <c r="QAJ1" s="17"/>
      <c r="QAK1" s="17"/>
      <c r="QAL1" s="17"/>
      <c r="QAM1" s="17"/>
      <c r="QAN1" s="17"/>
      <c r="QAO1" s="17"/>
      <c r="QAP1" s="17"/>
      <c r="QAQ1" s="17"/>
      <c r="QAR1" s="17"/>
      <c r="QAS1" s="17"/>
      <c r="QAT1" s="17"/>
      <c r="QAU1" s="17"/>
      <c r="QAV1" s="17"/>
      <c r="QAW1" s="17"/>
      <c r="QAX1" s="17"/>
      <c r="QAY1" s="17"/>
      <c r="QAZ1" s="17"/>
      <c r="QBA1" s="17"/>
      <c r="QBB1" s="17"/>
      <c r="QBC1" s="17"/>
      <c r="QBD1" s="17"/>
      <c r="QBE1" s="17"/>
      <c r="QBF1" s="17"/>
      <c r="QBG1" s="17"/>
      <c r="QBH1" s="17"/>
      <c r="QBI1" s="17"/>
      <c r="QBJ1" s="17"/>
      <c r="QBK1" s="17"/>
      <c r="QBL1" s="17"/>
      <c r="QBM1" s="17"/>
      <c r="QBN1" s="17"/>
      <c r="QBO1" s="17"/>
      <c r="QBP1" s="17"/>
      <c r="QBQ1" s="17"/>
      <c r="QBR1" s="17"/>
      <c r="QBS1" s="17"/>
      <c r="QBT1" s="17"/>
      <c r="QBU1" s="17"/>
      <c r="QBV1" s="17"/>
      <c r="QBW1" s="17"/>
      <c r="QBX1" s="17"/>
      <c r="QBY1" s="17"/>
      <c r="QBZ1" s="17"/>
      <c r="QCA1" s="17"/>
      <c r="QCB1" s="17"/>
      <c r="QCC1" s="17"/>
      <c r="QCD1" s="17"/>
      <c r="QCE1" s="17"/>
      <c r="QCF1" s="17"/>
      <c r="QCG1" s="17"/>
      <c r="QCH1" s="17"/>
      <c r="QCI1" s="17"/>
      <c r="QCJ1" s="17"/>
      <c r="QCK1" s="17"/>
      <c r="QCL1" s="17"/>
      <c r="QCM1" s="17"/>
      <c r="QCN1" s="17"/>
      <c r="QCO1" s="17"/>
      <c r="QCP1" s="17"/>
      <c r="QCQ1" s="17"/>
      <c r="QCR1" s="17"/>
      <c r="QCS1" s="17"/>
      <c r="QCT1" s="17"/>
      <c r="QCU1" s="17"/>
      <c r="QCV1" s="17"/>
      <c r="QCW1" s="17"/>
      <c r="QCX1" s="17"/>
      <c r="QCY1" s="17"/>
      <c r="QCZ1" s="17"/>
      <c r="QDA1" s="17"/>
      <c r="QDB1" s="17"/>
      <c r="QDC1" s="17"/>
      <c r="QDD1" s="17"/>
      <c r="QDE1" s="17"/>
      <c r="QDF1" s="17"/>
      <c r="QDG1" s="17"/>
      <c r="QDH1" s="17"/>
      <c r="QDI1" s="17"/>
      <c r="QDJ1" s="17"/>
      <c r="QDK1" s="17"/>
      <c r="QDL1" s="17"/>
      <c r="QDM1" s="17"/>
      <c r="QDN1" s="17"/>
      <c r="QDO1" s="17"/>
      <c r="QDP1" s="17"/>
      <c r="QDQ1" s="17"/>
      <c r="QDR1" s="17"/>
      <c r="QDS1" s="17"/>
      <c r="QDT1" s="17"/>
      <c r="QDU1" s="17"/>
      <c r="QDV1" s="17"/>
      <c r="QDW1" s="17"/>
      <c r="QDX1" s="17"/>
      <c r="QDY1" s="17"/>
      <c r="QDZ1" s="17"/>
      <c r="QEA1" s="17"/>
      <c r="QEB1" s="17"/>
      <c r="QEC1" s="17"/>
      <c r="QED1" s="17"/>
      <c r="QEE1" s="17"/>
      <c r="QEF1" s="17"/>
      <c r="QEG1" s="17"/>
      <c r="QEH1" s="17"/>
      <c r="QEI1" s="17"/>
      <c r="QEJ1" s="17"/>
      <c r="QEK1" s="17"/>
      <c r="QEL1" s="17"/>
      <c r="QEM1" s="17"/>
      <c r="QEN1" s="17"/>
      <c r="QEO1" s="17"/>
      <c r="QEP1" s="17"/>
      <c r="QEQ1" s="17"/>
      <c r="QER1" s="17"/>
      <c r="QES1" s="17"/>
      <c r="QET1" s="17"/>
      <c r="QEU1" s="17"/>
      <c r="QEV1" s="17"/>
      <c r="QEW1" s="17"/>
      <c r="QEX1" s="17"/>
      <c r="QEY1" s="17"/>
      <c r="QEZ1" s="17"/>
      <c r="QFA1" s="17"/>
      <c r="QFB1" s="17"/>
      <c r="QFC1" s="17"/>
      <c r="QFD1" s="17"/>
      <c r="QFE1" s="17"/>
      <c r="QFF1" s="17"/>
      <c r="QFG1" s="17"/>
      <c r="QFH1" s="17"/>
      <c r="QFI1" s="17"/>
      <c r="QFJ1" s="17"/>
      <c r="QFK1" s="17"/>
      <c r="QFL1" s="17"/>
      <c r="QFM1" s="17"/>
      <c r="QFN1" s="17"/>
      <c r="QFO1" s="17"/>
      <c r="QFP1" s="17"/>
      <c r="QFQ1" s="17"/>
      <c r="QFR1" s="17"/>
      <c r="QFS1" s="17"/>
      <c r="QFT1" s="17"/>
      <c r="QFU1" s="17"/>
      <c r="QFV1" s="17"/>
      <c r="QFW1" s="17"/>
      <c r="QFX1" s="17"/>
      <c r="QFY1" s="17"/>
      <c r="QFZ1" s="17"/>
      <c r="QGA1" s="17"/>
      <c r="QGB1" s="17"/>
      <c r="QGC1" s="17"/>
      <c r="QGD1" s="17"/>
      <c r="QGE1" s="17"/>
      <c r="QGF1" s="17"/>
      <c r="QGG1" s="17"/>
      <c r="QGH1" s="17"/>
      <c r="QGI1" s="17"/>
      <c r="QGJ1" s="17"/>
      <c r="QGK1" s="17"/>
      <c r="QGL1" s="17"/>
      <c r="QGM1" s="17"/>
      <c r="QGN1" s="17"/>
      <c r="QGO1" s="17"/>
      <c r="QGP1" s="17"/>
      <c r="QGQ1" s="17"/>
      <c r="QGR1" s="17"/>
      <c r="QGS1" s="17"/>
      <c r="QGT1" s="17"/>
      <c r="QGU1" s="17"/>
      <c r="QGV1" s="17"/>
      <c r="QGW1" s="17"/>
      <c r="QGX1" s="17"/>
      <c r="QGY1" s="17"/>
      <c r="QGZ1" s="17"/>
      <c r="QHA1" s="17"/>
      <c r="QHB1" s="17"/>
      <c r="QHC1" s="17"/>
      <c r="QHD1" s="17"/>
      <c r="QHE1" s="17"/>
      <c r="QHF1" s="17"/>
      <c r="QHG1" s="17"/>
      <c r="QHH1" s="17"/>
      <c r="QHI1" s="17"/>
      <c r="QHJ1" s="17"/>
      <c r="QHK1" s="17"/>
      <c r="QHL1" s="17"/>
      <c r="QHM1" s="17"/>
      <c r="QHN1" s="17"/>
      <c r="QHO1" s="17"/>
      <c r="QHP1" s="17"/>
      <c r="QHQ1" s="17"/>
      <c r="QHR1" s="17"/>
      <c r="QHS1" s="17"/>
      <c r="QHT1" s="17"/>
      <c r="QHU1" s="17"/>
      <c r="QHV1" s="17"/>
      <c r="QHW1" s="17"/>
      <c r="QHX1" s="17"/>
      <c r="QHY1" s="17"/>
      <c r="QHZ1" s="17"/>
      <c r="QIA1" s="17"/>
      <c r="QIB1" s="17"/>
      <c r="QIC1" s="17"/>
      <c r="QID1" s="17"/>
      <c r="QIE1" s="17"/>
      <c r="QIF1" s="17"/>
      <c r="QIG1" s="17"/>
      <c r="QIH1" s="17"/>
      <c r="QII1" s="17"/>
      <c r="QIJ1" s="17"/>
      <c r="QIK1" s="17"/>
      <c r="QIL1" s="17"/>
      <c r="QIM1" s="17"/>
      <c r="QIN1" s="17"/>
      <c r="QIO1" s="17"/>
      <c r="QIP1" s="17"/>
      <c r="QIQ1" s="17"/>
      <c r="QIR1" s="17"/>
      <c r="QIS1" s="17"/>
      <c r="QIT1" s="17"/>
      <c r="QIU1" s="17"/>
      <c r="QIV1" s="17"/>
      <c r="QIW1" s="17"/>
      <c r="QIX1" s="17"/>
      <c r="QIY1" s="17"/>
      <c r="QIZ1" s="17"/>
      <c r="QJA1" s="17"/>
      <c r="QJB1" s="17"/>
      <c r="QJC1" s="17"/>
      <c r="QJD1" s="17"/>
      <c r="QJE1" s="17"/>
      <c r="QJF1" s="17"/>
      <c r="QJG1" s="17"/>
      <c r="QJH1" s="17"/>
      <c r="QJI1" s="17"/>
      <c r="QJJ1" s="17"/>
      <c r="QJK1" s="17"/>
      <c r="QJL1" s="17"/>
      <c r="QJM1" s="17"/>
      <c r="QJN1" s="17"/>
      <c r="QJO1" s="17"/>
      <c r="QJP1" s="17"/>
      <c r="QJQ1" s="17"/>
      <c r="QJR1" s="17"/>
      <c r="QJS1" s="17"/>
      <c r="QJT1" s="17"/>
      <c r="QJU1" s="17"/>
      <c r="QJV1" s="17"/>
      <c r="QJW1" s="17"/>
      <c r="QJX1" s="17"/>
      <c r="QJY1" s="17"/>
      <c r="QJZ1" s="17"/>
      <c r="QKA1" s="17"/>
      <c r="QKB1" s="17"/>
      <c r="QKC1" s="17"/>
      <c r="QKD1" s="17"/>
      <c r="QKE1" s="17"/>
      <c r="QKF1" s="17"/>
      <c r="QKG1" s="17"/>
      <c r="QKH1" s="17"/>
      <c r="QKI1" s="17"/>
      <c r="QKJ1" s="17"/>
      <c r="QKK1" s="17"/>
      <c r="QKL1" s="17"/>
      <c r="QKM1" s="17"/>
      <c r="QKN1" s="17"/>
      <c r="QKO1" s="17"/>
      <c r="QKP1" s="17"/>
      <c r="QKQ1" s="17"/>
      <c r="QKR1" s="17"/>
      <c r="QKS1" s="17"/>
      <c r="QKT1" s="17"/>
      <c r="QKU1" s="17"/>
      <c r="QKV1" s="17"/>
      <c r="QKW1" s="17"/>
      <c r="QKX1" s="17"/>
      <c r="QKY1" s="17"/>
      <c r="QKZ1" s="17"/>
      <c r="QLA1" s="17"/>
      <c r="QLB1" s="17"/>
      <c r="QLC1" s="17"/>
      <c r="QLD1" s="17"/>
      <c r="QLE1" s="17"/>
      <c r="QLF1" s="17"/>
      <c r="QLG1" s="17"/>
      <c r="QLH1" s="17"/>
      <c r="QLI1" s="17"/>
      <c r="QLJ1" s="17"/>
      <c r="QLK1" s="17"/>
      <c r="QLL1" s="17"/>
      <c r="QLM1" s="17"/>
      <c r="QLN1" s="17"/>
      <c r="QLO1" s="17"/>
      <c r="QLP1" s="17"/>
      <c r="QLQ1" s="17"/>
      <c r="QLR1" s="17"/>
      <c r="QLS1" s="17"/>
      <c r="QLT1" s="17"/>
      <c r="QLU1" s="17"/>
      <c r="QLV1" s="17"/>
      <c r="QLW1" s="17"/>
      <c r="QLX1" s="17"/>
      <c r="QLY1" s="17"/>
      <c r="QLZ1" s="17"/>
      <c r="QMA1" s="17"/>
      <c r="QMB1" s="17"/>
      <c r="QMC1" s="17"/>
      <c r="QMD1" s="17"/>
      <c r="QME1" s="17"/>
      <c r="QMF1" s="17"/>
      <c r="QMG1" s="17"/>
      <c r="QMH1" s="17"/>
      <c r="QMI1" s="17"/>
      <c r="QMJ1" s="17"/>
      <c r="QMK1" s="17"/>
      <c r="QML1" s="17"/>
      <c r="QMM1" s="17"/>
      <c r="QMN1" s="17"/>
      <c r="QMO1" s="17"/>
      <c r="QMP1" s="17"/>
      <c r="QMQ1" s="17"/>
      <c r="QMR1" s="17"/>
      <c r="QMS1" s="17"/>
      <c r="QMT1" s="17"/>
      <c r="QMU1" s="17"/>
      <c r="QMV1" s="17"/>
      <c r="QMW1" s="17"/>
      <c r="QMX1" s="17"/>
      <c r="QMY1" s="17"/>
      <c r="QMZ1" s="17"/>
      <c r="QNA1" s="17"/>
      <c r="QNB1" s="17"/>
      <c r="QNC1" s="17"/>
      <c r="QND1" s="17"/>
      <c r="QNE1" s="17"/>
      <c r="QNF1" s="17"/>
      <c r="QNG1" s="17"/>
      <c r="QNH1" s="17"/>
      <c r="QNI1" s="17"/>
      <c r="QNJ1" s="17"/>
      <c r="QNK1" s="17"/>
      <c r="QNL1" s="17"/>
      <c r="QNM1" s="17"/>
      <c r="QNN1" s="17"/>
      <c r="QNO1" s="17"/>
      <c r="QNP1" s="17"/>
      <c r="QNQ1" s="17"/>
      <c r="QNR1" s="17"/>
      <c r="QNS1" s="17"/>
      <c r="QNT1" s="17"/>
      <c r="QNU1" s="17"/>
      <c r="QNV1" s="17"/>
      <c r="QNW1" s="17"/>
      <c r="QNX1" s="17"/>
      <c r="QNY1" s="17"/>
      <c r="QNZ1" s="17"/>
      <c r="QOA1" s="17"/>
      <c r="QOB1" s="17"/>
      <c r="QOC1" s="17"/>
      <c r="QOD1" s="17"/>
      <c r="QOE1" s="17"/>
      <c r="QOF1" s="17"/>
      <c r="QOG1" s="17"/>
      <c r="QOH1" s="17"/>
      <c r="QOI1" s="17"/>
      <c r="QOJ1" s="17"/>
      <c r="QOK1" s="17"/>
      <c r="QOL1" s="17"/>
      <c r="QOM1" s="17"/>
      <c r="QON1" s="17"/>
      <c r="QOO1" s="17"/>
      <c r="QOP1" s="17"/>
      <c r="QOQ1" s="17"/>
      <c r="QOR1" s="17"/>
      <c r="QOS1" s="17"/>
      <c r="QOT1" s="17"/>
      <c r="QOU1" s="17"/>
      <c r="QOV1" s="17"/>
      <c r="QOW1" s="17"/>
      <c r="QOX1" s="17"/>
      <c r="QOY1" s="17"/>
      <c r="QOZ1" s="17"/>
      <c r="QPA1" s="17"/>
      <c r="QPB1" s="17"/>
      <c r="QPC1" s="17"/>
      <c r="QPD1" s="17"/>
      <c r="QPE1" s="17"/>
      <c r="QPF1" s="17"/>
      <c r="QPG1" s="17"/>
      <c r="QPH1" s="17"/>
      <c r="QPI1" s="17"/>
      <c r="QPJ1" s="17"/>
      <c r="QPK1" s="17"/>
      <c r="QPL1" s="17"/>
      <c r="QPM1" s="17"/>
      <c r="QPN1" s="17"/>
      <c r="QPO1" s="17"/>
      <c r="QPP1" s="17"/>
      <c r="QPQ1" s="17"/>
      <c r="QPR1" s="17"/>
      <c r="QPS1" s="17"/>
      <c r="QPT1" s="17"/>
      <c r="QPU1" s="17"/>
      <c r="QPV1" s="17"/>
      <c r="QPW1" s="17"/>
      <c r="QPX1" s="17"/>
      <c r="QPY1" s="17"/>
      <c r="QPZ1" s="17"/>
      <c r="QQA1" s="17"/>
      <c r="QQB1" s="17"/>
      <c r="QQC1" s="17"/>
      <c r="QQD1" s="17"/>
      <c r="QQE1" s="17"/>
      <c r="QQF1" s="17"/>
      <c r="QQG1" s="17"/>
      <c r="QQH1" s="17"/>
      <c r="QQI1" s="17"/>
      <c r="QQJ1" s="17"/>
      <c r="QQK1" s="17"/>
      <c r="QQL1" s="17"/>
      <c r="QQM1" s="17"/>
      <c r="QQN1" s="17"/>
      <c r="QQO1" s="17"/>
      <c r="QQP1" s="17"/>
      <c r="QQQ1" s="17"/>
      <c r="QQR1" s="17"/>
      <c r="QQS1" s="17"/>
      <c r="QQT1" s="17"/>
      <c r="QQU1" s="17"/>
      <c r="QQV1" s="17"/>
      <c r="QQW1" s="17"/>
      <c r="QQX1" s="17"/>
      <c r="QQY1" s="17"/>
      <c r="QQZ1" s="17"/>
      <c r="QRA1" s="17"/>
      <c r="QRB1" s="17"/>
      <c r="QRC1" s="17"/>
      <c r="QRD1" s="17"/>
      <c r="QRE1" s="17"/>
      <c r="QRF1" s="17"/>
      <c r="QRG1" s="17"/>
      <c r="QRH1" s="17"/>
      <c r="QRI1" s="17"/>
      <c r="QRJ1" s="17"/>
      <c r="QRK1" s="17"/>
      <c r="QRL1" s="17"/>
      <c r="QRM1" s="17"/>
      <c r="QRN1" s="17"/>
      <c r="QRO1" s="17"/>
      <c r="QRP1" s="17"/>
      <c r="QRQ1" s="17"/>
      <c r="QRR1" s="17"/>
      <c r="QRS1" s="17"/>
      <c r="QRT1" s="17"/>
      <c r="QRU1" s="17"/>
      <c r="QRV1" s="17"/>
      <c r="QRW1" s="17"/>
      <c r="QRX1" s="17"/>
      <c r="QRY1" s="17"/>
      <c r="QRZ1" s="17"/>
      <c r="QSA1" s="17"/>
      <c r="QSB1" s="17"/>
      <c r="QSC1" s="17"/>
      <c r="QSD1" s="17"/>
      <c r="QSE1" s="17"/>
      <c r="QSF1" s="17"/>
      <c r="QSG1" s="17"/>
      <c r="QSH1" s="17"/>
      <c r="QSI1" s="17"/>
      <c r="QSJ1" s="17"/>
      <c r="QSK1" s="17"/>
      <c r="QSL1" s="17"/>
      <c r="QSM1" s="17"/>
      <c r="QSN1" s="17"/>
      <c r="QSO1" s="17"/>
      <c r="QSP1" s="17"/>
      <c r="QSQ1" s="17"/>
      <c r="QSR1" s="17"/>
      <c r="QSS1" s="17"/>
      <c r="QST1" s="17"/>
      <c r="QSU1" s="17"/>
      <c r="QSV1" s="17"/>
      <c r="QSW1" s="17"/>
      <c r="QSX1" s="17"/>
      <c r="QSY1" s="17"/>
      <c r="QSZ1" s="17"/>
      <c r="QTA1" s="17"/>
      <c r="QTB1" s="17"/>
      <c r="QTC1" s="17"/>
      <c r="QTD1" s="17"/>
      <c r="QTE1" s="17"/>
      <c r="QTF1" s="17"/>
      <c r="QTG1" s="17"/>
      <c r="QTH1" s="17"/>
      <c r="QTI1" s="17"/>
      <c r="QTJ1" s="17"/>
      <c r="QTK1" s="17"/>
      <c r="QTL1" s="17"/>
      <c r="QTM1" s="17"/>
      <c r="QTN1" s="17"/>
      <c r="QTO1" s="17"/>
      <c r="QTP1" s="17"/>
      <c r="QTQ1" s="17"/>
      <c r="QTR1" s="17"/>
      <c r="QTS1" s="17"/>
      <c r="QTT1" s="17"/>
      <c r="QTU1" s="17"/>
      <c r="QTV1" s="17"/>
      <c r="QTW1" s="17"/>
      <c r="QTX1" s="17"/>
      <c r="QTY1" s="17"/>
      <c r="QTZ1" s="17"/>
      <c r="QUA1" s="17"/>
      <c r="QUB1" s="17"/>
      <c r="QUC1" s="17"/>
      <c r="QUD1" s="17"/>
      <c r="QUE1" s="17"/>
      <c r="QUF1" s="17"/>
      <c r="QUG1" s="17"/>
      <c r="QUH1" s="17"/>
      <c r="QUI1" s="17"/>
      <c r="QUJ1" s="17"/>
      <c r="QUK1" s="17"/>
      <c r="QUL1" s="17"/>
      <c r="QUM1" s="17"/>
      <c r="QUN1" s="17"/>
      <c r="QUO1" s="17"/>
      <c r="QUP1" s="17"/>
      <c r="QUQ1" s="17"/>
      <c r="QUR1" s="17"/>
      <c r="QUS1" s="17"/>
      <c r="QUT1" s="17"/>
      <c r="QUU1" s="17"/>
      <c r="QUV1" s="17"/>
      <c r="QUW1" s="17"/>
      <c r="QUX1" s="17"/>
      <c r="QUY1" s="17"/>
      <c r="QUZ1" s="17"/>
      <c r="QVA1" s="17"/>
      <c r="QVB1" s="17"/>
      <c r="QVC1" s="17"/>
      <c r="QVD1" s="17"/>
      <c r="QVE1" s="17"/>
      <c r="QVF1" s="17"/>
      <c r="QVG1" s="17"/>
      <c r="QVH1" s="17"/>
      <c r="QVI1" s="17"/>
      <c r="QVJ1" s="17"/>
      <c r="QVK1" s="17"/>
      <c r="QVL1" s="17"/>
      <c r="QVM1" s="17"/>
      <c r="QVN1" s="17"/>
      <c r="QVO1" s="17"/>
      <c r="QVP1" s="17"/>
      <c r="QVQ1" s="17"/>
      <c r="QVR1" s="17"/>
      <c r="QVS1" s="17"/>
      <c r="QVT1" s="17"/>
      <c r="QVU1" s="17"/>
      <c r="QVV1" s="17"/>
      <c r="QVW1" s="17"/>
      <c r="QVX1" s="17"/>
      <c r="QVY1" s="17"/>
      <c r="QVZ1" s="17"/>
      <c r="QWA1" s="17"/>
      <c r="QWB1" s="17"/>
      <c r="QWC1" s="17"/>
      <c r="QWD1" s="17"/>
      <c r="QWE1" s="17"/>
      <c r="QWF1" s="17"/>
      <c r="QWG1" s="17"/>
      <c r="QWH1" s="17"/>
      <c r="QWI1" s="17"/>
      <c r="QWJ1" s="17"/>
      <c r="QWK1" s="17"/>
      <c r="QWL1" s="17"/>
      <c r="QWM1" s="17"/>
      <c r="QWN1" s="17"/>
      <c r="QWO1" s="17"/>
      <c r="QWP1" s="17"/>
      <c r="QWQ1" s="17"/>
      <c r="QWR1" s="17"/>
      <c r="QWS1" s="17"/>
      <c r="QWT1" s="17"/>
      <c r="QWU1" s="17"/>
      <c r="QWV1" s="17"/>
      <c r="QWW1" s="17"/>
      <c r="QWX1" s="17"/>
      <c r="QWY1" s="17"/>
      <c r="QWZ1" s="17"/>
      <c r="QXA1" s="17"/>
      <c r="QXB1" s="17"/>
      <c r="QXC1" s="17"/>
      <c r="QXD1" s="17"/>
      <c r="QXE1" s="17"/>
      <c r="QXF1" s="17"/>
      <c r="QXG1" s="17"/>
      <c r="QXH1" s="17"/>
      <c r="QXI1" s="17"/>
      <c r="QXJ1" s="17"/>
      <c r="QXK1" s="17"/>
      <c r="QXL1" s="17"/>
      <c r="QXM1" s="17"/>
      <c r="QXN1" s="17"/>
      <c r="QXO1" s="17"/>
      <c r="QXP1" s="17"/>
      <c r="QXQ1" s="17"/>
      <c r="QXR1" s="17"/>
      <c r="QXS1" s="17"/>
      <c r="QXT1" s="17"/>
      <c r="QXU1" s="17"/>
      <c r="QXV1" s="17"/>
      <c r="QXW1" s="17"/>
      <c r="QXX1" s="17"/>
      <c r="QXY1" s="17"/>
      <c r="QXZ1" s="17"/>
      <c r="QYA1" s="17"/>
      <c r="QYB1" s="17"/>
      <c r="QYC1" s="17"/>
      <c r="QYD1" s="17"/>
      <c r="QYE1" s="17"/>
      <c r="QYF1" s="17"/>
      <c r="QYG1" s="17"/>
      <c r="QYH1" s="17"/>
      <c r="QYI1" s="17"/>
      <c r="QYJ1" s="17"/>
      <c r="QYK1" s="17"/>
      <c r="QYL1" s="17"/>
      <c r="QYM1" s="17"/>
      <c r="QYN1" s="17"/>
      <c r="QYO1" s="17"/>
      <c r="QYP1" s="17"/>
      <c r="QYQ1" s="17"/>
      <c r="QYR1" s="17"/>
      <c r="QYS1" s="17"/>
      <c r="QYT1" s="17"/>
      <c r="QYU1" s="17"/>
      <c r="QYV1" s="17"/>
      <c r="QYW1" s="17"/>
      <c r="QYX1" s="17"/>
      <c r="QYY1" s="17"/>
      <c r="QYZ1" s="17"/>
      <c r="QZA1" s="17"/>
      <c r="QZB1" s="17"/>
      <c r="QZC1" s="17"/>
      <c r="QZD1" s="17"/>
      <c r="QZE1" s="17"/>
      <c r="QZF1" s="17"/>
      <c r="QZG1" s="17"/>
      <c r="QZH1" s="17"/>
      <c r="QZI1" s="17"/>
      <c r="QZJ1" s="17"/>
      <c r="QZK1" s="17"/>
      <c r="QZL1" s="17"/>
      <c r="QZM1" s="17"/>
      <c r="QZN1" s="17"/>
      <c r="QZO1" s="17"/>
      <c r="QZP1" s="17"/>
      <c r="QZQ1" s="17"/>
      <c r="QZR1" s="17"/>
      <c r="QZS1" s="17"/>
      <c r="QZT1" s="17"/>
      <c r="QZU1" s="17"/>
      <c r="QZV1" s="17"/>
      <c r="QZW1" s="17"/>
      <c r="QZX1" s="17"/>
      <c r="QZY1" s="17"/>
      <c r="QZZ1" s="17"/>
      <c r="RAA1" s="17"/>
      <c r="RAB1" s="17"/>
      <c r="RAC1" s="17"/>
      <c r="RAD1" s="17"/>
      <c r="RAE1" s="17"/>
      <c r="RAF1" s="17"/>
      <c r="RAG1" s="17"/>
      <c r="RAH1" s="17"/>
      <c r="RAI1" s="17"/>
      <c r="RAJ1" s="17"/>
      <c r="RAK1" s="17"/>
      <c r="RAL1" s="17"/>
      <c r="RAM1" s="17"/>
      <c r="RAN1" s="17"/>
      <c r="RAO1" s="17"/>
      <c r="RAP1" s="17"/>
      <c r="RAQ1" s="17"/>
      <c r="RAR1" s="17"/>
      <c r="RAS1" s="17"/>
      <c r="RAT1" s="17"/>
      <c r="RAU1" s="17"/>
      <c r="RAV1" s="17"/>
      <c r="RAW1" s="17"/>
      <c r="RAX1" s="17"/>
      <c r="RAY1" s="17"/>
      <c r="RAZ1" s="17"/>
      <c r="RBA1" s="17"/>
      <c r="RBB1" s="17"/>
      <c r="RBC1" s="17"/>
      <c r="RBD1" s="17"/>
      <c r="RBE1" s="17"/>
      <c r="RBF1" s="17"/>
      <c r="RBG1" s="17"/>
      <c r="RBH1" s="17"/>
      <c r="RBI1" s="17"/>
      <c r="RBJ1" s="17"/>
      <c r="RBK1" s="17"/>
      <c r="RBL1" s="17"/>
      <c r="RBM1" s="17"/>
      <c r="RBN1" s="17"/>
      <c r="RBO1" s="17"/>
      <c r="RBP1" s="17"/>
      <c r="RBQ1" s="17"/>
      <c r="RBR1" s="17"/>
      <c r="RBS1" s="17"/>
      <c r="RBT1" s="17"/>
      <c r="RBU1" s="17"/>
      <c r="RBV1" s="17"/>
      <c r="RBW1" s="17"/>
      <c r="RBX1" s="17"/>
      <c r="RBY1" s="17"/>
      <c r="RBZ1" s="17"/>
      <c r="RCA1" s="17"/>
      <c r="RCB1" s="17"/>
      <c r="RCC1" s="17"/>
      <c r="RCD1" s="17"/>
      <c r="RCE1" s="17"/>
      <c r="RCF1" s="17"/>
      <c r="RCG1" s="17"/>
      <c r="RCH1" s="17"/>
      <c r="RCI1" s="17"/>
      <c r="RCJ1" s="17"/>
      <c r="RCK1" s="17"/>
      <c r="RCL1" s="17"/>
      <c r="RCM1" s="17"/>
      <c r="RCN1" s="17"/>
      <c r="RCO1" s="17"/>
      <c r="RCP1" s="17"/>
      <c r="RCQ1" s="17"/>
      <c r="RCR1" s="17"/>
      <c r="RCS1" s="17"/>
      <c r="RCT1" s="17"/>
      <c r="RCU1" s="17"/>
      <c r="RCV1" s="17"/>
      <c r="RCW1" s="17"/>
      <c r="RCX1" s="17"/>
      <c r="RCY1" s="17"/>
      <c r="RCZ1" s="17"/>
      <c r="RDA1" s="17"/>
      <c r="RDB1" s="17"/>
      <c r="RDC1" s="17"/>
      <c r="RDD1" s="17"/>
      <c r="RDE1" s="17"/>
      <c r="RDF1" s="17"/>
      <c r="RDG1" s="17"/>
      <c r="RDH1" s="17"/>
      <c r="RDI1" s="17"/>
      <c r="RDJ1" s="17"/>
      <c r="RDK1" s="17"/>
      <c r="RDL1" s="17"/>
      <c r="RDM1" s="17"/>
      <c r="RDN1" s="17"/>
      <c r="RDO1" s="17"/>
      <c r="RDP1" s="17"/>
      <c r="RDQ1" s="17"/>
      <c r="RDR1" s="17"/>
      <c r="RDS1" s="17"/>
      <c r="RDT1" s="17"/>
      <c r="RDU1" s="17"/>
      <c r="RDV1" s="17"/>
      <c r="RDW1" s="17"/>
      <c r="RDX1" s="17"/>
      <c r="RDY1" s="17"/>
      <c r="RDZ1" s="17"/>
      <c r="REA1" s="17"/>
      <c r="REB1" s="17"/>
      <c r="REC1" s="17"/>
      <c r="RED1" s="17"/>
      <c r="REE1" s="17"/>
      <c r="REF1" s="17"/>
      <c r="REG1" s="17"/>
      <c r="REH1" s="17"/>
      <c r="REI1" s="17"/>
      <c r="REJ1" s="17"/>
      <c r="REK1" s="17"/>
      <c r="REL1" s="17"/>
      <c r="REM1" s="17"/>
      <c r="REN1" s="17"/>
      <c r="REO1" s="17"/>
      <c r="REP1" s="17"/>
      <c r="REQ1" s="17"/>
      <c r="RER1" s="17"/>
      <c r="RES1" s="17"/>
      <c r="RET1" s="17"/>
      <c r="REU1" s="17"/>
      <c r="REV1" s="17"/>
      <c r="REW1" s="17"/>
      <c r="REX1" s="17"/>
      <c r="REY1" s="17"/>
      <c r="REZ1" s="17"/>
      <c r="RFA1" s="17"/>
      <c r="RFB1" s="17"/>
      <c r="RFC1" s="17"/>
      <c r="RFD1" s="17"/>
      <c r="RFE1" s="17"/>
      <c r="RFF1" s="17"/>
      <c r="RFG1" s="17"/>
      <c r="RFH1" s="17"/>
      <c r="RFI1" s="17"/>
      <c r="RFJ1" s="17"/>
      <c r="RFK1" s="17"/>
      <c r="RFL1" s="17"/>
      <c r="RFM1" s="17"/>
      <c r="RFN1" s="17"/>
      <c r="RFO1" s="17"/>
      <c r="RFP1" s="17"/>
      <c r="RFQ1" s="17"/>
      <c r="RFR1" s="17"/>
      <c r="RFS1" s="17"/>
      <c r="RFT1" s="17"/>
      <c r="RFU1" s="17"/>
      <c r="RFV1" s="17"/>
      <c r="RFW1" s="17"/>
      <c r="RFX1" s="17"/>
      <c r="RFY1" s="17"/>
      <c r="RFZ1" s="17"/>
      <c r="RGA1" s="17"/>
      <c r="RGB1" s="17"/>
      <c r="RGC1" s="17"/>
      <c r="RGD1" s="17"/>
      <c r="RGE1" s="17"/>
      <c r="RGF1" s="17"/>
      <c r="RGG1" s="17"/>
      <c r="RGH1" s="17"/>
      <c r="RGI1" s="17"/>
      <c r="RGJ1" s="17"/>
      <c r="RGK1" s="17"/>
      <c r="RGL1" s="17"/>
      <c r="RGM1" s="17"/>
      <c r="RGN1" s="17"/>
      <c r="RGO1" s="17"/>
      <c r="RGP1" s="17"/>
      <c r="RGQ1" s="17"/>
      <c r="RGR1" s="17"/>
      <c r="RGS1" s="17"/>
      <c r="RGT1" s="17"/>
      <c r="RGU1" s="17"/>
      <c r="RGV1" s="17"/>
      <c r="RGW1" s="17"/>
      <c r="RGX1" s="17"/>
      <c r="RGY1" s="17"/>
      <c r="RGZ1" s="17"/>
      <c r="RHA1" s="17"/>
      <c r="RHB1" s="17"/>
      <c r="RHC1" s="17"/>
      <c r="RHD1" s="17"/>
      <c r="RHE1" s="17"/>
      <c r="RHF1" s="17"/>
      <c r="RHG1" s="17"/>
      <c r="RHH1" s="17"/>
      <c r="RHI1" s="17"/>
      <c r="RHJ1" s="17"/>
      <c r="RHK1" s="17"/>
      <c r="RHL1" s="17"/>
      <c r="RHM1" s="17"/>
      <c r="RHN1" s="17"/>
      <c r="RHO1" s="17"/>
      <c r="RHP1" s="17"/>
      <c r="RHQ1" s="17"/>
      <c r="RHR1" s="17"/>
      <c r="RHS1" s="17"/>
      <c r="RHT1" s="17"/>
      <c r="RHU1" s="17"/>
      <c r="RHV1" s="17"/>
      <c r="RHW1" s="17"/>
      <c r="RHX1" s="17"/>
      <c r="RHY1" s="17"/>
      <c r="RHZ1" s="17"/>
      <c r="RIA1" s="17"/>
      <c r="RIB1" s="17"/>
      <c r="RIC1" s="17"/>
      <c r="RID1" s="17"/>
      <c r="RIE1" s="17"/>
      <c r="RIF1" s="17"/>
      <c r="RIG1" s="17"/>
      <c r="RIH1" s="17"/>
      <c r="RII1" s="17"/>
      <c r="RIJ1" s="17"/>
      <c r="RIK1" s="17"/>
      <c r="RIL1" s="17"/>
      <c r="RIM1" s="17"/>
      <c r="RIN1" s="17"/>
      <c r="RIO1" s="17"/>
      <c r="RIP1" s="17"/>
      <c r="RIQ1" s="17"/>
      <c r="RIR1" s="17"/>
      <c r="RIS1" s="17"/>
      <c r="RIT1" s="17"/>
      <c r="RIU1" s="17"/>
      <c r="RIV1" s="17"/>
      <c r="RIW1" s="17"/>
      <c r="RIX1" s="17"/>
      <c r="RIY1" s="17"/>
      <c r="RIZ1" s="17"/>
      <c r="RJA1" s="17"/>
      <c r="RJB1" s="17"/>
      <c r="RJC1" s="17"/>
      <c r="RJD1" s="17"/>
      <c r="RJE1" s="17"/>
      <c r="RJF1" s="17"/>
      <c r="RJG1" s="17"/>
      <c r="RJH1" s="17"/>
      <c r="RJI1" s="17"/>
      <c r="RJJ1" s="17"/>
      <c r="RJK1" s="17"/>
      <c r="RJL1" s="17"/>
      <c r="RJM1" s="17"/>
      <c r="RJN1" s="17"/>
      <c r="RJO1" s="17"/>
      <c r="RJP1" s="17"/>
      <c r="RJQ1" s="17"/>
      <c r="RJR1" s="17"/>
      <c r="RJS1" s="17"/>
      <c r="RJT1" s="17"/>
      <c r="RJU1" s="17"/>
      <c r="RJV1" s="17"/>
      <c r="RJW1" s="17"/>
      <c r="RJX1" s="17"/>
      <c r="RJY1" s="17"/>
      <c r="RJZ1" s="17"/>
      <c r="RKA1" s="17"/>
      <c r="RKB1" s="17"/>
      <c r="RKC1" s="17"/>
      <c r="RKD1" s="17"/>
      <c r="RKE1" s="17"/>
      <c r="RKF1" s="17"/>
      <c r="RKG1" s="17"/>
      <c r="RKH1" s="17"/>
      <c r="RKI1" s="17"/>
      <c r="RKJ1" s="17"/>
      <c r="RKK1" s="17"/>
      <c r="RKL1" s="17"/>
      <c r="RKM1" s="17"/>
      <c r="RKN1" s="17"/>
      <c r="RKO1" s="17"/>
      <c r="RKP1" s="17"/>
      <c r="RKQ1" s="17"/>
      <c r="RKR1" s="17"/>
      <c r="RKS1" s="17"/>
      <c r="RKT1" s="17"/>
      <c r="RKU1" s="17"/>
      <c r="RKV1" s="17"/>
      <c r="RKW1" s="17"/>
      <c r="RKX1" s="17"/>
      <c r="RKY1" s="17"/>
      <c r="RKZ1" s="17"/>
      <c r="RLA1" s="17"/>
      <c r="RLB1" s="17"/>
      <c r="RLC1" s="17"/>
      <c r="RLD1" s="17"/>
      <c r="RLE1" s="17"/>
      <c r="RLF1" s="17"/>
      <c r="RLG1" s="17"/>
      <c r="RLH1" s="17"/>
      <c r="RLI1" s="17"/>
      <c r="RLJ1" s="17"/>
      <c r="RLK1" s="17"/>
      <c r="RLL1" s="17"/>
      <c r="RLM1" s="17"/>
      <c r="RLN1" s="17"/>
      <c r="RLO1" s="17"/>
      <c r="RLP1" s="17"/>
      <c r="RLQ1" s="17"/>
      <c r="RLR1" s="17"/>
      <c r="RLS1" s="17"/>
      <c r="RLT1" s="17"/>
      <c r="RLU1" s="17"/>
      <c r="RLV1" s="17"/>
      <c r="RLW1" s="17"/>
      <c r="RLX1" s="17"/>
      <c r="RLY1" s="17"/>
      <c r="RLZ1" s="17"/>
      <c r="RMA1" s="17"/>
      <c r="RMB1" s="17"/>
      <c r="RMC1" s="17"/>
      <c r="RMD1" s="17"/>
      <c r="RME1" s="17"/>
      <c r="RMF1" s="17"/>
      <c r="RMG1" s="17"/>
      <c r="RMH1" s="17"/>
      <c r="RMI1" s="17"/>
      <c r="RMJ1" s="17"/>
      <c r="RMK1" s="17"/>
      <c r="RML1" s="17"/>
      <c r="RMM1" s="17"/>
      <c r="RMN1" s="17"/>
      <c r="RMO1" s="17"/>
      <c r="RMP1" s="17"/>
      <c r="RMQ1" s="17"/>
      <c r="RMR1" s="17"/>
      <c r="RMS1" s="17"/>
      <c r="RMT1" s="17"/>
      <c r="RMU1" s="17"/>
      <c r="RMV1" s="17"/>
      <c r="RMW1" s="17"/>
      <c r="RMX1" s="17"/>
      <c r="RMY1" s="17"/>
      <c r="RMZ1" s="17"/>
      <c r="RNA1" s="17"/>
      <c r="RNB1" s="17"/>
      <c r="RNC1" s="17"/>
      <c r="RND1" s="17"/>
      <c r="RNE1" s="17"/>
      <c r="RNF1" s="17"/>
      <c r="RNG1" s="17"/>
      <c r="RNH1" s="17"/>
      <c r="RNI1" s="17"/>
      <c r="RNJ1" s="17"/>
      <c r="RNK1" s="17"/>
      <c r="RNL1" s="17"/>
      <c r="RNM1" s="17"/>
      <c r="RNN1" s="17"/>
      <c r="RNO1" s="17"/>
      <c r="RNP1" s="17"/>
      <c r="RNQ1" s="17"/>
      <c r="RNR1" s="17"/>
      <c r="RNS1" s="17"/>
      <c r="RNT1" s="17"/>
      <c r="RNU1" s="17"/>
      <c r="RNV1" s="17"/>
      <c r="RNW1" s="17"/>
      <c r="RNX1" s="17"/>
      <c r="RNY1" s="17"/>
      <c r="RNZ1" s="17"/>
      <c r="ROA1" s="17"/>
      <c r="ROB1" s="17"/>
      <c r="ROC1" s="17"/>
      <c r="ROD1" s="17"/>
      <c r="ROE1" s="17"/>
      <c r="ROF1" s="17"/>
      <c r="ROG1" s="17"/>
      <c r="ROH1" s="17"/>
      <c r="ROI1" s="17"/>
      <c r="ROJ1" s="17"/>
      <c r="ROK1" s="17"/>
      <c r="ROL1" s="17"/>
      <c r="ROM1" s="17"/>
      <c r="RON1" s="17"/>
      <c r="ROO1" s="17"/>
      <c r="ROP1" s="17"/>
      <c r="ROQ1" s="17"/>
      <c r="ROR1" s="17"/>
      <c r="ROS1" s="17"/>
      <c r="ROT1" s="17"/>
      <c r="ROU1" s="17"/>
      <c r="ROV1" s="17"/>
      <c r="ROW1" s="17"/>
      <c r="ROX1" s="17"/>
      <c r="ROY1" s="17"/>
      <c r="ROZ1" s="17"/>
      <c r="RPA1" s="17"/>
      <c r="RPB1" s="17"/>
      <c r="RPC1" s="17"/>
      <c r="RPD1" s="17"/>
      <c r="RPE1" s="17"/>
      <c r="RPF1" s="17"/>
      <c r="RPG1" s="17"/>
      <c r="RPH1" s="17"/>
      <c r="RPI1" s="17"/>
      <c r="RPJ1" s="17"/>
      <c r="RPK1" s="17"/>
      <c r="RPL1" s="17"/>
      <c r="RPM1" s="17"/>
      <c r="RPN1" s="17"/>
      <c r="RPO1" s="17"/>
      <c r="RPP1" s="17"/>
      <c r="RPQ1" s="17"/>
      <c r="RPR1" s="17"/>
      <c r="RPS1" s="17"/>
      <c r="RPT1" s="17"/>
      <c r="RPU1" s="17"/>
      <c r="RPV1" s="17"/>
      <c r="RPW1" s="17"/>
      <c r="RPX1" s="17"/>
      <c r="RPY1" s="17"/>
      <c r="RPZ1" s="17"/>
      <c r="RQA1" s="17"/>
      <c r="RQB1" s="17"/>
      <c r="RQC1" s="17"/>
      <c r="RQD1" s="17"/>
      <c r="RQE1" s="17"/>
      <c r="RQF1" s="17"/>
      <c r="RQG1" s="17"/>
      <c r="RQH1" s="17"/>
      <c r="RQI1" s="17"/>
      <c r="RQJ1" s="17"/>
      <c r="RQK1" s="17"/>
      <c r="RQL1" s="17"/>
      <c r="RQM1" s="17"/>
      <c r="RQN1" s="17"/>
      <c r="RQO1" s="17"/>
      <c r="RQP1" s="17"/>
      <c r="RQQ1" s="17"/>
      <c r="RQR1" s="17"/>
      <c r="RQS1" s="17"/>
      <c r="RQT1" s="17"/>
      <c r="RQU1" s="17"/>
      <c r="RQV1" s="17"/>
      <c r="RQW1" s="17"/>
      <c r="RQX1" s="17"/>
      <c r="RQY1" s="17"/>
      <c r="RQZ1" s="17"/>
      <c r="RRA1" s="17"/>
      <c r="RRB1" s="17"/>
      <c r="RRC1" s="17"/>
      <c r="RRD1" s="17"/>
      <c r="RRE1" s="17"/>
      <c r="RRF1" s="17"/>
      <c r="RRG1" s="17"/>
      <c r="RRH1" s="17"/>
      <c r="RRI1" s="17"/>
      <c r="RRJ1" s="17"/>
      <c r="RRK1" s="17"/>
      <c r="RRL1" s="17"/>
      <c r="RRM1" s="17"/>
      <c r="RRN1" s="17"/>
      <c r="RRO1" s="17"/>
      <c r="RRP1" s="17"/>
      <c r="RRQ1" s="17"/>
      <c r="RRR1" s="17"/>
      <c r="RRS1" s="17"/>
      <c r="RRT1" s="17"/>
      <c r="RRU1" s="17"/>
      <c r="RRV1" s="17"/>
      <c r="RRW1" s="17"/>
      <c r="RRX1" s="17"/>
      <c r="RRY1" s="17"/>
      <c r="RRZ1" s="17"/>
      <c r="RSA1" s="17"/>
      <c r="RSB1" s="17"/>
      <c r="RSC1" s="17"/>
      <c r="RSD1" s="17"/>
      <c r="RSE1" s="17"/>
      <c r="RSF1" s="17"/>
      <c r="RSG1" s="17"/>
      <c r="RSH1" s="17"/>
      <c r="RSI1" s="17"/>
      <c r="RSJ1" s="17"/>
      <c r="RSK1" s="17"/>
      <c r="RSL1" s="17"/>
      <c r="RSM1" s="17"/>
      <c r="RSN1" s="17"/>
      <c r="RSO1" s="17"/>
      <c r="RSP1" s="17"/>
      <c r="RSQ1" s="17"/>
      <c r="RSR1" s="17"/>
      <c r="RSS1" s="17"/>
      <c r="RST1" s="17"/>
      <c r="RSU1" s="17"/>
      <c r="RSV1" s="17"/>
      <c r="RSW1" s="17"/>
      <c r="RSX1" s="17"/>
      <c r="RSY1" s="17"/>
      <c r="RSZ1" s="17"/>
      <c r="RTA1" s="17"/>
      <c r="RTB1" s="17"/>
      <c r="RTC1" s="17"/>
      <c r="RTD1" s="17"/>
      <c r="RTE1" s="17"/>
      <c r="RTF1" s="17"/>
      <c r="RTG1" s="17"/>
      <c r="RTH1" s="17"/>
      <c r="RTI1" s="17"/>
      <c r="RTJ1" s="17"/>
      <c r="RTK1" s="17"/>
      <c r="RTL1" s="17"/>
      <c r="RTM1" s="17"/>
      <c r="RTN1" s="17"/>
      <c r="RTO1" s="17"/>
      <c r="RTP1" s="17"/>
      <c r="RTQ1" s="17"/>
      <c r="RTR1" s="17"/>
      <c r="RTS1" s="17"/>
      <c r="RTT1" s="17"/>
      <c r="RTU1" s="17"/>
      <c r="RTV1" s="17"/>
      <c r="RTW1" s="17"/>
      <c r="RTX1" s="17"/>
      <c r="RTY1" s="17"/>
      <c r="RTZ1" s="17"/>
      <c r="RUA1" s="17"/>
      <c r="RUB1" s="17"/>
      <c r="RUC1" s="17"/>
      <c r="RUD1" s="17"/>
      <c r="RUE1" s="17"/>
      <c r="RUF1" s="17"/>
      <c r="RUG1" s="17"/>
      <c r="RUH1" s="17"/>
      <c r="RUI1" s="17"/>
      <c r="RUJ1" s="17"/>
      <c r="RUK1" s="17"/>
      <c r="RUL1" s="17"/>
      <c r="RUM1" s="17"/>
      <c r="RUN1" s="17"/>
      <c r="RUO1" s="17"/>
      <c r="RUP1" s="17"/>
      <c r="RUQ1" s="17"/>
      <c r="RUR1" s="17"/>
      <c r="RUS1" s="17"/>
      <c r="RUT1" s="17"/>
      <c r="RUU1" s="17"/>
      <c r="RUV1" s="17"/>
      <c r="RUW1" s="17"/>
      <c r="RUX1" s="17"/>
      <c r="RUY1" s="17"/>
      <c r="RUZ1" s="17"/>
      <c r="RVA1" s="17"/>
      <c r="RVB1" s="17"/>
      <c r="RVC1" s="17"/>
      <c r="RVD1" s="17"/>
      <c r="RVE1" s="17"/>
      <c r="RVF1" s="17"/>
      <c r="RVG1" s="17"/>
      <c r="RVH1" s="17"/>
      <c r="RVI1" s="17"/>
      <c r="RVJ1" s="17"/>
      <c r="RVK1" s="17"/>
      <c r="RVL1" s="17"/>
      <c r="RVM1" s="17"/>
      <c r="RVN1" s="17"/>
      <c r="RVO1" s="17"/>
      <c r="RVP1" s="17"/>
      <c r="RVQ1" s="17"/>
      <c r="RVR1" s="17"/>
      <c r="RVS1" s="17"/>
      <c r="RVT1" s="17"/>
      <c r="RVU1" s="17"/>
      <c r="RVV1" s="17"/>
      <c r="RVW1" s="17"/>
      <c r="RVX1" s="17"/>
      <c r="RVY1" s="17"/>
      <c r="RVZ1" s="17"/>
      <c r="RWA1" s="17"/>
      <c r="RWB1" s="17"/>
      <c r="RWC1" s="17"/>
      <c r="RWD1" s="17"/>
      <c r="RWE1" s="17"/>
      <c r="RWF1" s="17"/>
      <c r="RWG1" s="17"/>
      <c r="RWH1" s="17"/>
      <c r="RWI1" s="17"/>
      <c r="RWJ1" s="17"/>
      <c r="RWK1" s="17"/>
      <c r="RWL1" s="17"/>
      <c r="RWM1" s="17"/>
      <c r="RWN1" s="17"/>
      <c r="RWO1" s="17"/>
      <c r="RWP1" s="17"/>
      <c r="RWQ1" s="17"/>
      <c r="RWR1" s="17"/>
      <c r="RWS1" s="17"/>
      <c r="RWT1" s="17"/>
      <c r="RWU1" s="17"/>
      <c r="RWV1" s="17"/>
      <c r="RWW1" s="17"/>
      <c r="RWX1" s="17"/>
      <c r="RWY1" s="17"/>
      <c r="RWZ1" s="17"/>
      <c r="RXA1" s="17"/>
      <c r="RXB1" s="17"/>
      <c r="RXC1" s="17"/>
      <c r="RXD1" s="17"/>
      <c r="RXE1" s="17"/>
      <c r="RXF1" s="17"/>
      <c r="RXG1" s="17"/>
      <c r="RXH1" s="17"/>
      <c r="RXI1" s="17"/>
      <c r="RXJ1" s="17"/>
      <c r="RXK1" s="17"/>
      <c r="RXL1" s="17"/>
      <c r="RXM1" s="17"/>
      <c r="RXN1" s="17"/>
      <c r="RXO1" s="17"/>
      <c r="RXP1" s="17"/>
      <c r="RXQ1" s="17"/>
      <c r="RXR1" s="17"/>
      <c r="RXS1" s="17"/>
      <c r="RXT1" s="17"/>
      <c r="RXU1" s="17"/>
      <c r="RXV1" s="17"/>
      <c r="RXW1" s="17"/>
      <c r="RXX1" s="17"/>
      <c r="RXY1" s="17"/>
      <c r="RXZ1" s="17"/>
      <c r="RYA1" s="17"/>
      <c r="RYB1" s="17"/>
      <c r="RYC1" s="17"/>
      <c r="RYD1" s="17"/>
      <c r="RYE1" s="17"/>
      <c r="RYF1" s="17"/>
      <c r="RYG1" s="17"/>
      <c r="RYH1" s="17"/>
      <c r="RYI1" s="17"/>
      <c r="RYJ1" s="17"/>
      <c r="RYK1" s="17"/>
      <c r="RYL1" s="17"/>
      <c r="RYM1" s="17"/>
      <c r="RYN1" s="17"/>
      <c r="RYO1" s="17"/>
      <c r="RYP1" s="17"/>
      <c r="RYQ1" s="17"/>
      <c r="RYR1" s="17"/>
      <c r="RYS1" s="17"/>
      <c r="RYT1" s="17"/>
      <c r="RYU1" s="17"/>
      <c r="RYV1" s="17"/>
      <c r="RYW1" s="17"/>
      <c r="RYX1" s="17"/>
      <c r="RYY1" s="17"/>
      <c r="RYZ1" s="17"/>
      <c r="RZA1" s="17"/>
      <c r="RZB1" s="17"/>
      <c r="RZC1" s="17"/>
      <c r="RZD1" s="17"/>
      <c r="RZE1" s="17"/>
      <c r="RZF1" s="17"/>
      <c r="RZG1" s="17"/>
      <c r="RZH1" s="17"/>
      <c r="RZI1" s="17"/>
      <c r="RZJ1" s="17"/>
      <c r="RZK1" s="17"/>
      <c r="RZL1" s="17"/>
      <c r="RZM1" s="17"/>
      <c r="RZN1" s="17"/>
      <c r="RZO1" s="17"/>
      <c r="RZP1" s="17"/>
      <c r="RZQ1" s="17"/>
      <c r="RZR1" s="17"/>
      <c r="RZS1" s="17"/>
      <c r="RZT1" s="17"/>
      <c r="RZU1" s="17"/>
      <c r="RZV1" s="17"/>
      <c r="RZW1" s="17"/>
      <c r="RZX1" s="17"/>
      <c r="RZY1" s="17"/>
      <c r="RZZ1" s="17"/>
      <c r="SAA1" s="17"/>
      <c r="SAB1" s="17"/>
      <c r="SAC1" s="17"/>
      <c r="SAD1" s="17"/>
      <c r="SAE1" s="17"/>
      <c r="SAF1" s="17"/>
      <c r="SAG1" s="17"/>
      <c r="SAH1" s="17"/>
      <c r="SAI1" s="17"/>
      <c r="SAJ1" s="17"/>
      <c r="SAK1" s="17"/>
      <c r="SAL1" s="17"/>
      <c r="SAM1" s="17"/>
      <c r="SAN1" s="17"/>
      <c r="SAO1" s="17"/>
      <c r="SAP1" s="17"/>
      <c r="SAQ1" s="17"/>
      <c r="SAR1" s="17"/>
      <c r="SAS1" s="17"/>
      <c r="SAT1" s="17"/>
      <c r="SAU1" s="17"/>
      <c r="SAV1" s="17"/>
      <c r="SAW1" s="17"/>
      <c r="SAX1" s="17"/>
      <c r="SAY1" s="17"/>
      <c r="SAZ1" s="17"/>
      <c r="SBA1" s="17"/>
      <c r="SBB1" s="17"/>
      <c r="SBC1" s="17"/>
      <c r="SBD1" s="17"/>
      <c r="SBE1" s="17"/>
      <c r="SBF1" s="17"/>
      <c r="SBG1" s="17"/>
      <c r="SBH1" s="17"/>
      <c r="SBI1" s="17"/>
      <c r="SBJ1" s="17"/>
      <c r="SBK1" s="17"/>
      <c r="SBL1" s="17"/>
      <c r="SBM1" s="17"/>
      <c r="SBN1" s="17"/>
      <c r="SBO1" s="17"/>
      <c r="SBP1" s="17"/>
      <c r="SBQ1" s="17"/>
      <c r="SBR1" s="17"/>
      <c r="SBS1" s="17"/>
      <c r="SBT1" s="17"/>
      <c r="SBU1" s="17"/>
      <c r="SBV1" s="17"/>
      <c r="SBW1" s="17"/>
      <c r="SBX1" s="17"/>
      <c r="SBY1" s="17"/>
      <c r="SBZ1" s="17"/>
      <c r="SCA1" s="17"/>
      <c r="SCB1" s="17"/>
      <c r="SCC1" s="17"/>
      <c r="SCD1" s="17"/>
      <c r="SCE1" s="17"/>
      <c r="SCF1" s="17"/>
      <c r="SCG1" s="17"/>
      <c r="SCH1" s="17"/>
      <c r="SCI1" s="17"/>
      <c r="SCJ1" s="17"/>
      <c r="SCK1" s="17"/>
      <c r="SCL1" s="17"/>
      <c r="SCM1" s="17"/>
      <c r="SCN1" s="17"/>
      <c r="SCO1" s="17"/>
      <c r="SCP1" s="17"/>
      <c r="SCQ1" s="17"/>
      <c r="SCR1" s="17"/>
      <c r="SCS1" s="17"/>
      <c r="SCT1" s="17"/>
      <c r="SCU1" s="17"/>
      <c r="SCV1" s="17"/>
      <c r="SCW1" s="17"/>
      <c r="SCX1" s="17"/>
      <c r="SCY1" s="17"/>
      <c r="SCZ1" s="17"/>
      <c r="SDA1" s="17"/>
      <c r="SDB1" s="17"/>
      <c r="SDC1" s="17"/>
      <c r="SDD1" s="17"/>
      <c r="SDE1" s="17"/>
      <c r="SDF1" s="17"/>
      <c r="SDG1" s="17"/>
      <c r="SDH1" s="17"/>
      <c r="SDI1" s="17"/>
      <c r="SDJ1" s="17"/>
      <c r="SDK1" s="17"/>
      <c r="SDL1" s="17"/>
      <c r="SDM1" s="17"/>
      <c r="SDN1" s="17"/>
      <c r="SDO1" s="17"/>
      <c r="SDP1" s="17"/>
      <c r="SDQ1" s="17"/>
      <c r="SDR1" s="17"/>
      <c r="SDS1" s="17"/>
      <c r="SDT1" s="17"/>
      <c r="SDU1" s="17"/>
      <c r="SDV1" s="17"/>
      <c r="SDW1" s="17"/>
      <c r="SDX1" s="17"/>
      <c r="SDY1" s="17"/>
      <c r="SDZ1" s="17"/>
      <c r="SEA1" s="17"/>
      <c r="SEB1" s="17"/>
      <c r="SEC1" s="17"/>
      <c r="SED1" s="17"/>
      <c r="SEE1" s="17"/>
      <c r="SEF1" s="17"/>
      <c r="SEG1" s="17"/>
      <c r="SEH1" s="17"/>
      <c r="SEI1" s="17"/>
      <c r="SEJ1" s="17"/>
      <c r="SEK1" s="17"/>
      <c r="SEL1" s="17"/>
      <c r="SEM1" s="17"/>
      <c r="SEN1" s="17"/>
      <c r="SEO1" s="17"/>
      <c r="SEP1" s="17"/>
      <c r="SEQ1" s="17"/>
      <c r="SER1" s="17"/>
      <c r="SES1" s="17"/>
      <c r="SET1" s="17"/>
      <c r="SEU1" s="17"/>
      <c r="SEV1" s="17"/>
      <c r="SEW1" s="17"/>
      <c r="SEX1" s="17"/>
      <c r="SEY1" s="17"/>
      <c r="SEZ1" s="17"/>
      <c r="SFA1" s="17"/>
      <c r="SFB1" s="17"/>
      <c r="SFC1" s="17"/>
      <c r="SFD1" s="17"/>
      <c r="SFE1" s="17"/>
      <c r="SFF1" s="17"/>
      <c r="SFG1" s="17"/>
      <c r="SFH1" s="17"/>
      <c r="SFI1" s="17"/>
      <c r="SFJ1" s="17"/>
      <c r="SFK1" s="17"/>
      <c r="SFL1" s="17"/>
      <c r="SFM1" s="17"/>
      <c r="SFN1" s="17"/>
      <c r="SFO1" s="17"/>
      <c r="SFP1" s="17"/>
      <c r="SFQ1" s="17"/>
      <c r="SFR1" s="17"/>
      <c r="SFS1" s="17"/>
      <c r="SFT1" s="17"/>
      <c r="SFU1" s="17"/>
      <c r="SFV1" s="17"/>
      <c r="SFW1" s="17"/>
      <c r="SFX1" s="17"/>
      <c r="SFY1" s="17"/>
      <c r="SFZ1" s="17"/>
      <c r="SGA1" s="17"/>
      <c r="SGB1" s="17"/>
      <c r="SGC1" s="17"/>
      <c r="SGD1" s="17"/>
      <c r="SGE1" s="17"/>
      <c r="SGF1" s="17"/>
      <c r="SGG1" s="17"/>
      <c r="SGH1" s="17"/>
      <c r="SGI1" s="17"/>
      <c r="SGJ1" s="17"/>
      <c r="SGK1" s="17"/>
      <c r="SGL1" s="17"/>
      <c r="SGM1" s="17"/>
      <c r="SGN1" s="17"/>
      <c r="SGO1" s="17"/>
      <c r="SGP1" s="17"/>
      <c r="SGQ1" s="17"/>
      <c r="SGR1" s="17"/>
      <c r="SGS1" s="17"/>
      <c r="SGT1" s="17"/>
      <c r="SGU1" s="17"/>
      <c r="SGV1" s="17"/>
      <c r="SGW1" s="17"/>
      <c r="SGX1" s="17"/>
      <c r="SGY1" s="17"/>
      <c r="SGZ1" s="17"/>
      <c r="SHA1" s="17"/>
      <c r="SHB1" s="17"/>
      <c r="SHC1" s="17"/>
      <c r="SHD1" s="17"/>
      <c r="SHE1" s="17"/>
      <c r="SHF1" s="17"/>
      <c r="SHG1" s="17"/>
      <c r="SHH1" s="17"/>
      <c r="SHI1" s="17"/>
      <c r="SHJ1" s="17"/>
      <c r="SHK1" s="17"/>
      <c r="SHL1" s="17"/>
      <c r="SHM1" s="17"/>
      <c r="SHN1" s="17"/>
      <c r="SHO1" s="17"/>
      <c r="SHP1" s="17"/>
      <c r="SHQ1" s="17"/>
      <c r="SHR1" s="17"/>
      <c r="SHS1" s="17"/>
      <c r="SHT1" s="17"/>
      <c r="SHU1" s="17"/>
      <c r="SHV1" s="17"/>
      <c r="SHW1" s="17"/>
      <c r="SHX1" s="17"/>
      <c r="SHY1" s="17"/>
      <c r="SHZ1" s="17"/>
      <c r="SIA1" s="17"/>
      <c r="SIB1" s="17"/>
      <c r="SIC1" s="17"/>
      <c r="SID1" s="17"/>
      <c r="SIE1" s="17"/>
      <c r="SIF1" s="17"/>
      <c r="SIG1" s="17"/>
      <c r="SIH1" s="17"/>
      <c r="SII1" s="17"/>
      <c r="SIJ1" s="17"/>
      <c r="SIK1" s="17"/>
      <c r="SIL1" s="17"/>
      <c r="SIM1" s="17"/>
      <c r="SIN1" s="17"/>
      <c r="SIO1" s="17"/>
      <c r="SIP1" s="17"/>
      <c r="SIQ1" s="17"/>
      <c r="SIR1" s="17"/>
      <c r="SIS1" s="17"/>
      <c r="SIT1" s="17"/>
      <c r="SIU1" s="17"/>
      <c r="SIV1" s="17"/>
      <c r="SIW1" s="17"/>
      <c r="SIX1" s="17"/>
      <c r="SIY1" s="17"/>
      <c r="SIZ1" s="17"/>
      <c r="SJA1" s="17"/>
      <c r="SJB1" s="17"/>
      <c r="SJC1" s="17"/>
      <c r="SJD1" s="17"/>
      <c r="SJE1" s="17"/>
      <c r="SJF1" s="17"/>
      <c r="SJG1" s="17"/>
      <c r="SJH1" s="17"/>
      <c r="SJI1" s="17"/>
      <c r="SJJ1" s="17"/>
      <c r="SJK1" s="17"/>
      <c r="SJL1" s="17"/>
      <c r="SJM1" s="17"/>
      <c r="SJN1" s="17"/>
      <c r="SJO1" s="17"/>
      <c r="SJP1" s="17"/>
      <c r="SJQ1" s="17"/>
      <c r="SJR1" s="17"/>
      <c r="SJS1" s="17"/>
      <c r="SJT1" s="17"/>
      <c r="SJU1" s="17"/>
      <c r="SJV1" s="17"/>
      <c r="SJW1" s="17"/>
      <c r="SJX1" s="17"/>
      <c r="SJY1" s="17"/>
      <c r="SJZ1" s="17"/>
      <c r="SKA1" s="17"/>
      <c r="SKB1" s="17"/>
      <c r="SKC1" s="17"/>
      <c r="SKD1" s="17"/>
      <c r="SKE1" s="17"/>
      <c r="SKF1" s="17"/>
      <c r="SKG1" s="17"/>
      <c r="SKH1" s="17"/>
      <c r="SKI1" s="17"/>
      <c r="SKJ1" s="17"/>
      <c r="SKK1" s="17"/>
      <c r="SKL1" s="17"/>
      <c r="SKM1" s="17"/>
      <c r="SKN1" s="17"/>
      <c r="SKO1" s="17"/>
      <c r="SKP1" s="17"/>
      <c r="SKQ1" s="17"/>
      <c r="SKR1" s="17"/>
      <c r="SKS1" s="17"/>
      <c r="SKT1" s="17"/>
      <c r="SKU1" s="17"/>
      <c r="SKV1" s="17"/>
      <c r="SKW1" s="17"/>
      <c r="SKX1" s="17"/>
      <c r="SKY1" s="17"/>
      <c r="SKZ1" s="17"/>
      <c r="SLA1" s="17"/>
      <c r="SLB1" s="17"/>
      <c r="SLC1" s="17"/>
      <c r="SLD1" s="17"/>
      <c r="SLE1" s="17"/>
      <c r="SLF1" s="17"/>
      <c r="SLG1" s="17"/>
      <c r="SLH1" s="17"/>
      <c r="SLI1" s="17"/>
      <c r="SLJ1" s="17"/>
      <c r="SLK1" s="17"/>
      <c r="SLL1" s="17"/>
      <c r="SLM1" s="17"/>
      <c r="SLN1" s="17"/>
      <c r="SLO1" s="17"/>
      <c r="SLP1" s="17"/>
      <c r="SLQ1" s="17"/>
      <c r="SLR1" s="17"/>
      <c r="SLS1" s="17"/>
      <c r="SLT1" s="17"/>
      <c r="SLU1" s="17"/>
      <c r="SLV1" s="17"/>
      <c r="SLW1" s="17"/>
      <c r="SLX1" s="17"/>
      <c r="SLY1" s="17"/>
      <c r="SLZ1" s="17"/>
      <c r="SMA1" s="17"/>
      <c r="SMB1" s="17"/>
      <c r="SMC1" s="17"/>
      <c r="SMD1" s="17"/>
      <c r="SME1" s="17"/>
      <c r="SMF1" s="17"/>
      <c r="SMG1" s="17"/>
      <c r="SMH1" s="17"/>
      <c r="SMI1" s="17"/>
      <c r="SMJ1" s="17"/>
      <c r="SMK1" s="17"/>
      <c r="SML1" s="17"/>
      <c r="SMM1" s="17"/>
      <c r="SMN1" s="17"/>
      <c r="SMO1" s="17"/>
      <c r="SMP1" s="17"/>
      <c r="SMQ1" s="17"/>
      <c r="SMR1" s="17"/>
      <c r="SMS1" s="17"/>
      <c r="SMT1" s="17"/>
      <c r="SMU1" s="17"/>
      <c r="SMV1" s="17"/>
      <c r="SMW1" s="17"/>
      <c r="SMX1" s="17"/>
      <c r="SMY1" s="17"/>
      <c r="SMZ1" s="17"/>
      <c r="SNA1" s="17"/>
      <c r="SNB1" s="17"/>
      <c r="SNC1" s="17"/>
      <c r="SND1" s="17"/>
      <c r="SNE1" s="17"/>
      <c r="SNF1" s="17"/>
      <c r="SNG1" s="17"/>
      <c r="SNH1" s="17"/>
      <c r="SNI1" s="17"/>
      <c r="SNJ1" s="17"/>
      <c r="SNK1" s="17"/>
      <c r="SNL1" s="17"/>
      <c r="SNM1" s="17"/>
      <c r="SNN1" s="17"/>
      <c r="SNO1" s="17"/>
      <c r="SNP1" s="17"/>
      <c r="SNQ1" s="17"/>
      <c r="SNR1" s="17"/>
      <c r="SNS1" s="17"/>
      <c r="SNT1" s="17"/>
      <c r="SNU1" s="17"/>
      <c r="SNV1" s="17"/>
      <c r="SNW1" s="17"/>
      <c r="SNX1" s="17"/>
      <c r="SNY1" s="17"/>
      <c r="SNZ1" s="17"/>
      <c r="SOA1" s="17"/>
      <c r="SOB1" s="17"/>
      <c r="SOC1" s="17"/>
      <c r="SOD1" s="17"/>
      <c r="SOE1" s="17"/>
      <c r="SOF1" s="17"/>
      <c r="SOG1" s="17"/>
      <c r="SOH1" s="17"/>
      <c r="SOI1" s="17"/>
      <c r="SOJ1" s="17"/>
      <c r="SOK1" s="17"/>
      <c r="SOL1" s="17"/>
      <c r="SOM1" s="17"/>
      <c r="SON1" s="17"/>
      <c r="SOO1" s="17"/>
      <c r="SOP1" s="17"/>
      <c r="SOQ1" s="17"/>
      <c r="SOR1" s="17"/>
      <c r="SOS1" s="17"/>
      <c r="SOT1" s="17"/>
      <c r="SOU1" s="17"/>
      <c r="SOV1" s="17"/>
      <c r="SOW1" s="17"/>
      <c r="SOX1" s="17"/>
      <c r="SOY1" s="17"/>
      <c r="SOZ1" s="17"/>
      <c r="SPA1" s="17"/>
      <c r="SPB1" s="17"/>
      <c r="SPC1" s="17"/>
      <c r="SPD1" s="17"/>
      <c r="SPE1" s="17"/>
      <c r="SPF1" s="17"/>
      <c r="SPG1" s="17"/>
      <c r="SPH1" s="17"/>
      <c r="SPI1" s="17"/>
      <c r="SPJ1" s="17"/>
      <c r="SPK1" s="17"/>
      <c r="SPL1" s="17"/>
      <c r="SPM1" s="17"/>
      <c r="SPN1" s="17"/>
      <c r="SPO1" s="17"/>
      <c r="SPP1" s="17"/>
      <c r="SPQ1" s="17"/>
      <c r="SPR1" s="17"/>
      <c r="SPS1" s="17"/>
      <c r="SPT1" s="17"/>
      <c r="SPU1" s="17"/>
      <c r="SPV1" s="17"/>
      <c r="SPW1" s="17"/>
      <c r="SPX1" s="17"/>
      <c r="SPY1" s="17"/>
      <c r="SPZ1" s="17"/>
      <c r="SQA1" s="17"/>
      <c r="SQB1" s="17"/>
      <c r="SQC1" s="17"/>
      <c r="SQD1" s="17"/>
      <c r="SQE1" s="17"/>
      <c r="SQF1" s="17"/>
      <c r="SQG1" s="17"/>
      <c r="SQH1" s="17"/>
      <c r="SQI1" s="17"/>
      <c r="SQJ1" s="17"/>
      <c r="SQK1" s="17"/>
      <c r="SQL1" s="17"/>
      <c r="SQM1" s="17"/>
      <c r="SQN1" s="17"/>
      <c r="SQO1" s="17"/>
      <c r="SQP1" s="17"/>
      <c r="SQQ1" s="17"/>
      <c r="SQR1" s="17"/>
      <c r="SQS1" s="17"/>
      <c r="SQT1" s="17"/>
      <c r="SQU1" s="17"/>
      <c r="SQV1" s="17"/>
      <c r="SQW1" s="17"/>
      <c r="SQX1" s="17"/>
      <c r="SQY1" s="17"/>
      <c r="SQZ1" s="17"/>
      <c r="SRA1" s="17"/>
      <c r="SRB1" s="17"/>
      <c r="SRC1" s="17"/>
      <c r="SRD1" s="17"/>
      <c r="SRE1" s="17"/>
      <c r="SRF1" s="17"/>
      <c r="SRG1" s="17"/>
      <c r="SRH1" s="17"/>
      <c r="SRI1" s="17"/>
      <c r="SRJ1" s="17"/>
      <c r="SRK1" s="17"/>
      <c r="SRL1" s="17"/>
      <c r="SRM1" s="17"/>
      <c r="SRN1" s="17"/>
      <c r="SRO1" s="17"/>
      <c r="SRP1" s="17"/>
      <c r="SRQ1" s="17"/>
      <c r="SRR1" s="17"/>
      <c r="SRS1" s="17"/>
      <c r="SRT1" s="17"/>
      <c r="SRU1" s="17"/>
      <c r="SRV1" s="17"/>
      <c r="SRW1" s="17"/>
      <c r="SRX1" s="17"/>
      <c r="SRY1" s="17"/>
      <c r="SRZ1" s="17"/>
      <c r="SSA1" s="17"/>
      <c r="SSB1" s="17"/>
      <c r="SSC1" s="17"/>
      <c r="SSD1" s="17"/>
      <c r="SSE1" s="17"/>
      <c r="SSF1" s="17"/>
      <c r="SSG1" s="17"/>
      <c r="SSH1" s="17"/>
      <c r="SSI1" s="17"/>
      <c r="SSJ1" s="17"/>
      <c r="SSK1" s="17"/>
      <c r="SSL1" s="17"/>
      <c r="SSM1" s="17"/>
      <c r="SSN1" s="17"/>
      <c r="SSO1" s="17"/>
      <c r="SSP1" s="17"/>
      <c r="SSQ1" s="17"/>
      <c r="SSR1" s="17"/>
      <c r="SSS1" s="17"/>
      <c r="SST1" s="17"/>
      <c r="SSU1" s="17"/>
      <c r="SSV1" s="17"/>
      <c r="SSW1" s="17"/>
      <c r="SSX1" s="17"/>
      <c r="SSY1" s="17"/>
      <c r="SSZ1" s="17"/>
      <c r="STA1" s="17"/>
      <c r="STB1" s="17"/>
      <c r="STC1" s="17"/>
      <c r="STD1" s="17"/>
      <c r="STE1" s="17"/>
      <c r="STF1" s="17"/>
      <c r="STG1" s="17"/>
      <c r="STH1" s="17"/>
      <c r="STI1" s="17"/>
      <c r="STJ1" s="17"/>
      <c r="STK1" s="17"/>
      <c r="STL1" s="17"/>
      <c r="STM1" s="17"/>
      <c r="STN1" s="17"/>
      <c r="STO1" s="17"/>
      <c r="STP1" s="17"/>
      <c r="STQ1" s="17"/>
      <c r="STR1" s="17"/>
      <c r="STS1" s="17"/>
      <c r="STT1" s="17"/>
      <c r="STU1" s="17"/>
      <c r="STV1" s="17"/>
      <c r="STW1" s="17"/>
      <c r="STX1" s="17"/>
      <c r="STY1" s="17"/>
      <c r="STZ1" s="17"/>
      <c r="SUA1" s="17"/>
      <c r="SUB1" s="17"/>
      <c r="SUC1" s="17"/>
      <c r="SUD1" s="17"/>
      <c r="SUE1" s="17"/>
      <c r="SUF1" s="17"/>
      <c r="SUG1" s="17"/>
      <c r="SUH1" s="17"/>
      <c r="SUI1" s="17"/>
      <c r="SUJ1" s="17"/>
      <c r="SUK1" s="17"/>
      <c r="SUL1" s="17"/>
      <c r="SUM1" s="17"/>
      <c r="SUN1" s="17"/>
      <c r="SUO1" s="17"/>
      <c r="SUP1" s="17"/>
      <c r="SUQ1" s="17"/>
      <c r="SUR1" s="17"/>
      <c r="SUS1" s="17"/>
      <c r="SUT1" s="17"/>
      <c r="SUU1" s="17"/>
      <c r="SUV1" s="17"/>
      <c r="SUW1" s="17"/>
      <c r="SUX1" s="17"/>
      <c r="SUY1" s="17"/>
      <c r="SUZ1" s="17"/>
      <c r="SVA1" s="17"/>
      <c r="SVB1" s="17"/>
      <c r="SVC1" s="17"/>
      <c r="SVD1" s="17"/>
      <c r="SVE1" s="17"/>
      <c r="SVF1" s="17"/>
      <c r="SVG1" s="17"/>
      <c r="SVH1" s="17"/>
      <c r="SVI1" s="17"/>
      <c r="SVJ1" s="17"/>
      <c r="SVK1" s="17"/>
      <c r="SVL1" s="17"/>
      <c r="SVM1" s="17"/>
      <c r="SVN1" s="17"/>
      <c r="SVO1" s="17"/>
      <c r="SVP1" s="17"/>
      <c r="SVQ1" s="17"/>
      <c r="SVR1" s="17"/>
      <c r="SVS1" s="17"/>
      <c r="SVT1" s="17"/>
      <c r="SVU1" s="17"/>
      <c r="SVV1" s="17"/>
      <c r="SVW1" s="17"/>
      <c r="SVX1" s="17"/>
      <c r="SVY1" s="17"/>
      <c r="SVZ1" s="17"/>
      <c r="SWA1" s="17"/>
      <c r="SWB1" s="17"/>
      <c r="SWC1" s="17"/>
      <c r="SWD1" s="17"/>
      <c r="SWE1" s="17"/>
      <c r="SWF1" s="17"/>
      <c r="SWG1" s="17"/>
      <c r="SWH1" s="17"/>
      <c r="SWI1" s="17"/>
      <c r="SWJ1" s="17"/>
      <c r="SWK1" s="17"/>
      <c r="SWL1" s="17"/>
      <c r="SWM1" s="17"/>
      <c r="SWN1" s="17"/>
      <c r="SWO1" s="17"/>
      <c r="SWP1" s="17"/>
      <c r="SWQ1" s="17"/>
      <c r="SWR1" s="17"/>
      <c r="SWS1" s="17"/>
      <c r="SWT1" s="17"/>
      <c r="SWU1" s="17"/>
      <c r="SWV1" s="17"/>
      <c r="SWW1" s="17"/>
      <c r="SWX1" s="17"/>
      <c r="SWY1" s="17"/>
      <c r="SWZ1" s="17"/>
      <c r="SXA1" s="17"/>
      <c r="SXB1" s="17"/>
      <c r="SXC1" s="17"/>
      <c r="SXD1" s="17"/>
      <c r="SXE1" s="17"/>
      <c r="SXF1" s="17"/>
      <c r="SXG1" s="17"/>
      <c r="SXH1" s="17"/>
      <c r="SXI1" s="17"/>
      <c r="SXJ1" s="17"/>
      <c r="SXK1" s="17"/>
      <c r="SXL1" s="17"/>
      <c r="SXM1" s="17"/>
      <c r="SXN1" s="17"/>
      <c r="SXO1" s="17"/>
      <c r="SXP1" s="17"/>
      <c r="SXQ1" s="17"/>
      <c r="SXR1" s="17"/>
      <c r="SXS1" s="17"/>
      <c r="SXT1" s="17"/>
      <c r="SXU1" s="17"/>
      <c r="SXV1" s="17"/>
      <c r="SXW1" s="17"/>
      <c r="SXX1" s="17"/>
      <c r="SXY1" s="17"/>
      <c r="SXZ1" s="17"/>
      <c r="SYA1" s="17"/>
      <c r="SYB1" s="17"/>
      <c r="SYC1" s="17"/>
      <c r="SYD1" s="17"/>
      <c r="SYE1" s="17"/>
      <c r="SYF1" s="17"/>
      <c r="SYG1" s="17"/>
      <c r="SYH1" s="17"/>
      <c r="SYI1" s="17"/>
      <c r="SYJ1" s="17"/>
      <c r="SYK1" s="17"/>
      <c r="SYL1" s="17"/>
      <c r="SYM1" s="17"/>
      <c r="SYN1" s="17"/>
      <c r="SYO1" s="17"/>
      <c r="SYP1" s="17"/>
      <c r="SYQ1" s="17"/>
      <c r="SYR1" s="17"/>
      <c r="SYS1" s="17"/>
      <c r="SYT1" s="17"/>
      <c r="SYU1" s="17"/>
      <c r="SYV1" s="17"/>
      <c r="SYW1" s="17"/>
      <c r="SYX1" s="17"/>
      <c r="SYY1" s="17"/>
      <c r="SYZ1" s="17"/>
      <c r="SZA1" s="17"/>
      <c r="SZB1" s="17"/>
      <c r="SZC1" s="17"/>
      <c r="SZD1" s="17"/>
      <c r="SZE1" s="17"/>
      <c r="SZF1" s="17"/>
      <c r="SZG1" s="17"/>
      <c r="SZH1" s="17"/>
      <c r="SZI1" s="17"/>
      <c r="SZJ1" s="17"/>
      <c r="SZK1" s="17"/>
      <c r="SZL1" s="17"/>
      <c r="SZM1" s="17"/>
      <c r="SZN1" s="17"/>
      <c r="SZO1" s="17"/>
      <c r="SZP1" s="17"/>
      <c r="SZQ1" s="17"/>
      <c r="SZR1" s="17"/>
      <c r="SZS1" s="17"/>
      <c r="SZT1" s="17"/>
      <c r="SZU1" s="17"/>
      <c r="SZV1" s="17"/>
      <c r="SZW1" s="17"/>
      <c r="SZX1" s="17"/>
      <c r="SZY1" s="17"/>
      <c r="SZZ1" s="17"/>
      <c r="TAA1" s="17"/>
      <c r="TAB1" s="17"/>
      <c r="TAC1" s="17"/>
      <c r="TAD1" s="17"/>
      <c r="TAE1" s="17"/>
      <c r="TAF1" s="17"/>
      <c r="TAG1" s="17"/>
      <c r="TAH1" s="17"/>
      <c r="TAI1" s="17"/>
      <c r="TAJ1" s="17"/>
      <c r="TAK1" s="17"/>
      <c r="TAL1" s="17"/>
      <c r="TAM1" s="17"/>
      <c r="TAN1" s="17"/>
      <c r="TAO1" s="17"/>
      <c r="TAP1" s="17"/>
      <c r="TAQ1" s="17"/>
      <c r="TAR1" s="17"/>
      <c r="TAS1" s="17"/>
      <c r="TAT1" s="17"/>
      <c r="TAU1" s="17"/>
      <c r="TAV1" s="17"/>
      <c r="TAW1" s="17"/>
      <c r="TAX1" s="17"/>
      <c r="TAY1" s="17"/>
      <c r="TAZ1" s="17"/>
      <c r="TBA1" s="17"/>
      <c r="TBB1" s="17"/>
      <c r="TBC1" s="17"/>
      <c r="TBD1" s="17"/>
      <c r="TBE1" s="17"/>
      <c r="TBF1" s="17"/>
      <c r="TBG1" s="17"/>
      <c r="TBH1" s="17"/>
      <c r="TBI1" s="17"/>
      <c r="TBJ1" s="17"/>
      <c r="TBK1" s="17"/>
      <c r="TBL1" s="17"/>
      <c r="TBM1" s="17"/>
      <c r="TBN1" s="17"/>
      <c r="TBO1" s="17"/>
      <c r="TBP1" s="17"/>
      <c r="TBQ1" s="17"/>
      <c r="TBR1" s="17"/>
      <c r="TBS1" s="17"/>
      <c r="TBT1" s="17"/>
      <c r="TBU1" s="17"/>
      <c r="TBV1" s="17"/>
      <c r="TBW1" s="17"/>
      <c r="TBX1" s="17"/>
      <c r="TBY1" s="17"/>
      <c r="TBZ1" s="17"/>
      <c r="TCA1" s="17"/>
      <c r="TCB1" s="17"/>
      <c r="TCC1" s="17"/>
      <c r="TCD1" s="17"/>
      <c r="TCE1" s="17"/>
      <c r="TCF1" s="17"/>
      <c r="TCG1" s="17"/>
      <c r="TCH1" s="17"/>
      <c r="TCI1" s="17"/>
      <c r="TCJ1" s="17"/>
      <c r="TCK1" s="17"/>
      <c r="TCL1" s="17"/>
      <c r="TCM1" s="17"/>
      <c r="TCN1" s="17"/>
      <c r="TCO1" s="17"/>
      <c r="TCP1" s="17"/>
      <c r="TCQ1" s="17"/>
      <c r="TCR1" s="17"/>
      <c r="TCS1" s="17"/>
      <c r="TCT1" s="17"/>
      <c r="TCU1" s="17"/>
      <c r="TCV1" s="17"/>
      <c r="TCW1" s="17"/>
      <c r="TCX1" s="17"/>
      <c r="TCY1" s="17"/>
      <c r="TCZ1" s="17"/>
      <c r="TDA1" s="17"/>
      <c r="TDB1" s="17"/>
      <c r="TDC1" s="17"/>
      <c r="TDD1" s="17"/>
      <c r="TDE1" s="17"/>
      <c r="TDF1" s="17"/>
      <c r="TDG1" s="17"/>
      <c r="TDH1" s="17"/>
      <c r="TDI1" s="17"/>
      <c r="TDJ1" s="17"/>
      <c r="TDK1" s="17"/>
      <c r="TDL1" s="17"/>
      <c r="TDM1" s="17"/>
      <c r="TDN1" s="17"/>
      <c r="TDO1" s="17"/>
      <c r="TDP1" s="17"/>
      <c r="TDQ1" s="17"/>
      <c r="TDR1" s="17"/>
      <c r="TDS1" s="17"/>
      <c r="TDT1" s="17"/>
      <c r="TDU1" s="17"/>
      <c r="TDV1" s="17"/>
      <c r="TDW1" s="17"/>
      <c r="TDX1" s="17"/>
      <c r="TDY1" s="17"/>
      <c r="TDZ1" s="17"/>
      <c r="TEA1" s="17"/>
      <c r="TEB1" s="17"/>
      <c r="TEC1" s="17"/>
      <c r="TED1" s="17"/>
      <c r="TEE1" s="17"/>
      <c r="TEF1" s="17"/>
      <c r="TEG1" s="17"/>
      <c r="TEH1" s="17"/>
      <c r="TEI1" s="17"/>
      <c r="TEJ1" s="17"/>
      <c r="TEK1" s="17"/>
      <c r="TEL1" s="17"/>
      <c r="TEM1" s="17"/>
      <c r="TEN1" s="17"/>
      <c r="TEO1" s="17"/>
      <c r="TEP1" s="17"/>
      <c r="TEQ1" s="17"/>
      <c r="TER1" s="17"/>
      <c r="TES1" s="17"/>
      <c r="TET1" s="17"/>
      <c r="TEU1" s="17"/>
      <c r="TEV1" s="17"/>
      <c r="TEW1" s="17"/>
      <c r="TEX1" s="17"/>
      <c r="TEY1" s="17"/>
      <c r="TEZ1" s="17"/>
      <c r="TFA1" s="17"/>
      <c r="TFB1" s="17"/>
      <c r="TFC1" s="17"/>
      <c r="TFD1" s="17"/>
      <c r="TFE1" s="17"/>
      <c r="TFF1" s="17"/>
      <c r="TFG1" s="17"/>
      <c r="TFH1" s="17"/>
      <c r="TFI1" s="17"/>
      <c r="TFJ1" s="17"/>
      <c r="TFK1" s="17"/>
      <c r="TFL1" s="17"/>
      <c r="TFM1" s="17"/>
      <c r="TFN1" s="17"/>
      <c r="TFO1" s="17"/>
      <c r="TFP1" s="17"/>
      <c r="TFQ1" s="17"/>
      <c r="TFR1" s="17"/>
      <c r="TFS1" s="17"/>
      <c r="TFT1" s="17"/>
      <c r="TFU1" s="17"/>
      <c r="TFV1" s="17"/>
      <c r="TFW1" s="17"/>
      <c r="TFX1" s="17"/>
      <c r="TFY1" s="17"/>
      <c r="TFZ1" s="17"/>
      <c r="TGA1" s="17"/>
      <c r="TGB1" s="17"/>
      <c r="TGC1" s="17"/>
      <c r="TGD1" s="17"/>
      <c r="TGE1" s="17"/>
      <c r="TGF1" s="17"/>
      <c r="TGG1" s="17"/>
      <c r="TGH1" s="17"/>
      <c r="TGI1" s="17"/>
      <c r="TGJ1" s="17"/>
      <c r="TGK1" s="17"/>
      <c r="TGL1" s="17"/>
      <c r="TGM1" s="17"/>
      <c r="TGN1" s="17"/>
      <c r="TGO1" s="17"/>
      <c r="TGP1" s="17"/>
      <c r="TGQ1" s="17"/>
      <c r="TGR1" s="17"/>
      <c r="TGS1" s="17"/>
      <c r="TGT1" s="17"/>
      <c r="TGU1" s="17"/>
      <c r="TGV1" s="17"/>
      <c r="TGW1" s="17"/>
      <c r="TGX1" s="17"/>
      <c r="TGY1" s="17"/>
      <c r="TGZ1" s="17"/>
      <c r="THA1" s="17"/>
      <c r="THB1" s="17"/>
      <c r="THC1" s="17"/>
      <c r="THD1" s="17"/>
      <c r="THE1" s="17"/>
      <c r="THF1" s="17"/>
      <c r="THG1" s="17"/>
      <c r="THH1" s="17"/>
      <c r="THI1" s="17"/>
      <c r="THJ1" s="17"/>
      <c r="THK1" s="17"/>
      <c r="THL1" s="17"/>
      <c r="THM1" s="17"/>
      <c r="THN1" s="17"/>
      <c r="THO1" s="17"/>
      <c r="THP1" s="17"/>
      <c r="THQ1" s="17"/>
      <c r="THR1" s="17"/>
      <c r="THS1" s="17"/>
      <c r="THT1" s="17"/>
      <c r="THU1" s="17"/>
      <c r="THV1" s="17"/>
      <c r="THW1" s="17"/>
      <c r="THX1" s="17"/>
      <c r="THY1" s="17"/>
      <c r="THZ1" s="17"/>
      <c r="TIA1" s="17"/>
      <c r="TIB1" s="17"/>
      <c r="TIC1" s="17"/>
      <c r="TID1" s="17"/>
      <c r="TIE1" s="17"/>
      <c r="TIF1" s="17"/>
      <c r="TIG1" s="17"/>
      <c r="TIH1" s="17"/>
      <c r="TII1" s="17"/>
      <c r="TIJ1" s="17"/>
      <c r="TIK1" s="17"/>
      <c r="TIL1" s="17"/>
      <c r="TIM1" s="17"/>
      <c r="TIN1" s="17"/>
      <c r="TIO1" s="17"/>
      <c r="TIP1" s="17"/>
      <c r="TIQ1" s="17"/>
      <c r="TIR1" s="17"/>
      <c r="TIS1" s="17"/>
      <c r="TIT1" s="17"/>
      <c r="TIU1" s="17"/>
      <c r="TIV1" s="17"/>
      <c r="TIW1" s="17"/>
      <c r="TIX1" s="17"/>
      <c r="TIY1" s="17"/>
      <c r="TIZ1" s="17"/>
      <c r="TJA1" s="17"/>
      <c r="TJB1" s="17"/>
      <c r="TJC1" s="17"/>
      <c r="TJD1" s="17"/>
      <c r="TJE1" s="17"/>
      <c r="TJF1" s="17"/>
      <c r="TJG1" s="17"/>
      <c r="TJH1" s="17"/>
      <c r="TJI1" s="17"/>
      <c r="TJJ1" s="17"/>
      <c r="TJK1" s="17"/>
      <c r="TJL1" s="17"/>
      <c r="TJM1" s="17"/>
      <c r="TJN1" s="17"/>
      <c r="TJO1" s="17"/>
      <c r="TJP1" s="17"/>
      <c r="TJQ1" s="17"/>
      <c r="TJR1" s="17"/>
      <c r="TJS1" s="17"/>
      <c r="TJT1" s="17"/>
      <c r="TJU1" s="17"/>
      <c r="TJV1" s="17"/>
      <c r="TJW1" s="17"/>
      <c r="TJX1" s="17"/>
      <c r="TJY1" s="17"/>
      <c r="TJZ1" s="17"/>
      <c r="TKA1" s="17"/>
      <c r="TKB1" s="17"/>
      <c r="TKC1" s="17"/>
      <c r="TKD1" s="17"/>
      <c r="TKE1" s="17"/>
      <c r="TKF1" s="17"/>
      <c r="TKG1" s="17"/>
      <c r="TKH1" s="17"/>
      <c r="TKI1" s="17"/>
      <c r="TKJ1" s="17"/>
      <c r="TKK1" s="17"/>
      <c r="TKL1" s="17"/>
      <c r="TKM1" s="17"/>
      <c r="TKN1" s="17"/>
      <c r="TKO1" s="17"/>
      <c r="TKP1" s="17"/>
      <c r="TKQ1" s="17"/>
      <c r="TKR1" s="17"/>
      <c r="TKS1" s="17"/>
      <c r="TKT1" s="17"/>
      <c r="TKU1" s="17"/>
      <c r="TKV1" s="17"/>
      <c r="TKW1" s="17"/>
      <c r="TKX1" s="17"/>
      <c r="TKY1" s="17"/>
      <c r="TKZ1" s="17"/>
      <c r="TLA1" s="17"/>
      <c r="TLB1" s="17"/>
      <c r="TLC1" s="17"/>
      <c r="TLD1" s="17"/>
      <c r="TLE1" s="17"/>
      <c r="TLF1" s="17"/>
      <c r="TLG1" s="17"/>
      <c r="TLH1" s="17"/>
      <c r="TLI1" s="17"/>
      <c r="TLJ1" s="17"/>
      <c r="TLK1" s="17"/>
      <c r="TLL1" s="17"/>
      <c r="TLM1" s="17"/>
      <c r="TLN1" s="17"/>
      <c r="TLO1" s="17"/>
      <c r="TLP1" s="17"/>
      <c r="TLQ1" s="17"/>
      <c r="TLR1" s="17"/>
      <c r="TLS1" s="17"/>
      <c r="TLT1" s="17"/>
      <c r="TLU1" s="17"/>
      <c r="TLV1" s="17"/>
      <c r="TLW1" s="17"/>
      <c r="TLX1" s="17"/>
      <c r="TLY1" s="17"/>
      <c r="TLZ1" s="17"/>
      <c r="TMA1" s="17"/>
      <c r="TMB1" s="17"/>
      <c r="TMC1" s="17"/>
      <c r="TMD1" s="17"/>
      <c r="TME1" s="17"/>
      <c r="TMF1" s="17"/>
      <c r="TMG1" s="17"/>
      <c r="TMH1" s="17"/>
      <c r="TMI1" s="17"/>
      <c r="TMJ1" s="17"/>
      <c r="TMK1" s="17"/>
      <c r="TML1" s="17"/>
      <c r="TMM1" s="17"/>
      <c r="TMN1" s="17"/>
      <c r="TMO1" s="17"/>
      <c r="TMP1" s="17"/>
      <c r="TMQ1" s="17"/>
      <c r="TMR1" s="17"/>
      <c r="TMS1" s="17"/>
      <c r="TMT1" s="17"/>
      <c r="TMU1" s="17"/>
      <c r="TMV1" s="17"/>
      <c r="TMW1" s="17"/>
      <c r="TMX1" s="17"/>
      <c r="TMY1" s="17"/>
      <c r="TMZ1" s="17"/>
      <c r="TNA1" s="17"/>
      <c r="TNB1" s="17"/>
      <c r="TNC1" s="17"/>
      <c r="TND1" s="17"/>
      <c r="TNE1" s="17"/>
      <c r="TNF1" s="17"/>
      <c r="TNG1" s="17"/>
      <c r="TNH1" s="17"/>
      <c r="TNI1" s="17"/>
      <c r="TNJ1" s="17"/>
      <c r="TNK1" s="17"/>
      <c r="TNL1" s="17"/>
      <c r="TNM1" s="17"/>
      <c r="TNN1" s="17"/>
      <c r="TNO1" s="17"/>
      <c r="TNP1" s="17"/>
      <c r="TNQ1" s="17"/>
      <c r="TNR1" s="17"/>
      <c r="TNS1" s="17"/>
      <c r="TNT1" s="17"/>
      <c r="TNU1" s="17"/>
      <c r="TNV1" s="17"/>
      <c r="TNW1" s="17"/>
      <c r="TNX1" s="17"/>
      <c r="TNY1" s="17"/>
      <c r="TNZ1" s="17"/>
      <c r="TOA1" s="17"/>
      <c r="TOB1" s="17"/>
      <c r="TOC1" s="17"/>
      <c r="TOD1" s="17"/>
      <c r="TOE1" s="17"/>
      <c r="TOF1" s="17"/>
      <c r="TOG1" s="17"/>
      <c r="TOH1" s="17"/>
      <c r="TOI1" s="17"/>
      <c r="TOJ1" s="17"/>
      <c r="TOK1" s="17"/>
      <c r="TOL1" s="17"/>
      <c r="TOM1" s="17"/>
      <c r="TON1" s="17"/>
      <c r="TOO1" s="17"/>
      <c r="TOP1" s="17"/>
      <c r="TOQ1" s="17"/>
      <c r="TOR1" s="17"/>
      <c r="TOS1" s="17"/>
      <c r="TOT1" s="17"/>
      <c r="TOU1" s="17"/>
      <c r="TOV1" s="17"/>
      <c r="TOW1" s="17"/>
      <c r="TOX1" s="17"/>
      <c r="TOY1" s="17"/>
      <c r="TOZ1" s="17"/>
      <c r="TPA1" s="17"/>
      <c r="TPB1" s="17"/>
      <c r="TPC1" s="17"/>
      <c r="TPD1" s="17"/>
      <c r="TPE1" s="17"/>
      <c r="TPF1" s="17"/>
      <c r="TPG1" s="17"/>
      <c r="TPH1" s="17"/>
      <c r="TPI1" s="17"/>
      <c r="TPJ1" s="17"/>
      <c r="TPK1" s="17"/>
      <c r="TPL1" s="17"/>
      <c r="TPM1" s="17"/>
      <c r="TPN1" s="17"/>
      <c r="TPO1" s="17"/>
      <c r="TPP1" s="17"/>
      <c r="TPQ1" s="17"/>
      <c r="TPR1" s="17"/>
      <c r="TPS1" s="17"/>
      <c r="TPT1" s="17"/>
      <c r="TPU1" s="17"/>
      <c r="TPV1" s="17"/>
      <c r="TPW1" s="17"/>
      <c r="TPX1" s="17"/>
      <c r="TPY1" s="17"/>
      <c r="TPZ1" s="17"/>
      <c r="TQA1" s="17"/>
      <c r="TQB1" s="17"/>
      <c r="TQC1" s="17"/>
      <c r="TQD1" s="17"/>
      <c r="TQE1" s="17"/>
      <c r="TQF1" s="17"/>
      <c r="TQG1" s="17"/>
      <c r="TQH1" s="17"/>
      <c r="TQI1" s="17"/>
      <c r="TQJ1" s="17"/>
      <c r="TQK1" s="17"/>
      <c r="TQL1" s="17"/>
      <c r="TQM1" s="17"/>
      <c r="TQN1" s="17"/>
      <c r="TQO1" s="17"/>
      <c r="TQP1" s="17"/>
      <c r="TQQ1" s="17"/>
      <c r="TQR1" s="17"/>
      <c r="TQS1" s="17"/>
      <c r="TQT1" s="17"/>
      <c r="TQU1" s="17"/>
      <c r="TQV1" s="17"/>
      <c r="TQW1" s="17"/>
      <c r="TQX1" s="17"/>
      <c r="TQY1" s="17"/>
      <c r="TQZ1" s="17"/>
      <c r="TRA1" s="17"/>
      <c r="TRB1" s="17"/>
      <c r="TRC1" s="17"/>
      <c r="TRD1" s="17"/>
      <c r="TRE1" s="17"/>
      <c r="TRF1" s="17"/>
      <c r="TRG1" s="17"/>
      <c r="TRH1" s="17"/>
      <c r="TRI1" s="17"/>
      <c r="TRJ1" s="17"/>
      <c r="TRK1" s="17"/>
      <c r="TRL1" s="17"/>
      <c r="TRM1" s="17"/>
      <c r="TRN1" s="17"/>
      <c r="TRO1" s="17"/>
      <c r="TRP1" s="17"/>
      <c r="TRQ1" s="17"/>
      <c r="TRR1" s="17"/>
      <c r="TRS1" s="17"/>
      <c r="TRT1" s="17"/>
      <c r="TRU1" s="17"/>
      <c r="TRV1" s="17"/>
      <c r="TRW1" s="17"/>
      <c r="TRX1" s="17"/>
      <c r="TRY1" s="17"/>
      <c r="TRZ1" s="17"/>
      <c r="TSA1" s="17"/>
      <c r="TSB1" s="17"/>
      <c r="TSC1" s="17"/>
      <c r="TSD1" s="17"/>
      <c r="TSE1" s="17"/>
      <c r="TSF1" s="17"/>
      <c r="TSG1" s="17"/>
      <c r="TSH1" s="17"/>
      <c r="TSI1" s="17"/>
      <c r="TSJ1" s="17"/>
      <c r="TSK1" s="17"/>
      <c r="TSL1" s="17"/>
      <c r="TSM1" s="17"/>
      <c r="TSN1" s="17"/>
      <c r="TSO1" s="17"/>
      <c r="TSP1" s="17"/>
      <c r="TSQ1" s="17"/>
      <c r="TSR1" s="17"/>
      <c r="TSS1" s="17"/>
      <c r="TST1" s="17"/>
      <c r="TSU1" s="17"/>
      <c r="TSV1" s="17"/>
      <c r="TSW1" s="17"/>
      <c r="TSX1" s="17"/>
      <c r="TSY1" s="17"/>
      <c r="TSZ1" s="17"/>
      <c r="TTA1" s="17"/>
      <c r="TTB1" s="17"/>
      <c r="TTC1" s="17"/>
      <c r="TTD1" s="17"/>
      <c r="TTE1" s="17"/>
      <c r="TTF1" s="17"/>
      <c r="TTG1" s="17"/>
      <c r="TTH1" s="17"/>
      <c r="TTI1" s="17"/>
      <c r="TTJ1" s="17"/>
      <c r="TTK1" s="17"/>
      <c r="TTL1" s="17"/>
      <c r="TTM1" s="17"/>
      <c r="TTN1" s="17"/>
      <c r="TTO1" s="17"/>
      <c r="TTP1" s="17"/>
      <c r="TTQ1" s="17"/>
      <c r="TTR1" s="17"/>
      <c r="TTS1" s="17"/>
      <c r="TTT1" s="17"/>
      <c r="TTU1" s="17"/>
      <c r="TTV1" s="17"/>
      <c r="TTW1" s="17"/>
      <c r="TTX1" s="17"/>
      <c r="TTY1" s="17"/>
      <c r="TTZ1" s="17"/>
      <c r="TUA1" s="17"/>
      <c r="TUB1" s="17"/>
      <c r="TUC1" s="17"/>
      <c r="TUD1" s="17"/>
      <c r="TUE1" s="17"/>
      <c r="TUF1" s="17"/>
      <c r="TUG1" s="17"/>
      <c r="TUH1" s="17"/>
      <c r="TUI1" s="17"/>
      <c r="TUJ1" s="17"/>
      <c r="TUK1" s="17"/>
      <c r="TUL1" s="17"/>
      <c r="TUM1" s="17"/>
      <c r="TUN1" s="17"/>
      <c r="TUO1" s="17"/>
      <c r="TUP1" s="17"/>
      <c r="TUQ1" s="17"/>
      <c r="TUR1" s="17"/>
      <c r="TUS1" s="17"/>
      <c r="TUT1" s="17"/>
      <c r="TUU1" s="17"/>
      <c r="TUV1" s="17"/>
      <c r="TUW1" s="17"/>
      <c r="TUX1" s="17"/>
      <c r="TUY1" s="17"/>
      <c r="TUZ1" s="17"/>
      <c r="TVA1" s="17"/>
      <c r="TVB1" s="17"/>
      <c r="TVC1" s="17"/>
      <c r="TVD1" s="17"/>
      <c r="TVE1" s="17"/>
      <c r="TVF1" s="17"/>
      <c r="TVG1" s="17"/>
      <c r="TVH1" s="17"/>
      <c r="TVI1" s="17"/>
      <c r="TVJ1" s="17"/>
      <c r="TVK1" s="17"/>
      <c r="TVL1" s="17"/>
      <c r="TVM1" s="17"/>
      <c r="TVN1" s="17"/>
      <c r="TVO1" s="17"/>
      <c r="TVP1" s="17"/>
      <c r="TVQ1" s="17"/>
      <c r="TVR1" s="17"/>
      <c r="TVS1" s="17"/>
      <c r="TVT1" s="17"/>
      <c r="TVU1" s="17"/>
      <c r="TVV1" s="17"/>
      <c r="TVW1" s="17"/>
      <c r="TVX1" s="17"/>
      <c r="TVY1" s="17"/>
      <c r="TVZ1" s="17"/>
      <c r="TWA1" s="17"/>
      <c r="TWB1" s="17"/>
      <c r="TWC1" s="17"/>
      <c r="TWD1" s="17"/>
      <c r="TWE1" s="17"/>
      <c r="TWF1" s="17"/>
      <c r="TWG1" s="17"/>
      <c r="TWH1" s="17"/>
      <c r="TWI1" s="17"/>
      <c r="TWJ1" s="17"/>
      <c r="TWK1" s="17"/>
      <c r="TWL1" s="17"/>
      <c r="TWM1" s="17"/>
      <c r="TWN1" s="17"/>
      <c r="TWO1" s="17"/>
      <c r="TWP1" s="17"/>
      <c r="TWQ1" s="17"/>
      <c r="TWR1" s="17"/>
      <c r="TWS1" s="17"/>
      <c r="TWT1" s="17"/>
      <c r="TWU1" s="17"/>
      <c r="TWV1" s="17"/>
      <c r="TWW1" s="17"/>
      <c r="TWX1" s="17"/>
      <c r="TWY1" s="17"/>
      <c r="TWZ1" s="17"/>
      <c r="TXA1" s="17"/>
      <c r="TXB1" s="17"/>
      <c r="TXC1" s="17"/>
      <c r="TXD1" s="17"/>
      <c r="TXE1" s="17"/>
      <c r="TXF1" s="17"/>
      <c r="TXG1" s="17"/>
      <c r="TXH1" s="17"/>
      <c r="TXI1" s="17"/>
      <c r="TXJ1" s="17"/>
      <c r="TXK1" s="17"/>
      <c r="TXL1" s="17"/>
      <c r="TXM1" s="17"/>
      <c r="TXN1" s="17"/>
      <c r="TXO1" s="17"/>
      <c r="TXP1" s="17"/>
      <c r="TXQ1" s="17"/>
      <c r="TXR1" s="17"/>
      <c r="TXS1" s="17"/>
      <c r="TXT1" s="17"/>
      <c r="TXU1" s="17"/>
      <c r="TXV1" s="17"/>
      <c r="TXW1" s="17"/>
      <c r="TXX1" s="17"/>
      <c r="TXY1" s="17"/>
      <c r="TXZ1" s="17"/>
      <c r="TYA1" s="17"/>
      <c r="TYB1" s="17"/>
      <c r="TYC1" s="17"/>
      <c r="TYD1" s="17"/>
      <c r="TYE1" s="17"/>
      <c r="TYF1" s="17"/>
      <c r="TYG1" s="17"/>
      <c r="TYH1" s="17"/>
      <c r="TYI1" s="17"/>
      <c r="TYJ1" s="17"/>
      <c r="TYK1" s="17"/>
      <c r="TYL1" s="17"/>
      <c r="TYM1" s="17"/>
      <c r="TYN1" s="17"/>
      <c r="TYO1" s="17"/>
      <c r="TYP1" s="17"/>
      <c r="TYQ1" s="17"/>
      <c r="TYR1" s="17"/>
      <c r="TYS1" s="17"/>
      <c r="TYT1" s="17"/>
      <c r="TYU1" s="17"/>
      <c r="TYV1" s="17"/>
      <c r="TYW1" s="17"/>
      <c r="TYX1" s="17"/>
      <c r="TYY1" s="17"/>
      <c r="TYZ1" s="17"/>
      <c r="TZA1" s="17"/>
      <c r="TZB1" s="17"/>
      <c r="TZC1" s="17"/>
      <c r="TZD1" s="17"/>
      <c r="TZE1" s="17"/>
      <c r="TZF1" s="17"/>
      <c r="TZG1" s="17"/>
      <c r="TZH1" s="17"/>
      <c r="TZI1" s="17"/>
      <c r="TZJ1" s="17"/>
      <c r="TZK1" s="17"/>
      <c r="TZL1" s="17"/>
      <c r="TZM1" s="17"/>
      <c r="TZN1" s="17"/>
      <c r="TZO1" s="17"/>
      <c r="TZP1" s="17"/>
      <c r="TZQ1" s="17"/>
      <c r="TZR1" s="17"/>
      <c r="TZS1" s="17"/>
      <c r="TZT1" s="17"/>
      <c r="TZU1" s="17"/>
      <c r="TZV1" s="17"/>
      <c r="TZW1" s="17"/>
      <c r="TZX1" s="17"/>
      <c r="TZY1" s="17"/>
      <c r="TZZ1" s="17"/>
      <c r="UAA1" s="17"/>
      <c r="UAB1" s="17"/>
      <c r="UAC1" s="17"/>
      <c r="UAD1" s="17"/>
      <c r="UAE1" s="17"/>
      <c r="UAF1" s="17"/>
      <c r="UAG1" s="17"/>
      <c r="UAH1" s="17"/>
      <c r="UAI1" s="17"/>
      <c r="UAJ1" s="17"/>
      <c r="UAK1" s="17"/>
      <c r="UAL1" s="17"/>
      <c r="UAM1" s="17"/>
      <c r="UAN1" s="17"/>
      <c r="UAO1" s="17"/>
      <c r="UAP1" s="17"/>
      <c r="UAQ1" s="17"/>
      <c r="UAR1" s="17"/>
      <c r="UAS1" s="17"/>
      <c r="UAT1" s="17"/>
      <c r="UAU1" s="17"/>
      <c r="UAV1" s="17"/>
      <c r="UAW1" s="17"/>
      <c r="UAX1" s="17"/>
      <c r="UAY1" s="17"/>
      <c r="UAZ1" s="17"/>
      <c r="UBA1" s="17"/>
      <c r="UBB1" s="17"/>
      <c r="UBC1" s="17"/>
      <c r="UBD1" s="17"/>
      <c r="UBE1" s="17"/>
      <c r="UBF1" s="17"/>
      <c r="UBG1" s="17"/>
      <c r="UBH1" s="17"/>
      <c r="UBI1" s="17"/>
      <c r="UBJ1" s="17"/>
      <c r="UBK1" s="17"/>
      <c r="UBL1" s="17"/>
      <c r="UBM1" s="17"/>
      <c r="UBN1" s="17"/>
      <c r="UBO1" s="17"/>
      <c r="UBP1" s="17"/>
      <c r="UBQ1" s="17"/>
      <c r="UBR1" s="17"/>
      <c r="UBS1" s="17"/>
      <c r="UBT1" s="17"/>
      <c r="UBU1" s="17"/>
      <c r="UBV1" s="17"/>
      <c r="UBW1" s="17"/>
      <c r="UBX1" s="17"/>
      <c r="UBY1" s="17"/>
      <c r="UBZ1" s="17"/>
      <c r="UCA1" s="17"/>
      <c r="UCB1" s="17"/>
      <c r="UCC1" s="17"/>
      <c r="UCD1" s="17"/>
      <c r="UCE1" s="17"/>
      <c r="UCF1" s="17"/>
      <c r="UCG1" s="17"/>
      <c r="UCH1" s="17"/>
      <c r="UCI1" s="17"/>
      <c r="UCJ1" s="17"/>
      <c r="UCK1" s="17"/>
      <c r="UCL1" s="17"/>
      <c r="UCM1" s="17"/>
      <c r="UCN1" s="17"/>
      <c r="UCO1" s="17"/>
      <c r="UCP1" s="17"/>
      <c r="UCQ1" s="17"/>
      <c r="UCR1" s="17"/>
      <c r="UCS1" s="17"/>
      <c r="UCT1" s="17"/>
      <c r="UCU1" s="17"/>
      <c r="UCV1" s="17"/>
      <c r="UCW1" s="17"/>
      <c r="UCX1" s="17"/>
      <c r="UCY1" s="17"/>
      <c r="UCZ1" s="17"/>
      <c r="UDA1" s="17"/>
      <c r="UDB1" s="17"/>
      <c r="UDC1" s="17"/>
      <c r="UDD1" s="17"/>
      <c r="UDE1" s="17"/>
      <c r="UDF1" s="17"/>
      <c r="UDG1" s="17"/>
      <c r="UDH1" s="17"/>
      <c r="UDI1" s="17"/>
      <c r="UDJ1" s="17"/>
      <c r="UDK1" s="17"/>
      <c r="UDL1" s="17"/>
      <c r="UDM1" s="17"/>
      <c r="UDN1" s="17"/>
      <c r="UDO1" s="17"/>
      <c r="UDP1" s="17"/>
      <c r="UDQ1" s="17"/>
      <c r="UDR1" s="17"/>
      <c r="UDS1" s="17"/>
      <c r="UDT1" s="17"/>
      <c r="UDU1" s="17"/>
      <c r="UDV1" s="17"/>
      <c r="UDW1" s="17"/>
      <c r="UDX1" s="17"/>
      <c r="UDY1" s="17"/>
      <c r="UDZ1" s="17"/>
      <c r="UEA1" s="17"/>
      <c r="UEB1" s="17"/>
      <c r="UEC1" s="17"/>
      <c r="UED1" s="17"/>
      <c r="UEE1" s="17"/>
      <c r="UEF1" s="17"/>
      <c r="UEG1" s="17"/>
      <c r="UEH1" s="17"/>
      <c r="UEI1" s="17"/>
      <c r="UEJ1" s="17"/>
      <c r="UEK1" s="17"/>
      <c r="UEL1" s="17"/>
      <c r="UEM1" s="17"/>
      <c r="UEN1" s="17"/>
      <c r="UEO1" s="17"/>
      <c r="UEP1" s="17"/>
      <c r="UEQ1" s="17"/>
      <c r="UER1" s="17"/>
      <c r="UES1" s="17"/>
      <c r="UET1" s="17"/>
      <c r="UEU1" s="17"/>
      <c r="UEV1" s="17"/>
      <c r="UEW1" s="17"/>
      <c r="UEX1" s="17"/>
      <c r="UEY1" s="17"/>
      <c r="UEZ1" s="17"/>
      <c r="UFA1" s="17"/>
      <c r="UFB1" s="17"/>
      <c r="UFC1" s="17"/>
      <c r="UFD1" s="17"/>
      <c r="UFE1" s="17"/>
      <c r="UFF1" s="17"/>
      <c r="UFG1" s="17"/>
      <c r="UFH1" s="17"/>
      <c r="UFI1" s="17"/>
      <c r="UFJ1" s="17"/>
      <c r="UFK1" s="17"/>
      <c r="UFL1" s="17"/>
      <c r="UFM1" s="17"/>
      <c r="UFN1" s="17"/>
      <c r="UFO1" s="17"/>
      <c r="UFP1" s="17"/>
      <c r="UFQ1" s="17"/>
      <c r="UFR1" s="17"/>
      <c r="UFS1" s="17"/>
      <c r="UFT1" s="17"/>
      <c r="UFU1" s="17"/>
      <c r="UFV1" s="17"/>
      <c r="UFW1" s="17"/>
      <c r="UFX1" s="17"/>
      <c r="UFY1" s="17"/>
      <c r="UFZ1" s="17"/>
      <c r="UGA1" s="17"/>
      <c r="UGB1" s="17"/>
      <c r="UGC1" s="17"/>
      <c r="UGD1" s="17"/>
      <c r="UGE1" s="17"/>
      <c r="UGF1" s="17"/>
      <c r="UGG1" s="17"/>
      <c r="UGH1" s="17"/>
      <c r="UGI1" s="17"/>
      <c r="UGJ1" s="17"/>
      <c r="UGK1" s="17"/>
      <c r="UGL1" s="17"/>
      <c r="UGM1" s="17"/>
      <c r="UGN1" s="17"/>
      <c r="UGO1" s="17"/>
      <c r="UGP1" s="17"/>
      <c r="UGQ1" s="17"/>
      <c r="UGR1" s="17"/>
      <c r="UGS1" s="17"/>
      <c r="UGT1" s="17"/>
      <c r="UGU1" s="17"/>
      <c r="UGV1" s="17"/>
      <c r="UGW1" s="17"/>
      <c r="UGX1" s="17"/>
      <c r="UGY1" s="17"/>
      <c r="UGZ1" s="17"/>
      <c r="UHA1" s="17"/>
      <c r="UHB1" s="17"/>
      <c r="UHC1" s="17"/>
      <c r="UHD1" s="17"/>
      <c r="UHE1" s="17"/>
      <c r="UHF1" s="17"/>
      <c r="UHG1" s="17"/>
      <c r="UHH1" s="17"/>
      <c r="UHI1" s="17"/>
      <c r="UHJ1" s="17"/>
      <c r="UHK1" s="17"/>
      <c r="UHL1" s="17"/>
      <c r="UHM1" s="17"/>
      <c r="UHN1" s="17"/>
      <c r="UHO1" s="17"/>
      <c r="UHP1" s="17"/>
      <c r="UHQ1" s="17"/>
      <c r="UHR1" s="17"/>
      <c r="UHS1" s="17"/>
      <c r="UHT1" s="17"/>
      <c r="UHU1" s="17"/>
      <c r="UHV1" s="17"/>
      <c r="UHW1" s="17"/>
      <c r="UHX1" s="17"/>
      <c r="UHY1" s="17"/>
      <c r="UHZ1" s="17"/>
      <c r="UIA1" s="17"/>
      <c r="UIB1" s="17"/>
      <c r="UIC1" s="17"/>
      <c r="UID1" s="17"/>
      <c r="UIE1" s="17"/>
      <c r="UIF1" s="17"/>
      <c r="UIG1" s="17"/>
      <c r="UIH1" s="17"/>
      <c r="UII1" s="17"/>
      <c r="UIJ1" s="17"/>
      <c r="UIK1" s="17"/>
      <c r="UIL1" s="17"/>
      <c r="UIM1" s="17"/>
      <c r="UIN1" s="17"/>
      <c r="UIO1" s="17"/>
      <c r="UIP1" s="17"/>
      <c r="UIQ1" s="17"/>
      <c r="UIR1" s="17"/>
      <c r="UIS1" s="17"/>
      <c r="UIT1" s="17"/>
      <c r="UIU1" s="17"/>
      <c r="UIV1" s="17"/>
      <c r="UIW1" s="17"/>
      <c r="UIX1" s="17"/>
      <c r="UIY1" s="17"/>
      <c r="UIZ1" s="17"/>
      <c r="UJA1" s="17"/>
      <c r="UJB1" s="17"/>
      <c r="UJC1" s="17"/>
      <c r="UJD1" s="17"/>
      <c r="UJE1" s="17"/>
      <c r="UJF1" s="17"/>
      <c r="UJG1" s="17"/>
      <c r="UJH1" s="17"/>
      <c r="UJI1" s="17"/>
      <c r="UJJ1" s="17"/>
      <c r="UJK1" s="17"/>
      <c r="UJL1" s="17"/>
      <c r="UJM1" s="17"/>
      <c r="UJN1" s="17"/>
      <c r="UJO1" s="17"/>
      <c r="UJP1" s="17"/>
      <c r="UJQ1" s="17"/>
      <c r="UJR1" s="17"/>
      <c r="UJS1" s="17"/>
      <c r="UJT1" s="17"/>
      <c r="UJU1" s="17"/>
      <c r="UJV1" s="17"/>
      <c r="UJW1" s="17"/>
      <c r="UJX1" s="17"/>
      <c r="UJY1" s="17"/>
      <c r="UJZ1" s="17"/>
      <c r="UKA1" s="17"/>
      <c r="UKB1" s="17"/>
      <c r="UKC1" s="17"/>
      <c r="UKD1" s="17"/>
      <c r="UKE1" s="17"/>
      <c r="UKF1" s="17"/>
      <c r="UKG1" s="17"/>
      <c r="UKH1" s="17"/>
      <c r="UKI1" s="17"/>
      <c r="UKJ1" s="17"/>
      <c r="UKK1" s="17"/>
      <c r="UKL1" s="17"/>
      <c r="UKM1" s="17"/>
      <c r="UKN1" s="17"/>
      <c r="UKO1" s="17"/>
      <c r="UKP1" s="17"/>
      <c r="UKQ1" s="17"/>
      <c r="UKR1" s="17"/>
      <c r="UKS1" s="17"/>
      <c r="UKT1" s="17"/>
      <c r="UKU1" s="17"/>
      <c r="UKV1" s="17"/>
      <c r="UKW1" s="17"/>
      <c r="UKX1" s="17"/>
      <c r="UKY1" s="17"/>
      <c r="UKZ1" s="17"/>
      <c r="ULA1" s="17"/>
      <c r="ULB1" s="17"/>
      <c r="ULC1" s="17"/>
      <c r="ULD1" s="17"/>
      <c r="ULE1" s="17"/>
      <c r="ULF1" s="17"/>
      <c r="ULG1" s="17"/>
      <c r="ULH1" s="17"/>
      <c r="ULI1" s="17"/>
      <c r="ULJ1" s="17"/>
      <c r="ULK1" s="17"/>
      <c r="ULL1" s="17"/>
      <c r="ULM1" s="17"/>
      <c r="ULN1" s="17"/>
      <c r="ULO1" s="17"/>
      <c r="ULP1" s="17"/>
      <c r="ULQ1" s="17"/>
      <c r="ULR1" s="17"/>
      <c r="ULS1" s="17"/>
      <c r="ULT1" s="17"/>
      <c r="ULU1" s="17"/>
      <c r="ULV1" s="17"/>
      <c r="ULW1" s="17"/>
      <c r="ULX1" s="17"/>
      <c r="ULY1" s="17"/>
      <c r="ULZ1" s="17"/>
      <c r="UMA1" s="17"/>
      <c r="UMB1" s="17"/>
      <c r="UMC1" s="17"/>
      <c r="UMD1" s="17"/>
      <c r="UME1" s="17"/>
      <c r="UMF1" s="17"/>
      <c r="UMG1" s="17"/>
      <c r="UMH1" s="17"/>
      <c r="UMI1" s="17"/>
      <c r="UMJ1" s="17"/>
      <c r="UMK1" s="17"/>
      <c r="UML1" s="17"/>
      <c r="UMM1" s="17"/>
      <c r="UMN1" s="17"/>
      <c r="UMO1" s="17"/>
      <c r="UMP1" s="17"/>
      <c r="UMQ1" s="17"/>
      <c r="UMR1" s="17"/>
      <c r="UMS1" s="17"/>
      <c r="UMT1" s="17"/>
      <c r="UMU1" s="17"/>
      <c r="UMV1" s="17"/>
      <c r="UMW1" s="17"/>
      <c r="UMX1" s="17"/>
      <c r="UMY1" s="17"/>
      <c r="UMZ1" s="17"/>
      <c r="UNA1" s="17"/>
      <c r="UNB1" s="17"/>
      <c r="UNC1" s="17"/>
      <c r="UND1" s="17"/>
      <c r="UNE1" s="17"/>
      <c r="UNF1" s="17"/>
      <c r="UNG1" s="17"/>
      <c r="UNH1" s="17"/>
      <c r="UNI1" s="17"/>
      <c r="UNJ1" s="17"/>
      <c r="UNK1" s="17"/>
      <c r="UNL1" s="17"/>
      <c r="UNM1" s="17"/>
      <c r="UNN1" s="17"/>
      <c r="UNO1" s="17"/>
      <c r="UNP1" s="17"/>
      <c r="UNQ1" s="17"/>
      <c r="UNR1" s="17"/>
      <c r="UNS1" s="17"/>
      <c r="UNT1" s="17"/>
      <c r="UNU1" s="17"/>
      <c r="UNV1" s="17"/>
      <c r="UNW1" s="17"/>
      <c r="UNX1" s="17"/>
      <c r="UNY1" s="17"/>
      <c r="UNZ1" s="17"/>
      <c r="UOA1" s="17"/>
      <c r="UOB1" s="17"/>
      <c r="UOC1" s="17"/>
      <c r="UOD1" s="17"/>
      <c r="UOE1" s="17"/>
      <c r="UOF1" s="17"/>
      <c r="UOG1" s="17"/>
      <c r="UOH1" s="17"/>
      <c r="UOI1" s="17"/>
      <c r="UOJ1" s="17"/>
      <c r="UOK1" s="17"/>
      <c r="UOL1" s="17"/>
      <c r="UOM1" s="17"/>
      <c r="UON1" s="17"/>
      <c r="UOO1" s="17"/>
      <c r="UOP1" s="17"/>
      <c r="UOQ1" s="17"/>
      <c r="UOR1" s="17"/>
      <c r="UOS1" s="17"/>
      <c r="UOT1" s="17"/>
      <c r="UOU1" s="17"/>
      <c r="UOV1" s="17"/>
      <c r="UOW1" s="17"/>
      <c r="UOX1" s="17"/>
      <c r="UOY1" s="17"/>
      <c r="UOZ1" s="17"/>
      <c r="UPA1" s="17"/>
      <c r="UPB1" s="17"/>
      <c r="UPC1" s="17"/>
      <c r="UPD1" s="17"/>
      <c r="UPE1" s="17"/>
      <c r="UPF1" s="17"/>
      <c r="UPG1" s="17"/>
      <c r="UPH1" s="17"/>
      <c r="UPI1" s="17"/>
      <c r="UPJ1" s="17"/>
      <c r="UPK1" s="17"/>
      <c r="UPL1" s="17"/>
      <c r="UPM1" s="17"/>
      <c r="UPN1" s="17"/>
      <c r="UPO1" s="17"/>
      <c r="UPP1" s="17"/>
      <c r="UPQ1" s="17"/>
      <c r="UPR1" s="17"/>
      <c r="UPS1" s="17"/>
      <c r="UPT1" s="17"/>
      <c r="UPU1" s="17"/>
      <c r="UPV1" s="17"/>
      <c r="UPW1" s="17"/>
      <c r="UPX1" s="17"/>
      <c r="UPY1" s="17"/>
      <c r="UPZ1" s="17"/>
      <c r="UQA1" s="17"/>
      <c r="UQB1" s="17"/>
      <c r="UQC1" s="17"/>
      <c r="UQD1" s="17"/>
      <c r="UQE1" s="17"/>
      <c r="UQF1" s="17"/>
      <c r="UQG1" s="17"/>
      <c r="UQH1" s="17"/>
      <c r="UQI1" s="17"/>
      <c r="UQJ1" s="17"/>
      <c r="UQK1" s="17"/>
      <c r="UQL1" s="17"/>
      <c r="UQM1" s="17"/>
      <c r="UQN1" s="17"/>
      <c r="UQO1" s="17"/>
      <c r="UQP1" s="17"/>
      <c r="UQQ1" s="17"/>
      <c r="UQR1" s="17"/>
      <c r="UQS1" s="17"/>
      <c r="UQT1" s="17"/>
      <c r="UQU1" s="17"/>
      <c r="UQV1" s="17"/>
      <c r="UQW1" s="17"/>
      <c r="UQX1" s="17"/>
      <c r="UQY1" s="17"/>
      <c r="UQZ1" s="17"/>
      <c r="URA1" s="17"/>
      <c r="URB1" s="17"/>
      <c r="URC1" s="17"/>
      <c r="URD1" s="17"/>
      <c r="URE1" s="17"/>
      <c r="URF1" s="17"/>
      <c r="URG1" s="17"/>
      <c r="URH1" s="17"/>
      <c r="URI1" s="17"/>
      <c r="URJ1" s="17"/>
      <c r="URK1" s="17"/>
      <c r="URL1" s="17"/>
      <c r="URM1" s="17"/>
      <c r="URN1" s="17"/>
      <c r="URO1" s="17"/>
      <c r="URP1" s="17"/>
      <c r="URQ1" s="17"/>
      <c r="URR1" s="17"/>
      <c r="URS1" s="17"/>
      <c r="URT1" s="17"/>
      <c r="URU1" s="17"/>
      <c r="URV1" s="17"/>
      <c r="URW1" s="17"/>
      <c r="URX1" s="17"/>
      <c r="URY1" s="17"/>
      <c r="URZ1" s="17"/>
      <c r="USA1" s="17"/>
      <c r="USB1" s="17"/>
      <c r="USC1" s="17"/>
      <c r="USD1" s="17"/>
      <c r="USE1" s="17"/>
      <c r="USF1" s="17"/>
      <c r="USG1" s="17"/>
      <c r="USH1" s="17"/>
      <c r="USI1" s="17"/>
      <c r="USJ1" s="17"/>
      <c r="USK1" s="17"/>
      <c r="USL1" s="17"/>
      <c r="USM1" s="17"/>
      <c r="USN1" s="17"/>
      <c r="USO1" s="17"/>
      <c r="USP1" s="17"/>
      <c r="USQ1" s="17"/>
      <c r="USR1" s="17"/>
      <c r="USS1" s="17"/>
      <c r="UST1" s="17"/>
      <c r="USU1" s="17"/>
      <c r="USV1" s="17"/>
      <c r="USW1" s="17"/>
      <c r="USX1" s="17"/>
      <c r="USY1" s="17"/>
      <c r="USZ1" s="17"/>
      <c r="UTA1" s="17"/>
      <c r="UTB1" s="17"/>
      <c r="UTC1" s="17"/>
      <c r="UTD1" s="17"/>
      <c r="UTE1" s="17"/>
      <c r="UTF1" s="17"/>
      <c r="UTG1" s="17"/>
      <c r="UTH1" s="17"/>
      <c r="UTI1" s="17"/>
      <c r="UTJ1" s="17"/>
      <c r="UTK1" s="17"/>
      <c r="UTL1" s="17"/>
      <c r="UTM1" s="17"/>
      <c r="UTN1" s="17"/>
      <c r="UTO1" s="17"/>
      <c r="UTP1" s="17"/>
      <c r="UTQ1" s="17"/>
      <c r="UTR1" s="17"/>
      <c r="UTS1" s="17"/>
      <c r="UTT1" s="17"/>
      <c r="UTU1" s="17"/>
      <c r="UTV1" s="17"/>
      <c r="UTW1" s="17"/>
      <c r="UTX1" s="17"/>
      <c r="UTY1" s="17"/>
      <c r="UTZ1" s="17"/>
      <c r="UUA1" s="17"/>
      <c r="UUB1" s="17"/>
      <c r="UUC1" s="17"/>
      <c r="UUD1" s="17"/>
      <c r="UUE1" s="17"/>
      <c r="UUF1" s="17"/>
      <c r="UUG1" s="17"/>
      <c r="UUH1" s="17"/>
      <c r="UUI1" s="17"/>
      <c r="UUJ1" s="17"/>
      <c r="UUK1" s="17"/>
      <c r="UUL1" s="17"/>
      <c r="UUM1" s="17"/>
      <c r="UUN1" s="17"/>
      <c r="UUO1" s="17"/>
      <c r="UUP1" s="17"/>
      <c r="UUQ1" s="17"/>
      <c r="UUR1" s="17"/>
      <c r="UUS1" s="17"/>
      <c r="UUT1" s="17"/>
      <c r="UUU1" s="17"/>
      <c r="UUV1" s="17"/>
      <c r="UUW1" s="17"/>
      <c r="UUX1" s="17"/>
      <c r="UUY1" s="17"/>
      <c r="UUZ1" s="17"/>
      <c r="UVA1" s="17"/>
      <c r="UVB1" s="17"/>
      <c r="UVC1" s="17"/>
      <c r="UVD1" s="17"/>
      <c r="UVE1" s="17"/>
      <c r="UVF1" s="17"/>
      <c r="UVG1" s="17"/>
      <c r="UVH1" s="17"/>
      <c r="UVI1" s="17"/>
      <c r="UVJ1" s="17"/>
      <c r="UVK1" s="17"/>
      <c r="UVL1" s="17"/>
      <c r="UVM1" s="17"/>
      <c r="UVN1" s="17"/>
      <c r="UVO1" s="17"/>
      <c r="UVP1" s="17"/>
      <c r="UVQ1" s="17"/>
      <c r="UVR1" s="17"/>
      <c r="UVS1" s="17"/>
      <c r="UVT1" s="17"/>
      <c r="UVU1" s="17"/>
      <c r="UVV1" s="17"/>
      <c r="UVW1" s="17"/>
      <c r="UVX1" s="17"/>
      <c r="UVY1" s="17"/>
      <c r="UVZ1" s="17"/>
      <c r="UWA1" s="17"/>
      <c r="UWB1" s="17"/>
      <c r="UWC1" s="17"/>
      <c r="UWD1" s="17"/>
      <c r="UWE1" s="17"/>
      <c r="UWF1" s="17"/>
      <c r="UWG1" s="17"/>
      <c r="UWH1" s="17"/>
      <c r="UWI1" s="17"/>
      <c r="UWJ1" s="17"/>
      <c r="UWK1" s="17"/>
      <c r="UWL1" s="17"/>
      <c r="UWM1" s="17"/>
      <c r="UWN1" s="17"/>
      <c r="UWO1" s="17"/>
      <c r="UWP1" s="17"/>
      <c r="UWQ1" s="17"/>
      <c r="UWR1" s="17"/>
      <c r="UWS1" s="17"/>
      <c r="UWT1" s="17"/>
      <c r="UWU1" s="17"/>
      <c r="UWV1" s="17"/>
      <c r="UWW1" s="17"/>
      <c r="UWX1" s="17"/>
      <c r="UWY1" s="17"/>
      <c r="UWZ1" s="17"/>
      <c r="UXA1" s="17"/>
      <c r="UXB1" s="17"/>
      <c r="UXC1" s="17"/>
      <c r="UXD1" s="17"/>
      <c r="UXE1" s="17"/>
      <c r="UXF1" s="17"/>
      <c r="UXG1" s="17"/>
      <c r="UXH1" s="17"/>
      <c r="UXI1" s="17"/>
      <c r="UXJ1" s="17"/>
      <c r="UXK1" s="17"/>
      <c r="UXL1" s="17"/>
      <c r="UXM1" s="17"/>
      <c r="UXN1" s="17"/>
      <c r="UXO1" s="17"/>
      <c r="UXP1" s="17"/>
      <c r="UXQ1" s="17"/>
      <c r="UXR1" s="17"/>
      <c r="UXS1" s="17"/>
      <c r="UXT1" s="17"/>
      <c r="UXU1" s="17"/>
      <c r="UXV1" s="17"/>
      <c r="UXW1" s="17"/>
      <c r="UXX1" s="17"/>
      <c r="UXY1" s="17"/>
      <c r="UXZ1" s="17"/>
      <c r="UYA1" s="17"/>
      <c r="UYB1" s="17"/>
      <c r="UYC1" s="17"/>
      <c r="UYD1" s="17"/>
      <c r="UYE1" s="17"/>
      <c r="UYF1" s="17"/>
      <c r="UYG1" s="17"/>
      <c r="UYH1" s="17"/>
      <c r="UYI1" s="17"/>
      <c r="UYJ1" s="17"/>
      <c r="UYK1" s="17"/>
      <c r="UYL1" s="17"/>
      <c r="UYM1" s="17"/>
      <c r="UYN1" s="17"/>
      <c r="UYO1" s="17"/>
      <c r="UYP1" s="17"/>
      <c r="UYQ1" s="17"/>
      <c r="UYR1" s="17"/>
      <c r="UYS1" s="17"/>
      <c r="UYT1" s="17"/>
      <c r="UYU1" s="17"/>
      <c r="UYV1" s="17"/>
      <c r="UYW1" s="17"/>
      <c r="UYX1" s="17"/>
      <c r="UYY1" s="17"/>
      <c r="UYZ1" s="17"/>
      <c r="UZA1" s="17"/>
      <c r="UZB1" s="17"/>
      <c r="UZC1" s="17"/>
      <c r="UZD1" s="17"/>
      <c r="UZE1" s="17"/>
      <c r="UZF1" s="17"/>
      <c r="UZG1" s="17"/>
      <c r="UZH1" s="17"/>
      <c r="UZI1" s="17"/>
      <c r="UZJ1" s="17"/>
      <c r="UZK1" s="17"/>
      <c r="UZL1" s="17"/>
      <c r="UZM1" s="17"/>
      <c r="UZN1" s="17"/>
      <c r="UZO1" s="17"/>
      <c r="UZP1" s="17"/>
      <c r="UZQ1" s="17"/>
      <c r="UZR1" s="17"/>
      <c r="UZS1" s="17"/>
      <c r="UZT1" s="17"/>
      <c r="UZU1" s="17"/>
      <c r="UZV1" s="17"/>
      <c r="UZW1" s="17"/>
      <c r="UZX1" s="17"/>
      <c r="UZY1" s="17"/>
      <c r="UZZ1" s="17"/>
      <c r="VAA1" s="17"/>
      <c r="VAB1" s="17"/>
      <c r="VAC1" s="17"/>
      <c r="VAD1" s="17"/>
      <c r="VAE1" s="17"/>
      <c r="VAF1" s="17"/>
      <c r="VAG1" s="17"/>
      <c r="VAH1" s="17"/>
      <c r="VAI1" s="17"/>
      <c r="VAJ1" s="17"/>
      <c r="VAK1" s="17"/>
      <c r="VAL1" s="17"/>
      <c r="VAM1" s="17"/>
      <c r="VAN1" s="17"/>
      <c r="VAO1" s="17"/>
      <c r="VAP1" s="17"/>
      <c r="VAQ1" s="17"/>
      <c r="VAR1" s="17"/>
      <c r="VAS1" s="17"/>
      <c r="VAT1" s="17"/>
      <c r="VAU1" s="17"/>
      <c r="VAV1" s="17"/>
      <c r="VAW1" s="17"/>
      <c r="VAX1" s="17"/>
      <c r="VAY1" s="17"/>
      <c r="VAZ1" s="17"/>
      <c r="VBA1" s="17"/>
      <c r="VBB1" s="17"/>
      <c r="VBC1" s="17"/>
      <c r="VBD1" s="17"/>
      <c r="VBE1" s="17"/>
      <c r="VBF1" s="17"/>
      <c r="VBG1" s="17"/>
      <c r="VBH1" s="17"/>
      <c r="VBI1" s="17"/>
      <c r="VBJ1" s="17"/>
      <c r="VBK1" s="17"/>
      <c r="VBL1" s="17"/>
      <c r="VBM1" s="17"/>
      <c r="VBN1" s="17"/>
      <c r="VBO1" s="17"/>
      <c r="VBP1" s="17"/>
      <c r="VBQ1" s="17"/>
      <c r="VBR1" s="17"/>
      <c r="VBS1" s="17"/>
      <c r="VBT1" s="17"/>
      <c r="VBU1" s="17"/>
      <c r="VBV1" s="17"/>
      <c r="VBW1" s="17"/>
      <c r="VBX1" s="17"/>
      <c r="VBY1" s="17"/>
      <c r="VBZ1" s="17"/>
      <c r="VCA1" s="17"/>
      <c r="VCB1" s="17"/>
      <c r="VCC1" s="17"/>
      <c r="VCD1" s="17"/>
      <c r="VCE1" s="17"/>
      <c r="VCF1" s="17"/>
      <c r="VCG1" s="17"/>
      <c r="VCH1" s="17"/>
      <c r="VCI1" s="17"/>
      <c r="VCJ1" s="17"/>
      <c r="VCK1" s="17"/>
      <c r="VCL1" s="17"/>
      <c r="VCM1" s="17"/>
      <c r="VCN1" s="17"/>
      <c r="VCO1" s="17"/>
      <c r="VCP1" s="17"/>
      <c r="VCQ1" s="17"/>
      <c r="VCR1" s="17"/>
      <c r="VCS1" s="17"/>
      <c r="VCT1" s="17"/>
      <c r="VCU1" s="17"/>
      <c r="VCV1" s="17"/>
      <c r="VCW1" s="17"/>
      <c r="VCX1" s="17"/>
      <c r="VCY1" s="17"/>
      <c r="VCZ1" s="17"/>
      <c r="VDA1" s="17"/>
      <c r="VDB1" s="17"/>
      <c r="VDC1" s="17"/>
      <c r="VDD1" s="17"/>
      <c r="VDE1" s="17"/>
      <c r="VDF1" s="17"/>
      <c r="VDG1" s="17"/>
      <c r="VDH1" s="17"/>
      <c r="VDI1" s="17"/>
      <c r="VDJ1" s="17"/>
      <c r="VDK1" s="17"/>
      <c r="VDL1" s="17"/>
      <c r="VDM1" s="17"/>
      <c r="VDN1" s="17"/>
      <c r="VDO1" s="17"/>
      <c r="VDP1" s="17"/>
      <c r="VDQ1" s="17"/>
      <c r="VDR1" s="17"/>
      <c r="VDS1" s="17"/>
      <c r="VDT1" s="17"/>
      <c r="VDU1" s="17"/>
      <c r="VDV1" s="17"/>
      <c r="VDW1" s="17"/>
      <c r="VDX1" s="17"/>
      <c r="VDY1" s="17"/>
      <c r="VDZ1" s="17"/>
      <c r="VEA1" s="17"/>
      <c r="VEB1" s="17"/>
      <c r="VEC1" s="17"/>
      <c r="VED1" s="17"/>
      <c r="VEE1" s="17"/>
      <c r="VEF1" s="17"/>
      <c r="VEG1" s="17"/>
      <c r="VEH1" s="17"/>
      <c r="VEI1" s="17"/>
      <c r="VEJ1" s="17"/>
      <c r="VEK1" s="17"/>
      <c r="VEL1" s="17"/>
      <c r="VEM1" s="17"/>
      <c r="VEN1" s="17"/>
      <c r="VEO1" s="17"/>
      <c r="VEP1" s="17"/>
      <c r="VEQ1" s="17"/>
      <c r="VER1" s="17"/>
      <c r="VES1" s="17"/>
      <c r="VET1" s="17"/>
      <c r="VEU1" s="17"/>
      <c r="VEV1" s="17"/>
      <c r="VEW1" s="17"/>
      <c r="VEX1" s="17"/>
      <c r="VEY1" s="17"/>
      <c r="VEZ1" s="17"/>
      <c r="VFA1" s="17"/>
      <c r="VFB1" s="17"/>
      <c r="VFC1" s="17"/>
      <c r="VFD1" s="17"/>
      <c r="VFE1" s="17"/>
      <c r="VFF1" s="17"/>
      <c r="VFG1" s="17"/>
      <c r="VFH1" s="17"/>
      <c r="VFI1" s="17"/>
      <c r="VFJ1" s="17"/>
      <c r="VFK1" s="17"/>
      <c r="VFL1" s="17"/>
      <c r="VFM1" s="17"/>
      <c r="VFN1" s="17"/>
      <c r="VFO1" s="17"/>
      <c r="VFP1" s="17"/>
      <c r="VFQ1" s="17"/>
      <c r="VFR1" s="17"/>
      <c r="VFS1" s="17"/>
      <c r="VFT1" s="17"/>
      <c r="VFU1" s="17"/>
      <c r="VFV1" s="17"/>
      <c r="VFW1" s="17"/>
      <c r="VFX1" s="17"/>
      <c r="VFY1" s="17"/>
      <c r="VFZ1" s="17"/>
      <c r="VGA1" s="17"/>
      <c r="VGB1" s="17"/>
      <c r="VGC1" s="17"/>
      <c r="VGD1" s="17"/>
      <c r="VGE1" s="17"/>
      <c r="VGF1" s="17"/>
      <c r="VGG1" s="17"/>
      <c r="VGH1" s="17"/>
      <c r="VGI1" s="17"/>
      <c r="VGJ1" s="17"/>
      <c r="VGK1" s="17"/>
      <c r="VGL1" s="17"/>
      <c r="VGM1" s="17"/>
      <c r="VGN1" s="17"/>
      <c r="VGO1" s="17"/>
      <c r="VGP1" s="17"/>
      <c r="VGQ1" s="17"/>
      <c r="VGR1" s="17"/>
      <c r="VGS1" s="17"/>
      <c r="VGT1" s="17"/>
      <c r="VGU1" s="17"/>
      <c r="VGV1" s="17"/>
      <c r="VGW1" s="17"/>
      <c r="VGX1" s="17"/>
      <c r="VGY1" s="17"/>
      <c r="VGZ1" s="17"/>
      <c r="VHA1" s="17"/>
      <c r="VHB1" s="17"/>
      <c r="VHC1" s="17"/>
      <c r="VHD1" s="17"/>
      <c r="VHE1" s="17"/>
      <c r="VHF1" s="17"/>
      <c r="VHG1" s="17"/>
      <c r="VHH1" s="17"/>
      <c r="VHI1" s="17"/>
      <c r="VHJ1" s="17"/>
      <c r="VHK1" s="17"/>
      <c r="VHL1" s="17"/>
      <c r="VHM1" s="17"/>
      <c r="VHN1" s="17"/>
      <c r="VHO1" s="17"/>
      <c r="VHP1" s="17"/>
      <c r="VHQ1" s="17"/>
      <c r="VHR1" s="17"/>
      <c r="VHS1" s="17"/>
      <c r="VHT1" s="17"/>
      <c r="VHU1" s="17"/>
      <c r="VHV1" s="17"/>
      <c r="VHW1" s="17"/>
      <c r="VHX1" s="17"/>
      <c r="VHY1" s="17"/>
      <c r="VHZ1" s="17"/>
      <c r="VIA1" s="17"/>
      <c r="VIB1" s="17"/>
      <c r="VIC1" s="17"/>
      <c r="VID1" s="17"/>
      <c r="VIE1" s="17"/>
      <c r="VIF1" s="17"/>
      <c r="VIG1" s="17"/>
      <c r="VIH1" s="17"/>
      <c r="VII1" s="17"/>
      <c r="VIJ1" s="17"/>
      <c r="VIK1" s="17"/>
      <c r="VIL1" s="17"/>
      <c r="VIM1" s="17"/>
      <c r="VIN1" s="17"/>
      <c r="VIO1" s="17"/>
      <c r="VIP1" s="17"/>
      <c r="VIQ1" s="17"/>
      <c r="VIR1" s="17"/>
      <c r="VIS1" s="17"/>
      <c r="VIT1" s="17"/>
      <c r="VIU1" s="17"/>
      <c r="VIV1" s="17"/>
      <c r="VIW1" s="17"/>
      <c r="VIX1" s="17"/>
      <c r="VIY1" s="17"/>
      <c r="VIZ1" s="17"/>
      <c r="VJA1" s="17"/>
      <c r="VJB1" s="17"/>
      <c r="VJC1" s="17"/>
      <c r="VJD1" s="17"/>
      <c r="VJE1" s="17"/>
      <c r="VJF1" s="17"/>
      <c r="VJG1" s="17"/>
      <c r="VJH1" s="17"/>
      <c r="VJI1" s="17"/>
      <c r="VJJ1" s="17"/>
      <c r="VJK1" s="17"/>
      <c r="VJL1" s="17"/>
      <c r="VJM1" s="17"/>
      <c r="VJN1" s="17"/>
      <c r="VJO1" s="17"/>
      <c r="VJP1" s="17"/>
      <c r="VJQ1" s="17"/>
      <c r="VJR1" s="17"/>
      <c r="VJS1" s="17"/>
      <c r="VJT1" s="17"/>
      <c r="VJU1" s="17"/>
      <c r="VJV1" s="17"/>
      <c r="VJW1" s="17"/>
      <c r="VJX1" s="17"/>
      <c r="VJY1" s="17"/>
      <c r="VJZ1" s="17"/>
      <c r="VKA1" s="17"/>
      <c r="VKB1" s="17"/>
      <c r="VKC1" s="17"/>
      <c r="VKD1" s="17"/>
      <c r="VKE1" s="17"/>
      <c r="VKF1" s="17"/>
      <c r="VKG1" s="17"/>
      <c r="VKH1" s="17"/>
      <c r="VKI1" s="17"/>
      <c r="VKJ1" s="17"/>
      <c r="VKK1" s="17"/>
      <c r="VKL1" s="17"/>
      <c r="VKM1" s="17"/>
      <c r="VKN1" s="17"/>
      <c r="VKO1" s="17"/>
      <c r="VKP1" s="17"/>
      <c r="VKQ1" s="17"/>
      <c r="VKR1" s="17"/>
      <c r="VKS1" s="17"/>
      <c r="VKT1" s="17"/>
      <c r="VKU1" s="17"/>
      <c r="VKV1" s="17"/>
      <c r="VKW1" s="17"/>
      <c r="VKX1" s="17"/>
      <c r="VKY1" s="17"/>
      <c r="VKZ1" s="17"/>
      <c r="VLA1" s="17"/>
      <c r="VLB1" s="17"/>
      <c r="VLC1" s="17"/>
      <c r="VLD1" s="17"/>
      <c r="VLE1" s="17"/>
      <c r="VLF1" s="17"/>
      <c r="VLG1" s="17"/>
      <c r="VLH1" s="17"/>
      <c r="VLI1" s="17"/>
      <c r="VLJ1" s="17"/>
      <c r="VLK1" s="17"/>
      <c r="VLL1" s="17"/>
      <c r="VLM1" s="17"/>
      <c r="VLN1" s="17"/>
      <c r="VLO1" s="17"/>
      <c r="VLP1" s="17"/>
      <c r="VLQ1" s="17"/>
      <c r="VLR1" s="17"/>
      <c r="VLS1" s="17"/>
      <c r="VLT1" s="17"/>
      <c r="VLU1" s="17"/>
      <c r="VLV1" s="17"/>
      <c r="VLW1" s="17"/>
      <c r="VLX1" s="17"/>
      <c r="VLY1" s="17"/>
      <c r="VLZ1" s="17"/>
      <c r="VMA1" s="17"/>
      <c r="VMB1" s="17"/>
      <c r="VMC1" s="17"/>
      <c r="VMD1" s="17"/>
      <c r="VME1" s="17"/>
      <c r="VMF1" s="17"/>
      <c r="VMG1" s="17"/>
      <c r="VMH1" s="17"/>
      <c r="VMI1" s="17"/>
      <c r="VMJ1" s="17"/>
      <c r="VMK1" s="17"/>
      <c r="VML1" s="17"/>
      <c r="VMM1" s="17"/>
      <c r="VMN1" s="17"/>
      <c r="VMO1" s="17"/>
      <c r="VMP1" s="17"/>
      <c r="VMQ1" s="17"/>
      <c r="VMR1" s="17"/>
      <c r="VMS1" s="17"/>
      <c r="VMT1" s="17"/>
      <c r="VMU1" s="17"/>
      <c r="VMV1" s="17"/>
      <c r="VMW1" s="17"/>
      <c r="VMX1" s="17"/>
      <c r="VMY1" s="17"/>
      <c r="VMZ1" s="17"/>
      <c r="VNA1" s="17"/>
      <c r="VNB1" s="17"/>
      <c r="VNC1" s="17"/>
      <c r="VND1" s="17"/>
      <c r="VNE1" s="17"/>
      <c r="VNF1" s="17"/>
      <c r="VNG1" s="17"/>
      <c r="VNH1" s="17"/>
      <c r="VNI1" s="17"/>
      <c r="VNJ1" s="17"/>
      <c r="VNK1" s="17"/>
      <c r="VNL1" s="17"/>
      <c r="VNM1" s="17"/>
      <c r="VNN1" s="17"/>
      <c r="VNO1" s="17"/>
      <c r="VNP1" s="17"/>
      <c r="VNQ1" s="17"/>
      <c r="VNR1" s="17"/>
      <c r="VNS1" s="17"/>
      <c r="VNT1" s="17"/>
      <c r="VNU1" s="17"/>
      <c r="VNV1" s="17"/>
      <c r="VNW1" s="17"/>
      <c r="VNX1" s="17"/>
      <c r="VNY1" s="17"/>
      <c r="VNZ1" s="17"/>
      <c r="VOA1" s="17"/>
      <c r="VOB1" s="17"/>
      <c r="VOC1" s="17"/>
      <c r="VOD1" s="17"/>
      <c r="VOE1" s="17"/>
      <c r="VOF1" s="17"/>
      <c r="VOG1" s="17"/>
      <c r="VOH1" s="17"/>
      <c r="VOI1" s="17"/>
      <c r="VOJ1" s="17"/>
      <c r="VOK1" s="17"/>
      <c r="VOL1" s="17"/>
      <c r="VOM1" s="17"/>
      <c r="VON1" s="17"/>
      <c r="VOO1" s="17"/>
      <c r="VOP1" s="17"/>
      <c r="VOQ1" s="17"/>
      <c r="VOR1" s="17"/>
      <c r="VOS1" s="17"/>
      <c r="VOT1" s="17"/>
      <c r="VOU1" s="17"/>
      <c r="VOV1" s="17"/>
      <c r="VOW1" s="17"/>
      <c r="VOX1" s="17"/>
      <c r="VOY1" s="17"/>
      <c r="VOZ1" s="17"/>
      <c r="VPA1" s="17"/>
      <c r="VPB1" s="17"/>
      <c r="VPC1" s="17"/>
      <c r="VPD1" s="17"/>
      <c r="VPE1" s="17"/>
      <c r="VPF1" s="17"/>
      <c r="VPG1" s="17"/>
      <c r="VPH1" s="17"/>
      <c r="VPI1" s="17"/>
      <c r="VPJ1" s="17"/>
      <c r="VPK1" s="17"/>
      <c r="VPL1" s="17"/>
      <c r="VPM1" s="17"/>
      <c r="VPN1" s="17"/>
      <c r="VPO1" s="17"/>
      <c r="VPP1" s="17"/>
      <c r="VPQ1" s="17"/>
      <c r="VPR1" s="17"/>
      <c r="VPS1" s="17"/>
      <c r="VPT1" s="17"/>
      <c r="VPU1" s="17"/>
      <c r="VPV1" s="17"/>
      <c r="VPW1" s="17"/>
      <c r="VPX1" s="17"/>
      <c r="VPY1" s="17"/>
      <c r="VPZ1" s="17"/>
      <c r="VQA1" s="17"/>
      <c r="VQB1" s="17"/>
      <c r="VQC1" s="17"/>
      <c r="VQD1" s="17"/>
      <c r="VQE1" s="17"/>
      <c r="VQF1" s="17"/>
      <c r="VQG1" s="17"/>
      <c r="VQH1" s="17"/>
      <c r="VQI1" s="17"/>
      <c r="VQJ1" s="17"/>
      <c r="VQK1" s="17"/>
      <c r="VQL1" s="17"/>
      <c r="VQM1" s="17"/>
      <c r="VQN1" s="17"/>
      <c r="VQO1" s="17"/>
      <c r="VQP1" s="17"/>
      <c r="VQQ1" s="17"/>
      <c r="VQR1" s="17"/>
      <c r="VQS1" s="17"/>
      <c r="VQT1" s="17"/>
      <c r="VQU1" s="17"/>
      <c r="VQV1" s="17"/>
      <c r="VQW1" s="17"/>
      <c r="VQX1" s="17"/>
      <c r="VQY1" s="17"/>
      <c r="VQZ1" s="17"/>
      <c r="VRA1" s="17"/>
      <c r="VRB1" s="17"/>
      <c r="VRC1" s="17"/>
      <c r="VRD1" s="17"/>
      <c r="VRE1" s="17"/>
      <c r="VRF1" s="17"/>
      <c r="VRG1" s="17"/>
      <c r="VRH1" s="17"/>
      <c r="VRI1" s="17"/>
      <c r="VRJ1" s="17"/>
      <c r="VRK1" s="17"/>
      <c r="VRL1" s="17"/>
      <c r="VRM1" s="17"/>
      <c r="VRN1" s="17"/>
      <c r="VRO1" s="17"/>
      <c r="VRP1" s="17"/>
      <c r="VRQ1" s="17"/>
      <c r="VRR1" s="17"/>
      <c r="VRS1" s="17"/>
      <c r="VRT1" s="17"/>
      <c r="VRU1" s="17"/>
      <c r="VRV1" s="17"/>
      <c r="VRW1" s="17"/>
      <c r="VRX1" s="17"/>
      <c r="VRY1" s="17"/>
      <c r="VRZ1" s="17"/>
      <c r="VSA1" s="17"/>
      <c r="VSB1" s="17"/>
      <c r="VSC1" s="17"/>
      <c r="VSD1" s="17"/>
      <c r="VSE1" s="17"/>
      <c r="VSF1" s="17"/>
      <c r="VSG1" s="17"/>
      <c r="VSH1" s="17"/>
      <c r="VSI1" s="17"/>
      <c r="VSJ1" s="17"/>
      <c r="VSK1" s="17"/>
      <c r="VSL1" s="17"/>
      <c r="VSM1" s="17"/>
      <c r="VSN1" s="17"/>
      <c r="VSO1" s="17"/>
      <c r="VSP1" s="17"/>
      <c r="VSQ1" s="17"/>
      <c r="VSR1" s="17"/>
      <c r="VSS1" s="17"/>
      <c r="VST1" s="17"/>
      <c r="VSU1" s="17"/>
      <c r="VSV1" s="17"/>
      <c r="VSW1" s="17"/>
      <c r="VSX1" s="17"/>
      <c r="VSY1" s="17"/>
      <c r="VSZ1" s="17"/>
      <c r="VTA1" s="17"/>
      <c r="VTB1" s="17"/>
      <c r="VTC1" s="17"/>
      <c r="VTD1" s="17"/>
      <c r="VTE1" s="17"/>
      <c r="VTF1" s="17"/>
      <c r="VTG1" s="17"/>
      <c r="VTH1" s="17"/>
      <c r="VTI1" s="17"/>
      <c r="VTJ1" s="17"/>
      <c r="VTK1" s="17"/>
      <c r="VTL1" s="17"/>
      <c r="VTM1" s="17"/>
      <c r="VTN1" s="17"/>
      <c r="VTO1" s="17"/>
      <c r="VTP1" s="17"/>
      <c r="VTQ1" s="17"/>
      <c r="VTR1" s="17"/>
      <c r="VTS1" s="17"/>
      <c r="VTT1" s="17"/>
      <c r="VTU1" s="17"/>
      <c r="VTV1" s="17"/>
      <c r="VTW1" s="17"/>
      <c r="VTX1" s="17"/>
      <c r="VTY1" s="17"/>
      <c r="VTZ1" s="17"/>
      <c r="VUA1" s="17"/>
      <c r="VUB1" s="17"/>
      <c r="VUC1" s="17"/>
      <c r="VUD1" s="17"/>
      <c r="VUE1" s="17"/>
      <c r="VUF1" s="17"/>
      <c r="VUG1" s="17"/>
      <c r="VUH1" s="17"/>
      <c r="VUI1" s="17"/>
      <c r="VUJ1" s="17"/>
      <c r="VUK1" s="17"/>
      <c r="VUL1" s="17"/>
      <c r="VUM1" s="17"/>
      <c r="VUN1" s="17"/>
      <c r="VUO1" s="17"/>
      <c r="VUP1" s="17"/>
      <c r="VUQ1" s="17"/>
      <c r="VUR1" s="17"/>
      <c r="VUS1" s="17"/>
      <c r="VUT1" s="17"/>
      <c r="VUU1" s="17"/>
      <c r="VUV1" s="17"/>
      <c r="VUW1" s="17"/>
      <c r="VUX1" s="17"/>
      <c r="VUY1" s="17"/>
      <c r="VUZ1" s="17"/>
      <c r="VVA1" s="17"/>
      <c r="VVB1" s="17"/>
      <c r="VVC1" s="17"/>
      <c r="VVD1" s="17"/>
      <c r="VVE1" s="17"/>
      <c r="VVF1" s="17"/>
      <c r="VVG1" s="17"/>
      <c r="VVH1" s="17"/>
      <c r="VVI1" s="17"/>
      <c r="VVJ1" s="17"/>
      <c r="VVK1" s="17"/>
      <c r="VVL1" s="17"/>
      <c r="VVM1" s="17"/>
      <c r="VVN1" s="17"/>
      <c r="VVO1" s="17"/>
      <c r="VVP1" s="17"/>
      <c r="VVQ1" s="17"/>
      <c r="VVR1" s="17"/>
      <c r="VVS1" s="17"/>
      <c r="VVT1" s="17"/>
      <c r="VVU1" s="17"/>
      <c r="VVV1" s="17"/>
      <c r="VVW1" s="17"/>
      <c r="VVX1" s="17"/>
      <c r="VVY1" s="17"/>
      <c r="VVZ1" s="17"/>
      <c r="VWA1" s="17"/>
      <c r="VWB1" s="17"/>
      <c r="VWC1" s="17"/>
      <c r="VWD1" s="17"/>
      <c r="VWE1" s="17"/>
      <c r="VWF1" s="17"/>
      <c r="VWG1" s="17"/>
      <c r="VWH1" s="17"/>
      <c r="VWI1" s="17"/>
      <c r="VWJ1" s="17"/>
      <c r="VWK1" s="17"/>
      <c r="VWL1" s="17"/>
      <c r="VWM1" s="17"/>
      <c r="VWN1" s="17"/>
      <c r="VWO1" s="17"/>
      <c r="VWP1" s="17"/>
      <c r="VWQ1" s="17"/>
      <c r="VWR1" s="17"/>
      <c r="VWS1" s="17"/>
      <c r="VWT1" s="17"/>
      <c r="VWU1" s="17"/>
      <c r="VWV1" s="17"/>
      <c r="VWW1" s="17"/>
      <c r="VWX1" s="17"/>
      <c r="VWY1" s="17"/>
      <c r="VWZ1" s="17"/>
      <c r="VXA1" s="17"/>
      <c r="VXB1" s="17"/>
      <c r="VXC1" s="17"/>
      <c r="VXD1" s="17"/>
      <c r="VXE1" s="17"/>
      <c r="VXF1" s="17"/>
      <c r="VXG1" s="17"/>
      <c r="VXH1" s="17"/>
      <c r="VXI1" s="17"/>
      <c r="VXJ1" s="17"/>
      <c r="VXK1" s="17"/>
      <c r="VXL1" s="17"/>
      <c r="VXM1" s="17"/>
      <c r="VXN1" s="17"/>
      <c r="VXO1" s="17"/>
      <c r="VXP1" s="17"/>
      <c r="VXQ1" s="17"/>
      <c r="VXR1" s="17"/>
      <c r="VXS1" s="17"/>
      <c r="VXT1" s="17"/>
      <c r="VXU1" s="17"/>
      <c r="VXV1" s="17"/>
      <c r="VXW1" s="17"/>
      <c r="VXX1" s="17"/>
      <c r="VXY1" s="17"/>
      <c r="VXZ1" s="17"/>
      <c r="VYA1" s="17"/>
      <c r="VYB1" s="17"/>
      <c r="VYC1" s="17"/>
      <c r="VYD1" s="17"/>
      <c r="VYE1" s="17"/>
      <c r="VYF1" s="17"/>
      <c r="VYG1" s="17"/>
      <c r="VYH1" s="17"/>
      <c r="VYI1" s="17"/>
      <c r="VYJ1" s="17"/>
      <c r="VYK1" s="17"/>
      <c r="VYL1" s="17"/>
      <c r="VYM1" s="17"/>
      <c r="VYN1" s="17"/>
      <c r="VYO1" s="17"/>
      <c r="VYP1" s="17"/>
      <c r="VYQ1" s="17"/>
      <c r="VYR1" s="17"/>
      <c r="VYS1" s="17"/>
      <c r="VYT1" s="17"/>
      <c r="VYU1" s="17"/>
      <c r="VYV1" s="17"/>
      <c r="VYW1" s="17"/>
      <c r="VYX1" s="17"/>
      <c r="VYY1" s="17"/>
      <c r="VYZ1" s="17"/>
      <c r="VZA1" s="17"/>
      <c r="VZB1" s="17"/>
      <c r="VZC1" s="17"/>
      <c r="VZD1" s="17"/>
      <c r="VZE1" s="17"/>
      <c r="VZF1" s="17"/>
      <c r="VZG1" s="17"/>
      <c r="VZH1" s="17"/>
      <c r="VZI1" s="17"/>
      <c r="VZJ1" s="17"/>
      <c r="VZK1" s="17"/>
      <c r="VZL1" s="17"/>
      <c r="VZM1" s="17"/>
      <c r="VZN1" s="17"/>
      <c r="VZO1" s="17"/>
      <c r="VZP1" s="17"/>
      <c r="VZQ1" s="17"/>
      <c r="VZR1" s="17"/>
      <c r="VZS1" s="17"/>
      <c r="VZT1" s="17"/>
      <c r="VZU1" s="17"/>
      <c r="VZV1" s="17"/>
      <c r="VZW1" s="17"/>
      <c r="VZX1" s="17"/>
      <c r="VZY1" s="17"/>
      <c r="VZZ1" s="17"/>
      <c r="WAA1" s="17"/>
      <c r="WAB1" s="17"/>
      <c r="WAC1" s="17"/>
      <c r="WAD1" s="17"/>
      <c r="WAE1" s="17"/>
      <c r="WAF1" s="17"/>
      <c r="WAG1" s="17"/>
      <c r="WAH1" s="17"/>
      <c r="WAI1" s="17"/>
      <c r="WAJ1" s="17"/>
      <c r="WAK1" s="17"/>
      <c r="WAL1" s="17"/>
      <c r="WAM1" s="17"/>
      <c r="WAN1" s="17"/>
      <c r="WAO1" s="17"/>
      <c r="WAP1" s="17"/>
      <c r="WAQ1" s="17"/>
      <c r="WAR1" s="17"/>
      <c r="WAS1" s="17"/>
      <c r="WAT1" s="17"/>
      <c r="WAU1" s="17"/>
      <c r="WAV1" s="17"/>
      <c r="WAW1" s="17"/>
      <c r="WAX1" s="17"/>
      <c r="WAY1" s="17"/>
      <c r="WAZ1" s="17"/>
      <c r="WBA1" s="17"/>
      <c r="WBB1" s="17"/>
      <c r="WBC1" s="17"/>
      <c r="WBD1" s="17"/>
      <c r="WBE1" s="17"/>
      <c r="WBF1" s="17"/>
      <c r="WBG1" s="17"/>
      <c r="WBH1" s="17"/>
      <c r="WBI1" s="17"/>
      <c r="WBJ1" s="17"/>
      <c r="WBK1" s="17"/>
      <c r="WBL1" s="17"/>
      <c r="WBM1" s="17"/>
      <c r="WBN1" s="17"/>
      <c r="WBO1" s="17"/>
      <c r="WBP1" s="17"/>
      <c r="WBQ1" s="17"/>
      <c r="WBR1" s="17"/>
      <c r="WBS1" s="17"/>
      <c r="WBT1" s="17"/>
      <c r="WBU1" s="17"/>
      <c r="WBV1" s="17"/>
      <c r="WBW1" s="17"/>
      <c r="WBX1" s="17"/>
      <c r="WBY1" s="17"/>
      <c r="WBZ1" s="17"/>
      <c r="WCA1" s="17"/>
      <c r="WCB1" s="17"/>
      <c r="WCC1" s="17"/>
      <c r="WCD1" s="17"/>
      <c r="WCE1" s="17"/>
      <c r="WCF1" s="17"/>
      <c r="WCG1" s="17"/>
      <c r="WCH1" s="17"/>
      <c r="WCI1" s="17"/>
      <c r="WCJ1" s="17"/>
      <c r="WCK1" s="17"/>
      <c r="WCL1" s="17"/>
      <c r="WCM1" s="17"/>
      <c r="WCN1" s="17"/>
      <c r="WCO1" s="17"/>
      <c r="WCP1" s="17"/>
      <c r="WCQ1" s="17"/>
      <c r="WCR1" s="17"/>
      <c r="WCS1" s="17"/>
      <c r="WCT1" s="17"/>
      <c r="WCU1" s="17"/>
      <c r="WCV1" s="17"/>
      <c r="WCW1" s="17"/>
      <c r="WCX1" s="17"/>
      <c r="WCY1" s="17"/>
      <c r="WCZ1" s="17"/>
      <c r="WDA1" s="17"/>
      <c r="WDB1" s="17"/>
      <c r="WDC1" s="17"/>
      <c r="WDD1" s="17"/>
      <c r="WDE1" s="17"/>
      <c r="WDF1" s="17"/>
      <c r="WDG1" s="17"/>
      <c r="WDH1" s="17"/>
      <c r="WDI1" s="17"/>
      <c r="WDJ1" s="17"/>
      <c r="WDK1" s="17"/>
      <c r="WDL1" s="17"/>
      <c r="WDM1" s="17"/>
      <c r="WDN1" s="17"/>
      <c r="WDO1" s="17"/>
      <c r="WDP1" s="17"/>
      <c r="WDQ1" s="17"/>
      <c r="WDR1" s="17"/>
      <c r="WDS1" s="17"/>
      <c r="WDT1" s="17"/>
      <c r="WDU1" s="17"/>
      <c r="WDV1" s="17"/>
      <c r="WDW1" s="17"/>
      <c r="WDX1" s="17"/>
      <c r="WDY1" s="17"/>
      <c r="WDZ1" s="17"/>
      <c r="WEA1" s="17"/>
      <c r="WEB1" s="17"/>
      <c r="WEC1" s="17"/>
      <c r="WED1" s="17"/>
      <c r="WEE1" s="17"/>
      <c r="WEF1" s="17"/>
      <c r="WEG1" s="17"/>
      <c r="WEH1" s="17"/>
      <c r="WEI1" s="17"/>
      <c r="WEJ1" s="17"/>
      <c r="WEK1" s="17"/>
      <c r="WEL1" s="17"/>
      <c r="WEM1" s="17"/>
      <c r="WEN1" s="17"/>
      <c r="WEO1" s="17"/>
      <c r="WEP1" s="17"/>
      <c r="WEQ1" s="17"/>
      <c r="WER1" s="17"/>
      <c r="WES1" s="17"/>
      <c r="WET1" s="17"/>
      <c r="WEU1" s="17"/>
      <c r="WEV1" s="17"/>
      <c r="WEW1" s="17"/>
      <c r="WEX1" s="17"/>
      <c r="WEY1" s="17"/>
      <c r="WEZ1" s="17"/>
      <c r="WFA1" s="17"/>
      <c r="WFB1" s="17"/>
      <c r="WFC1" s="17"/>
      <c r="WFD1" s="17"/>
      <c r="WFE1" s="17"/>
      <c r="WFF1" s="17"/>
      <c r="WFG1" s="17"/>
      <c r="WFH1" s="17"/>
      <c r="WFI1" s="17"/>
      <c r="WFJ1" s="17"/>
      <c r="WFK1" s="17"/>
      <c r="WFL1" s="17"/>
      <c r="WFM1" s="17"/>
      <c r="WFN1" s="17"/>
      <c r="WFO1" s="17"/>
      <c r="WFP1" s="17"/>
      <c r="WFQ1" s="17"/>
      <c r="WFR1" s="17"/>
      <c r="WFS1" s="17"/>
      <c r="WFT1" s="17"/>
      <c r="WFU1" s="17"/>
      <c r="WFV1" s="17"/>
      <c r="WFW1" s="17"/>
      <c r="WFX1" s="17"/>
      <c r="WFY1" s="17"/>
      <c r="WFZ1" s="17"/>
      <c r="WGA1" s="17"/>
      <c r="WGB1" s="17"/>
      <c r="WGC1" s="17"/>
      <c r="WGD1" s="17"/>
      <c r="WGE1" s="17"/>
      <c r="WGF1" s="17"/>
      <c r="WGG1" s="17"/>
      <c r="WGH1" s="17"/>
      <c r="WGI1" s="17"/>
      <c r="WGJ1" s="17"/>
      <c r="WGK1" s="17"/>
      <c r="WGL1" s="17"/>
      <c r="WGM1" s="17"/>
      <c r="WGN1" s="17"/>
      <c r="WGO1" s="17"/>
      <c r="WGP1" s="17"/>
      <c r="WGQ1" s="17"/>
      <c r="WGR1" s="17"/>
      <c r="WGS1" s="17"/>
      <c r="WGT1" s="17"/>
      <c r="WGU1" s="17"/>
      <c r="WGV1" s="17"/>
      <c r="WGW1" s="17"/>
      <c r="WGX1" s="17"/>
      <c r="WGY1" s="17"/>
      <c r="WGZ1" s="17"/>
      <c r="WHA1" s="17"/>
      <c r="WHB1" s="17"/>
      <c r="WHC1" s="17"/>
      <c r="WHD1" s="17"/>
      <c r="WHE1" s="17"/>
      <c r="WHF1" s="17"/>
      <c r="WHG1" s="17"/>
      <c r="WHH1" s="17"/>
      <c r="WHI1" s="17"/>
      <c r="WHJ1" s="17"/>
      <c r="WHK1" s="17"/>
      <c r="WHL1" s="17"/>
      <c r="WHM1" s="17"/>
      <c r="WHN1" s="17"/>
      <c r="WHO1" s="17"/>
      <c r="WHP1" s="17"/>
      <c r="WHQ1" s="17"/>
      <c r="WHR1" s="17"/>
      <c r="WHS1" s="17"/>
      <c r="WHT1" s="17"/>
      <c r="WHU1" s="17"/>
      <c r="WHV1" s="17"/>
      <c r="WHW1" s="17"/>
      <c r="WHX1" s="17"/>
      <c r="WHY1" s="17"/>
      <c r="WHZ1" s="17"/>
      <c r="WIA1" s="17"/>
      <c r="WIB1" s="17"/>
      <c r="WIC1" s="17"/>
      <c r="WID1" s="17"/>
      <c r="WIE1" s="17"/>
      <c r="WIF1" s="17"/>
      <c r="WIG1" s="17"/>
      <c r="WIH1" s="17"/>
      <c r="WII1" s="17"/>
      <c r="WIJ1" s="17"/>
      <c r="WIK1" s="17"/>
      <c r="WIL1" s="17"/>
      <c r="WIM1" s="17"/>
      <c r="WIN1" s="17"/>
      <c r="WIO1" s="17"/>
      <c r="WIP1" s="17"/>
      <c r="WIQ1" s="17"/>
      <c r="WIR1" s="17"/>
      <c r="WIS1" s="17"/>
      <c r="WIT1" s="17"/>
      <c r="WIU1" s="17"/>
      <c r="WIV1" s="17"/>
      <c r="WIW1" s="17"/>
      <c r="WIX1" s="17"/>
      <c r="WIY1" s="17"/>
      <c r="WIZ1" s="17"/>
      <c r="WJA1" s="17"/>
      <c r="WJB1" s="17"/>
      <c r="WJC1" s="17"/>
      <c r="WJD1" s="17"/>
      <c r="WJE1" s="17"/>
      <c r="WJF1" s="17"/>
      <c r="WJG1" s="17"/>
      <c r="WJH1" s="17"/>
      <c r="WJI1" s="17"/>
      <c r="WJJ1" s="17"/>
      <c r="WJK1" s="17"/>
      <c r="WJL1" s="17"/>
      <c r="WJM1" s="17"/>
      <c r="WJN1" s="17"/>
      <c r="WJO1" s="17"/>
      <c r="WJP1" s="17"/>
      <c r="WJQ1" s="17"/>
      <c r="WJR1" s="17"/>
      <c r="WJS1" s="17"/>
      <c r="WJT1" s="17"/>
      <c r="WJU1" s="17"/>
      <c r="WJV1" s="17"/>
      <c r="WJW1" s="17"/>
      <c r="WJX1" s="17"/>
      <c r="WJY1" s="17"/>
      <c r="WJZ1" s="17"/>
      <c r="WKA1" s="17"/>
      <c r="WKB1" s="17"/>
      <c r="WKC1" s="17"/>
      <c r="WKD1" s="17"/>
      <c r="WKE1" s="17"/>
      <c r="WKF1" s="17"/>
      <c r="WKG1" s="17"/>
      <c r="WKH1" s="17"/>
      <c r="WKI1" s="17"/>
      <c r="WKJ1" s="17"/>
      <c r="WKK1" s="17"/>
      <c r="WKL1" s="17"/>
      <c r="WKM1" s="17"/>
      <c r="WKN1" s="17"/>
      <c r="WKO1" s="17"/>
      <c r="WKP1" s="17"/>
      <c r="WKQ1" s="17"/>
      <c r="WKR1" s="17"/>
      <c r="WKS1" s="17"/>
      <c r="WKT1" s="17"/>
      <c r="WKU1" s="17"/>
      <c r="WKV1" s="17"/>
      <c r="WKW1" s="17"/>
      <c r="WKX1" s="17"/>
      <c r="WKY1" s="17"/>
      <c r="WKZ1" s="17"/>
      <c r="WLA1" s="17"/>
      <c r="WLB1" s="17"/>
      <c r="WLC1" s="17"/>
      <c r="WLD1" s="17"/>
      <c r="WLE1" s="17"/>
      <c r="WLF1" s="17"/>
      <c r="WLG1" s="17"/>
      <c r="WLH1" s="17"/>
      <c r="WLI1" s="17"/>
      <c r="WLJ1" s="17"/>
      <c r="WLK1" s="17"/>
      <c r="WLL1" s="17"/>
      <c r="WLM1" s="17"/>
      <c r="WLN1" s="17"/>
      <c r="WLO1" s="17"/>
      <c r="WLP1" s="17"/>
      <c r="WLQ1" s="17"/>
      <c r="WLR1" s="17"/>
      <c r="WLS1" s="17"/>
      <c r="WLT1" s="17"/>
      <c r="WLU1" s="17"/>
      <c r="WLV1" s="17"/>
      <c r="WLW1" s="17"/>
      <c r="WLX1" s="17"/>
      <c r="WLY1" s="17"/>
      <c r="WLZ1" s="17"/>
      <c r="WMA1" s="17"/>
      <c r="WMB1" s="17"/>
      <c r="WMC1" s="17"/>
      <c r="WMD1" s="17"/>
      <c r="WME1" s="17"/>
      <c r="WMF1" s="17"/>
      <c r="WMG1" s="17"/>
      <c r="WMH1" s="17"/>
      <c r="WMI1" s="17"/>
      <c r="WMJ1" s="17"/>
      <c r="WMK1" s="17"/>
      <c r="WML1" s="17"/>
      <c r="WMM1" s="17"/>
      <c r="WMN1" s="17"/>
      <c r="WMO1" s="17"/>
      <c r="WMP1" s="17"/>
      <c r="WMQ1" s="17"/>
      <c r="WMR1" s="17"/>
      <c r="WMS1" s="17"/>
      <c r="WMT1" s="17"/>
      <c r="WMU1" s="17"/>
      <c r="WMV1" s="17"/>
      <c r="WMW1" s="17"/>
      <c r="WMX1" s="17"/>
      <c r="WMY1" s="17"/>
      <c r="WMZ1" s="17"/>
      <c r="WNA1" s="17"/>
      <c r="WNB1" s="17"/>
      <c r="WNC1" s="17"/>
      <c r="WND1" s="17"/>
      <c r="WNE1" s="17"/>
      <c r="WNF1" s="17"/>
      <c r="WNG1" s="17"/>
      <c r="WNH1" s="17"/>
      <c r="WNI1" s="17"/>
      <c r="WNJ1" s="17"/>
      <c r="WNK1" s="17"/>
      <c r="WNL1" s="17"/>
      <c r="WNM1" s="17"/>
      <c r="WNN1" s="17"/>
      <c r="WNO1" s="17"/>
      <c r="WNP1" s="17"/>
      <c r="WNQ1" s="17"/>
      <c r="WNR1" s="17"/>
      <c r="WNS1" s="17"/>
      <c r="WNT1" s="17"/>
      <c r="WNU1" s="17"/>
      <c r="WNV1" s="17"/>
      <c r="WNW1" s="17"/>
      <c r="WNX1" s="17"/>
      <c r="WNY1" s="17"/>
      <c r="WNZ1" s="17"/>
      <c r="WOA1" s="17"/>
      <c r="WOB1" s="17"/>
      <c r="WOC1" s="17"/>
      <c r="WOD1" s="17"/>
      <c r="WOE1" s="17"/>
      <c r="WOF1" s="17"/>
      <c r="WOG1" s="17"/>
      <c r="WOH1" s="17"/>
      <c r="WOI1" s="17"/>
      <c r="WOJ1" s="17"/>
      <c r="WOK1" s="17"/>
      <c r="WOL1" s="17"/>
      <c r="WOM1" s="17"/>
      <c r="WON1" s="17"/>
      <c r="WOO1" s="17"/>
      <c r="WOP1" s="17"/>
      <c r="WOQ1" s="17"/>
      <c r="WOR1" s="17"/>
      <c r="WOS1" s="17"/>
      <c r="WOT1" s="17"/>
      <c r="WOU1" s="17"/>
      <c r="WOV1" s="17"/>
      <c r="WOW1" s="17"/>
      <c r="WOX1" s="17"/>
      <c r="WOY1" s="17"/>
      <c r="WOZ1" s="17"/>
      <c r="WPA1" s="17"/>
      <c r="WPB1" s="17"/>
      <c r="WPC1" s="17"/>
      <c r="WPD1" s="17"/>
      <c r="WPE1" s="17"/>
      <c r="WPF1" s="17"/>
      <c r="WPG1" s="17"/>
      <c r="WPH1" s="17"/>
      <c r="WPI1" s="17"/>
      <c r="WPJ1" s="17"/>
      <c r="WPK1" s="17"/>
      <c r="WPL1" s="17"/>
      <c r="WPM1" s="17"/>
      <c r="WPN1" s="17"/>
      <c r="WPO1" s="17"/>
      <c r="WPP1" s="17"/>
      <c r="WPQ1" s="17"/>
      <c r="WPR1" s="17"/>
      <c r="WPS1" s="17"/>
      <c r="WPT1" s="17"/>
      <c r="WPU1" s="17"/>
      <c r="WPV1" s="17"/>
      <c r="WPW1" s="17"/>
      <c r="WPX1" s="17"/>
      <c r="WPY1" s="17"/>
      <c r="WPZ1" s="17"/>
      <c r="WQA1" s="17"/>
      <c r="WQB1" s="17"/>
      <c r="WQC1" s="17"/>
      <c r="WQD1" s="17"/>
      <c r="WQE1" s="17"/>
      <c r="WQF1" s="17"/>
      <c r="WQG1" s="17"/>
      <c r="WQH1" s="17"/>
      <c r="WQI1" s="17"/>
      <c r="WQJ1" s="17"/>
      <c r="WQK1" s="17"/>
      <c r="WQL1" s="17"/>
      <c r="WQM1" s="17"/>
      <c r="WQN1" s="17"/>
      <c r="WQO1" s="17"/>
      <c r="WQP1" s="17"/>
      <c r="WQQ1" s="17"/>
      <c r="WQR1" s="17"/>
      <c r="WQS1" s="17"/>
      <c r="WQT1" s="17"/>
      <c r="WQU1" s="17"/>
      <c r="WQV1" s="17"/>
      <c r="WQW1" s="17"/>
      <c r="WQX1" s="17"/>
      <c r="WQY1" s="17"/>
      <c r="WQZ1" s="17"/>
      <c r="WRA1" s="17"/>
      <c r="WRB1" s="17"/>
      <c r="WRC1" s="17"/>
      <c r="WRD1" s="17"/>
      <c r="WRE1" s="17"/>
      <c r="WRF1" s="17"/>
      <c r="WRG1" s="17"/>
      <c r="WRH1" s="17"/>
      <c r="WRI1" s="17"/>
      <c r="WRJ1" s="17"/>
      <c r="WRK1" s="17"/>
      <c r="WRL1" s="17"/>
      <c r="WRM1" s="17"/>
      <c r="WRN1" s="17"/>
      <c r="WRO1" s="17"/>
      <c r="WRP1" s="17"/>
      <c r="WRQ1" s="17"/>
      <c r="WRR1" s="17"/>
      <c r="WRS1" s="17"/>
      <c r="WRT1" s="17"/>
      <c r="WRU1" s="17"/>
      <c r="WRV1" s="17"/>
      <c r="WRW1" s="17"/>
      <c r="WRX1" s="17"/>
      <c r="WRY1" s="17"/>
      <c r="WRZ1" s="17"/>
      <c r="WSA1" s="17"/>
      <c r="WSB1" s="17"/>
      <c r="WSC1" s="17"/>
      <c r="WSD1" s="17"/>
      <c r="WSE1" s="17"/>
      <c r="WSF1" s="17"/>
      <c r="WSG1" s="17"/>
      <c r="WSH1" s="17"/>
      <c r="WSI1" s="17"/>
      <c r="WSJ1" s="17"/>
      <c r="WSK1" s="17"/>
      <c r="WSL1" s="17"/>
      <c r="WSM1" s="17"/>
      <c r="WSN1" s="17"/>
      <c r="WSO1" s="17"/>
      <c r="WSP1" s="17"/>
      <c r="WSQ1" s="17"/>
      <c r="WSR1" s="17"/>
      <c r="WSS1" s="17"/>
      <c r="WST1" s="17"/>
      <c r="WSU1" s="17"/>
      <c r="WSV1" s="17"/>
      <c r="WSW1" s="17"/>
      <c r="WSX1" s="17"/>
      <c r="WSY1" s="17"/>
      <c r="WSZ1" s="17"/>
      <c r="WTA1" s="17"/>
      <c r="WTB1" s="17"/>
      <c r="WTC1" s="17"/>
      <c r="WTD1" s="17"/>
      <c r="WTE1" s="17"/>
      <c r="WTF1" s="17"/>
      <c r="WTG1" s="17"/>
      <c r="WTH1" s="17"/>
      <c r="WTI1" s="17"/>
      <c r="WTJ1" s="17"/>
      <c r="WTK1" s="17"/>
      <c r="WTL1" s="17"/>
      <c r="WTM1" s="17"/>
      <c r="WTN1" s="17"/>
      <c r="WTO1" s="17"/>
      <c r="WTP1" s="17"/>
      <c r="WTQ1" s="17"/>
      <c r="WTR1" s="17"/>
      <c r="WTS1" s="17"/>
      <c r="WTT1" s="17"/>
      <c r="WTU1" s="17"/>
      <c r="WTV1" s="17"/>
      <c r="WTW1" s="17"/>
      <c r="WTX1" s="17"/>
      <c r="WTY1" s="17"/>
      <c r="WTZ1" s="17"/>
      <c r="WUA1" s="17"/>
      <c r="WUB1" s="17"/>
      <c r="WUC1" s="17"/>
      <c r="WUD1" s="17"/>
      <c r="WUE1" s="17"/>
      <c r="WUF1" s="17"/>
      <c r="WUG1" s="17"/>
      <c r="WUH1" s="17"/>
      <c r="WUI1" s="17"/>
      <c r="WUJ1" s="17"/>
      <c r="WUK1" s="17"/>
      <c r="WUL1" s="17"/>
      <c r="WUM1" s="17"/>
      <c r="WUN1" s="17"/>
      <c r="WUO1" s="17"/>
      <c r="WUP1" s="17"/>
      <c r="WUQ1" s="17"/>
      <c r="WUR1" s="17"/>
      <c r="WUS1" s="17"/>
      <c r="WUT1" s="17"/>
      <c r="WUU1" s="17"/>
      <c r="WUV1" s="17"/>
      <c r="WUW1" s="17"/>
      <c r="WUX1" s="17"/>
      <c r="WUY1" s="17"/>
      <c r="WUZ1" s="17"/>
      <c r="WVA1" s="17"/>
      <c r="WVB1" s="17"/>
      <c r="WVC1" s="17"/>
      <c r="WVD1" s="17"/>
      <c r="WVE1" s="17"/>
      <c r="WVF1" s="17"/>
      <c r="WVG1" s="17"/>
      <c r="WVH1" s="17"/>
      <c r="WVI1" s="17"/>
      <c r="WVJ1" s="17"/>
      <c r="WVK1" s="17"/>
      <c r="WVL1" s="17"/>
      <c r="WVM1" s="17"/>
      <c r="WVN1" s="17"/>
      <c r="WVO1" s="17"/>
      <c r="WVP1" s="17"/>
      <c r="WVQ1" s="17"/>
      <c r="WVR1" s="17"/>
      <c r="WVS1" s="17"/>
      <c r="WVT1" s="17"/>
      <c r="WVU1" s="17"/>
      <c r="WVV1" s="17"/>
      <c r="WVW1" s="17"/>
      <c r="WVX1" s="17"/>
      <c r="WVY1" s="17"/>
      <c r="WVZ1" s="17"/>
      <c r="WWA1" s="17"/>
      <c r="WWB1" s="17"/>
      <c r="WWC1" s="17"/>
      <c r="WWD1" s="17"/>
      <c r="WWE1" s="17"/>
      <c r="WWF1" s="17"/>
      <c r="WWG1" s="17"/>
      <c r="WWH1" s="17"/>
      <c r="WWI1" s="17"/>
      <c r="WWJ1" s="17"/>
      <c r="WWK1" s="17"/>
      <c r="WWL1" s="17"/>
      <c r="WWM1" s="17"/>
      <c r="WWN1" s="17"/>
      <c r="WWO1" s="17"/>
      <c r="WWP1" s="17"/>
      <c r="WWQ1" s="17"/>
      <c r="WWR1" s="17"/>
      <c r="WWS1" s="17"/>
      <c r="WWT1" s="17"/>
      <c r="WWU1" s="17"/>
      <c r="WWV1" s="17"/>
      <c r="WWW1" s="17"/>
      <c r="WWX1" s="17"/>
      <c r="WWY1" s="17"/>
      <c r="WWZ1" s="17"/>
      <c r="WXA1" s="17"/>
      <c r="WXB1" s="17"/>
      <c r="WXC1" s="17"/>
      <c r="WXD1" s="17"/>
      <c r="WXE1" s="17"/>
      <c r="WXF1" s="17"/>
      <c r="WXG1" s="17"/>
      <c r="WXH1" s="17"/>
      <c r="WXI1" s="17"/>
      <c r="WXJ1" s="17"/>
      <c r="WXK1" s="17"/>
      <c r="WXL1" s="17"/>
      <c r="WXM1" s="17"/>
      <c r="WXN1" s="17"/>
      <c r="WXO1" s="17"/>
      <c r="WXP1" s="17"/>
      <c r="WXQ1" s="17"/>
      <c r="WXR1" s="17"/>
      <c r="WXS1" s="17"/>
      <c r="WXT1" s="17"/>
      <c r="WXU1" s="17"/>
      <c r="WXV1" s="17"/>
      <c r="WXW1" s="17"/>
      <c r="WXX1" s="17"/>
      <c r="WXY1" s="17"/>
      <c r="WXZ1" s="17"/>
      <c r="WYA1" s="17"/>
      <c r="WYB1" s="17"/>
      <c r="WYC1" s="17"/>
      <c r="WYD1" s="17"/>
      <c r="WYE1" s="17"/>
      <c r="WYF1" s="17"/>
      <c r="WYG1" s="17"/>
      <c r="WYH1" s="17"/>
      <c r="WYI1" s="17"/>
      <c r="WYJ1" s="17"/>
      <c r="WYK1" s="17"/>
      <c r="WYL1" s="17"/>
      <c r="WYM1" s="17"/>
      <c r="WYN1" s="17"/>
      <c r="WYO1" s="17"/>
      <c r="WYP1" s="17"/>
      <c r="WYQ1" s="17"/>
      <c r="WYR1" s="17"/>
      <c r="WYS1" s="17"/>
      <c r="WYT1" s="17"/>
      <c r="WYU1" s="17"/>
      <c r="WYV1" s="17"/>
      <c r="WYW1" s="17"/>
      <c r="WYX1" s="17"/>
      <c r="WYY1" s="17"/>
      <c r="WYZ1" s="17"/>
      <c r="WZA1" s="17"/>
      <c r="WZB1" s="17"/>
      <c r="WZC1" s="17"/>
      <c r="WZD1" s="17"/>
      <c r="WZE1" s="17"/>
      <c r="WZF1" s="17"/>
      <c r="WZG1" s="17"/>
      <c r="WZH1" s="17"/>
      <c r="WZI1" s="17"/>
      <c r="WZJ1" s="17"/>
      <c r="WZK1" s="17"/>
      <c r="WZL1" s="17"/>
      <c r="WZM1" s="17"/>
      <c r="WZN1" s="17"/>
      <c r="WZO1" s="17"/>
      <c r="WZP1" s="17"/>
      <c r="WZQ1" s="17"/>
      <c r="WZR1" s="17"/>
      <c r="WZS1" s="17"/>
      <c r="WZT1" s="17"/>
      <c r="WZU1" s="17"/>
      <c r="WZV1" s="17"/>
      <c r="WZW1" s="17"/>
      <c r="WZX1" s="17"/>
      <c r="WZY1" s="17"/>
      <c r="WZZ1" s="17"/>
      <c r="XAA1" s="17"/>
      <c r="XAB1" s="17"/>
      <c r="XAC1" s="17"/>
      <c r="XAD1" s="17"/>
      <c r="XAE1" s="17"/>
      <c r="XAF1" s="17"/>
      <c r="XAG1" s="17"/>
      <c r="XAH1" s="17"/>
      <c r="XAI1" s="17"/>
      <c r="XAJ1" s="17"/>
      <c r="XAK1" s="17"/>
      <c r="XAL1" s="17"/>
      <c r="XAM1" s="17"/>
      <c r="XAN1" s="17"/>
      <c r="XAO1" s="17"/>
      <c r="XAP1" s="17"/>
      <c r="XAQ1" s="17"/>
      <c r="XAR1" s="17"/>
      <c r="XAS1" s="17"/>
      <c r="XAT1" s="17"/>
      <c r="XAU1" s="17"/>
      <c r="XAV1" s="17"/>
      <c r="XAW1" s="17"/>
      <c r="XAX1" s="17"/>
      <c r="XAY1" s="17"/>
      <c r="XAZ1" s="17"/>
      <c r="XBA1" s="17"/>
      <c r="XBB1" s="17"/>
      <c r="XBC1" s="17"/>
      <c r="XBD1" s="17"/>
      <c r="XBE1" s="17"/>
      <c r="XBF1" s="17"/>
      <c r="XBG1" s="17"/>
      <c r="XBH1" s="17"/>
      <c r="XBI1" s="17"/>
      <c r="XBJ1" s="17"/>
      <c r="XBK1" s="17"/>
      <c r="XBL1" s="17"/>
      <c r="XBM1" s="17"/>
      <c r="XBN1" s="17"/>
      <c r="XBO1" s="17"/>
      <c r="XBP1" s="17"/>
      <c r="XBQ1" s="17"/>
      <c r="XBR1" s="17"/>
      <c r="XBS1" s="17"/>
      <c r="XBT1" s="17"/>
      <c r="XBU1" s="17"/>
      <c r="XBV1" s="17"/>
      <c r="XBW1" s="17"/>
      <c r="XBX1" s="17"/>
      <c r="XBY1" s="17"/>
      <c r="XBZ1" s="17"/>
      <c r="XCA1" s="17"/>
      <c r="XCB1" s="17"/>
      <c r="XCC1" s="17"/>
      <c r="XCD1" s="17"/>
      <c r="XCE1" s="17"/>
      <c r="XCF1" s="17"/>
      <c r="XCG1" s="17"/>
      <c r="XCH1" s="17"/>
      <c r="XCI1" s="17"/>
      <c r="XCJ1" s="17"/>
      <c r="XCK1" s="17"/>
      <c r="XCL1" s="17"/>
      <c r="XCM1" s="17"/>
      <c r="XCN1" s="17"/>
      <c r="XCO1" s="17"/>
      <c r="XCP1" s="17"/>
      <c r="XCQ1" s="17"/>
      <c r="XCR1" s="17"/>
      <c r="XCS1" s="17"/>
      <c r="XCT1" s="17"/>
      <c r="XCU1" s="17"/>
      <c r="XCV1" s="17"/>
      <c r="XCW1" s="17"/>
      <c r="XCX1" s="17"/>
      <c r="XCY1" s="17"/>
      <c r="XCZ1" s="17"/>
      <c r="XDA1" s="17"/>
      <c r="XDB1" s="17"/>
      <c r="XDC1" s="17"/>
      <c r="XDD1" s="17"/>
      <c r="XDE1" s="17"/>
      <c r="XDF1" s="17"/>
      <c r="XDG1" s="17"/>
      <c r="XDH1" s="17"/>
      <c r="XDI1" s="17"/>
      <c r="XDJ1" s="17"/>
      <c r="XDK1" s="17"/>
      <c r="XDL1" s="17"/>
      <c r="XDM1" s="17"/>
      <c r="XDN1" s="17"/>
      <c r="XDO1" s="17"/>
      <c r="XDP1" s="17"/>
      <c r="XDQ1" s="17"/>
      <c r="XDR1" s="17"/>
      <c r="XDS1" s="17"/>
      <c r="XDT1" s="17"/>
      <c r="XDU1" s="17"/>
      <c r="XDV1" s="17"/>
      <c r="XDW1" s="17"/>
      <c r="XDX1" s="17"/>
      <c r="XDY1" s="17"/>
      <c r="XDZ1" s="17"/>
      <c r="XEA1" s="17"/>
      <c r="XEB1" s="17"/>
      <c r="XEC1" s="17"/>
      <c r="XED1" s="17"/>
      <c r="XEE1" s="17"/>
      <c r="XEF1" s="17"/>
      <c r="XEG1" s="17"/>
      <c r="XEH1" s="17"/>
      <c r="XEI1" s="17"/>
      <c r="XEJ1" s="17"/>
      <c r="XEK1" s="17"/>
      <c r="XEL1" s="17"/>
      <c r="XEM1" s="17"/>
      <c r="XEN1" s="17"/>
      <c r="XEO1" s="17"/>
      <c r="XEP1" s="17"/>
      <c r="XEQ1" s="17"/>
      <c r="XER1" s="17"/>
      <c r="XES1" s="17"/>
      <c r="XET1" s="17"/>
      <c r="XEU1" s="17"/>
      <c r="XEV1" s="17"/>
      <c r="XEW1" s="17"/>
      <c r="XEX1" s="17"/>
    </row>
    <row r="2" spans="1:16378" s="13" customFormat="1" x14ac:dyDescent="0.35">
      <c r="A2" s="10" t="str">
        <f>Inputs!G7</f>
        <v>Medium-size surface gold mine</v>
      </c>
      <c r="B2" s="10"/>
      <c r="C2" s="4"/>
      <c r="D2" s="6"/>
      <c r="E2" s="14"/>
      <c r="F2" s="14"/>
      <c r="G2" s="17"/>
      <c r="I2" s="3"/>
      <c r="J2" s="17"/>
      <c r="K2" s="23"/>
      <c r="L2" s="23"/>
      <c r="M2" s="23"/>
      <c r="N2" s="23"/>
      <c r="O2" s="23"/>
      <c r="P2" s="23"/>
      <c r="Q2" s="23"/>
      <c r="R2" s="23"/>
      <c r="S2" s="23"/>
      <c r="T2" s="23"/>
      <c r="U2" s="23"/>
      <c r="V2" s="23"/>
      <c r="W2" s="23"/>
      <c r="X2" s="23"/>
      <c r="Y2" s="23"/>
      <c r="Z2" s="23"/>
      <c r="AA2" s="23"/>
      <c r="AB2" s="23"/>
      <c r="AC2" s="23"/>
      <c r="AD2" s="23"/>
      <c r="AE2" s="23"/>
      <c r="AF2" s="23"/>
      <c r="AG2" s="23"/>
      <c r="AH2" s="23"/>
      <c r="AI2" s="23"/>
    </row>
    <row r="3" spans="1:16378" s="18" customFormat="1" x14ac:dyDescent="0.35">
      <c r="A3" s="8"/>
      <c r="B3" s="8"/>
      <c r="C3" s="8"/>
      <c r="D3" s="9"/>
      <c r="K3" s="8"/>
      <c r="L3" s="8"/>
      <c r="M3" s="8"/>
      <c r="N3" s="8"/>
      <c r="O3" s="8"/>
      <c r="P3" s="8"/>
      <c r="Q3" s="8"/>
      <c r="R3" s="8"/>
      <c r="S3" s="8"/>
      <c r="T3" s="8"/>
      <c r="U3" s="8"/>
      <c r="V3" s="8"/>
      <c r="W3" s="8"/>
      <c r="X3" s="8"/>
      <c r="Y3" s="8"/>
      <c r="Z3" s="8"/>
      <c r="AA3" s="8"/>
      <c r="AB3" s="8"/>
      <c r="AC3" s="8"/>
      <c r="AD3" s="8"/>
      <c r="AE3" s="8"/>
      <c r="AF3" s="8"/>
      <c r="AG3" s="8"/>
      <c r="AH3" s="8"/>
      <c r="AI3" s="8"/>
    </row>
    <row r="4" spans="1:16378" s="13" customFormat="1" x14ac:dyDescent="0.35">
      <c r="A4" s="1"/>
      <c r="B4" s="1"/>
      <c r="C4" s="1"/>
      <c r="D4" s="5"/>
      <c r="E4" s="1" t="s">
        <v>6</v>
      </c>
      <c r="F4" s="1" t="s">
        <v>5</v>
      </c>
      <c r="G4" s="2" t="s">
        <v>4</v>
      </c>
      <c r="H4" s="1" t="s">
        <v>2</v>
      </c>
      <c r="I4" s="2" t="s">
        <v>3</v>
      </c>
      <c r="J4" s="17"/>
      <c r="K4" s="2">
        <f>'T&amp;E'!K$10</f>
        <v>1</v>
      </c>
      <c r="L4" s="2">
        <f>'T&amp;E'!L$10</f>
        <v>2</v>
      </c>
      <c r="M4" s="2">
        <f>'T&amp;E'!M$10</f>
        <v>3</v>
      </c>
      <c r="N4" s="2">
        <f>'T&amp;E'!N$10</f>
        <v>4</v>
      </c>
      <c r="O4" s="2">
        <f>'T&amp;E'!O$10</f>
        <v>5</v>
      </c>
      <c r="P4" s="2">
        <f>'T&amp;E'!P$10</f>
        <v>6</v>
      </c>
      <c r="Q4" s="2">
        <f>'T&amp;E'!Q$10</f>
        <v>7</v>
      </c>
      <c r="R4" s="2">
        <f>'T&amp;E'!R$10</f>
        <v>8</v>
      </c>
      <c r="S4" s="2">
        <f>'T&amp;E'!S$10</f>
        <v>9</v>
      </c>
      <c r="T4" s="2">
        <f>'T&amp;E'!T$10</f>
        <v>10</v>
      </c>
      <c r="U4" s="2">
        <f>'T&amp;E'!U$10</f>
        <v>11</v>
      </c>
      <c r="V4" s="2">
        <f>'T&amp;E'!V$10</f>
        <v>12</v>
      </c>
      <c r="W4" s="2">
        <f>'T&amp;E'!W$10</f>
        <v>13</v>
      </c>
      <c r="X4" s="2">
        <f>'T&amp;E'!X$10</f>
        <v>14</v>
      </c>
      <c r="Y4" s="2">
        <f>'T&amp;E'!Y$10</f>
        <v>15</v>
      </c>
      <c r="Z4" s="2">
        <f>'T&amp;E'!Z$10</f>
        <v>16</v>
      </c>
      <c r="AA4" s="2">
        <f>'T&amp;E'!AA$10</f>
        <v>17</v>
      </c>
      <c r="AB4" s="2">
        <f>'T&amp;E'!AB$10</f>
        <v>18</v>
      </c>
      <c r="AC4" s="2">
        <f>'T&amp;E'!AC$10</f>
        <v>19</v>
      </c>
      <c r="AD4" s="2">
        <f>'T&amp;E'!AD$10</f>
        <v>20</v>
      </c>
      <c r="AE4" s="2">
        <f>'T&amp;E'!AE$10</f>
        <v>21</v>
      </c>
      <c r="AF4" s="2">
        <f>'T&amp;E'!AF$10</f>
        <v>22</v>
      </c>
      <c r="AG4" s="2">
        <f>'T&amp;E'!AG$10</f>
        <v>23</v>
      </c>
      <c r="AH4" s="2">
        <f>'T&amp;E'!AH$10</f>
        <v>24</v>
      </c>
      <c r="AI4" s="2">
        <f>'T&amp;E'!AI$10</f>
        <v>25</v>
      </c>
    </row>
    <row r="5" spans="1:16378" x14ac:dyDescent="0.35">
      <c r="A5" s="292" t="str">
        <f>_xlfn.CONCAT("MINE AND PLANT OPERATIONS (",$A$1,")")</f>
        <v>MINE AND PLANT OPERATIONS (BENCHMARK FISCAL REGIME)</v>
      </c>
      <c r="B5" s="292"/>
      <c r="C5" s="557"/>
      <c r="D5" s="558"/>
      <c r="E5" s="551"/>
      <c r="F5" s="551"/>
      <c r="G5" s="559"/>
      <c r="H5" s="551"/>
      <c r="I5" s="559"/>
      <c r="J5" s="559"/>
      <c r="K5" s="559"/>
      <c r="L5" s="559"/>
      <c r="M5" s="559"/>
      <c r="N5" s="559"/>
      <c r="O5" s="559"/>
      <c r="P5" s="559"/>
      <c r="Q5" s="559"/>
      <c r="R5" s="559"/>
      <c r="S5" s="559"/>
      <c r="T5" s="559"/>
      <c r="U5" s="559"/>
      <c r="V5" s="559"/>
      <c r="W5" s="559"/>
      <c r="X5" s="559"/>
      <c r="Y5" s="559"/>
      <c r="Z5" s="559"/>
      <c r="AA5" s="559"/>
      <c r="AB5" s="559"/>
      <c r="AC5" s="559"/>
      <c r="AD5" s="559"/>
      <c r="AE5" s="559"/>
      <c r="AF5" s="559"/>
      <c r="AG5" s="559"/>
      <c r="AH5" s="559"/>
      <c r="AI5" s="559"/>
    </row>
    <row r="6" spans="1:16378" x14ac:dyDescent="0.35">
      <c r="I6" s="177"/>
      <c r="J6" s="177"/>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row>
    <row r="7" spans="1:16378" x14ac:dyDescent="0.35">
      <c r="B7" s="1" t="s">
        <v>94</v>
      </c>
      <c r="I7" s="177"/>
      <c r="J7" s="177"/>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row>
    <row r="8" spans="1:16378" x14ac:dyDescent="0.35">
      <c r="I8" s="177"/>
      <c r="J8" s="177"/>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row>
    <row r="9" spans="1:16378" x14ac:dyDescent="0.35">
      <c r="D9" s="87" t="s">
        <v>315</v>
      </c>
      <c r="I9" s="177"/>
      <c r="J9" s="177"/>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row>
    <row r="10" spans="1:16378" s="158" customFormat="1" x14ac:dyDescent="0.35">
      <c r="A10" s="11"/>
      <c r="B10" s="11"/>
      <c r="C10" s="156"/>
      <c r="D10" s="157"/>
      <c r="E10" s="158" t="str">
        <f>Inputs!E$73</f>
        <v>Mine production rate</v>
      </c>
      <c r="F10" s="158" t="str">
        <f>Inputs!F$73</f>
        <v>Mt/year</v>
      </c>
      <c r="G10" s="158">
        <f>Inputs!G$73</f>
        <v>2.5</v>
      </c>
      <c r="I10" s="179"/>
      <c r="J10" s="179"/>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row>
    <row r="11" spans="1:16378" s="158" customFormat="1" x14ac:dyDescent="0.35">
      <c r="A11" s="11"/>
      <c r="B11" s="11"/>
      <c r="C11" s="156"/>
      <c r="D11" s="157"/>
      <c r="E11" s="158" t="str">
        <f>'T&amp;E'!E$26</f>
        <v>Post-production start-up date flag</v>
      </c>
      <c r="F11" s="158" t="str">
        <f>'T&amp;E'!F$26</f>
        <v>flag</v>
      </c>
      <c r="I11" s="158">
        <f>'T&amp;E'!I$26</f>
        <v>23</v>
      </c>
      <c r="J11" s="179"/>
      <c r="K11" s="158">
        <f>'T&amp;E'!K$26</f>
        <v>0</v>
      </c>
      <c r="L11" s="158">
        <f>'T&amp;E'!L$26</f>
        <v>0</v>
      </c>
      <c r="M11" s="158">
        <f>'T&amp;E'!M$26</f>
        <v>1</v>
      </c>
      <c r="N11" s="158">
        <f>'T&amp;E'!N$26</f>
        <v>1</v>
      </c>
      <c r="O11" s="158">
        <f>'T&amp;E'!O$26</f>
        <v>1</v>
      </c>
      <c r="P11" s="158">
        <f>'T&amp;E'!P$26</f>
        <v>1</v>
      </c>
      <c r="Q11" s="158">
        <f>'T&amp;E'!Q$26</f>
        <v>1</v>
      </c>
      <c r="R11" s="158">
        <f>'T&amp;E'!R$26</f>
        <v>1</v>
      </c>
      <c r="S11" s="158">
        <f>'T&amp;E'!S$26</f>
        <v>1</v>
      </c>
      <c r="T11" s="158">
        <f>'T&amp;E'!T$26</f>
        <v>1</v>
      </c>
      <c r="U11" s="158">
        <f>'T&amp;E'!U$26</f>
        <v>1</v>
      </c>
      <c r="V11" s="158">
        <f>'T&amp;E'!V$26</f>
        <v>1</v>
      </c>
      <c r="W11" s="158">
        <f>'T&amp;E'!W$26</f>
        <v>1</v>
      </c>
      <c r="X11" s="158">
        <f>'T&amp;E'!X$26</f>
        <v>1</v>
      </c>
      <c r="Y11" s="158">
        <f>'T&amp;E'!Y$26</f>
        <v>1</v>
      </c>
      <c r="Z11" s="158">
        <f>'T&amp;E'!Z$26</f>
        <v>1</v>
      </c>
      <c r="AA11" s="158">
        <f>'T&amp;E'!AA$26</f>
        <v>1</v>
      </c>
      <c r="AB11" s="158">
        <f>'T&amp;E'!AB$26</f>
        <v>1</v>
      </c>
      <c r="AC11" s="158">
        <f>'T&amp;E'!AC$26</f>
        <v>1</v>
      </c>
      <c r="AD11" s="158">
        <f>'T&amp;E'!AD$26</f>
        <v>1</v>
      </c>
      <c r="AE11" s="158">
        <f>'T&amp;E'!AE$26</f>
        <v>1</v>
      </c>
      <c r="AF11" s="158">
        <f>'T&amp;E'!AF$26</f>
        <v>1</v>
      </c>
      <c r="AG11" s="158">
        <f>'T&amp;E'!AG$26</f>
        <v>1</v>
      </c>
      <c r="AH11" s="158">
        <f>'T&amp;E'!AH$26</f>
        <v>1</v>
      </c>
      <c r="AI11" s="158">
        <f>'T&amp;E'!AI$26</f>
        <v>1</v>
      </c>
    </row>
    <row r="12" spans="1:16378" x14ac:dyDescent="0.35">
      <c r="E12" s="46" t="s">
        <v>315</v>
      </c>
      <c r="F12" s="46" t="s">
        <v>78</v>
      </c>
      <c r="I12" s="181">
        <f>SUM(K12:AI12)</f>
        <v>57.5</v>
      </c>
      <c r="J12" s="181"/>
      <c r="K12" s="182">
        <f t="shared" ref="K12:AI12" si="0">K11*$G10</f>
        <v>0</v>
      </c>
      <c r="L12" s="182">
        <f t="shared" si="0"/>
        <v>0</v>
      </c>
      <c r="M12" s="182">
        <f t="shared" si="0"/>
        <v>2.5</v>
      </c>
      <c r="N12" s="182">
        <f t="shared" si="0"/>
        <v>2.5</v>
      </c>
      <c r="O12" s="182">
        <f t="shared" si="0"/>
        <v>2.5</v>
      </c>
      <c r="P12" s="182">
        <f t="shared" si="0"/>
        <v>2.5</v>
      </c>
      <c r="Q12" s="182">
        <f t="shared" si="0"/>
        <v>2.5</v>
      </c>
      <c r="R12" s="182">
        <f t="shared" si="0"/>
        <v>2.5</v>
      </c>
      <c r="S12" s="182">
        <f t="shared" si="0"/>
        <v>2.5</v>
      </c>
      <c r="T12" s="182">
        <f t="shared" si="0"/>
        <v>2.5</v>
      </c>
      <c r="U12" s="182">
        <f t="shared" si="0"/>
        <v>2.5</v>
      </c>
      <c r="V12" s="182">
        <f t="shared" si="0"/>
        <v>2.5</v>
      </c>
      <c r="W12" s="182">
        <f t="shared" si="0"/>
        <v>2.5</v>
      </c>
      <c r="X12" s="182">
        <f t="shared" si="0"/>
        <v>2.5</v>
      </c>
      <c r="Y12" s="182">
        <f t="shared" si="0"/>
        <v>2.5</v>
      </c>
      <c r="Z12" s="182">
        <f t="shared" si="0"/>
        <v>2.5</v>
      </c>
      <c r="AA12" s="182">
        <f t="shared" si="0"/>
        <v>2.5</v>
      </c>
      <c r="AB12" s="182">
        <f t="shared" si="0"/>
        <v>2.5</v>
      </c>
      <c r="AC12" s="182">
        <f t="shared" si="0"/>
        <v>2.5</v>
      </c>
      <c r="AD12" s="182">
        <f t="shared" si="0"/>
        <v>2.5</v>
      </c>
      <c r="AE12" s="182">
        <f t="shared" si="0"/>
        <v>2.5</v>
      </c>
      <c r="AF12" s="182">
        <f t="shared" si="0"/>
        <v>2.5</v>
      </c>
      <c r="AG12" s="182">
        <f t="shared" si="0"/>
        <v>2.5</v>
      </c>
      <c r="AH12" s="182">
        <f t="shared" si="0"/>
        <v>2.5</v>
      </c>
      <c r="AI12" s="182">
        <f t="shared" si="0"/>
        <v>2.5</v>
      </c>
    </row>
    <row r="14" spans="1:16378" s="158" customFormat="1" x14ac:dyDescent="0.35">
      <c r="A14" s="11"/>
      <c r="B14" s="11"/>
      <c r="C14" s="156"/>
      <c r="D14" s="87" t="s">
        <v>269</v>
      </c>
      <c r="G14" s="183"/>
      <c r="I14" s="179"/>
      <c r="J14" s="179"/>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row>
    <row r="15" spans="1:16378" s="158" customFormat="1" x14ac:dyDescent="0.35">
      <c r="A15" s="11"/>
      <c r="B15" s="11"/>
      <c r="C15" s="156"/>
      <c r="D15" s="157"/>
      <c r="E15" s="158" t="str">
        <f>Inputs!E$57</f>
        <v>Ore reserves (original)</v>
      </c>
      <c r="F15" s="158" t="str">
        <f>Inputs!F$57</f>
        <v>Mt</v>
      </c>
      <c r="G15" s="183">
        <f>Inputs!G$57</f>
        <v>44.94</v>
      </c>
      <c r="I15" s="179"/>
      <c r="J15" s="179"/>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row>
    <row r="16" spans="1:16378" x14ac:dyDescent="0.35">
      <c r="E16" s="46" t="s">
        <v>268</v>
      </c>
      <c r="F16" s="46" t="s">
        <v>78</v>
      </c>
      <c r="I16" s="181"/>
      <c r="J16" s="181"/>
      <c r="K16" s="182">
        <f>J18</f>
        <v>44.94</v>
      </c>
      <c r="L16" s="182">
        <f t="shared" ref="L16:AI16" si="1">K18</f>
        <v>44.94</v>
      </c>
      <c r="M16" s="182">
        <f t="shared" si="1"/>
        <v>44.94</v>
      </c>
      <c r="N16" s="182">
        <f t="shared" si="1"/>
        <v>42.44</v>
      </c>
      <c r="O16" s="182">
        <f t="shared" si="1"/>
        <v>39.94</v>
      </c>
      <c r="P16" s="182">
        <f t="shared" si="1"/>
        <v>37.44</v>
      </c>
      <c r="Q16" s="182">
        <f t="shared" si="1"/>
        <v>34.94</v>
      </c>
      <c r="R16" s="182">
        <f t="shared" si="1"/>
        <v>32.44</v>
      </c>
      <c r="S16" s="182">
        <f t="shared" si="1"/>
        <v>29.939999999999998</v>
      </c>
      <c r="T16" s="182">
        <f t="shared" si="1"/>
        <v>27.439999999999998</v>
      </c>
      <c r="U16" s="182">
        <f t="shared" si="1"/>
        <v>24.939999999999998</v>
      </c>
      <c r="V16" s="182">
        <f t="shared" si="1"/>
        <v>22.439999999999998</v>
      </c>
      <c r="W16" s="182">
        <f t="shared" si="1"/>
        <v>19.939999999999998</v>
      </c>
      <c r="X16" s="182">
        <f t="shared" si="1"/>
        <v>17.439999999999998</v>
      </c>
      <c r="Y16" s="182">
        <f t="shared" si="1"/>
        <v>14.939999999999998</v>
      </c>
      <c r="Z16" s="182">
        <f t="shared" si="1"/>
        <v>12.439999999999998</v>
      </c>
      <c r="AA16" s="182">
        <f t="shared" si="1"/>
        <v>9.9399999999999977</v>
      </c>
      <c r="AB16" s="182">
        <f t="shared" si="1"/>
        <v>7.4399999999999977</v>
      </c>
      <c r="AC16" s="182">
        <f t="shared" si="1"/>
        <v>4.9399999999999977</v>
      </c>
      <c r="AD16" s="182">
        <f t="shared" si="1"/>
        <v>2.4399999999999977</v>
      </c>
      <c r="AE16" s="182">
        <f t="shared" si="1"/>
        <v>0</v>
      </c>
      <c r="AF16" s="182">
        <f t="shared" si="1"/>
        <v>0</v>
      </c>
      <c r="AG16" s="182">
        <f t="shared" si="1"/>
        <v>0</v>
      </c>
      <c r="AH16" s="182">
        <f t="shared" si="1"/>
        <v>0</v>
      </c>
      <c r="AI16" s="182">
        <f t="shared" si="1"/>
        <v>0</v>
      </c>
    </row>
    <row r="17" spans="1:35" x14ac:dyDescent="0.35">
      <c r="D17" s="184" t="s">
        <v>41</v>
      </c>
      <c r="E17" s="46" t="s">
        <v>576</v>
      </c>
      <c r="F17" s="46" t="s">
        <v>78</v>
      </c>
      <c r="I17" s="181">
        <f>SUM(K17:AI17)</f>
        <v>44.94</v>
      </c>
      <c r="J17" s="181"/>
      <c r="K17" s="182">
        <f>MIN(K12,K16)</f>
        <v>0</v>
      </c>
      <c r="L17" s="182">
        <f t="shared" ref="L17:AI17" si="2">MIN(L12,L16)</f>
        <v>0</v>
      </c>
      <c r="M17" s="182">
        <f t="shared" si="2"/>
        <v>2.5</v>
      </c>
      <c r="N17" s="182">
        <f t="shared" si="2"/>
        <v>2.5</v>
      </c>
      <c r="O17" s="182">
        <f t="shared" si="2"/>
        <v>2.5</v>
      </c>
      <c r="P17" s="182">
        <f t="shared" si="2"/>
        <v>2.5</v>
      </c>
      <c r="Q17" s="182">
        <f t="shared" si="2"/>
        <v>2.5</v>
      </c>
      <c r="R17" s="182">
        <f t="shared" si="2"/>
        <v>2.5</v>
      </c>
      <c r="S17" s="182">
        <f t="shared" si="2"/>
        <v>2.5</v>
      </c>
      <c r="T17" s="182">
        <f t="shared" si="2"/>
        <v>2.5</v>
      </c>
      <c r="U17" s="182">
        <f t="shared" si="2"/>
        <v>2.5</v>
      </c>
      <c r="V17" s="182">
        <f t="shared" si="2"/>
        <v>2.5</v>
      </c>
      <c r="W17" s="182">
        <f t="shared" si="2"/>
        <v>2.5</v>
      </c>
      <c r="X17" s="182">
        <f t="shared" si="2"/>
        <v>2.5</v>
      </c>
      <c r="Y17" s="182">
        <f t="shared" si="2"/>
        <v>2.5</v>
      </c>
      <c r="Z17" s="182">
        <f t="shared" si="2"/>
        <v>2.5</v>
      </c>
      <c r="AA17" s="182">
        <f t="shared" si="2"/>
        <v>2.5</v>
      </c>
      <c r="AB17" s="182">
        <f t="shared" si="2"/>
        <v>2.5</v>
      </c>
      <c r="AC17" s="182">
        <f t="shared" si="2"/>
        <v>2.5</v>
      </c>
      <c r="AD17" s="182">
        <f t="shared" si="2"/>
        <v>2.4399999999999977</v>
      </c>
      <c r="AE17" s="182">
        <f t="shared" si="2"/>
        <v>0</v>
      </c>
      <c r="AF17" s="182">
        <f t="shared" si="2"/>
        <v>0</v>
      </c>
      <c r="AG17" s="182">
        <f t="shared" si="2"/>
        <v>0</v>
      </c>
      <c r="AH17" s="182">
        <f t="shared" si="2"/>
        <v>0</v>
      </c>
      <c r="AI17" s="182">
        <f t="shared" si="2"/>
        <v>0</v>
      </c>
    </row>
    <row r="18" spans="1:35" x14ac:dyDescent="0.35">
      <c r="E18" s="46" t="s">
        <v>270</v>
      </c>
      <c r="F18" s="46" t="s">
        <v>78</v>
      </c>
      <c r="I18" s="181"/>
      <c r="J18" s="181">
        <f>G15</f>
        <v>44.94</v>
      </c>
      <c r="K18" s="182">
        <f>K16-K17</f>
        <v>44.94</v>
      </c>
      <c r="L18" s="182">
        <f t="shared" ref="L18:AI18" si="3">L16-L17</f>
        <v>44.94</v>
      </c>
      <c r="M18" s="182">
        <f t="shared" si="3"/>
        <v>42.44</v>
      </c>
      <c r="N18" s="182">
        <f t="shared" si="3"/>
        <v>39.94</v>
      </c>
      <c r="O18" s="182">
        <f t="shared" si="3"/>
        <v>37.44</v>
      </c>
      <c r="P18" s="182">
        <f t="shared" si="3"/>
        <v>34.94</v>
      </c>
      <c r="Q18" s="182">
        <f t="shared" si="3"/>
        <v>32.44</v>
      </c>
      <c r="R18" s="182">
        <f t="shared" si="3"/>
        <v>29.939999999999998</v>
      </c>
      <c r="S18" s="182">
        <f t="shared" si="3"/>
        <v>27.439999999999998</v>
      </c>
      <c r="T18" s="182">
        <f t="shared" si="3"/>
        <v>24.939999999999998</v>
      </c>
      <c r="U18" s="182">
        <f t="shared" si="3"/>
        <v>22.439999999999998</v>
      </c>
      <c r="V18" s="182">
        <f t="shared" si="3"/>
        <v>19.939999999999998</v>
      </c>
      <c r="W18" s="182">
        <f t="shared" si="3"/>
        <v>17.439999999999998</v>
      </c>
      <c r="X18" s="182">
        <f t="shared" si="3"/>
        <v>14.939999999999998</v>
      </c>
      <c r="Y18" s="182">
        <f t="shared" si="3"/>
        <v>12.439999999999998</v>
      </c>
      <c r="Z18" s="182">
        <f t="shared" si="3"/>
        <v>9.9399999999999977</v>
      </c>
      <c r="AA18" s="182">
        <f t="shared" si="3"/>
        <v>7.4399999999999977</v>
      </c>
      <c r="AB18" s="182">
        <f t="shared" si="3"/>
        <v>4.9399999999999977</v>
      </c>
      <c r="AC18" s="182">
        <f t="shared" si="3"/>
        <v>2.4399999999999977</v>
      </c>
      <c r="AD18" s="182">
        <f t="shared" si="3"/>
        <v>0</v>
      </c>
      <c r="AE18" s="182">
        <f t="shared" si="3"/>
        <v>0</v>
      </c>
      <c r="AF18" s="182">
        <f t="shared" si="3"/>
        <v>0</v>
      </c>
      <c r="AG18" s="182">
        <f t="shared" si="3"/>
        <v>0</v>
      </c>
      <c r="AH18" s="182">
        <f t="shared" si="3"/>
        <v>0</v>
      </c>
      <c r="AI18" s="182">
        <f t="shared" si="3"/>
        <v>0</v>
      </c>
    </row>
    <row r="19" spans="1:35" x14ac:dyDescent="0.35">
      <c r="I19" s="177"/>
      <c r="J19" s="177"/>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row>
    <row r="20" spans="1:35" x14ac:dyDescent="0.35">
      <c r="D20" s="87" t="s">
        <v>271</v>
      </c>
      <c r="I20" s="177"/>
      <c r="J20" s="177"/>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row>
    <row r="21" spans="1:35" x14ac:dyDescent="0.35">
      <c r="E21" s="46" t="str">
        <f>E$17</f>
        <v>Ore mined (original)</v>
      </c>
      <c r="F21" s="46" t="str">
        <f>F$17</f>
        <v>Mt</v>
      </c>
      <c r="I21" s="181">
        <f>I$17</f>
        <v>44.94</v>
      </c>
      <c r="J21" s="181"/>
      <c r="K21" s="182">
        <f t="shared" ref="K21:AI21" si="4">K$17</f>
        <v>0</v>
      </c>
      <c r="L21" s="182">
        <f t="shared" si="4"/>
        <v>0</v>
      </c>
      <c r="M21" s="182">
        <f t="shared" si="4"/>
        <v>2.5</v>
      </c>
      <c r="N21" s="182">
        <f t="shared" si="4"/>
        <v>2.5</v>
      </c>
      <c r="O21" s="182">
        <f t="shared" si="4"/>
        <v>2.5</v>
      </c>
      <c r="P21" s="182">
        <f t="shared" si="4"/>
        <v>2.5</v>
      </c>
      <c r="Q21" s="182">
        <f t="shared" si="4"/>
        <v>2.5</v>
      </c>
      <c r="R21" s="182">
        <f t="shared" si="4"/>
        <v>2.5</v>
      </c>
      <c r="S21" s="182">
        <f t="shared" si="4"/>
        <v>2.5</v>
      </c>
      <c r="T21" s="182">
        <f t="shared" si="4"/>
        <v>2.5</v>
      </c>
      <c r="U21" s="182">
        <f t="shared" si="4"/>
        <v>2.5</v>
      </c>
      <c r="V21" s="182">
        <f t="shared" si="4"/>
        <v>2.5</v>
      </c>
      <c r="W21" s="182">
        <f t="shared" si="4"/>
        <v>2.5</v>
      </c>
      <c r="X21" s="182">
        <f t="shared" si="4"/>
        <v>2.5</v>
      </c>
      <c r="Y21" s="182">
        <f t="shared" si="4"/>
        <v>2.5</v>
      </c>
      <c r="Z21" s="182">
        <f t="shared" si="4"/>
        <v>2.5</v>
      </c>
      <c r="AA21" s="182">
        <f t="shared" si="4"/>
        <v>2.5</v>
      </c>
      <c r="AB21" s="182">
        <f t="shared" si="4"/>
        <v>2.5</v>
      </c>
      <c r="AC21" s="182">
        <f t="shared" si="4"/>
        <v>2.5</v>
      </c>
      <c r="AD21" s="182">
        <f t="shared" si="4"/>
        <v>2.4399999999999977</v>
      </c>
      <c r="AE21" s="182">
        <f t="shared" si="4"/>
        <v>0</v>
      </c>
      <c r="AF21" s="182">
        <f t="shared" si="4"/>
        <v>0</v>
      </c>
      <c r="AG21" s="182">
        <f t="shared" si="4"/>
        <v>0</v>
      </c>
      <c r="AH21" s="182">
        <f t="shared" si="4"/>
        <v>0</v>
      </c>
      <c r="AI21" s="182">
        <f t="shared" si="4"/>
        <v>0</v>
      </c>
    </row>
    <row r="22" spans="1:35" s="158" customFormat="1" x14ac:dyDescent="0.35">
      <c r="A22" s="11"/>
      <c r="B22" s="11"/>
      <c r="C22" s="156"/>
      <c r="D22" s="157"/>
      <c r="E22" s="158" t="str">
        <f>Inputs!E$59</f>
        <v>Average strip ratio (original)</v>
      </c>
      <c r="F22" s="158" t="str">
        <f>Inputs!F$59</f>
        <v>w:o</v>
      </c>
      <c r="G22" s="183">
        <f>Inputs!G$59</f>
        <v>6.2765965732087237</v>
      </c>
      <c r="I22" s="179"/>
      <c r="J22" s="179"/>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row>
    <row r="23" spans="1:35" x14ac:dyDescent="0.35">
      <c r="E23" s="46" t="s">
        <v>577</v>
      </c>
      <c r="F23" s="46" t="s">
        <v>78</v>
      </c>
      <c r="I23" s="181">
        <f>SUM(K23:AI23)</f>
        <v>282.07025000000004</v>
      </c>
      <c r="J23" s="181"/>
      <c r="K23" s="182">
        <f>K21*$G22</f>
        <v>0</v>
      </c>
      <c r="L23" s="182">
        <f t="shared" ref="L23:AI23" si="5">L21*$G22</f>
        <v>0</v>
      </c>
      <c r="M23" s="182">
        <f t="shared" si="5"/>
        <v>15.69149143302181</v>
      </c>
      <c r="N23" s="182">
        <f t="shared" si="5"/>
        <v>15.69149143302181</v>
      </c>
      <c r="O23" s="182">
        <f t="shared" si="5"/>
        <v>15.69149143302181</v>
      </c>
      <c r="P23" s="182">
        <f t="shared" si="5"/>
        <v>15.69149143302181</v>
      </c>
      <c r="Q23" s="182">
        <f t="shared" si="5"/>
        <v>15.69149143302181</v>
      </c>
      <c r="R23" s="182">
        <f t="shared" si="5"/>
        <v>15.69149143302181</v>
      </c>
      <c r="S23" s="182">
        <f t="shared" si="5"/>
        <v>15.69149143302181</v>
      </c>
      <c r="T23" s="182">
        <f t="shared" si="5"/>
        <v>15.69149143302181</v>
      </c>
      <c r="U23" s="182">
        <f t="shared" si="5"/>
        <v>15.69149143302181</v>
      </c>
      <c r="V23" s="182">
        <f t="shared" si="5"/>
        <v>15.69149143302181</v>
      </c>
      <c r="W23" s="182">
        <f t="shared" si="5"/>
        <v>15.69149143302181</v>
      </c>
      <c r="X23" s="182">
        <f t="shared" si="5"/>
        <v>15.69149143302181</v>
      </c>
      <c r="Y23" s="182">
        <f t="shared" si="5"/>
        <v>15.69149143302181</v>
      </c>
      <c r="Z23" s="182">
        <f t="shared" si="5"/>
        <v>15.69149143302181</v>
      </c>
      <c r="AA23" s="182">
        <f t="shared" si="5"/>
        <v>15.69149143302181</v>
      </c>
      <c r="AB23" s="182">
        <f t="shared" si="5"/>
        <v>15.69149143302181</v>
      </c>
      <c r="AC23" s="182">
        <f t="shared" si="5"/>
        <v>15.69149143302181</v>
      </c>
      <c r="AD23" s="182">
        <f t="shared" si="5"/>
        <v>15.314895638629272</v>
      </c>
      <c r="AE23" s="182">
        <f t="shared" si="5"/>
        <v>0</v>
      </c>
      <c r="AF23" s="182">
        <f t="shared" si="5"/>
        <v>0</v>
      </c>
      <c r="AG23" s="182">
        <f t="shared" si="5"/>
        <v>0</v>
      </c>
      <c r="AH23" s="182">
        <f t="shared" si="5"/>
        <v>0</v>
      </c>
      <c r="AI23" s="182">
        <f t="shared" si="5"/>
        <v>0</v>
      </c>
    </row>
    <row r="24" spans="1:35" x14ac:dyDescent="0.35">
      <c r="I24" s="181"/>
      <c r="J24" s="181"/>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row>
    <row r="25" spans="1:35" x14ac:dyDescent="0.35">
      <c r="D25" s="87" t="s">
        <v>272</v>
      </c>
      <c r="I25" s="181"/>
      <c r="J25" s="181"/>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row>
    <row r="26" spans="1:35" x14ac:dyDescent="0.35">
      <c r="E26" s="46" t="str">
        <f>E$17</f>
        <v>Ore mined (original)</v>
      </c>
      <c r="F26" s="46" t="str">
        <f>F$17</f>
        <v>Mt</v>
      </c>
      <c r="I26" s="181">
        <f>I$17</f>
        <v>44.94</v>
      </c>
      <c r="J26" s="181"/>
      <c r="K26" s="182">
        <f t="shared" ref="K26:AI26" si="6">K$17</f>
        <v>0</v>
      </c>
      <c r="L26" s="182">
        <f t="shared" si="6"/>
        <v>0</v>
      </c>
      <c r="M26" s="182">
        <f t="shared" si="6"/>
        <v>2.5</v>
      </c>
      <c r="N26" s="182">
        <f t="shared" si="6"/>
        <v>2.5</v>
      </c>
      <c r="O26" s="182">
        <f t="shared" si="6"/>
        <v>2.5</v>
      </c>
      <c r="P26" s="182">
        <f t="shared" si="6"/>
        <v>2.5</v>
      </c>
      <c r="Q26" s="182">
        <f t="shared" si="6"/>
        <v>2.5</v>
      </c>
      <c r="R26" s="182">
        <f t="shared" si="6"/>
        <v>2.5</v>
      </c>
      <c r="S26" s="182">
        <f t="shared" si="6"/>
        <v>2.5</v>
      </c>
      <c r="T26" s="182">
        <f t="shared" si="6"/>
        <v>2.5</v>
      </c>
      <c r="U26" s="182">
        <f t="shared" si="6"/>
        <v>2.5</v>
      </c>
      <c r="V26" s="182">
        <f t="shared" si="6"/>
        <v>2.5</v>
      </c>
      <c r="W26" s="182">
        <f t="shared" si="6"/>
        <v>2.5</v>
      </c>
      <c r="X26" s="182">
        <f t="shared" si="6"/>
        <v>2.5</v>
      </c>
      <c r="Y26" s="182">
        <f t="shared" si="6"/>
        <v>2.5</v>
      </c>
      <c r="Z26" s="182">
        <f t="shared" si="6"/>
        <v>2.5</v>
      </c>
      <c r="AA26" s="182">
        <f t="shared" si="6"/>
        <v>2.5</v>
      </c>
      <c r="AB26" s="182">
        <f t="shared" si="6"/>
        <v>2.5</v>
      </c>
      <c r="AC26" s="182">
        <f t="shared" si="6"/>
        <v>2.5</v>
      </c>
      <c r="AD26" s="182">
        <f t="shared" si="6"/>
        <v>2.4399999999999977</v>
      </c>
      <c r="AE26" s="182">
        <f t="shared" si="6"/>
        <v>0</v>
      </c>
      <c r="AF26" s="182">
        <f t="shared" si="6"/>
        <v>0</v>
      </c>
      <c r="AG26" s="182">
        <f t="shared" si="6"/>
        <v>0</v>
      </c>
      <c r="AH26" s="182">
        <f t="shared" si="6"/>
        <v>0</v>
      </c>
      <c r="AI26" s="182">
        <f t="shared" si="6"/>
        <v>0</v>
      </c>
    </row>
    <row r="27" spans="1:35" x14ac:dyDescent="0.35">
      <c r="E27" s="46" t="str">
        <f>E$23</f>
        <v>Waste mined (original)</v>
      </c>
      <c r="F27" s="46" t="str">
        <f>F$23</f>
        <v>Mt</v>
      </c>
      <c r="I27" s="181">
        <f>I$23</f>
        <v>282.07025000000004</v>
      </c>
      <c r="J27" s="181"/>
      <c r="K27" s="181">
        <f t="shared" ref="K27:AI27" si="7">K$23</f>
        <v>0</v>
      </c>
      <c r="L27" s="181">
        <f t="shared" si="7"/>
        <v>0</v>
      </c>
      <c r="M27" s="181">
        <f t="shared" si="7"/>
        <v>15.69149143302181</v>
      </c>
      <c r="N27" s="181">
        <f t="shared" si="7"/>
        <v>15.69149143302181</v>
      </c>
      <c r="O27" s="181">
        <f t="shared" si="7"/>
        <v>15.69149143302181</v>
      </c>
      <c r="P27" s="181">
        <f t="shared" si="7"/>
        <v>15.69149143302181</v>
      </c>
      <c r="Q27" s="181">
        <f t="shared" si="7"/>
        <v>15.69149143302181</v>
      </c>
      <c r="R27" s="181">
        <f t="shared" si="7"/>
        <v>15.69149143302181</v>
      </c>
      <c r="S27" s="181">
        <f t="shared" si="7"/>
        <v>15.69149143302181</v>
      </c>
      <c r="T27" s="181">
        <f t="shared" si="7"/>
        <v>15.69149143302181</v>
      </c>
      <c r="U27" s="181">
        <f t="shared" si="7"/>
        <v>15.69149143302181</v>
      </c>
      <c r="V27" s="181">
        <f t="shared" si="7"/>
        <v>15.69149143302181</v>
      </c>
      <c r="W27" s="181">
        <f t="shared" si="7"/>
        <v>15.69149143302181</v>
      </c>
      <c r="X27" s="181">
        <f t="shared" si="7"/>
        <v>15.69149143302181</v>
      </c>
      <c r="Y27" s="181">
        <f t="shared" si="7"/>
        <v>15.69149143302181</v>
      </c>
      <c r="Z27" s="181">
        <f t="shared" si="7"/>
        <v>15.69149143302181</v>
      </c>
      <c r="AA27" s="181">
        <f t="shared" si="7"/>
        <v>15.69149143302181</v>
      </c>
      <c r="AB27" s="181">
        <f t="shared" si="7"/>
        <v>15.69149143302181</v>
      </c>
      <c r="AC27" s="181">
        <f t="shared" si="7"/>
        <v>15.69149143302181</v>
      </c>
      <c r="AD27" s="181">
        <f t="shared" si="7"/>
        <v>15.314895638629272</v>
      </c>
      <c r="AE27" s="181">
        <f t="shared" si="7"/>
        <v>0</v>
      </c>
      <c r="AF27" s="181">
        <f t="shared" si="7"/>
        <v>0</v>
      </c>
      <c r="AG27" s="181">
        <f t="shared" si="7"/>
        <v>0</v>
      </c>
      <c r="AH27" s="181">
        <f t="shared" si="7"/>
        <v>0</v>
      </c>
      <c r="AI27" s="181">
        <f t="shared" si="7"/>
        <v>0</v>
      </c>
    </row>
    <row r="28" spans="1:35" x14ac:dyDescent="0.35">
      <c r="E28" s="46" t="s">
        <v>578</v>
      </c>
      <c r="F28" s="46" t="s">
        <v>78</v>
      </c>
      <c r="I28" s="181">
        <f>SUM(K28:AI28)</f>
        <v>327.01025000000004</v>
      </c>
      <c r="J28" s="181"/>
      <c r="K28" s="181">
        <f>K21+K23</f>
        <v>0</v>
      </c>
      <c r="L28" s="181">
        <f t="shared" ref="L28:AI28" si="8">L21+L23</f>
        <v>0</v>
      </c>
      <c r="M28" s="181">
        <f t="shared" si="8"/>
        <v>18.19149143302181</v>
      </c>
      <c r="N28" s="181">
        <f t="shared" si="8"/>
        <v>18.19149143302181</v>
      </c>
      <c r="O28" s="181">
        <f t="shared" si="8"/>
        <v>18.19149143302181</v>
      </c>
      <c r="P28" s="181">
        <f t="shared" si="8"/>
        <v>18.19149143302181</v>
      </c>
      <c r="Q28" s="181">
        <f t="shared" si="8"/>
        <v>18.19149143302181</v>
      </c>
      <c r="R28" s="181">
        <f t="shared" si="8"/>
        <v>18.19149143302181</v>
      </c>
      <c r="S28" s="181">
        <f t="shared" si="8"/>
        <v>18.19149143302181</v>
      </c>
      <c r="T28" s="181">
        <f t="shared" si="8"/>
        <v>18.19149143302181</v>
      </c>
      <c r="U28" s="181">
        <f t="shared" si="8"/>
        <v>18.19149143302181</v>
      </c>
      <c r="V28" s="181">
        <f t="shared" si="8"/>
        <v>18.19149143302181</v>
      </c>
      <c r="W28" s="181">
        <f t="shared" si="8"/>
        <v>18.19149143302181</v>
      </c>
      <c r="X28" s="181">
        <f t="shared" si="8"/>
        <v>18.19149143302181</v>
      </c>
      <c r="Y28" s="181">
        <f t="shared" si="8"/>
        <v>18.19149143302181</v>
      </c>
      <c r="Z28" s="181">
        <f t="shared" si="8"/>
        <v>18.19149143302181</v>
      </c>
      <c r="AA28" s="181">
        <f t="shared" si="8"/>
        <v>18.19149143302181</v>
      </c>
      <c r="AB28" s="181">
        <f t="shared" si="8"/>
        <v>18.19149143302181</v>
      </c>
      <c r="AC28" s="181">
        <f t="shared" si="8"/>
        <v>18.19149143302181</v>
      </c>
      <c r="AD28" s="181">
        <f t="shared" si="8"/>
        <v>17.754895638629272</v>
      </c>
      <c r="AE28" s="181">
        <f t="shared" si="8"/>
        <v>0</v>
      </c>
      <c r="AF28" s="181">
        <f t="shared" si="8"/>
        <v>0</v>
      </c>
      <c r="AG28" s="181">
        <f t="shared" si="8"/>
        <v>0</v>
      </c>
      <c r="AH28" s="181">
        <f t="shared" si="8"/>
        <v>0</v>
      </c>
      <c r="AI28" s="181">
        <f t="shared" si="8"/>
        <v>0</v>
      </c>
    </row>
    <row r="29" spans="1:35" x14ac:dyDescent="0.35">
      <c r="I29" s="177"/>
      <c r="J29" s="177"/>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row>
    <row r="30" spans="1:35" x14ac:dyDescent="0.35">
      <c r="B30" s="1" t="s">
        <v>323</v>
      </c>
      <c r="I30" s="177"/>
      <c r="J30" s="177"/>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row>
    <row r="31" spans="1:35" x14ac:dyDescent="0.35">
      <c r="I31" s="177"/>
      <c r="J31" s="177"/>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row>
    <row r="32" spans="1:35" x14ac:dyDescent="0.35">
      <c r="D32" s="87" t="s">
        <v>320</v>
      </c>
    </row>
    <row r="33" spans="1:35" s="158" customFormat="1" x14ac:dyDescent="0.35">
      <c r="A33" s="11"/>
      <c r="B33" s="11"/>
      <c r="C33" s="156"/>
      <c r="D33" s="157"/>
      <c r="E33" s="158" t="str">
        <f>Inputs!E$74</f>
        <v>Max plant capacity</v>
      </c>
      <c r="F33" s="158" t="str">
        <f>Inputs!F$74</f>
        <v>Mt/year</v>
      </c>
      <c r="G33" s="183">
        <f>Inputs!G$74</f>
        <v>2.5</v>
      </c>
      <c r="I33" s="179"/>
      <c r="J33" s="179"/>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row>
    <row r="34" spans="1:35" x14ac:dyDescent="0.35">
      <c r="E34" s="46" t="str">
        <f>Inputs!E$75</f>
        <v>Plant capacity utilisation</v>
      </c>
      <c r="F34" s="46" t="str">
        <f>Inputs!F$75</f>
        <v>%</v>
      </c>
      <c r="G34" s="46"/>
      <c r="I34" s="46"/>
      <c r="J34" s="177"/>
      <c r="K34" s="185">
        <f>Inputs!K$75</f>
        <v>0</v>
      </c>
      <c r="L34" s="185">
        <f>Inputs!L$75</f>
        <v>0</v>
      </c>
      <c r="M34" s="185">
        <f>Inputs!M$75</f>
        <v>0.75</v>
      </c>
      <c r="N34" s="185">
        <f>Inputs!N$75</f>
        <v>1</v>
      </c>
      <c r="O34" s="185">
        <f>Inputs!O$75</f>
        <v>1</v>
      </c>
      <c r="P34" s="185">
        <f>Inputs!P$75</f>
        <v>1</v>
      </c>
      <c r="Q34" s="185">
        <f>Inputs!Q$75</f>
        <v>1</v>
      </c>
      <c r="R34" s="185">
        <f>Inputs!R$75</f>
        <v>1</v>
      </c>
      <c r="S34" s="185">
        <f>Inputs!S$75</f>
        <v>1</v>
      </c>
      <c r="T34" s="185">
        <f>Inputs!T$75</f>
        <v>1</v>
      </c>
      <c r="U34" s="185">
        <f>Inputs!U$75</f>
        <v>1</v>
      </c>
      <c r="V34" s="185">
        <f>Inputs!V$75</f>
        <v>1</v>
      </c>
      <c r="W34" s="185">
        <f>Inputs!W$75</f>
        <v>1</v>
      </c>
      <c r="X34" s="185">
        <f>Inputs!X$75</f>
        <v>1</v>
      </c>
      <c r="Y34" s="185">
        <f>Inputs!Y$75</f>
        <v>1</v>
      </c>
      <c r="Z34" s="185">
        <f>Inputs!Z$75</f>
        <v>1</v>
      </c>
      <c r="AA34" s="185">
        <f>Inputs!AA$75</f>
        <v>1</v>
      </c>
      <c r="AB34" s="185">
        <f>Inputs!AB$75</f>
        <v>1</v>
      </c>
      <c r="AC34" s="185">
        <f>Inputs!AC$75</f>
        <v>1</v>
      </c>
      <c r="AD34" s="185">
        <f>Inputs!AD$75</f>
        <v>1</v>
      </c>
      <c r="AE34" s="185">
        <f>Inputs!AE$75</f>
        <v>1</v>
      </c>
      <c r="AF34" s="185">
        <f>Inputs!AF$75</f>
        <v>1</v>
      </c>
      <c r="AG34" s="185">
        <f>Inputs!AG$75</f>
        <v>1</v>
      </c>
      <c r="AH34" s="185">
        <f>Inputs!AH$75</f>
        <v>1</v>
      </c>
      <c r="AI34" s="185">
        <f>Inputs!AI$75</f>
        <v>1</v>
      </c>
    </row>
    <row r="35" spans="1:35" x14ac:dyDescent="0.35">
      <c r="E35" s="46" t="s">
        <v>579</v>
      </c>
      <c r="F35" s="46" t="s">
        <v>78</v>
      </c>
      <c r="I35" s="181">
        <f>SUM(K35:AI35)</f>
        <v>56.875</v>
      </c>
      <c r="J35" s="181"/>
      <c r="K35" s="182">
        <f t="shared" ref="K35:AI35" si="9">K34*$G33</f>
        <v>0</v>
      </c>
      <c r="L35" s="182">
        <f t="shared" si="9"/>
        <v>0</v>
      </c>
      <c r="M35" s="182">
        <f t="shared" si="9"/>
        <v>1.875</v>
      </c>
      <c r="N35" s="182">
        <f t="shared" si="9"/>
        <v>2.5</v>
      </c>
      <c r="O35" s="182">
        <f t="shared" si="9"/>
        <v>2.5</v>
      </c>
      <c r="P35" s="182">
        <f t="shared" si="9"/>
        <v>2.5</v>
      </c>
      <c r="Q35" s="182">
        <f t="shared" si="9"/>
        <v>2.5</v>
      </c>
      <c r="R35" s="182">
        <f t="shared" si="9"/>
        <v>2.5</v>
      </c>
      <c r="S35" s="182">
        <f t="shared" si="9"/>
        <v>2.5</v>
      </c>
      <c r="T35" s="182">
        <f t="shared" si="9"/>
        <v>2.5</v>
      </c>
      <c r="U35" s="182">
        <f t="shared" si="9"/>
        <v>2.5</v>
      </c>
      <c r="V35" s="182">
        <f t="shared" si="9"/>
        <v>2.5</v>
      </c>
      <c r="W35" s="182">
        <f t="shared" si="9"/>
        <v>2.5</v>
      </c>
      <c r="X35" s="182">
        <f t="shared" si="9"/>
        <v>2.5</v>
      </c>
      <c r="Y35" s="182">
        <f t="shared" si="9"/>
        <v>2.5</v>
      </c>
      <c r="Z35" s="182">
        <f t="shared" si="9"/>
        <v>2.5</v>
      </c>
      <c r="AA35" s="182">
        <f t="shared" si="9"/>
        <v>2.5</v>
      </c>
      <c r="AB35" s="182">
        <f t="shared" si="9"/>
        <v>2.5</v>
      </c>
      <c r="AC35" s="182">
        <f t="shared" si="9"/>
        <v>2.5</v>
      </c>
      <c r="AD35" s="182">
        <f t="shared" si="9"/>
        <v>2.5</v>
      </c>
      <c r="AE35" s="182">
        <f t="shared" si="9"/>
        <v>2.5</v>
      </c>
      <c r="AF35" s="182">
        <f t="shared" si="9"/>
        <v>2.5</v>
      </c>
      <c r="AG35" s="182">
        <f t="shared" si="9"/>
        <v>2.5</v>
      </c>
      <c r="AH35" s="182">
        <f t="shared" si="9"/>
        <v>2.5</v>
      </c>
      <c r="AI35" s="182">
        <f t="shared" si="9"/>
        <v>2.5</v>
      </c>
    </row>
    <row r="37" spans="1:35" x14ac:dyDescent="0.35">
      <c r="D37" s="87" t="s">
        <v>321</v>
      </c>
    </row>
    <row r="38" spans="1:35" x14ac:dyDescent="0.35">
      <c r="E38" s="46" t="s">
        <v>273</v>
      </c>
      <c r="F38" s="46" t="s">
        <v>78</v>
      </c>
      <c r="I38" s="181"/>
      <c r="J38" s="181"/>
      <c r="K38" s="182">
        <f>J41</f>
        <v>0</v>
      </c>
      <c r="L38" s="182">
        <f t="shared" ref="L38:AI38" si="10">K41</f>
        <v>0</v>
      </c>
      <c r="M38" s="182">
        <f t="shared" si="10"/>
        <v>0</v>
      </c>
      <c r="N38" s="182">
        <f t="shared" si="10"/>
        <v>0.625</v>
      </c>
      <c r="O38" s="182">
        <f t="shared" si="10"/>
        <v>0.625</v>
      </c>
      <c r="P38" s="182">
        <f t="shared" si="10"/>
        <v>0.625</v>
      </c>
      <c r="Q38" s="182">
        <f t="shared" si="10"/>
        <v>0.625</v>
      </c>
      <c r="R38" s="182">
        <f t="shared" si="10"/>
        <v>0.625</v>
      </c>
      <c r="S38" s="182">
        <f t="shared" si="10"/>
        <v>0.625</v>
      </c>
      <c r="T38" s="182">
        <f t="shared" si="10"/>
        <v>0.625</v>
      </c>
      <c r="U38" s="182">
        <f t="shared" si="10"/>
        <v>0.625</v>
      </c>
      <c r="V38" s="182">
        <f t="shared" si="10"/>
        <v>0.625</v>
      </c>
      <c r="W38" s="182">
        <f t="shared" si="10"/>
        <v>0.625</v>
      </c>
      <c r="X38" s="182">
        <f t="shared" si="10"/>
        <v>0.625</v>
      </c>
      <c r="Y38" s="182">
        <f t="shared" si="10"/>
        <v>0.625</v>
      </c>
      <c r="Z38" s="182">
        <f t="shared" si="10"/>
        <v>0.625</v>
      </c>
      <c r="AA38" s="182">
        <f t="shared" si="10"/>
        <v>0.625</v>
      </c>
      <c r="AB38" s="182">
        <f t="shared" si="10"/>
        <v>0.625</v>
      </c>
      <c r="AC38" s="182">
        <f t="shared" si="10"/>
        <v>0.625</v>
      </c>
      <c r="AD38" s="182">
        <f t="shared" si="10"/>
        <v>0.625</v>
      </c>
      <c r="AE38" s="182">
        <f t="shared" si="10"/>
        <v>0.56499999999999773</v>
      </c>
      <c r="AF38" s="182">
        <f t="shared" si="10"/>
        <v>0</v>
      </c>
      <c r="AG38" s="182">
        <f t="shared" si="10"/>
        <v>0</v>
      </c>
      <c r="AH38" s="182">
        <f t="shared" si="10"/>
        <v>0</v>
      </c>
      <c r="AI38" s="182">
        <f t="shared" si="10"/>
        <v>0</v>
      </c>
    </row>
    <row r="39" spans="1:35" x14ac:dyDescent="0.35">
      <c r="D39" s="184" t="s">
        <v>45</v>
      </c>
      <c r="E39" s="46" t="str">
        <f>E$17</f>
        <v>Ore mined (original)</v>
      </c>
      <c r="F39" s="46" t="str">
        <f>F$17</f>
        <v>Mt</v>
      </c>
      <c r="I39" s="181">
        <f>I$17</f>
        <v>44.94</v>
      </c>
      <c r="J39" s="181"/>
      <c r="K39" s="182">
        <f t="shared" ref="K39:AI39" si="11">K$17</f>
        <v>0</v>
      </c>
      <c r="L39" s="182">
        <f t="shared" si="11"/>
        <v>0</v>
      </c>
      <c r="M39" s="182">
        <f t="shared" si="11"/>
        <v>2.5</v>
      </c>
      <c r="N39" s="182">
        <f t="shared" si="11"/>
        <v>2.5</v>
      </c>
      <c r="O39" s="182">
        <f t="shared" si="11"/>
        <v>2.5</v>
      </c>
      <c r="P39" s="182">
        <f t="shared" si="11"/>
        <v>2.5</v>
      </c>
      <c r="Q39" s="182">
        <f t="shared" si="11"/>
        <v>2.5</v>
      </c>
      <c r="R39" s="182">
        <f t="shared" si="11"/>
        <v>2.5</v>
      </c>
      <c r="S39" s="182">
        <f t="shared" si="11"/>
        <v>2.5</v>
      </c>
      <c r="T39" s="182">
        <f t="shared" si="11"/>
        <v>2.5</v>
      </c>
      <c r="U39" s="182">
        <f t="shared" si="11"/>
        <v>2.5</v>
      </c>
      <c r="V39" s="182">
        <f t="shared" si="11"/>
        <v>2.5</v>
      </c>
      <c r="W39" s="182">
        <f t="shared" si="11"/>
        <v>2.5</v>
      </c>
      <c r="X39" s="182">
        <f t="shared" si="11"/>
        <v>2.5</v>
      </c>
      <c r="Y39" s="182">
        <f t="shared" si="11"/>
        <v>2.5</v>
      </c>
      <c r="Z39" s="182">
        <f t="shared" si="11"/>
        <v>2.5</v>
      </c>
      <c r="AA39" s="182">
        <f t="shared" si="11"/>
        <v>2.5</v>
      </c>
      <c r="AB39" s="182">
        <f t="shared" si="11"/>
        <v>2.5</v>
      </c>
      <c r="AC39" s="182">
        <f t="shared" si="11"/>
        <v>2.5</v>
      </c>
      <c r="AD39" s="182">
        <f t="shared" si="11"/>
        <v>2.4399999999999977</v>
      </c>
      <c r="AE39" s="182">
        <f t="shared" si="11"/>
        <v>0</v>
      </c>
      <c r="AF39" s="182">
        <f t="shared" si="11"/>
        <v>0</v>
      </c>
      <c r="AG39" s="182">
        <f t="shared" si="11"/>
        <v>0</v>
      </c>
      <c r="AH39" s="182">
        <f t="shared" si="11"/>
        <v>0</v>
      </c>
      <c r="AI39" s="182">
        <f t="shared" si="11"/>
        <v>0</v>
      </c>
    </row>
    <row r="40" spans="1:35" x14ac:dyDescent="0.35">
      <c r="D40" s="184" t="s">
        <v>41</v>
      </c>
      <c r="E40" s="46" t="s">
        <v>580</v>
      </c>
      <c r="F40" s="46" t="s">
        <v>78</v>
      </c>
      <c r="I40" s="181">
        <f>SUM(K40:AI40)</f>
        <v>44.94</v>
      </c>
      <c r="J40" s="181"/>
      <c r="K40" s="182">
        <f t="shared" ref="K40:AI40" si="12">MIN(K38+K39,K35)</f>
        <v>0</v>
      </c>
      <c r="L40" s="182">
        <f t="shared" si="12"/>
        <v>0</v>
      </c>
      <c r="M40" s="182">
        <f t="shared" si="12"/>
        <v>1.875</v>
      </c>
      <c r="N40" s="182">
        <f t="shared" si="12"/>
        <v>2.5</v>
      </c>
      <c r="O40" s="182">
        <f t="shared" si="12"/>
        <v>2.5</v>
      </c>
      <c r="P40" s="182">
        <f t="shared" si="12"/>
        <v>2.5</v>
      </c>
      <c r="Q40" s="182">
        <f t="shared" si="12"/>
        <v>2.5</v>
      </c>
      <c r="R40" s="182">
        <f t="shared" si="12"/>
        <v>2.5</v>
      </c>
      <c r="S40" s="182">
        <f t="shared" si="12"/>
        <v>2.5</v>
      </c>
      <c r="T40" s="182">
        <f t="shared" si="12"/>
        <v>2.5</v>
      </c>
      <c r="U40" s="182">
        <f t="shared" si="12"/>
        <v>2.5</v>
      </c>
      <c r="V40" s="182">
        <f t="shared" si="12"/>
        <v>2.5</v>
      </c>
      <c r="W40" s="182">
        <f t="shared" si="12"/>
        <v>2.5</v>
      </c>
      <c r="X40" s="182">
        <f t="shared" si="12"/>
        <v>2.5</v>
      </c>
      <c r="Y40" s="182">
        <f t="shared" si="12"/>
        <v>2.5</v>
      </c>
      <c r="Z40" s="182">
        <f t="shared" si="12"/>
        <v>2.5</v>
      </c>
      <c r="AA40" s="182">
        <f t="shared" si="12"/>
        <v>2.5</v>
      </c>
      <c r="AB40" s="182">
        <f t="shared" si="12"/>
        <v>2.5</v>
      </c>
      <c r="AC40" s="182">
        <f t="shared" si="12"/>
        <v>2.5</v>
      </c>
      <c r="AD40" s="182">
        <f t="shared" si="12"/>
        <v>2.5</v>
      </c>
      <c r="AE40" s="182">
        <f t="shared" si="12"/>
        <v>0.56499999999999773</v>
      </c>
      <c r="AF40" s="182">
        <f t="shared" si="12"/>
        <v>0</v>
      </c>
      <c r="AG40" s="182">
        <f t="shared" si="12"/>
        <v>0</v>
      </c>
      <c r="AH40" s="182">
        <f t="shared" si="12"/>
        <v>0</v>
      </c>
      <c r="AI40" s="182">
        <f t="shared" si="12"/>
        <v>0</v>
      </c>
    </row>
    <row r="41" spans="1:35" x14ac:dyDescent="0.35">
      <c r="E41" s="46" t="s">
        <v>274</v>
      </c>
      <c r="F41" s="46" t="s">
        <v>78</v>
      </c>
      <c r="I41" s="181"/>
      <c r="J41" s="181"/>
      <c r="K41" s="182">
        <f>K38+K39-K40</f>
        <v>0</v>
      </c>
      <c r="L41" s="182">
        <f t="shared" ref="L41:AI41" si="13">L38+L39-L40</f>
        <v>0</v>
      </c>
      <c r="M41" s="182">
        <f t="shared" si="13"/>
        <v>0.625</v>
      </c>
      <c r="N41" s="182">
        <f t="shared" si="13"/>
        <v>0.625</v>
      </c>
      <c r="O41" s="182">
        <f t="shared" si="13"/>
        <v>0.625</v>
      </c>
      <c r="P41" s="182">
        <f t="shared" si="13"/>
        <v>0.625</v>
      </c>
      <c r="Q41" s="182">
        <f t="shared" si="13"/>
        <v>0.625</v>
      </c>
      <c r="R41" s="182">
        <f t="shared" si="13"/>
        <v>0.625</v>
      </c>
      <c r="S41" s="182">
        <f t="shared" si="13"/>
        <v>0.625</v>
      </c>
      <c r="T41" s="182">
        <f t="shared" si="13"/>
        <v>0.625</v>
      </c>
      <c r="U41" s="182">
        <f t="shared" si="13"/>
        <v>0.625</v>
      </c>
      <c r="V41" s="182">
        <f t="shared" si="13"/>
        <v>0.625</v>
      </c>
      <c r="W41" s="182">
        <f t="shared" si="13"/>
        <v>0.625</v>
      </c>
      <c r="X41" s="182">
        <f t="shared" si="13"/>
        <v>0.625</v>
      </c>
      <c r="Y41" s="182">
        <f t="shared" si="13"/>
        <v>0.625</v>
      </c>
      <c r="Z41" s="182">
        <f t="shared" si="13"/>
        <v>0.625</v>
      </c>
      <c r="AA41" s="182">
        <f t="shared" si="13"/>
        <v>0.625</v>
      </c>
      <c r="AB41" s="182">
        <f t="shared" si="13"/>
        <v>0.625</v>
      </c>
      <c r="AC41" s="182">
        <f t="shared" si="13"/>
        <v>0.625</v>
      </c>
      <c r="AD41" s="182">
        <f t="shared" si="13"/>
        <v>0.56499999999999773</v>
      </c>
      <c r="AE41" s="182">
        <f t="shared" si="13"/>
        <v>0</v>
      </c>
      <c r="AF41" s="182">
        <f t="shared" si="13"/>
        <v>0</v>
      </c>
      <c r="AG41" s="182">
        <f t="shared" si="13"/>
        <v>0</v>
      </c>
      <c r="AH41" s="182">
        <f t="shared" si="13"/>
        <v>0</v>
      </c>
      <c r="AI41" s="182">
        <f t="shared" si="13"/>
        <v>0</v>
      </c>
    </row>
    <row r="43" spans="1:35" x14ac:dyDescent="0.35">
      <c r="D43" s="87" t="s">
        <v>322</v>
      </c>
    </row>
    <row r="44" spans="1:35" x14ac:dyDescent="0.35">
      <c r="E44" s="46" t="str">
        <f>E$40</f>
        <v>Plant throughput (original)</v>
      </c>
      <c r="F44" s="46" t="str">
        <f>F$40</f>
        <v>Mt</v>
      </c>
      <c r="I44" s="182">
        <f>I$40</f>
        <v>44.94</v>
      </c>
      <c r="J44" s="182"/>
      <c r="K44" s="182">
        <f t="shared" ref="K44:AI44" si="14">K$40</f>
        <v>0</v>
      </c>
      <c r="L44" s="182">
        <f t="shared" si="14"/>
        <v>0</v>
      </c>
      <c r="M44" s="182">
        <f t="shared" si="14"/>
        <v>1.875</v>
      </c>
      <c r="N44" s="182">
        <f t="shared" si="14"/>
        <v>2.5</v>
      </c>
      <c r="O44" s="182">
        <f t="shared" si="14"/>
        <v>2.5</v>
      </c>
      <c r="P44" s="182">
        <f t="shared" si="14"/>
        <v>2.5</v>
      </c>
      <c r="Q44" s="182">
        <f t="shared" si="14"/>
        <v>2.5</v>
      </c>
      <c r="R44" s="182">
        <f t="shared" si="14"/>
        <v>2.5</v>
      </c>
      <c r="S44" s="182">
        <f t="shared" si="14"/>
        <v>2.5</v>
      </c>
      <c r="T44" s="182">
        <f t="shared" si="14"/>
        <v>2.5</v>
      </c>
      <c r="U44" s="182">
        <f t="shared" si="14"/>
        <v>2.5</v>
      </c>
      <c r="V44" s="182">
        <f t="shared" si="14"/>
        <v>2.5</v>
      </c>
      <c r="W44" s="182">
        <f t="shared" si="14"/>
        <v>2.5</v>
      </c>
      <c r="X44" s="182">
        <f t="shared" si="14"/>
        <v>2.5</v>
      </c>
      <c r="Y44" s="182">
        <f t="shared" si="14"/>
        <v>2.5</v>
      </c>
      <c r="Z44" s="182">
        <f t="shared" si="14"/>
        <v>2.5</v>
      </c>
      <c r="AA44" s="182">
        <f t="shared" si="14"/>
        <v>2.5</v>
      </c>
      <c r="AB44" s="182">
        <f t="shared" si="14"/>
        <v>2.5</v>
      </c>
      <c r="AC44" s="182">
        <f t="shared" si="14"/>
        <v>2.5</v>
      </c>
      <c r="AD44" s="182">
        <f t="shared" si="14"/>
        <v>2.5</v>
      </c>
      <c r="AE44" s="182">
        <f t="shared" si="14"/>
        <v>0.56499999999999773</v>
      </c>
      <c r="AF44" s="182">
        <f t="shared" si="14"/>
        <v>0</v>
      </c>
      <c r="AG44" s="182">
        <f t="shared" si="14"/>
        <v>0</v>
      </c>
      <c r="AH44" s="182">
        <f t="shared" si="14"/>
        <v>0</v>
      </c>
      <c r="AI44" s="182">
        <f t="shared" si="14"/>
        <v>0</v>
      </c>
    </row>
    <row r="45" spans="1:35" s="158" customFormat="1" x14ac:dyDescent="0.35">
      <c r="A45" s="11"/>
      <c r="B45" s="11"/>
      <c r="C45" s="156"/>
      <c r="D45" s="157"/>
      <c r="E45" s="186" t="str">
        <f>Inputs!E$76</f>
        <v>Ore recovery</v>
      </c>
      <c r="F45" s="186" t="str">
        <f>Inputs!F$76</f>
        <v>%</v>
      </c>
      <c r="G45" s="187">
        <f>Inputs!G$76</f>
        <v>0.85</v>
      </c>
      <c r="I45" s="186"/>
      <c r="J45" s="179"/>
      <c r="K45" s="180"/>
      <c r="L45" s="180"/>
      <c r="M45" s="180"/>
      <c r="N45" s="180"/>
      <c r="O45" s="180"/>
      <c r="P45" s="180"/>
      <c r="Q45" s="180"/>
      <c r="R45" s="180"/>
      <c r="S45" s="180"/>
      <c r="T45" s="180"/>
      <c r="U45" s="180"/>
      <c r="V45" s="180"/>
      <c r="W45" s="180"/>
      <c r="X45" s="180"/>
      <c r="Y45" s="180"/>
      <c r="Z45" s="180"/>
      <c r="AA45" s="180"/>
      <c r="AB45" s="180"/>
      <c r="AC45" s="180"/>
      <c r="AD45" s="180"/>
      <c r="AE45" s="180"/>
      <c r="AF45" s="180"/>
      <c r="AG45" s="180"/>
      <c r="AH45" s="180"/>
      <c r="AI45" s="180"/>
    </row>
    <row r="46" spans="1:35" x14ac:dyDescent="0.35">
      <c r="E46" s="46" t="s">
        <v>581</v>
      </c>
      <c r="F46" s="46" t="s">
        <v>78</v>
      </c>
      <c r="I46" s="181">
        <f>SUM(K46:AI46)</f>
        <v>38.198999999999998</v>
      </c>
      <c r="J46" s="181"/>
      <c r="K46" s="182">
        <f>K44*$G45</f>
        <v>0</v>
      </c>
      <c r="L46" s="182">
        <f t="shared" ref="L46:AI46" si="15">L44*$G45</f>
        <v>0</v>
      </c>
      <c r="M46" s="182">
        <f t="shared" si="15"/>
        <v>1.59375</v>
      </c>
      <c r="N46" s="182">
        <f t="shared" si="15"/>
        <v>2.125</v>
      </c>
      <c r="O46" s="182">
        <f t="shared" si="15"/>
        <v>2.125</v>
      </c>
      <c r="P46" s="182">
        <f t="shared" si="15"/>
        <v>2.125</v>
      </c>
      <c r="Q46" s="182">
        <f t="shared" si="15"/>
        <v>2.125</v>
      </c>
      <c r="R46" s="182">
        <f t="shared" si="15"/>
        <v>2.125</v>
      </c>
      <c r="S46" s="182">
        <f t="shared" si="15"/>
        <v>2.125</v>
      </c>
      <c r="T46" s="182">
        <f t="shared" si="15"/>
        <v>2.125</v>
      </c>
      <c r="U46" s="182">
        <f t="shared" si="15"/>
        <v>2.125</v>
      </c>
      <c r="V46" s="182">
        <f t="shared" si="15"/>
        <v>2.125</v>
      </c>
      <c r="W46" s="182">
        <f t="shared" si="15"/>
        <v>2.125</v>
      </c>
      <c r="X46" s="182">
        <f t="shared" si="15"/>
        <v>2.125</v>
      </c>
      <c r="Y46" s="182">
        <f t="shared" si="15"/>
        <v>2.125</v>
      </c>
      <c r="Z46" s="182">
        <f t="shared" si="15"/>
        <v>2.125</v>
      </c>
      <c r="AA46" s="182">
        <f t="shared" si="15"/>
        <v>2.125</v>
      </c>
      <c r="AB46" s="182">
        <f t="shared" si="15"/>
        <v>2.125</v>
      </c>
      <c r="AC46" s="182">
        <f t="shared" si="15"/>
        <v>2.125</v>
      </c>
      <c r="AD46" s="182">
        <f t="shared" si="15"/>
        <v>2.125</v>
      </c>
      <c r="AE46" s="182">
        <f t="shared" si="15"/>
        <v>0.48024999999999807</v>
      </c>
      <c r="AF46" s="182">
        <f t="shared" si="15"/>
        <v>0</v>
      </c>
      <c r="AG46" s="182">
        <f t="shared" si="15"/>
        <v>0</v>
      </c>
      <c r="AH46" s="182">
        <f t="shared" si="15"/>
        <v>0</v>
      </c>
      <c r="AI46" s="182">
        <f t="shared" si="15"/>
        <v>0</v>
      </c>
    </row>
    <row r="48" spans="1:35" x14ac:dyDescent="0.35">
      <c r="D48" s="87" t="s">
        <v>275</v>
      </c>
    </row>
    <row r="49" spans="1:35" x14ac:dyDescent="0.35">
      <c r="E49" s="46" t="str">
        <f>E$46</f>
        <v>Ore recovered (original)</v>
      </c>
      <c r="F49" s="46" t="str">
        <f>F$46</f>
        <v>Mt</v>
      </c>
      <c r="I49" s="181">
        <f>I$46</f>
        <v>38.198999999999998</v>
      </c>
      <c r="J49" s="181"/>
      <c r="K49" s="181">
        <f t="shared" ref="K49:AI49" si="16">K$46</f>
        <v>0</v>
      </c>
      <c r="L49" s="181">
        <f t="shared" si="16"/>
        <v>0</v>
      </c>
      <c r="M49" s="181">
        <f t="shared" si="16"/>
        <v>1.59375</v>
      </c>
      <c r="N49" s="181">
        <f t="shared" si="16"/>
        <v>2.125</v>
      </c>
      <c r="O49" s="181">
        <f t="shared" si="16"/>
        <v>2.125</v>
      </c>
      <c r="P49" s="181">
        <f t="shared" si="16"/>
        <v>2.125</v>
      </c>
      <c r="Q49" s="181">
        <f t="shared" si="16"/>
        <v>2.125</v>
      </c>
      <c r="R49" s="181">
        <f t="shared" si="16"/>
        <v>2.125</v>
      </c>
      <c r="S49" s="181">
        <f t="shared" si="16"/>
        <v>2.125</v>
      </c>
      <c r="T49" s="181">
        <f t="shared" si="16"/>
        <v>2.125</v>
      </c>
      <c r="U49" s="181">
        <f t="shared" si="16"/>
        <v>2.125</v>
      </c>
      <c r="V49" s="181">
        <f t="shared" si="16"/>
        <v>2.125</v>
      </c>
      <c r="W49" s="181">
        <f t="shared" si="16"/>
        <v>2.125</v>
      </c>
      <c r="X49" s="181">
        <f t="shared" si="16"/>
        <v>2.125</v>
      </c>
      <c r="Y49" s="181">
        <f t="shared" si="16"/>
        <v>2.125</v>
      </c>
      <c r="Z49" s="181">
        <f t="shared" si="16"/>
        <v>2.125</v>
      </c>
      <c r="AA49" s="181">
        <f t="shared" si="16"/>
        <v>2.125</v>
      </c>
      <c r="AB49" s="181">
        <f t="shared" si="16"/>
        <v>2.125</v>
      </c>
      <c r="AC49" s="181">
        <f t="shared" si="16"/>
        <v>2.125</v>
      </c>
      <c r="AD49" s="181">
        <f t="shared" si="16"/>
        <v>2.125</v>
      </c>
      <c r="AE49" s="181">
        <f t="shared" si="16"/>
        <v>0.48024999999999807</v>
      </c>
      <c r="AF49" s="181">
        <f t="shared" si="16"/>
        <v>0</v>
      </c>
      <c r="AG49" s="181">
        <f t="shared" si="16"/>
        <v>0</v>
      </c>
      <c r="AH49" s="181">
        <f t="shared" si="16"/>
        <v>0</v>
      </c>
      <c r="AI49" s="181">
        <f t="shared" si="16"/>
        <v>0</v>
      </c>
    </row>
    <row r="50" spans="1:35" s="158" customFormat="1" x14ac:dyDescent="0.35">
      <c r="A50" s="11"/>
      <c r="B50" s="11"/>
      <c r="C50" s="156"/>
      <c r="D50" s="157"/>
      <c r="E50" s="158" t="str">
        <f>Inputs!E$58</f>
        <v>Average grade (original)</v>
      </c>
      <c r="F50" s="158" t="str">
        <f>Inputs!F$58</f>
        <v>Au (g/t)</v>
      </c>
      <c r="G50" s="158">
        <f>Inputs!G$58</f>
        <v>1.66</v>
      </c>
      <c r="I50" s="179"/>
      <c r="J50" s="179"/>
      <c r="K50" s="180"/>
      <c r="L50" s="180"/>
      <c r="M50" s="180"/>
      <c r="N50" s="180"/>
      <c r="O50" s="180"/>
      <c r="P50" s="180"/>
      <c r="Q50" s="180"/>
      <c r="R50" s="180"/>
      <c r="S50" s="180"/>
      <c r="T50" s="180"/>
      <c r="U50" s="180"/>
      <c r="V50" s="180"/>
      <c r="W50" s="180"/>
      <c r="X50" s="180"/>
      <c r="Y50" s="180"/>
      <c r="Z50" s="180"/>
      <c r="AA50" s="180"/>
      <c r="AB50" s="180"/>
      <c r="AC50" s="180"/>
      <c r="AD50" s="180"/>
      <c r="AE50" s="180"/>
      <c r="AF50" s="180"/>
      <c r="AG50" s="180"/>
      <c r="AH50" s="180"/>
      <c r="AI50" s="180"/>
    </row>
    <row r="51" spans="1:35" s="158" customFormat="1" x14ac:dyDescent="0.35">
      <c r="A51" s="11"/>
      <c r="B51" s="11"/>
      <c r="C51" s="156"/>
      <c r="D51" s="157"/>
      <c r="E51" s="158" t="str">
        <f>Inputs!E$33</f>
        <v>Grams to Troy ounce</v>
      </c>
      <c r="F51" s="158" t="str">
        <f>Inputs!F$33</f>
        <v>oz/g</v>
      </c>
      <c r="G51" s="188">
        <f>Inputs!G$33</f>
        <v>3.2150746500000001E-2</v>
      </c>
      <c r="I51" s="179"/>
      <c r="J51" s="179"/>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180"/>
      <c r="AI51" s="180"/>
    </row>
    <row r="52" spans="1:35" x14ac:dyDescent="0.35">
      <c r="E52" s="46" t="s">
        <v>582</v>
      </c>
      <c r="F52" s="46" t="s">
        <v>125</v>
      </c>
      <c r="G52" s="189"/>
      <c r="I52" s="190">
        <f>SUM(K52:AI52)</f>
        <v>2.0386897668188095</v>
      </c>
      <c r="J52" s="177"/>
      <c r="K52" s="190">
        <f t="shared" ref="K52:AI52" si="17">K49*$G50*$G51</f>
        <v>0</v>
      </c>
      <c r="L52" s="190">
        <f t="shared" si="17"/>
        <v>0</v>
      </c>
      <c r="M52" s="190">
        <f t="shared" si="17"/>
        <v>8.5058818709062498E-2</v>
      </c>
      <c r="N52" s="190">
        <f t="shared" si="17"/>
        <v>0.11341175827875</v>
      </c>
      <c r="O52" s="190">
        <f t="shared" si="17"/>
        <v>0.11341175827875</v>
      </c>
      <c r="P52" s="190">
        <f t="shared" si="17"/>
        <v>0.11341175827875</v>
      </c>
      <c r="Q52" s="190">
        <f t="shared" si="17"/>
        <v>0.11341175827875</v>
      </c>
      <c r="R52" s="190">
        <f t="shared" si="17"/>
        <v>0.11341175827875</v>
      </c>
      <c r="S52" s="190">
        <f t="shared" si="17"/>
        <v>0.11341175827875</v>
      </c>
      <c r="T52" s="190">
        <f t="shared" si="17"/>
        <v>0.11341175827875</v>
      </c>
      <c r="U52" s="190">
        <f t="shared" si="17"/>
        <v>0.11341175827875</v>
      </c>
      <c r="V52" s="190">
        <f t="shared" si="17"/>
        <v>0.11341175827875</v>
      </c>
      <c r="W52" s="190">
        <f t="shared" si="17"/>
        <v>0.11341175827875</v>
      </c>
      <c r="X52" s="190">
        <f t="shared" si="17"/>
        <v>0.11341175827875</v>
      </c>
      <c r="Y52" s="190">
        <f t="shared" si="17"/>
        <v>0.11341175827875</v>
      </c>
      <c r="Z52" s="190">
        <f t="shared" si="17"/>
        <v>0.11341175827875</v>
      </c>
      <c r="AA52" s="190">
        <f t="shared" si="17"/>
        <v>0.11341175827875</v>
      </c>
      <c r="AB52" s="190">
        <f t="shared" si="17"/>
        <v>0.11341175827875</v>
      </c>
      <c r="AC52" s="190">
        <f t="shared" si="17"/>
        <v>0.11341175827875</v>
      </c>
      <c r="AD52" s="190">
        <f t="shared" si="17"/>
        <v>0.11341175827875</v>
      </c>
      <c r="AE52" s="190">
        <f t="shared" si="17"/>
        <v>2.5631057370997398E-2</v>
      </c>
      <c r="AF52" s="190">
        <f t="shared" si="17"/>
        <v>0</v>
      </c>
      <c r="AG52" s="190">
        <f t="shared" si="17"/>
        <v>0</v>
      </c>
      <c r="AH52" s="190">
        <f t="shared" si="17"/>
        <v>0</v>
      </c>
      <c r="AI52" s="190">
        <f t="shared" si="17"/>
        <v>0</v>
      </c>
    </row>
    <row r="53" spans="1:35" x14ac:dyDescent="0.35">
      <c r="G53" s="189"/>
      <c r="I53" s="177"/>
      <c r="J53" s="177"/>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row>
    <row r="54" spans="1:35" x14ac:dyDescent="0.35">
      <c r="D54" s="87" t="s">
        <v>276</v>
      </c>
      <c r="G54" s="189"/>
      <c r="I54" s="177"/>
      <c r="J54" s="177"/>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row>
    <row r="55" spans="1:35" x14ac:dyDescent="0.35">
      <c r="E55" s="46" t="str">
        <f>E$52</f>
        <v>Gold contained (original)</v>
      </c>
      <c r="F55" s="46" t="str">
        <f>F$52</f>
        <v>Moz</v>
      </c>
      <c r="G55" s="189"/>
      <c r="I55" s="190">
        <f>I$52</f>
        <v>2.0386897668188095</v>
      </c>
      <c r="J55" s="190"/>
      <c r="K55" s="190">
        <f t="shared" ref="K55:AI55" si="18">K$52</f>
        <v>0</v>
      </c>
      <c r="L55" s="190">
        <f t="shared" si="18"/>
        <v>0</v>
      </c>
      <c r="M55" s="190">
        <f t="shared" si="18"/>
        <v>8.5058818709062498E-2</v>
      </c>
      <c r="N55" s="190">
        <f t="shared" si="18"/>
        <v>0.11341175827875</v>
      </c>
      <c r="O55" s="190">
        <f t="shared" si="18"/>
        <v>0.11341175827875</v>
      </c>
      <c r="P55" s="190">
        <f t="shared" si="18"/>
        <v>0.11341175827875</v>
      </c>
      <c r="Q55" s="190">
        <f t="shared" si="18"/>
        <v>0.11341175827875</v>
      </c>
      <c r="R55" s="190">
        <f t="shared" si="18"/>
        <v>0.11341175827875</v>
      </c>
      <c r="S55" s="190">
        <f t="shared" si="18"/>
        <v>0.11341175827875</v>
      </c>
      <c r="T55" s="190">
        <f t="shared" si="18"/>
        <v>0.11341175827875</v>
      </c>
      <c r="U55" s="190">
        <f t="shared" si="18"/>
        <v>0.11341175827875</v>
      </c>
      <c r="V55" s="190">
        <f t="shared" si="18"/>
        <v>0.11341175827875</v>
      </c>
      <c r="W55" s="190">
        <f t="shared" si="18"/>
        <v>0.11341175827875</v>
      </c>
      <c r="X55" s="190">
        <f t="shared" si="18"/>
        <v>0.11341175827875</v>
      </c>
      <c r="Y55" s="190">
        <f t="shared" si="18"/>
        <v>0.11341175827875</v>
      </c>
      <c r="Z55" s="190">
        <f t="shared" si="18"/>
        <v>0.11341175827875</v>
      </c>
      <c r="AA55" s="190">
        <f t="shared" si="18"/>
        <v>0.11341175827875</v>
      </c>
      <c r="AB55" s="190">
        <f t="shared" si="18"/>
        <v>0.11341175827875</v>
      </c>
      <c r="AC55" s="190">
        <f t="shared" si="18"/>
        <v>0.11341175827875</v>
      </c>
      <c r="AD55" s="190">
        <f t="shared" si="18"/>
        <v>0.11341175827875</v>
      </c>
      <c r="AE55" s="190">
        <f t="shared" si="18"/>
        <v>2.5631057370997398E-2</v>
      </c>
      <c r="AF55" s="190">
        <f t="shared" si="18"/>
        <v>0</v>
      </c>
      <c r="AG55" s="190">
        <f t="shared" si="18"/>
        <v>0</v>
      </c>
      <c r="AH55" s="190">
        <f t="shared" si="18"/>
        <v>0</v>
      </c>
      <c r="AI55" s="190">
        <f t="shared" si="18"/>
        <v>0</v>
      </c>
    </row>
    <row r="56" spans="1:35" s="158" customFormat="1" x14ac:dyDescent="0.35">
      <c r="A56" s="11"/>
      <c r="B56" s="11"/>
      <c r="C56" s="156"/>
      <c r="D56" s="157"/>
      <c r="E56" s="158" t="str">
        <f>Inputs!E$77</f>
        <v>Gold recovery</v>
      </c>
      <c r="F56" s="158" t="str">
        <f>Inputs!F$77</f>
        <v>%</v>
      </c>
      <c r="G56" s="187">
        <f>Inputs!G$77</f>
        <v>0.92500000000000004</v>
      </c>
      <c r="I56" s="179"/>
      <c r="J56" s="179"/>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c r="AI56" s="180"/>
    </row>
    <row r="57" spans="1:35" x14ac:dyDescent="0.35">
      <c r="E57" s="46" t="s">
        <v>583</v>
      </c>
      <c r="F57" s="46" t="s">
        <v>125</v>
      </c>
      <c r="I57" s="191">
        <f>SUM(K57:AI57)</f>
        <v>1.8857880343073985</v>
      </c>
      <c r="J57" s="177"/>
      <c r="K57" s="190">
        <f t="shared" ref="K57:AI57" si="19">K52*$G56</f>
        <v>0</v>
      </c>
      <c r="L57" s="190">
        <f t="shared" si="19"/>
        <v>0</v>
      </c>
      <c r="M57" s="190">
        <f t="shared" si="19"/>
        <v>7.8679407305882812E-2</v>
      </c>
      <c r="N57" s="190">
        <f t="shared" si="19"/>
        <v>0.10490587640784375</v>
      </c>
      <c r="O57" s="190">
        <f t="shared" si="19"/>
        <v>0.10490587640784375</v>
      </c>
      <c r="P57" s="190">
        <f t="shared" si="19"/>
        <v>0.10490587640784375</v>
      </c>
      <c r="Q57" s="190">
        <f t="shared" si="19"/>
        <v>0.10490587640784375</v>
      </c>
      <c r="R57" s="190">
        <f t="shared" si="19"/>
        <v>0.10490587640784375</v>
      </c>
      <c r="S57" s="190">
        <f t="shared" si="19"/>
        <v>0.10490587640784375</v>
      </c>
      <c r="T57" s="190">
        <f t="shared" si="19"/>
        <v>0.10490587640784375</v>
      </c>
      <c r="U57" s="190">
        <f t="shared" si="19"/>
        <v>0.10490587640784375</v>
      </c>
      <c r="V57" s="190">
        <f t="shared" si="19"/>
        <v>0.10490587640784375</v>
      </c>
      <c r="W57" s="190">
        <f t="shared" si="19"/>
        <v>0.10490587640784375</v>
      </c>
      <c r="X57" s="190">
        <f t="shared" si="19"/>
        <v>0.10490587640784375</v>
      </c>
      <c r="Y57" s="190">
        <f t="shared" si="19"/>
        <v>0.10490587640784375</v>
      </c>
      <c r="Z57" s="190">
        <f t="shared" si="19"/>
        <v>0.10490587640784375</v>
      </c>
      <c r="AA57" s="190">
        <f t="shared" si="19"/>
        <v>0.10490587640784375</v>
      </c>
      <c r="AB57" s="190">
        <f t="shared" si="19"/>
        <v>0.10490587640784375</v>
      </c>
      <c r="AC57" s="190">
        <f t="shared" si="19"/>
        <v>0.10490587640784375</v>
      </c>
      <c r="AD57" s="190">
        <f t="shared" si="19"/>
        <v>0.10490587640784375</v>
      </c>
      <c r="AE57" s="190">
        <f t="shared" si="19"/>
        <v>2.3708728068172594E-2</v>
      </c>
      <c r="AF57" s="190">
        <f t="shared" si="19"/>
        <v>0</v>
      </c>
      <c r="AG57" s="190">
        <f t="shared" si="19"/>
        <v>0</v>
      </c>
      <c r="AH57" s="190">
        <f t="shared" si="19"/>
        <v>0</v>
      </c>
      <c r="AI57" s="190">
        <f t="shared" si="19"/>
        <v>0</v>
      </c>
    </row>
    <row r="58" spans="1:35" x14ac:dyDescent="0.35">
      <c r="I58" s="177"/>
      <c r="J58" s="177"/>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row>
    <row r="59" spans="1:35" x14ac:dyDescent="0.35">
      <c r="B59" s="1" t="s">
        <v>324</v>
      </c>
      <c r="I59" s="177"/>
      <c r="J59" s="177"/>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row>
    <row r="60" spans="1:35" x14ac:dyDescent="0.35">
      <c r="I60" s="177"/>
      <c r="J60" s="177"/>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row>
    <row r="61" spans="1:35" x14ac:dyDescent="0.35">
      <c r="D61" s="87" t="s">
        <v>277</v>
      </c>
      <c r="I61" s="177"/>
      <c r="J61" s="177"/>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row>
    <row r="62" spans="1:35" x14ac:dyDescent="0.35">
      <c r="E62" s="46" t="str">
        <f>E$57</f>
        <v>Gold recovered (original)</v>
      </c>
      <c r="F62" s="46" t="str">
        <f>F$57</f>
        <v>Moz</v>
      </c>
      <c r="I62" s="191">
        <f>I$57</f>
        <v>1.8857880343073985</v>
      </c>
      <c r="J62" s="191"/>
      <c r="K62" s="191">
        <f t="shared" ref="K62:AI62" si="20">K$57</f>
        <v>0</v>
      </c>
      <c r="L62" s="191">
        <f t="shared" si="20"/>
        <v>0</v>
      </c>
      <c r="M62" s="191">
        <f t="shared" si="20"/>
        <v>7.8679407305882812E-2</v>
      </c>
      <c r="N62" s="191">
        <f t="shared" si="20"/>
        <v>0.10490587640784375</v>
      </c>
      <c r="O62" s="191">
        <f t="shared" si="20"/>
        <v>0.10490587640784375</v>
      </c>
      <c r="P62" s="191">
        <f t="shared" si="20"/>
        <v>0.10490587640784375</v>
      </c>
      <c r="Q62" s="191">
        <f t="shared" si="20"/>
        <v>0.10490587640784375</v>
      </c>
      <c r="R62" s="191">
        <f t="shared" si="20"/>
        <v>0.10490587640784375</v>
      </c>
      <c r="S62" s="191">
        <f t="shared" si="20"/>
        <v>0.10490587640784375</v>
      </c>
      <c r="T62" s="191">
        <f t="shared" si="20"/>
        <v>0.10490587640784375</v>
      </c>
      <c r="U62" s="191">
        <f t="shared" si="20"/>
        <v>0.10490587640784375</v>
      </c>
      <c r="V62" s="191">
        <f t="shared" si="20"/>
        <v>0.10490587640784375</v>
      </c>
      <c r="W62" s="191">
        <f t="shared" si="20"/>
        <v>0.10490587640784375</v>
      </c>
      <c r="X62" s="191">
        <f t="shared" si="20"/>
        <v>0.10490587640784375</v>
      </c>
      <c r="Y62" s="191">
        <f t="shared" si="20"/>
        <v>0.10490587640784375</v>
      </c>
      <c r="Z62" s="191">
        <f t="shared" si="20"/>
        <v>0.10490587640784375</v>
      </c>
      <c r="AA62" s="191">
        <f t="shared" si="20"/>
        <v>0.10490587640784375</v>
      </c>
      <c r="AB62" s="191">
        <f t="shared" si="20"/>
        <v>0.10490587640784375</v>
      </c>
      <c r="AC62" s="191">
        <f t="shared" si="20"/>
        <v>0.10490587640784375</v>
      </c>
      <c r="AD62" s="191">
        <f t="shared" si="20"/>
        <v>0.10490587640784375</v>
      </c>
      <c r="AE62" s="191">
        <f t="shared" si="20"/>
        <v>2.3708728068172594E-2</v>
      </c>
      <c r="AF62" s="191">
        <f t="shared" si="20"/>
        <v>0</v>
      </c>
      <c r="AG62" s="191">
        <f t="shared" si="20"/>
        <v>0</v>
      </c>
      <c r="AH62" s="191">
        <f t="shared" si="20"/>
        <v>0</v>
      </c>
      <c r="AI62" s="191">
        <f t="shared" si="20"/>
        <v>0</v>
      </c>
    </row>
    <row r="63" spans="1:35" x14ac:dyDescent="0.35">
      <c r="E63" s="46" t="s">
        <v>584</v>
      </c>
      <c r="F63" s="46" t="s">
        <v>43</v>
      </c>
      <c r="I63" s="146">
        <f>SUM(K63:AI63)</f>
        <v>19</v>
      </c>
      <c r="J63" s="146"/>
      <c r="K63" s="147">
        <f>IF(K62=0,0,1)</f>
        <v>0</v>
      </c>
      <c r="L63" s="147">
        <f t="shared" ref="L63:AI63" si="21">IF(L62=0,0,1)</f>
        <v>0</v>
      </c>
      <c r="M63" s="147">
        <f t="shared" si="21"/>
        <v>1</v>
      </c>
      <c r="N63" s="147">
        <f t="shared" si="21"/>
        <v>1</v>
      </c>
      <c r="O63" s="147">
        <f t="shared" si="21"/>
        <v>1</v>
      </c>
      <c r="P63" s="147">
        <f t="shared" si="21"/>
        <v>1</v>
      </c>
      <c r="Q63" s="147">
        <f t="shared" si="21"/>
        <v>1</v>
      </c>
      <c r="R63" s="147">
        <f t="shared" si="21"/>
        <v>1</v>
      </c>
      <c r="S63" s="147">
        <f t="shared" si="21"/>
        <v>1</v>
      </c>
      <c r="T63" s="147">
        <f t="shared" si="21"/>
        <v>1</v>
      </c>
      <c r="U63" s="147">
        <f t="shared" si="21"/>
        <v>1</v>
      </c>
      <c r="V63" s="147">
        <f t="shared" si="21"/>
        <v>1</v>
      </c>
      <c r="W63" s="147">
        <f t="shared" si="21"/>
        <v>1</v>
      </c>
      <c r="X63" s="147">
        <f t="shared" si="21"/>
        <v>1</v>
      </c>
      <c r="Y63" s="147">
        <f t="shared" si="21"/>
        <v>1</v>
      </c>
      <c r="Z63" s="147">
        <f t="shared" si="21"/>
        <v>1</v>
      </c>
      <c r="AA63" s="147">
        <f t="shared" si="21"/>
        <v>1</v>
      </c>
      <c r="AB63" s="147">
        <f t="shared" si="21"/>
        <v>1</v>
      </c>
      <c r="AC63" s="147">
        <f t="shared" si="21"/>
        <v>1</v>
      </c>
      <c r="AD63" s="147">
        <f t="shared" si="21"/>
        <v>1</v>
      </c>
      <c r="AE63" s="147">
        <f t="shared" si="21"/>
        <v>1</v>
      </c>
      <c r="AF63" s="147">
        <f t="shared" si="21"/>
        <v>0</v>
      </c>
      <c r="AG63" s="147">
        <f t="shared" si="21"/>
        <v>0</v>
      </c>
      <c r="AH63" s="147">
        <f t="shared" si="21"/>
        <v>0</v>
      </c>
      <c r="AI63" s="147">
        <f t="shared" si="21"/>
        <v>0</v>
      </c>
    </row>
    <row r="64" spans="1:35" x14ac:dyDescent="0.35">
      <c r="I64" s="177"/>
      <c r="J64" s="177"/>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row>
    <row r="65" spans="1:35" x14ac:dyDescent="0.35">
      <c r="D65" s="87" t="s">
        <v>138</v>
      </c>
      <c r="I65" s="177"/>
      <c r="J65" s="177"/>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row>
    <row r="66" spans="1:35" x14ac:dyDescent="0.35">
      <c r="E66" s="46" t="str">
        <f>E$63</f>
        <v>Production period flag (original)</v>
      </c>
      <c r="F66" s="46" t="str">
        <f>F$63</f>
        <v>flag</v>
      </c>
      <c r="I66" s="46">
        <f>I$63</f>
        <v>19</v>
      </c>
      <c r="K66" s="46">
        <f t="shared" ref="K66:AI66" si="22">K$63</f>
        <v>0</v>
      </c>
      <c r="L66" s="46">
        <f t="shared" si="22"/>
        <v>0</v>
      </c>
      <c r="M66" s="46">
        <f t="shared" si="22"/>
        <v>1</v>
      </c>
      <c r="N66" s="46">
        <f t="shared" si="22"/>
        <v>1</v>
      </c>
      <c r="O66" s="46">
        <f t="shared" si="22"/>
        <v>1</v>
      </c>
      <c r="P66" s="46">
        <f t="shared" si="22"/>
        <v>1</v>
      </c>
      <c r="Q66" s="46">
        <f t="shared" si="22"/>
        <v>1</v>
      </c>
      <c r="R66" s="46">
        <f t="shared" si="22"/>
        <v>1</v>
      </c>
      <c r="S66" s="46">
        <f t="shared" si="22"/>
        <v>1</v>
      </c>
      <c r="T66" s="46">
        <f t="shared" si="22"/>
        <v>1</v>
      </c>
      <c r="U66" s="46">
        <f t="shared" si="22"/>
        <v>1</v>
      </c>
      <c r="V66" s="46">
        <f t="shared" si="22"/>
        <v>1</v>
      </c>
      <c r="W66" s="46">
        <f t="shared" si="22"/>
        <v>1</v>
      </c>
      <c r="X66" s="46">
        <f t="shared" si="22"/>
        <v>1</v>
      </c>
      <c r="Y66" s="46">
        <f t="shared" si="22"/>
        <v>1</v>
      </c>
      <c r="Z66" s="46">
        <f t="shared" si="22"/>
        <v>1</v>
      </c>
      <c r="AA66" s="46">
        <f t="shared" si="22"/>
        <v>1</v>
      </c>
      <c r="AB66" s="46">
        <f t="shared" si="22"/>
        <v>1</v>
      </c>
      <c r="AC66" s="46">
        <f t="shared" si="22"/>
        <v>1</v>
      </c>
      <c r="AD66" s="46">
        <f t="shared" si="22"/>
        <v>1</v>
      </c>
      <c r="AE66" s="46">
        <f t="shared" si="22"/>
        <v>1</v>
      </c>
      <c r="AF66" s="46">
        <f t="shared" si="22"/>
        <v>0</v>
      </c>
      <c r="AG66" s="46">
        <f t="shared" si="22"/>
        <v>0</v>
      </c>
      <c r="AH66" s="46">
        <f t="shared" si="22"/>
        <v>0</v>
      </c>
      <c r="AI66" s="46">
        <f t="shared" si="22"/>
        <v>0</v>
      </c>
    </row>
    <row r="67" spans="1:35" s="150" customFormat="1" x14ac:dyDescent="0.35">
      <c r="A67" s="12"/>
      <c r="B67" s="12"/>
      <c r="C67" s="148"/>
      <c r="D67" s="149"/>
      <c r="E67" s="150" t="s">
        <v>585</v>
      </c>
      <c r="F67" s="150" t="s">
        <v>32</v>
      </c>
      <c r="G67" s="232">
        <f>SUM(K63:AI63)</f>
        <v>19</v>
      </c>
      <c r="I67" s="151"/>
      <c r="J67" s="151"/>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row>
    <row r="68" spans="1:35" x14ac:dyDescent="0.35">
      <c r="I68" s="177"/>
      <c r="J68" s="177"/>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row>
    <row r="69" spans="1:35" x14ac:dyDescent="0.35">
      <c r="A69" s="292" t="str">
        <f>_xlfn.CONCAT("PRE-TAX CASH FLOW (",$A$1,")")</f>
        <v>PRE-TAX CASH FLOW (BENCHMARK FISCAL REGIME)</v>
      </c>
      <c r="B69" s="292"/>
      <c r="C69" s="557"/>
      <c r="D69" s="558"/>
      <c r="E69" s="551"/>
      <c r="F69" s="551"/>
      <c r="G69" s="559"/>
      <c r="H69" s="551"/>
      <c r="I69" s="559"/>
      <c r="J69" s="559"/>
      <c r="K69" s="559"/>
      <c r="L69" s="559"/>
      <c r="M69" s="559"/>
      <c r="N69" s="559"/>
      <c r="O69" s="559"/>
      <c r="P69" s="559"/>
      <c r="Q69" s="559"/>
      <c r="R69" s="559"/>
      <c r="S69" s="559"/>
      <c r="T69" s="559"/>
      <c r="U69" s="559"/>
      <c r="V69" s="559"/>
      <c r="W69" s="559"/>
      <c r="X69" s="559"/>
      <c r="Y69" s="559"/>
      <c r="Z69" s="559"/>
      <c r="AA69" s="559"/>
      <c r="AB69" s="559"/>
      <c r="AC69" s="559"/>
      <c r="AD69" s="559"/>
      <c r="AE69" s="559"/>
      <c r="AF69" s="559"/>
      <c r="AG69" s="559"/>
      <c r="AH69" s="559"/>
      <c r="AI69" s="559"/>
    </row>
    <row r="70" spans="1:35" x14ac:dyDescent="0.35">
      <c r="I70" s="177"/>
      <c r="J70" s="177"/>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row>
    <row r="71" spans="1:35" x14ac:dyDescent="0.35">
      <c r="B71" s="1" t="s">
        <v>398</v>
      </c>
      <c r="I71" s="177"/>
      <c r="J71" s="177"/>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row>
    <row r="72" spans="1:35" x14ac:dyDescent="0.35">
      <c r="I72" s="177"/>
      <c r="J72" s="177"/>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row>
    <row r="73" spans="1:35" x14ac:dyDescent="0.35">
      <c r="C73" s="86" t="s">
        <v>473</v>
      </c>
      <c r="I73" s="177"/>
      <c r="J73" s="177"/>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row>
    <row r="74" spans="1:35" x14ac:dyDescent="0.35">
      <c r="I74" s="177"/>
      <c r="J74" s="177"/>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row>
    <row r="75" spans="1:35" x14ac:dyDescent="0.35">
      <c r="D75" s="87" t="s">
        <v>406</v>
      </c>
      <c r="I75" s="177"/>
      <c r="J75" s="177"/>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row>
    <row r="76" spans="1:35" x14ac:dyDescent="0.35">
      <c r="E76" s="46" t="str">
        <f>E$57</f>
        <v>Gold recovered (original)</v>
      </c>
      <c r="F76" s="46" t="str">
        <f>F$57</f>
        <v>Moz</v>
      </c>
      <c r="G76" s="46"/>
      <c r="I76" s="192">
        <f>I$57</f>
        <v>1.8857880343073985</v>
      </c>
      <c r="J76" s="192"/>
      <c r="K76" s="192">
        <f t="shared" ref="K76:AI76" si="23">K$57</f>
        <v>0</v>
      </c>
      <c r="L76" s="192">
        <f t="shared" si="23"/>
        <v>0</v>
      </c>
      <c r="M76" s="192">
        <f t="shared" si="23"/>
        <v>7.8679407305882812E-2</v>
      </c>
      <c r="N76" s="192">
        <f t="shared" si="23"/>
        <v>0.10490587640784375</v>
      </c>
      <c r="O76" s="192">
        <f t="shared" si="23"/>
        <v>0.10490587640784375</v>
      </c>
      <c r="P76" s="192">
        <f t="shared" si="23"/>
        <v>0.10490587640784375</v>
      </c>
      <c r="Q76" s="192">
        <f t="shared" si="23"/>
        <v>0.10490587640784375</v>
      </c>
      <c r="R76" s="192">
        <f t="shared" si="23"/>
        <v>0.10490587640784375</v>
      </c>
      <c r="S76" s="192">
        <f t="shared" si="23"/>
        <v>0.10490587640784375</v>
      </c>
      <c r="T76" s="192">
        <f t="shared" si="23"/>
        <v>0.10490587640784375</v>
      </c>
      <c r="U76" s="192">
        <f t="shared" si="23"/>
        <v>0.10490587640784375</v>
      </c>
      <c r="V76" s="192">
        <f t="shared" si="23"/>
        <v>0.10490587640784375</v>
      </c>
      <c r="W76" s="192">
        <f t="shared" si="23"/>
        <v>0.10490587640784375</v>
      </c>
      <c r="X76" s="192">
        <f t="shared" si="23"/>
        <v>0.10490587640784375</v>
      </c>
      <c r="Y76" s="192">
        <f t="shared" si="23"/>
        <v>0.10490587640784375</v>
      </c>
      <c r="Z76" s="192">
        <f t="shared" si="23"/>
        <v>0.10490587640784375</v>
      </c>
      <c r="AA76" s="192">
        <f t="shared" si="23"/>
        <v>0.10490587640784375</v>
      </c>
      <c r="AB76" s="192">
        <f t="shared" si="23"/>
        <v>0.10490587640784375</v>
      </c>
      <c r="AC76" s="192">
        <f t="shared" si="23"/>
        <v>0.10490587640784375</v>
      </c>
      <c r="AD76" s="192">
        <f t="shared" si="23"/>
        <v>0.10490587640784375</v>
      </c>
      <c r="AE76" s="192">
        <f t="shared" si="23"/>
        <v>2.3708728068172594E-2</v>
      </c>
      <c r="AF76" s="192">
        <f t="shared" si="23"/>
        <v>0</v>
      </c>
      <c r="AG76" s="192">
        <f t="shared" si="23"/>
        <v>0</v>
      </c>
      <c r="AH76" s="192">
        <f t="shared" si="23"/>
        <v>0</v>
      </c>
      <c r="AI76" s="192">
        <f t="shared" si="23"/>
        <v>0</v>
      </c>
    </row>
    <row r="77" spans="1:35" s="158" customFormat="1" x14ac:dyDescent="0.35">
      <c r="A77" s="11"/>
      <c r="B77" s="11"/>
      <c r="C77" s="156"/>
      <c r="D77" s="157"/>
      <c r="E77" s="186" t="str">
        <f>Inputs!E$26</f>
        <v>Gold price</v>
      </c>
      <c r="F77" s="186" t="str">
        <f>Inputs!F$26</f>
        <v>$/oz</v>
      </c>
      <c r="G77" s="159">
        <f>Inputs!G$26</f>
        <v>1250</v>
      </c>
      <c r="I77" s="179"/>
      <c r="J77" s="179"/>
      <c r="K77" s="180"/>
      <c r="L77" s="180"/>
      <c r="M77" s="180"/>
      <c r="N77" s="180"/>
      <c r="O77" s="180"/>
      <c r="P77" s="180"/>
      <c r="Q77" s="180"/>
      <c r="R77" s="180"/>
      <c r="S77" s="180"/>
      <c r="T77" s="180"/>
      <c r="U77" s="180"/>
      <c r="V77" s="180"/>
      <c r="W77" s="180"/>
      <c r="X77" s="180"/>
      <c r="Y77" s="180"/>
      <c r="Z77" s="180"/>
      <c r="AA77" s="180"/>
      <c r="AB77" s="180"/>
      <c r="AC77" s="180"/>
      <c r="AD77" s="180"/>
      <c r="AE77" s="180"/>
      <c r="AF77" s="180"/>
      <c r="AG77" s="180"/>
      <c r="AH77" s="180"/>
      <c r="AI77" s="180"/>
    </row>
    <row r="78" spans="1:35" x14ac:dyDescent="0.35">
      <c r="E78" s="46" t="s">
        <v>586</v>
      </c>
      <c r="F78" s="46" t="s">
        <v>88</v>
      </c>
      <c r="I78" s="177">
        <f>SUM(K78:AI78)</f>
        <v>2357.2350428842487</v>
      </c>
      <c r="J78" s="177"/>
      <c r="K78" s="178">
        <f t="shared" ref="K78:AI78" si="24">K76*$G77</f>
        <v>0</v>
      </c>
      <c r="L78" s="178">
        <f t="shared" si="24"/>
        <v>0</v>
      </c>
      <c r="M78" s="178">
        <f t="shared" si="24"/>
        <v>98.349259132353509</v>
      </c>
      <c r="N78" s="178">
        <f t="shared" si="24"/>
        <v>131.13234550980468</v>
      </c>
      <c r="O78" s="178">
        <f t="shared" si="24"/>
        <v>131.13234550980468</v>
      </c>
      <c r="P78" s="178">
        <f t="shared" si="24"/>
        <v>131.13234550980468</v>
      </c>
      <c r="Q78" s="178">
        <f t="shared" si="24"/>
        <v>131.13234550980468</v>
      </c>
      <c r="R78" s="178">
        <f t="shared" si="24"/>
        <v>131.13234550980468</v>
      </c>
      <c r="S78" s="178">
        <f t="shared" si="24"/>
        <v>131.13234550980468</v>
      </c>
      <c r="T78" s="178">
        <f t="shared" si="24"/>
        <v>131.13234550980468</v>
      </c>
      <c r="U78" s="178">
        <f t="shared" si="24"/>
        <v>131.13234550980468</v>
      </c>
      <c r="V78" s="178">
        <f t="shared" si="24"/>
        <v>131.13234550980468</v>
      </c>
      <c r="W78" s="178">
        <f t="shared" si="24"/>
        <v>131.13234550980468</v>
      </c>
      <c r="X78" s="178">
        <f t="shared" si="24"/>
        <v>131.13234550980468</v>
      </c>
      <c r="Y78" s="178">
        <f t="shared" si="24"/>
        <v>131.13234550980468</v>
      </c>
      <c r="Z78" s="178">
        <f t="shared" si="24"/>
        <v>131.13234550980468</v>
      </c>
      <c r="AA78" s="178">
        <f t="shared" si="24"/>
        <v>131.13234550980468</v>
      </c>
      <c r="AB78" s="178">
        <f t="shared" si="24"/>
        <v>131.13234550980468</v>
      </c>
      <c r="AC78" s="178">
        <f t="shared" si="24"/>
        <v>131.13234550980468</v>
      </c>
      <c r="AD78" s="178">
        <f t="shared" si="24"/>
        <v>131.13234550980468</v>
      </c>
      <c r="AE78" s="178">
        <f t="shared" si="24"/>
        <v>29.635910085215745</v>
      </c>
      <c r="AF78" s="178">
        <f t="shared" si="24"/>
        <v>0</v>
      </c>
      <c r="AG78" s="178">
        <f t="shared" si="24"/>
        <v>0</v>
      </c>
      <c r="AH78" s="178">
        <f t="shared" si="24"/>
        <v>0</v>
      </c>
      <c r="AI78" s="178">
        <f t="shared" si="24"/>
        <v>0</v>
      </c>
    </row>
    <row r="79" spans="1:35" x14ac:dyDescent="0.35">
      <c r="I79" s="177"/>
      <c r="J79" s="177"/>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row>
    <row r="80" spans="1:35" x14ac:dyDescent="0.35">
      <c r="D80" s="87" t="s">
        <v>482</v>
      </c>
      <c r="I80" s="177"/>
      <c r="J80" s="177"/>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row>
    <row r="81" spans="1:35" x14ac:dyDescent="0.35">
      <c r="E81" s="46" t="str">
        <f>E$57</f>
        <v>Gold recovered (original)</v>
      </c>
      <c r="F81" s="46" t="str">
        <f>F$57</f>
        <v>Moz</v>
      </c>
      <c r="G81" s="46"/>
      <c r="I81" s="192">
        <f>I$57</f>
        <v>1.8857880343073985</v>
      </c>
      <c r="J81" s="192"/>
      <c r="K81" s="192">
        <f t="shared" ref="K81:AI81" si="25">K$57</f>
        <v>0</v>
      </c>
      <c r="L81" s="192">
        <f t="shared" si="25"/>
        <v>0</v>
      </c>
      <c r="M81" s="192">
        <f t="shared" si="25"/>
        <v>7.8679407305882812E-2</v>
      </c>
      <c r="N81" s="192">
        <f t="shared" si="25"/>
        <v>0.10490587640784375</v>
      </c>
      <c r="O81" s="192">
        <f t="shared" si="25"/>
        <v>0.10490587640784375</v>
      </c>
      <c r="P81" s="192">
        <f t="shared" si="25"/>
        <v>0.10490587640784375</v>
      </c>
      <c r="Q81" s="192">
        <f t="shared" si="25"/>
        <v>0.10490587640784375</v>
      </c>
      <c r="R81" s="192">
        <f t="shared" si="25"/>
        <v>0.10490587640784375</v>
      </c>
      <c r="S81" s="192">
        <f t="shared" si="25"/>
        <v>0.10490587640784375</v>
      </c>
      <c r="T81" s="192">
        <f t="shared" si="25"/>
        <v>0.10490587640784375</v>
      </c>
      <c r="U81" s="192">
        <f t="shared" si="25"/>
        <v>0.10490587640784375</v>
      </c>
      <c r="V81" s="192">
        <f t="shared" si="25"/>
        <v>0.10490587640784375</v>
      </c>
      <c r="W81" s="192">
        <f t="shared" si="25"/>
        <v>0.10490587640784375</v>
      </c>
      <c r="X81" s="192">
        <f t="shared" si="25"/>
        <v>0.10490587640784375</v>
      </c>
      <c r="Y81" s="192">
        <f t="shared" si="25"/>
        <v>0.10490587640784375</v>
      </c>
      <c r="Z81" s="192">
        <f t="shared" si="25"/>
        <v>0.10490587640784375</v>
      </c>
      <c r="AA81" s="192">
        <f t="shared" si="25"/>
        <v>0.10490587640784375</v>
      </c>
      <c r="AB81" s="192">
        <f t="shared" si="25"/>
        <v>0.10490587640784375</v>
      </c>
      <c r="AC81" s="192">
        <f t="shared" si="25"/>
        <v>0.10490587640784375</v>
      </c>
      <c r="AD81" s="192">
        <f t="shared" si="25"/>
        <v>0.10490587640784375</v>
      </c>
      <c r="AE81" s="192">
        <f t="shared" si="25"/>
        <v>2.3708728068172594E-2</v>
      </c>
      <c r="AF81" s="192">
        <f t="shared" si="25"/>
        <v>0</v>
      </c>
      <c r="AG81" s="192">
        <f t="shared" si="25"/>
        <v>0</v>
      </c>
      <c r="AH81" s="192">
        <f t="shared" si="25"/>
        <v>0</v>
      </c>
      <c r="AI81" s="192">
        <f t="shared" si="25"/>
        <v>0</v>
      </c>
    </row>
    <row r="82" spans="1:35" s="158" customFormat="1" x14ac:dyDescent="0.35">
      <c r="A82" s="11"/>
      <c r="B82" s="11"/>
      <c r="C82" s="156"/>
      <c r="D82" s="157"/>
      <c r="E82" s="158" t="str">
        <f>Inputs!E$29</f>
        <v>Transport charge post-fiscal point</v>
      </c>
      <c r="F82" s="158" t="str">
        <f>Inputs!F$29</f>
        <v>$/oz</v>
      </c>
      <c r="G82" s="158">
        <f>Inputs!G$29</f>
        <v>25</v>
      </c>
      <c r="I82" s="179"/>
      <c r="J82" s="179"/>
      <c r="K82" s="180"/>
      <c r="L82" s="180"/>
      <c r="M82" s="180"/>
      <c r="N82" s="180"/>
      <c r="O82" s="180"/>
      <c r="P82" s="180"/>
      <c r="Q82" s="180"/>
      <c r="R82" s="180"/>
      <c r="S82" s="180"/>
      <c r="T82" s="180"/>
      <c r="U82" s="180"/>
      <c r="V82" s="180"/>
      <c r="W82" s="180"/>
      <c r="X82" s="180"/>
      <c r="Y82" s="180"/>
      <c r="Z82" s="180"/>
      <c r="AA82" s="180"/>
      <c r="AB82" s="180"/>
      <c r="AC82" s="180"/>
      <c r="AD82" s="180"/>
      <c r="AE82" s="180"/>
      <c r="AF82" s="180"/>
      <c r="AG82" s="180"/>
      <c r="AH82" s="180"/>
      <c r="AI82" s="180"/>
    </row>
    <row r="83" spans="1:35" x14ac:dyDescent="0.35">
      <c r="E83" s="46" t="s">
        <v>587</v>
      </c>
      <c r="F83" s="46" t="s">
        <v>88</v>
      </c>
      <c r="I83" s="177">
        <f>SUM(K83:AI83)</f>
        <v>47.144700857684981</v>
      </c>
      <c r="J83" s="177"/>
      <c r="K83" s="178">
        <f>K81*$G82</f>
        <v>0</v>
      </c>
      <c r="L83" s="178">
        <f t="shared" ref="L83:AI83" si="26">L81*$G82</f>
        <v>0</v>
      </c>
      <c r="M83" s="178">
        <f t="shared" si="26"/>
        <v>1.9669851826470703</v>
      </c>
      <c r="N83" s="178">
        <f t="shared" si="26"/>
        <v>2.6226469101960936</v>
      </c>
      <c r="O83" s="178">
        <f t="shared" si="26"/>
        <v>2.6226469101960936</v>
      </c>
      <c r="P83" s="178">
        <f t="shared" si="26"/>
        <v>2.6226469101960936</v>
      </c>
      <c r="Q83" s="178">
        <f t="shared" si="26"/>
        <v>2.6226469101960936</v>
      </c>
      <c r="R83" s="178">
        <f t="shared" si="26"/>
        <v>2.6226469101960936</v>
      </c>
      <c r="S83" s="178">
        <f t="shared" si="26"/>
        <v>2.6226469101960936</v>
      </c>
      <c r="T83" s="178">
        <f t="shared" si="26"/>
        <v>2.6226469101960936</v>
      </c>
      <c r="U83" s="178">
        <f t="shared" si="26"/>
        <v>2.6226469101960936</v>
      </c>
      <c r="V83" s="178">
        <f t="shared" si="26"/>
        <v>2.6226469101960936</v>
      </c>
      <c r="W83" s="178">
        <f t="shared" si="26"/>
        <v>2.6226469101960936</v>
      </c>
      <c r="X83" s="178">
        <f t="shared" si="26"/>
        <v>2.6226469101960936</v>
      </c>
      <c r="Y83" s="178">
        <f t="shared" si="26"/>
        <v>2.6226469101960936</v>
      </c>
      <c r="Z83" s="178">
        <f t="shared" si="26"/>
        <v>2.6226469101960936</v>
      </c>
      <c r="AA83" s="178">
        <f t="shared" si="26"/>
        <v>2.6226469101960936</v>
      </c>
      <c r="AB83" s="178">
        <f t="shared" si="26"/>
        <v>2.6226469101960936</v>
      </c>
      <c r="AC83" s="178">
        <f t="shared" si="26"/>
        <v>2.6226469101960936</v>
      </c>
      <c r="AD83" s="178">
        <f t="shared" si="26"/>
        <v>2.6226469101960936</v>
      </c>
      <c r="AE83" s="178">
        <f t="shared" si="26"/>
        <v>0.59271820170431488</v>
      </c>
      <c r="AF83" s="178">
        <f t="shared" si="26"/>
        <v>0</v>
      </c>
      <c r="AG83" s="178">
        <f t="shared" si="26"/>
        <v>0</v>
      </c>
      <c r="AH83" s="178">
        <f t="shared" si="26"/>
        <v>0</v>
      </c>
      <c r="AI83" s="178">
        <f t="shared" si="26"/>
        <v>0</v>
      </c>
    </row>
    <row r="84" spans="1:35" x14ac:dyDescent="0.35">
      <c r="I84" s="177"/>
      <c r="J84" s="177"/>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row>
    <row r="85" spans="1:35" x14ac:dyDescent="0.35">
      <c r="D85" s="87" t="s">
        <v>484</v>
      </c>
      <c r="I85" s="177"/>
      <c r="J85" s="177"/>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row>
    <row r="86" spans="1:35" x14ac:dyDescent="0.35">
      <c r="E86" s="46" t="str">
        <f>E$57</f>
        <v>Gold recovered (original)</v>
      </c>
      <c r="F86" s="46" t="str">
        <f>F$57</f>
        <v>Moz</v>
      </c>
      <c r="G86" s="46"/>
      <c r="I86" s="192">
        <f>I$57</f>
        <v>1.8857880343073985</v>
      </c>
      <c r="J86" s="192"/>
      <c r="K86" s="192">
        <f t="shared" ref="K86:AI86" si="27">K$57</f>
        <v>0</v>
      </c>
      <c r="L86" s="192">
        <f t="shared" si="27"/>
        <v>0</v>
      </c>
      <c r="M86" s="192">
        <f t="shared" si="27"/>
        <v>7.8679407305882812E-2</v>
      </c>
      <c r="N86" s="192">
        <f t="shared" si="27"/>
        <v>0.10490587640784375</v>
      </c>
      <c r="O86" s="192">
        <f t="shared" si="27"/>
        <v>0.10490587640784375</v>
      </c>
      <c r="P86" s="192">
        <f t="shared" si="27"/>
        <v>0.10490587640784375</v>
      </c>
      <c r="Q86" s="192">
        <f t="shared" si="27"/>
        <v>0.10490587640784375</v>
      </c>
      <c r="R86" s="192">
        <f t="shared" si="27"/>
        <v>0.10490587640784375</v>
      </c>
      <c r="S86" s="192">
        <f t="shared" si="27"/>
        <v>0.10490587640784375</v>
      </c>
      <c r="T86" s="192">
        <f t="shared" si="27"/>
        <v>0.10490587640784375</v>
      </c>
      <c r="U86" s="192">
        <f t="shared" si="27"/>
        <v>0.10490587640784375</v>
      </c>
      <c r="V86" s="192">
        <f t="shared" si="27"/>
        <v>0.10490587640784375</v>
      </c>
      <c r="W86" s="192">
        <f t="shared" si="27"/>
        <v>0.10490587640784375</v>
      </c>
      <c r="X86" s="192">
        <f t="shared" si="27"/>
        <v>0.10490587640784375</v>
      </c>
      <c r="Y86" s="192">
        <f t="shared" si="27"/>
        <v>0.10490587640784375</v>
      </c>
      <c r="Z86" s="192">
        <f t="shared" si="27"/>
        <v>0.10490587640784375</v>
      </c>
      <c r="AA86" s="192">
        <f t="shared" si="27"/>
        <v>0.10490587640784375</v>
      </c>
      <c r="AB86" s="192">
        <f t="shared" si="27"/>
        <v>0.10490587640784375</v>
      </c>
      <c r="AC86" s="192">
        <f t="shared" si="27"/>
        <v>0.10490587640784375</v>
      </c>
      <c r="AD86" s="192">
        <f t="shared" si="27"/>
        <v>0.10490587640784375</v>
      </c>
      <c r="AE86" s="192">
        <f t="shared" si="27"/>
        <v>2.3708728068172594E-2</v>
      </c>
      <c r="AF86" s="192">
        <f t="shared" si="27"/>
        <v>0</v>
      </c>
      <c r="AG86" s="192">
        <f t="shared" si="27"/>
        <v>0</v>
      </c>
      <c r="AH86" s="192">
        <f t="shared" si="27"/>
        <v>0</v>
      </c>
      <c r="AI86" s="192">
        <f t="shared" si="27"/>
        <v>0</v>
      </c>
    </row>
    <row r="87" spans="1:35" s="158" customFormat="1" x14ac:dyDescent="0.35">
      <c r="A87" s="11"/>
      <c r="B87" s="11"/>
      <c r="C87" s="156"/>
      <c r="D87" s="157"/>
      <c r="E87" s="158" t="str">
        <f>Inputs!E$30</f>
        <v>Smelting and refining charge post-fiscal point</v>
      </c>
      <c r="F87" s="158" t="str">
        <f>Inputs!F$30</f>
        <v>$/oz</v>
      </c>
      <c r="G87" s="158">
        <f>Inputs!G$30</f>
        <v>50</v>
      </c>
      <c r="I87" s="179"/>
      <c r="J87" s="179"/>
      <c r="K87" s="180"/>
      <c r="L87" s="180"/>
      <c r="M87" s="180"/>
      <c r="N87" s="180"/>
      <c r="O87" s="180"/>
      <c r="P87" s="180"/>
      <c r="Q87" s="180"/>
      <c r="R87" s="180"/>
      <c r="S87" s="180"/>
      <c r="T87" s="180"/>
      <c r="U87" s="180"/>
      <c r="V87" s="180"/>
      <c r="W87" s="180"/>
      <c r="X87" s="180"/>
      <c r="Y87" s="180"/>
      <c r="Z87" s="180"/>
      <c r="AA87" s="180"/>
      <c r="AB87" s="180"/>
      <c r="AC87" s="180"/>
      <c r="AD87" s="180"/>
      <c r="AE87" s="180"/>
      <c r="AF87" s="180"/>
      <c r="AG87" s="180"/>
      <c r="AH87" s="180"/>
      <c r="AI87" s="180"/>
    </row>
    <row r="88" spans="1:35" x14ac:dyDescent="0.35">
      <c r="E88" s="46" t="s">
        <v>588</v>
      </c>
      <c r="F88" s="46" t="s">
        <v>88</v>
      </c>
      <c r="I88" s="177">
        <f>SUM(K88:AI88)</f>
        <v>94.289401715369962</v>
      </c>
      <c r="J88" s="177"/>
      <c r="K88" s="178">
        <f>K86*$G87</f>
        <v>0</v>
      </c>
      <c r="L88" s="178">
        <f t="shared" ref="L88:AI88" si="28">L86*$G87</f>
        <v>0</v>
      </c>
      <c r="M88" s="178">
        <f t="shared" si="28"/>
        <v>3.9339703652941407</v>
      </c>
      <c r="N88" s="178">
        <f t="shared" si="28"/>
        <v>5.2452938203921873</v>
      </c>
      <c r="O88" s="178">
        <f t="shared" si="28"/>
        <v>5.2452938203921873</v>
      </c>
      <c r="P88" s="178">
        <f t="shared" si="28"/>
        <v>5.2452938203921873</v>
      </c>
      <c r="Q88" s="178">
        <f t="shared" si="28"/>
        <v>5.2452938203921873</v>
      </c>
      <c r="R88" s="178">
        <f t="shared" si="28"/>
        <v>5.2452938203921873</v>
      </c>
      <c r="S88" s="178">
        <f t="shared" si="28"/>
        <v>5.2452938203921873</v>
      </c>
      <c r="T88" s="178">
        <f t="shared" si="28"/>
        <v>5.2452938203921873</v>
      </c>
      <c r="U88" s="178">
        <f t="shared" si="28"/>
        <v>5.2452938203921873</v>
      </c>
      <c r="V88" s="178">
        <f t="shared" si="28"/>
        <v>5.2452938203921873</v>
      </c>
      <c r="W88" s="178">
        <f t="shared" si="28"/>
        <v>5.2452938203921873</v>
      </c>
      <c r="X88" s="178">
        <f t="shared" si="28"/>
        <v>5.2452938203921873</v>
      </c>
      <c r="Y88" s="178">
        <f t="shared" si="28"/>
        <v>5.2452938203921873</v>
      </c>
      <c r="Z88" s="178">
        <f t="shared" si="28"/>
        <v>5.2452938203921873</v>
      </c>
      <c r="AA88" s="178">
        <f t="shared" si="28"/>
        <v>5.2452938203921873</v>
      </c>
      <c r="AB88" s="178">
        <f t="shared" si="28"/>
        <v>5.2452938203921873</v>
      </c>
      <c r="AC88" s="178">
        <f t="shared" si="28"/>
        <v>5.2452938203921873</v>
      </c>
      <c r="AD88" s="178">
        <f t="shared" si="28"/>
        <v>5.2452938203921873</v>
      </c>
      <c r="AE88" s="178">
        <f t="shared" si="28"/>
        <v>1.1854364034086298</v>
      </c>
      <c r="AF88" s="178">
        <f t="shared" si="28"/>
        <v>0</v>
      </c>
      <c r="AG88" s="178">
        <f t="shared" si="28"/>
        <v>0</v>
      </c>
      <c r="AH88" s="178">
        <f t="shared" si="28"/>
        <v>0</v>
      </c>
      <c r="AI88" s="178">
        <f t="shared" si="28"/>
        <v>0</v>
      </c>
    </row>
    <row r="89" spans="1:35" x14ac:dyDescent="0.35">
      <c r="I89" s="177"/>
      <c r="J89" s="177"/>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row>
    <row r="90" spans="1:35" x14ac:dyDescent="0.35">
      <c r="D90" s="87" t="s">
        <v>485</v>
      </c>
      <c r="I90" s="177"/>
      <c r="J90" s="177"/>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row>
    <row r="91" spans="1:35" x14ac:dyDescent="0.35">
      <c r="E91" s="46" t="str">
        <f>E$78</f>
        <v>Project gross revenues (original)</v>
      </c>
      <c r="F91" s="46" t="str">
        <f>F$78</f>
        <v>M$</v>
      </c>
      <c r="I91" s="177">
        <f>I$78</f>
        <v>2357.2350428842487</v>
      </c>
      <c r="J91" s="177"/>
      <c r="K91" s="177">
        <f t="shared" ref="K91:AI91" si="29">K$78</f>
        <v>0</v>
      </c>
      <c r="L91" s="177">
        <f t="shared" si="29"/>
        <v>0</v>
      </c>
      <c r="M91" s="177">
        <f t="shared" si="29"/>
        <v>98.349259132353509</v>
      </c>
      <c r="N91" s="177">
        <f t="shared" si="29"/>
        <v>131.13234550980468</v>
      </c>
      <c r="O91" s="177">
        <f t="shared" si="29"/>
        <v>131.13234550980468</v>
      </c>
      <c r="P91" s="177">
        <f t="shared" si="29"/>
        <v>131.13234550980468</v>
      </c>
      <c r="Q91" s="177">
        <f t="shared" si="29"/>
        <v>131.13234550980468</v>
      </c>
      <c r="R91" s="177">
        <f t="shared" si="29"/>
        <v>131.13234550980468</v>
      </c>
      <c r="S91" s="177">
        <f t="shared" si="29"/>
        <v>131.13234550980468</v>
      </c>
      <c r="T91" s="177">
        <f t="shared" si="29"/>
        <v>131.13234550980468</v>
      </c>
      <c r="U91" s="177">
        <f t="shared" si="29"/>
        <v>131.13234550980468</v>
      </c>
      <c r="V91" s="177">
        <f t="shared" si="29"/>
        <v>131.13234550980468</v>
      </c>
      <c r="W91" s="177">
        <f t="shared" si="29"/>
        <v>131.13234550980468</v>
      </c>
      <c r="X91" s="177">
        <f t="shared" si="29"/>
        <v>131.13234550980468</v>
      </c>
      <c r="Y91" s="177">
        <f t="shared" si="29"/>
        <v>131.13234550980468</v>
      </c>
      <c r="Z91" s="177">
        <f t="shared" si="29"/>
        <v>131.13234550980468</v>
      </c>
      <c r="AA91" s="177">
        <f t="shared" si="29"/>
        <v>131.13234550980468</v>
      </c>
      <c r="AB91" s="177">
        <f t="shared" si="29"/>
        <v>131.13234550980468</v>
      </c>
      <c r="AC91" s="177">
        <f t="shared" si="29"/>
        <v>131.13234550980468</v>
      </c>
      <c r="AD91" s="177">
        <f t="shared" si="29"/>
        <v>131.13234550980468</v>
      </c>
      <c r="AE91" s="177">
        <f t="shared" si="29"/>
        <v>29.635910085215745</v>
      </c>
      <c r="AF91" s="177">
        <f t="shared" si="29"/>
        <v>0</v>
      </c>
      <c r="AG91" s="177">
        <f t="shared" si="29"/>
        <v>0</v>
      </c>
      <c r="AH91" s="177">
        <f t="shared" si="29"/>
        <v>0</v>
      </c>
      <c r="AI91" s="177">
        <f t="shared" si="29"/>
        <v>0</v>
      </c>
    </row>
    <row r="92" spans="1:35" x14ac:dyDescent="0.35">
      <c r="E92" s="46" t="str">
        <f>E$83</f>
        <v>Transport costs post-fiscal point (original)</v>
      </c>
      <c r="F92" s="46" t="str">
        <f>F$83</f>
        <v>M$</v>
      </c>
      <c r="I92" s="177">
        <f>I$83</f>
        <v>47.144700857684981</v>
      </c>
      <c r="J92" s="177"/>
      <c r="K92" s="177">
        <f t="shared" ref="K92:AI92" si="30">K$83</f>
        <v>0</v>
      </c>
      <c r="L92" s="177">
        <f t="shared" si="30"/>
        <v>0</v>
      </c>
      <c r="M92" s="177">
        <f t="shared" si="30"/>
        <v>1.9669851826470703</v>
      </c>
      <c r="N92" s="177">
        <f t="shared" si="30"/>
        <v>2.6226469101960936</v>
      </c>
      <c r="O92" s="177">
        <f t="shared" si="30"/>
        <v>2.6226469101960936</v>
      </c>
      <c r="P92" s="177">
        <f t="shared" si="30"/>
        <v>2.6226469101960936</v>
      </c>
      <c r="Q92" s="177">
        <f t="shared" si="30"/>
        <v>2.6226469101960936</v>
      </c>
      <c r="R92" s="177">
        <f t="shared" si="30"/>
        <v>2.6226469101960936</v>
      </c>
      <c r="S92" s="177">
        <f t="shared" si="30"/>
        <v>2.6226469101960936</v>
      </c>
      <c r="T92" s="177">
        <f t="shared" si="30"/>
        <v>2.6226469101960936</v>
      </c>
      <c r="U92" s="177">
        <f t="shared" si="30"/>
        <v>2.6226469101960936</v>
      </c>
      <c r="V92" s="177">
        <f t="shared" si="30"/>
        <v>2.6226469101960936</v>
      </c>
      <c r="W92" s="177">
        <f t="shared" si="30"/>
        <v>2.6226469101960936</v>
      </c>
      <c r="X92" s="177">
        <f t="shared" si="30"/>
        <v>2.6226469101960936</v>
      </c>
      <c r="Y92" s="177">
        <f t="shared" si="30"/>
        <v>2.6226469101960936</v>
      </c>
      <c r="Z92" s="177">
        <f t="shared" si="30"/>
        <v>2.6226469101960936</v>
      </c>
      <c r="AA92" s="177">
        <f t="shared" si="30"/>
        <v>2.6226469101960936</v>
      </c>
      <c r="AB92" s="177">
        <f t="shared" si="30"/>
        <v>2.6226469101960936</v>
      </c>
      <c r="AC92" s="177">
        <f t="shared" si="30"/>
        <v>2.6226469101960936</v>
      </c>
      <c r="AD92" s="177">
        <f t="shared" si="30"/>
        <v>2.6226469101960936</v>
      </c>
      <c r="AE92" s="177">
        <f t="shared" si="30"/>
        <v>0.59271820170431488</v>
      </c>
      <c r="AF92" s="177">
        <f t="shared" si="30"/>
        <v>0</v>
      </c>
      <c r="AG92" s="177">
        <f t="shared" si="30"/>
        <v>0</v>
      </c>
      <c r="AH92" s="177">
        <f t="shared" si="30"/>
        <v>0</v>
      </c>
      <c r="AI92" s="177">
        <f t="shared" si="30"/>
        <v>0</v>
      </c>
    </row>
    <row r="93" spans="1:35" x14ac:dyDescent="0.35">
      <c r="E93" s="46" t="str">
        <f>E$88</f>
        <v>Smelting and refining costs post-fiscal point (original)</v>
      </c>
      <c r="F93" s="46" t="str">
        <f>F$88</f>
        <v>M$</v>
      </c>
      <c r="I93" s="177">
        <f>I$88</f>
        <v>94.289401715369962</v>
      </c>
      <c r="J93" s="177"/>
      <c r="K93" s="177">
        <f t="shared" ref="K93:AI93" si="31">K$88</f>
        <v>0</v>
      </c>
      <c r="L93" s="177">
        <f t="shared" si="31"/>
        <v>0</v>
      </c>
      <c r="M93" s="177">
        <f t="shared" si="31"/>
        <v>3.9339703652941407</v>
      </c>
      <c r="N93" s="177">
        <f t="shared" si="31"/>
        <v>5.2452938203921873</v>
      </c>
      <c r="O93" s="177">
        <f t="shared" si="31"/>
        <v>5.2452938203921873</v>
      </c>
      <c r="P93" s="177">
        <f t="shared" si="31"/>
        <v>5.2452938203921873</v>
      </c>
      <c r="Q93" s="177">
        <f t="shared" si="31"/>
        <v>5.2452938203921873</v>
      </c>
      <c r="R93" s="177">
        <f t="shared" si="31"/>
        <v>5.2452938203921873</v>
      </c>
      <c r="S93" s="177">
        <f t="shared" si="31"/>
        <v>5.2452938203921873</v>
      </c>
      <c r="T93" s="177">
        <f t="shared" si="31"/>
        <v>5.2452938203921873</v>
      </c>
      <c r="U93" s="177">
        <f t="shared" si="31"/>
        <v>5.2452938203921873</v>
      </c>
      <c r="V93" s="177">
        <f t="shared" si="31"/>
        <v>5.2452938203921873</v>
      </c>
      <c r="W93" s="177">
        <f t="shared" si="31"/>
        <v>5.2452938203921873</v>
      </c>
      <c r="X93" s="177">
        <f t="shared" si="31"/>
        <v>5.2452938203921873</v>
      </c>
      <c r="Y93" s="177">
        <f t="shared" si="31"/>
        <v>5.2452938203921873</v>
      </c>
      <c r="Z93" s="177">
        <f t="shared" si="31"/>
        <v>5.2452938203921873</v>
      </c>
      <c r="AA93" s="177">
        <f t="shared" si="31"/>
        <v>5.2452938203921873</v>
      </c>
      <c r="AB93" s="177">
        <f t="shared" si="31"/>
        <v>5.2452938203921873</v>
      </c>
      <c r="AC93" s="177">
        <f t="shared" si="31"/>
        <v>5.2452938203921873</v>
      </c>
      <c r="AD93" s="177">
        <f t="shared" si="31"/>
        <v>5.2452938203921873</v>
      </c>
      <c r="AE93" s="177">
        <f t="shared" si="31"/>
        <v>1.1854364034086298</v>
      </c>
      <c r="AF93" s="177">
        <f t="shared" si="31"/>
        <v>0</v>
      </c>
      <c r="AG93" s="177">
        <f t="shared" si="31"/>
        <v>0</v>
      </c>
      <c r="AH93" s="177">
        <f t="shared" si="31"/>
        <v>0</v>
      </c>
      <c r="AI93" s="177">
        <f t="shared" si="31"/>
        <v>0</v>
      </c>
    </row>
    <row r="94" spans="1:35" s="150" customFormat="1" x14ac:dyDescent="0.35">
      <c r="A94" s="12"/>
      <c r="B94" s="12"/>
      <c r="C94" s="148"/>
      <c r="D94" s="149"/>
      <c r="E94" s="150" t="s">
        <v>589</v>
      </c>
      <c r="F94" s="150" t="s">
        <v>88</v>
      </c>
      <c r="G94" s="232"/>
      <c r="I94" s="563">
        <f>SUM(K94:AI94)</f>
        <v>2215.8009403111937</v>
      </c>
      <c r="J94" s="563"/>
      <c r="K94" s="433">
        <f>K91-K92-K93</f>
        <v>0</v>
      </c>
      <c r="L94" s="433">
        <f t="shared" ref="L94:AI94" si="32">L91-L92-L93</f>
        <v>0</v>
      </c>
      <c r="M94" s="433">
        <f t="shared" si="32"/>
        <v>92.448303584412301</v>
      </c>
      <c r="N94" s="433">
        <f t="shared" si="32"/>
        <v>123.26440477921639</v>
      </c>
      <c r="O94" s="433">
        <f t="shared" si="32"/>
        <v>123.26440477921639</v>
      </c>
      <c r="P94" s="433">
        <f t="shared" si="32"/>
        <v>123.26440477921639</v>
      </c>
      <c r="Q94" s="433">
        <f t="shared" si="32"/>
        <v>123.26440477921639</v>
      </c>
      <c r="R94" s="433">
        <f t="shared" si="32"/>
        <v>123.26440477921639</v>
      </c>
      <c r="S94" s="433">
        <f t="shared" si="32"/>
        <v>123.26440477921639</v>
      </c>
      <c r="T94" s="433">
        <f t="shared" si="32"/>
        <v>123.26440477921639</v>
      </c>
      <c r="U94" s="433">
        <f t="shared" si="32"/>
        <v>123.26440477921639</v>
      </c>
      <c r="V94" s="433">
        <f t="shared" si="32"/>
        <v>123.26440477921639</v>
      </c>
      <c r="W94" s="433">
        <f t="shared" si="32"/>
        <v>123.26440477921639</v>
      </c>
      <c r="X94" s="433">
        <f t="shared" si="32"/>
        <v>123.26440477921639</v>
      </c>
      <c r="Y94" s="433">
        <f t="shared" si="32"/>
        <v>123.26440477921639</v>
      </c>
      <c r="Z94" s="433">
        <f t="shared" si="32"/>
        <v>123.26440477921639</v>
      </c>
      <c r="AA94" s="433">
        <f t="shared" si="32"/>
        <v>123.26440477921639</v>
      </c>
      <c r="AB94" s="433">
        <f t="shared" si="32"/>
        <v>123.26440477921639</v>
      </c>
      <c r="AC94" s="433">
        <f t="shared" si="32"/>
        <v>123.26440477921639</v>
      </c>
      <c r="AD94" s="433">
        <f t="shared" si="32"/>
        <v>123.26440477921639</v>
      </c>
      <c r="AE94" s="433">
        <f t="shared" si="32"/>
        <v>27.857755480102799</v>
      </c>
      <c r="AF94" s="433">
        <f t="shared" si="32"/>
        <v>0</v>
      </c>
      <c r="AG94" s="433">
        <f t="shared" si="32"/>
        <v>0</v>
      </c>
      <c r="AH94" s="433">
        <f t="shared" si="32"/>
        <v>0</v>
      </c>
      <c r="AI94" s="433">
        <f t="shared" si="32"/>
        <v>0</v>
      </c>
    </row>
    <row r="95" spans="1:35" x14ac:dyDescent="0.35">
      <c r="I95" s="177"/>
      <c r="J95" s="177"/>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row>
    <row r="96" spans="1:35" x14ac:dyDescent="0.35">
      <c r="D96" s="87" t="s">
        <v>1419</v>
      </c>
      <c r="I96" s="177"/>
      <c r="J96" s="177"/>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row>
    <row r="97" spans="1:35" x14ac:dyDescent="0.35">
      <c r="E97" s="46" t="str">
        <f>E$94</f>
        <v>Project net revenues (original)</v>
      </c>
      <c r="F97" s="46" t="str">
        <f>F$94</f>
        <v>M$</v>
      </c>
      <c r="I97" s="177">
        <f>I$94</f>
        <v>2215.8009403111937</v>
      </c>
      <c r="J97" s="177"/>
      <c r="K97" s="177">
        <f t="shared" ref="K97:AI97" si="33">K$94</f>
        <v>0</v>
      </c>
      <c r="L97" s="177">
        <f t="shared" si="33"/>
        <v>0</v>
      </c>
      <c r="M97" s="177">
        <f t="shared" si="33"/>
        <v>92.448303584412301</v>
      </c>
      <c r="N97" s="177">
        <f t="shared" si="33"/>
        <v>123.26440477921639</v>
      </c>
      <c r="O97" s="177">
        <f t="shared" si="33"/>
        <v>123.26440477921639</v>
      </c>
      <c r="P97" s="177">
        <f t="shared" si="33"/>
        <v>123.26440477921639</v>
      </c>
      <c r="Q97" s="177">
        <f t="shared" si="33"/>
        <v>123.26440477921639</v>
      </c>
      <c r="R97" s="177">
        <f t="shared" si="33"/>
        <v>123.26440477921639</v>
      </c>
      <c r="S97" s="177">
        <f t="shared" si="33"/>
        <v>123.26440477921639</v>
      </c>
      <c r="T97" s="177">
        <f t="shared" si="33"/>
        <v>123.26440477921639</v>
      </c>
      <c r="U97" s="177">
        <f t="shared" si="33"/>
        <v>123.26440477921639</v>
      </c>
      <c r="V97" s="177">
        <f t="shared" si="33"/>
        <v>123.26440477921639</v>
      </c>
      <c r="W97" s="177">
        <f t="shared" si="33"/>
        <v>123.26440477921639</v>
      </c>
      <c r="X97" s="177">
        <f t="shared" si="33"/>
        <v>123.26440477921639</v>
      </c>
      <c r="Y97" s="177">
        <f t="shared" si="33"/>
        <v>123.26440477921639</v>
      </c>
      <c r="Z97" s="177">
        <f t="shared" si="33"/>
        <v>123.26440477921639</v>
      </c>
      <c r="AA97" s="177">
        <f t="shared" si="33"/>
        <v>123.26440477921639</v>
      </c>
      <c r="AB97" s="177">
        <f t="shared" si="33"/>
        <v>123.26440477921639</v>
      </c>
      <c r="AC97" s="177">
        <f t="shared" si="33"/>
        <v>123.26440477921639</v>
      </c>
      <c r="AD97" s="177">
        <f t="shared" si="33"/>
        <v>123.26440477921639</v>
      </c>
      <c r="AE97" s="177">
        <f t="shared" si="33"/>
        <v>27.857755480102799</v>
      </c>
      <c r="AF97" s="177">
        <f t="shared" si="33"/>
        <v>0</v>
      </c>
      <c r="AG97" s="177">
        <f t="shared" si="33"/>
        <v>0</v>
      </c>
      <c r="AH97" s="177">
        <f t="shared" si="33"/>
        <v>0</v>
      </c>
      <c r="AI97" s="177">
        <f t="shared" si="33"/>
        <v>0</v>
      </c>
    </row>
    <row r="98" spans="1:35" x14ac:dyDescent="0.35">
      <c r="E98" s="46" t="s">
        <v>1418</v>
      </c>
      <c r="F98" s="46" t="s">
        <v>88</v>
      </c>
      <c r="G98" s="177">
        <f>SUM(K97:AI97)</f>
        <v>2215.8009403111937</v>
      </c>
      <c r="I98" s="177"/>
      <c r="J98" s="177"/>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row>
    <row r="99" spans="1:35" x14ac:dyDescent="0.35">
      <c r="G99" s="177"/>
      <c r="I99" s="177"/>
      <c r="J99" s="177"/>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row>
    <row r="100" spans="1:35" x14ac:dyDescent="0.35">
      <c r="D100" s="87" t="s">
        <v>1426</v>
      </c>
      <c r="G100" s="177"/>
      <c r="I100" s="177"/>
      <c r="J100" s="177"/>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row>
    <row r="101" spans="1:35" x14ac:dyDescent="0.35">
      <c r="E101" s="46" t="str">
        <f>E$94</f>
        <v>Project net revenues (original)</v>
      </c>
      <c r="F101" s="46" t="str">
        <f>F$94</f>
        <v>M$</v>
      </c>
      <c r="G101" s="177"/>
      <c r="I101" s="177">
        <f>I$94</f>
        <v>2215.8009403111937</v>
      </c>
      <c r="J101" s="177"/>
      <c r="K101" s="177">
        <f t="shared" ref="K101:AI101" si="34">K$94</f>
        <v>0</v>
      </c>
      <c r="L101" s="177">
        <f t="shared" si="34"/>
        <v>0</v>
      </c>
      <c r="M101" s="177">
        <f t="shared" si="34"/>
        <v>92.448303584412301</v>
      </c>
      <c r="N101" s="177">
        <f t="shared" si="34"/>
        <v>123.26440477921639</v>
      </c>
      <c r="O101" s="177">
        <f t="shared" si="34"/>
        <v>123.26440477921639</v>
      </c>
      <c r="P101" s="177">
        <f t="shared" si="34"/>
        <v>123.26440477921639</v>
      </c>
      <c r="Q101" s="177">
        <f t="shared" si="34"/>
        <v>123.26440477921639</v>
      </c>
      <c r="R101" s="177">
        <f t="shared" si="34"/>
        <v>123.26440477921639</v>
      </c>
      <c r="S101" s="177">
        <f t="shared" si="34"/>
        <v>123.26440477921639</v>
      </c>
      <c r="T101" s="177">
        <f t="shared" si="34"/>
        <v>123.26440477921639</v>
      </c>
      <c r="U101" s="177">
        <f t="shared" si="34"/>
        <v>123.26440477921639</v>
      </c>
      <c r="V101" s="177">
        <f t="shared" si="34"/>
        <v>123.26440477921639</v>
      </c>
      <c r="W101" s="177">
        <f t="shared" si="34"/>
        <v>123.26440477921639</v>
      </c>
      <c r="X101" s="177">
        <f t="shared" si="34"/>
        <v>123.26440477921639</v>
      </c>
      <c r="Y101" s="177">
        <f t="shared" si="34"/>
        <v>123.26440477921639</v>
      </c>
      <c r="Z101" s="177">
        <f t="shared" si="34"/>
        <v>123.26440477921639</v>
      </c>
      <c r="AA101" s="177">
        <f t="shared" si="34"/>
        <v>123.26440477921639</v>
      </c>
      <c r="AB101" s="177">
        <f t="shared" si="34"/>
        <v>123.26440477921639</v>
      </c>
      <c r="AC101" s="177">
        <f t="shared" si="34"/>
        <v>123.26440477921639</v>
      </c>
      <c r="AD101" s="177">
        <f t="shared" si="34"/>
        <v>123.26440477921639</v>
      </c>
      <c r="AE101" s="177">
        <f t="shared" si="34"/>
        <v>27.857755480102799</v>
      </c>
      <c r="AF101" s="177">
        <f t="shared" si="34"/>
        <v>0</v>
      </c>
      <c r="AG101" s="177">
        <f t="shared" si="34"/>
        <v>0</v>
      </c>
      <c r="AH101" s="177">
        <f t="shared" si="34"/>
        <v>0</v>
      </c>
      <c r="AI101" s="177">
        <f t="shared" si="34"/>
        <v>0</v>
      </c>
    </row>
    <row r="102" spans="1:35" s="158" customFormat="1" x14ac:dyDescent="0.35">
      <c r="A102" s="11"/>
      <c r="B102" s="11"/>
      <c r="C102" s="156"/>
      <c r="D102" s="157"/>
      <c r="E102" s="158" t="str">
        <f>'T&amp;E'!E$40</f>
        <v>Investor discount factor</v>
      </c>
      <c r="F102" s="158" t="str">
        <f>'T&amp;E'!F$40</f>
        <v>index</v>
      </c>
      <c r="J102" s="179"/>
      <c r="K102" s="196">
        <f>'T&amp;E'!K$40</f>
        <v>1</v>
      </c>
      <c r="L102" s="196">
        <f>'T&amp;E'!L$40</f>
        <v>0.90909090909090906</v>
      </c>
      <c r="M102" s="196">
        <f>'T&amp;E'!M$40</f>
        <v>0.82644628099173545</v>
      </c>
      <c r="N102" s="196">
        <f>'T&amp;E'!N$40</f>
        <v>0.75131480090157754</v>
      </c>
      <c r="O102" s="196">
        <f>'T&amp;E'!O$40</f>
        <v>0.68301345536507052</v>
      </c>
      <c r="P102" s="196">
        <f>'T&amp;E'!P$40</f>
        <v>0.62092132305915493</v>
      </c>
      <c r="Q102" s="196">
        <f>'T&amp;E'!Q$40</f>
        <v>0.56447393005377722</v>
      </c>
      <c r="R102" s="196">
        <f>'T&amp;E'!R$40</f>
        <v>0.51315811823070645</v>
      </c>
      <c r="S102" s="196">
        <f>'T&amp;E'!S$40</f>
        <v>0.46650738020973315</v>
      </c>
      <c r="T102" s="196">
        <f>'T&amp;E'!T$40</f>
        <v>0.42409761837248466</v>
      </c>
      <c r="U102" s="196">
        <f>'T&amp;E'!U$40</f>
        <v>0.38554328942953148</v>
      </c>
      <c r="V102" s="196">
        <f>'T&amp;E'!V$40</f>
        <v>0.3504938994813922</v>
      </c>
      <c r="W102" s="196">
        <f>'T&amp;E'!W$40</f>
        <v>0.31863081771035656</v>
      </c>
      <c r="X102" s="196">
        <f>'T&amp;E'!X$40</f>
        <v>0.28966437973668779</v>
      </c>
      <c r="Y102" s="196">
        <f>'T&amp;E'!Y$40</f>
        <v>0.26333125430607973</v>
      </c>
      <c r="Z102" s="196">
        <f>'T&amp;E'!Z$40</f>
        <v>0.23939204936916339</v>
      </c>
      <c r="AA102" s="196">
        <f>'T&amp;E'!AA$40</f>
        <v>0.21762913579014853</v>
      </c>
      <c r="AB102" s="196">
        <f>'T&amp;E'!AB$40</f>
        <v>0.19784466890013502</v>
      </c>
      <c r="AC102" s="196">
        <f>'T&amp;E'!AC$40</f>
        <v>0.17985878990921364</v>
      </c>
      <c r="AD102" s="196">
        <f>'T&amp;E'!AD$40</f>
        <v>0.16350799082655781</v>
      </c>
      <c r="AE102" s="196">
        <f>'T&amp;E'!AE$40</f>
        <v>0.14864362802414349</v>
      </c>
      <c r="AF102" s="196">
        <f>'T&amp;E'!AF$40</f>
        <v>0.13513057093103953</v>
      </c>
      <c r="AG102" s="196">
        <f>'T&amp;E'!AG$40</f>
        <v>0.12284597357367227</v>
      </c>
      <c r="AH102" s="196">
        <f>'T&amp;E'!AH$40</f>
        <v>0.11167815779424752</v>
      </c>
      <c r="AI102" s="196">
        <f>'T&amp;E'!AI$40</f>
        <v>0.10152559799477048</v>
      </c>
    </row>
    <row r="103" spans="1:35" s="150" customFormat="1" x14ac:dyDescent="0.35">
      <c r="A103" s="12"/>
      <c r="B103" s="12"/>
      <c r="C103" s="148"/>
      <c r="D103" s="149"/>
      <c r="E103" s="150" t="s">
        <v>1427</v>
      </c>
      <c r="F103" s="150" t="s">
        <v>230</v>
      </c>
      <c r="G103" s="563"/>
      <c r="I103" s="563">
        <f>SUM(K103:AI103)</f>
        <v>897.71137195012432</v>
      </c>
      <c r="J103" s="563"/>
      <c r="K103" s="433">
        <f>K101*K102</f>
        <v>0</v>
      </c>
      <c r="L103" s="433">
        <f t="shared" ref="L103:AI103" si="35">L101*L102</f>
        <v>0</v>
      </c>
      <c r="M103" s="433">
        <f t="shared" si="35"/>
        <v>76.403556681332475</v>
      </c>
      <c r="N103" s="433">
        <f t="shared" si="35"/>
        <v>92.61037173494843</v>
      </c>
      <c r="O103" s="433">
        <f t="shared" si="35"/>
        <v>84.191247031771297</v>
      </c>
      <c r="P103" s="433">
        <f t="shared" si="35"/>
        <v>76.537497301610259</v>
      </c>
      <c r="Q103" s="433">
        <f t="shared" si="35"/>
        <v>69.579543001463875</v>
      </c>
      <c r="R103" s="433">
        <f t="shared" si="35"/>
        <v>63.254130001330779</v>
      </c>
      <c r="S103" s="433">
        <f t="shared" si="35"/>
        <v>57.503754546664346</v>
      </c>
      <c r="T103" s="433">
        <f t="shared" si="35"/>
        <v>52.276140496967585</v>
      </c>
      <c r="U103" s="433">
        <f t="shared" si="35"/>
        <v>47.523764088152348</v>
      </c>
      <c r="V103" s="433">
        <f t="shared" si="35"/>
        <v>43.203421898320308</v>
      </c>
      <c r="W103" s="433">
        <f t="shared" si="35"/>
        <v>39.275838089382106</v>
      </c>
      <c r="X103" s="433">
        <f t="shared" si="35"/>
        <v>35.705307353983727</v>
      </c>
      <c r="Y103" s="433">
        <f t="shared" si="35"/>
        <v>32.459370321803384</v>
      </c>
      <c r="Z103" s="433">
        <f t="shared" si="35"/>
        <v>29.50851847436671</v>
      </c>
      <c r="AA103" s="433">
        <f t="shared" si="35"/>
        <v>26.825925885787917</v>
      </c>
      <c r="AB103" s="433">
        <f t="shared" si="35"/>
        <v>24.38720535071629</v>
      </c>
      <c r="AC103" s="433">
        <f t="shared" si="35"/>
        <v>22.17018668246935</v>
      </c>
      <c r="AD103" s="433">
        <f t="shared" si="35"/>
        <v>20.154715165881225</v>
      </c>
      <c r="AE103" s="433">
        <f t="shared" si="35"/>
        <v>4.1408778431719453</v>
      </c>
      <c r="AF103" s="433">
        <f t="shared" si="35"/>
        <v>0</v>
      </c>
      <c r="AG103" s="433">
        <f t="shared" si="35"/>
        <v>0</v>
      </c>
      <c r="AH103" s="433">
        <f t="shared" si="35"/>
        <v>0</v>
      </c>
      <c r="AI103" s="433">
        <f t="shared" si="35"/>
        <v>0</v>
      </c>
    </row>
    <row r="104" spans="1:35" x14ac:dyDescent="0.35">
      <c r="G104" s="177"/>
      <c r="I104" s="177"/>
      <c r="J104" s="177"/>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row>
    <row r="105" spans="1:35" x14ac:dyDescent="0.35">
      <c r="D105" s="87" t="s">
        <v>1428</v>
      </c>
      <c r="G105" s="177"/>
      <c r="I105" s="177"/>
      <c r="J105" s="177"/>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row>
    <row r="106" spans="1:35" x14ac:dyDescent="0.35">
      <c r="E106" s="46" t="str">
        <f>E$103</f>
        <v>Discounted project net revenues (original)</v>
      </c>
      <c r="F106" s="46" t="str">
        <f>F$103</f>
        <v>M$, discounted</v>
      </c>
      <c r="G106" s="177"/>
      <c r="I106" s="177">
        <f>I$103</f>
        <v>897.71137195012432</v>
      </c>
      <c r="J106" s="177"/>
      <c r="K106" s="178">
        <f t="shared" ref="K106:AI106" si="36">K$103</f>
        <v>0</v>
      </c>
      <c r="L106" s="178">
        <f t="shared" si="36"/>
        <v>0</v>
      </c>
      <c r="M106" s="178">
        <f t="shared" si="36"/>
        <v>76.403556681332475</v>
      </c>
      <c r="N106" s="178">
        <f t="shared" si="36"/>
        <v>92.61037173494843</v>
      </c>
      <c r="O106" s="178">
        <f t="shared" si="36"/>
        <v>84.191247031771297</v>
      </c>
      <c r="P106" s="178">
        <f t="shared" si="36"/>
        <v>76.537497301610259</v>
      </c>
      <c r="Q106" s="178">
        <f t="shared" si="36"/>
        <v>69.579543001463875</v>
      </c>
      <c r="R106" s="178">
        <f t="shared" si="36"/>
        <v>63.254130001330779</v>
      </c>
      <c r="S106" s="178">
        <f t="shared" si="36"/>
        <v>57.503754546664346</v>
      </c>
      <c r="T106" s="178">
        <f t="shared" si="36"/>
        <v>52.276140496967585</v>
      </c>
      <c r="U106" s="178">
        <f t="shared" si="36"/>
        <v>47.523764088152348</v>
      </c>
      <c r="V106" s="178">
        <f t="shared" si="36"/>
        <v>43.203421898320308</v>
      </c>
      <c r="W106" s="178">
        <f t="shared" si="36"/>
        <v>39.275838089382106</v>
      </c>
      <c r="X106" s="178">
        <f t="shared" si="36"/>
        <v>35.705307353983727</v>
      </c>
      <c r="Y106" s="178">
        <f t="shared" si="36"/>
        <v>32.459370321803384</v>
      </c>
      <c r="Z106" s="178">
        <f t="shared" si="36"/>
        <v>29.50851847436671</v>
      </c>
      <c r="AA106" s="178">
        <f t="shared" si="36"/>
        <v>26.825925885787917</v>
      </c>
      <c r="AB106" s="178">
        <f t="shared" si="36"/>
        <v>24.38720535071629</v>
      </c>
      <c r="AC106" s="178">
        <f t="shared" si="36"/>
        <v>22.17018668246935</v>
      </c>
      <c r="AD106" s="178">
        <f t="shared" si="36"/>
        <v>20.154715165881225</v>
      </c>
      <c r="AE106" s="178">
        <f t="shared" si="36"/>
        <v>4.1408778431719453</v>
      </c>
      <c r="AF106" s="178">
        <f t="shared" si="36"/>
        <v>0</v>
      </c>
      <c r="AG106" s="178">
        <f t="shared" si="36"/>
        <v>0</v>
      </c>
      <c r="AH106" s="178">
        <f t="shared" si="36"/>
        <v>0</v>
      </c>
      <c r="AI106" s="178">
        <f t="shared" si="36"/>
        <v>0</v>
      </c>
    </row>
    <row r="107" spans="1:35" x14ac:dyDescent="0.35">
      <c r="E107" s="46" t="s">
        <v>1429</v>
      </c>
      <c r="F107" s="46" t="s">
        <v>230</v>
      </c>
      <c r="G107" s="177">
        <f>SUM(K106:AI106)</f>
        <v>897.71137195012432</v>
      </c>
      <c r="I107" s="177"/>
      <c r="J107" s="177"/>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row>
    <row r="108" spans="1:35" x14ac:dyDescent="0.35">
      <c r="I108" s="177"/>
      <c r="J108" s="177"/>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row>
    <row r="109" spans="1:35" x14ac:dyDescent="0.35">
      <c r="C109" s="86" t="s">
        <v>394</v>
      </c>
      <c r="I109" s="177"/>
      <c r="J109" s="177"/>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row>
    <row r="110" spans="1:35" x14ac:dyDescent="0.35">
      <c r="I110" s="177"/>
      <c r="J110" s="177"/>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row>
    <row r="111" spans="1:35" x14ac:dyDescent="0.35">
      <c r="D111" s="87" t="s">
        <v>130</v>
      </c>
      <c r="I111" s="177"/>
      <c r="J111" s="177"/>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c r="AH111" s="178"/>
      <c r="AI111" s="178"/>
    </row>
    <row r="112" spans="1:35" s="158" customFormat="1" x14ac:dyDescent="0.35">
      <c r="A112" s="11"/>
      <c r="B112" s="11"/>
      <c r="C112" s="156"/>
      <c r="D112" s="157"/>
      <c r="E112" s="158" t="str">
        <f>Inputs!E$83</f>
        <v>Mining unit cost</v>
      </c>
      <c r="F112" s="158" t="str">
        <f>Inputs!F$83</f>
        <v>$/t mined</v>
      </c>
      <c r="G112" s="193">
        <f>Inputs!G$83</f>
        <v>2.5</v>
      </c>
      <c r="I112" s="179"/>
      <c r="J112" s="179"/>
      <c r="K112" s="180"/>
      <c r="L112" s="180"/>
      <c r="M112" s="180"/>
      <c r="N112" s="180"/>
      <c r="O112" s="180"/>
      <c r="P112" s="180"/>
      <c r="Q112" s="180"/>
      <c r="R112" s="180"/>
      <c r="S112" s="180"/>
      <c r="T112" s="180"/>
      <c r="U112" s="180"/>
      <c r="V112" s="180"/>
      <c r="W112" s="180"/>
      <c r="X112" s="180"/>
      <c r="Y112" s="180"/>
      <c r="Z112" s="180"/>
      <c r="AA112" s="180"/>
      <c r="AB112" s="180"/>
      <c r="AC112" s="180"/>
      <c r="AD112" s="180"/>
      <c r="AE112" s="180"/>
      <c r="AF112" s="180"/>
      <c r="AG112" s="180"/>
      <c r="AH112" s="180"/>
      <c r="AI112" s="180"/>
    </row>
    <row r="113" spans="1:35" x14ac:dyDescent="0.35">
      <c r="E113" s="46" t="str">
        <f>E$28</f>
        <v>Rock mined (original)</v>
      </c>
      <c r="F113" s="46" t="str">
        <f>F$28</f>
        <v>Mt</v>
      </c>
      <c r="I113" s="181">
        <f>I$28</f>
        <v>327.01025000000004</v>
      </c>
      <c r="J113" s="181"/>
      <c r="K113" s="182">
        <f t="shared" ref="K113:AI113" si="37">K$28</f>
        <v>0</v>
      </c>
      <c r="L113" s="182">
        <f t="shared" si="37"/>
        <v>0</v>
      </c>
      <c r="M113" s="182">
        <f t="shared" si="37"/>
        <v>18.19149143302181</v>
      </c>
      <c r="N113" s="182">
        <f t="shared" si="37"/>
        <v>18.19149143302181</v>
      </c>
      <c r="O113" s="182">
        <f t="shared" si="37"/>
        <v>18.19149143302181</v>
      </c>
      <c r="P113" s="182">
        <f t="shared" si="37"/>
        <v>18.19149143302181</v>
      </c>
      <c r="Q113" s="182">
        <f t="shared" si="37"/>
        <v>18.19149143302181</v>
      </c>
      <c r="R113" s="182">
        <f t="shared" si="37"/>
        <v>18.19149143302181</v>
      </c>
      <c r="S113" s="182">
        <f t="shared" si="37"/>
        <v>18.19149143302181</v>
      </c>
      <c r="T113" s="182">
        <f t="shared" si="37"/>
        <v>18.19149143302181</v>
      </c>
      <c r="U113" s="182">
        <f t="shared" si="37"/>
        <v>18.19149143302181</v>
      </c>
      <c r="V113" s="182">
        <f t="shared" si="37"/>
        <v>18.19149143302181</v>
      </c>
      <c r="W113" s="182">
        <f t="shared" si="37"/>
        <v>18.19149143302181</v>
      </c>
      <c r="X113" s="182">
        <f t="shared" si="37"/>
        <v>18.19149143302181</v>
      </c>
      <c r="Y113" s="182">
        <f t="shared" si="37"/>
        <v>18.19149143302181</v>
      </c>
      <c r="Z113" s="182">
        <f t="shared" si="37"/>
        <v>18.19149143302181</v>
      </c>
      <c r="AA113" s="182">
        <f t="shared" si="37"/>
        <v>18.19149143302181</v>
      </c>
      <c r="AB113" s="182">
        <f t="shared" si="37"/>
        <v>18.19149143302181</v>
      </c>
      <c r="AC113" s="182">
        <f t="shared" si="37"/>
        <v>18.19149143302181</v>
      </c>
      <c r="AD113" s="182">
        <f t="shared" si="37"/>
        <v>17.754895638629272</v>
      </c>
      <c r="AE113" s="182">
        <f t="shared" si="37"/>
        <v>0</v>
      </c>
      <c r="AF113" s="182">
        <f t="shared" si="37"/>
        <v>0</v>
      </c>
      <c r="AG113" s="182">
        <f t="shared" si="37"/>
        <v>0</v>
      </c>
      <c r="AH113" s="182">
        <f t="shared" si="37"/>
        <v>0</v>
      </c>
      <c r="AI113" s="182">
        <f t="shared" si="37"/>
        <v>0</v>
      </c>
    </row>
    <row r="114" spans="1:35" x14ac:dyDescent="0.35">
      <c r="E114" s="46" t="s">
        <v>590</v>
      </c>
      <c r="F114" s="46" t="s">
        <v>88</v>
      </c>
      <c r="I114" s="177"/>
      <c r="J114" s="177"/>
      <c r="K114" s="178">
        <f t="shared" ref="K114:AI114" si="38">K113*$G112</f>
        <v>0</v>
      </c>
      <c r="L114" s="178">
        <f t="shared" si="38"/>
        <v>0</v>
      </c>
      <c r="M114" s="178">
        <f t="shared" si="38"/>
        <v>45.478728582554524</v>
      </c>
      <c r="N114" s="178">
        <f t="shared" si="38"/>
        <v>45.478728582554524</v>
      </c>
      <c r="O114" s="178">
        <f t="shared" si="38"/>
        <v>45.478728582554524</v>
      </c>
      <c r="P114" s="178">
        <f t="shared" si="38"/>
        <v>45.478728582554524</v>
      </c>
      <c r="Q114" s="178">
        <f t="shared" si="38"/>
        <v>45.478728582554524</v>
      </c>
      <c r="R114" s="178">
        <f t="shared" si="38"/>
        <v>45.478728582554524</v>
      </c>
      <c r="S114" s="178">
        <f t="shared" si="38"/>
        <v>45.478728582554524</v>
      </c>
      <c r="T114" s="178">
        <f t="shared" si="38"/>
        <v>45.478728582554524</v>
      </c>
      <c r="U114" s="178">
        <f t="shared" si="38"/>
        <v>45.478728582554524</v>
      </c>
      <c r="V114" s="178">
        <f t="shared" si="38"/>
        <v>45.478728582554524</v>
      </c>
      <c r="W114" s="178">
        <f t="shared" si="38"/>
        <v>45.478728582554524</v>
      </c>
      <c r="X114" s="178">
        <f t="shared" si="38"/>
        <v>45.478728582554524</v>
      </c>
      <c r="Y114" s="178">
        <f t="shared" si="38"/>
        <v>45.478728582554524</v>
      </c>
      <c r="Z114" s="178">
        <f t="shared" si="38"/>
        <v>45.478728582554524</v>
      </c>
      <c r="AA114" s="178">
        <f t="shared" si="38"/>
        <v>45.478728582554524</v>
      </c>
      <c r="AB114" s="178">
        <f t="shared" si="38"/>
        <v>45.478728582554524</v>
      </c>
      <c r="AC114" s="178">
        <f t="shared" si="38"/>
        <v>45.478728582554524</v>
      </c>
      <c r="AD114" s="178">
        <f t="shared" si="38"/>
        <v>44.387239096573182</v>
      </c>
      <c r="AE114" s="178">
        <f t="shared" si="38"/>
        <v>0</v>
      </c>
      <c r="AF114" s="178">
        <f t="shared" si="38"/>
        <v>0</v>
      </c>
      <c r="AG114" s="178">
        <f t="shared" si="38"/>
        <v>0</v>
      </c>
      <c r="AH114" s="178">
        <f t="shared" si="38"/>
        <v>0</v>
      </c>
      <c r="AI114" s="178">
        <f t="shared" si="38"/>
        <v>0</v>
      </c>
    </row>
    <row r="115" spans="1:35" x14ac:dyDescent="0.35">
      <c r="I115" s="177"/>
      <c r="J115" s="177"/>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row>
    <row r="116" spans="1:35" x14ac:dyDescent="0.35">
      <c r="D116" s="87" t="s">
        <v>131</v>
      </c>
      <c r="I116" s="177"/>
      <c r="J116" s="177"/>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row>
    <row r="117" spans="1:35" s="158" customFormat="1" x14ac:dyDescent="0.35">
      <c r="A117" s="11"/>
      <c r="B117" s="11"/>
      <c r="C117" s="156"/>
      <c r="D117" s="157"/>
      <c r="E117" s="158" t="str">
        <f>Inputs!E$84</f>
        <v>Ore mining unit premium</v>
      </c>
      <c r="F117" s="158" t="str">
        <f>Inputs!F$84</f>
        <v>$/t ore</v>
      </c>
      <c r="G117" s="193">
        <f>Inputs!G$84</f>
        <v>0.5</v>
      </c>
      <c r="I117" s="179"/>
      <c r="J117" s="179"/>
      <c r="K117" s="180"/>
      <c r="L117" s="180"/>
      <c r="M117" s="180"/>
      <c r="N117" s="180"/>
      <c r="O117" s="180"/>
      <c r="P117" s="180"/>
      <c r="Q117" s="180"/>
      <c r="R117" s="180"/>
      <c r="S117" s="180"/>
      <c r="T117" s="180"/>
      <c r="U117" s="180"/>
      <c r="V117" s="180"/>
      <c r="W117" s="180"/>
      <c r="X117" s="180"/>
      <c r="Y117" s="180"/>
      <c r="Z117" s="180"/>
      <c r="AA117" s="180"/>
      <c r="AB117" s="180"/>
      <c r="AC117" s="180"/>
      <c r="AD117" s="180"/>
      <c r="AE117" s="180"/>
      <c r="AF117" s="180"/>
      <c r="AG117" s="180"/>
      <c r="AH117" s="180"/>
      <c r="AI117" s="180"/>
    </row>
    <row r="118" spans="1:35" x14ac:dyDescent="0.35">
      <c r="E118" s="46" t="str">
        <f>E$17</f>
        <v>Ore mined (original)</v>
      </c>
      <c r="F118" s="46" t="str">
        <f>F$17</f>
        <v>Mt</v>
      </c>
      <c r="I118" s="181">
        <f>I$17</f>
        <v>44.94</v>
      </c>
      <c r="J118" s="181"/>
      <c r="K118" s="182">
        <f t="shared" ref="K118:AI118" si="39">K$17</f>
        <v>0</v>
      </c>
      <c r="L118" s="182">
        <f t="shared" si="39"/>
        <v>0</v>
      </c>
      <c r="M118" s="182">
        <f t="shared" si="39"/>
        <v>2.5</v>
      </c>
      <c r="N118" s="182">
        <f t="shared" si="39"/>
        <v>2.5</v>
      </c>
      <c r="O118" s="182">
        <f t="shared" si="39"/>
        <v>2.5</v>
      </c>
      <c r="P118" s="182">
        <f t="shared" si="39"/>
        <v>2.5</v>
      </c>
      <c r="Q118" s="182">
        <f t="shared" si="39"/>
        <v>2.5</v>
      </c>
      <c r="R118" s="182">
        <f t="shared" si="39"/>
        <v>2.5</v>
      </c>
      <c r="S118" s="182">
        <f t="shared" si="39"/>
        <v>2.5</v>
      </c>
      <c r="T118" s="182">
        <f t="shared" si="39"/>
        <v>2.5</v>
      </c>
      <c r="U118" s="182">
        <f t="shared" si="39"/>
        <v>2.5</v>
      </c>
      <c r="V118" s="182">
        <f t="shared" si="39"/>
        <v>2.5</v>
      </c>
      <c r="W118" s="182">
        <f t="shared" si="39"/>
        <v>2.5</v>
      </c>
      <c r="X118" s="182">
        <f t="shared" si="39"/>
        <v>2.5</v>
      </c>
      <c r="Y118" s="182">
        <f t="shared" si="39"/>
        <v>2.5</v>
      </c>
      <c r="Z118" s="182">
        <f t="shared" si="39"/>
        <v>2.5</v>
      </c>
      <c r="AA118" s="182">
        <f t="shared" si="39"/>
        <v>2.5</v>
      </c>
      <c r="AB118" s="182">
        <f t="shared" si="39"/>
        <v>2.5</v>
      </c>
      <c r="AC118" s="182">
        <f t="shared" si="39"/>
        <v>2.5</v>
      </c>
      <c r="AD118" s="182">
        <f t="shared" si="39"/>
        <v>2.4399999999999977</v>
      </c>
      <c r="AE118" s="182">
        <f t="shared" si="39"/>
        <v>0</v>
      </c>
      <c r="AF118" s="182">
        <f t="shared" si="39"/>
        <v>0</v>
      </c>
      <c r="AG118" s="182">
        <f t="shared" si="39"/>
        <v>0</v>
      </c>
      <c r="AH118" s="182">
        <f t="shared" si="39"/>
        <v>0</v>
      </c>
      <c r="AI118" s="182">
        <f t="shared" si="39"/>
        <v>0</v>
      </c>
    </row>
    <row r="119" spans="1:35" x14ac:dyDescent="0.35">
      <c r="E119" s="46" t="s">
        <v>591</v>
      </c>
      <c r="F119" s="46" t="s">
        <v>88</v>
      </c>
      <c r="I119" s="177">
        <f>SUM(K119:AI119)</f>
        <v>22.47</v>
      </c>
      <c r="J119" s="177"/>
      <c r="K119" s="178">
        <f t="shared" ref="K119:AI119" si="40">K118*$G117</f>
        <v>0</v>
      </c>
      <c r="L119" s="178">
        <f t="shared" si="40"/>
        <v>0</v>
      </c>
      <c r="M119" s="178">
        <f t="shared" si="40"/>
        <v>1.25</v>
      </c>
      <c r="N119" s="178">
        <f t="shared" si="40"/>
        <v>1.25</v>
      </c>
      <c r="O119" s="178">
        <f t="shared" si="40"/>
        <v>1.25</v>
      </c>
      <c r="P119" s="178">
        <f t="shared" si="40"/>
        <v>1.25</v>
      </c>
      <c r="Q119" s="178">
        <f t="shared" si="40"/>
        <v>1.25</v>
      </c>
      <c r="R119" s="178">
        <f t="shared" si="40"/>
        <v>1.25</v>
      </c>
      <c r="S119" s="178">
        <f t="shared" si="40"/>
        <v>1.25</v>
      </c>
      <c r="T119" s="178">
        <f t="shared" si="40"/>
        <v>1.25</v>
      </c>
      <c r="U119" s="178">
        <f t="shared" si="40"/>
        <v>1.25</v>
      </c>
      <c r="V119" s="178">
        <f t="shared" si="40"/>
        <v>1.25</v>
      </c>
      <c r="W119" s="178">
        <f t="shared" si="40"/>
        <v>1.25</v>
      </c>
      <c r="X119" s="178">
        <f t="shared" si="40"/>
        <v>1.25</v>
      </c>
      <c r="Y119" s="178">
        <f t="shared" si="40"/>
        <v>1.25</v>
      </c>
      <c r="Z119" s="178">
        <f t="shared" si="40"/>
        <v>1.25</v>
      </c>
      <c r="AA119" s="178">
        <f t="shared" si="40"/>
        <v>1.25</v>
      </c>
      <c r="AB119" s="178">
        <f t="shared" si="40"/>
        <v>1.25</v>
      </c>
      <c r="AC119" s="178">
        <f t="shared" si="40"/>
        <v>1.25</v>
      </c>
      <c r="AD119" s="178">
        <f t="shared" si="40"/>
        <v>1.2199999999999989</v>
      </c>
      <c r="AE119" s="178">
        <f t="shared" si="40"/>
        <v>0</v>
      </c>
      <c r="AF119" s="178">
        <f t="shared" si="40"/>
        <v>0</v>
      </c>
      <c r="AG119" s="178">
        <f t="shared" si="40"/>
        <v>0</v>
      </c>
      <c r="AH119" s="178">
        <f t="shared" si="40"/>
        <v>0</v>
      </c>
      <c r="AI119" s="178">
        <f t="shared" si="40"/>
        <v>0</v>
      </c>
    </row>
    <row r="120" spans="1:35" x14ac:dyDescent="0.35">
      <c r="I120" s="177"/>
      <c r="J120" s="177"/>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row>
    <row r="121" spans="1:35" x14ac:dyDescent="0.35">
      <c r="D121" s="87" t="s">
        <v>123</v>
      </c>
      <c r="I121" s="177"/>
      <c r="J121" s="177"/>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row>
    <row r="122" spans="1:35" s="158" customFormat="1" x14ac:dyDescent="0.35">
      <c r="A122" s="11"/>
      <c r="B122" s="11"/>
      <c r="C122" s="156"/>
      <c r="D122" s="157"/>
      <c r="E122" s="158" t="str">
        <f>Inputs!E$85</f>
        <v>Processing unit cost</v>
      </c>
      <c r="F122" s="158" t="str">
        <f>Inputs!F$85</f>
        <v>$/t ore</v>
      </c>
      <c r="G122" s="193">
        <f>Inputs!G$85</f>
        <v>9.5</v>
      </c>
      <c r="I122" s="179"/>
      <c r="J122" s="179"/>
      <c r="K122" s="180"/>
      <c r="L122" s="180"/>
      <c r="M122" s="180"/>
      <c r="N122" s="180"/>
      <c r="O122" s="180"/>
      <c r="P122" s="180"/>
      <c r="Q122" s="180"/>
      <c r="R122" s="180"/>
      <c r="S122" s="180"/>
      <c r="T122" s="180"/>
      <c r="U122" s="180"/>
      <c r="V122" s="180"/>
      <c r="W122" s="180"/>
      <c r="X122" s="180"/>
      <c r="Y122" s="180"/>
      <c r="Z122" s="180"/>
      <c r="AA122" s="180"/>
      <c r="AB122" s="180"/>
      <c r="AC122" s="180"/>
      <c r="AD122" s="180"/>
      <c r="AE122" s="180"/>
      <c r="AF122" s="180"/>
      <c r="AG122" s="180"/>
      <c r="AH122" s="180"/>
      <c r="AI122" s="180"/>
    </row>
    <row r="123" spans="1:35" x14ac:dyDescent="0.35">
      <c r="E123" s="46" t="str">
        <f>E$40</f>
        <v>Plant throughput (original)</v>
      </c>
      <c r="F123" s="46" t="str">
        <f>F$40</f>
        <v>Mt</v>
      </c>
      <c r="I123" s="181">
        <f>I$40</f>
        <v>44.94</v>
      </c>
      <c r="J123" s="181"/>
      <c r="K123" s="182">
        <f t="shared" ref="K123:AI123" si="41">K$40</f>
        <v>0</v>
      </c>
      <c r="L123" s="182">
        <f t="shared" si="41"/>
        <v>0</v>
      </c>
      <c r="M123" s="182">
        <f t="shared" si="41"/>
        <v>1.875</v>
      </c>
      <c r="N123" s="182">
        <f t="shared" si="41"/>
        <v>2.5</v>
      </c>
      <c r="O123" s="182">
        <f t="shared" si="41"/>
        <v>2.5</v>
      </c>
      <c r="P123" s="182">
        <f t="shared" si="41"/>
        <v>2.5</v>
      </c>
      <c r="Q123" s="182">
        <f t="shared" si="41"/>
        <v>2.5</v>
      </c>
      <c r="R123" s="182">
        <f t="shared" si="41"/>
        <v>2.5</v>
      </c>
      <c r="S123" s="182">
        <f t="shared" si="41"/>
        <v>2.5</v>
      </c>
      <c r="T123" s="182">
        <f t="shared" si="41"/>
        <v>2.5</v>
      </c>
      <c r="U123" s="182">
        <f t="shared" si="41"/>
        <v>2.5</v>
      </c>
      <c r="V123" s="182">
        <f t="shared" si="41"/>
        <v>2.5</v>
      </c>
      <c r="W123" s="182">
        <f t="shared" si="41"/>
        <v>2.5</v>
      </c>
      <c r="X123" s="182">
        <f t="shared" si="41"/>
        <v>2.5</v>
      </c>
      <c r="Y123" s="182">
        <f t="shared" si="41"/>
        <v>2.5</v>
      </c>
      <c r="Z123" s="182">
        <f t="shared" si="41"/>
        <v>2.5</v>
      </c>
      <c r="AA123" s="182">
        <f t="shared" si="41"/>
        <v>2.5</v>
      </c>
      <c r="AB123" s="182">
        <f t="shared" si="41"/>
        <v>2.5</v>
      </c>
      <c r="AC123" s="182">
        <f t="shared" si="41"/>
        <v>2.5</v>
      </c>
      <c r="AD123" s="182">
        <f t="shared" si="41"/>
        <v>2.5</v>
      </c>
      <c r="AE123" s="182">
        <f t="shared" si="41"/>
        <v>0.56499999999999773</v>
      </c>
      <c r="AF123" s="182">
        <f t="shared" si="41"/>
        <v>0</v>
      </c>
      <c r="AG123" s="182">
        <f t="shared" si="41"/>
        <v>0</v>
      </c>
      <c r="AH123" s="182">
        <f t="shared" si="41"/>
        <v>0</v>
      </c>
      <c r="AI123" s="182">
        <f t="shared" si="41"/>
        <v>0</v>
      </c>
    </row>
    <row r="124" spans="1:35" x14ac:dyDescent="0.35">
      <c r="E124" s="46" t="s">
        <v>592</v>
      </c>
      <c r="F124" s="46" t="s">
        <v>88</v>
      </c>
      <c r="I124" s="177">
        <f>SUM(K124:AI124)</f>
        <v>426.92999999999995</v>
      </c>
      <c r="J124" s="177"/>
      <c r="K124" s="178">
        <f t="shared" ref="K124:AI124" si="42">K123*$G122</f>
        <v>0</v>
      </c>
      <c r="L124" s="178">
        <f t="shared" si="42"/>
        <v>0</v>
      </c>
      <c r="M124" s="178">
        <f t="shared" si="42"/>
        <v>17.8125</v>
      </c>
      <c r="N124" s="178">
        <f t="shared" si="42"/>
        <v>23.75</v>
      </c>
      <c r="O124" s="178">
        <f t="shared" si="42"/>
        <v>23.75</v>
      </c>
      <c r="P124" s="178">
        <f t="shared" si="42"/>
        <v>23.75</v>
      </c>
      <c r="Q124" s="178">
        <f t="shared" si="42"/>
        <v>23.75</v>
      </c>
      <c r="R124" s="178">
        <f t="shared" si="42"/>
        <v>23.75</v>
      </c>
      <c r="S124" s="178">
        <f t="shared" si="42"/>
        <v>23.75</v>
      </c>
      <c r="T124" s="178">
        <f t="shared" si="42"/>
        <v>23.75</v>
      </c>
      <c r="U124" s="178">
        <f t="shared" si="42"/>
        <v>23.75</v>
      </c>
      <c r="V124" s="178">
        <f t="shared" si="42"/>
        <v>23.75</v>
      </c>
      <c r="W124" s="178">
        <f t="shared" si="42"/>
        <v>23.75</v>
      </c>
      <c r="X124" s="178">
        <f t="shared" si="42"/>
        <v>23.75</v>
      </c>
      <c r="Y124" s="178">
        <f t="shared" si="42"/>
        <v>23.75</v>
      </c>
      <c r="Z124" s="178">
        <f t="shared" si="42"/>
        <v>23.75</v>
      </c>
      <c r="AA124" s="178">
        <f t="shared" si="42"/>
        <v>23.75</v>
      </c>
      <c r="AB124" s="178">
        <f t="shared" si="42"/>
        <v>23.75</v>
      </c>
      <c r="AC124" s="178">
        <f t="shared" si="42"/>
        <v>23.75</v>
      </c>
      <c r="AD124" s="178">
        <f t="shared" si="42"/>
        <v>23.75</v>
      </c>
      <c r="AE124" s="178">
        <f t="shared" si="42"/>
        <v>5.3674999999999784</v>
      </c>
      <c r="AF124" s="178">
        <f t="shared" si="42"/>
        <v>0</v>
      </c>
      <c r="AG124" s="178">
        <f t="shared" si="42"/>
        <v>0</v>
      </c>
      <c r="AH124" s="178">
        <f t="shared" si="42"/>
        <v>0</v>
      </c>
      <c r="AI124" s="178">
        <f t="shared" si="42"/>
        <v>0</v>
      </c>
    </row>
    <row r="125" spans="1:35" x14ac:dyDescent="0.35">
      <c r="I125" s="177"/>
      <c r="J125" s="177"/>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row>
    <row r="126" spans="1:35" x14ac:dyDescent="0.35">
      <c r="D126" s="87" t="s">
        <v>392</v>
      </c>
      <c r="I126" s="177"/>
      <c r="J126" s="177"/>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row>
    <row r="127" spans="1:35" x14ac:dyDescent="0.35">
      <c r="E127" s="46" t="str">
        <f>E$114</f>
        <v>Mining cost (original)</v>
      </c>
      <c r="F127" s="46" t="str">
        <f>F$114</f>
        <v>M$</v>
      </c>
      <c r="I127" s="177">
        <f>I$114</f>
        <v>0</v>
      </c>
      <c r="J127" s="177"/>
      <c r="K127" s="177">
        <f t="shared" ref="K127:AI127" si="43">K$114</f>
        <v>0</v>
      </c>
      <c r="L127" s="177">
        <f t="shared" si="43"/>
        <v>0</v>
      </c>
      <c r="M127" s="177">
        <f t="shared" si="43"/>
        <v>45.478728582554524</v>
      </c>
      <c r="N127" s="177">
        <f t="shared" si="43"/>
        <v>45.478728582554524</v>
      </c>
      <c r="O127" s="177">
        <f t="shared" si="43"/>
        <v>45.478728582554524</v>
      </c>
      <c r="P127" s="177">
        <f t="shared" si="43"/>
        <v>45.478728582554524</v>
      </c>
      <c r="Q127" s="177">
        <f t="shared" si="43"/>
        <v>45.478728582554524</v>
      </c>
      <c r="R127" s="177">
        <f t="shared" si="43"/>
        <v>45.478728582554524</v>
      </c>
      <c r="S127" s="177">
        <f t="shared" si="43"/>
        <v>45.478728582554524</v>
      </c>
      <c r="T127" s="177">
        <f t="shared" si="43"/>
        <v>45.478728582554524</v>
      </c>
      <c r="U127" s="177">
        <f t="shared" si="43"/>
        <v>45.478728582554524</v>
      </c>
      <c r="V127" s="177">
        <f t="shared" si="43"/>
        <v>45.478728582554524</v>
      </c>
      <c r="W127" s="177">
        <f t="shared" si="43"/>
        <v>45.478728582554524</v>
      </c>
      <c r="X127" s="177">
        <f t="shared" si="43"/>
        <v>45.478728582554524</v>
      </c>
      <c r="Y127" s="177">
        <f t="shared" si="43"/>
        <v>45.478728582554524</v>
      </c>
      <c r="Z127" s="177">
        <f t="shared" si="43"/>
        <v>45.478728582554524</v>
      </c>
      <c r="AA127" s="177">
        <f t="shared" si="43"/>
        <v>45.478728582554524</v>
      </c>
      <c r="AB127" s="177">
        <f t="shared" si="43"/>
        <v>45.478728582554524</v>
      </c>
      <c r="AC127" s="177">
        <f t="shared" si="43"/>
        <v>45.478728582554524</v>
      </c>
      <c r="AD127" s="177">
        <f t="shared" si="43"/>
        <v>44.387239096573182</v>
      </c>
      <c r="AE127" s="177">
        <f t="shared" si="43"/>
        <v>0</v>
      </c>
      <c r="AF127" s="177">
        <f t="shared" si="43"/>
        <v>0</v>
      </c>
      <c r="AG127" s="177">
        <f t="shared" si="43"/>
        <v>0</v>
      </c>
      <c r="AH127" s="177">
        <f t="shared" si="43"/>
        <v>0</v>
      </c>
      <c r="AI127" s="177">
        <f t="shared" si="43"/>
        <v>0</v>
      </c>
    </row>
    <row r="128" spans="1:35" x14ac:dyDescent="0.35">
      <c r="E128" s="46" t="str">
        <f>E$119</f>
        <v>Ore premium cost (original)</v>
      </c>
      <c r="F128" s="46" t="str">
        <f>F$119</f>
        <v>M$</v>
      </c>
      <c r="I128" s="177">
        <f>I$119</f>
        <v>22.47</v>
      </c>
      <c r="J128" s="177"/>
      <c r="K128" s="177">
        <f t="shared" ref="K128:AI128" si="44">K$119</f>
        <v>0</v>
      </c>
      <c r="L128" s="177">
        <f t="shared" si="44"/>
        <v>0</v>
      </c>
      <c r="M128" s="177">
        <f t="shared" si="44"/>
        <v>1.25</v>
      </c>
      <c r="N128" s="177">
        <f t="shared" si="44"/>
        <v>1.25</v>
      </c>
      <c r="O128" s="177">
        <f t="shared" si="44"/>
        <v>1.25</v>
      </c>
      <c r="P128" s="177">
        <f t="shared" si="44"/>
        <v>1.25</v>
      </c>
      <c r="Q128" s="177">
        <f t="shared" si="44"/>
        <v>1.25</v>
      </c>
      <c r="R128" s="177">
        <f t="shared" si="44"/>
        <v>1.25</v>
      </c>
      <c r="S128" s="177">
        <f t="shared" si="44"/>
        <v>1.25</v>
      </c>
      <c r="T128" s="177">
        <f t="shared" si="44"/>
        <v>1.25</v>
      </c>
      <c r="U128" s="177">
        <f t="shared" si="44"/>
        <v>1.25</v>
      </c>
      <c r="V128" s="177">
        <f t="shared" si="44"/>
        <v>1.25</v>
      </c>
      <c r="W128" s="177">
        <f t="shared" si="44"/>
        <v>1.25</v>
      </c>
      <c r="X128" s="177">
        <f t="shared" si="44"/>
        <v>1.25</v>
      </c>
      <c r="Y128" s="177">
        <f t="shared" si="44"/>
        <v>1.25</v>
      </c>
      <c r="Z128" s="177">
        <f t="shared" si="44"/>
        <v>1.25</v>
      </c>
      <c r="AA128" s="177">
        <f t="shared" si="44"/>
        <v>1.25</v>
      </c>
      <c r="AB128" s="177">
        <f t="shared" si="44"/>
        <v>1.25</v>
      </c>
      <c r="AC128" s="177">
        <f t="shared" si="44"/>
        <v>1.25</v>
      </c>
      <c r="AD128" s="177">
        <f t="shared" si="44"/>
        <v>1.2199999999999989</v>
      </c>
      <c r="AE128" s="177">
        <f t="shared" si="44"/>
        <v>0</v>
      </c>
      <c r="AF128" s="177">
        <f t="shared" si="44"/>
        <v>0</v>
      </c>
      <c r="AG128" s="177">
        <f t="shared" si="44"/>
        <v>0</v>
      </c>
      <c r="AH128" s="177">
        <f t="shared" si="44"/>
        <v>0</v>
      </c>
      <c r="AI128" s="177">
        <f t="shared" si="44"/>
        <v>0</v>
      </c>
    </row>
    <row r="129" spans="1:35" x14ac:dyDescent="0.35">
      <c r="E129" s="46" t="str">
        <f>E$124</f>
        <v>Processing cost (original)</v>
      </c>
      <c r="F129" s="46" t="str">
        <f>F$124</f>
        <v>M$</v>
      </c>
      <c r="I129" s="177">
        <f>I$124</f>
        <v>426.92999999999995</v>
      </c>
      <c r="J129" s="177"/>
      <c r="K129" s="177">
        <f t="shared" ref="K129:AI129" si="45">K$124</f>
        <v>0</v>
      </c>
      <c r="L129" s="177">
        <f t="shared" si="45"/>
        <v>0</v>
      </c>
      <c r="M129" s="177">
        <f t="shared" si="45"/>
        <v>17.8125</v>
      </c>
      <c r="N129" s="177">
        <f t="shared" si="45"/>
        <v>23.75</v>
      </c>
      <c r="O129" s="177">
        <f t="shared" si="45"/>
        <v>23.75</v>
      </c>
      <c r="P129" s="177">
        <f t="shared" si="45"/>
        <v>23.75</v>
      </c>
      <c r="Q129" s="177">
        <f t="shared" si="45"/>
        <v>23.75</v>
      </c>
      <c r="R129" s="177">
        <f t="shared" si="45"/>
        <v>23.75</v>
      </c>
      <c r="S129" s="177">
        <f t="shared" si="45"/>
        <v>23.75</v>
      </c>
      <c r="T129" s="177">
        <f t="shared" si="45"/>
        <v>23.75</v>
      </c>
      <c r="U129" s="177">
        <f t="shared" si="45"/>
        <v>23.75</v>
      </c>
      <c r="V129" s="177">
        <f t="shared" si="45"/>
        <v>23.75</v>
      </c>
      <c r="W129" s="177">
        <f t="shared" si="45"/>
        <v>23.75</v>
      </c>
      <c r="X129" s="177">
        <f t="shared" si="45"/>
        <v>23.75</v>
      </c>
      <c r="Y129" s="177">
        <f t="shared" si="45"/>
        <v>23.75</v>
      </c>
      <c r="Z129" s="177">
        <f t="shared" si="45"/>
        <v>23.75</v>
      </c>
      <c r="AA129" s="177">
        <f t="shared" si="45"/>
        <v>23.75</v>
      </c>
      <c r="AB129" s="177">
        <f t="shared" si="45"/>
        <v>23.75</v>
      </c>
      <c r="AC129" s="177">
        <f t="shared" si="45"/>
        <v>23.75</v>
      </c>
      <c r="AD129" s="177">
        <f t="shared" si="45"/>
        <v>23.75</v>
      </c>
      <c r="AE129" s="177">
        <f t="shared" si="45"/>
        <v>5.3674999999999784</v>
      </c>
      <c r="AF129" s="177">
        <f t="shared" si="45"/>
        <v>0</v>
      </c>
      <c r="AG129" s="177">
        <f t="shared" si="45"/>
        <v>0</v>
      </c>
      <c r="AH129" s="177">
        <f t="shared" si="45"/>
        <v>0</v>
      </c>
      <c r="AI129" s="177">
        <f t="shared" si="45"/>
        <v>0</v>
      </c>
    </row>
    <row r="130" spans="1:35" x14ac:dyDescent="0.35">
      <c r="E130" s="46" t="s">
        <v>593</v>
      </c>
      <c r="F130" s="46" t="s">
        <v>88</v>
      </c>
      <c r="I130" s="177">
        <f>SUM(K130:AI130)</f>
        <v>1266.9256250000001</v>
      </c>
      <c r="J130" s="177"/>
      <c r="K130" s="178">
        <f>SUM(K127:K129)</f>
        <v>0</v>
      </c>
      <c r="L130" s="178">
        <f t="shared" ref="L130:AI130" si="46">SUM(L127:L129)</f>
        <v>0</v>
      </c>
      <c r="M130" s="178">
        <f t="shared" si="46"/>
        <v>64.541228582554524</v>
      </c>
      <c r="N130" s="178">
        <f t="shared" si="46"/>
        <v>70.478728582554524</v>
      </c>
      <c r="O130" s="178">
        <f t="shared" si="46"/>
        <v>70.478728582554524</v>
      </c>
      <c r="P130" s="178">
        <f t="shared" si="46"/>
        <v>70.478728582554524</v>
      </c>
      <c r="Q130" s="178">
        <f t="shared" si="46"/>
        <v>70.478728582554524</v>
      </c>
      <c r="R130" s="178">
        <f t="shared" si="46"/>
        <v>70.478728582554524</v>
      </c>
      <c r="S130" s="178">
        <f t="shared" si="46"/>
        <v>70.478728582554524</v>
      </c>
      <c r="T130" s="178">
        <f t="shared" si="46"/>
        <v>70.478728582554524</v>
      </c>
      <c r="U130" s="178">
        <f t="shared" si="46"/>
        <v>70.478728582554524</v>
      </c>
      <c r="V130" s="178">
        <f t="shared" si="46"/>
        <v>70.478728582554524</v>
      </c>
      <c r="W130" s="178">
        <f t="shared" si="46"/>
        <v>70.478728582554524</v>
      </c>
      <c r="X130" s="178">
        <f t="shared" si="46"/>
        <v>70.478728582554524</v>
      </c>
      <c r="Y130" s="178">
        <f t="shared" si="46"/>
        <v>70.478728582554524</v>
      </c>
      <c r="Z130" s="178">
        <f t="shared" si="46"/>
        <v>70.478728582554524</v>
      </c>
      <c r="AA130" s="178">
        <f t="shared" si="46"/>
        <v>70.478728582554524</v>
      </c>
      <c r="AB130" s="178">
        <f t="shared" si="46"/>
        <v>70.478728582554524</v>
      </c>
      <c r="AC130" s="178">
        <f t="shared" si="46"/>
        <v>70.478728582554524</v>
      </c>
      <c r="AD130" s="178">
        <f t="shared" si="46"/>
        <v>69.357239096573181</v>
      </c>
      <c r="AE130" s="178">
        <f t="shared" si="46"/>
        <v>5.3674999999999784</v>
      </c>
      <c r="AF130" s="178">
        <f t="shared" si="46"/>
        <v>0</v>
      </c>
      <c r="AG130" s="178">
        <f t="shared" si="46"/>
        <v>0</v>
      </c>
      <c r="AH130" s="178">
        <f t="shared" si="46"/>
        <v>0</v>
      </c>
      <c r="AI130" s="178">
        <f t="shared" si="46"/>
        <v>0</v>
      </c>
    </row>
    <row r="131" spans="1:35" x14ac:dyDescent="0.35">
      <c r="I131" s="177"/>
      <c r="J131" s="177"/>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row>
    <row r="132" spans="1:35" x14ac:dyDescent="0.35">
      <c r="D132" s="87" t="s">
        <v>393</v>
      </c>
      <c r="I132" s="177"/>
      <c r="J132" s="177"/>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row>
    <row r="133" spans="1:35" s="158" customFormat="1" x14ac:dyDescent="0.35">
      <c r="A133" s="11"/>
      <c r="B133" s="11"/>
      <c r="C133" s="156"/>
      <c r="D133" s="157"/>
      <c r="E133" s="158" t="str">
        <f>Inputs!E$86</f>
        <v>G&amp;A unit cost</v>
      </c>
      <c r="F133" s="158" t="str">
        <f>Inputs!F$86</f>
        <v>$/t ore</v>
      </c>
      <c r="G133" s="193">
        <f>Inputs!G$86</f>
        <v>2</v>
      </c>
      <c r="I133" s="179"/>
      <c r="J133" s="179"/>
      <c r="K133" s="180"/>
      <c r="L133" s="180"/>
      <c r="M133" s="180"/>
      <c r="N133" s="180"/>
      <c r="O133" s="180"/>
      <c r="P133" s="180"/>
      <c r="Q133" s="180"/>
      <c r="R133" s="180"/>
      <c r="S133" s="180"/>
      <c r="T133" s="180"/>
      <c r="U133" s="180"/>
      <c r="V133" s="180"/>
      <c r="W133" s="180"/>
      <c r="X133" s="180"/>
      <c r="Y133" s="180"/>
      <c r="Z133" s="180"/>
      <c r="AA133" s="180"/>
      <c r="AB133" s="180"/>
      <c r="AC133" s="180"/>
      <c r="AD133" s="180"/>
      <c r="AE133" s="180"/>
      <c r="AF133" s="180"/>
      <c r="AG133" s="180"/>
      <c r="AH133" s="180"/>
      <c r="AI133" s="180"/>
    </row>
    <row r="134" spans="1:35" x14ac:dyDescent="0.35">
      <c r="E134" s="46" t="str">
        <f>E$17</f>
        <v>Ore mined (original)</v>
      </c>
      <c r="F134" s="46" t="str">
        <f>F$17</f>
        <v>Mt</v>
      </c>
      <c r="I134" s="181">
        <f>I$17</f>
        <v>44.94</v>
      </c>
      <c r="J134" s="181"/>
      <c r="K134" s="182">
        <f t="shared" ref="K134:AI134" si="47">K$17</f>
        <v>0</v>
      </c>
      <c r="L134" s="182">
        <f t="shared" si="47"/>
        <v>0</v>
      </c>
      <c r="M134" s="182">
        <f t="shared" si="47"/>
        <v>2.5</v>
      </c>
      <c r="N134" s="182">
        <f t="shared" si="47"/>
        <v>2.5</v>
      </c>
      <c r="O134" s="182">
        <f t="shared" si="47"/>
        <v>2.5</v>
      </c>
      <c r="P134" s="182">
        <f t="shared" si="47"/>
        <v>2.5</v>
      </c>
      <c r="Q134" s="182">
        <f t="shared" si="47"/>
        <v>2.5</v>
      </c>
      <c r="R134" s="182">
        <f t="shared" si="47"/>
        <v>2.5</v>
      </c>
      <c r="S134" s="182">
        <f t="shared" si="47"/>
        <v>2.5</v>
      </c>
      <c r="T134" s="182">
        <f t="shared" si="47"/>
        <v>2.5</v>
      </c>
      <c r="U134" s="182">
        <f t="shared" si="47"/>
        <v>2.5</v>
      </c>
      <c r="V134" s="182">
        <f t="shared" si="47"/>
        <v>2.5</v>
      </c>
      <c r="W134" s="182">
        <f t="shared" si="47"/>
        <v>2.5</v>
      </c>
      <c r="X134" s="182">
        <f t="shared" si="47"/>
        <v>2.5</v>
      </c>
      <c r="Y134" s="182">
        <f t="shared" si="47"/>
        <v>2.5</v>
      </c>
      <c r="Z134" s="182">
        <f t="shared" si="47"/>
        <v>2.5</v>
      </c>
      <c r="AA134" s="182">
        <f t="shared" si="47"/>
        <v>2.5</v>
      </c>
      <c r="AB134" s="182">
        <f t="shared" si="47"/>
        <v>2.5</v>
      </c>
      <c r="AC134" s="182">
        <f t="shared" si="47"/>
        <v>2.5</v>
      </c>
      <c r="AD134" s="182">
        <f t="shared" si="47"/>
        <v>2.4399999999999977</v>
      </c>
      <c r="AE134" s="182">
        <f t="shared" si="47"/>
        <v>0</v>
      </c>
      <c r="AF134" s="182">
        <f t="shared" si="47"/>
        <v>0</v>
      </c>
      <c r="AG134" s="182">
        <f t="shared" si="47"/>
        <v>0</v>
      </c>
      <c r="AH134" s="182">
        <f t="shared" si="47"/>
        <v>0</v>
      </c>
      <c r="AI134" s="182">
        <f t="shared" si="47"/>
        <v>0</v>
      </c>
    </row>
    <row r="135" spans="1:35" x14ac:dyDescent="0.35">
      <c r="E135" s="46" t="s">
        <v>594</v>
      </c>
      <c r="F135" s="46" t="s">
        <v>88</v>
      </c>
      <c r="I135" s="177">
        <f>SUM(K135:AI135)</f>
        <v>89.88</v>
      </c>
      <c r="J135" s="177"/>
      <c r="K135" s="178">
        <f t="shared" ref="K135:AI135" si="48">K134*$G133</f>
        <v>0</v>
      </c>
      <c r="L135" s="178">
        <f t="shared" si="48"/>
        <v>0</v>
      </c>
      <c r="M135" s="178">
        <f t="shared" si="48"/>
        <v>5</v>
      </c>
      <c r="N135" s="178">
        <f t="shared" si="48"/>
        <v>5</v>
      </c>
      <c r="O135" s="178">
        <f t="shared" si="48"/>
        <v>5</v>
      </c>
      <c r="P135" s="178">
        <f t="shared" si="48"/>
        <v>5</v>
      </c>
      <c r="Q135" s="178">
        <f t="shared" si="48"/>
        <v>5</v>
      </c>
      <c r="R135" s="178">
        <f t="shared" si="48"/>
        <v>5</v>
      </c>
      <c r="S135" s="178">
        <f t="shared" si="48"/>
        <v>5</v>
      </c>
      <c r="T135" s="178">
        <f t="shared" si="48"/>
        <v>5</v>
      </c>
      <c r="U135" s="178">
        <f t="shared" si="48"/>
        <v>5</v>
      </c>
      <c r="V135" s="178">
        <f t="shared" si="48"/>
        <v>5</v>
      </c>
      <c r="W135" s="178">
        <f t="shared" si="48"/>
        <v>5</v>
      </c>
      <c r="X135" s="178">
        <f t="shared" si="48"/>
        <v>5</v>
      </c>
      <c r="Y135" s="178">
        <f t="shared" si="48"/>
        <v>5</v>
      </c>
      <c r="Z135" s="178">
        <f t="shared" si="48"/>
        <v>5</v>
      </c>
      <c r="AA135" s="178">
        <f t="shared" si="48"/>
        <v>5</v>
      </c>
      <c r="AB135" s="178">
        <f t="shared" si="48"/>
        <v>5</v>
      </c>
      <c r="AC135" s="178">
        <f t="shared" si="48"/>
        <v>5</v>
      </c>
      <c r="AD135" s="178">
        <f t="shared" si="48"/>
        <v>4.8799999999999955</v>
      </c>
      <c r="AE135" s="178">
        <f t="shared" si="48"/>
        <v>0</v>
      </c>
      <c r="AF135" s="178">
        <f t="shared" si="48"/>
        <v>0</v>
      </c>
      <c r="AG135" s="178">
        <f t="shared" si="48"/>
        <v>0</v>
      </c>
      <c r="AH135" s="178">
        <f t="shared" si="48"/>
        <v>0</v>
      </c>
      <c r="AI135" s="178">
        <f t="shared" si="48"/>
        <v>0</v>
      </c>
    </row>
    <row r="136" spans="1:35" x14ac:dyDescent="0.35">
      <c r="I136" s="177"/>
      <c r="J136" s="177"/>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row>
    <row r="137" spans="1:35" x14ac:dyDescent="0.35">
      <c r="D137" s="87" t="s">
        <v>394</v>
      </c>
      <c r="I137" s="177"/>
      <c r="J137" s="177"/>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row>
    <row r="138" spans="1:35" x14ac:dyDescent="0.35">
      <c r="E138" s="46" t="str">
        <f>E$114</f>
        <v>Mining cost (original)</v>
      </c>
      <c r="F138" s="46" t="str">
        <f>F$114</f>
        <v>M$</v>
      </c>
      <c r="I138" s="177">
        <f>I$114</f>
        <v>0</v>
      </c>
      <c r="J138" s="177"/>
      <c r="K138" s="177">
        <f t="shared" ref="K138:AI138" si="49">K$114</f>
        <v>0</v>
      </c>
      <c r="L138" s="177">
        <f t="shared" si="49"/>
        <v>0</v>
      </c>
      <c r="M138" s="177">
        <f t="shared" si="49"/>
        <v>45.478728582554524</v>
      </c>
      <c r="N138" s="177">
        <f t="shared" si="49"/>
        <v>45.478728582554524</v>
      </c>
      <c r="O138" s="177">
        <f t="shared" si="49"/>
        <v>45.478728582554524</v>
      </c>
      <c r="P138" s="177">
        <f t="shared" si="49"/>
        <v>45.478728582554524</v>
      </c>
      <c r="Q138" s="177">
        <f t="shared" si="49"/>
        <v>45.478728582554524</v>
      </c>
      <c r="R138" s="177">
        <f t="shared" si="49"/>
        <v>45.478728582554524</v>
      </c>
      <c r="S138" s="177">
        <f t="shared" si="49"/>
        <v>45.478728582554524</v>
      </c>
      <c r="T138" s="177">
        <f t="shared" si="49"/>
        <v>45.478728582554524</v>
      </c>
      <c r="U138" s="177">
        <f t="shared" si="49"/>
        <v>45.478728582554524</v>
      </c>
      <c r="V138" s="177">
        <f t="shared" si="49"/>
        <v>45.478728582554524</v>
      </c>
      <c r="W138" s="177">
        <f t="shared" si="49"/>
        <v>45.478728582554524</v>
      </c>
      <c r="X138" s="177">
        <f t="shared" si="49"/>
        <v>45.478728582554524</v>
      </c>
      <c r="Y138" s="177">
        <f t="shared" si="49"/>
        <v>45.478728582554524</v>
      </c>
      <c r="Z138" s="177">
        <f t="shared" si="49"/>
        <v>45.478728582554524</v>
      </c>
      <c r="AA138" s="177">
        <f t="shared" si="49"/>
        <v>45.478728582554524</v>
      </c>
      <c r="AB138" s="177">
        <f t="shared" si="49"/>
        <v>45.478728582554524</v>
      </c>
      <c r="AC138" s="177">
        <f t="shared" si="49"/>
        <v>45.478728582554524</v>
      </c>
      <c r="AD138" s="177">
        <f t="shared" si="49"/>
        <v>44.387239096573182</v>
      </c>
      <c r="AE138" s="177">
        <f t="shared" si="49"/>
        <v>0</v>
      </c>
      <c r="AF138" s="177">
        <f t="shared" si="49"/>
        <v>0</v>
      </c>
      <c r="AG138" s="177">
        <f t="shared" si="49"/>
        <v>0</v>
      </c>
      <c r="AH138" s="177">
        <f t="shared" si="49"/>
        <v>0</v>
      </c>
      <c r="AI138" s="177">
        <f t="shared" si="49"/>
        <v>0</v>
      </c>
    </row>
    <row r="139" spans="1:35" x14ac:dyDescent="0.35">
      <c r="E139" s="46" t="str">
        <f>E$119</f>
        <v>Ore premium cost (original)</v>
      </c>
      <c r="F139" s="46" t="str">
        <f>F$119</f>
        <v>M$</v>
      </c>
      <c r="I139" s="177">
        <f>I$119</f>
        <v>22.47</v>
      </c>
      <c r="J139" s="177"/>
      <c r="K139" s="177">
        <f t="shared" ref="K139:AI139" si="50">K$119</f>
        <v>0</v>
      </c>
      <c r="L139" s="177">
        <f t="shared" si="50"/>
        <v>0</v>
      </c>
      <c r="M139" s="177">
        <f t="shared" si="50"/>
        <v>1.25</v>
      </c>
      <c r="N139" s="177">
        <f t="shared" si="50"/>
        <v>1.25</v>
      </c>
      <c r="O139" s="177">
        <f t="shared" si="50"/>
        <v>1.25</v>
      </c>
      <c r="P139" s="177">
        <f t="shared" si="50"/>
        <v>1.25</v>
      </c>
      <c r="Q139" s="177">
        <f t="shared" si="50"/>
        <v>1.25</v>
      </c>
      <c r="R139" s="177">
        <f t="shared" si="50"/>
        <v>1.25</v>
      </c>
      <c r="S139" s="177">
        <f t="shared" si="50"/>
        <v>1.25</v>
      </c>
      <c r="T139" s="177">
        <f t="shared" si="50"/>
        <v>1.25</v>
      </c>
      <c r="U139" s="177">
        <f t="shared" si="50"/>
        <v>1.25</v>
      </c>
      <c r="V139" s="177">
        <f t="shared" si="50"/>
        <v>1.25</v>
      </c>
      <c r="W139" s="177">
        <f t="shared" si="50"/>
        <v>1.25</v>
      </c>
      <c r="X139" s="177">
        <f t="shared" si="50"/>
        <v>1.25</v>
      </c>
      <c r="Y139" s="177">
        <f t="shared" si="50"/>
        <v>1.25</v>
      </c>
      <c r="Z139" s="177">
        <f t="shared" si="50"/>
        <v>1.25</v>
      </c>
      <c r="AA139" s="177">
        <f t="shared" si="50"/>
        <v>1.25</v>
      </c>
      <c r="AB139" s="177">
        <f t="shared" si="50"/>
        <v>1.25</v>
      </c>
      <c r="AC139" s="177">
        <f t="shared" si="50"/>
        <v>1.25</v>
      </c>
      <c r="AD139" s="177">
        <f t="shared" si="50"/>
        <v>1.2199999999999989</v>
      </c>
      <c r="AE139" s="177">
        <f t="shared" si="50"/>
        <v>0</v>
      </c>
      <c r="AF139" s="177">
        <f t="shared" si="50"/>
        <v>0</v>
      </c>
      <c r="AG139" s="177">
        <f t="shared" si="50"/>
        <v>0</v>
      </c>
      <c r="AH139" s="177">
        <f t="shared" si="50"/>
        <v>0</v>
      </c>
      <c r="AI139" s="177">
        <f t="shared" si="50"/>
        <v>0</v>
      </c>
    </row>
    <row r="140" spans="1:35" x14ac:dyDescent="0.35">
      <c r="E140" s="46" t="str">
        <f>E$124</f>
        <v>Processing cost (original)</v>
      </c>
      <c r="F140" s="46" t="str">
        <f>F$124</f>
        <v>M$</v>
      </c>
      <c r="I140" s="177">
        <f>I$124</f>
        <v>426.92999999999995</v>
      </c>
      <c r="J140" s="177"/>
      <c r="K140" s="177">
        <f t="shared" ref="K140:AI140" si="51">K$124</f>
        <v>0</v>
      </c>
      <c r="L140" s="177">
        <f t="shared" si="51"/>
        <v>0</v>
      </c>
      <c r="M140" s="177">
        <f t="shared" si="51"/>
        <v>17.8125</v>
      </c>
      <c r="N140" s="177">
        <f t="shared" si="51"/>
        <v>23.75</v>
      </c>
      <c r="O140" s="177">
        <f t="shared" si="51"/>
        <v>23.75</v>
      </c>
      <c r="P140" s="177">
        <f t="shared" si="51"/>
        <v>23.75</v>
      </c>
      <c r="Q140" s="177">
        <f t="shared" si="51"/>
        <v>23.75</v>
      </c>
      <c r="R140" s="177">
        <f t="shared" si="51"/>
        <v>23.75</v>
      </c>
      <c r="S140" s="177">
        <f t="shared" si="51"/>
        <v>23.75</v>
      </c>
      <c r="T140" s="177">
        <f t="shared" si="51"/>
        <v>23.75</v>
      </c>
      <c r="U140" s="177">
        <f t="shared" si="51"/>
        <v>23.75</v>
      </c>
      <c r="V140" s="177">
        <f t="shared" si="51"/>
        <v>23.75</v>
      </c>
      <c r="W140" s="177">
        <f t="shared" si="51"/>
        <v>23.75</v>
      </c>
      <c r="X140" s="177">
        <f t="shared" si="51"/>
        <v>23.75</v>
      </c>
      <c r="Y140" s="177">
        <f t="shared" si="51"/>
        <v>23.75</v>
      </c>
      <c r="Z140" s="177">
        <f t="shared" si="51"/>
        <v>23.75</v>
      </c>
      <c r="AA140" s="177">
        <f t="shared" si="51"/>
        <v>23.75</v>
      </c>
      <c r="AB140" s="177">
        <f t="shared" si="51"/>
        <v>23.75</v>
      </c>
      <c r="AC140" s="177">
        <f t="shared" si="51"/>
        <v>23.75</v>
      </c>
      <c r="AD140" s="177">
        <f t="shared" si="51"/>
        <v>23.75</v>
      </c>
      <c r="AE140" s="177">
        <f t="shared" si="51"/>
        <v>5.3674999999999784</v>
      </c>
      <c r="AF140" s="177">
        <f t="shared" si="51"/>
        <v>0</v>
      </c>
      <c r="AG140" s="177">
        <f t="shared" si="51"/>
        <v>0</v>
      </c>
      <c r="AH140" s="177">
        <f t="shared" si="51"/>
        <v>0</v>
      </c>
      <c r="AI140" s="177">
        <f t="shared" si="51"/>
        <v>0</v>
      </c>
    </row>
    <row r="141" spans="1:35" x14ac:dyDescent="0.35">
      <c r="E141" s="46" t="str">
        <f>E$135</f>
        <v>Project G&amp;A costs (original)</v>
      </c>
      <c r="F141" s="46" t="str">
        <f>F$135</f>
        <v>M$</v>
      </c>
      <c r="I141" s="177">
        <f>I$135</f>
        <v>89.88</v>
      </c>
      <c r="J141" s="177"/>
      <c r="K141" s="177">
        <f t="shared" ref="K141:AI141" si="52">K$135</f>
        <v>0</v>
      </c>
      <c r="L141" s="177">
        <f t="shared" si="52"/>
        <v>0</v>
      </c>
      <c r="M141" s="177">
        <f t="shared" si="52"/>
        <v>5</v>
      </c>
      <c r="N141" s="177">
        <f t="shared" si="52"/>
        <v>5</v>
      </c>
      <c r="O141" s="177">
        <f t="shared" si="52"/>
        <v>5</v>
      </c>
      <c r="P141" s="177">
        <f t="shared" si="52"/>
        <v>5</v>
      </c>
      <c r="Q141" s="177">
        <f t="shared" si="52"/>
        <v>5</v>
      </c>
      <c r="R141" s="177">
        <f t="shared" si="52"/>
        <v>5</v>
      </c>
      <c r="S141" s="177">
        <f t="shared" si="52"/>
        <v>5</v>
      </c>
      <c r="T141" s="177">
        <f t="shared" si="52"/>
        <v>5</v>
      </c>
      <c r="U141" s="177">
        <f t="shared" si="52"/>
        <v>5</v>
      </c>
      <c r="V141" s="177">
        <f t="shared" si="52"/>
        <v>5</v>
      </c>
      <c r="W141" s="177">
        <f t="shared" si="52"/>
        <v>5</v>
      </c>
      <c r="X141" s="177">
        <f t="shared" si="52"/>
        <v>5</v>
      </c>
      <c r="Y141" s="177">
        <f t="shared" si="52"/>
        <v>5</v>
      </c>
      <c r="Z141" s="177">
        <f t="shared" si="52"/>
        <v>5</v>
      </c>
      <c r="AA141" s="177">
        <f t="shared" si="52"/>
        <v>5</v>
      </c>
      <c r="AB141" s="177">
        <f t="shared" si="52"/>
        <v>5</v>
      </c>
      <c r="AC141" s="177">
        <f t="shared" si="52"/>
        <v>5</v>
      </c>
      <c r="AD141" s="177">
        <f t="shared" si="52"/>
        <v>4.8799999999999955</v>
      </c>
      <c r="AE141" s="177">
        <f t="shared" si="52"/>
        <v>0</v>
      </c>
      <c r="AF141" s="177">
        <f t="shared" si="52"/>
        <v>0</v>
      </c>
      <c r="AG141" s="177">
        <f t="shared" si="52"/>
        <v>0</v>
      </c>
      <c r="AH141" s="177">
        <f t="shared" si="52"/>
        <v>0</v>
      </c>
      <c r="AI141" s="177">
        <f t="shared" si="52"/>
        <v>0</v>
      </c>
    </row>
    <row r="142" spans="1:35" s="150" customFormat="1" x14ac:dyDescent="0.35">
      <c r="A142" s="12"/>
      <c r="B142" s="12"/>
      <c r="C142" s="148"/>
      <c r="D142" s="149"/>
      <c r="E142" s="150" t="s">
        <v>595</v>
      </c>
      <c r="F142" s="150" t="s">
        <v>88</v>
      </c>
      <c r="G142" s="232"/>
      <c r="I142" s="563">
        <f>SUM(K142:AI142)</f>
        <v>1356.8056250000002</v>
      </c>
      <c r="J142" s="563"/>
      <c r="K142" s="563">
        <f>SUM(K138:K141)</f>
        <v>0</v>
      </c>
      <c r="L142" s="563">
        <f t="shared" ref="L142:AI142" si="53">SUM(L138:L141)</f>
        <v>0</v>
      </c>
      <c r="M142" s="563">
        <f t="shared" si="53"/>
        <v>69.541228582554524</v>
      </c>
      <c r="N142" s="563">
        <f t="shared" si="53"/>
        <v>75.478728582554524</v>
      </c>
      <c r="O142" s="563">
        <f t="shared" si="53"/>
        <v>75.478728582554524</v>
      </c>
      <c r="P142" s="563">
        <f t="shared" si="53"/>
        <v>75.478728582554524</v>
      </c>
      <c r="Q142" s="563">
        <f t="shared" si="53"/>
        <v>75.478728582554524</v>
      </c>
      <c r="R142" s="563">
        <f t="shared" si="53"/>
        <v>75.478728582554524</v>
      </c>
      <c r="S142" s="563">
        <f t="shared" si="53"/>
        <v>75.478728582554524</v>
      </c>
      <c r="T142" s="563">
        <f t="shared" si="53"/>
        <v>75.478728582554524</v>
      </c>
      <c r="U142" s="563">
        <f t="shared" si="53"/>
        <v>75.478728582554524</v>
      </c>
      <c r="V142" s="563">
        <f t="shared" si="53"/>
        <v>75.478728582554524</v>
      </c>
      <c r="W142" s="563">
        <f t="shared" si="53"/>
        <v>75.478728582554524</v>
      </c>
      <c r="X142" s="563">
        <f t="shared" si="53"/>
        <v>75.478728582554524</v>
      </c>
      <c r="Y142" s="563">
        <f t="shared" si="53"/>
        <v>75.478728582554524</v>
      </c>
      <c r="Z142" s="563">
        <f t="shared" si="53"/>
        <v>75.478728582554524</v>
      </c>
      <c r="AA142" s="563">
        <f t="shared" si="53"/>
        <v>75.478728582554524</v>
      </c>
      <c r="AB142" s="563">
        <f t="shared" si="53"/>
        <v>75.478728582554524</v>
      </c>
      <c r="AC142" s="563">
        <f t="shared" si="53"/>
        <v>75.478728582554524</v>
      </c>
      <c r="AD142" s="563">
        <f t="shared" si="53"/>
        <v>74.237239096573177</v>
      </c>
      <c r="AE142" s="563">
        <f t="shared" si="53"/>
        <v>5.3674999999999784</v>
      </c>
      <c r="AF142" s="563">
        <f t="shared" si="53"/>
        <v>0</v>
      </c>
      <c r="AG142" s="563">
        <f t="shared" si="53"/>
        <v>0</v>
      </c>
      <c r="AH142" s="563">
        <f t="shared" si="53"/>
        <v>0</v>
      </c>
      <c r="AI142" s="563">
        <f t="shared" si="53"/>
        <v>0</v>
      </c>
    </row>
    <row r="143" spans="1:35" x14ac:dyDescent="0.35">
      <c r="I143" s="177"/>
      <c r="J143" s="177"/>
      <c r="K143" s="177"/>
      <c r="L143" s="177"/>
      <c r="M143" s="177"/>
      <c r="N143" s="177"/>
      <c r="O143" s="177"/>
      <c r="P143" s="177"/>
      <c r="Q143" s="177"/>
      <c r="R143" s="177"/>
      <c r="S143" s="177"/>
      <c r="T143" s="177"/>
      <c r="U143" s="177"/>
      <c r="V143" s="177"/>
      <c r="W143" s="177"/>
      <c r="X143" s="177"/>
      <c r="Y143" s="177"/>
      <c r="Z143" s="177"/>
      <c r="AA143" s="177"/>
      <c r="AB143" s="177"/>
      <c r="AC143" s="177"/>
      <c r="AD143" s="177"/>
      <c r="AE143" s="177"/>
      <c r="AF143" s="177"/>
      <c r="AG143" s="177"/>
      <c r="AH143" s="177"/>
      <c r="AI143" s="177"/>
    </row>
    <row r="144" spans="1:35" x14ac:dyDescent="0.35">
      <c r="D144" s="87" t="s">
        <v>395</v>
      </c>
      <c r="I144" s="177"/>
      <c r="J144" s="17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177"/>
    </row>
    <row r="145" spans="1:35" x14ac:dyDescent="0.35">
      <c r="E145" s="46" t="str">
        <f>E$142</f>
        <v>Project operating costs (original)</v>
      </c>
      <c r="F145" s="46" t="str">
        <f>F$142</f>
        <v>M$</v>
      </c>
      <c r="I145" s="177">
        <f>I$142</f>
        <v>1356.8056250000002</v>
      </c>
      <c r="J145" s="177"/>
      <c r="K145" s="177">
        <f t="shared" ref="K145:AI145" si="54">K$142</f>
        <v>0</v>
      </c>
      <c r="L145" s="177">
        <f t="shared" si="54"/>
        <v>0</v>
      </c>
      <c r="M145" s="177">
        <f t="shared" si="54"/>
        <v>69.541228582554524</v>
      </c>
      <c r="N145" s="177">
        <f t="shared" si="54"/>
        <v>75.478728582554524</v>
      </c>
      <c r="O145" s="177">
        <f t="shared" si="54"/>
        <v>75.478728582554524</v>
      </c>
      <c r="P145" s="177">
        <f t="shared" si="54"/>
        <v>75.478728582554524</v>
      </c>
      <c r="Q145" s="177">
        <f t="shared" si="54"/>
        <v>75.478728582554524</v>
      </c>
      <c r="R145" s="177">
        <f t="shared" si="54"/>
        <v>75.478728582554524</v>
      </c>
      <c r="S145" s="177">
        <f t="shared" si="54"/>
        <v>75.478728582554524</v>
      </c>
      <c r="T145" s="177">
        <f t="shared" si="54"/>
        <v>75.478728582554524</v>
      </c>
      <c r="U145" s="177">
        <f t="shared" si="54"/>
        <v>75.478728582554524</v>
      </c>
      <c r="V145" s="177">
        <f t="shared" si="54"/>
        <v>75.478728582554524</v>
      </c>
      <c r="W145" s="177">
        <f t="shared" si="54"/>
        <v>75.478728582554524</v>
      </c>
      <c r="X145" s="177">
        <f t="shared" si="54"/>
        <v>75.478728582554524</v>
      </c>
      <c r="Y145" s="177">
        <f t="shared" si="54"/>
        <v>75.478728582554524</v>
      </c>
      <c r="Z145" s="177">
        <f t="shared" si="54"/>
        <v>75.478728582554524</v>
      </c>
      <c r="AA145" s="177">
        <f t="shared" si="54"/>
        <v>75.478728582554524</v>
      </c>
      <c r="AB145" s="177">
        <f t="shared" si="54"/>
        <v>75.478728582554524</v>
      </c>
      <c r="AC145" s="177">
        <f t="shared" si="54"/>
        <v>75.478728582554524</v>
      </c>
      <c r="AD145" s="177">
        <f t="shared" si="54"/>
        <v>74.237239096573177</v>
      </c>
      <c r="AE145" s="177">
        <f t="shared" si="54"/>
        <v>5.3674999999999784</v>
      </c>
      <c r="AF145" s="177">
        <f t="shared" si="54"/>
        <v>0</v>
      </c>
      <c r="AG145" s="177">
        <f t="shared" si="54"/>
        <v>0</v>
      </c>
      <c r="AH145" s="177">
        <f t="shared" si="54"/>
        <v>0</v>
      </c>
      <c r="AI145" s="177">
        <f t="shared" si="54"/>
        <v>0</v>
      </c>
    </row>
    <row r="146" spans="1:35" x14ac:dyDescent="0.35">
      <c r="E146" s="46" t="s">
        <v>596</v>
      </c>
      <c r="F146" s="46" t="s">
        <v>88</v>
      </c>
      <c r="G146" s="177">
        <f>SUM(K145:AI145)</f>
        <v>1356.8056250000002</v>
      </c>
      <c r="I146" s="177"/>
      <c r="J146" s="17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177"/>
    </row>
    <row r="147" spans="1:35" x14ac:dyDescent="0.35">
      <c r="I147" s="177"/>
      <c r="J147" s="177"/>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row>
    <row r="148" spans="1:35" x14ac:dyDescent="0.35">
      <c r="D148" s="87" t="s">
        <v>1432</v>
      </c>
      <c r="I148" s="177"/>
      <c r="J148" s="177"/>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row>
    <row r="149" spans="1:35" x14ac:dyDescent="0.35">
      <c r="E149" s="46" t="str">
        <f>E$142</f>
        <v>Project operating costs (original)</v>
      </c>
      <c r="F149" s="46" t="str">
        <f>F$142</f>
        <v>M$</v>
      </c>
      <c r="I149" s="177">
        <f>I$142</f>
        <v>1356.8056250000002</v>
      </c>
      <c r="J149" s="177"/>
      <c r="K149" s="177">
        <f t="shared" ref="K149:AI149" si="55">K$142</f>
        <v>0</v>
      </c>
      <c r="L149" s="177">
        <f t="shared" si="55"/>
        <v>0</v>
      </c>
      <c r="M149" s="177">
        <f t="shared" si="55"/>
        <v>69.541228582554524</v>
      </c>
      <c r="N149" s="177">
        <f t="shared" si="55"/>
        <v>75.478728582554524</v>
      </c>
      <c r="O149" s="177">
        <f t="shared" si="55"/>
        <v>75.478728582554524</v>
      </c>
      <c r="P149" s="177">
        <f t="shared" si="55"/>
        <v>75.478728582554524</v>
      </c>
      <c r="Q149" s="177">
        <f t="shared" si="55"/>
        <v>75.478728582554524</v>
      </c>
      <c r="R149" s="177">
        <f t="shared" si="55"/>
        <v>75.478728582554524</v>
      </c>
      <c r="S149" s="177">
        <f t="shared" si="55"/>
        <v>75.478728582554524</v>
      </c>
      <c r="T149" s="177">
        <f t="shared" si="55"/>
        <v>75.478728582554524</v>
      </c>
      <c r="U149" s="177">
        <f t="shared" si="55"/>
        <v>75.478728582554524</v>
      </c>
      <c r="V149" s="177">
        <f t="shared" si="55"/>
        <v>75.478728582554524</v>
      </c>
      <c r="W149" s="177">
        <f t="shared" si="55"/>
        <v>75.478728582554524</v>
      </c>
      <c r="X149" s="177">
        <f t="shared" si="55"/>
        <v>75.478728582554524</v>
      </c>
      <c r="Y149" s="177">
        <f t="shared" si="55"/>
        <v>75.478728582554524</v>
      </c>
      <c r="Z149" s="177">
        <f t="shared" si="55"/>
        <v>75.478728582554524</v>
      </c>
      <c r="AA149" s="177">
        <f t="shared" si="55"/>
        <v>75.478728582554524</v>
      </c>
      <c r="AB149" s="177">
        <f t="shared" si="55"/>
        <v>75.478728582554524</v>
      </c>
      <c r="AC149" s="177">
        <f t="shared" si="55"/>
        <v>75.478728582554524</v>
      </c>
      <c r="AD149" s="177">
        <f t="shared" si="55"/>
        <v>74.237239096573177</v>
      </c>
      <c r="AE149" s="177">
        <f t="shared" si="55"/>
        <v>5.3674999999999784</v>
      </c>
      <c r="AF149" s="177">
        <f t="shared" si="55"/>
        <v>0</v>
      </c>
      <c r="AG149" s="177">
        <f t="shared" si="55"/>
        <v>0</v>
      </c>
      <c r="AH149" s="177">
        <f t="shared" si="55"/>
        <v>0</v>
      </c>
      <c r="AI149" s="177">
        <f t="shared" si="55"/>
        <v>0</v>
      </c>
    </row>
    <row r="150" spans="1:35" s="158" customFormat="1" x14ac:dyDescent="0.35">
      <c r="A150" s="11"/>
      <c r="B150" s="11"/>
      <c r="C150" s="156"/>
      <c r="D150" s="157"/>
      <c r="E150" s="158" t="str">
        <f>'T&amp;E'!E$40</f>
        <v>Investor discount factor</v>
      </c>
      <c r="F150" s="158" t="str">
        <f>'T&amp;E'!F$40</f>
        <v>index</v>
      </c>
      <c r="J150" s="179"/>
      <c r="K150" s="196">
        <f>'T&amp;E'!K$40</f>
        <v>1</v>
      </c>
      <c r="L150" s="196">
        <f>'T&amp;E'!L$40</f>
        <v>0.90909090909090906</v>
      </c>
      <c r="M150" s="196">
        <f>'T&amp;E'!M$40</f>
        <v>0.82644628099173545</v>
      </c>
      <c r="N150" s="196">
        <f>'T&amp;E'!N$40</f>
        <v>0.75131480090157754</v>
      </c>
      <c r="O150" s="196">
        <f>'T&amp;E'!O$40</f>
        <v>0.68301345536507052</v>
      </c>
      <c r="P150" s="196">
        <f>'T&amp;E'!P$40</f>
        <v>0.62092132305915493</v>
      </c>
      <c r="Q150" s="196">
        <f>'T&amp;E'!Q$40</f>
        <v>0.56447393005377722</v>
      </c>
      <c r="R150" s="196">
        <f>'T&amp;E'!R$40</f>
        <v>0.51315811823070645</v>
      </c>
      <c r="S150" s="196">
        <f>'T&amp;E'!S$40</f>
        <v>0.46650738020973315</v>
      </c>
      <c r="T150" s="196">
        <f>'T&amp;E'!T$40</f>
        <v>0.42409761837248466</v>
      </c>
      <c r="U150" s="196">
        <f>'T&amp;E'!U$40</f>
        <v>0.38554328942953148</v>
      </c>
      <c r="V150" s="196">
        <f>'T&amp;E'!V$40</f>
        <v>0.3504938994813922</v>
      </c>
      <c r="W150" s="196">
        <f>'T&amp;E'!W$40</f>
        <v>0.31863081771035656</v>
      </c>
      <c r="X150" s="196">
        <f>'T&amp;E'!X$40</f>
        <v>0.28966437973668779</v>
      </c>
      <c r="Y150" s="196">
        <f>'T&amp;E'!Y$40</f>
        <v>0.26333125430607973</v>
      </c>
      <c r="Z150" s="196">
        <f>'T&amp;E'!Z$40</f>
        <v>0.23939204936916339</v>
      </c>
      <c r="AA150" s="196">
        <f>'T&amp;E'!AA$40</f>
        <v>0.21762913579014853</v>
      </c>
      <c r="AB150" s="196">
        <f>'T&amp;E'!AB$40</f>
        <v>0.19784466890013502</v>
      </c>
      <c r="AC150" s="196">
        <f>'T&amp;E'!AC$40</f>
        <v>0.17985878990921364</v>
      </c>
      <c r="AD150" s="196">
        <f>'T&amp;E'!AD$40</f>
        <v>0.16350799082655781</v>
      </c>
      <c r="AE150" s="196">
        <f>'T&amp;E'!AE$40</f>
        <v>0.14864362802414349</v>
      </c>
      <c r="AF150" s="196">
        <f>'T&amp;E'!AF$40</f>
        <v>0.13513057093103953</v>
      </c>
      <c r="AG150" s="196">
        <f>'T&amp;E'!AG$40</f>
        <v>0.12284597357367227</v>
      </c>
      <c r="AH150" s="196">
        <f>'T&amp;E'!AH$40</f>
        <v>0.11167815779424752</v>
      </c>
      <c r="AI150" s="196">
        <f>'T&amp;E'!AI$40</f>
        <v>0.10152559799477048</v>
      </c>
    </row>
    <row r="151" spans="1:35" s="150" customFormat="1" x14ac:dyDescent="0.35">
      <c r="A151" s="12"/>
      <c r="B151" s="12"/>
      <c r="C151" s="148"/>
      <c r="D151" s="149"/>
      <c r="E151" s="150" t="s">
        <v>1434</v>
      </c>
      <c r="F151" s="150" t="s">
        <v>230</v>
      </c>
      <c r="G151" s="232"/>
      <c r="I151" s="563">
        <f>SUM(K151:AI151)</f>
        <v>558.44433366318458</v>
      </c>
      <c r="J151" s="563"/>
      <c r="K151" s="433">
        <f>K149*K150</f>
        <v>0</v>
      </c>
      <c r="L151" s="433">
        <f t="shared" ref="L151:AI151" si="56">L149*L150</f>
        <v>0</v>
      </c>
      <c r="M151" s="433">
        <f t="shared" si="56"/>
        <v>57.472089737648361</v>
      </c>
      <c r="N151" s="433">
        <f t="shared" si="56"/>
        <v>56.708285937306165</v>
      </c>
      <c r="O151" s="433">
        <f t="shared" si="56"/>
        <v>51.552987215732877</v>
      </c>
      <c r="P151" s="433">
        <f t="shared" si="56"/>
        <v>46.866352014302606</v>
      </c>
      <c r="Q151" s="433">
        <f t="shared" si="56"/>
        <v>42.605774558456915</v>
      </c>
      <c r="R151" s="433">
        <f t="shared" si="56"/>
        <v>38.732522325869915</v>
      </c>
      <c r="S151" s="433">
        <f t="shared" si="56"/>
        <v>35.211383932609017</v>
      </c>
      <c r="T151" s="433">
        <f t="shared" si="56"/>
        <v>32.010349029644559</v>
      </c>
      <c r="U151" s="433">
        <f t="shared" si="56"/>
        <v>29.10031729967687</v>
      </c>
      <c r="V151" s="433">
        <f t="shared" si="56"/>
        <v>26.454833908797148</v>
      </c>
      <c r="W151" s="433">
        <f t="shared" si="56"/>
        <v>24.049849007997409</v>
      </c>
      <c r="X151" s="433">
        <f t="shared" si="56"/>
        <v>21.863499098179464</v>
      </c>
      <c r="Y151" s="433">
        <f t="shared" si="56"/>
        <v>19.875908271072234</v>
      </c>
      <c r="Z151" s="433">
        <f t="shared" si="56"/>
        <v>18.069007519156578</v>
      </c>
      <c r="AA151" s="433">
        <f t="shared" si="56"/>
        <v>16.426370471960524</v>
      </c>
      <c r="AB151" s="433">
        <f t="shared" si="56"/>
        <v>14.933064065418657</v>
      </c>
      <c r="AC151" s="433">
        <f t="shared" si="56"/>
        <v>13.575512786744232</v>
      </c>
      <c r="AD151" s="433">
        <f t="shared" si="56"/>
        <v>12.138381809191467</v>
      </c>
      <c r="AE151" s="433">
        <f t="shared" si="56"/>
        <v>0.79784467341958698</v>
      </c>
      <c r="AF151" s="433">
        <f t="shared" si="56"/>
        <v>0</v>
      </c>
      <c r="AG151" s="433">
        <f t="shared" si="56"/>
        <v>0</v>
      </c>
      <c r="AH151" s="433">
        <f t="shared" si="56"/>
        <v>0</v>
      </c>
      <c r="AI151" s="433">
        <f t="shared" si="56"/>
        <v>0</v>
      </c>
    </row>
    <row r="152" spans="1:35" x14ac:dyDescent="0.35">
      <c r="I152" s="177"/>
      <c r="J152" s="177"/>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row>
    <row r="153" spans="1:35" x14ac:dyDescent="0.35">
      <c r="D153" s="87" t="s">
        <v>1433</v>
      </c>
      <c r="I153" s="177"/>
      <c r="J153" s="177"/>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row>
    <row r="154" spans="1:35" x14ac:dyDescent="0.35">
      <c r="E154" s="46" t="str">
        <f>E$151</f>
        <v>Discounted project operating costs (original)</v>
      </c>
      <c r="F154" s="46" t="str">
        <f>F$151</f>
        <v>M$, discounted</v>
      </c>
      <c r="I154" s="177">
        <f>I$151</f>
        <v>558.44433366318458</v>
      </c>
      <c r="J154" s="177"/>
      <c r="K154" s="177">
        <f t="shared" ref="K154:AI154" si="57">K$151</f>
        <v>0</v>
      </c>
      <c r="L154" s="177">
        <f t="shared" si="57"/>
        <v>0</v>
      </c>
      <c r="M154" s="177">
        <f t="shared" si="57"/>
        <v>57.472089737648361</v>
      </c>
      <c r="N154" s="177">
        <f t="shared" si="57"/>
        <v>56.708285937306165</v>
      </c>
      <c r="O154" s="177">
        <f t="shared" si="57"/>
        <v>51.552987215732877</v>
      </c>
      <c r="P154" s="177">
        <f t="shared" si="57"/>
        <v>46.866352014302606</v>
      </c>
      <c r="Q154" s="177">
        <f t="shared" si="57"/>
        <v>42.605774558456915</v>
      </c>
      <c r="R154" s="177">
        <f t="shared" si="57"/>
        <v>38.732522325869915</v>
      </c>
      <c r="S154" s="177">
        <f t="shared" si="57"/>
        <v>35.211383932609017</v>
      </c>
      <c r="T154" s="177">
        <f t="shared" si="57"/>
        <v>32.010349029644559</v>
      </c>
      <c r="U154" s="177">
        <f t="shared" si="57"/>
        <v>29.10031729967687</v>
      </c>
      <c r="V154" s="177">
        <f t="shared" si="57"/>
        <v>26.454833908797148</v>
      </c>
      <c r="W154" s="177">
        <f t="shared" si="57"/>
        <v>24.049849007997409</v>
      </c>
      <c r="X154" s="177">
        <f t="shared" si="57"/>
        <v>21.863499098179464</v>
      </c>
      <c r="Y154" s="177">
        <f t="shared" si="57"/>
        <v>19.875908271072234</v>
      </c>
      <c r="Z154" s="177">
        <f t="shared" si="57"/>
        <v>18.069007519156578</v>
      </c>
      <c r="AA154" s="177">
        <f t="shared" si="57"/>
        <v>16.426370471960524</v>
      </c>
      <c r="AB154" s="177">
        <f t="shared" si="57"/>
        <v>14.933064065418657</v>
      </c>
      <c r="AC154" s="177">
        <f t="shared" si="57"/>
        <v>13.575512786744232</v>
      </c>
      <c r="AD154" s="177">
        <f t="shared" si="57"/>
        <v>12.138381809191467</v>
      </c>
      <c r="AE154" s="177">
        <f t="shared" si="57"/>
        <v>0.79784467341958698</v>
      </c>
      <c r="AF154" s="177">
        <f t="shared" si="57"/>
        <v>0</v>
      </c>
      <c r="AG154" s="177">
        <f t="shared" si="57"/>
        <v>0</v>
      </c>
      <c r="AH154" s="177">
        <f t="shared" si="57"/>
        <v>0</v>
      </c>
      <c r="AI154" s="177">
        <f t="shared" si="57"/>
        <v>0</v>
      </c>
    </row>
    <row r="155" spans="1:35" x14ac:dyDescent="0.35">
      <c r="E155" s="46" t="s">
        <v>1435</v>
      </c>
      <c r="F155" s="46" t="s">
        <v>230</v>
      </c>
      <c r="G155" s="177">
        <f>SUM(K154:AI154)</f>
        <v>558.44433366318458</v>
      </c>
      <c r="I155" s="177"/>
      <c r="J155" s="177"/>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row>
    <row r="156" spans="1:35" x14ac:dyDescent="0.35">
      <c r="I156" s="177"/>
      <c r="J156" s="177"/>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row>
    <row r="157" spans="1:35" x14ac:dyDescent="0.35">
      <c r="C157" s="86" t="s">
        <v>396</v>
      </c>
      <c r="I157" s="177"/>
      <c r="J157" s="177"/>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row>
    <row r="158" spans="1:35" x14ac:dyDescent="0.35">
      <c r="I158" s="177"/>
      <c r="J158" s="177"/>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row>
    <row r="159" spans="1:35" x14ac:dyDescent="0.35">
      <c r="D159" s="87" t="s">
        <v>84</v>
      </c>
      <c r="I159" s="177"/>
      <c r="J159" s="177"/>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row>
    <row r="160" spans="1:35" s="158" customFormat="1" x14ac:dyDescent="0.35">
      <c r="A160" s="11"/>
      <c r="B160" s="11"/>
      <c r="C160" s="156"/>
      <c r="D160" s="157"/>
      <c r="E160" s="158" t="str">
        <f>Inputs!E$94</f>
        <v>Total equipment purchases and installation</v>
      </c>
      <c r="F160" s="158" t="str">
        <f>Inputs!F$94</f>
        <v>M$</v>
      </c>
      <c r="G160" s="179">
        <f>Inputs!G$94</f>
        <v>90</v>
      </c>
      <c r="I160" s="179"/>
      <c r="J160" s="179"/>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row>
    <row r="161" spans="1:35" s="158" customFormat="1" x14ac:dyDescent="0.35">
      <c r="A161" s="11"/>
      <c r="B161" s="11"/>
      <c r="C161" s="156"/>
      <c r="D161" s="157"/>
      <c r="E161" s="158" t="str">
        <f>Inputs!E$70</f>
        <v>Pre-production period</v>
      </c>
      <c r="F161" s="158" t="str">
        <f>Inputs!F$70</f>
        <v>years</v>
      </c>
      <c r="G161" s="158">
        <f>Inputs!G$70</f>
        <v>2</v>
      </c>
      <c r="I161" s="179"/>
      <c r="J161" s="179"/>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row>
    <row r="162" spans="1:35" s="158" customFormat="1" x14ac:dyDescent="0.35">
      <c r="A162" s="11"/>
      <c r="B162" s="11"/>
      <c r="C162" s="156"/>
      <c r="D162" s="157"/>
      <c r="E162" s="158" t="str">
        <f>'T&amp;E'!E$14</f>
        <v>Pre-production period flag</v>
      </c>
      <c r="F162" s="158" t="str">
        <f>'T&amp;E'!F$14</f>
        <v>flag</v>
      </c>
      <c r="G162" s="194"/>
      <c r="I162" s="158">
        <f>'T&amp;E'!I$14</f>
        <v>2</v>
      </c>
      <c r="J162" s="179"/>
      <c r="K162" s="158">
        <f>'T&amp;E'!K$14</f>
        <v>1</v>
      </c>
      <c r="L162" s="158">
        <f>'T&amp;E'!L$14</f>
        <v>1</v>
      </c>
      <c r="M162" s="158">
        <f>'T&amp;E'!M$14</f>
        <v>0</v>
      </c>
      <c r="N162" s="158">
        <f>'T&amp;E'!N$14</f>
        <v>0</v>
      </c>
      <c r="O162" s="158">
        <f>'T&amp;E'!O$14</f>
        <v>0</v>
      </c>
      <c r="P162" s="158">
        <f>'T&amp;E'!P$14</f>
        <v>0</v>
      </c>
      <c r="Q162" s="158">
        <f>'T&amp;E'!Q$14</f>
        <v>0</v>
      </c>
      <c r="R162" s="158">
        <f>'T&amp;E'!R$14</f>
        <v>0</v>
      </c>
      <c r="S162" s="158">
        <f>'T&amp;E'!S$14</f>
        <v>0</v>
      </c>
      <c r="T162" s="158">
        <f>'T&amp;E'!T$14</f>
        <v>0</v>
      </c>
      <c r="U162" s="158">
        <f>'T&amp;E'!U$14</f>
        <v>0</v>
      </c>
      <c r="V162" s="158">
        <f>'T&amp;E'!V$14</f>
        <v>0</v>
      </c>
      <c r="W162" s="158">
        <f>'T&amp;E'!W$14</f>
        <v>0</v>
      </c>
      <c r="X162" s="158">
        <f>'T&amp;E'!X$14</f>
        <v>0</v>
      </c>
      <c r="Y162" s="158">
        <f>'T&amp;E'!Y$14</f>
        <v>0</v>
      </c>
      <c r="Z162" s="158">
        <f>'T&amp;E'!Z$14</f>
        <v>0</v>
      </c>
      <c r="AA162" s="158">
        <f>'T&amp;E'!AA$14</f>
        <v>0</v>
      </c>
      <c r="AB162" s="158">
        <f>'T&amp;E'!AB$14</f>
        <v>0</v>
      </c>
      <c r="AC162" s="158">
        <f>'T&amp;E'!AC$14</f>
        <v>0</v>
      </c>
      <c r="AD162" s="158">
        <f>'T&amp;E'!AD$14</f>
        <v>0</v>
      </c>
      <c r="AE162" s="158">
        <f>'T&amp;E'!AE$14</f>
        <v>0</v>
      </c>
      <c r="AF162" s="158">
        <f>'T&amp;E'!AF$14</f>
        <v>0</v>
      </c>
      <c r="AG162" s="158">
        <f>'T&amp;E'!AG$14</f>
        <v>0</v>
      </c>
      <c r="AH162" s="158">
        <f>'T&amp;E'!AH$14</f>
        <v>0</v>
      </c>
      <c r="AI162" s="158">
        <f>'T&amp;E'!AI$14</f>
        <v>0</v>
      </c>
    </row>
    <row r="163" spans="1:35" x14ac:dyDescent="0.35">
      <c r="E163" s="46" t="s">
        <v>597</v>
      </c>
      <c r="F163" s="46" t="s">
        <v>88</v>
      </c>
      <c r="I163" s="177">
        <f>SUM(K163:AI163)</f>
        <v>90</v>
      </c>
      <c r="J163" s="177"/>
      <c r="K163" s="178">
        <f t="shared" ref="K163:AI163" si="58">$G160/$G161*K162</f>
        <v>45</v>
      </c>
      <c r="L163" s="178">
        <f t="shared" si="58"/>
        <v>45</v>
      </c>
      <c r="M163" s="178">
        <f t="shared" si="58"/>
        <v>0</v>
      </c>
      <c r="N163" s="178">
        <f t="shared" si="58"/>
        <v>0</v>
      </c>
      <c r="O163" s="178">
        <f t="shared" si="58"/>
        <v>0</v>
      </c>
      <c r="P163" s="178">
        <f t="shared" si="58"/>
        <v>0</v>
      </c>
      <c r="Q163" s="178">
        <f t="shared" si="58"/>
        <v>0</v>
      </c>
      <c r="R163" s="178">
        <f t="shared" si="58"/>
        <v>0</v>
      </c>
      <c r="S163" s="178">
        <f t="shared" si="58"/>
        <v>0</v>
      </c>
      <c r="T163" s="178">
        <f t="shared" si="58"/>
        <v>0</v>
      </c>
      <c r="U163" s="178">
        <f t="shared" si="58"/>
        <v>0</v>
      </c>
      <c r="V163" s="178">
        <f t="shared" si="58"/>
        <v>0</v>
      </c>
      <c r="W163" s="178">
        <f t="shared" si="58"/>
        <v>0</v>
      </c>
      <c r="X163" s="178">
        <f t="shared" si="58"/>
        <v>0</v>
      </c>
      <c r="Y163" s="178">
        <f t="shared" si="58"/>
        <v>0</v>
      </c>
      <c r="Z163" s="178">
        <f t="shared" si="58"/>
        <v>0</v>
      </c>
      <c r="AA163" s="178">
        <f t="shared" si="58"/>
        <v>0</v>
      </c>
      <c r="AB163" s="178">
        <f t="shared" si="58"/>
        <v>0</v>
      </c>
      <c r="AC163" s="178">
        <f t="shared" si="58"/>
        <v>0</v>
      </c>
      <c r="AD163" s="178">
        <f t="shared" si="58"/>
        <v>0</v>
      </c>
      <c r="AE163" s="178">
        <f t="shared" si="58"/>
        <v>0</v>
      </c>
      <c r="AF163" s="178">
        <f t="shared" si="58"/>
        <v>0</v>
      </c>
      <c r="AG163" s="178">
        <f t="shared" si="58"/>
        <v>0</v>
      </c>
      <c r="AH163" s="178">
        <f t="shared" si="58"/>
        <v>0</v>
      </c>
      <c r="AI163" s="178">
        <f t="shared" si="58"/>
        <v>0</v>
      </c>
    </row>
    <row r="164" spans="1:35" x14ac:dyDescent="0.35">
      <c r="I164" s="177"/>
      <c r="J164" s="177"/>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c r="AH164" s="178"/>
      <c r="AI164" s="178"/>
    </row>
    <row r="165" spans="1:35" x14ac:dyDescent="0.35">
      <c r="D165" s="87" t="s">
        <v>85</v>
      </c>
      <c r="I165" s="177"/>
      <c r="J165" s="177"/>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c r="AH165" s="178"/>
      <c r="AI165" s="178"/>
    </row>
    <row r="166" spans="1:35" s="158" customFormat="1" x14ac:dyDescent="0.35">
      <c r="A166" s="11"/>
      <c r="B166" s="11"/>
      <c r="C166" s="156"/>
      <c r="D166" s="157"/>
      <c r="E166" s="158" t="str">
        <f>Inputs!E$95</f>
        <v>Total pre-production and site preparation</v>
      </c>
      <c r="F166" s="158" t="str">
        <f>Inputs!F$95</f>
        <v>M$</v>
      </c>
      <c r="G166" s="179">
        <f>Inputs!G$95</f>
        <v>5</v>
      </c>
      <c r="I166" s="179"/>
      <c r="J166" s="179"/>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row>
    <row r="167" spans="1:35" s="158" customFormat="1" x14ac:dyDescent="0.35">
      <c r="A167" s="11"/>
      <c r="B167" s="11"/>
      <c r="C167" s="156"/>
      <c r="D167" s="157"/>
      <c r="E167" s="158" t="str">
        <f>Inputs!E$70</f>
        <v>Pre-production period</v>
      </c>
      <c r="F167" s="158" t="str">
        <f>Inputs!F$70</f>
        <v>years</v>
      </c>
      <c r="G167" s="158">
        <f>Inputs!G$70</f>
        <v>2</v>
      </c>
      <c r="I167" s="179"/>
      <c r="J167" s="179"/>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row>
    <row r="168" spans="1:35" s="158" customFormat="1" x14ac:dyDescent="0.35">
      <c r="A168" s="11"/>
      <c r="B168" s="11"/>
      <c r="C168" s="156"/>
      <c r="D168" s="157"/>
      <c r="E168" s="158" t="str">
        <f>'T&amp;E'!E$14</f>
        <v>Pre-production period flag</v>
      </c>
      <c r="F168" s="158" t="str">
        <f>'T&amp;E'!F$14</f>
        <v>flag</v>
      </c>
      <c r="G168" s="194"/>
      <c r="I168" s="158">
        <f>'T&amp;E'!I$14</f>
        <v>2</v>
      </c>
      <c r="J168" s="179"/>
      <c r="K168" s="158">
        <f>'T&amp;E'!K$14</f>
        <v>1</v>
      </c>
      <c r="L168" s="158">
        <f>'T&amp;E'!L$14</f>
        <v>1</v>
      </c>
      <c r="M168" s="158">
        <f>'T&amp;E'!M$14</f>
        <v>0</v>
      </c>
      <c r="N168" s="158">
        <f>'T&amp;E'!N$14</f>
        <v>0</v>
      </c>
      <c r="O168" s="158">
        <f>'T&amp;E'!O$14</f>
        <v>0</v>
      </c>
      <c r="P168" s="158">
        <f>'T&amp;E'!P$14</f>
        <v>0</v>
      </c>
      <c r="Q168" s="158">
        <f>'T&amp;E'!Q$14</f>
        <v>0</v>
      </c>
      <c r="R168" s="158">
        <f>'T&amp;E'!R$14</f>
        <v>0</v>
      </c>
      <c r="S168" s="158">
        <f>'T&amp;E'!S$14</f>
        <v>0</v>
      </c>
      <c r="T168" s="158">
        <f>'T&amp;E'!T$14</f>
        <v>0</v>
      </c>
      <c r="U168" s="158">
        <f>'T&amp;E'!U$14</f>
        <v>0</v>
      </c>
      <c r="V168" s="158">
        <f>'T&amp;E'!V$14</f>
        <v>0</v>
      </c>
      <c r="W168" s="158">
        <f>'T&amp;E'!W$14</f>
        <v>0</v>
      </c>
      <c r="X168" s="158">
        <f>'T&amp;E'!X$14</f>
        <v>0</v>
      </c>
      <c r="Y168" s="158">
        <f>'T&amp;E'!Y$14</f>
        <v>0</v>
      </c>
      <c r="Z168" s="158">
        <f>'T&amp;E'!Z$14</f>
        <v>0</v>
      </c>
      <c r="AA168" s="158">
        <f>'T&amp;E'!AA$14</f>
        <v>0</v>
      </c>
      <c r="AB168" s="158">
        <f>'T&amp;E'!AB$14</f>
        <v>0</v>
      </c>
      <c r="AC168" s="158">
        <f>'T&amp;E'!AC$14</f>
        <v>0</v>
      </c>
      <c r="AD168" s="158">
        <f>'T&amp;E'!AD$14</f>
        <v>0</v>
      </c>
      <c r="AE168" s="158">
        <f>'T&amp;E'!AE$14</f>
        <v>0</v>
      </c>
      <c r="AF168" s="158">
        <f>'T&amp;E'!AF$14</f>
        <v>0</v>
      </c>
      <c r="AG168" s="158">
        <f>'T&amp;E'!AG$14</f>
        <v>0</v>
      </c>
      <c r="AH168" s="158">
        <f>'T&amp;E'!AH$14</f>
        <v>0</v>
      </c>
      <c r="AI168" s="158">
        <f>'T&amp;E'!AI$14</f>
        <v>0</v>
      </c>
    </row>
    <row r="169" spans="1:35" x14ac:dyDescent="0.35">
      <c r="E169" s="46" t="s">
        <v>598</v>
      </c>
      <c r="F169" s="46" t="s">
        <v>88</v>
      </c>
      <c r="I169" s="177">
        <f>SUM(K169:AI169)</f>
        <v>5</v>
      </c>
      <c r="J169" s="177"/>
      <c r="K169" s="178">
        <f t="shared" ref="K169:AI169" si="59">$G166/$G167*K168</f>
        <v>2.5</v>
      </c>
      <c r="L169" s="178">
        <f t="shared" si="59"/>
        <v>2.5</v>
      </c>
      <c r="M169" s="178">
        <f t="shared" si="59"/>
        <v>0</v>
      </c>
      <c r="N169" s="178">
        <f t="shared" si="59"/>
        <v>0</v>
      </c>
      <c r="O169" s="178">
        <f t="shared" si="59"/>
        <v>0</v>
      </c>
      <c r="P169" s="178">
        <f t="shared" si="59"/>
        <v>0</v>
      </c>
      <c r="Q169" s="178">
        <f t="shared" si="59"/>
        <v>0</v>
      </c>
      <c r="R169" s="178">
        <f t="shared" si="59"/>
        <v>0</v>
      </c>
      <c r="S169" s="178">
        <f t="shared" si="59"/>
        <v>0</v>
      </c>
      <c r="T169" s="178">
        <f t="shared" si="59"/>
        <v>0</v>
      </c>
      <c r="U169" s="178">
        <f t="shared" si="59"/>
        <v>0</v>
      </c>
      <c r="V169" s="178">
        <f t="shared" si="59"/>
        <v>0</v>
      </c>
      <c r="W169" s="178">
        <f t="shared" si="59"/>
        <v>0</v>
      </c>
      <c r="X169" s="178">
        <f t="shared" si="59"/>
        <v>0</v>
      </c>
      <c r="Y169" s="178">
        <f t="shared" si="59"/>
        <v>0</v>
      </c>
      <c r="Z169" s="178">
        <f t="shared" si="59"/>
        <v>0</v>
      </c>
      <c r="AA169" s="178">
        <f t="shared" si="59"/>
        <v>0</v>
      </c>
      <c r="AB169" s="178">
        <f t="shared" si="59"/>
        <v>0</v>
      </c>
      <c r="AC169" s="178">
        <f t="shared" si="59"/>
        <v>0</v>
      </c>
      <c r="AD169" s="178">
        <f t="shared" si="59"/>
        <v>0</v>
      </c>
      <c r="AE169" s="178">
        <f t="shared" si="59"/>
        <v>0</v>
      </c>
      <c r="AF169" s="178">
        <f t="shared" si="59"/>
        <v>0</v>
      </c>
      <c r="AG169" s="178">
        <f t="shared" si="59"/>
        <v>0</v>
      </c>
      <c r="AH169" s="178">
        <f t="shared" si="59"/>
        <v>0</v>
      </c>
      <c r="AI169" s="178">
        <f t="shared" si="59"/>
        <v>0</v>
      </c>
    </row>
    <row r="170" spans="1:35" x14ac:dyDescent="0.35">
      <c r="I170" s="177"/>
      <c r="J170" s="177"/>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c r="AH170" s="178"/>
      <c r="AI170" s="178"/>
    </row>
    <row r="171" spans="1:35" x14ac:dyDescent="0.35">
      <c r="D171" s="87" t="s">
        <v>86</v>
      </c>
      <c r="I171" s="177"/>
      <c r="J171" s="177"/>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c r="AH171" s="178"/>
      <c r="AI171" s="178"/>
    </row>
    <row r="172" spans="1:35" s="158" customFormat="1" x14ac:dyDescent="0.35">
      <c r="A172" s="11"/>
      <c r="B172" s="11"/>
      <c r="C172" s="156"/>
      <c r="D172" s="157"/>
      <c r="E172" s="158" t="str">
        <f>Inputs!E$96</f>
        <v>Total facilities and buildings</v>
      </c>
      <c r="F172" s="158" t="str">
        <f>Inputs!F$96</f>
        <v>M$</v>
      </c>
      <c r="G172" s="179">
        <f>Inputs!G$96</f>
        <v>30</v>
      </c>
      <c r="I172" s="179"/>
      <c r="J172" s="179"/>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row>
    <row r="173" spans="1:35" s="158" customFormat="1" x14ac:dyDescent="0.35">
      <c r="A173" s="11"/>
      <c r="B173" s="11"/>
      <c r="C173" s="156"/>
      <c r="D173" s="157"/>
      <c r="E173" s="158" t="str">
        <f>Inputs!E$70</f>
        <v>Pre-production period</v>
      </c>
      <c r="F173" s="158" t="str">
        <f>Inputs!F$70</f>
        <v>years</v>
      </c>
      <c r="G173" s="158">
        <f>Inputs!G$70</f>
        <v>2</v>
      </c>
      <c r="I173" s="179"/>
      <c r="J173" s="179"/>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row>
    <row r="174" spans="1:35" s="158" customFormat="1" x14ac:dyDescent="0.35">
      <c r="A174" s="11"/>
      <c r="B174" s="11"/>
      <c r="C174" s="156"/>
      <c r="D174" s="157"/>
      <c r="E174" s="158" t="str">
        <f>'T&amp;E'!E$14</f>
        <v>Pre-production period flag</v>
      </c>
      <c r="F174" s="158" t="str">
        <f>'T&amp;E'!F$14</f>
        <v>flag</v>
      </c>
      <c r="G174" s="194"/>
      <c r="I174" s="158">
        <f>'T&amp;E'!I$14</f>
        <v>2</v>
      </c>
      <c r="J174" s="179"/>
      <c r="K174" s="158">
        <f>'T&amp;E'!K$14</f>
        <v>1</v>
      </c>
      <c r="L174" s="158">
        <f>'T&amp;E'!L$14</f>
        <v>1</v>
      </c>
      <c r="M174" s="158">
        <f>'T&amp;E'!M$14</f>
        <v>0</v>
      </c>
      <c r="N174" s="158">
        <f>'T&amp;E'!N$14</f>
        <v>0</v>
      </c>
      <c r="O174" s="158">
        <f>'T&amp;E'!O$14</f>
        <v>0</v>
      </c>
      <c r="P174" s="158">
        <f>'T&amp;E'!P$14</f>
        <v>0</v>
      </c>
      <c r="Q174" s="158">
        <f>'T&amp;E'!Q$14</f>
        <v>0</v>
      </c>
      <c r="R174" s="158">
        <f>'T&amp;E'!R$14</f>
        <v>0</v>
      </c>
      <c r="S174" s="158">
        <f>'T&amp;E'!S$14</f>
        <v>0</v>
      </c>
      <c r="T174" s="158">
        <f>'T&amp;E'!T$14</f>
        <v>0</v>
      </c>
      <c r="U174" s="158">
        <f>'T&amp;E'!U$14</f>
        <v>0</v>
      </c>
      <c r="V174" s="158">
        <f>'T&amp;E'!V$14</f>
        <v>0</v>
      </c>
      <c r="W174" s="158">
        <f>'T&amp;E'!W$14</f>
        <v>0</v>
      </c>
      <c r="X174" s="158">
        <f>'T&amp;E'!X$14</f>
        <v>0</v>
      </c>
      <c r="Y174" s="158">
        <f>'T&amp;E'!Y$14</f>
        <v>0</v>
      </c>
      <c r="Z174" s="158">
        <f>'T&amp;E'!Z$14</f>
        <v>0</v>
      </c>
      <c r="AA174" s="158">
        <f>'T&amp;E'!AA$14</f>
        <v>0</v>
      </c>
      <c r="AB174" s="158">
        <f>'T&amp;E'!AB$14</f>
        <v>0</v>
      </c>
      <c r="AC174" s="158">
        <f>'T&amp;E'!AC$14</f>
        <v>0</v>
      </c>
      <c r="AD174" s="158">
        <f>'T&amp;E'!AD$14</f>
        <v>0</v>
      </c>
      <c r="AE174" s="158">
        <f>'T&amp;E'!AE$14</f>
        <v>0</v>
      </c>
      <c r="AF174" s="158">
        <f>'T&amp;E'!AF$14</f>
        <v>0</v>
      </c>
      <c r="AG174" s="158">
        <f>'T&amp;E'!AG$14</f>
        <v>0</v>
      </c>
      <c r="AH174" s="158">
        <f>'T&amp;E'!AH$14</f>
        <v>0</v>
      </c>
      <c r="AI174" s="158">
        <f>'T&amp;E'!AI$14</f>
        <v>0</v>
      </c>
    </row>
    <row r="175" spans="1:35" x14ac:dyDescent="0.35">
      <c r="E175" s="46" t="s">
        <v>599</v>
      </c>
      <c r="F175" s="46" t="s">
        <v>88</v>
      </c>
      <c r="I175" s="177">
        <f>SUM(K175:AI175)</f>
        <v>30</v>
      </c>
      <c r="J175" s="177"/>
      <c r="K175" s="178">
        <f t="shared" ref="K175:AI175" si="60">$G172/$G173*K174</f>
        <v>15</v>
      </c>
      <c r="L175" s="178">
        <f t="shared" si="60"/>
        <v>15</v>
      </c>
      <c r="M175" s="178">
        <f t="shared" si="60"/>
        <v>0</v>
      </c>
      <c r="N175" s="178">
        <f t="shared" si="60"/>
        <v>0</v>
      </c>
      <c r="O175" s="178">
        <f t="shared" si="60"/>
        <v>0</v>
      </c>
      <c r="P175" s="178">
        <f t="shared" si="60"/>
        <v>0</v>
      </c>
      <c r="Q175" s="178">
        <f t="shared" si="60"/>
        <v>0</v>
      </c>
      <c r="R175" s="178">
        <f t="shared" si="60"/>
        <v>0</v>
      </c>
      <c r="S175" s="178">
        <f t="shared" si="60"/>
        <v>0</v>
      </c>
      <c r="T175" s="178">
        <f t="shared" si="60"/>
        <v>0</v>
      </c>
      <c r="U175" s="178">
        <f t="shared" si="60"/>
        <v>0</v>
      </c>
      <c r="V175" s="178">
        <f t="shared" si="60"/>
        <v>0</v>
      </c>
      <c r="W175" s="178">
        <f t="shared" si="60"/>
        <v>0</v>
      </c>
      <c r="X175" s="178">
        <f t="shared" si="60"/>
        <v>0</v>
      </c>
      <c r="Y175" s="178">
        <f t="shared" si="60"/>
        <v>0</v>
      </c>
      <c r="Z175" s="178">
        <f t="shared" si="60"/>
        <v>0</v>
      </c>
      <c r="AA175" s="178">
        <f t="shared" si="60"/>
        <v>0</v>
      </c>
      <c r="AB175" s="178">
        <f t="shared" si="60"/>
        <v>0</v>
      </c>
      <c r="AC175" s="178">
        <f t="shared" si="60"/>
        <v>0</v>
      </c>
      <c r="AD175" s="178">
        <f t="shared" si="60"/>
        <v>0</v>
      </c>
      <c r="AE175" s="178">
        <f t="shared" si="60"/>
        <v>0</v>
      </c>
      <c r="AF175" s="178">
        <f t="shared" si="60"/>
        <v>0</v>
      </c>
      <c r="AG175" s="178">
        <f t="shared" si="60"/>
        <v>0</v>
      </c>
      <c r="AH175" s="178">
        <f t="shared" si="60"/>
        <v>0</v>
      </c>
      <c r="AI175" s="178">
        <f t="shared" si="60"/>
        <v>0</v>
      </c>
    </row>
    <row r="176" spans="1:35" x14ac:dyDescent="0.35">
      <c r="I176" s="177"/>
      <c r="J176" s="177"/>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c r="AH176" s="178"/>
      <c r="AI176" s="178"/>
    </row>
    <row r="177" spans="1:35" x14ac:dyDescent="0.35">
      <c r="D177" s="87" t="s">
        <v>140</v>
      </c>
      <c r="I177" s="177"/>
      <c r="J177" s="177"/>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c r="AH177" s="178"/>
      <c r="AI177" s="178"/>
    </row>
    <row r="178" spans="1:35" s="158" customFormat="1" x14ac:dyDescent="0.35">
      <c r="A178" s="11"/>
      <c r="B178" s="11"/>
      <c r="C178" s="156"/>
      <c r="D178" s="157"/>
      <c r="E178" s="158" t="str">
        <f>Inputs!E$97</f>
        <v>Total engineering and management</v>
      </c>
      <c r="F178" s="158" t="str">
        <f>Inputs!F$97</f>
        <v>M$</v>
      </c>
      <c r="G178" s="179">
        <f>Inputs!G$97</f>
        <v>20</v>
      </c>
      <c r="I178" s="179"/>
      <c r="J178" s="179"/>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row>
    <row r="179" spans="1:35" s="158" customFormat="1" x14ac:dyDescent="0.35">
      <c r="A179" s="11"/>
      <c r="B179" s="11"/>
      <c r="C179" s="156"/>
      <c r="D179" s="157"/>
      <c r="E179" s="158" t="str">
        <f>Inputs!E$70</f>
        <v>Pre-production period</v>
      </c>
      <c r="F179" s="158" t="str">
        <f>Inputs!F$70</f>
        <v>years</v>
      </c>
      <c r="G179" s="158">
        <f>Inputs!G$70</f>
        <v>2</v>
      </c>
      <c r="I179" s="179"/>
      <c r="J179" s="179"/>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row>
    <row r="180" spans="1:35" s="158" customFormat="1" x14ac:dyDescent="0.35">
      <c r="A180" s="11"/>
      <c r="B180" s="11"/>
      <c r="C180" s="156"/>
      <c r="D180" s="157"/>
      <c r="E180" s="158" t="str">
        <f>'T&amp;E'!E$14</f>
        <v>Pre-production period flag</v>
      </c>
      <c r="F180" s="158" t="str">
        <f>'T&amp;E'!F$14</f>
        <v>flag</v>
      </c>
      <c r="G180" s="194"/>
      <c r="I180" s="158">
        <f>'T&amp;E'!I$14</f>
        <v>2</v>
      </c>
      <c r="J180" s="179"/>
      <c r="K180" s="158">
        <f>'T&amp;E'!K$14</f>
        <v>1</v>
      </c>
      <c r="L180" s="158">
        <f>'T&amp;E'!L$14</f>
        <v>1</v>
      </c>
      <c r="M180" s="158">
        <f>'T&amp;E'!M$14</f>
        <v>0</v>
      </c>
      <c r="N180" s="158">
        <f>'T&amp;E'!N$14</f>
        <v>0</v>
      </c>
      <c r="O180" s="158">
        <f>'T&amp;E'!O$14</f>
        <v>0</v>
      </c>
      <c r="P180" s="158">
        <f>'T&amp;E'!P$14</f>
        <v>0</v>
      </c>
      <c r="Q180" s="158">
        <f>'T&amp;E'!Q$14</f>
        <v>0</v>
      </c>
      <c r="R180" s="158">
        <f>'T&amp;E'!R$14</f>
        <v>0</v>
      </c>
      <c r="S180" s="158">
        <f>'T&amp;E'!S$14</f>
        <v>0</v>
      </c>
      <c r="T180" s="158">
        <f>'T&amp;E'!T$14</f>
        <v>0</v>
      </c>
      <c r="U180" s="158">
        <f>'T&amp;E'!U$14</f>
        <v>0</v>
      </c>
      <c r="V180" s="158">
        <f>'T&amp;E'!V$14</f>
        <v>0</v>
      </c>
      <c r="W180" s="158">
        <f>'T&amp;E'!W$14</f>
        <v>0</v>
      </c>
      <c r="X180" s="158">
        <f>'T&amp;E'!X$14</f>
        <v>0</v>
      </c>
      <c r="Y180" s="158">
        <f>'T&amp;E'!Y$14</f>
        <v>0</v>
      </c>
      <c r="Z180" s="158">
        <f>'T&amp;E'!Z$14</f>
        <v>0</v>
      </c>
      <c r="AA180" s="158">
        <f>'T&amp;E'!AA$14</f>
        <v>0</v>
      </c>
      <c r="AB180" s="158">
        <f>'T&amp;E'!AB$14</f>
        <v>0</v>
      </c>
      <c r="AC180" s="158">
        <f>'T&amp;E'!AC$14</f>
        <v>0</v>
      </c>
      <c r="AD180" s="158">
        <f>'T&amp;E'!AD$14</f>
        <v>0</v>
      </c>
      <c r="AE180" s="158">
        <f>'T&amp;E'!AE$14</f>
        <v>0</v>
      </c>
      <c r="AF180" s="158">
        <f>'T&amp;E'!AF$14</f>
        <v>0</v>
      </c>
      <c r="AG180" s="158">
        <f>'T&amp;E'!AG$14</f>
        <v>0</v>
      </c>
      <c r="AH180" s="158">
        <f>'T&amp;E'!AH$14</f>
        <v>0</v>
      </c>
      <c r="AI180" s="158">
        <f>'T&amp;E'!AI$14</f>
        <v>0</v>
      </c>
    </row>
    <row r="181" spans="1:35" x14ac:dyDescent="0.35">
      <c r="E181" s="46" t="s">
        <v>600</v>
      </c>
      <c r="F181" s="46" t="s">
        <v>88</v>
      </c>
      <c r="I181" s="177">
        <f>SUM(K181:AI181)</f>
        <v>20</v>
      </c>
      <c r="J181" s="177"/>
      <c r="K181" s="178">
        <f t="shared" ref="K181:AI181" si="61">$G178/$G179*K180</f>
        <v>10</v>
      </c>
      <c r="L181" s="178">
        <f t="shared" si="61"/>
        <v>10</v>
      </c>
      <c r="M181" s="178">
        <f t="shared" si="61"/>
        <v>0</v>
      </c>
      <c r="N181" s="178">
        <f t="shared" si="61"/>
        <v>0</v>
      </c>
      <c r="O181" s="178">
        <f t="shared" si="61"/>
        <v>0</v>
      </c>
      <c r="P181" s="178">
        <f t="shared" si="61"/>
        <v>0</v>
      </c>
      <c r="Q181" s="178">
        <f t="shared" si="61"/>
        <v>0</v>
      </c>
      <c r="R181" s="178">
        <f t="shared" si="61"/>
        <v>0</v>
      </c>
      <c r="S181" s="178">
        <f t="shared" si="61"/>
        <v>0</v>
      </c>
      <c r="T181" s="178">
        <f t="shared" si="61"/>
        <v>0</v>
      </c>
      <c r="U181" s="178">
        <f t="shared" si="61"/>
        <v>0</v>
      </c>
      <c r="V181" s="178">
        <f t="shared" si="61"/>
        <v>0</v>
      </c>
      <c r="W181" s="178">
        <f t="shared" si="61"/>
        <v>0</v>
      </c>
      <c r="X181" s="178">
        <f t="shared" si="61"/>
        <v>0</v>
      </c>
      <c r="Y181" s="178">
        <f t="shared" si="61"/>
        <v>0</v>
      </c>
      <c r="Z181" s="178">
        <f t="shared" si="61"/>
        <v>0</v>
      </c>
      <c r="AA181" s="178">
        <f t="shared" si="61"/>
        <v>0</v>
      </c>
      <c r="AB181" s="178">
        <f t="shared" si="61"/>
        <v>0</v>
      </c>
      <c r="AC181" s="178">
        <f t="shared" si="61"/>
        <v>0</v>
      </c>
      <c r="AD181" s="178">
        <f t="shared" si="61"/>
        <v>0</v>
      </c>
      <c r="AE181" s="178">
        <f t="shared" si="61"/>
        <v>0</v>
      </c>
      <c r="AF181" s="178">
        <f t="shared" si="61"/>
        <v>0</v>
      </c>
      <c r="AG181" s="178">
        <f t="shared" si="61"/>
        <v>0</v>
      </c>
      <c r="AH181" s="178">
        <f t="shared" si="61"/>
        <v>0</v>
      </c>
      <c r="AI181" s="178">
        <f t="shared" si="61"/>
        <v>0</v>
      </c>
    </row>
    <row r="182" spans="1:35" x14ac:dyDescent="0.35">
      <c r="I182" s="177"/>
      <c r="J182" s="177"/>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c r="AH182" s="178"/>
      <c r="AI182" s="178"/>
    </row>
    <row r="183" spans="1:35" x14ac:dyDescent="0.35">
      <c r="D183" s="87" t="s">
        <v>87</v>
      </c>
      <c r="I183" s="177"/>
      <c r="J183" s="177"/>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c r="AH183" s="178"/>
      <c r="AI183" s="178"/>
    </row>
    <row r="184" spans="1:35" s="158" customFormat="1" x14ac:dyDescent="0.35">
      <c r="A184" s="11"/>
      <c r="B184" s="11"/>
      <c r="C184" s="156"/>
      <c r="D184" s="157"/>
      <c r="E184" s="158" t="str">
        <f>Inputs!E$98</f>
        <v>Total tailings facility</v>
      </c>
      <c r="F184" s="158" t="str">
        <f>Inputs!F$98</f>
        <v>M$</v>
      </c>
      <c r="G184" s="179">
        <f>Inputs!G$98</f>
        <v>15</v>
      </c>
      <c r="I184" s="179"/>
      <c r="J184" s="179"/>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row>
    <row r="185" spans="1:35" s="158" customFormat="1" x14ac:dyDescent="0.35">
      <c r="A185" s="11"/>
      <c r="B185" s="11"/>
      <c r="C185" s="156"/>
      <c r="D185" s="157"/>
      <c r="E185" s="158" t="str">
        <f>Inputs!E$70</f>
        <v>Pre-production period</v>
      </c>
      <c r="F185" s="158" t="str">
        <f>Inputs!F$70</f>
        <v>years</v>
      </c>
      <c r="G185" s="158">
        <f>Inputs!G$70</f>
        <v>2</v>
      </c>
      <c r="I185" s="179"/>
      <c r="J185" s="179"/>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row>
    <row r="186" spans="1:35" s="158" customFormat="1" x14ac:dyDescent="0.35">
      <c r="A186" s="11"/>
      <c r="B186" s="11"/>
      <c r="C186" s="156"/>
      <c r="D186" s="157"/>
      <c r="E186" s="158" t="str">
        <f>'T&amp;E'!E$14</f>
        <v>Pre-production period flag</v>
      </c>
      <c r="F186" s="158" t="str">
        <f>'T&amp;E'!F$14</f>
        <v>flag</v>
      </c>
      <c r="G186" s="194"/>
      <c r="I186" s="158">
        <f>'T&amp;E'!I$14</f>
        <v>2</v>
      </c>
      <c r="J186" s="179"/>
      <c r="K186" s="158">
        <f>'T&amp;E'!K$14</f>
        <v>1</v>
      </c>
      <c r="L186" s="158">
        <f>'T&amp;E'!L$14</f>
        <v>1</v>
      </c>
      <c r="M186" s="158">
        <f>'T&amp;E'!M$14</f>
        <v>0</v>
      </c>
      <c r="N186" s="158">
        <f>'T&amp;E'!N$14</f>
        <v>0</v>
      </c>
      <c r="O186" s="158">
        <f>'T&amp;E'!O$14</f>
        <v>0</v>
      </c>
      <c r="P186" s="158">
        <f>'T&amp;E'!P$14</f>
        <v>0</v>
      </c>
      <c r="Q186" s="158">
        <f>'T&amp;E'!Q$14</f>
        <v>0</v>
      </c>
      <c r="R186" s="158">
        <f>'T&amp;E'!R$14</f>
        <v>0</v>
      </c>
      <c r="S186" s="158">
        <f>'T&amp;E'!S$14</f>
        <v>0</v>
      </c>
      <c r="T186" s="158">
        <f>'T&amp;E'!T$14</f>
        <v>0</v>
      </c>
      <c r="U186" s="158">
        <f>'T&amp;E'!U$14</f>
        <v>0</v>
      </c>
      <c r="V186" s="158">
        <f>'T&amp;E'!V$14</f>
        <v>0</v>
      </c>
      <c r="W186" s="158">
        <f>'T&amp;E'!W$14</f>
        <v>0</v>
      </c>
      <c r="X186" s="158">
        <f>'T&amp;E'!X$14</f>
        <v>0</v>
      </c>
      <c r="Y186" s="158">
        <f>'T&amp;E'!Y$14</f>
        <v>0</v>
      </c>
      <c r="Z186" s="158">
        <f>'T&amp;E'!Z$14</f>
        <v>0</v>
      </c>
      <c r="AA186" s="158">
        <f>'T&amp;E'!AA$14</f>
        <v>0</v>
      </c>
      <c r="AB186" s="158">
        <f>'T&amp;E'!AB$14</f>
        <v>0</v>
      </c>
      <c r="AC186" s="158">
        <f>'T&amp;E'!AC$14</f>
        <v>0</v>
      </c>
      <c r="AD186" s="158">
        <f>'T&amp;E'!AD$14</f>
        <v>0</v>
      </c>
      <c r="AE186" s="158">
        <f>'T&amp;E'!AE$14</f>
        <v>0</v>
      </c>
      <c r="AF186" s="158">
        <f>'T&amp;E'!AF$14</f>
        <v>0</v>
      </c>
      <c r="AG186" s="158">
        <f>'T&amp;E'!AG$14</f>
        <v>0</v>
      </c>
      <c r="AH186" s="158">
        <f>'T&amp;E'!AH$14</f>
        <v>0</v>
      </c>
      <c r="AI186" s="158">
        <f>'T&amp;E'!AI$14</f>
        <v>0</v>
      </c>
    </row>
    <row r="187" spans="1:35" x14ac:dyDescent="0.35">
      <c r="E187" s="46" t="s">
        <v>601</v>
      </c>
      <c r="F187" s="46" t="s">
        <v>88</v>
      </c>
      <c r="I187" s="177">
        <f>SUM(K187:AI187)</f>
        <v>15</v>
      </c>
      <c r="J187" s="177"/>
      <c r="K187" s="178">
        <f t="shared" ref="K187:AI187" si="62">$G184/$G185*K186</f>
        <v>7.5</v>
      </c>
      <c r="L187" s="178">
        <f t="shared" si="62"/>
        <v>7.5</v>
      </c>
      <c r="M187" s="178">
        <f t="shared" si="62"/>
        <v>0</v>
      </c>
      <c r="N187" s="178">
        <f t="shared" si="62"/>
        <v>0</v>
      </c>
      <c r="O187" s="178">
        <f t="shared" si="62"/>
        <v>0</v>
      </c>
      <c r="P187" s="178">
        <f t="shared" si="62"/>
        <v>0</v>
      </c>
      <c r="Q187" s="178">
        <f t="shared" si="62"/>
        <v>0</v>
      </c>
      <c r="R187" s="178">
        <f t="shared" si="62"/>
        <v>0</v>
      </c>
      <c r="S187" s="178">
        <f t="shared" si="62"/>
        <v>0</v>
      </c>
      <c r="T187" s="178">
        <f t="shared" si="62"/>
        <v>0</v>
      </c>
      <c r="U187" s="178">
        <f t="shared" si="62"/>
        <v>0</v>
      </c>
      <c r="V187" s="178">
        <f t="shared" si="62"/>
        <v>0</v>
      </c>
      <c r="W187" s="178">
        <f t="shared" si="62"/>
        <v>0</v>
      </c>
      <c r="X187" s="178">
        <f t="shared" si="62"/>
        <v>0</v>
      </c>
      <c r="Y187" s="178">
        <f t="shared" si="62"/>
        <v>0</v>
      </c>
      <c r="Z187" s="178">
        <f t="shared" si="62"/>
        <v>0</v>
      </c>
      <c r="AA187" s="178">
        <f t="shared" si="62"/>
        <v>0</v>
      </c>
      <c r="AB187" s="178">
        <f t="shared" si="62"/>
        <v>0</v>
      </c>
      <c r="AC187" s="178">
        <f t="shared" si="62"/>
        <v>0</v>
      </c>
      <c r="AD187" s="178">
        <f t="shared" si="62"/>
        <v>0</v>
      </c>
      <c r="AE187" s="178">
        <f t="shared" si="62"/>
        <v>0</v>
      </c>
      <c r="AF187" s="178">
        <f t="shared" si="62"/>
        <v>0</v>
      </c>
      <c r="AG187" s="178">
        <f t="shared" si="62"/>
        <v>0</v>
      </c>
      <c r="AH187" s="178">
        <f t="shared" si="62"/>
        <v>0</v>
      </c>
      <c r="AI187" s="178">
        <f t="shared" si="62"/>
        <v>0</v>
      </c>
    </row>
    <row r="188" spans="1:35" x14ac:dyDescent="0.35">
      <c r="I188" s="177"/>
      <c r="J188" s="177"/>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c r="AH188" s="178"/>
      <c r="AI188" s="178"/>
    </row>
    <row r="189" spans="1:35" x14ac:dyDescent="0.35">
      <c r="D189" s="87" t="s">
        <v>396</v>
      </c>
      <c r="I189" s="177"/>
      <c r="J189" s="177"/>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c r="AH189" s="178"/>
      <c r="AI189" s="178"/>
    </row>
    <row r="190" spans="1:35" x14ac:dyDescent="0.35">
      <c r="E190" s="46" t="str">
        <f>E$163</f>
        <v>Equipment purchases and installation (original)</v>
      </c>
      <c r="F190" s="46" t="str">
        <f>F$163</f>
        <v>M$</v>
      </c>
      <c r="I190" s="177">
        <f>I$163</f>
        <v>90</v>
      </c>
      <c r="J190" s="177"/>
      <c r="K190" s="177">
        <f t="shared" ref="K190:AI190" si="63">K$163</f>
        <v>45</v>
      </c>
      <c r="L190" s="177">
        <f t="shared" si="63"/>
        <v>45</v>
      </c>
      <c r="M190" s="177">
        <f t="shared" si="63"/>
        <v>0</v>
      </c>
      <c r="N190" s="177">
        <f t="shared" si="63"/>
        <v>0</v>
      </c>
      <c r="O190" s="177">
        <f t="shared" si="63"/>
        <v>0</v>
      </c>
      <c r="P190" s="177">
        <f t="shared" si="63"/>
        <v>0</v>
      </c>
      <c r="Q190" s="177">
        <f t="shared" si="63"/>
        <v>0</v>
      </c>
      <c r="R190" s="177">
        <f t="shared" si="63"/>
        <v>0</v>
      </c>
      <c r="S190" s="177">
        <f t="shared" si="63"/>
        <v>0</v>
      </c>
      <c r="T190" s="177">
        <f t="shared" si="63"/>
        <v>0</v>
      </c>
      <c r="U190" s="177">
        <f t="shared" si="63"/>
        <v>0</v>
      </c>
      <c r="V190" s="177">
        <f t="shared" si="63"/>
        <v>0</v>
      </c>
      <c r="W190" s="177">
        <f t="shared" si="63"/>
        <v>0</v>
      </c>
      <c r="X190" s="177">
        <f t="shared" si="63"/>
        <v>0</v>
      </c>
      <c r="Y190" s="177">
        <f t="shared" si="63"/>
        <v>0</v>
      </c>
      <c r="Z190" s="177">
        <f t="shared" si="63"/>
        <v>0</v>
      </c>
      <c r="AA190" s="177">
        <f t="shared" si="63"/>
        <v>0</v>
      </c>
      <c r="AB190" s="177">
        <f t="shared" si="63"/>
        <v>0</v>
      </c>
      <c r="AC190" s="177">
        <f t="shared" si="63"/>
        <v>0</v>
      </c>
      <c r="AD190" s="177">
        <f t="shared" si="63"/>
        <v>0</v>
      </c>
      <c r="AE190" s="177">
        <f t="shared" si="63"/>
        <v>0</v>
      </c>
      <c r="AF190" s="177">
        <f t="shared" si="63"/>
        <v>0</v>
      </c>
      <c r="AG190" s="177">
        <f t="shared" si="63"/>
        <v>0</v>
      </c>
      <c r="AH190" s="177">
        <f t="shared" si="63"/>
        <v>0</v>
      </c>
      <c r="AI190" s="177">
        <f t="shared" si="63"/>
        <v>0</v>
      </c>
    </row>
    <row r="191" spans="1:35" x14ac:dyDescent="0.35">
      <c r="E191" s="46" t="str">
        <f>E$169</f>
        <v>Pre-production and site preparation (original)</v>
      </c>
      <c r="F191" s="46" t="str">
        <f>F$169</f>
        <v>M$</v>
      </c>
      <c r="I191" s="177">
        <f>I$169</f>
        <v>5</v>
      </c>
      <c r="J191" s="177"/>
      <c r="K191" s="177">
        <f t="shared" ref="K191:AI191" si="64">K$169</f>
        <v>2.5</v>
      </c>
      <c r="L191" s="177">
        <f t="shared" si="64"/>
        <v>2.5</v>
      </c>
      <c r="M191" s="177">
        <f t="shared" si="64"/>
        <v>0</v>
      </c>
      <c r="N191" s="177">
        <f t="shared" si="64"/>
        <v>0</v>
      </c>
      <c r="O191" s="177">
        <f t="shared" si="64"/>
        <v>0</v>
      </c>
      <c r="P191" s="177">
        <f t="shared" si="64"/>
        <v>0</v>
      </c>
      <c r="Q191" s="177">
        <f t="shared" si="64"/>
        <v>0</v>
      </c>
      <c r="R191" s="177">
        <f t="shared" si="64"/>
        <v>0</v>
      </c>
      <c r="S191" s="177">
        <f t="shared" si="64"/>
        <v>0</v>
      </c>
      <c r="T191" s="177">
        <f t="shared" si="64"/>
        <v>0</v>
      </c>
      <c r="U191" s="177">
        <f t="shared" si="64"/>
        <v>0</v>
      </c>
      <c r="V191" s="177">
        <f t="shared" si="64"/>
        <v>0</v>
      </c>
      <c r="W191" s="177">
        <f t="shared" si="64"/>
        <v>0</v>
      </c>
      <c r="X191" s="177">
        <f t="shared" si="64"/>
        <v>0</v>
      </c>
      <c r="Y191" s="177">
        <f t="shared" si="64"/>
        <v>0</v>
      </c>
      <c r="Z191" s="177">
        <f t="shared" si="64"/>
        <v>0</v>
      </c>
      <c r="AA191" s="177">
        <f t="shared" si="64"/>
        <v>0</v>
      </c>
      <c r="AB191" s="177">
        <f t="shared" si="64"/>
        <v>0</v>
      </c>
      <c r="AC191" s="177">
        <f t="shared" si="64"/>
        <v>0</v>
      </c>
      <c r="AD191" s="177">
        <f t="shared" si="64"/>
        <v>0</v>
      </c>
      <c r="AE191" s="177">
        <f t="shared" si="64"/>
        <v>0</v>
      </c>
      <c r="AF191" s="177">
        <f t="shared" si="64"/>
        <v>0</v>
      </c>
      <c r="AG191" s="177">
        <f t="shared" si="64"/>
        <v>0</v>
      </c>
      <c r="AH191" s="177">
        <f t="shared" si="64"/>
        <v>0</v>
      </c>
      <c r="AI191" s="177">
        <f t="shared" si="64"/>
        <v>0</v>
      </c>
    </row>
    <row r="192" spans="1:35" x14ac:dyDescent="0.35">
      <c r="E192" s="46" t="str">
        <f>E$175</f>
        <v>Facilities and buildings (original)</v>
      </c>
      <c r="F192" s="46" t="str">
        <f>F$175</f>
        <v>M$</v>
      </c>
      <c r="I192" s="177">
        <f>I$175</f>
        <v>30</v>
      </c>
      <c r="J192" s="177"/>
      <c r="K192" s="177">
        <f t="shared" ref="K192:AI192" si="65">K$175</f>
        <v>15</v>
      </c>
      <c r="L192" s="177">
        <f t="shared" si="65"/>
        <v>15</v>
      </c>
      <c r="M192" s="177">
        <f t="shared" si="65"/>
        <v>0</v>
      </c>
      <c r="N192" s="177">
        <f t="shared" si="65"/>
        <v>0</v>
      </c>
      <c r="O192" s="177">
        <f t="shared" si="65"/>
        <v>0</v>
      </c>
      <c r="P192" s="177">
        <f t="shared" si="65"/>
        <v>0</v>
      </c>
      <c r="Q192" s="177">
        <f t="shared" si="65"/>
        <v>0</v>
      </c>
      <c r="R192" s="177">
        <f t="shared" si="65"/>
        <v>0</v>
      </c>
      <c r="S192" s="177">
        <f t="shared" si="65"/>
        <v>0</v>
      </c>
      <c r="T192" s="177">
        <f t="shared" si="65"/>
        <v>0</v>
      </c>
      <c r="U192" s="177">
        <f t="shared" si="65"/>
        <v>0</v>
      </c>
      <c r="V192" s="177">
        <f t="shared" si="65"/>
        <v>0</v>
      </c>
      <c r="W192" s="177">
        <f t="shared" si="65"/>
        <v>0</v>
      </c>
      <c r="X192" s="177">
        <f t="shared" si="65"/>
        <v>0</v>
      </c>
      <c r="Y192" s="177">
        <f t="shared" si="65"/>
        <v>0</v>
      </c>
      <c r="Z192" s="177">
        <f t="shared" si="65"/>
        <v>0</v>
      </c>
      <c r="AA192" s="177">
        <f t="shared" si="65"/>
        <v>0</v>
      </c>
      <c r="AB192" s="177">
        <f t="shared" si="65"/>
        <v>0</v>
      </c>
      <c r="AC192" s="177">
        <f t="shared" si="65"/>
        <v>0</v>
      </c>
      <c r="AD192" s="177">
        <f t="shared" si="65"/>
        <v>0</v>
      </c>
      <c r="AE192" s="177">
        <f t="shared" si="65"/>
        <v>0</v>
      </c>
      <c r="AF192" s="177">
        <f t="shared" si="65"/>
        <v>0</v>
      </c>
      <c r="AG192" s="177">
        <f t="shared" si="65"/>
        <v>0</v>
      </c>
      <c r="AH192" s="177">
        <f t="shared" si="65"/>
        <v>0</v>
      </c>
      <c r="AI192" s="177">
        <f t="shared" si="65"/>
        <v>0</v>
      </c>
    </row>
    <row r="193" spans="1:35" x14ac:dyDescent="0.35">
      <c r="E193" s="46" t="str">
        <f>E$181</f>
        <v>Engineering and management (original)</v>
      </c>
      <c r="F193" s="46" t="str">
        <f>F$181</f>
        <v>M$</v>
      </c>
      <c r="I193" s="177">
        <f>I$181</f>
        <v>20</v>
      </c>
      <c r="J193" s="177"/>
      <c r="K193" s="177">
        <f t="shared" ref="K193:AI193" si="66">K$181</f>
        <v>10</v>
      </c>
      <c r="L193" s="177">
        <f t="shared" si="66"/>
        <v>10</v>
      </c>
      <c r="M193" s="177">
        <f t="shared" si="66"/>
        <v>0</v>
      </c>
      <c r="N193" s="177">
        <f t="shared" si="66"/>
        <v>0</v>
      </c>
      <c r="O193" s="177">
        <f t="shared" si="66"/>
        <v>0</v>
      </c>
      <c r="P193" s="177">
        <f t="shared" si="66"/>
        <v>0</v>
      </c>
      <c r="Q193" s="177">
        <f t="shared" si="66"/>
        <v>0</v>
      </c>
      <c r="R193" s="177">
        <f t="shared" si="66"/>
        <v>0</v>
      </c>
      <c r="S193" s="177">
        <f t="shared" si="66"/>
        <v>0</v>
      </c>
      <c r="T193" s="177">
        <f t="shared" si="66"/>
        <v>0</v>
      </c>
      <c r="U193" s="177">
        <f t="shared" si="66"/>
        <v>0</v>
      </c>
      <c r="V193" s="177">
        <f t="shared" si="66"/>
        <v>0</v>
      </c>
      <c r="W193" s="177">
        <f t="shared" si="66"/>
        <v>0</v>
      </c>
      <c r="X193" s="177">
        <f t="shared" si="66"/>
        <v>0</v>
      </c>
      <c r="Y193" s="177">
        <f t="shared" si="66"/>
        <v>0</v>
      </c>
      <c r="Z193" s="177">
        <f t="shared" si="66"/>
        <v>0</v>
      </c>
      <c r="AA193" s="177">
        <f t="shared" si="66"/>
        <v>0</v>
      </c>
      <c r="AB193" s="177">
        <f t="shared" si="66"/>
        <v>0</v>
      </c>
      <c r="AC193" s="177">
        <f t="shared" si="66"/>
        <v>0</v>
      </c>
      <c r="AD193" s="177">
        <f t="shared" si="66"/>
        <v>0</v>
      </c>
      <c r="AE193" s="177">
        <f t="shared" si="66"/>
        <v>0</v>
      </c>
      <c r="AF193" s="177">
        <f t="shared" si="66"/>
        <v>0</v>
      </c>
      <c r="AG193" s="177">
        <f t="shared" si="66"/>
        <v>0</v>
      </c>
      <c r="AH193" s="177">
        <f t="shared" si="66"/>
        <v>0</v>
      </c>
      <c r="AI193" s="177">
        <f t="shared" si="66"/>
        <v>0</v>
      </c>
    </row>
    <row r="194" spans="1:35" x14ac:dyDescent="0.35">
      <c r="E194" s="46" t="str">
        <f>E$187</f>
        <v>Tailings facility (original)</v>
      </c>
      <c r="F194" s="46" t="str">
        <f>F$187</f>
        <v>M$</v>
      </c>
      <c r="I194" s="177">
        <f>I$187</f>
        <v>15</v>
      </c>
      <c r="J194" s="177"/>
      <c r="K194" s="177">
        <f t="shared" ref="K194:AI194" si="67">K$187</f>
        <v>7.5</v>
      </c>
      <c r="L194" s="177">
        <f t="shared" si="67"/>
        <v>7.5</v>
      </c>
      <c r="M194" s="177">
        <f t="shared" si="67"/>
        <v>0</v>
      </c>
      <c r="N194" s="177">
        <f t="shared" si="67"/>
        <v>0</v>
      </c>
      <c r="O194" s="177">
        <f t="shared" si="67"/>
        <v>0</v>
      </c>
      <c r="P194" s="177">
        <f t="shared" si="67"/>
        <v>0</v>
      </c>
      <c r="Q194" s="177">
        <f t="shared" si="67"/>
        <v>0</v>
      </c>
      <c r="R194" s="177">
        <f t="shared" si="67"/>
        <v>0</v>
      </c>
      <c r="S194" s="177">
        <f t="shared" si="67"/>
        <v>0</v>
      </c>
      <c r="T194" s="177">
        <f t="shared" si="67"/>
        <v>0</v>
      </c>
      <c r="U194" s="177">
        <f t="shared" si="67"/>
        <v>0</v>
      </c>
      <c r="V194" s="177">
        <f t="shared" si="67"/>
        <v>0</v>
      </c>
      <c r="W194" s="177">
        <f t="shared" si="67"/>
        <v>0</v>
      </c>
      <c r="X194" s="177">
        <f t="shared" si="67"/>
        <v>0</v>
      </c>
      <c r="Y194" s="177">
        <f t="shared" si="67"/>
        <v>0</v>
      </c>
      <c r="Z194" s="177">
        <f t="shared" si="67"/>
        <v>0</v>
      </c>
      <c r="AA194" s="177">
        <f t="shared" si="67"/>
        <v>0</v>
      </c>
      <c r="AB194" s="177">
        <f t="shared" si="67"/>
        <v>0</v>
      </c>
      <c r="AC194" s="177">
        <f t="shared" si="67"/>
        <v>0</v>
      </c>
      <c r="AD194" s="177">
        <f t="shared" si="67"/>
        <v>0</v>
      </c>
      <c r="AE194" s="177">
        <f t="shared" si="67"/>
        <v>0</v>
      </c>
      <c r="AF194" s="177">
        <f t="shared" si="67"/>
        <v>0</v>
      </c>
      <c r="AG194" s="177">
        <f t="shared" si="67"/>
        <v>0</v>
      </c>
      <c r="AH194" s="177">
        <f t="shared" si="67"/>
        <v>0</v>
      </c>
      <c r="AI194" s="177">
        <f t="shared" si="67"/>
        <v>0</v>
      </c>
    </row>
    <row r="195" spans="1:35" s="150" customFormat="1" x14ac:dyDescent="0.35">
      <c r="A195" s="12"/>
      <c r="B195" s="12"/>
      <c r="C195" s="148"/>
      <c r="D195" s="149"/>
      <c r="E195" s="150" t="s">
        <v>602</v>
      </c>
      <c r="F195" s="150" t="s">
        <v>88</v>
      </c>
      <c r="G195" s="232"/>
      <c r="I195" s="563">
        <f>SUM(K195:AI195)</f>
        <v>160</v>
      </c>
      <c r="J195" s="563"/>
      <c r="K195" s="433">
        <f>SUM(K190:K194)</f>
        <v>80</v>
      </c>
      <c r="L195" s="433">
        <f t="shared" ref="L195:AI195" si="68">SUM(L190:L194)</f>
        <v>80</v>
      </c>
      <c r="M195" s="433">
        <f t="shared" si="68"/>
        <v>0</v>
      </c>
      <c r="N195" s="433">
        <f t="shared" si="68"/>
        <v>0</v>
      </c>
      <c r="O195" s="433">
        <f t="shared" si="68"/>
        <v>0</v>
      </c>
      <c r="P195" s="433">
        <f t="shared" si="68"/>
        <v>0</v>
      </c>
      <c r="Q195" s="433">
        <f t="shared" si="68"/>
        <v>0</v>
      </c>
      <c r="R195" s="433">
        <f t="shared" si="68"/>
        <v>0</v>
      </c>
      <c r="S195" s="433">
        <f t="shared" si="68"/>
        <v>0</v>
      </c>
      <c r="T195" s="433">
        <f t="shared" si="68"/>
        <v>0</v>
      </c>
      <c r="U195" s="433">
        <f t="shared" si="68"/>
        <v>0</v>
      </c>
      <c r="V195" s="433">
        <f t="shared" si="68"/>
        <v>0</v>
      </c>
      <c r="W195" s="433">
        <f t="shared" si="68"/>
        <v>0</v>
      </c>
      <c r="X195" s="433">
        <f t="shared" si="68"/>
        <v>0</v>
      </c>
      <c r="Y195" s="433">
        <f t="shared" si="68"/>
        <v>0</v>
      </c>
      <c r="Z195" s="433">
        <f t="shared" si="68"/>
        <v>0</v>
      </c>
      <c r="AA195" s="433">
        <f t="shared" si="68"/>
        <v>0</v>
      </c>
      <c r="AB195" s="433">
        <f t="shared" si="68"/>
        <v>0</v>
      </c>
      <c r="AC195" s="433">
        <f t="shared" si="68"/>
        <v>0</v>
      </c>
      <c r="AD195" s="433">
        <f t="shared" si="68"/>
        <v>0</v>
      </c>
      <c r="AE195" s="433">
        <f t="shared" si="68"/>
        <v>0</v>
      </c>
      <c r="AF195" s="433">
        <f t="shared" si="68"/>
        <v>0</v>
      </c>
      <c r="AG195" s="433">
        <f t="shared" si="68"/>
        <v>0</v>
      </c>
      <c r="AH195" s="433">
        <f t="shared" si="68"/>
        <v>0</v>
      </c>
      <c r="AI195" s="433">
        <f t="shared" si="68"/>
        <v>0</v>
      </c>
    </row>
    <row r="196" spans="1:35" x14ac:dyDescent="0.35">
      <c r="I196" s="177"/>
      <c r="J196" s="177"/>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c r="AH196" s="178"/>
      <c r="AI196" s="178"/>
    </row>
    <row r="197" spans="1:35" x14ac:dyDescent="0.35">
      <c r="D197" s="87" t="s">
        <v>1420</v>
      </c>
      <c r="I197" s="177"/>
      <c r="J197" s="177"/>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c r="AH197" s="178"/>
      <c r="AI197" s="178"/>
    </row>
    <row r="198" spans="1:35" x14ac:dyDescent="0.35">
      <c r="E198" s="46" t="str">
        <f>E$195</f>
        <v>Project capital costs (original)</v>
      </c>
      <c r="F198" s="46" t="str">
        <f>F$195</f>
        <v>M$</v>
      </c>
      <c r="I198" s="177">
        <f>I$195</f>
        <v>160</v>
      </c>
      <c r="J198" s="177"/>
      <c r="K198" s="177">
        <f t="shared" ref="K198:AI198" si="69">K$195</f>
        <v>80</v>
      </c>
      <c r="L198" s="177">
        <f t="shared" si="69"/>
        <v>80</v>
      </c>
      <c r="M198" s="177">
        <f t="shared" si="69"/>
        <v>0</v>
      </c>
      <c r="N198" s="177">
        <f t="shared" si="69"/>
        <v>0</v>
      </c>
      <c r="O198" s="177">
        <f t="shared" si="69"/>
        <v>0</v>
      </c>
      <c r="P198" s="177">
        <f t="shared" si="69"/>
        <v>0</v>
      </c>
      <c r="Q198" s="177">
        <f t="shared" si="69"/>
        <v>0</v>
      </c>
      <c r="R198" s="177">
        <f t="shared" si="69"/>
        <v>0</v>
      </c>
      <c r="S198" s="177">
        <f t="shared" si="69"/>
        <v>0</v>
      </c>
      <c r="T198" s="177">
        <f t="shared" si="69"/>
        <v>0</v>
      </c>
      <c r="U198" s="177">
        <f t="shared" si="69"/>
        <v>0</v>
      </c>
      <c r="V198" s="177">
        <f t="shared" si="69"/>
        <v>0</v>
      </c>
      <c r="W198" s="177">
        <f t="shared" si="69"/>
        <v>0</v>
      </c>
      <c r="X198" s="177">
        <f t="shared" si="69"/>
        <v>0</v>
      </c>
      <c r="Y198" s="177">
        <f t="shared" si="69"/>
        <v>0</v>
      </c>
      <c r="Z198" s="177">
        <f t="shared" si="69"/>
        <v>0</v>
      </c>
      <c r="AA198" s="177">
        <f t="shared" si="69"/>
        <v>0</v>
      </c>
      <c r="AB198" s="177">
        <f t="shared" si="69"/>
        <v>0</v>
      </c>
      <c r="AC198" s="177">
        <f t="shared" si="69"/>
        <v>0</v>
      </c>
      <c r="AD198" s="177">
        <f t="shared" si="69"/>
        <v>0</v>
      </c>
      <c r="AE198" s="177">
        <f t="shared" si="69"/>
        <v>0</v>
      </c>
      <c r="AF198" s="177">
        <f t="shared" si="69"/>
        <v>0</v>
      </c>
      <c r="AG198" s="177">
        <f t="shared" si="69"/>
        <v>0</v>
      </c>
      <c r="AH198" s="177">
        <f t="shared" si="69"/>
        <v>0</v>
      </c>
      <c r="AI198" s="177">
        <f t="shared" si="69"/>
        <v>0</v>
      </c>
    </row>
    <row r="199" spans="1:35" x14ac:dyDescent="0.35">
      <c r="E199" s="46" t="s">
        <v>1421</v>
      </c>
      <c r="F199" s="46" t="s">
        <v>88</v>
      </c>
      <c r="G199" s="177">
        <f>SUM(K198:AI198)</f>
        <v>160</v>
      </c>
      <c r="I199" s="177"/>
      <c r="J199" s="177"/>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c r="AH199" s="178"/>
      <c r="AI199" s="178"/>
    </row>
    <row r="200" spans="1:35" x14ac:dyDescent="0.35">
      <c r="I200" s="177"/>
      <c r="J200" s="177"/>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c r="AH200" s="178"/>
      <c r="AI200" s="178"/>
    </row>
    <row r="201" spans="1:35" x14ac:dyDescent="0.35">
      <c r="D201" s="87" t="s">
        <v>1438</v>
      </c>
      <c r="I201" s="177"/>
      <c r="J201" s="177"/>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c r="AH201" s="178"/>
      <c r="AI201" s="178"/>
    </row>
    <row r="202" spans="1:35" x14ac:dyDescent="0.35">
      <c r="E202" s="46" t="str">
        <f>E$195</f>
        <v>Project capital costs (original)</v>
      </c>
      <c r="F202" s="46" t="str">
        <f>F$195</f>
        <v>M$</v>
      </c>
      <c r="I202" s="177">
        <f>I$195</f>
        <v>160</v>
      </c>
      <c r="J202" s="177"/>
      <c r="K202" s="177">
        <f t="shared" ref="K202:AI202" si="70">K$195</f>
        <v>80</v>
      </c>
      <c r="L202" s="177">
        <f t="shared" si="70"/>
        <v>80</v>
      </c>
      <c r="M202" s="177">
        <f t="shared" si="70"/>
        <v>0</v>
      </c>
      <c r="N202" s="177">
        <f t="shared" si="70"/>
        <v>0</v>
      </c>
      <c r="O202" s="177">
        <f t="shared" si="70"/>
        <v>0</v>
      </c>
      <c r="P202" s="177">
        <f t="shared" si="70"/>
        <v>0</v>
      </c>
      <c r="Q202" s="177">
        <f t="shared" si="70"/>
        <v>0</v>
      </c>
      <c r="R202" s="177">
        <f t="shared" si="70"/>
        <v>0</v>
      </c>
      <c r="S202" s="177">
        <f t="shared" si="70"/>
        <v>0</v>
      </c>
      <c r="T202" s="177">
        <f t="shared" si="70"/>
        <v>0</v>
      </c>
      <c r="U202" s="177">
        <f t="shared" si="70"/>
        <v>0</v>
      </c>
      <c r="V202" s="177">
        <f t="shared" si="70"/>
        <v>0</v>
      </c>
      <c r="W202" s="177">
        <f t="shared" si="70"/>
        <v>0</v>
      </c>
      <c r="X202" s="177">
        <f t="shared" si="70"/>
        <v>0</v>
      </c>
      <c r="Y202" s="177">
        <f t="shared" si="70"/>
        <v>0</v>
      </c>
      <c r="Z202" s="177">
        <f t="shared" si="70"/>
        <v>0</v>
      </c>
      <c r="AA202" s="177">
        <f t="shared" si="70"/>
        <v>0</v>
      </c>
      <c r="AB202" s="177">
        <f t="shared" si="70"/>
        <v>0</v>
      </c>
      <c r="AC202" s="177">
        <f t="shared" si="70"/>
        <v>0</v>
      </c>
      <c r="AD202" s="177">
        <f t="shared" si="70"/>
        <v>0</v>
      </c>
      <c r="AE202" s="177">
        <f t="shared" si="70"/>
        <v>0</v>
      </c>
      <c r="AF202" s="177">
        <f t="shared" si="70"/>
        <v>0</v>
      </c>
      <c r="AG202" s="177">
        <f t="shared" si="70"/>
        <v>0</v>
      </c>
      <c r="AH202" s="177">
        <f t="shared" si="70"/>
        <v>0</v>
      </c>
      <c r="AI202" s="177">
        <f t="shared" si="70"/>
        <v>0</v>
      </c>
    </row>
    <row r="203" spans="1:35" s="158" customFormat="1" x14ac:dyDescent="0.35">
      <c r="A203" s="11"/>
      <c r="B203" s="11"/>
      <c r="C203" s="156"/>
      <c r="D203" s="157"/>
      <c r="E203" s="158" t="str">
        <f>'T&amp;E'!E$40</f>
        <v>Investor discount factor</v>
      </c>
      <c r="F203" s="158" t="str">
        <f>'T&amp;E'!F$40</f>
        <v>index</v>
      </c>
      <c r="J203" s="179"/>
      <c r="K203" s="196">
        <f>'T&amp;E'!K$40</f>
        <v>1</v>
      </c>
      <c r="L203" s="196">
        <f>'T&amp;E'!L$40</f>
        <v>0.90909090909090906</v>
      </c>
      <c r="M203" s="196">
        <f>'T&amp;E'!M$40</f>
        <v>0.82644628099173545</v>
      </c>
      <c r="N203" s="196">
        <f>'T&amp;E'!N$40</f>
        <v>0.75131480090157754</v>
      </c>
      <c r="O203" s="196">
        <f>'T&amp;E'!O$40</f>
        <v>0.68301345536507052</v>
      </c>
      <c r="P203" s="196">
        <f>'T&amp;E'!P$40</f>
        <v>0.62092132305915493</v>
      </c>
      <c r="Q203" s="196">
        <f>'T&amp;E'!Q$40</f>
        <v>0.56447393005377722</v>
      </c>
      <c r="R203" s="196">
        <f>'T&amp;E'!R$40</f>
        <v>0.51315811823070645</v>
      </c>
      <c r="S203" s="196">
        <f>'T&amp;E'!S$40</f>
        <v>0.46650738020973315</v>
      </c>
      <c r="T203" s="196">
        <f>'T&amp;E'!T$40</f>
        <v>0.42409761837248466</v>
      </c>
      <c r="U203" s="196">
        <f>'T&amp;E'!U$40</f>
        <v>0.38554328942953148</v>
      </c>
      <c r="V203" s="196">
        <f>'T&amp;E'!V$40</f>
        <v>0.3504938994813922</v>
      </c>
      <c r="W203" s="196">
        <f>'T&amp;E'!W$40</f>
        <v>0.31863081771035656</v>
      </c>
      <c r="X203" s="196">
        <f>'T&amp;E'!X$40</f>
        <v>0.28966437973668779</v>
      </c>
      <c r="Y203" s="196">
        <f>'T&amp;E'!Y$40</f>
        <v>0.26333125430607973</v>
      </c>
      <c r="Z203" s="196">
        <f>'T&amp;E'!Z$40</f>
        <v>0.23939204936916339</v>
      </c>
      <c r="AA203" s="196">
        <f>'T&amp;E'!AA$40</f>
        <v>0.21762913579014853</v>
      </c>
      <c r="AB203" s="196">
        <f>'T&amp;E'!AB$40</f>
        <v>0.19784466890013502</v>
      </c>
      <c r="AC203" s="196">
        <f>'T&amp;E'!AC$40</f>
        <v>0.17985878990921364</v>
      </c>
      <c r="AD203" s="196">
        <f>'T&amp;E'!AD$40</f>
        <v>0.16350799082655781</v>
      </c>
      <c r="AE203" s="196">
        <f>'T&amp;E'!AE$40</f>
        <v>0.14864362802414349</v>
      </c>
      <c r="AF203" s="196">
        <f>'T&amp;E'!AF$40</f>
        <v>0.13513057093103953</v>
      </c>
      <c r="AG203" s="196">
        <f>'T&amp;E'!AG$40</f>
        <v>0.12284597357367227</v>
      </c>
      <c r="AH203" s="196">
        <f>'T&amp;E'!AH$40</f>
        <v>0.11167815779424752</v>
      </c>
      <c r="AI203" s="196">
        <f>'T&amp;E'!AI$40</f>
        <v>0.10152559799477048</v>
      </c>
    </row>
    <row r="204" spans="1:35" s="150" customFormat="1" x14ac:dyDescent="0.35">
      <c r="A204" s="12"/>
      <c r="B204" s="12"/>
      <c r="C204" s="148"/>
      <c r="D204" s="149"/>
      <c r="E204" s="150" t="s">
        <v>1440</v>
      </c>
      <c r="F204" s="150" t="s">
        <v>230</v>
      </c>
      <c r="G204" s="232"/>
      <c r="I204" s="563">
        <f>SUM(K204:AI204)</f>
        <v>152.72727272727272</v>
      </c>
      <c r="J204" s="563"/>
      <c r="K204" s="433">
        <f>K202*K203</f>
        <v>80</v>
      </c>
      <c r="L204" s="433">
        <f t="shared" ref="L204:AI204" si="71">L202*L203</f>
        <v>72.72727272727272</v>
      </c>
      <c r="M204" s="433">
        <f t="shared" si="71"/>
        <v>0</v>
      </c>
      <c r="N204" s="433">
        <f t="shared" si="71"/>
        <v>0</v>
      </c>
      <c r="O204" s="433">
        <f t="shared" si="71"/>
        <v>0</v>
      </c>
      <c r="P204" s="433">
        <f t="shared" si="71"/>
        <v>0</v>
      </c>
      <c r="Q204" s="433">
        <f t="shared" si="71"/>
        <v>0</v>
      </c>
      <c r="R204" s="433">
        <f t="shared" si="71"/>
        <v>0</v>
      </c>
      <c r="S204" s="433">
        <f t="shared" si="71"/>
        <v>0</v>
      </c>
      <c r="T204" s="433">
        <f t="shared" si="71"/>
        <v>0</v>
      </c>
      <c r="U204" s="433">
        <f t="shared" si="71"/>
        <v>0</v>
      </c>
      <c r="V204" s="433">
        <f t="shared" si="71"/>
        <v>0</v>
      </c>
      <c r="W204" s="433">
        <f t="shared" si="71"/>
        <v>0</v>
      </c>
      <c r="X204" s="433">
        <f t="shared" si="71"/>
        <v>0</v>
      </c>
      <c r="Y204" s="433">
        <f t="shared" si="71"/>
        <v>0</v>
      </c>
      <c r="Z204" s="433">
        <f t="shared" si="71"/>
        <v>0</v>
      </c>
      <c r="AA204" s="433">
        <f t="shared" si="71"/>
        <v>0</v>
      </c>
      <c r="AB204" s="433">
        <f t="shared" si="71"/>
        <v>0</v>
      </c>
      <c r="AC204" s="433">
        <f t="shared" si="71"/>
        <v>0</v>
      </c>
      <c r="AD204" s="433">
        <f t="shared" si="71"/>
        <v>0</v>
      </c>
      <c r="AE204" s="433">
        <f t="shared" si="71"/>
        <v>0</v>
      </c>
      <c r="AF204" s="433">
        <f t="shared" si="71"/>
        <v>0</v>
      </c>
      <c r="AG204" s="433">
        <f t="shared" si="71"/>
        <v>0</v>
      </c>
      <c r="AH204" s="433">
        <f t="shared" si="71"/>
        <v>0</v>
      </c>
      <c r="AI204" s="433">
        <f t="shared" si="71"/>
        <v>0</v>
      </c>
    </row>
    <row r="205" spans="1:35" x14ac:dyDescent="0.35">
      <c r="I205" s="177"/>
      <c r="J205" s="177"/>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c r="AH205" s="178"/>
      <c r="AI205" s="178"/>
    </row>
    <row r="206" spans="1:35" x14ac:dyDescent="0.35">
      <c r="D206" s="87" t="s">
        <v>1439</v>
      </c>
      <c r="I206" s="177"/>
      <c r="J206" s="177"/>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c r="AH206" s="178"/>
      <c r="AI206" s="178"/>
    </row>
    <row r="207" spans="1:35" x14ac:dyDescent="0.35">
      <c r="E207" s="46" t="str">
        <f>E$204</f>
        <v>Discounted project capital costs (original)</v>
      </c>
      <c r="F207" s="46" t="str">
        <f>F$204</f>
        <v>M$, discounted</v>
      </c>
      <c r="I207" s="177">
        <f>I$204</f>
        <v>152.72727272727272</v>
      </c>
      <c r="J207" s="177"/>
      <c r="K207" s="177">
        <f t="shared" ref="K207:AI207" si="72">K$204</f>
        <v>80</v>
      </c>
      <c r="L207" s="177">
        <f t="shared" si="72"/>
        <v>72.72727272727272</v>
      </c>
      <c r="M207" s="177">
        <f t="shared" si="72"/>
        <v>0</v>
      </c>
      <c r="N207" s="177">
        <f t="shared" si="72"/>
        <v>0</v>
      </c>
      <c r="O207" s="177">
        <f t="shared" si="72"/>
        <v>0</v>
      </c>
      <c r="P207" s="177">
        <f t="shared" si="72"/>
        <v>0</v>
      </c>
      <c r="Q207" s="177">
        <f t="shared" si="72"/>
        <v>0</v>
      </c>
      <c r="R207" s="177">
        <f t="shared" si="72"/>
        <v>0</v>
      </c>
      <c r="S207" s="177">
        <f t="shared" si="72"/>
        <v>0</v>
      </c>
      <c r="T207" s="177">
        <f t="shared" si="72"/>
        <v>0</v>
      </c>
      <c r="U207" s="177">
        <f t="shared" si="72"/>
        <v>0</v>
      </c>
      <c r="V207" s="177">
        <f t="shared" si="72"/>
        <v>0</v>
      </c>
      <c r="W207" s="177">
        <f t="shared" si="72"/>
        <v>0</v>
      </c>
      <c r="X207" s="177">
        <f t="shared" si="72"/>
        <v>0</v>
      </c>
      <c r="Y207" s="177">
        <f t="shared" si="72"/>
        <v>0</v>
      </c>
      <c r="Z207" s="177">
        <f t="shared" si="72"/>
        <v>0</v>
      </c>
      <c r="AA207" s="177">
        <f t="shared" si="72"/>
        <v>0</v>
      </c>
      <c r="AB207" s="177">
        <f t="shared" si="72"/>
        <v>0</v>
      </c>
      <c r="AC207" s="177">
        <f t="shared" si="72"/>
        <v>0</v>
      </c>
      <c r="AD207" s="177">
        <f t="shared" si="72"/>
        <v>0</v>
      </c>
      <c r="AE207" s="177">
        <f t="shared" si="72"/>
        <v>0</v>
      </c>
      <c r="AF207" s="177">
        <f t="shared" si="72"/>
        <v>0</v>
      </c>
      <c r="AG207" s="177">
        <f t="shared" si="72"/>
        <v>0</v>
      </c>
      <c r="AH207" s="177">
        <f t="shared" si="72"/>
        <v>0</v>
      </c>
      <c r="AI207" s="177">
        <f t="shared" si="72"/>
        <v>0</v>
      </c>
    </row>
    <row r="208" spans="1:35" x14ac:dyDescent="0.35">
      <c r="E208" s="46" t="s">
        <v>1441</v>
      </c>
      <c r="F208" s="46" t="s">
        <v>230</v>
      </c>
      <c r="G208" s="177">
        <f>SUM(K207:AI207)</f>
        <v>152.72727272727272</v>
      </c>
      <c r="I208" s="177"/>
      <c r="J208" s="177"/>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c r="AH208" s="178"/>
      <c r="AI208" s="178"/>
    </row>
    <row r="209" spans="3:35" x14ac:dyDescent="0.35">
      <c r="I209" s="177"/>
      <c r="J209" s="177"/>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c r="AH209" s="178"/>
      <c r="AI209" s="178"/>
    </row>
    <row r="210" spans="3:35" x14ac:dyDescent="0.35">
      <c r="C210" s="86" t="s">
        <v>397</v>
      </c>
      <c r="I210" s="177"/>
      <c r="J210" s="177"/>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c r="AH210" s="178"/>
      <c r="AI210" s="178"/>
    </row>
    <row r="211" spans="3:35" x14ac:dyDescent="0.35">
      <c r="I211" s="177"/>
      <c r="J211" s="177"/>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c r="AH211" s="178"/>
      <c r="AI211" s="178"/>
    </row>
    <row r="212" spans="3:35" x14ac:dyDescent="0.35">
      <c r="D212" s="87" t="s">
        <v>397</v>
      </c>
      <c r="I212" s="177"/>
      <c r="J212" s="177"/>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c r="AH212" s="178"/>
      <c r="AI212" s="178"/>
    </row>
    <row r="213" spans="3:35" x14ac:dyDescent="0.35">
      <c r="E213" s="46" t="str">
        <f>E$94</f>
        <v>Project net revenues (original)</v>
      </c>
      <c r="F213" s="46" t="str">
        <f>F$94</f>
        <v>M$</v>
      </c>
      <c r="I213" s="177">
        <f>I$94</f>
        <v>2215.8009403111937</v>
      </c>
      <c r="J213" s="177"/>
      <c r="K213" s="177">
        <f t="shared" ref="K213:AI213" si="73">K$94</f>
        <v>0</v>
      </c>
      <c r="L213" s="177">
        <f t="shared" si="73"/>
        <v>0</v>
      </c>
      <c r="M213" s="177">
        <f t="shared" si="73"/>
        <v>92.448303584412301</v>
      </c>
      <c r="N213" s="177">
        <f t="shared" si="73"/>
        <v>123.26440477921639</v>
      </c>
      <c r="O213" s="177">
        <f t="shared" si="73"/>
        <v>123.26440477921639</v>
      </c>
      <c r="P213" s="177">
        <f t="shared" si="73"/>
        <v>123.26440477921639</v>
      </c>
      <c r="Q213" s="177">
        <f t="shared" si="73"/>
        <v>123.26440477921639</v>
      </c>
      <c r="R213" s="177">
        <f t="shared" si="73"/>
        <v>123.26440477921639</v>
      </c>
      <c r="S213" s="177">
        <f t="shared" si="73"/>
        <v>123.26440477921639</v>
      </c>
      <c r="T213" s="177">
        <f t="shared" si="73"/>
        <v>123.26440477921639</v>
      </c>
      <c r="U213" s="177">
        <f t="shared" si="73"/>
        <v>123.26440477921639</v>
      </c>
      <c r="V213" s="177">
        <f t="shared" si="73"/>
        <v>123.26440477921639</v>
      </c>
      <c r="W213" s="177">
        <f t="shared" si="73"/>
        <v>123.26440477921639</v>
      </c>
      <c r="X213" s="177">
        <f t="shared" si="73"/>
        <v>123.26440477921639</v>
      </c>
      <c r="Y213" s="177">
        <f t="shared" si="73"/>
        <v>123.26440477921639</v>
      </c>
      <c r="Z213" s="177">
        <f t="shared" si="73"/>
        <v>123.26440477921639</v>
      </c>
      <c r="AA213" s="177">
        <f t="shared" si="73"/>
        <v>123.26440477921639</v>
      </c>
      <c r="AB213" s="177">
        <f t="shared" si="73"/>
        <v>123.26440477921639</v>
      </c>
      <c r="AC213" s="177">
        <f t="shared" si="73"/>
        <v>123.26440477921639</v>
      </c>
      <c r="AD213" s="177">
        <f t="shared" si="73"/>
        <v>123.26440477921639</v>
      </c>
      <c r="AE213" s="177">
        <f t="shared" si="73"/>
        <v>27.857755480102799</v>
      </c>
      <c r="AF213" s="177">
        <f t="shared" si="73"/>
        <v>0</v>
      </c>
      <c r="AG213" s="177">
        <f t="shared" si="73"/>
        <v>0</v>
      </c>
      <c r="AH213" s="177">
        <f t="shared" si="73"/>
        <v>0</v>
      </c>
      <c r="AI213" s="177">
        <f t="shared" si="73"/>
        <v>0</v>
      </c>
    </row>
    <row r="214" spans="3:35" x14ac:dyDescent="0.35">
      <c r="E214" s="46" t="str">
        <f>E$142</f>
        <v>Project operating costs (original)</v>
      </c>
      <c r="F214" s="46" t="str">
        <f>F$142</f>
        <v>M$</v>
      </c>
      <c r="I214" s="177">
        <f>I$142</f>
        <v>1356.8056250000002</v>
      </c>
      <c r="J214" s="177"/>
      <c r="K214" s="177">
        <f t="shared" ref="K214:AI214" si="74">K$142</f>
        <v>0</v>
      </c>
      <c r="L214" s="177">
        <f t="shared" si="74"/>
        <v>0</v>
      </c>
      <c r="M214" s="177">
        <f t="shared" si="74"/>
        <v>69.541228582554524</v>
      </c>
      <c r="N214" s="177">
        <f t="shared" si="74"/>
        <v>75.478728582554524</v>
      </c>
      <c r="O214" s="177">
        <f t="shared" si="74"/>
        <v>75.478728582554524</v>
      </c>
      <c r="P214" s="177">
        <f t="shared" si="74"/>
        <v>75.478728582554524</v>
      </c>
      <c r="Q214" s="177">
        <f t="shared" si="74"/>
        <v>75.478728582554524</v>
      </c>
      <c r="R214" s="177">
        <f t="shared" si="74"/>
        <v>75.478728582554524</v>
      </c>
      <c r="S214" s="177">
        <f t="shared" si="74"/>
        <v>75.478728582554524</v>
      </c>
      <c r="T214" s="177">
        <f t="shared" si="74"/>
        <v>75.478728582554524</v>
      </c>
      <c r="U214" s="177">
        <f t="shared" si="74"/>
        <v>75.478728582554524</v>
      </c>
      <c r="V214" s="177">
        <f t="shared" si="74"/>
        <v>75.478728582554524</v>
      </c>
      <c r="W214" s="177">
        <f t="shared" si="74"/>
        <v>75.478728582554524</v>
      </c>
      <c r="X214" s="177">
        <f t="shared" si="74"/>
        <v>75.478728582554524</v>
      </c>
      <c r="Y214" s="177">
        <f t="shared" si="74"/>
        <v>75.478728582554524</v>
      </c>
      <c r="Z214" s="177">
        <f t="shared" si="74"/>
        <v>75.478728582554524</v>
      </c>
      <c r="AA214" s="177">
        <f t="shared" si="74"/>
        <v>75.478728582554524</v>
      </c>
      <c r="AB214" s="177">
        <f t="shared" si="74"/>
        <v>75.478728582554524</v>
      </c>
      <c r="AC214" s="177">
        <f t="shared" si="74"/>
        <v>75.478728582554524</v>
      </c>
      <c r="AD214" s="177">
        <f t="shared" si="74"/>
        <v>74.237239096573177</v>
      </c>
      <c r="AE214" s="177">
        <f t="shared" si="74"/>
        <v>5.3674999999999784</v>
      </c>
      <c r="AF214" s="177">
        <f t="shared" si="74"/>
        <v>0</v>
      </c>
      <c r="AG214" s="177">
        <f t="shared" si="74"/>
        <v>0</v>
      </c>
      <c r="AH214" s="177">
        <f t="shared" si="74"/>
        <v>0</v>
      </c>
      <c r="AI214" s="177">
        <f t="shared" si="74"/>
        <v>0</v>
      </c>
    </row>
    <row r="215" spans="3:35" x14ac:dyDescent="0.35">
      <c r="E215" s="46" t="str">
        <f>E$195</f>
        <v>Project capital costs (original)</v>
      </c>
      <c r="F215" s="46" t="str">
        <f>F$195</f>
        <v>M$</v>
      </c>
      <c r="I215" s="177">
        <f>I$195</f>
        <v>160</v>
      </c>
      <c r="J215" s="177"/>
      <c r="K215" s="177">
        <f t="shared" ref="K215:AI215" si="75">K$195</f>
        <v>80</v>
      </c>
      <c r="L215" s="177">
        <f t="shared" si="75"/>
        <v>80</v>
      </c>
      <c r="M215" s="177">
        <f t="shared" si="75"/>
        <v>0</v>
      </c>
      <c r="N215" s="177">
        <f t="shared" si="75"/>
        <v>0</v>
      </c>
      <c r="O215" s="177">
        <f t="shared" si="75"/>
        <v>0</v>
      </c>
      <c r="P215" s="177">
        <f t="shared" si="75"/>
        <v>0</v>
      </c>
      <c r="Q215" s="177">
        <f t="shared" si="75"/>
        <v>0</v>
      </c>
      <c r="R215" s="177">
        <f t="shared" si="75"/>
        <v>0</v>
      </c>
      <c r="S215" s="177">
        <f t="shared" si="75"/>
        <v>0</v>
      </c>
      <c r="T215" s="177">
        <f t="shared" si="75"/>
        <v>0</v>
      </c>
      <c r="U215" s="177">
        <f t="shared" si="75"/>
        <v>0</v>
      </c>
      <c r="V215" s="177">
        <f t="shared" si="75"/>
        <v>0</v>
      </c>
      <c r="W215" s="177">
        <f t="shared" si="75"/>
        <v>0</v>
      </c>
      <c r="X215" s="177">
        <f t="shared" si="75"/>
        <v>0</v>
      </c>
      <c r="Y215" s="177">
        <f t="shared" si="75"/>
        <v>0</v>
      </c>
      <c r="Z215" s="177">
        <f t="shared" si="75"/>
        <v>0</v>
      </c>
      <c r="AA215" s="177">
        <f t="shared" si="75"/>
        <v>0</v>
      </c>
      <c r="AB215" s="177">
        <f t="shared" si="75"/>
        <v>0</v>
      </c>
      <c r="AC215" s="177">
        <f t="shared" si="75"/>
        <v>0</v>
      </c>
      <c r="AD215" s="177">
        <f t="shared" si="75"/>
        <v>0</v>
      </c>
      <c r="AE215" s="177">
        <f t="shared" si="75"/>
        <v>0</v>
      </c>
      <c r="AF215" s="177">
        <f t="shared" si="75"/>
        <v>0</v>
      </c>
      <c r="AG215" s="177">
        <f t="shared" si="75"/>
        <v>0</v>
      </c>
      <c r="AH215" s="177">
        <f t="shared" si="75"/>
        <v>0</v>
      </c>
      <c r="AI215" s="177">
        <f t="shared" si="75"/>
        <v>0</v>
      </c>
    </row>
    <row r="216" spans="3:35" x14ac:dyDescent="0.35">
      <c r="E216" s="46" t="s">
        <v>603</v>
      </c>
      <c r="F216" s="46" t="s">
        <v>88</v>
      </c>
      <c r="I216" s="177">
        <f>SUM(K216:AI216)</f>
        <v>698.99531531119374</v>
      </c>
      <c r="J216" s="177"/>
      <c r="K216" s="178">
        <f>K213-K214-K215</f>
        <v>-80</v>
      </c>
      <c r="L216" s="178">
        <f t="shared" ref="L216:AI216" si="76">L213-L214-L215</f>
        <v>-80</v>
      </c>
      <c r="M216" s="178">
        <f t="shared" si="76"/>
        <v>22.907075001857777</v>
      </c>
      <c r="N216" s="178">
        <f t="shared" si="76"/>
        <v>47.785676196661868</v>
      </c>
      <c r="O216" s="178">
        <f t="shared" si="76"/>
        <v>47.785676196661868</v>
      </c>
      <c r="P216" s="178">
        <f t="shared" si="76"/>
        <v>47.785676196661868</v>
      </c>
      <c r="Q216" s="178">
        <f t="shared" si="76"/>
        <v>47.785676196661868</v>
      </c>
      <c r="R216" s="178">
        <f t="shared" si="76"/>
        <v>47.785676196661868</v>
      </c>
      <c r="S216" s="178">
        <f t="shared" si="76"/>
        <v>47.785676196661868</v>
      </c>
      <c r="T216" s="178">
        <f t="shared" si="76"/>
        <v>47.785676196661868</v>
      </c>
      <c r="U216" s="178">
        <f t="shared" si="76"/>
        <v>47.785676196661868</v>
      </c>
      <c r="V216" s="178">
        <f t="shared" si="76"/>
        <v>47.785676196661868</v>
      </c>
      <c r="W216" s="178">
        <f t="shared" si="76"/>
        <v>47.785676196661868</v>
      </c>
      <c r="X216" s="178">
        <f t="shared" si="76"/>
        <v>47.785676196661868</v>
      </c>
      <c r="Y216" s="178">
        <f t="shared" si="76"/>
        <v>47.785676196661868</v>
      </c>
      <c r="Z216" s="178">
        <f t="shared" si="76"/>
        <v>47.785676196661868</v>
      </c>
      <c r="AA216" s="178">
        <f t="shared" si="76"/>
        <v>47.785676196661868</v>
      </c>
      <c r="AB216" s="178">
        <f t="shared" si="76"/>
        <v>47.785676196661868</v>
      </c>
      <c r="AC216" s="178">
        <f t="shared" si="76"/>
        <v>47.785676196661868</v>
      </c>
      <c r="AD216" s="178">
        <f t="shared" si="76"/>
        <v>49.027165682643215</v>
      </c>
      <c r="AE216" s="178">
        <f t="shared" si="76"/>
        <v>22.490255480102821</v>
      </c>
      <c r="AF216" s="178">
        <f t="shared" si="76"/>
        <v>0</v>
      </c>
      <c r="AG216" s="178">
        <f t="shared" si="76"/>
        <v>0</v>
      </c>
      <c r="AH216" s="178">
        <f t="shared" si="76"/>
        <v>0</v>
      </c>
      <c r="AI216" s="178">
        <f t="shared" si="76"/>
        <v>0</v>
      </c>
    </row>
    <row r="217" spans="3:35" x14ac:dyDescent="0.35">
      <c r="I217" s="177"/>
      <c r="J217" s="177"/>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c r="AH217" s="178"/>
      <c r="AI217" s="178"/>
    </row>
    <row r="218" spans="3:35" x14ac:dyDescent="0.35">
      <c r="D218" s="87" t="s">
        <v>924</v>
      </c>
      <c r="I218" s="177"/>
      <c r="J218" s="177"/>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c r="AH218" s="178"/>
      <c r="AI218" s="178"/>
    </row>
    <row r="219" spans="3:35" x14ac:dyDescent="0.35">
      <c r="E219" s="46" t="str">
        <f>E$216</f>
        <v>Project pre-tax cash flow (original)</v>
      </c>
      <c r="F219" s="46" t="str">
        <f>F$216</f>
        <v>M$</v>
      </c>
      <c r="I219" s="177">
        <f>I$216</f>
        <v>698.99531531119374</v>
      </c>
      <c r="J219" s="177"/>
      <c r="K219" s="177">
        <f t="shared" ref="K219:AI219" si="77">K$216</f>
        <v>-80</v>
      </c>
      <c r="L219" s="177">
        <f t="shared" si="77"/>
        <v>-80</v>
      </c>
      <c r="M219" s="177">
        <f t="shared" si="77"/>
        <v>22.907075001857777</v>
      </c>
      <c r="N219" s="177">
        <f t="shared" si="77"/>
        <v>47.785676196661868</v>
      </c>
      <c r="O219" s="177">
        <f t="shared" si="77"/>
        <v>47.785676196661868</v>
      </c>
      <c r="P219" s="177">
        <f t="shared" si="77"/>
        <v>47.785676196661868</v>
      </c>
      <c r="Q219" s="177">
        <f t="shared" si="77"/>
        <v>47.785676196661868</v>
      </c>
      <c r="R219" s="177">
        <f t="shared" si="77"/>
        <v>47.785676196661868</v>
      </c>
      <c r="S219" s="177">
        <f t="shared" si="77"/>
        <v>47.785676196661868</v>
      </c>
      <c r="T219" s="177">
        <f t="shared" si="77"/>
        <v>47.785676196661868</v>
      </c>
      <c r="U219" s="177">
        <f t="shared" si="77"/>
        <v>47.785676196661868</v>
      </c>
      <c r="V219" s="177">
        <f t="shared" si="77"/>
        <v>47.785676196661868</v>
      </c>
      <c r="W219" s="177">
        <f t="shared" si="77"/>
        <v>47.785676196661868</v>
      </c>
      <c r="X219" s="177">
        <f t="shared" si="77"/>
        <v>47.785676196661868</v>
      </c>
      <c r="Y219" s="177">
        <f t="shared" si="77"/>
        <v>47.785676196661868</v>
      </c>
      <c r="Z219" s="177">
        <f t="shared" si="77"/>
        <v>47.785676196661868</v>
      </c>
      <c r="AA219" s="177">
        <f t="shared" si="77"/>
        <v>47.785676196661868</v>
      </c>
      <c r="AB219" s="177">
        <f t="shared" si="77"/>
        <v>47.785676196661868</v>
      </c>
      <c r="AC219" s="177">
        <f t="shared" si="77"/>
        <v>47.785676196661868</v>
      </c>
      <c r="AD219" s="177">
        <f t="shared" si="77"/>
        <v>49.027165682643215</v>
      </c>
      <c r="AE219" s="177">
        <f t="shared" si="77"/>
        <v>22.490255480102821</v>
      </c>
      <c r="AF219" s="177">
        <f t="shared" si="77"/>
        <v>0</v>
      </c>
      <c r="AG219" s="177">
        <f t="shared" si="77"/>
        <v>0</v>
      </c>
      <c r="AH219" s="177">
        <f t="shared" si="77"/>
        <v>0</v>
      </c>
      <c r="AI219" s="177">
        <f t="shared" si="77"/>
        <v>0</v>
      </c>
    </row>
    <row r="220" spans="3:35" x14ac:dyDescent="0.35">
      <c r="E220" s="46" t="s">
        <v>925</v>
      </c>
      <c r="F220" s="46" t="s">
        <v>88</v>
      </c>
      <c r="I220" s="177"/>
      <c r="J220" s="177"/>
      <c r="K220" s="178">
        <f>K219+J220</f>
        <v>-80</v>
      </c>
      <c r="L220" s="178">
        <f t="shared" ref="L220:AI220" si="78">L219+K220</f>
        <v>-160</v>
      </c>
      <c r="M220" s="178">
        <f t="shared" si="78"/>
        <v>-137.09292499814222</v>
      </c>
      <c r="N220" s="178">
        <f t="shared" si="78"/>
        <v>-89.307248801480355</v>
      </c>
      <c r="O220" s="178">
        <f t="shared" si="78"/>
        <v>-41.521572604818488</v>
      </c>
      <c r="P220" s="178">
        <f t="shared" si="78"/>
        <v>6.2641035918433801</v>
      </c>
      <c r="Q220" s="178">
        <f t="shared" si="78"/>
        <v>54.049779788505248</v>
      </c>
      <c r="R220" s="178">
        <f t="shared" si="78"/>
        <v>101.83545598516712</v>
      </c>
      <c r="S220" s="178">
        <f t="shared" si="78"/>
        <v>149.62113218182898</v>
      </c>
      <c r="T220" s="178">
        <f t="shared" si="78"/>
        <v>197.40680837849084</v>
      </c>
      <c r="U220" s="178">
        <f t="shared" si="78"/>
        <v>245.19248457515272</v>
      </c>
      <c r="V220" s="178">
        <f t="shared" si="78"/>
        <v>292.9781607718146</v>
      </c>
      <c r="W220" s="178">
        <f t="shared" si="78"/>
        <v>340.76383696847648</v>
      </c>
      <c r="X220" s="178">
        <f t="shared" si="78"/>
        <v>388.54951316513836</v>
      </c>
      <c r="Y220" s="178">
        <f t="shared" si="78"/>
        <v>436.33518936180025</v>
      </c>
      <c r="Z220" s="178">
        <f t="shared" si="78"/>
        <v>484.12086555846213</v>
      </c>
      <c r="AA220" s="178">
        <f t="shared" si="78"/>
        <v>531.90654175512395</v>
      </c>
      <c r="AB220" s="178">
        <f t="shared" si="78"/>
        <v>579.69221795178578</v>
      </c>
      <c r="AC220" s="178">
        <f t="shared" si="78"/>
        <v>627.4778941484476</v>
      </c>
      <c r="AD220" s="178">
        <f t="shared" si="78"/>
        <v>676.50505983109088</v>
      </c>
      <c r="AE220" s="178">
        <f t="shared" si="78"/>
        <v>698.99531531119374</v>
      </c>
      <c r="AF220" s="178">
        <f t="shared" si="78"/>
        <v>698.99531531119374</v>
      </c>
      <c r="AG220" s="178">
        <f t="shared" si="78"/>
        <v>698.99531531119374</v>
      </c>
      <c r="AH220" s="178">
        <f t="shared" si="78"/>
        <v>698.99531531119374</v>
      </c>
      <c r="AI220" s="178">
        <f t="shared" si="78"/>
        <v>698.99531531119374</v>
      </c>
    </row>
    <row r="221" spans="3:35" x14ac:dyDescent="0.35">
      <c r="I221" s="177"/>
      <c r="J221" s="177"/>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c r="AH221" s="178"/>
      <c r="AI221" s="178"/>
    </row>
    <row r="222" spans="3:35" x14ac:dyDescent="0.35">
      <c r="D222" s="87" t="s">
        <v>974</v>
      </c>
      <c r="I222" s="177"/>
      <c r="J222" s="177"/>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c r="AH222" s="178"/>
      <c r="AI222" s="178"/>
    </row>
    <row r="223" spans="3:35" x14ac:dyDescent="0.35">
      <c r="E223" s="46" t="str">
        <f>E$220</f>
        <v>Cumulative project pre-tax cash flow (original)</v>
      </c>
      <c r="F223" s="46" t="str">
        <f>F$220</f>
        <v>M$</v>
      </c>
      <c r="I223" s="46"/>
      <c r="J223" s="177"/>
      <c r="K223" s="177">
        <f t="shared" ref="K223:AI223" si="79">K$220</f>
        <v>-80</v>
      </c>
      <c r="L223" s="177">
        <f t="shared" si="79"/>
        <v>-160</v>
      </c>
      <c r="M223" s="177">
        <f t="shared" si="79"/>
        <v>-137.09292499814222</v>
      </c>
      <c r="N223" s="177">
        <f t="shared" si="79"/>
        <v>-89.307248801480355</v>
      </c>
      <c r="O223" s="177">
        <f t="shared" si="79"/>
        <v>-41.521572604818488</v>
      </c>
      <c r="P223" s="177">
        <f t="shared" si="79"/>
        <v>6.2641035918433801</v>
      </c>
      <c r="Q223" s="177">
        <f t="shared" si="79"/>
        <v>54.049779788505248</v>
      </c>
      <c r="R223" s="177">
        <f t="shared" si="79"/>
        <v>101.83545598516712</v>
      </c>
      <c r="S223" s="177">
        <f t="shared" si="79"/>
        <v>149.62113218182898</v>
      </c>
      <c r="T223" s="177">
        <f t="shared" si="79"/>
        <v>197.40680837849084</v>
      </c>
      <c r="U223" s="177">
        <f t="shared" si="79"/>
        <v>245.19248457515272</v>
      </c>
      <c r="V223" s="177">
        <f t="shared" si="79"/>
        <v>292.9781607718146</v>
      </c>
      <c r="W223" s="177">
        <f t="shared" si="79"/>
        <v>340.76383696847648</v>
      </c>
      <c r="X223" s="177">
        <f t="shared" si="79"/>
        <v>388.54951316513836</v>
      </c>
      <c r="Y223" s="177">
        <f t="shared" si="79"/>
        <v>436.33518936180025</v>
      </c>
      <c r="Z223" s="177">
        <f t="shared" si="79"/>
        <v>484.12086555846213</v>
      </c>
      <c r="AA223" s="177">
        <f t="shared" si="79"/>
        <v>531.90654175512395</v>
      </c>
      <c r="AB223" s="177">
        <f t="shared" si="79"/>
        <v>579.69221795178578</v>
      </c>
      <c r="AC223" s="177">
        <f t="shared" si="79"/>
        <v>627.4778941484476</v>
      </c>
      <c r="AD223" s="177">
        <f t="shared" si="79"/>
        <v>676.50505983109088</v>
      </c>
      <c r="AE223" s="177">
        <f t="shared" si="79"/>
        <v>698.99531531119374</v>
      </c>
      <c r="AF223" s="177">
        <f t="shared" si="79"/>
        <v>698.99531531119374</v>
      </c>
      <c r="AG223" s="177">
        <f t="shared" si="79"/>
        <v>698.99531531119374</v>
      </c>
      <c r="AH223" s="177">
        <f t="shared" si="79"/>
        <v>698.99531531119374</v>
      </c>
      <c r="AI223" s="177">
        <f t="shared" si="79"/>
        <v>698.99531531119374</v>
      </c>
    </row>
    <row r="224" spans="3:35" x14ac:dyDescent="0.35">
      <c r="E224" s="46" t="s">
        <v>977</v>
      </c>
      <c r="F224" s="46" t="s">
        <v>43</v>
      </c>
      <c r="I224" s="146">
        <f>SUM(K224:AI224)</f>
        <v>5</v>
      </c>
      <c r="J224" s="146"/>
      <c r="K224" s="147">
        <f>IF(K223&lt;0,1,0)</f>
        <v>1</v>
      </c>
      <c r="L224" s="147">
        <f t="shared" ref="L224:AI224" si="80">IF(L223&lt;0,1,0)</f>
        <v>1</v>
      </c>
      <c r="M224" s="147">
        <f t="shared" si="80"/>
        <v>1</v>
      </c>
      <c r="N224" s="147">
        <f t="shared" si="80"/>
        <v>1</v>
      </c>
      <c r="O224" s="147">
        <f t="shared" si="80"/>
        <v>1</v>
      </c>
      <c r="P224" s="147">
        <f t="shared" si="80"/>
        <v>0</v>
      </c>
      <c r="Q224" s="147">
        <f t="shared" si="80"/>
        <v>0</v>
      </c>
      <c r="R224" s="147">
        <f t="shared" si="80"/>
        <v>0</v>
      </c>
      <c r="S224" s="147">
        <f t="shared" si="80"/>
        <v>0</v>
      </c>
      <c r="T224" s="147">
        <f t="shared" si="80"/>
        <v>0</v>
      </c>
      <c r="U224" s="147">
        <f t="shared" si="80"/>
        <v>0</v>
      </c>
      <c r="V224" s="147">
        <f t="shared" si="80"/>
        <v>0</v>
      </c>
      <c r="W224" s="147">
        <f t="shared" si="80"/>
        <v>0</v>
      </c>
      <c r="X224" s="147">
        <f t="shared" si="80"/>
        <v>0</v>
      </c>
      <c r="Y224" s="147">
        <f t="shared" si="80"/>
        <v>0</v>
      </c>
      <c r="Z224" s="147">
        <f t="shared" si="80"/>
        <v>0</v>
      </c>
      <c r="AA224" s="147">
        <f t="shared" si="80"/>
        <v>0</v>
      </c>
      <c r="AB224" s="147">
        <f t="shared" si="80"/>
        <v>0</v>
      </c>
      <c r="AC224" s="147">
        <f t="shared" si="80"/>
        <v>0</v>
      </c>
      <c r="AD224" s="147">
        <f t="shared" si="80"/>
        <v>0</v>
      </c>
      <c r="AE224" s="147">
        <f t="shared" si="80"/>
        <v>0</v>
      </c>
      <c r="AF224" s="147">
        <f t="shared" si="80"/>
        <v>0</v>
      </c>
      <c r="AG224" s="147">
        <f t="shared" si="80"/>
        <v>0</v>
      </c>
      <c r="AH224" s="147">
        <f t="shared" si="80"/>
        <v>0</v>
      </c>
      <c r="AI224" s="147">
        <f t="shared" si="80"/>
        <v>0</v>
      </c>
    </row>
    <row r="225" spans="1:35" x14ac:dyDescent="0.35">
      <c r="I225" s="177"/>
      <c r="J225" s="177"/>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c r="AH225" s="178"/>
      <c r="AI225" s="178"/>
    </row>
    <row r="226" spans="1:35" x14ac:dyDescent="0.35">
      <c r="D226" s="87" t="s">
        <v>975</v>
      </c>
      <c r="I226" s="177"/>
      <c r="J226" s="177"/>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c r="AH226" s="178"/>
      <c r="AI226" s="178"/>
    </row>
    <row r="227" spans="1:35" x14ac:dyDescent="0.35">
      <c r="E227" s="46" t="str">
        <f>E$224</f>
        <v>Real terms pre-tax payback period flag (original)</v>
      </c>
      <c r="F227" s="46" t="str">
        <f>F$224</f>
        <v>flag</v>
      </c>
      <c r="I227" s="46">
        <f>I$224</f>
        <v>5</v>
      </c>
      <c r="J227" s="177"/>
      <c r="K227" s="46">
        <f t="shared" ref="K227:AI227" si="81">K$224</f>
        <v>1</v>
      </c>
      <c r="L227" s="46">
        <f t="shared" si="81"/>
        <v>1</v>
      </c>
      <c r="M227" s="46">
        <f t="shared" si="81"/>
        <v>1</v>
      </c>
      <c r="N227" s="46">
        <f t="shared" si="81"/>
        <v>1</v>
      </c>
      <c r="O227" s="46">
        <f t="shared" si="81"/>
        <v>1</v>
      </c>
      <c r="P227" s="46">
        <f t="shared" si="81"/>
        <v>0</v>
      </c>
      <c r="Q227" s="46">
        <f t="shared" si="81"/>
        <v>0</v>
      </c>
      <c r="R227" s="46">
        <f t="shared" si="81"/>
        <v>0</v>
      </c>
      <c r="S227" s="46">
        <f t="shared" si="81"/>
        <v>0</v>
      </c>
      <c r="T227" s="46">
        <f t="shared" si="81"/>
        <v>0</v>
      </c>
      <c r="U227" s="46">
        <f t="shared" si="81"/>
        <v>0</v>
      </c>
      <c r="V227" s="46">
        <f t="shared" si="81"/>
        <v>0</v>
      </c>
      <c r="W227" s="46">
        <f t="shared" si="81"/>
        <v>0</v>
      </c>
      <c r="X227" s="46">
        <f t="shared" si="81"/>
        <v>0</v>
      </c>
      <c r="Y227" s="46">
        <f t="shared" si="81"/>
        <v>0</v>
      </c>
      <c r="Z227" s="46">
        <f t="shared" si="81"/>
        <v>0</v>
      </c>
      <c r="AA227" s="46">
        <f t="shared" si="81"/>
        <v>0</v>
      </c>
      <c r="AB227" s="46">
        <f t="shared" si="81"/>
        <v>0</v>
      </c>
      <c r="AC227" s="46">
        <f t="shared" si="81"/>
        <v>0</v>
      </c>
      <c r="AD227" s="46">
        <f t="shared" si="81"/>
        <v>0</v>
      </c>
      <c r="AE227" s="46">
        <f t="shared" si="81"/>
        <v>0</v>
      </c>
      <c r="AF227" s="46">
        <f t="shared" si="81"/>
        <v>0</v>
      </c>
      <c r="AG227" s="46">
        <f t="shared" si="81"/>
        <v>0</v>
      </c>
      <c r="AH227" s="46">
        <f t="shared" si="81"/>
        <v>0</v>
      </c>
      <c r="AI227" s="46">
        <f t="shared" si="81"/>
        <v>0</v>
      </c>
    </row>
    <row r="228" spans="1:35" s="150" customFormat="1" x14ac:dyDescent="0.35">
      <c r="A228" s="12"/>
      <c r="B228" s="12"/>
      <c r="C228" s="148"/>
      <c r="D228" s="149"/>
      <c r="E228" s="150" t="s">
        <v>976</v>
      </c>
      <c r="F228" s="150" t="s">
        <v>32</v>
      </c>
      <c r="G228" s="150">
        <f>SUM(K227:AI227)</f>
        <v>5</v>
      </c>
      <c r="I228" s="563"/>
      <c r="J228" s="563"/>
      <c r="K228" s="433"/>
      <c r="L228" s="433"/>
      <c r="M228" s="433"/>
      <c r="N228" s="433"/>
      <c r="O228" s="433"/>
      <c r="P228" s="433"/>
      <c r="Q228" s="433"/>
      <c r="R228" s="433"/>
      <c r="S228" s="433"/>
      <c r="T228" s="433"/>
      <c r="U228" s="433"/>
      <c r="V228" s="433"/>
      <c r="W228" s="433"/>
      <c r="X228" s="433"/>
      <c r="Y228" s="433"/>
      <c r="Z228" s="433"/>
      <c r="AA228" s="433"/>
      <c r="AB228" s="433"/>
      <c r="AC228" s="433"/>
      <c r="AD228" s="433"/>
      <c r="AE228" s="433"/>
      <c r="AF228" s="433"/>
      <c r="AG228" s="433"/>
      <c r="AH228" s="433"/>
      <c r="AI228" s="433"/>
    </row>
    <row r="229" spans="1:35" x14ac:dyDescent="0.35">
      <c r="I229" s="177"/>
      <c r="J229" s="177"/>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c r="AH229" s="178"/>
      <c r="AI229" s="178"/>
    </row>
    <row r="230" spans="1:35" x14ac:dyDescent="0.35">
      <c r="D230" s="87" t="s">
        <v>828</v>
      </c>
      <c r="I230" s="177"/>
      <c r="J230" s="177"/>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row>
    <row r="231" spans="1:35" x14ac:dyDescent="0.35">
      <c r="E231" s="46" t="str">
        <f>E$216</f>
        <v>Project pre-tax cash flow (original)</v>
      </c>
      <c r="F231" s="46" t="str">
        <f>F$216</f>
        <v>M$</v>
      </c>
      <c r="I231" s="177">
        <f>I$216</f>
        <v>698.99531531119374</v>
      </c>
      <c r="J231" s="177"/>
      <c r="K231" s="177">
        <f t="shared" ref="K231:AI231" si="82">K$216</f>
        <v>-80</v>
      </c>
      <c r="L231" s="177">
        <f t="shared" si="82"/>
        <v>-80</v>
      </c>
      <c r="M231" s="177">
        <f t="shared" si="82"/>
        <v>22.907075001857777</v>
      </c>
      <c r="N231" s="177">
        <f t="shared" si="82"/>
        <v>47.785676196661868</v>
      </c>
      <c r="O231" s="177">
        <f t="shared" si="82"/>
        <v>47.785676196661868</v>
      </c>
      <c r="P231" s="177">
        <f t="shared" si="82"/>
        <v>47.785676196661868</v>
      </c>
      <c r="Q231" s="177">
        <f t="shared" si="82"/>
        <v>47.785676196661868</v>
      </c>
      <c r="R231" s="177">
        <f t="shared" si="82"/>
        <v>47.785676196661868</v>
      </c>
      <c r="S231" s="177">
        <f t="shared" si="82"/>
        <v>47.785676196661868</v>
      </c>
      <c r="T231" s="177">
        <f t="shared" si="82"/>
        <v>47.785676196661868</v>
      </c>
      <c r="U231" s="177">
        <f t="shared" si="82"/>
        <v>47.785676196661868</v>
      </c>
      <c r="V231" s="177">
        <f t="shared" si="82"/>
        <v>47.785676196661868</v>
      </c>
      <c r="W231" s="177">
        <f t="shared" si="82"/>
        <v>47.785676196661868</v>
      </c>
      <c r="X231" s="177">
        <f t="shared" si="82"/>
        <v>47.785676196661868</v>
      </c>
      <c r="Y231" s="177">
        <f t="shared" si="82"/>
        <v>47.785676196661868</v>
      </c>
      <c r="Z231" s="177">
        <f t="shared" si="82"/>
        <v>47.785676196661868</v>
      </c>
      <c r="AA231" s="177">
        <f t="shared" si="82"/>
        <v>47.785676196661868</v>
      </c>
      <c r="AB231" s="177">
        <f t="shared" si="82"/>
        <v>47.785676196661868</v>
      </c>
      <c r="AC231" s="177">
        <f t="shared" si="82"/>
        <v>47.785676196661868</v>
      </c>
      <c r="AD231" s="177">
        <f t="shared" si="82"/>
        <v>49.027165682643215</v>
      </c>
      <c r="AE231" s="177">
        <f t="shared" si="82"/>
        <v>22.490255480102821</v>
      </c>
      <c r="AF231" s="177">
        <f t="shared" si="82"/>
        <v>0</v>
      </c>
      <c r="AG231" s="177">
        <f t="shared" si="82"/>
        <v>0</v>
      </c>
      <c r="AH231" s="177">
        <f t="shared" si="82"/>
        <v>0</v>
      </c>
      <c r="AI231" s="177">
        <f t="shared" si="82"/>
        <v>0</v>
      </c>
    </row>
    <row r="232" spans="1:35" s="150" customFormat="1" x14ac:dyDescent="0.35">
      <c r="A232" s="12"/>
      <c r="B232" s="12"/>
      <c r="C232" s="148"/>
      <c r="D232" s="149"/>
      <c r="E232" s="150" t="s">
        <v>828</v>
      </c>
      <c r="F232" s="150" t="s">
        <v>10</v>
      </c>
      <c r="G232" s="515">
        <f>IRR(K231:AI231)</f>
        <v>0.23533207345019513</v>
      </c>
      <c r="I232" s="563"/>
      <c r="J232" s="563"/>
      <c r="K232" s="563"/>
      <c r="L232" s="563"/>
      <c r="M232" s="563"/>
      <c r="N232" s="563"/>
      <c r="O232" s="563"/>
      <c r="P232" s="563"/>
      <c r="Q232" s="563"/>
      <c r="R232" s="563"/>
      <c r="S232" s="563"/>
      <c r="T232" s="563"/>
      <c r="U232" s="563"/>
      <c r="V232" s="563"/>
      <c r="W232" s="563"/>
      <c r="X232" s="563"/>
      <c r="Y232" s="563"/>
      <c r="Z232" s="563"/>
      <c r="AA232" s="563"/>
      <c r="AB232" s="563"/>
      <c r="AC232" s="563"/>
      <c r="AD232" s="563"/>
      <c r="AE232" s="563"/>
      <c r="AF232" s="563"/>
      <c r="AG232" s="563"/>
      <c r="AH232" s="563"/>
      <c r="AI232" s="563"/>
    </row>
    <row r="233" spans="1:35" x14ac:dyDescent="0.35">
      <c r="I233" s="177"/>
      <c r="J233" s="177"/>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c r="AH233" s="178"/>
      <c r="AI233" s="178"/>
    </row>
    <row r="234" spans="1:35" x14ac:dyDescent="0.35">
      <c r="D234" s="87" t="s">
        <v>462</v>
      </c>
      <c r="I234" s="177"/>
      <c r="J234" s="177"/>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c r="AH234" s="178"/>
      <c r="AI234" s="178"/>
    </row>
    <row r="235" spans="1:35" x14ac:dyDescent="0.35">
      <c r="E235" s="46" t="str">
        <f>E$216</f>
        <v>Project pre-tax cash flow (original)</v>
      </c>
      <c r="F235" s="46" t="str">
        <f>F$216</f>
        <v>M$</v>
      </c>
      <c r="I235" s="177">
        <f>I$216</f>
        <v>698.99531531119374</v>
      </c>
      <c r="J235" s="177"/>
      <c r="K235" s="177">
        <f t="shared" ref="K235:AI235" si="83">K$216</f>
        <v>-80</v>
      </c>
      <c r="L235" s="177">
        <f t="shared" si="83"/>
        <v>-80</v>
      </c>
      <c r="M235" s="177">
        <f t="shared" si="83"/>
        <v>22.907075001857777</v>
      </c>
      <c r="N235" s="177">
        <f t="shared" si="83"/>
        <v>47.785676196661868</v>
      </c>
      <c r="O235" s="177">
        <f t="shared" si="83"/>
        <v>47.785676196661868</v>
      </c>
      <c r="P235" s="177">
        <f t="shared" si="83"/>
        <v>47.785676196661868</v>
      </c>
      <c r="Q235" s="177">
        <f t="shared" si="83"/>
        <v>47.785676196661868</v>
      </c>
      <c r="R235" s="177">
        <f t="shared" si="83"/>
        <v>47.785676196661868</v>
      </c>
      <c r="S235" s="177">
        <f t="shared" si="83"/>
        <v>47.785676196661868</v>
      </c>
      <c r="T235" s="177">
        <f t="shared" si="83"/>
        <v>47.785676196661868</v>
      </c>
      <c r="U235" s="177">
        <f t="shared" si="83"/>
        <v>47.785676196661868</v>
      </c>
      <c r="V235" s="177">
        <f t="shared" si="83"/>
        <v>47.785676196661868</v>
      </c>
      <c r="W235" s="177">
        <f t="shared" si="83"/>
        <v>47.785676196661868</v>
      </c>
      <c r="X235" s="177">
        <f t="shared" si="83"/>
        <v>47.785676196661868</v>
      </c>
      <c r="Y235" s="177">
        <f t="shared" si="83"/>
        <v>47.785676196661868</v>
      </c>
      <c r="Z235" s="177">
        <f t="shared" si="83"/>
        <v>47.785676196661868</v>
      </c>
      <c r="AA235" s="177">
        <f t="shared" si="83"/>
        <v>47.785676196661868</v>
      </c>
      <c r="AB235" s="177">
        <f t="shared" si="83"/>
        <v>47.785676196661868</v>
      </c>
      <c r="AC235" s="177">
        <f t="shared" si="83"/>
        <v>47.785676196661868</v>
      </c>
      <c r="AD235" s="177">
        <f t="shared" si="83"/>
        <v>49.027165682643215</v>
      </c>
      <c r="AE235" s="177">
        <f t="shared" si="83"/>
        <v>22.490255480102821</v>
      </c>
      <c r="AF235" s="177">
        <f t="shared" si="83"/>
        <v>0</v>
      </c>
      <c r="AG235" s="177">
        <f t="shared" si="83"/>
        <v>0</v>
      </c>
      <c r="AH235" s="177">
        <f t="shared" si="83"/>
        <v>0</v>
      </c>
      <c r="AI235" s="177">
        <f t="shared" si="83"/>
        <v>0</v>
      </c>
    </row>
    <row r="236" spans="1:35" x14ac:dyDescent="0.35">
      <c r="E236" s="46" t="s">
        <v>604</v>
      </c>
      <c r="F236" s="46" t="s">
        <v>88</v>
      </c>
      <c r="G236" s="177">
        <f>SUM(K235:AI235)</f>
        <v>698.99531531119374</v>
      </c>
      <c r="I236" s="177"/>
      <c r="J236" s="177"/>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c r="AH236" s="178"/>
      <c r="AI236" s="178"/>
    </row>
    <row r="237" spans="1:35" x14ac:dyDescent="0.35">
      <c r="I237" s="177"/>
      <c r="J237" s="177"/>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c r="AH237" s="178"/>
      <c r="AI237" s="178"/>
    </row>
    <row r="238" spans="1:35" x14ac:dyDescent="0.35">
      <c r="D238" s="87" t="s">
        <v>463</v>
      </c>
      <c r="I238" s="177"/>
      <c r="J238" s="177"/>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c r="AH238" s="178"/>
      <c r="AI238" s="178"/>
    </row>
    <row r="239" spans="1:35" x14ac:dyDescent="0.35">
      <c r="E239" s="46" t="str">
        <f>E$216</f>
        <v>Project pre-tax cash flow (original)</v>
      </c>
      <c r="F239" s="46" t="str">
        <f>F$216</f>
        <v>M$</v>
      </c>
      <c r="I239" s="177">
        <f>I$216</f>
        <v>698.99531531119374</v>
      </c>
      <c r="J239" s="177"/>
      <c r="K239" s="177">
        <f t="shared" ref="K239:AI239" si="84">K$216</f>
        <v>-80</v>
      </c>
      <c r="L239" s="177">
        <f t="shared" si="84"/>
        <v>-80</v>
      </c>
      <c r="M239" s="177">
        <f t="shared" si="84"/>
        <v>22.907075001857777</v>
      </c>
      <c r="N239" s="177">
        <f t="shared" si="84"/>
        <v>47.785676196661868</v>
      </c>
      <c r="O239" s="177">
        <f t="shared" si="84"/>
        <v>47.785676196661868</v>
      </c>
      <c r="P239" s="177">
        <f t="shared" si="84"/>
        <v>47.785676196661868</v>
      </c>
      <c r="Q239" s="177">
        <f t="shared" si="84"/>
        <v>47.785676196661868</v>
      </c>
      <c r="R239" s="177">
        <f t="shared" si="84"/>
        <v>47.785676196661868</v>
      </c>
      <c r="S239" s="177">
        <f t="shared" si="84"/>
        <v>47.785676196661868</v>
      </c>
      <c r="T239" s="177">
        <f t="shared" si="84"/>
        <v>47.785676196661868</v>
      </c>
      <c r="U239" s="177">
        <f t="shared" si="84"/>
        <v>47.785676196661868</v>
      </c>
      <c r="V239" s="177">
        <f t="shared" si="84"/>
        <v>47.785676196661868</v>
      </c>
      <c r="W239" s="177">
        <f t="shared" si="84"/>
        <v>47.785676196661868</v>
      </c>
      <c r="X239" s="177">
        <f t="shared" si="84"/>
        <v>47.785676196661868</v>
      </c>
      <c r="Y239" s="177">
        <f t="shared" si="84"/>
        <v>47.785676196661868</v>
      </c>
      <c r="Z239" s="177">
        <f t="shared" si="84"/>
        <v>47.785676196661868</v>
      </c>
      <c r="AA239" s="177">
        <f t="shared" si="84"/>
        <v>47.785676196661868</v>
      </c>
      <c r="AB239" s="177">
        <f t="shared" si="84"/>
        <v>47.785676196661868</v>
      </c>
      <c r="AC239" s="177">
        <f t="shared" si="84"/>
        <v>47.785676196661868</v>
      </c>
      <c r="AD239" s="177">
        <f t="shared" si="84"/>
        <v>49.027165682643215</v>
      </c>
      <c r="AE239" s="177">
        <f t="shared" si="84"/>
        <v>22.490255480102821</v>
      </c>
      <c r="AF239" s="177">
        <f t="shared" si="84"/>
        <v>0</v>
      </c>
      <c r="AG239" s="177">
        <f t="shared" si="84"/>
        <v>0</v>
      </c>
      <c r="AH239" s="177">
        <f t="shared" si="84"/>
        <v>0</v>
      </c>
      <c r="AI239" s="177">
        <f t="shared" si="84"/>
        <v>0</v>
      </c>
    </row>
    <row r="240" spans="1:35" s="158" customFormat="1" x14ac:dyDescent="0.35">
      <c r="A240" s="11"/>
      <c r="B240" s="11"/>
      <c r="C240" s="156"/>
      <c r="D240" s="157"/>
      <c r="E240" s="158" t="str">
        <f>'T&amp;E'!E$36</f>
        <v>Government discount factor</v>
      </c>
      <c r="F240" s="158" t="str">
        <f>'T&amp;E'!F$36</f>
        <v>index</v>
      </c>
      <c r="G240" s="179"/>
      <c r="I240" s="179"/>
      <c r="J240" s="179"/>
      <c r="K240" s="196">
        <f>'T&amp;E'!K$36</f>
        <v>1</v>
      </c>
      <c r="L240" s="196">
        <f>'T&amp;E'!L$36</f>
        <v>0.90909090909090906</v>
      </c>
      <c r="M240" s="196">
        <f>'T&amp;E'!M$36</f>
        <v>0.82644628099173545</v>
      </c>
      <c r="N240" s="196">
        <f>'T&amp;E'!N$36</f>
        <v>0.75131480090157754</v>
      </c>
      <c r="O240" s="196">
        <f>'T&amp;E'!O$36</f>
        <v>0.68301345536507052</v>
      </c>
      <c r="P240" s="196">
        <f>'T&amp;E'!P$36</f>
        <v>0.62092132305915493</v>
      </c>
      <c r="Q240" s="196">
        <f>'T&amp;E'!Q$36</f>
        <v>0.56447393005377722</v>
      </c>
      <c r="R240" s="196">
        <f>'T&amp;E'!R$36</f>
        <v>0.51315811823070645</v>
      </c>
      <c r="S240" s="196">
        <f>'T&amp;E'!S$36</f>
        <v>0.46650738020973315</v>
      </c>
      <c r="T240" s="196">
        <f>'T&amp;E'!T$36</f>
        <v>0.42409761837248466</v>
      </c>
      <c r="U240" s="196">
        <f>'T&amp;E'!U$36</f>
        <v>0.38554328942953148</v>
      </c>
      <c r="V240" s="196">
        <f>'T&amp;E'!V$36</f>
        <v>0.3504938994813922</v>
      </c>
      <c r="W240" s="196">
        <f>'T&amp;E'!W$36</f>
        <v>0.31863081771035656</v>
      </c>
      <c r="X240" s="196">
        <f>'T&amp;E'!X$36</f>
        <v>0.28966437973668779</v>
      </c>
      <c r="Y240" s="196">
        <f>'T&amp;E'!Y$36</f>
        <v>0.26333125430607973</v>
      </c>
      <c r="Z240" s="196">
        <f>'T&amp;E'!Z$36</f>
        <v>0.23939204936916339</v>
      </c>
      <c r="AA240" s="196">
        <f>'T&amp;E'!AA$36</f>
        <v>0.21762913579014853</v>
      </c>
      <c r="AB240" s="196">
        <f>'T&amp;E'!AB$36</f>
        <v>0.19784466890013502</v>
      </c>
      <c r="AC240" s="196">
        <f>'T&amp;E'!AC$36</f>
        <v>0.17985878990921364</v>
      </c>
      <c r="AD240" s="196">
        <f>'T&amp;E'!AD$36</f>
        <v>0.16350799082655781</v>
      </c>
      <c r="AE240" s="196">
        <f>'T&amp;E'!AE$36</f>
        <v>0.14864362802414349</v>
      </c>
      <c r="AF240" s="196">
        <f>'T&amp;E'!AF$36</f>
        <v>0.13513057093103953</v>
      </c>
      <c r="AG240" s="196">
        <f>'T&amp;E'!AG$36</f>
        <v>0.12284597357367227</v>
      </c>
      <c r="AH240" s="196">
        <f>'T&amp;E'!AH$36</f>
        <v>0.11167815779424752</v>
      </c>
      <c r="AI240" s="196">
        <f>'T&amp;E'!AI$36</f>
        <v>0.10152559799477048</v>
      </c>
    </row>
    <row r="241" spans="1:35" x14ac:dyDescent="0.35">
      <c r="E241" s="46" t="s">
        <v>605</v>
      </c>
      <c r="F241" s="46" t="s">
        <v>230</v>
      </c>
      <c r="I241" s="177">
        <f>SUM(K241:AI241)</f>
        <v>186.53976555966702</v>
      </c>
      <c r="J241" s="177"/>
      <c r="K241" s="178">
        <f>K239*K240</f>
        <v>-80</v>
      </c>
      <c r="L241" s="178">
        <f t="shared" ref="L241:AI241" si="85">L239*L240</f>
        <v>-72.72727272727272</v>
      </c>
      <c r="M241" s="178">
        <f t="shared" si="85"/>
        <v>18.931466943684111</v>
      </c>
      <c r="N241" s="178">
        <f t="shared" si="85"/>
        <v>35.902085797642265</v>
      </c>
      <c r="O241" s="178">
        <f t="shared" si="85"/>
        <v>32.638259816038421</v>
      </c>
      <c r="P241" s="178">
        <f t="shared" si="85"/>
        <v>29.671145287307652</v>
      </c>
      <c r="Q241" s="178">
        <f t="shared" si="85"/>
        <v>26.973768443006957</v>
      </c>
      <c r="R241" s="178">
        <f t="shared" si="85"/>
        <v>24.521607675460867</v>
      </c>
      <c r="S241" s="178">
        <f t="shared" si="85"/>
        <v>22.292370614055333</v>
      </c>
      <c r="T241" s="178">
        <f t="shared" si="85"/>
        <v>20.26579146732303</v>
      </c>
      <c r="U241" s="178">
        <f t="shared" si="85"/>
        <v>18.423446788475481</v>
      </c>
      <c r="V241" s="178">
        <f t="shared" si="85"/>
        <v>16.748587989523159</v>
      </c>
      <c r="W241" s="178">
        <f t="shared" si="85"/>
        <v>15.225989081384693</v>
      </c>
      <c r="X241" s="178">
        <f t="shared" si="85"/>
        <v>13.841808255804267</v>
      </c>
      <c r="Y241" s="178">
        <f t="shared" si="85"/>
        <v>12.583462050731146</v>
      </c>
      <c r="Z241" s="178">
        <f t="shared" si="85"/>
        <v>11.439510955210134</v>
      </c>
      <c r="AA241" s="178">
        <f t="shared" si="85"/>
        <v>10.399555413827395</v>
      </c>
      <c r="AB241" s="178">
        <f t="shared" si="85"/>
        <v>9.4541412852976308</v>
      </c>
      <c r="AC241" s="178">
        <f t="shared" si="85"/>
        <v>8.5946738957251174</v>
      </c>
      <c r="AD241" s="178">
        <f t="shared" si="85"/>
        <v>8.0163333566897563</v>
      </c>
      <c r="AE241" s="178">
        <f t="shared" si="85"/>
        <v>3.3430331697523585</v>
      </c>
      <c r="AF241" s="178">
        <f t="shared" si="85"/>
        <v>0</v>
      </c>
      <c r="AG241" s="178">
        <f t="shared" si="85"/>
        <v>0</v>
      </c>
      <c r="AH241" s="178">
        <f t="shared" si="85"/>
        <v>0</v>
      </c>
      <c r="AI241" s="178">
        <f t="shared" si="85"/>
        <v>0</v>
      </c>
    </row>
    <row r="242" spans="1:35" x14ac:dyDescent="0.35">
      <c r="I242" s="177"/>
      <c r="J242" s="177"/>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c r="AH242" s="178"/>
      <c r="AI242" s="178"/>
    </row>
    <row r="243" spans="1:35" x14ac:dyDescent="0.35">
      <c r="D243" s="87" t="s">
        <v>464</v>
      </c>
      <c r="I243" s="177"/>
      <c r="J243" s="177"/>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c r="AH243" s="178"/>
      <c r="AI243" s="178"/>
    </row>
    <row r="244" spans="1:35" x14ac:dyDescent="0.35">
      <c r="E244" s="46" t="str">
        <f>E$241</f>
        <v>Discounted project pre-tax cash flow (original)</v>
      </c>
      <c r="F244" s="46" t="str">
        <f>F$241</f>
        <v>M$, discounted</v>
      </c>
      <c r="I244" s="177">
        <f>I$241</f>
        <v>186.53976555966702</v>
      </c>
      <c r="J244" s="177"/>
      <c r="K244" s="177">
        <f t="shared" ref="K244:AI244" si="86">K$241</f>
        <v>-80</v>
      </c>
      <c r="L244" s="177">
        <f t="shared" si="86"/>
        <v>-72.72727272727272</v>
      </c>
      <c r="M244" s="177">
        <f t="shared" si="86"/>
        <v>18.931466943684111</v>
      </c>
      <c r="N244" s="177">
        <f t="shared" si="86"/>
        <v>35.902085797642265</v>
      </c>
      <c r="O244" s="177">
        <f t="shared" si="86"/>
        <v>32.638259816038421</v>
      </c>
      <c r="P244" s="177">
        <f t="shared" si="86"/>
        <v>29.671145287307652</v>
      </c>
      <c r="Q244" s="177">
        <f t="shared" si="86"/>
        <v>26.973768443006957</v>
      </c>
      <c r="R244" s="177">
        <f t="shared" si="86"/>
        <v>24.521607675460867</v>
      </c>
      <c r="S244" s="177">
        <f t="shared" si="86"/>
        <v>22.292370614055333</v>
      </c>
      <c r="T244" s="177">
        <f t="shared" si="86"/>
        <v>20.26579146732303</v>
      </c>
      <c r="U244" s="177">
        <f t="shared" si="86"/>
        <v>18.423446788475481</v>
      </c>
      <c r="V244" s="177">
        <f t="shared" si="86"/>
        <v>16.748587989523159</v>
      </c>
      <c r="W244" s="177">
        <f t="shared" si="86"/>
        <v>15.225989081384693</v>
      </c>
      <c r="X244" s="177">
        <f t="shared" si="86"/>
        <v>13.841808255804267</v>
      </c>
      <c r="Y244" s="177">
        <f t="shared" si="86"/>
        <v>12.583462050731146</v>
      </c>
      <c r="Z244" s="177">
        <f t="shared" si="86"/>
        <v>11.439510955210134</v>
      </c>
      <c r="AA244" s="177">
        <f t="shared" si="86"/>
        <v>10.399555413827395</v>
      </c>
      <c r="AB244" s="177">
        <f t="shared" si="86"/>
        <v>9.4541412852976308</v>
      </c>
      <c r="AC244" s="177">
        <f t="shared" si="86"/>
        <v>8.5946738957251174</v>
      </c>
      <c r="AD244" s="177">
        <f t="shared" si="86"/>
        <v>8.0163333566897563</v>
      </c>
      <c r="AE244" s="177">
        <f t="shared" si="86"/>
        <v>3.3430331697523585</v>
      </c>
      <c r="AF244" s="177">
        <f t="shared" si="86"/>
        <v>0</v>
      </c>
      <c r="AG244" s="177">
        <f t="shared" si="86"/>
        <v>0</v>
      </c>
      <c r="AH244" s="177">
        <f t="shared" si="86"/>
        <v>0</v>
      </c>
      <c r="AI244" s="177">
        <f t="shared" si="86"/>
        <v>0</v>
      </c>
    </row>
    <row r="245" spans="1:35" s="150" customFormat="1" x14ac:dyDescent="0.35">
      <c r="A245" s="12"/>
      <c r="B245" s="12"/>
      <c r="C245" s="148"/>
      <c r="D245" s="149"/>
      <c r="E245" s="150" t="s">
        <v>606</v>
      </c>
      <c r="F245" s="150" t="s">
        <v>230</v>
      </c>
      <c r="G245" s="563">
        <f>SUM(K244:AI244)</f>
        <v>186.53976555966702</v>
      </c>
      <c r="I245" s="563"/>
      <c r="J245" s="563"/>
      <c r="K245" s="433"/>
      <c r="L245" s="433"/>
      <c r="M245" s="433"/>
      <c r="N245" s="433"/>
      <c r="O245" s="433"/>
      <c r="P245" s="433"/>
      <c r="Q245" s="433"/>
      <c r="R245" s="433"/>
      <c r="S245" s="433"/>
      <c r="T245" s="433"/>
      <c r="U245" s="433"/>
      <c r="V245" s="433"/>
      <c r="W245" s="433"/>
      <c r="X245" s="433"/>
      <c r="Y245" s="433"/>
      <c r="Z245" s="433"/>
      <c r="AA245" s="433"/>
      <c r="AB245" s="433"/>
      <c r="AC245" s="433"/>
      <c r="AD245" s="433"/>
      <c r="AE245" s="433"/>
      <c r="AF245" s="433"/>
      <c r="AG245" s="433"/>
      <c r="AH245" s="433"/>
      <c r="AI245" s="433"/>
    </row>
    <row r="246" spans="1:35" x14ac:dyDescent="0.35">
      <c r="G246" s="177"/>
      <c r="I246" s="177"/>
      <c r="J246" s="177"/>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c r="AH246" s="178"/>
      <c r="AI246" s="178"/>
    </row>
    <row r="247" spans="1:35" x14ac:dyDescent="0.35">
      <c r="D247" s="87" t="s">
        <v>971</v>
      </c>
      <c r="G247" s="177"/>
      <c r="I247" s="177"/>
      <c r="J247" s="177"/>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c r="AH247" s="178"/>
      <c r="AI247" s="178"/>
    </row>
    <row r="248" spans="1:35" x14ac:dyDescent="0.35">
      <c r="E248" s="46" t="str">
        <f>E$241</f>
        <v>Discounted project pre-tax cash flow (original)</v>
      </c>
      <c r="F248" s="46" t="str">
        <f>F$241</f>
        <v>M$, discounted</v>
      </c>
      <c r="G248" s="177"/>
      <c r="I248" s="177">
        <f>I$241</f>
        <v>186.53976555966702</v>
      </c>
      <c r="J248" s="177"/>
      <c r="K248" s="177">
        <f t="shared" ref="K248:AI248" si="87">K$241</f>
        <v>-80</v>
      </c>
      <c r="L248" s="177">
        <f t="shared" si="87"/>
        <v>-72.72727272727272</v>
      </c>
      <c r="M248" s="177">
        <f t="shared" si="87"/>
        <v>18.931466943684111</v>
      </c>
      <c r="N248" s="177">
        <f t="shared" si="87"/>
        <v>35.902085797642265</v>
      </c>
      <c r="O248" s="177">
        <f t="shared" si="87"/>
        <v>32.638259816038421</v>
      </c>
      <c r="P248" s="177">
        <f t="shared" si="87"/>
        <v>29.671145287307652</v>
      </c>
      <c r="Q248" s="177">
        <f t="shared" si="87"/>
        <v>26.973768443006957</v>
      </c>
      <c r="R248" s="177">
        <f t="shared" si="87"/>
        <v>24.521607675460867</v>
      </c>
      <c r="S248" s="177">
        <f t="shared" si="87"/>
        <v>22.292370614055333</v>
      </c>
      <c r="T248" s="177">
        <f t="shared" si="87"/>
        <v>20.26579146732303</v>
      </c>
      <c r="U248" s="177">
        <f t="shared" si="87"/>
        <v>18.423446788475481</v>
      </c>
      <c r="V248" s="177">
        <f t="shared" si="87"/>
        <v>16.748587989523159</v>
      </c>
      <c r="W248" s="177">
        <f t="shared" si="87"/>
        <v>15.225989081384693</v>
      </c>
      <c r="X248" s="177">
        <f t="shared" si="87"/>
        <v>13.841808255804267</v>
      </c>
      <c r="Y248" s="177">
        <f t="shared" si="87"/>
        <v>12.583462050731146</v>
      </c>
      <c r="Z248" s="177">
        <f t="shared" si="87"/>
        <v>11.439510955210134</v>
      </c>
      <c r="AA248" s="177">
        <f t="shared" si="87"/>
        <v>10.399555413827395</v>
      </c>
      <c r="AB248" s="177">
        <f t="shared" si="87"/>
        <v>9.4541412852976308</v>
      </c>
      <c r="AC248" s="177">
        <f t="shared" si="87"/>
        <v>8.5946738957251174</v>
      </c>
      <c r="AD248" s="177">
        <f t="shared" si="87"/>
        <v>8.0163333566897563</v>
      </c>
      <c r="AE248" s="177">
        <f t="shared" si="87"/>
        <v>3.3430331697523585</v>
      </c>
      <c r="AF248" s="177">
        <f t="shared" si="87"/>
        <v>0</v>
      </c>
      <c r="AG248" s="177">
        <f t="shared" si="87"/>
        <v>0</v>
      </c>
      <c r="AH248" s="177">
        <f t="shared" si="87"/>
        <v>0</v>
      </c>
      <c r="AI248" s="177">
        <f t="shared" si="87"/>
        <v>0</v>
      </c>
    </row>
    <row r="249" spans="1:35" x14ac:dyDescent="0.35">
      <c r="E249" s="46" t="s">
        <v>972</v>
      </c>
      <c r="F249" s="46" t="s">
        <v>230</v>
      </c>
      <c r="G249" s="177"/>
      <c r="I249" s="177"/>
      <c r="J249" s="177"/>
      <c r="K249" s="178">
        <f>K248+J249</f>
        <v>-80</v>
      </c>
      <c r="L249" s="178">
        <f t="shared" ref="L249:AI249" si="88">L248+K249</f>
        <v>-152.72727272727272</v>
      </c>
      <c r="M249" s="178">
        <f t="shared" si="88"/>
        <v>-133.79580578358861</v>
      </c>
      <c r="N249" s="178">
        <f t="shared" si="88"/>
        <v>-97.893719985946348</v>
      </c>
      <c r="O249" s="178">
        <f t="shared" si="88"/>
        <v>-65.255460169907934</v>
      </c>
      <c r="P249" s="178">
        <f t="shared" si="88"/>
        <v>-35.584314882600282</v>
      </c>
      <c r="Q249" s="178">
        <f t="shared" si="88"/>
        <v>-8.6105464395933247</v>
      </c>
      <c r="R249" s="178">
        <f t="shared" si="88"/>
        <v>15.911061235867543</v>
      </c>
      <c r="S249" s="178">
        <f t="shared" si="88"/>
        <v>38.203431849922879</v>
      </c>
      <c r="T249" s="178">
        <f t="shared" si="88"/>
        <v>58.469223317245905</v>
      </c>
      <c r="U249" s="178">
        <f t="shared" si="88"/>
        <v>76.892670105721379</v>
      </c>
      <c r="V249" s="178">
        <f t="shared" si="88"/>
        <v>93.641258095244538</v>
      </c>
      <c r="W249" s="178">
        <f t="shared" si="88"/>
        <v>108.86724717662923</v>
      </c>
      <c r="X249" s="178">
        <f t="shared" si="88"/>
        <v>122.7090554324335</v>
      </c>
      <c r="Y249" s="178">
        <f t="shared" si="88"/>
        <v>135.29251748316466</v>
      </c>
      <c r="Z249" s="178">
        <f t="shared" si="88"/>
        <v>146.73202843837478</v>
      </c>
      <c r="AA249" s="178">
        <f t="shared" si="88"/>
        <v>157.13158385220217</v>
      </c>
      <c r="AB249" s="178">
        <f t="shared" si="88"/>
        <v>166.58572513749979</v>
      </c>
      <c r="AC249" s="178">
        <f t="shared" si="88"/>
        <v>175.18039903322492</v>
      </c>
      <c r="AD249" s="178">
        <f t="shared" si="88"/>
        <v>183.19673238991467</v>
      </c>
      <c r="AE249" s="178">
        <f t="shared" si="88"/>
        <v>186.53976555966702</v>
      </c>
      <c r="AF249" s="178">
        <f t="shared" si="88"/>
        <v>186.53976555966702</v>
      </c>
      <c r="AG249" s="178">
        <f t="shared" si="88"/>
        <v>186.53976555966702</v>
      </c>
      <c r="AH249" s="178">
        <f t="shared" si="88"/>
        <v>186.53976555966702</v>
      </c>
      <c r="AI249" s="178">
        <f t="shared" si="88"/>
        <v>186.53976555966702</v>
      </c>
    </row>
    <row r="250" spans="1:35" x14ac:dyDescent="0.35">
      <c r="G250" s="177"/>
      <c r="I250" s="177"/>
      <c r="J250" s="177"/>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c r="AH250" s="178"/>
      <c r="AI250" s="178"/>
    </row>
    <row r="251" spans="1:35" x14ac:dyDescent="0.35">
      <c r="D251" s="87" t="s">
        <v>973</v>
      </c>
      <c r="G251" s="177"/>
      <c r="I251" s="177"/>
      <c r="J251" s="177"/>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row>
    <row r="252" spans="1:35" x14ac:dyDescent="0.35">
      <c r="E252" s="46" t="str">
        <f>E$249</f>
        <v>Cumulative discounted project pre-tax cash flow (original)</v>
      </c>
      <c r="F252" s="46" t="str">
        <f>F$249</f>
        <v>M$, discounted</v>
      </c>
      <c r="G252" s="177"/>
      <c r="I252" s="46"/>
      <c r="J252" s="177"/>
      <c r="K252" s="178">
        <f t="shared" ref="K252:AI252" si="89">K$249</f>
        <v>-80</v>
      </c>
      <c r="L252" s="178">
        <f t="shared" si="89"/>
        <v>-152.72727272727272</v>
      </c>
      <c r="M252" s="178">
        <f t="shared" si="89"/>
        <v>-133.79580578358861</v>
      </c>
      <c r="N252" s="178">
        <f t="shared" si="89"/>
        <v>-97.893719985946348</v>
      </c>
      <c r="O252" s="178">
        <f t="shared" si="89"/>
        <v>-65.255460169907934</v>
      </c>
      <c r="P252" s="178">
        <f t="shared" si="89"/>
        <v>-35.584314882600282</v>
      </c>
      <c r="Q252" s="178">
        <f t="shared" si="89"/>
        <v>-8.6105464395933247</v>
      </c>
      <c r="R252" s="178">
        <f t="shared" si="89"/>
        <v>15.911061235867543</v>
      </c>
      <c r="S252" s="178">
        <f t="shared" si="89"/>
        <v>38.203431849922879</v>
      </c>
      <c r="T252" s="178">
        <f t="shared" si="89"/>
        <v>58.469223317245905</v>
      </c>
      <c r="U252" s="178">
        <f t="shared" si="89"/>
        <v>76.892670105721379</v>
      </c>
      <c r="V252" s="178">
        <f t="shared" si="89"/>
        <v>93.641258095244538</v>
      </c>
      <c r="W252" s="178">
        <f t="shared" si="89"/>
        <v>108.86724717662923</v>
      </c>
      <c r="X252" s="178">
        <f t="shared" si="89"/>
        <v>122.7090554324335</v>
      </c>
      <c r="Y252" s="178">
        <f t="shared" si="89"/>
        <v>135.29251748316466</v>
      </c>
      <c r="Z252" s="178">
        <f t="shared" si="89"/>
        <v>146.73202843837478</v>
      </c>
      <c r="AA252" s="178">
        <f t="shared" si="89"/>
        <v>157.13158385220217</v>
      </c>
      <c r="AB252" s="178">
        <f t="shared" si="89"/>
        <v>166.58572513749979</v>
      </c>
      <c r="AC252" s="178">
        <f t="shared" si="89"/>
        <v>175.18039903322492</v>
      </c>
      <c r="AD252" s="178">
        <f t="shared" si="89"/>
        <v>183.19673238991467</v>
      </c>
      <c r="AE252" s="178">
        <f t="shared" si="89"/>
        <v>186.53976555966702</v>
      </c>
      <c r="AF252" s="178">
        <f t="shared" si="89"/>
        <v>186.53976555966702</v>
      </c>
      <c r="AG252" s="178">
        <f t="shared" si="89"/>
        <v>186.53976555966702</v>
      </c>
      <c r="AH252" s="178">
        <f t="shared" si="89"/>
        <v>186.53976555966702</v>
      </c>
      <c r="AI252" s="178">
        <f t="shared" si="89"/>
        <v>186.53976555966702</v>
      </c>
    </row>
    <row r="253" spans="1:35" x14ac:dyDescent="0.35">
      <c r="E253" s="46" t="s">
        <v>979</v>
      </c>
      <c r="F253" s="46" t="s">
        <v>43</v>
      </c>
      <c r="G253" s="177"/>
      <c r="I253" s="146">
        <f>SUM(K253:AI253)</f>
        <v>7</v>
      </c>
      <c r="J253" s="177"/>
      <c r="K253" s="146">
        <f>IF(K252&lt;0,1,0)</f>
        <v>1</v>
      </c>
      <c r="L253" s="146">
        <f t="shared" ref="L253:AI253" si="90">IF(L252&lt;0,1,0)</f>
        <v>1</v>
      </c>
      <c r="M253" s="146">
        <f t="shared" si="90"/>
        <v>1</v>
      </c>
      <c r="N253" s="146">
        <f t="shared" si="90"/>
        <v>1</v>
      </c>
      <c r="O253" s="146">
        <f t="shared" si="90"/>
        <v>1</v>
      </c>
      <c r="P253" s="146">
        <f t="shared" si="90"/>
        <v>1</v>
      </c>
      <c r="Q253" s="146">
        <f t="shared" si="90"/>
        <v>1</v>
      </c>
      <c r="R253" s="146">
        <f t="shared" si="90"/>
        <v>0</v>
      </c>
      <c r="S253" s="146">
        <f t="shared" si="90"/>
        <v>0</v>
      </c>
      <c r="T253" s="146">
        <f t="shared" si="90"/>
        <v>0</v>
      </c>
      <c r="U253" s="146">
        <f t="shared" si="90"/>
        <v>0</v>
      </c>
      <c r="V253" s="146">
        <f t="shared" si="90"/>
        <v>0</v>
      </c>
      <c r="W253" s="146">
        <f t="shared" si="90"/>
        <v>0</v>
      </c>
      <c r="X253" s="146">
        <f t="shared" si="90"/>
        <v>0</v>
      </c>
      <c r="Y253" s="146">
        <f t="shared" si="90"/>
        <v>0</v>
      </c>
      <c r="Z253" s="146">
        <f t="shared" si="90"/>
        <v>0</v>
      </c>
      <c r="AA253" s="146">
        <f t="shared" si="90"/>
        <v>0</v>
      </c>
      <c r="AB253" s="146">
        <f t="shared" si="90"/>
        <v>0</v>
      </c>
      <c r="AC253" s="146">
        <f t="shared" si="90"/>
        <v>0</v>
      </c>
      <c r="AD253" s="146">
        <f t="shared" si="90"/>
        <v>0</v>
      </c>
      <c r="AE253" s="146">
        <f t="shared" si="90"/>
        <v>0</v>
      </c>
      <c r="AF253" s="146">
        <f t="shared" si="90"/>
        <v>0</v>
      </c>
      <c r="AG253" s="146">
        <f t="shared" si="90"/>
        <v>0</v>
      </c>
      <c r="AH253" s="146">
        <f t="shared" si="90"/>
        <v>0</v>
      </c>
      <c r="AI253" s="146">
        <f t="shared" si="90"/>
        <v>0</v>
      </c>
    </row>
    <row r="254" spans="1:35" x14ac:dyDescent="0.35">
      <c r="G254" s="177"/>
      <c r="I254" s="177"/>
      <c r="J254" s="177"/>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c r="AH254" s="178"/>
      <c r="AI254" s="178"/>
    </row>
    <row r="255" spans="1:35" x14ac:dyDescent="0.35">
      <c r="D255" s="87" t="s">
        <v>980</v>
      </c>
      <c r="G255" s="177"/>
      <c r="I255" s="177"/>
      <c r="J255" s="177"/>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c r="AH255" s="178"/>
      <c r="AI255" s="178"/>
    </row>
    <row r="256" spans="1:35" x14ac:dyDescent="0.35">
      <c r="E256" s="46" t="str">
        <f>E$253</f>
        <v>Discounted pre-tax payback period flag (original)</v>
      </c>
      <c r="F256" s="46" t="str">
        <f>F$253</f>
        <v>flag</v>
      </c>
      <c r="G256" s="177"/>
      <c r="I256" s="46">
        <f>I$253</f>
        <v>7</v>
      </c>
      <c r="J256" s="177"/>
      <c r="K256" s="46">
        <f t="shared" ref="K256:AI256" si="91">K$253</f>
        <v>1</v>
      </c>
      <c r="L256" s="46">
        <f t="shared" si="91"/>
        <v>1</v>
      </c>
      <c r="M256" s="46">
        <f t="shared" si="91"/>
        <v>1</v>
      </c>
      <c r="N256" s="46">
        <f t="shared" si="91"/>
        <v>1</v>
      </c>
      <c r="O256" s="46">
        <f t="shared" si="91"/>
        <v>1</v>
      </c>
      <c r="P256" s="46">
        <f t="shared" si="91"/>
        <v>1</v>
      </c>
      <c r="Q256" s="46">
        <f t="shared" si="91"/>
        <v>1</v>
      </c>
      <c r="R256" s="46">
        <f t="shared" si="91"/>
        <v>0</v>
      </c>
      <c r="S256" s="46">
        <f t="shared" si="91"/>
        <v>0</v>
      </c>
      <c r="T256" s="46">
        <f t="shared" si="91"/>
        <v>0</v>
      </c>
      <c r="U256" s="46">
        <f t="shared" si="91"/>
        <v>0</v>
      </c>
      <c r="V256" s="46">
        <f t="shared" si="91"/>
        <v>0</v>
      </c>
      <c r="W256" s="46">
        <f t="shared" si="91"/>
        <v>0</v>
      </c>
      <c r="X256" s="46">
        <f t="shared" si="91"/>
        <v>0</v>
      </c>
      <c r="Y256" s="46">
        <f t="shared" si="91"/>
        <v>0</v>
      </c>
      <c r="Z256" s="46">
        <f t="shared" si="91"/>
        <v>0</v>
      </c>
      <c r="AA256" s="46">
        <f t="shared" si="91"/>
        <v>0</v>
      </c>
      <c r="AB256" s="46">
        <f t="shared" si="91"/>
        <v>0</v>
      </c>
      <c r="AC256" s="46">
        <f t="shared" si="91"/>
        <v>0</v>
      </c>
      <c r="AD256" s="46">
        <f t="shared" si="91"/>
        <v>0</v>
      </c>
      <c r="AE256" s="46">
        <f t="shared" si="91"/>
        <v>0</v>
      </c>
      <c r="AF256" s="46">
        <f t="shared" si="91"/>
        <v>0</v>
      </c>
      <c r="AG256" s="46">
        <f t="shared" si="91"/>
        <v>0</v>
      </c>
      <c r="AH256" s="46">
        <f t="shared" si="91"/>
        <v>0</v>
      </c>
      <c r="AI256" s="46">
        <f t="shared" si="91"/>
        <v>0</v>
      </c>
    </row>
    <row r="257" spans="1:35" s="150" customFormat="1" x14ac:dyDescent="0.35">
      <c r="A257" s="12"/>
      <c r="B257" s="12"/>
      <c r="C257" s="148"/>
      <c r="D257" s="149"/>
      <c r="E257" s="150" t="s">
        <v>981</v>
      </c>
      <c r="F257" s="150" t="s">
        <v>32</v>
      </c>
      <c r="G257" s="150">
        <f>SUM(K256:AI256)</f>
        <v>7</v>
      </c>
      <c r="I257" s="563"/>
      <c r="J257" s="563"/>
      <c r="K257" s="433"/>
      <c r="L257" s="433"/>
      <c r="M257" s="433"/>
      <c r="N257" s="433"/>
      <c r="O257" s="433"/>
      <c r="P257" s="433"/>
      <c r="Q257" s="433"/>
      <c r="R257" s="433"/>
      <c r="S257" s="433"/>
      <c r="T257" s="433"/>
      <c r="U257" s="433"/>
      <c r="V257" s="433"/>
      <c r="W257" s="433"/>
      <c r="X257" s="433"/>
      <c r="Y257" s="433"/>
      <c r="Z257" s="433"/>
      <c r="AA257" s="433"/>
      <c r="AB257" s="433"/>
      <c r="AC257" s="433"/>
      <c r="AD257" s="433"/>
      <c r="AE257" s="433"/>
      <c r="AF257" s="433"/>
      <c r="AG257" s="433"/>
      <c r="AH257" s="433"/>
      <c r="AI257" s="433"/>
    </row>
    <row r="258" spans="1:35" x14ac:dyDescent="0.35">
      <c r="G258" s="177"/>
      <c r="I258" s="177"/>
      <c r="J258" s="177"/>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c r="AH258" s="178"/>
      <c r="AI258" s="178"/>
    </row>
    <row r="259" spans="1:35" x14ac:dyDescent="0.35">
      <c r="B259" s="1" t="s">
        <v>391</v>
      </c>
      <c r="I259" s="177"/>
      <c r="J259" s="177"/>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c r="AH259" s="178"/>
      <c r="AI259" s="178"/>
    </row>
    <row r="260" spans="1:35" x14ac:dyDescent="0.35">
      <c r="I260" s="177"/>
      <c r="J260" s="177"/>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c r="AH260" s="178"/>
      <c r="AI260" s="178"/>
    </row>
    <row r="261" spans="1:35" x14ac:dyDescent="0.35">
      <c r="C261" s="86" t="s">
        <v>474</v>
      </c>
      <c r="I261" s="177"/>
      <c r="J261" s="177"/>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c r="AH261" s="178"/>
      <c r="AI261" s="178"/>
    </row>
    <row r="262" spans="1:35" x14ac:dyDescent="0.35">
      <c r="I262" s="177"/>
      <c r="J262" s="177"/>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c r="AH262" s="178"/>
      <c r="AI262" s="178"/>
    </row>
    <row r="263" spans="1:35" x14ac:dyDescent="0.35">
      <c r="D263" s="87" t="s">
        <v>486</v>
      </c>
      <c r="I263" s="177"/>
      <c r="J263" s="177"/>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c r="AH263" s="178"/>
      <c r="AI263" s="178"/>
    </row>
    <row r="264" spans="1:35" s="158" customFormat="1" x14ac:dyDescent="0.35">
      <c r="A264" s="11"/>
      <c r="B264" s="11"/>
      <c r="C264" s="156"/>
      <c r="D264" s="157"/>
      <c r="E264" s="186" t="str">
        <f>Inputs!E$26</f>
        <v>Gold price</v>
      </c>
      <c r="F264" s="186" t="str">
        <f>Inputs!F$26</f>
        <v>$/oz</v>
      </c>
      <c r="G264" s="159">
        <f>Inputs!G$26</f>
        <v>1250</v>
      </c>
      <c r="I264" s="179"/>
      <c r="J264" s="179"/>
      <c r="K264" s="180"/>
      <c r="L264" s="180"/>
      <c r="M264" s="180"/>
      <c r="N264" s="180"/>
      <c r="O264" s="180"/>
      <c r="P264" s="180"/>
      <c r="Q264" s="180"/>
      <c r="R264" s="180"/>
      <c r="S264" s="180"/>
      <c r="T264" s="180"/>
      <c r="U264" s="180"/>
      <c r="V264" s="180"/>
      <c r="W264" s="180"/>
      <c r="X264" s="180"/>
      <c r="Y264" s="180"/>
      <c r="Z264" s="180"/>
      <c r="AA264" s="180"/>
      <c r="AB264" s="180"/>
      <c r="AC264" s="180"/>
      <c r="AD264" s="180"/>
      <c r="AE264" s="180"/>
      <c r="AF264" s="180"/>
      <c r="AG264" s="180"/>
      <c r="AH264" s="180"/>
      <c r="AI264" s="180"/>
    </row>
    <row r="265" spans="1:35" s="158" customFormat="1" x14ac:dyDescent="0.35">
      <c r="A265" s="11"/>
      <c r="B265" s="11"/>
      <c r="C265" s="156"/>
      <c r="D265" s="157"/>
      <c r="E265" s="158" t="str">
        <f>Inputs!E$29</f>
        <v>Transport charge post-fiscal point</v>
      </c>
      <c r="F265" s="158" t="str">
        <f>Inputs!F$29</f>
        <v>$/oz</v>
      </c>
      <c r="G265" s="158">
        <f>Inputs!G$29</f>
        <v>25</v>
      </c>
      <c r="I265" s="179"/>
      <c r="J265" s="179"/>
      <c r="K265" s="180"/>
      <c r="L265" s="180"/>
      <c r="M265" s="180"/>
      <c r="N265" s="180"/>
      <c r="O265" s="180"/>
      <c r="P265" s="180"/>
      <c r="Q265" s="180"/>
      <c r="R265" s="180"/>
      <c r="S265" s="180"/>
      <c r="T265" s="180"/>
      <c r="U265" s="180"/>
      <c r="V265" s="180"/>
      <c r="W265" s="180"/>
      <c r="X265" s="180"/>
      <c r="Y265" s="180"/>
      <c r="Z265" s="180"/>
      <c r="AA265" s="180"/>
      <c r="AB265" s="180"/>
      <c r="AC265" s="180"/>
      <c r="AD265" s="180"/>
      <c r="AE265" s="180"/>
      <c r="AF265" s="180"/>
      <c r="AG265" s="180"/>
      <c r="AH265" s="180"/>
      <c r="AI265" s="180"/>
    </row>
    <row r="266" spans="1:35" s="158" customFormat="1" x14ac:dyDescent="0.35">
      <c r="A266" s="11"/>
      <c r="B266" s="11"/>
      <c r="C266" s="156"/>
      <c r="D266" s="157"/>
      <c r="E266" s="158" t="str">
        <f>Inputs!E$30</f>
        <v>Smelting and refining charge post-fiscal point</v>
      </c>
      <c r="F266" s="158" t="str">
        <f>Inputs!F$30</f>
        <v>$/oz</v>
      </c>
      <c r="G266" s="158">
        <f>Inputs!G$30</f>
        <v>50</v>
      </c>
      <c r="I266" s="179"/>
      <c r="J266" s="179"/>
      <c r="K266" s="180"/>
      <c r="L266" s="180"/>
      <c r="M266" s="180"/>
      <c r="N266" s="180"/>
      <c r="O266" s="180"/>
      <c r="P266" s="180"/>
      <c r="Q266" s="180"/>
      <c r="R266" s="180"/>
      <c r="S266" s="180"/>
      <c r="T266" s="180"/>
      <c r="U266" s="180"/>
      <c r="V266" s="180"/>
      <c r="W266" s="180"/>
      <c r="X266" s="180"/>
      <c r="Y266" s="180"/>
      <c r="Z266" s="180"/>
      <c r="AA266" s="180"/>
      <c r="AB266" s="180"/>
      <c r="AC266" s="180"/>
      <c r="AD266" s="180"/>
      <c r="AE266" s="180"/>
      <c r="AF266" s="180"/>
      <c r="AG266" s="180"/>
      <c r="AH266" s="180"/>
      <c r="AI266" s="180"/>
    </row>
    <row r="267" spans="1:35" s="158" customFormat="1" x14ac:dyDescent="0.35">
      <c r="A267" s="11"/>
      <c r="B267" s="11"/>
      <c r="C267" s="156"/>
      <c r="D267" s="157"/>
      <c r="E267" s="186" t="str">
        <f>Inputs!E$312</f>
        <v>Markdown on commodity sales to related parties (original)</v>
      </c>
      <c r="F267" s="186" t="str">
        <f>Inputs!F$312</f>
        <v>%</v>
      </c>
      <c r="G267" s="187">
        <f>Inputs!G$312</f>
        <v>0</v>
      </c>
      <c r="I267" s="186"/>
      <c r="J267" s="179"/>
      <c r="K267" s="180"/>
      <c r="L267" s="180"/>
      <c r="M267" s="180"/>
      <c r="N267" s="180"/>
      <c r="O267" s="180"/>
      <c r="P267" s="180"/>
      <c r="Q267" s="180"/>
      <c r="R267" s="180"/>
      <c r="S267" s="180"/>
      <c r="T267" s="180"/>
      <c r="U267" s="180"/>
      <c r="V267" s="180"/>
      <c r="W267" s="180"/>
      <c r="X267" s="180"/>
      <c r="Y267" s="180"/>
      <c r="Z267" s="180"/>
      <c r="AA267" s="180"/>
      <c r="AB267" s="180"/>
      <c r="AC267" s="180"/>
      <c r="AD267" s="180"/>
      <c r="AE267" s="180"/>
      <c r="AF267" s="180"/>
      <c r="AG267" s="180"/>
      <c r="AH267" s="180"/>
      <c r="AI267" s="180"/>
    </row>
    <row r="268" spans="1:35" s="173" customFormat="1" x14ac:dyDescent="0.35">
      <c r="A268" s="20"/>
      <c r="B268" s="20"/>
      <c r="C268" s="171"/>
      <c r="D268" s="172"/>
      <c r="E268" s="197" t="s">
        <v>607</v>
      </c>
      <c r="F268" s="197" t="s">
        <v>133</v>
      </c>
      <c r="G268" s="146">
        <f>(G264-G265-G266)*(1-G267)</f>
        <v>1175</v>
      </c>
      <c r="I268" s="197"/>
      <c r="J268" s="198"/>
      <c r="K268" s="199"/>
      <c r="L268" s="199"/>
      <c r="M268" s="199"/>
      <c r="N268" s="199"/>
      <c r="O268" s="199"/>
      <c r="P268" s="199"/>
      <c r="Q268" s="199"/>
      <c r="R268" s="199"/>
      <c r="S268" s="199"/>
      <c r="T268" s="199"/>
      <c r="U268" s="199"/>
      <c r="V268" s="199"/>
      <c r="W268" s="199"/>
      <c r="X268" s="199"/>
      <c r="Y268" s="199"/>
      <c r="Z268" s="199"/>
      <c r="AA268" s="199"/>
      <c r="AB268" s="199"/>
      <c r="AC268" s="199"/>
      <c r="AD268" s="199"/>
      <c r="AE268" s="199"/>
      <c r="AF268" s="199"/>
      <c r="AG268" s="199"/>
      <c r="AH268" s="199"/>
      <c r="AI268" s="199"/>
    </row>
    <row r="269" spans="1:35" x14ac:dyDescent="0.35">
      <c r="I269" s="177"/>
      <c r="J269" s="177"/>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c r="AH269" s="178"/>
      <c r="AI269" s="178"/>
    </row>
    <row r="270" spans="1:35" x14ac:dyDescent="0.35">
      <c r="D270" s="87" t="s">
        <v>399</v>
      </c>
      <c r="I270" s="177"/>
      <c r="J270" s="177"/>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c r="AH270" s="178"/>
      <c r="AI270" s="178"/>
    </row>
    <row r="271" spans="1:35" x14ac:dyDescent="0.35">
      <c r="E271" s="46" t="str">
        <f>E$57</f>
        <v>Gold recovered (original)</v>
      </c>
      <c r="F271" s="46" t="str">
        <f>F$57</f>
        <v>Moz</v>
      </c>
      <c r="G271" s="46"/>
      <c r="I271" s="192">
        <f>I$57</f>
        <v>1.8857880343073985</v>
      </c>
      <c r="J271" s="192"/>
      <c r="K271" s="192">
        <f t="shared" ref="K271:AI271" si="92">K$57</f>
        <v>0</v>
      </c>
      <c r="L271" s="192">
        <f t="shared" si="92"/>
        <v>0</v>
      </c>
      <c r="M271" s="192">
        <f t="shared" si="92"/>
        <v>7.8679407305882812E-2</v>
      </c>
      <c r="N271" s="192">
        <f t="shared" si="92"/>
        <v>0.10490587640784375</v>
      </c>
      <c r="O271" s="192">
        <f t="shared" si="92"/>
        <v>0.10490587640784375</v>
      </c>
      <c r="P271" s="192">
        <f t="shared" si="92"/>
        <v>0.10490587640784375</v>
      </c>
      <c r="Q271" s="192">
        <f t="shared" si="92"/>
        <v>0.10490587640784375</v>
      </c>
      <c r="R271" s="192">
        <f t="shared" si="92"/>
        <v>0.10490587640784375</v>
      </c>
      <c r="S271" s="192">
        <f t="shared" si="92"/>
        <v>0.10490587640784375</v>
      </c>
      <c r="T271" s="192">
        <f t="shared" si="92"/>
        <v>0.10490587640784375</v>
      </c>
      <c r="U271" s="192">
        <f t="shared" si="92"/>
        <v>0.10490587640784375</v>
      </c>
      <c r="V271" s="192">
        <f t="shared" si="92"/>
        <v>0.10490587640784375</v>
      </c>
      <c r="W271" s="192">
        <f t="shared" si="92"/>
        <v>0.10490587640784375</v>
      </c>
      <c r="X271" s="192">
        <f t="shared" si="92"/>
        <v>0.10490587640784375</v>
      </c>
      <c r="Y271" s="192">
        <f t="shared" si="92"/>
        <v>0.10490587640784375</v>
      </c>
      <c r="Z271" s="192">
        <f t="shared" si="92"/>
        <v>0.10490587640784375</v>
      </c>
      <c r="AA271" s="192">
        <f t="shared" si="92"/>
        <v>0.10490587640784375</v>
      </c>
      <c r="AB271" s="192">
        <f t="shared" si="92"/>
        <v>0.10490587640784375</v>
      </c>
      <c r="AC271" s="192">
        <f t="shared" si="92"/>
        <v>0.10490587640784375</v>
      </c>
      <c r="AD271" s="192">
        <f t="shared" si="92"/>
        <v>0.10490587640784375</v>
      </c>
      <c r="AE271" s="192">
        <f t="shared" si="92"/>
        <v>2.3708728068172594E-2</v>
      </c>
      <c r="AF271" s="192">
        <f t="shared" si="92"/>
        <v>0</v>
      </c>
      <c r="AG271" s="192">
        <f t="shared" si="92"/>
        <v>0</v>
      </c>
      <c r="AH271" s="192">
        <f t="shared" si="92"/>
        <v>0</v>
      </c>
      <c r="AI271" s="192">
        <f t="shared" si="92"/>
        <v>0</v>
      </c>
    </row>
    <row r="272" spans="1:35" x14ac:dyDescent="0.35">
      <c r="E272" s="200" t="str">
        <f>E$268</f>
        <v>Mining company selling price (original)</v>
      </c>
      <c r="F272" s="200" t="str">
        <f>F$268</f>
        <v>$/oz</v>
      </c>
      <c r="G272" s="146">
        <f>G$268</f>
        <v>1175</v>
      </c>
      <c r="I272" s="177"/>
      <c r="J272" s="177"/>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c r="AH272" s="178"/>
      <c r="AI272" s="178"/>
    </row>
    <row r="273" spans="1:35" x14ac:dyDescent="0.35">
      <c r="E273" s="46" t="s">
        <v>608</v>
      </c>
      <c r="F273" s="46" t="s">
        <v>88</v>
      </c>
      <c r="I273" s="177">
        <f>SUM(K273:AI273)</f>
        <v>2215.8009403111937</v>
      </c>
      <c r="J273" s="177"/>
      <c r="K273" s="178">
        <f t="shared" ref="K273:AI273" si="93">$G272*K271</f>
        <v>0</v>
      </c>
      <c r="L273" s="178">
        <f t="shared" si="93"/>
        <v>0</v>
      </c>
      <c r="M273" s="178">
        <f t="shared" si="93"/>
        <v>92.448303584412301</v>
      </c>
      <c r="N273" s="178">
        <f t="shared" si="93"/>
        <v>123.26440477921641</v>
      </c>
      <c r="O273" s="178">
        <f t="shared" si="93"/>
        <v>123.26440477921641</v>
      </c>
      <c r="P273" s="178">
        <f t="shared" si="93"/>
        <v>123.26440477921641</v>
      </c>
      <c r="Q273" s="178">
        <f t="shared" si="93"/>
        <v>123.26440477921641</v>
      </c>
      <c r="R273" s="178">
        <f t="shared" si="93"/>
        <v>123.26440477921641</v>
      </c>
      <c r="S273" s="178">
        <f t="shared" si="93"/>
        <v>123.26440477921641</v>
      </c>
      <c r="T273" s="178">
        <f t="shared" si="93"/>
        <v>123.26440477921641</v>
      </c>
      <c r="U273" s="178">
        <f t="shared" si="93"/>
        <v>123.26440477921641</v>
      </c>
      <c r="V273" s="178">
        <f t="shared" si="93"/>
        <v>123.26440477921641</v>
      </c>
      <c r="W273" s="178">
        <f t="shared" si="93"/>
        <v>123.26440477921641</v>
      </c>
      <c r="X273" s="178">
        <f t="shared" si="93"/>
        <v>123.26440477921641</v>
      </c>
      <c r="Y273" s="178">
        <f t="shared" si="93"/>
        <v>123.26440477921641</v>
      </c>
      <c r="Z273" s="178">
        <f t="shared" si="93"/>
        <v>123.26440477921641</v>
      </c>
      <c r="AA273" s="178">
        <f t="shared" si="93"/>
        <v>123.26440477921641</v>
      </c>
      <c r="AB273" s="178">
        <f t="shared" si="93"/>
        <v>123.26440477921641</v>
      </c>
      <c r="AC273" s="178">
        <f t="shared" si="93"/>
        <v>123.26440477921641</v>
      </c>
      <c r="AD273" s="178">
        <f t="shared" si="93"/>
        <v>123.26440477921641</v>
      </c>
      <c r="AE273" s="178">
        <f t="shared" si="93"/>
        <v>27.857755480102799</v>
      </c>
      <c r="AF273" s="178">
        <f t="shared" si="93"/>
        <v>0</v>
      </c>
      <c r="AG273" s="178">
        <f t="shared" si="93"/>
        <v>0</v>
      </c>
      <c r="AH273" s="178">
        <f t="shared" si="93"/>
        <v>0</v>
      </c>
      <c r="AI273" s="178">
        <f t="shared" si="93"/>
        <v>0</v>
      </c>
    </row>
    <row r="274" spans="1:35" x14ac:dyDescent="0.35">
      <c r="I274" s="177"/>
      <c r="J274" s="177"/>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c r="AH274" s="178"/>
      <c r="AI274" s="178"/>
    </row>
    <row r="275" spans="1:35" x14ac:dyDescent="0.35">
      <c r="D275" s="87" t="s">
        <v>405</v>
      </c>
      <c r="I275" s="177"/>
      <c r="J275" s="177"/>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c r="AH275" s="178"/>
      <c r="AI275" s="178"/>
    </row>
    <row r="276" spans="1:35" x14ac:dyDescent="0.35">
      <c r="E276" s="46" t="str">
        <f>E$273</f>
        <v>Mining company net revenues (original)</v>
      </c>
      <c r="F276" s="46" t="str">
        <f>F$273</f>
        <v>M$</v>
      </c>
      <c r="I276" s="177">
        <f>I$273</f>
        <v>2215.8009403111937</v>
      </c>
      <c r="J276" s="177"/>
      <c r="K276" s="177">
        <f t="shared" ref="K276:AI276" si="94">K$273</f>
        <v>0</v>
      </c>
      <c r="L276" s="177">
        <f t="shared" si="94"/>
        <v>0</v>
      </c>
      <c r="M276" s="177">
        <f t="shared" si="94"/>
        <v>92.448303584412301</v>
      </c>
      <c r="N276" s="177">
        <f t="shared" si="94"/>
        <v>123.26440477921641</v>
      </c>
      <c r="O276" s="177">
        <f t="shared" si="94"/>
        <v>123.26440477921641</v>
      </c>
      <c r="P276" s="177">
        <f t="shared" si="94"/>
        <v>123.26440477921641</v>
      </c>
      <c r="Q276" s="177">
        <f t="shared" si="94"/>
        <v>123.26440477921641</v>
      </c>
      <c r="R276" s="177">
        <f t="shared" si="94"/>
        <v>123.26440477921641</v>
      </c>
      <c r="S276" s="177">
        <f t="shared" si="94"/>
        <v>123.26440477921641</v>
      </c>
      <c r="T276" s="177">
        <f t="shared" si="94"/>
        <v>123.26440477921641</v>
      </c>
      <c r="U276" s="177">
        <f t="shared" si="94"/>
        <v>123.26440477921641</v>
      </c>
      <c r="V276" s="177">
        <f t="shared" si="94"/>
        <v>123.26440477921641</v>
      </c>
      <c r="W276" s="177">
        <f t="shared" si="94"/>
        <v>123.26440477921641</v>
      </c>
      <c r="X276" s="177">
        <f t="shared" si="94"/>
        <v>123.26440477921641</v>
      </c>
      <c r="Y276" s="177">
        <f t="shared" si="94"/>
        <v>123.26440477921641</v>
      </c>
      <c r="Z276" s="177">
        <f t="shared" si="94"/>
        <v>123.26440477921641</v>
      </c>
      <c r="AA276" s="177">
        <f t="shared" si="94"/>
        <v>123.26440477921641</v>
      </c>
      <c r="AB276" s="177">
        <f t="shared" si="94"/>
        <v>123.26440477921641</v>
      </c>
      <c r="AC276" s="177">
        <f t="shared" si="94"/>
        <v>123.26440477921641</v>
      </c>
      <c r="AD276" s="177">
        <f t="shared" si="94"/>
        <v>123.26440477921641</v>
      </c>
      <c r="AE276" s="177">
        <f t="shared" si="94"/>
        <v>27.857755480102799</v>
      </c>
      <c r="AF276" s="177">
        <f t="shared" si="94"/>
        <v>0</v>
      </c>
      <c r="AG276" s="177">
        <f t="shared" si="94"/>
        <v>0</v>
      </c>
      <c r="AH276" s="177">
        <f t="shared" si="94"/>
        <v>0</v>
      </c>
      <c r="AI276" s="177">
        <f t="shared" si="94"/>
        <v>0</v>
      </c>
    </row>
    <row r="277" spans="1:35" x14ac:dyDescent="0.35">
      <c r="E277" s="46" t="s">
        <v>609</v>
      </c>
      <c r="F277" s="46" t="s">
        <v>88</v>
      </c>
      <c r="G277" s="177">
        <f>SUM(K276:AI276)</f>
        <v>2215.8009403111937</v>
      </c>
      <c r="I277" s="177"/>
      <c r="J277" s="177"/>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c r="AH277" s="178"/>
      <c r="AI277" s="178"/>
    </row>
    <row r="278" spans="1:35" x14ac:dyDescent="0.35">
      <c r="I278" s="177"/>
      <c r="J278" s="177"/>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c r="AH278" s="178"/>
      <c r="AI278" s="178"/>
    </row>
    <row r="279" spans="1:35" x14ac:dyDescent="0.35">
      <c r="C279" s="86" t="s">
        <v>389</v>
      </c>
      <c r="I279" s="177"/>
      <c r="J279" s="177"/>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c r="AH279" s="178"/>
      <c r="AI279" s="178"/>
    </row>
    <row r="280" spans="1:35" x14ac:dyDescent="0.35">
      <c r="I280" s="177"/>
      <c r="J280" s="177"/>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c r="AH280" s="178"/>
      <c r="AI280" s="178"/>
    </row>
    <row r="281" spans="1:35" x14ac:dyDescent="0.35">
      <c r="D281" s="87" t="s">
        <v>146</v>
      </c>
      <c r="I281" s="177"/>
      <c r="J281" s="177"/>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c r="AH281" s="178"/>
      <c r="AI281" s="178"/>
    </row>
    <row r="282" spans="1:35" x14ac:dyDescent="0.35">
      <c r="E282" s="46" t="str">
        <f>E$135</f>
        <v>Project G&amp;A costs (original)</v>
      </c>
      <c r="F282" s="46" t="str">
        <f>F$135</f>
        <v>M$</v>
      </c>
      <c r="I282" s="46">
        <f>I$135</f>
        <v>89.88</v>
      </c>
      <c r="J282" s="177"/>
      <c r="K282" s="178">
        <f t="shared" ref="K282:AI282" si="95">K$135</f>
        <v>0</v>
      </c>
      <c r="L282" s="178">
        <f t="shared" si="95"/>
        <v>0</v>
      </c>
      <c r="M282" s="178">
        <f t="shared" si="95"/>
        <v>5</v>
      </c>
      <c r="N282" s="178">
        <f t="shared" si="95"/>
        <v>5</v>
      </c>
      <c r="O282" s="178">
        <f t="shared" si="95"/>
        <v>5</v>
      </c>
      <c r="P282" s="178">
        <f t="shared" si="95"/>
        <v>5</v>
      </c>
      <c r="Q282" s="178">
        <f t="shared" si="95"/>
        <v>5</v>
      </c>
      <c r="R282" s="178">
        <f t="shared" si="95"/>
        <v>5</v>
      </c>
      <c r="S282" s="178">
        <f t="shared" si="95"/>
        <v>5</v>
      </c>
      <c r="T282" s="178">
        <f t="shared" si="95"/>
        <v>5</v>
      </c>
      <c r="U282" s="178">
        <f t="shared" si="95"/>
        <v>5</v>
      </c>
      <c r="V282" s="178">
        <f t="shared" si="95"/>
        <v>5</v>
      </c>
      <c r="W282" s="178">
        <f t="shared" si="95"/>
        <v>5</v>
      </c>
      <c r="X282" s="178">
        <f t="shared" si="95"/>
        <v>5</v>
      </c>
      <c r="Y282" s="178">
        <f t="shared" si="95"/>
        <v>5</v>
      </c>
      <c r="Z282" s="178">
        <f t="shared" si="95"/>
        <v>5</v>
      </c>
      <c r="AA282" s="178">
        <f t="shared" si="95"/>
        <v>5</v>
      </c>
      <c r="AB282" s="178">
        <f t="shared" si="95"/>
        <v>5</v>
      </c>
      <c r="AC282" s="178">
        <f t="shared" si="95"/>
        <v>5</v>
      </c>
      <c r="AD282" s="178">
        <f t="shared" si="95"/>
        <v>4.8799999999999955</v>
      </c>
      <c r="AE282" s="178">
        <f t="shared" si="95"/>
        <v>0</v>
      </c>
      <c r="AF282" s="178">
        <f t="shared" si="95"/>
        <v>0</v>
      </c>
      <c r="AG282" s="178">
        <f t="shared" si="95"/>
        <v>0</v>
      </c>
      <c r="AH282" s="178">
        <f t="shared" si="95"/>
        <v>0</v>
      </c>
      <c r="AI282" s="178">
        <f t="shared" si="95"/>
        <v>0</v>
      </c>
    </row>
    <row r="283" spans="1:35" s="158" customFormat="1" x14ac:dyDescent="0.35">
      <c r="A283" s="11"/>
      <c r="B283" s="11"/>
      <c r="C283" s="156"/>
      <c r="D283" s="157"/>
      <c r="E283" s="158" t="str">
        <f>Inputs!E$294</f>
        <v>Management fees cost-plus markup (original)</v>
      </c>
      <c r="F283" s="158" t="str">
        <f>Inputs!F$294</f>
        <v>%</v>
      </c>
      <c r="G283" s="201">
        <f>Inputs!G$294</f>
        <v>0.05</v>
      </c>
      <c r="I283" s="179"/>
      <c r="J283" s="179"/>
      <c r="K283" s="180"/>
      <c r="L283" s="180"/>
      <c r="M283" s="180"/>
      <c r="N283" s="180"/>
      <c r="O283" s="180"/>
      <c r="P283" s="180"/>
      <c r="Q283" s="180"/>
      <c r="R283" s="180"/>
      <c r="S283" s="180"/>
      <c r="T283" s="180"/>
      <c r="U283" s="180"/>
      <c r="V283" s="180"/>
      <c r="W283" s="180"/>
      <c r="X283" s="180"/>
      <c r="Y283" s="180"/>
      <c r="Z283" s="180"/>
      <c r="AA283" s="180"/>
      <c r="AB283" s="180"/>
      <c r="AC283" s="180"/>
      <c r="AD283" s="180"/>
      <c r="AE283" s="180"/>
      <c r="AF283" s="180"/>
      <c r="AG283" s="180"/>
      <c r="AH283" s="180"/>
      <c r="AI283" s="180"/>
    </row>
    <row r="284" spans="1:35" x14ac:dyDescent="0.35">
      <c r="E284" s="46" t="s">
        <v>610</v>
      </c>
      <c r="F284" s="46" t="s">
        <v>88</v>
      </c>
      <c r="I284" s="177">
        <f>SUM(K284:AI284)</f>
        <v>94.373999999999995</v>
      </c>
      <c r="J284" s="177"/>
      <c r="K284" s="178">
        <f>K282*(1+$G283)</f>
        <v>0</v>
      </c>
      <c r="L284" s="178">
        <f t="shared" ref="L284:AI284" si="96">L282*(1+$G283)</f>
        <v>0</v>
      </c>
      <c r="M284" s="178">
        <f t="shared" si="96"/>
        <v>5.25</v>
      </c>
      <c r="N284" s="178">
        <f t="shared" si="96"/>
        <v>5.25</v>
      </c>
      <c r="O284" s="178">
        <f t="shared" si="96"/>
        <v>5.25</v>
      </c>
      <c r="P284" s="178">
        <f t="shared" si="96"/>
        <v>5.25</v>
      </c>
      <c r="Q284" s="178">
        <f t="shared" si="96"/>
        <v>5.25</v>
      </c>
      <c r="R284" s="178">
        <f t="shared" si="96"/>
        <v>5.25</v>
      </c>
      <c r="S284" s="178">
        <f t="shared" si="96"/>
        <v>5.25</v>
      </c>
      <c r="T284" s="178">
        <f t="shared" si="96"/>
        <v>5.25</v>
      </c>
      <c r="U284" s="178">
        <f t="shared" si="96"/>
        <v>5.25</v>
      </c>
      <c r="V284" s="178">
        <f t="shared" si="96"/>
        <v>5.25</v>
      </c>
      <c r="W284" s="178">
        <f t="shared" si="96"/>
        <v>5.25</v>
      </c>
      <c r="X284" s="178">
        <f t="shared" si="96"/>
        <v>5.25</v>
      </c>
      <c r="Y284" s="178">
        <f t="shared" si="96"/>
        <v>5.25</v>
      </c>
      <c r="Z284" s="178">
        <f t="shared" si="96"/>
        <v>5.25</v>
      </c>
      <c r="AA284" s="178">
        <f t="shared" si="96"/>
        <v>5.25</v>
      </c>
      <c r="AB284" s="178">
        <f t="shared" si="96"/>
        <v>5.25</v>
      </c>
      <c r="AC284" s="178">
        <f t="shared" si="96"/>
        <v>5.25</v>
      </c>
      <c r="AD284" s="178">
        <f t="shared" si="96"/>
        <v>5.1239999999999952</v>
      </c>
      <c r="AE284" s="178">
        <f t="shared" si="96"/>
        <v>0</v>
      </c>
      <c r="AF284" s="178">
        <f t="shared" si="96"/>
        <v>0</v>
      </c>
      <c r="AG284" s="178">
        <f t="shared" si="96"/>
        <v>0</v>
      </c>
      <c r="AH284" s="178">
        <f t="shared" si="96"/>
        <v>0</v>
      </c>
      <c r="AI284" s="178">
        <f t="shared" si="96"/>
        <v>0</v>
      </c>
    </row>
    <row r="285" spans="1:35" x14ac:dyDescent="0.35">
      <c r="I285" s="177"/>
      <c r="J285" s="177"/>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c r="AH285" s="178"/>
      <c r="AI285" s="178"/>
    </row>
    <row r="286" spans="1:35" x14ac:dyDescent="0.35">
      <c r="D286" s="87" t="s">
        <v>147</v>
      </c>
      <c r="I286" s="177"/>
      <c r="J286" s="177"/>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c r="AH286" s="178"/>
      <c r="AI286" s="178"/>
    </row>
    <row r="287" spans="1:35" x14ac:dyDescent="0.35">
      <c r="E287" s="46" t="str">
        <f>E$130</f>
        <v>Project direct operating costs (original)</v>
      </c>
      <c r="F287" s="46" t="str">
        <f>F$130</f>
        <v>M$</v>
      </c>
      <c r="I287" s="177">
        <f>I$130</f>
        <v>1266.9256250000001</v>
      </c>
      <c r="J287" s="177"/>
      <c r="K287" s="177">
        <f t="shared" ref="K287:AI287" si="97">K$130</f>
        <v>0</v>
      </c>
      <c r="L287" s="177">
        <f t="shared" si="97"/>
        <v>0</v>
      </c>
      <c r="M287" s="177">
        <f t="shared" si="97"/>
        <v>64.541228582554524</v>
      </c>
      <c r="N287" s="177">
        <f t="shared" si="97"/>
        <v>70.478728582554524</v>
      </c>
      <c r="O287" s="177">
        <f t="shared" si="97"/>
        <v>70.478728582554524</v>
      </c>
      <c r="P287" s="177">
        <f t="shared" si="97"/>
        <v>70.478728582554524</v>
      </c>
      <c r="Q287" s="177">
        <f t="shared" si="97"/>
        <v>70.478728582554524</v>
      </c>
      <c r="R287" s="177">
        <f t="shared" si="97"/>
        <v>70.478728582554524</v>
      </c>
      <c r="S287" s="177">
        <f t="shared" si="97"/>
        <v>70.478728582554524</v>
      </c>
      <c r="T287" s="177">
        <f t="shared" si="97"/>
        <v>70.478728582554524</v>
      </c>
      <c r="U287" s="177">
        <f t="shared" si="97"/>
        <v>70.478728582554524</v>
      </c>
      <c r="V287" s="177">
        <f t="shared" si="97"/>
        <v>70.478728582554524</v>
      </c>
      <c r="W287" s="177">
        <f t="shared" si="97"/>
        <v>70.478728582554524</v>
      </c>
      <c r="X287" s="177">
        <f t="shared" si="97"/>
        <v>70.478728582554524</v>
      </c>
      <c r="Y287" s="177">
        <f t="shared" si="97"/>
        <v>70.478728582554524</v>
      </c>
      <c r="Z287" s="177">
        <f t="shared" si="97"/>
        <v>70.478728582554524</v>
      </c>
      <c r="AA287" s="177">
        <f t="shared" si="97"/>
        <v>70.478728582554524</v>
      </c>
      <c r="AB287" s="177">
        <f t="shared" si="97"/>
        <v>70.478728582554524</v>
      </c>
      <c r="AC287" s="177">
        <f t="shared" si="97"/>
        <v>70.478728582554524</v>
      </c>
      <c r="AD287" s="177">
        <f t="shared" si="97"/>
        <v>69.357239096573181</v>
      </c>
      <c r="AE287" s="177">
        <f t="shared" si="97"/>
        <v>5.3674999999999784</v>
      </c>
      <c r="AF287" s="177">
        <f t="shared" si="97"/>
        <v>0</v>
      </c>
      <c r="AG287" s="177">
        <f t="shared" si="97"/>
        <v>0</v>
      </c>
      <c r="AH287" s="177">
        <f t="shared" si="97"/>
        <v>0</v>
      </c>
      <c r="AI287" s="177">
        <f t="shared" si="97"/>
        <v>0</v>
      </c>
    </row>
    <row r="288" spans="1:35" s="158" customFormat="1" x14ac:dyDescent="0.35">
      <c r="A288" s="11"/>
      <c r="B288" s="11"/>
      <c r="C288" s="156"/>
      <c r="D288" s="157"/>
      <c r="E288" s="158" t="str">
        <f>Inputs!E$295</f>
        <v>Management fees as % of direct OPEX (original)</v>
      </c>
      <c r="F288" s="158" t="str">
        <f>Inputs!F$295</f>
        <v>%</v>
      </c>
      <c r="G288" s="201">
        <f>Inputs!G$295</f>
        <v>0.1</v>
      </c>
      <c r="I288" s="179"/>
      <c r="J288" s="179"/>
      <c r="K288" s="180"/>
      <c r="L288" s="180"/>
      <c r="M288" s="180"/>
      <c r="N288" s="180"/>
      <c r="O288" s="180"/>
      <c r="P288" s="180"/>
      <c r="Q288" s="180"/>
      <c r="R288" s="180"/>
      <c r="S288" s="180"/>
      <c r="T288" s="180"/>
      <c r="U288" s="180"/>
      <c r="V288" s="180"/>
      <c r="W288" s="180"/>
      <c r="X288" s="180"/>
      <c r="Y288" s="180"/>
      <c r="Z288" s="180"/>
      <c r="AA288" s="180"/>
      <c r="AB288" s="180"/>
      <c r="AC288" s="180"/>
      <c r="AD288" s="180"/>
      <c r="AE288" s="180"/>
      <c r="AF288" s="180"/>
      <c r="AG288" s="180"/>
      <c r="AH288" s="180"/>
      <c r="AI288" s="180"/>
    </row>
    <row r="289" spans="1:35" x14ac:dyDescent="0.35">
      <c r="E289" s="46" t="s">
        <v>611</v>
      </c>
      <c r="F289" s="46" t="s">
        <v>88</v>
      </c>
      <c r="I289" s="177">
        <f>SUM(K289:AI289)</f>
        <v>126.69256250000004</v>
      </c>
      <c r="J289" s="177"/>
      <c r="K289" s="178">
        <f>K287*$G288</f>
        <v>0</v>
      </c>
      <c r="L289" s="178">
        <f t="shared" ref="L289:AI289" si="98">L287*$G288</f>
        <v>0</v>
      </c>
      <c r="M289" s="178">
        <f t="shared" si="98"/>
        <v>6.4541228582554524</v>
      </c>
      <c r="N289" s="178">
        <f t="shared" si="98"/>
        <v>7.0478728582554524</v>
      </c>
      <c r="O289" s="178">
        <f t="shared" si="98"/>
        <v>7.0478728582554524</v>
      </c>
      <c r="P289" s="178">
        <f t="shared" si="98"/>
        <v>7.0478728582554524</v>
      </c>
      <c r="Q289" s="178">
        <f t="shared" si="98"/>
        <v>7.0478728582554524</v>
      </c>
      <c r="R289" s="178">
        <f t="shared" si="98"/>
        <v>7.0478728582554524</v>
      </c>
      <c r="S289" s="178">
        <f t="shared" si="98"/>
        <v>7.0478728582554524</v>
      </c>
      <c r="T289" s="178">
        <f t="shared" si="98"/>
        <v>7.0478728582554524</v>
      </c>
      <c r="U289" s="178">
        <f t="shared" si="98"/>
        <v>7.0478728582554524</v>
      </c>
      <c r="V289" s="178">
        <f t="shared" si="98"/>
        <v>7.0478728582554524</v>
      </c>
      <c r="W289" s="178">
        <f t="shared" si="98"/>
        <v>7.0478728582554524</v>
      </c>
      <c r="X289" s="178">
        <f t="shared" si="98"/>
        <v>7.0478728582554524</v>
      </c>
      <c r="Y289" s="178">
        <f t="shared" si="98"/>
        <v>7.0478728582554524</v>
      </c>
      <c r="Z289" s="178">
        <f t="shared" si="98"/>
        <v>7.0478728582554524</v>
      </c>
      <c r="AA289" s="178">
        <f t="shared" si="98"/>
        <v>7.0478728582554524</v>
      </c>
      <c r="AB289" s="178">
        <f t="shared" si="98"/>
        <v>7.0478728582554524</v>
      </c>
      <c r="AC289" s="178">
        <f t="shared" si="98"/>
        <v>7.0478728582554524</v>
      </c>
      <c r="AD289" s="178">
        <f t="shared" si="98"/>
        <v>6.9357239096573187</v>
      </c>
      <c r="AE289" s="178">
        <f t="shared" si="98"/>
        <v>0.53674999999999784</v>
      </c>
      <c r="AF289" s="178">
        <f t="shared" si="98"/>
        <v>0</v>
      </c>
      <c r="AG289" s="178">
        <f t="shared" si="98"/>
        <v>0</v>
      </c>
      <c r="AH289" s="178">
        <f t="shared" si="98"/>
        <v>0</v>
      </c>
      <c r="AI289" s="178">
        <f t="shared" si="98"/>
        <v>0</v>
      </c>
    </row>
    <row r="290" spans="1:35" x14ac:dyDescent="0.35">
      <c r="I290" s="177"/>
      <c r="J290" s="177"/>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c r="AH290" s="178"/>
      <c r="AI290" s="178"/>
    </row>
    <row r="291" spans="1:35" x14ac:dyDescent="0.35">
      <c r="D291" s="87" t="s">
        <v>148</v>
      </c>
      <c r="I291" s="177"/>
      <c r="J291" s="177"/>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c r="AH291" s="178"/>
      <c r="AI291" s="178"/>
    </row>
    <row r="292" spans="1:35" x14ac:dyDescent="0.35">
      <c r="E292" s="46" t="str">
        <f>E$273</f>
        <v>Mining company net revenues (original)</v>
      </c>
      <c r="F292" s="46" t="str">
        <f>F$273</f>
        <v>M$</v>
      </c>
      <c r="I292" s="177">
        <f>I$273</f>
        <v>2215.8009403111937</v>
      </c>
      <c r="J292" s="177"/>
      <c r="K292" s="177">
        <f t="shared" ref="K292:AI292" si="99">K$273</f>
        <v>0</v>
      </c>
      <c r="L292" s="177">
        <f t="shared" si="99"/>
        <v>0</v>
      </c>
      <c r="M292" s="177">
        <f t="shared" si="99"/>
        <v>92.448303584412301</v>
      </c>
      <c r="N292" s="177">
        <f t="shared" si="99"/>
        <v>123.26440477921641</v>
      </c>
      <c r="O292" s="177">
        <f t="shared" si="99"/>
        <v>123.26440477921641</v>
      </c>
      <c r="P292" s="177">
        <f t="shared" si="99"/>
        <v>123.26440477921641</v>
      </c>
      <c r="Q292" s="177">
        <f t="shared" si="99"/>
        <v>123.26440477921641</v>
      </c>
      <c r="R292" s="177">
        <f t="shared" si="99"/>
        <v>123.26440477921641</v>
      </c>
      <c r="S292" s="177">
        <f t="shared" si="99"/>
        <v>123.26440477921641</v>
      </c>
      <c r="T292" s="177">
        <f t="shared" si="99"/>
        <v>123.26440477921641</v>
      </c>
      <c r="U292" s="177">
        <f t="shared" si="99"/>
        <v>123.26440477921641</v>
      </c>
      <c r="V292" s="177">
        <f t="shared" si="99"/>
        <v>123.26440477921641</v>
      </c>
      <c r="W292" s="177">
        <f t="shared" si="99"/>
        <v>123.26440477921641</v>
      </c>
      <c r="X292" s="177">
        <f t="shared" si="99"/>
        <v>123.26440477921641</v>
      </c>
      <c r="Y292" s="177">
        <f t="shared" si="99"/>
        <v>123.26440477921641</v>
      </c>
      <c r="Z292" s="177">
        <f t="shared" si="99"/>
        <v>123.26440477921641</v>
      </c>
      <c r="AA292" s="177">
        <f t="shared" si="99"/>
        <v>123.26440477921641</v>
      </c>
      <c r="AB292" s="177">
        <f t="shared" si="99"/>
        <v>123.26440477921641</v>
      </c>
      <c r="AC292" s="177">
        <f t="shared" si="99"/>
        <v>123.26440477921641</v>
      </c>
      <c r="AD292" s="177">
        <f t="shared" si="99"/>
        <v>123.26440477921641</v>
      </c>
      <c r="AE292" s="177">
        <f t="shared" si="99"/>
        <v>27.857755480102799</v>
      </c>
      <c r="AF292" s="177">
        <f t="shared" si="99"/>
        <v>0</v>
      </c>
      <c r="AG292" s="177">
        <f t="shared" si="99"/>
        <v>0</v>
      </c>
      <c r="AH292" s="177">
        <f t="shared" si="99"/>
        <v>0</v>
      </c>
      <c r="AI292" s="177">
        <f t="shared" si="99"/>
        <v>0</v>
      </c>
    </row>
    <row r="293" spans="1:35" s="158" customFormat="1" x14ac:dyDescent="0.35">
      <c r="A293" s="11"/>
      <c r="B293" s="11"/>
      <c r="C293" s="156"/>
      <c r="D293" s="157"/>
      <c r="E293" s="158" t="str">
        <f>Inputs!E$296</f>
        <v>Management fees as % of net revenue (original)</v>
      </c>
      <c r="F293" s="158" t="str">
        <f>Inputs!F$296</f>
        <v>%</v>
      </c>
      <c r="G293" s="201">
        <f>Inputs!G$296</f>
        <v>0.1</v>
      </c>
      <c r="I293" s="179"/>
      <c r="J293" s="179"/>
      <c r="K293" s="180"/>
      <c r="L293" s="180"/>
      <c r="M293" s="180"/>
      <c r="N293" s="180"/>
      <c r="O293" s="180"/>
      <c r="P293" s="180"/>
      <c r="Q293" s="180"/>
      <c r="R293" s="180"/>
      <c r="S293" s="180"/>
      <c r="T293" s="180"/>
      <c r="U293" s="180"/>
      <c r="V293" s="180"/>
      <c r="W293" s="180"/>
      <c r="X293" s="180"/>
      <c r="Y293" s="180"/>
      <c r="Z293" s="180"/>
      <c r="AA293" s="180"/>
      <c r="AB293" s="180"/>
      <c r="AC293" s="180"/>
      <c r="AD293" s="180"/>
      <c r="AE293" s="180"/>
      <c r="AF293" s="180"/>
      <c r="AG293" s="180"/>
      <c r="AH293" s="180"/>
      <c r="AI293" s="180"/>
    </row>
    <row r="294" spans="1:35" x14ac:dyDescent="0.35">
      <c r="E294" s="46" t="s">
        <v>612</v>
      </c>
      <c r="F294" s="46" t="s">
        <v>88</v>
      </c>
      <c r="I294" s="177">
        <f>SUM(K294:AI294)</f>
        <v>221.58009403111939</v>
      </c>
      <c r="J294" s="177"/>
      <c r="K294" s="178">
        <f>K292*$G293</f>
        <v>0</v>
      </c>
      <c r="L294" s="178">
        <f t="shared" ref="L294:AI294" si="100">L292*$G293</f>
        <v>0</v>
      </c>
      <c r="M294" s="178">
        <f t="shared" si="100"/>
        <v>9.2448303584412308</v>
      </c>
      <c r="N294" s="178">
        <f t="shared" si="100"/>
        <v>12.326440477921642</v>
      </c>
      <c r="O294" s="178">
        <f t="shared" si="100"/>
        <v>12.326440477921642</v>
      </c>
      <c r="P294" s="178">
        <f t="shared" si="100"/>
        <v>12.326440477921642</v>
      </c>
      <c r="Q294" s="178">
        <f t="shared" si="100"/>
        <v>12.326440477921642</v>
      </c>
      <c r="R294" s="178">
        <f t="shared" si="100"/>
        <v>12.326440477921642</v>
      </c>
      <c r="S294" s="178">
        <f t="shared" si="100"/>
        <v>12.326440477921642</v>
      </c>
      <c r="T294" s="178">
        <f t="shared" si="100"/>
        <v>12.326440477921642</v>
      </c>
      <c r="U294" s="178">
        <f t="shared" si="100"/>
        <v>12.326440477921642</v>
      </c>
      <c r="V294" s="178">
        <f t="shared" si="100"/>
        <v>12.326440477921642</v>
      </c>
      <c r="W294" s="178">
        <f t="shared" si="100"/>
        <v>12.326440477921642</v>
      </c>
      <c r="X294" s="178">
        <f t="shared" si="100"/>
        <v>12.326440477921642</v>
      </c>
      <c r="Y294" s="178">
        <f t="shared" si="100"/>
        <v>12.326440477921642</v>
      </c>
      <c r="Z294" s="178">
        <f t="shared" si="100"/>
        <v>12.326440477921642</v>
      </c>
      <c r="AA294" s="178">
        <f t="shared" si="100"/>
        <v>12.326440477921642</v>
      </c>
      <c r="AB294" s="178">
        <f t="shared" si="100"/>
        <v>12.326440477921642</v>
      </c>
      <c r="AC294" s="178">
        <f t="shared" si="100"/>
        <v>12.326440477921642</v>
      </c>
      <c r="AD294" s="178">
        <f t="shared" si="100"/>
        <v>12.326440477921642</v>
      </c>
      <c r="AE294" s="178">
        <f t="shared" si="100"/>
        <v>2.7857755480102799</v>
      </c>
      <c r="AF294" s="178">
        <f t="shared" si="100"/>
        <v>0</v>
      </c>
      <c r="AG294" s="178">
        <f t="shared" si="100"/>
        <v>0</v>
      </c>
      <c r="AH294" s="178">
        <f t="shared" si="100"/>
        <v>0</v>
      </c>
      <c r="AI294" s="178">
        <f t="shared" si="100"/>
        <v>0</v>
      </c>
    </row>
    <row r="295" spans="1:35" x14ac:dyDescent="0.35">
      <c r="I295" s="177"/>
      <c r="J295" s="177"/>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c r="AH295" s="178"/>
      <c r="AI295" s="178"/>
    </row>
    <row r="296" spans="1:35" x14ac:dyDescent="0.35">
      <c r="D296" s="87" t="s">
        <v>145</v>
      </c>
      <c r="I296" s="177"/>
      <c r="J296" s="177"/>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c r="AH296" s="178"/>
      <c r="AI296" s="178"/>
    </row>
    <row r="297" spans="1:35" x14ac:dyDescent="0.35">
      <c r="E297" s="46" t="str">
        <f>E$284</f>
        <v>Management fees (cost-plus method) (original)</v>
      </c>
      <c r="F297" s="46" t="str">
        <f>F$284</f>
        <v>M$</v>
      </c>
      <c r="I297" s="178">
        <f>I$284</f>
        <v>94.373999999999995</v>
      </c>
      <c r="J297" s="178"/>
      <c r="K297" s="178">
        <f t="shared" ref="K297:AI297" si="101">K$284</f>
        <v>0</v>
      </c>
      <c r="L297" s="178">
        <f t="shared" si="101"/>
        <v>0</v>
      </c>
      <c r="M297" s="178">
        <f t="shared" si="101"/>
        <v>5.25</v>
      </c>
      <c r="N297" s="178">
        <f t="shared" si="101"/>
        <v>5.25</v>
      </c>
      <c r="O297" s="178">
        <f t="shared" si="101"/>
        <v>5.25</v>
      </c>
      <c r="P297" s="178">
        <f t="shared" si="101"/>
        <v>5.25</v>
      </c>
      <c r="Q297" s="178">
        <f t="shared" si="101"/>
        <v>5.25</v>
      </c>
      <c r="R297" s="178">
        <f t="shared" si="101"/>
        <v>5.25</v>
      </c>
      <c r="S297" s="178">
        <f t="shared" si="101"/>
        <v>5.25</v>
      </c>
      <c r="T297" s="178">
        <f t="shared" si="101"/>
        <v>5.25</v>
      </c>
      <c r="U297" s="178">
        <f t="shared" si="101"/>
        <v>5.25</v>
      </c>
      <c r="V297" s="178">
        <f t="shared" si="101"/>
        <v>5.25</v>
      </c>
      <c r="W297" s="178">
        <f t="shared" si="101"/>
        <v>5.25</v>
      </c>
      <c r="X297" s="178">
        <f t="shared" si="101"/>
        <v>5.25</v>
      </c>
      <c r="Y297" s="178">
        <f t="shared" si="101"/>
        <v>5.25</v>
      </c>
      <c r="Z297" s="178">
        <f t="shared" si="101"/>
        <v>5.25</v>
      </c>
      <c r="AA297" s="178">
        <f t="shared" si="101"/>
        <v>5.25</v>
      </c>
      <c r="AB297" s="178">
        <f t="shared" si="101"/>
        <v>5.25</v>
      </c>
      <c r="AC297" s="178">
        <f t="shared" si="101"/>
        <v>5.25</v>
      </c>
      <c r="AD297" s="178">
        <f t="shared" si="101"/>
        <v>5.1239999999999952</v>
      </c>
      <c r="AE297" s="178">
        <f t="shared" si="101"/>
        <v>0</v>
      </c>
      <c r="AF297" s="178">
        <f t="shared" si="101"/>
        <v>0</v>
      </c>
      <c r="AG297" s="178">
        <f t="shared" si="101"/>
        <v>0</v>
      </c>
      <c r="AH297" s="178">
        <f t="shared" si="101"/>
        <v>0</v>
      </c>
      <c r="AI297" s="178">
        <f t="shared" si="101"/>
        <v>0</v>
      </c>
    </row>
    <row r="298" spans="1:35" x14ac:dyDescent="0.35">
      <c r="E298" s="46" t="str">
        <f>E$289</f>
        <v>Management fees (% of OPEX method) (original)</v>
      </c>
      <c r="F298" s="46" t="str">
        <f>F$289</f>
        <v>M$</v>
      </c>
      <c r="I298" s="178">
        <f>I$289</f>
        <v>126.69256250000004</v>
      </c>
      <c r="J298" s="178"/>
      <c r="K298" s="178">
        <f t="shared" ref="K298:AI298" si="102">K$289</f>
        <v>0</v>
      </c>
      <c r="L298" s="178">
        <f t="shared" si="102"/>
        <v>0</v>
      </c>
      <c r="M298" s="178">
        <f t="shared" si="102"/>
        <v>6.4541228582554524</v>
      </c>
      <c r="N298" s="178">
        <f t="shared" si="102"/>
        <v>7.0478728582554524</v>
      </c>
      <c r="O298" s="178">
        <f t="shared" si="102"/>
        <v>7.0478728582554524</v>
      </c>
      <c r="P298" s="178">
        <f t="shared" si="102"/>
        <v>7.0478728582554524</v>
      </c>
      <c r="Q298" s="178">
        <f t="shared" si="102"/>
        <v>7.0478728582554524</v>
      </c>
      <c r="R298" s="178">
        <f t="shared" si="102"/>
        <v>7.0478728582554524</v>
      </c>
      <c r="S298" s="178">
        <f t="shared" si="102"/>
        <v>7.0478728582554524</v>
      </c>
      <c r="T298" s="178">
        <f t="shared" si="102"/>
        <v>7.0478728582554524</v>
      </c>
      <c r="U298" s="178">
        <f t="shared" si="102"/>
        <v>7.0478728582554524</v>
      </c>
      <c r="V298" s="178">
        <f t="shared" si="102"/>
        <v>7.0478728582554524</v>
      </c>
      <c r="W298" s="178">
        <f t="shared" si="102"/>
        <v>7.0478728582554524</v>
      </c>
      <c r="X298" s="178">
        <f t="shared" si="102"/>
        <v>7.0478728582554524</v>
      </c>
      <c r="Y298" s="178">
        <f t="shared" si="102"/>
        <v>7.0478728582554524</v>
      </c>
      <c r="Z298" s="178">
        <f t="shared" si="102"/>
        <v>7.0478728582554524</v>
      </c>
      <c r="AA298" s="178">
        <f t="shared" si="102"/>
        <v>7.0478728582554524</v>
      </c>
      <c r="AB298" s="178">
        <f t="shared" si="102"/>
        <v>7.0478728582554524</v>
      </c>
      <c r="AC298" s="178">
        <f t="shared" si="102"/>
        <v>7.0478728582554524</v>
      </c>
      <c r="AD298" s="178">
        <f t="shared" si="102"/>
        <v>6.9357239096573187</v>
      </c>
      <c r="AE298" s="178">
        <f t="shared" si="102"/>
        <v>0.53674999999999784</v>
      </c>
      <c r="AF298" s="178">
        <f t="shared" si="102"/>
        <v>0</v>
      </c>
      <c r="AG298" s="178">
        <f t="shared" si="102"/>
        <v>0</v>
      </c>
      <c r="AH298" s="178">
        <f t="shared" si="102"/>
        <v>0</v>
      </c>
      <c r="AI298" s="178">
        <f t="shared" si="102"/>
        <v>0</v>
      </c>
    </row>
    <row r="299" spans="1:35" x14ac:dyDescent="0.35">
      <c r="E299" s="46" t="str">
        <f>E$294</f>
        <v>Management fees (% of revenues method) (original)</v>
      </c>
      <c r="F299" s="46" t="str">
        <f>F$294</f>
        <v>M$</v>
      </c>
      <c r="I299" s="178">
        <f>I$294</f>
        <v>221.58009403111939</v>
      </c>
      <c r="J299" s="178"/>
      <c r="K299" s="178">
        <f t="shared" ref="K299:AI299" si="103">K$294</f>
        <v>0</v>
      </c>
      <c r="L299" s="178">
        <f t="shared" si="103"/>
        <v>0</v>
      </c>
      <c r="M299" s="178">
        <f t="shared" si="103"/>
        <v>9.2448303584412308</v>
      </c>
      <c r="N299" s="178">
        <f t="shared" si="103"/>
        <v>12.326440477921642</v>
      </c>
      <c r="O299" s="178">
        <f t="shared" si="103"/>
        <v>12.326440477921642</v>
      </c>
      <c r="P299" s="178">
        <f t="shared" si="103"/>
        <v>12.326440477921642</v>
      </c>
      <c r="Q299" s="178">
        <f t="shared" si="103"/>
        <v>12.326440477921642</v>
      </c>
      <c r="R299" s="178">
        <f t="shared" si="103"/>
        <v>12.326440477921642</v>
      </c>
      <c r="S299" s="178">
        <f t="shared" si="103"/>
        <v>12.326440477921642</v>
      </c>
      <c r="T299" s="178">
        <f t="shared" si="103"/>
        <v>12.326440477921642</v>
      </c>
      <c r="U299" s="178">
        <f t="shared" si="103"/>
        <v>12.326440477921642</v>
      </c>
      <c r="V299" s="178">
        <f t="shared" si="103"/>
        <v>12.326440477921642</v>
      </c>
      <c r="W299" s="178">
        <f t="shared" si="103"/>
        <v>12.326440477921642</v>
      </c>
      <c r="X299" s="178">
        <f t="shared" si="103"/>
        <v>12.326440477921642</v>
      </c>
      <c r="Y299" s="178">
        <f t="shared" si="103"/>
        <v>12.326440477921642</v>
      </c>
      <c r="Z299" s="178">
        <f t="shared" si="103"/>
        <v>12.326440477921642</v>
      </c>
      <c r="AA299" s="178">
        <f t="shared" si="103"/>
        <v>12.326440477921642</v>
      </c>
      <c r="AB299" s="178">
        <f t="shared" si="103"/>
        <v>12.326440477921642</v>
      </c>
      <c r="AC299" s="178">
        <f t="shared" si="103"/>
        <v>12.326440477921642</v>
      </c>
      <c r="AD299" s="178">
        <f t="shared" si="103"/>
        <v>12.326440477921642</v>
      </c>
      <c r="AE299" s="178">
        <f t="shared" si="103"/>
        <v>2.7857755480102799</v>
      </c>
      <c r="AF299" s="178">
        <f t="shared" si="103"/>
        <v>0</v>
      </c>
      <c r="AG299" s="178">
        <f t="shared" si="103"/>
        <v>0</v>
      </c>
      <c r="AH299" s="178">
        <f t="shared" si="103"/>
        <v>0</v>
      </c>
      <c r="AI299" s="178">
        <f t="shared" si="103"/>
        <v>0</v>
      </c>
    </row>
    <row r="300" spans="1:35" s="158" customFormat="1" x14ac:dyDescent="0.35">
      <c r="A300" s="11"/>
      <c r="B300" s="11"/>
      <c r="C300" s="156"/>
      <c r="D300" s="157"/>
      <c r="E300" s="158" t="str">
        <f>Inputs!E$297</f>
        <v>Management fees method (original)</v>
      </c>
      <c r="F300" s="158" t="str">
        <f>Inputs!F$297</f>
        <v>switch</v>
      </c>
      <c r="G300" s="158">
        <f>Inputs!G$297</f>
        <v>1</v>
      </c>
      <c r="I300" s="179"/>
      <c r="J300" s="179"/>
      <c r="K300" s="180"/>
      <c r="L300" s="180"/>
      <c r="M300" s="180"/>
      <c r="N300" s="180"/>
      <c r="O300" s="180"/>
      <c r="P300" s="180"/>
      <c r="Q300" s="180"/>
      <c r="R300" s="180"/>
      <c r="S300" s="180"/>
      <c r="T300" s="180"/>
      <c r="U300" s="180"/>
      <c r="V300" s="180"/>
      <c r="W300" s="180"/>
      <c r="X300" s="180"/>
      <c r="Y300" s="180"/>
      <c r="Z300" s="180"/>
      <c r="AA300" s="180"/>
      <c r="AB300" s="180"/>
      <c r="AC300" s="180"/>
      <c r="AD300" s="180"/>
      <c r="AE300" s="180"/>
      <c r="AF300" s="180"/>
      <c r="AG300" s="180"/>
      <c r="AH300" s="180"/>
      <c r="AI300" s="180"/>
    </row>
    <row r="301" spans="1:35" x14ac:dyDescent="0.35">
      <c r="E301" s="46" t="str">
        <f>INDEX(E297:E299,$G300)</f>
        <v>Management fees (cost-plus method) (original)</v>
      </c>
      <c r="F301" s="46" t="str">
        <f>INDEX(F297:F299,$G300)</f>
        <v>M$</v>
      </c>
      <c r="I301" s="178">
        <f>INDEX(I297:I299,$G300)</f>
        <v>94.373999999999995</v>
      </c>
      <c r="J301" s="178"/>
      <c r="K301" s="178">
        <f t="shared" ref="K301:AI301" si="104">INDEX(K297:K299,$G300)</f>
        <v>0</v>
      </c>
      <c r="L301" s="178">
        <f t="shared" si="104"/>
        <v>0</v>
      </c>
      <c r="M301" s="178">
        <f t="shared" si="104"/>
        <v>5.25</v>
      </c>
      <c r="N301" s="178">
        <f t="shared" si="104"/>
        <v>5.25</v>
      </c>
      <c r="O301" s="178">
        <f t="shared" si="104"/>
        <v>5.25</v>
      </c>
      <c r="P301" s="178">
        <f t="shared" si="104"/>
        <v>5.25</v>
      </c>
      <c r="Q301" s="178">
        <f t="shared" si="104"/>
        <v>5.25</v>
      </c>
      <c r="R301" s="178">
        <f t="shared" si="104"/>
        <v>5.25</v>
      </c>
      <c r="S301" s="178">
        <f t="shared" si="104"/>
        <v>5.25</v>
      </c>
      <c r="T301" s="178">
        <f t="shared" si="104"/>
        <v>5.25</v>
      </c>
      <c r="U301" s="178">
        <f t="shared" si="104"/>
        <v>5.25</v>
      </c>
      <c r="V301" s="178">
        <f t="shared" si="104"/>
        <v>5.25</v>
      </c>
      <c r="W301" s="178">
        <f t="shared" si="104"/>
        <v>5.25</v>
      </c>
      <c r="X301" s="178">
        <f t="shared" si="104"/>
        <v>5.25</v>
      </c>
      <c r="Y301" s="178">
        <f t="shared" si="104"/>
        <v>5.25</v>
      </c>
      <c r="Z301" s="178">
        <f t="shared" si="104"/>
        <v>5.25</v>
      </c>
      <c r="AA301" s="178">
        <f t="shared" si="104"/>
        <v>5.25</v>
      </c>
      <c r="AB301" s="178">
        <f t="shared" si="104"/>
        <v>5.25</v>
      </c>
      <c r="AC301" s="178">
        <f t="shared" si="104"/>
        <v>5.25</v>
      </c>
      <c r="AD301" s="178">
        <f t="shared" si="104"/>
        <v>5.1239999999999952</v>
      </c>
      <c r="AE301" s="178">
        <f t="shared" si="104"/>
        <v>0</v>
      </c>
      <c r="AF301" s="178">
        <f t="shared" si="104"/>
        <v>0</v>
      </c>
      <c r="AG301" s="178">
        <f t="shared" si="104"/>
        <v>0</v>
      </c>
      <c r="AH301" s="178">
        <f t="shared" si="104"/>
        <v>0</v>
      </c>
      <c r="AI301" s="178">
        <f t="shared" si="104"/>
        <v>0</v>
      </c>
    </row>
    <row r="302" spans="1:35" x14ac:dyDescent="0.35">
      <c r="I302" s="177"/>
      <c r="J302" s="177"/>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c r="AH302" s="178"/>
      <c r="AI302" s="178"/>
    </row>
    <row r="303" spans="1:35" x14ac:dyDescent="0.35">
      <c r="D303" s="87" t="s">
        <v>389</v>
      </c>
    </row>
    <row r="304" spans="1:35" x14ac:dyDescent="0.35">
      <c r="E304" s="46" t="str">
        <f>E$142</f>
        <v>Project operating costs (original)</v>
      </c>
      <c r="F304" s="46" t="str">
        <f>F$142</f>
        <v>M$</v>
      </c>
      <c r="I304" s="178">
        <f>I$142</f>
        <v>1356.8056250000002</v>
      </c>
      <c r="J304" s="178"/>
      <c r="K304" s="178">
        <f t="shared" ref="K304:AI304" si="105">K$142</f>
        <v>0</v>
      </c>
      <c r="L304" s="178">
        <f t="shared" si="105"/>
        <v>0</v>
      </c>
      <c r="M304" s="178">
        <f t="shared" si="105"/>
        <v>69.541228582554524</v>
      </c>
      <c r="N304" s="178">
        <f t="shared" si="105"/>
        <v>75.478728582554524</v>
      </c>
      <c r="O304" s="178">
        <f t="shared" si="105"/>
        <v>75.478728582554524</v>
      </c>
      <c r="P304" s="178">
        <f t="shared" si="105"/>
        <v>75.478728582554524</v>
      </c>
      <c r="Q304" s="178">
        <f t="shared" si="105"/>
        <v>75.478728582554524</v>
      </c>
      <c r="R304" s="178">
        <f t="shared" si="105"/>
        <v>75.478728582554524</v>
      </c>
      <c r="S304" s="178">
        <f t="shared" si="105"/>
        <v>75.478728582554524</v>
      </c>
      <c r="T304" s="178">
        <f t="shared" si="105"/>
        <v>75.478728582554524</v>
      </c>
      <c r="U304" s="178">
        <f t="shared" si="105"/>
        <v>75.478728582554524</v>
      </c>
      <c r="V304" s="178">
        <f t="shared" si="105"/>
        <v>75.478728582554524</v>
      </c>
      <c r="W304" s="178">
        <f t="shared" si="105"/>
        <v>75.478728582554524</v>
      </c>
      <c r="X304" s="178">
        <f t="shared" si="105"/>
        <v>75.478728582554524</v>
      </c>
      <c r="Y304" s="178">
        <f t="shared" si="105"/>
        <v>75.478728582554524</v>
      </c>
      <c r="Z304" s="178">
        <f t="shared" si="105"/>
        <v>75.478728582554524</v>
      </c>
      <c r="AA304" s="178">
        <f t="shared" si="105"/>
        <v>75.478728582554524</v>
      </c>
      <c r="AB304" s="178">
        <f t="shared" si="105"/>
        <v>75.478728582554524</v>
      </c>
      <c r="AC304" s="178">
        <f t="shared" si="105"/>
        <v>75.478728582554524</v>
      </c>
      <c r="AD304" s="178">
        <f t="shared" si="105"/>
        <v>74.237239096573177</v>
      </c>
      <c r="AE304" s="178">
        <f t="shared" si="105"/>
        <v>5.3674999999999784</v>
      </c>
      <c r="AF304" s="178">
        <f t="shared" si="105"/>
        <v>0</v>
      </c>
      <c r="AG304" s="178">
        <f t="shared" si="105"/>
        <v>0</v>
      </c>
      <c r="AH304" s="178">
        <f t="shared" si="105"/>
        <v>0</v>
      </c>
      <c r="AI304" s="178">
        <f t="shared" si="105"/>
        <v>0</v>
      </c>
    </row>
    <row r="305" spans="1:35" x14ac:dyDescent="0.35">
      <c r="E305" s="46" t="str">
        <f>E$301</f>
        <v>Management fees (cost-plus method) (original)</v>
      </c>
      <c r="F305" s="46" t="str">
        <f>F$301</f>
        <v>M$</v>
      </c>
      <c r="I305" s="178">
        <f>I$301</f>
        <v>94.373999999999995</v>
      </c>
      <c r="J305" s="178"/>
      <c r="K305" s="178">
        <f t="shared" ref="K305:AI305" si="106">K$301</f>
        <v>0</v>
      </c>
      <c r="L305" s="178">
        <f t="shared" si="106"/>
        <v>0</v>
      </c>
      <c r="M305" s="178">
        <f t="shared" si="106"/>
        <v>5.25</v>
      </c>
      <c r="N305" s="178">
        <f t="shared" si="106"/>
        <v>5.25</v>
      </c>
      <c r="O305" s="178">
        <f t="shared" si="106"/>
        <v>5.25</v>
      </c>
      <c r="P305" s="178">
        <f t="shared" si="106"/>
        <v>5.25</v>
      </c>
      <c r="Q305" s="178">
        <f t="shared" si="106"/>
        <v>5.25</v>
      </c>
      <c r="R305" s="178">
        <f t="shared" si="106"/>
        <v>5.25</v>
      </c>
      <c r="S305" s="178">
        <f t="shared" si="106"/>
        <v>5.25</v>
      </c>
      <c r="T305" s="178">
        <f t="shared" si="106"/>
        <v>5.25</v>
      </c>
      <c r="U305" s="178">
        <f t="shared" si="106"/>
        <v>5.25</v>
      </c>
      <c r="V305" s="178">
        <f t="shared" si="106"/>
        <v>5.25</v>
      </c>
      <c r="W305" s="178">
        <f t="shared" si="106"/>
        <v>5.25</v>
      </c>
      <c r="X305" s="178">
        <f t="shared" si="106"/>
        <v>5.25</v>
      </c>
      <c r="Y305" s="178">
        <f t="shared" si="106"/>
        <v>5.25</v>
      </c>
      <c r="Z305" s="178">
        <f t="shared" si="106"/>
        <v>5.25</v>
      </c>
      <c r="AA305" s="178">
        <f t="shared" si="106"/>
        <v>5.25</v>
      </c>
      <c r="AB305" s="178">
        <f t="shared" si="106"/>
        <v>5.25</v>
      </c>
      <c r="AC305" s="178">
        <f t="shared" si="106"/>
        <v>5.25</v>
      </c>
      <c r="AD305" s="178">
        <f t="shared" si="106"/>
        <v>5.1239999999999952</v>
      </c>
      <c r="AE305" s="178">
        <f t="shared" si="106"/>
        <v>0</v>
      </c>
      <c r="AF305" s="178">
        <f t="shared" si="106"/>
        <v>0</v>
      </c>
      <c r="AG305" s="178">
        <f t="shared" si="106"/>
        <v>0</v>
      </c>
      <c r="AH305" s="178">
        <f t="shared" si="106"/>
        <v>0</v>
      </c>
      <c r="AI305" s="178">
        <f t="shared" si="106"/>
        <v>0</v>
      </c>
    </row>
    <row r="306" spans="1:35" x14ac:dyDescent="0.35">
      <c r="E306" s="46" t="s">
        <v>613</v>
      </c>
      <c r="F306" s="46" t="s">
        <v>88</v>
      </c>
      <c r="I306" s="178">
        <f>SUM(K306:AI306)</f>
        <v>1451.1796250000002</v>
      </c>
      <c r="J306" s="178"/>
      <c r="K306" s="178">
        <f>SUM(K304:K305)</f>
        <v>0</v>
      </c>
      <c r="L306" s="178">
        <f t="shared" ref="L306:AI306" si="107">SUM(L304:L305)</f>
        <v>0</v>
      </c>
      <c r="M306" s="178">
        <f t="shared" si="107"/>
        <v>74.791228582554524</v>
      </c>
      <c r="N306" s="178">
        <f t="shared" si="107"/>
        <v>80.728728582554524</v>
      </c>
      <c r="O306" s="178">
        <f t="shared" si="107"/>
        <v>80.728728582554524</v>
      </c>
      <c r="P306" s="178">
        <f t="shared" si="107"/>
        <v>80.728728582554524</v>
      </c>
      <c r="Q306" s="178">
        <f t="shared" si="107"/>
        <v>80.728728582554524</v>
      </c>
      <c r="R306" s="178">
        <f t="shared" si="107"/>
        <v>80.728728582554524</v>
      </c>
      <c r="S306" s="178">
        <f t="shared" si="107"/>
        <v>80.728728582554524</v>
      </c>
      <c r="T306" s="178">
        <f t="shared" si="107"/>
        <v>80.728728582554524</v>
      </c>
      <c r="U306" s="178">
        <f t="shared" si="107"/>
        <v>80.728728582554524</v>
      </c>
      <c r="V306" s="178">
        <f t="shared" si="107"/>
        <v>80.728728582554524</v>
      </c>
      <c r="W306" s="178">
        <f t="shared" si="107"/>
        <v>80.728728582554524</v>
      </c>
      <c r="X306" s="178">
        <f t="shared" si="107"/>
        <v>80.728728582554524</v>
      </c>
      <c r="Y306" s="178">
        <f t="shared" si="107"/>
        <v>80.728728582554524</v>
      </c>
      <c r="Z306" s="178">
        <f t="shared" si="107"/>
        <v>80.728728582554524</v>
      </c>
      <c r="AA306" s="178">
        <f t="shared" si="107"/>
        <v>80.728728582554524</v>
      </c>
      <c r="AB306" s="178">
        <f t="shared" si="107"/>
        <v>80.728728582554524</v>
      </c>
      <c r="AC306" s="178">
        <f t="shared" si="107"/>
        <v>80.728728582554524</v>
      </c>
      <c r="AD306" s="178">
        <f t="shared" si="107"/>
        <v>79.361239096573172</v>
      </c>
      <c r="AE306" s="178">
        <f t="shared" si="107"/>
        <v>5.3674999999999784</v>
      </c>
      <c r="AF306" s="178">
        <f t="shared" si="107"/>
        <v>0</v>
      </c>
      <c r="AG306" s="178">
        <f t="shared" si="107"/>
        <v>0</v>
      </c>
      <c r="AH306" s="178">
        <f t="shared" si="107"/>
        <v>0</v>
      </c>
      <c r="AI306" s="178">
        <f t="shared" si="107"/>
        <v>0</v>
      </c>
    </row>
    <row r="307" spans="1:35" x14ac:dyDescent="0.35">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c r="AH307" s="178"/>
      <c r="AI307" s="178"/>
    </row>
    <row r="308" spans="1:35" x14ac:dyDescent="0.35">
      <c r="D308" s="87" t="s">
        <v>403</v>
      </c>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c r="AH308" s="178"/>
      <c r="AI308" s="178"/>
    </row>
    <row r="309" spans="1:35" x14ac:dyDescent="0.35">
      <c r="E309" s="46" t="str">
        <f>E$306</f>
        <v>Mining company operating costs (original)</v>
      </c>
      <c r="F309" s="46" t="str">
        <f>F$306</f>
        <v>M$</v>
      </c>
      <c r="I309" s="178">
        <f>I$306</f>
        <v>1451.1796250000002</v>
      </c>
      <c r="J309" s="178"/>
      <c r="K309" s="178">
        <f t="shared" ref="K309:AI309" si="108">K$306</f>
        <v>0</v>
      </c>
      <c r="L309" s="178">
        <f t="shared" si="108"/>
        <v>0</v>
      </c>
      <c r="M309" s="178">
        <f t="shared" si="108"/>
        <v>74.791228582554524</v>
      </c>
      <c r="N309" s="178">
        <f t="shared" si="108"/>
        <v>80.728728582554524</v>
      </c>
      <c r="O309" s="178">
        <f t="shared" si="108"/>
        <v>80.728728582554524</v>
      </c>
      <c r="P309" s="178">
        <f t="shared" si="108"/>
        <v>80.728728582554524</v>
      </c>
      <c r="Q309" s="178">
        <f t="shared" si="108"/>
        <v>80.728728582554524</v>
      </c>
      <c r="R309" s="178">
        <f t="shared" si="108"/>
        <v>80.728728582554524</v>
      </c>
      <c r="S309" s="178">
        <f t="shared" si="108"/>
        <v>80.728728582554524</v>
      </c>
      <c r="T309" s="178">
        <f t="shared" si="108"/>
        <v>80.728728582554524</v>
      </c>
      <c r="U309" s="178">
        <f t="shared" si="108"/>
        <v>80.728728582554524</v>
      </c>
      <c r="V309" s="178">
        <f t="shared" si="108"/>
        <v>80.728728582554524</v>
      </c>
      <c r="W309" s="178">
        <f t="shared" si="108"/>
        <v>80.728728582554524</v>
      </c>
      <c r="X309" s="178">
        <f t="shared" si="108"/>
        <v>80.728728582554524</v>
      </c>
      <c r="Y309" s="178">
        <f t="shared" si="108"/>
        <v>80.728728582554524</v>
      </c>
      <c r="Z309" s="178">
        <f t="shared" si="108"/>
        <v>80.728728582554524</v>
      </c>
      <c r="AA309" s="178">
        <f t="shared" si="108"/>
        <v>80.728728582554524</v>
      </c>
      <c r="AB309" s="178">
        <f t="shared" si="108"/>
        <v>80.728728582554524</v>
      </c>
      <c r="AC309" s="178">
        <f t="shared" si="108"/>
        <v>80.728728582554524</v>
      </c>
      <c r="AD309" s="178">
        <f t="shared" si="108"/>
        <v>79.361239096573172</v>
      </c>
      <c r="AE309" s="178">
        <f t="shared" si="108"/>
        <v>5.3674999999999784</v>
      </c>
      <c r="AF309" s="178">
        <f t="shared" si="108"/>
        <v>0</v>
      </c>
      <c r="AG309" s="178">
        <f t="shared" si="108"/>
        <v>0</v>
      </c>
      <c r="AH309" s="178">
        <f t="shared" si="108"/>
        <v>0</v>
      </c>
      <c r="AI309" s="178">
        <f t="shared" si="108"/>
        <v>0</v>
      </c>
    </row>
    <row r="310" spans="1:35" x14ac:dyDescent="0.35">
      <c r="E310" s="46" t="s">
        <v>614</v>
      </c>
      <c r="F310" s="46" t="s">
        <v>88</v>
      </c>
      <c r="G310" s="178">
        <f>SUM(K309:AI309)</f>
        <v>1451.1796250000002</v>
      </c>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c r="AH310" s="178"/>
      <c r="AI310" s="178"/>
    </row>
    <row r="312" spans="1:35" x14ac:dyDescent="0.35">
      <c r="C312" s="86" t="s">
        <v>390</v>
      </c>
    </row>
    <row r="314" spans="1:35" x14ac:dyDescent="0.35">
      <c r="D314" s="87" t="s">
        <v>149</v>
      </c>
      <c r="I314" s="177"/>
      <c r="J314" s="177"/>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c r="AH314" s="178"/>
      <c r="AI314" s="178"/>
    </row>
    <row r="315" spans="1:35" x14ac:dyDescent="0.35">
      <c r="E315" s="46" t="str">
        <f>E$195</f>
        <v>Project capital costs (original)</v>
      </c>
      <c r="F315" s="46" t="str">
        <f>F$195</f>
        <v>M$</v>
      </c>
      <c r="I315" s="177">
        <f>I$195</f>
        <v>160</v>
      </c>
      <c r="J315" s="177"/>
      <c r="K315" s="177">
        <f t="shared" ref="K315:AI315" si="109">K$195</f>
        <v>80</v>
      </c>
      <c r="L315" s="177">
        <f t="shared" si="109"/>
        <v>80</v>
      </c>
      <c r="M315" s="177">
        <f t="shared" si="109"/>
        <v>0</v>
      </c>
      <c r="N315" s="177">
        <f t="shared" si="109"/>
        <v>0</v>
      </c>
      <c r="O315" s="177">
        <f t="shared" si="109"/>
        <v>0</v>
      </c>
      <c r="P315" s="177">
        <f t="shared" si="109"/>
        <v>0</v>
      </c>
      <c r="Q315" s="177">
        <f t="shared" si="109"/>
        <v>0</v>
      </c>
      <c r="R315" s="177">
        <f t="shared" si="109"/>
        <v>0</v>
      </c>
      <c r="S315" s="177">
        <f t="shared" si="109"/>
        <v>0</v>
      </c>
      <c r="T315" s="177">
        <f t="shared" si="109"/>
        <v>0</v>
      </c>
      <c r="U315" s="177">
        <f t="shared" si="109"/>
        <v>0</v>
      </c>
      <c r="V315" s="177">
        <f t="shared" si="109"/>
        <v>0</v>
      </c>
      <c r="W315" s="177">
        <f t="shared" si="109"/>
        <v>0</v>
      </c>
      <c r="X315" s="177">
        <f t="shared" si="109"/>
        <v>0</v>
      </c>
      <c r="Y315" s="177">
        <f t="shared" si="109"/>
        <v>0</v>
      </c>
      <c r="Z315" s="177">
        <f t="shared" si="109"/>
        <v>0</v>
      </c>
      <c r="AA315" s="177">
        <f t="shared" si="109"/>
        <v>0</v>
      </c>
      <c r="AB315" s="177">
        <f t="shared" si="109"/>
        <v>0</v>
      </c>
      <c r="AC315" s="177">
        <f t="shared" si="109"/>
        <v>0</v>
      </c>
      <c r="AD315" s="177">
        <f t="shared" si="109"/>
        <v>0</v>
      </c>
      <c r="AE315" s="177">
        <f t="shared" si="109"/>
        <v>0</v>
      </c>
      <c r="AF315" s="177">
        <f t="shared" si="109"/>
        <v>0</v>
      </c>
      <c r="AG315" s="177">
        <f t="shared" si="109"/>
        <v>0</v>
      </c>
      <c r="AH315" s="177">
        <f t="shared" si="109"/>
        <v>0</v>
      </c>
      <c r="AI315" s="177">
        <f t="shared" si="109"/>
        <v>0</v>
      </c>
    </row>
    <row r="316" spans="1:35" s="158" customFormat="1" x14ac:dyDescent="0.35">
      <c r="A316" s="11"/>
      <c r="B316" s="11"/>
      <c r="C316" s="156"/>
      <c r="D316" s="157"/>
      <c r="E316" s="158" t="str">
        <f>Inputs!E$307</f>
        <v>EPCM fees cost-plus markup (original)</v>
      </c>
      <c r="F316" s="158" t="str">
        <f>Inputs!F$307</f>
        <v>%</v>
      </c>
      <c r="G316" s="201">
        <f>Inputs!G$307</f>
        <v>0.2</v>
      </c>
      <c r="I316" s="179"/>
      <c r="J316" s="179"/>
      <c r="K316" s="180"/>
      <c r="L316" s="180"/>
      <c r="M316" s="180"/>
      <c r="N316" s="180"/>
      <c r="O316" s="180"/>
      <c r="P316" s="180"/>
      <c r="Q316" s="180"/>
      <c r="R316" s="180"/>
      <c r="S316" s="180"/>
      <c r="T316" s="180"/>
      <c r="U316" s="180"/>
      <c r="V316" s="180"/>
      <c r="W316" s="180"/>
      <c r="X316" s="180"/>
      <c r="Y316" s="180"/>
      <c r="Z316" s="180"/>
      <c r="AA316" s="180"/>
      <c r="AB316" s="180"/>
      <c r="AC316" s="180"/>
      <c r="AD316" s="180"/>
      <c r="AE316" s="180"/>
      <c r="AF316" s="180"/>
      <c r="AG316" s="180"/>
      <c r="AH316" s="180"/>
      <c r="AI316" s="180"/>
    </row>
    <row r="317" spans="1:35" x14ac:dyDescent="0.35">
      <c r="E317" s="46" t="s">
        <v>615</v>
      </c>
      <c r="F317" s="46" t="s">
        <v>88</v>
      </c>
      <c r="I317" s="177">
        <f>SUM(K317:AI317)</f>
        <v>32</v>
      </c>
      <c r="J317" s="177"/>
      <c r="K317" s="178">
        <f>K315*$G316</f>
        <v>16</v>
      </c>
      <c r="L317" s="178">
        <f t="shared" ref="L317:AI317" si="110">L315*$G316</f>
        <v>16</v>
      </c>
      <c r="M317" s="178">
        <f t="shared" si="110"/>
        <v>0</v>
      </c>
      <c r="N317" s="178">
        <f t="shared" si="110"/>
        <v>0</v>
      </c>
      <c r="O317" s="178">
        <f t="shared" si="110"/>
        <v>0</v>
      </c>
      <c r="P317" s="178">
        <f t="shared" si="110"/>
        <v>0</v>
      </c>
      <c r="Q317" s="178">
        <f t="shared" si="110"/>
        <v>0</v>
      </c>
      <c r="R317" s="178">
        <f t="shared" si="110"/>
        <v>0</v>
      </c>
      <c r="S317" s="178">
        <f t="shared" si="110"/>
        <v>0</v>
      </c>
      <c r="T317" s="178">
        <f t="shared" si="110"/>
        <v>0</v>
      </c>
      <c r="U317" s="178">
        <f t="shared" si="110"/>
        <v>0</v>
      </c>
      <c r="V317" s="178">
        <f t="shared" si="110"/>
        <v>0</v>
      </c>
      <c r="W317" s="178">
        <f t="shared" si="110"/>
        <v>0</v>
      </c>
      <c r="X317" s="178">
        <f t="shared" si="110"/>
        <v>0</v>
      </c>
      <c r="Y317" s="178">
        <f t="shared" si="110"/>
        <v>0</v>
      </c>
      <c r="Z317" s="178">
        <f t="shared" si="110"/>
        <v>0</v>
      </c>
      <c r="AA317" s="178">
        <f t="shared" si="110"/>
        <v>0</v>
      </c>
      <c r="AB317" s="178">
        <f t="shared" si="110"/>
        <v>0</v>
      </c>
      <c r="AC317" s="178">
        <f t="shared" si="110"/>
        <v>0</v>
      </c>
      <c r="AD317" s="178">
        <f t="shared" si="110"/>
        <v>0</v>
      </c>
      <c r="AE317" s="178">
        <f t="shared" si="110"/>
        <v>0</v>
      </c>
      <c r="AF317" s="178">
        <f t="shared" si="110"/>
        <v>0</v>
      </c>
      <c r="AG317" s="178">
        <f t="shared" si="110"/>
        <v>0</v>
      </c>
      <c r="AH317" s="178">
        <f t="shared" si="110"/>
        <v>0</v>
      </c>
      <c r="AI317" s="178">
        <f t="shared" si="110"/>
        <v>0</v>
      </c>
    </row>
    <row r="318" spans="1:35" x14ac:dyDescent="0.35">
      <c r="I318" s="177"/>
      <c r="J318" s="177"/>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c r="AH318" s="178"/>
      <c r="AI318" s="178"/>
    </row>
    <row r="319" spans="1:35" x14ac:dyDescent="0.35">
      <c r="D319" s="87" t="s">
        <v>390</v>
      </c>
      <c r="I319" s="177"/>
      <c r="J319" s="177"/>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c r="AH319" s="178"/>
      <c r="AI319" s="178"/>
    </row>
    <row r="320" spans="1:35" x14ac:dyDescent="0.35">
      <c r="E320" s="46" t="str">
        <f>E$195</f>
        <v>Project capital costs (original)</v>
      </c>
      <c r="F320" s="46" t="str">
        <f>F$195</f>
        <v>M$</v>
      </c>
      <c r="I320" s="177">
        <f>I$195</f>
        <v>160</v>
      </c>
      <c r="J320" s="177"/>
      <c r="K320" s="177">
        <f t="shared" ref="K320:AI320" si="111">K$195</f>
        <v>80</v>
      </c>
      <c r="L320" s="177">
        <f t="shared" si="111"/>
        <v>80</v>
      </c>
      <c r="M320" s="177">
        <f t="shared" si="111"/>
        <v>0</v>
      </c>
      <c r="N320" s="177">
        <f t="shared" si="111"/>
        <v>0</v>
      </c>
      <c r="O320" s="177">
        <f t="shared" si="111"/>
        <v>0</v>
      </c>
      <c r="P320" s="177">
        <f t="shared" si="111"/>
        <v>0</v>
      </c>
      <c r="Q320" s="177">
        <f t="shared" si="111"/>
        <v>0</v>
      </c>
      <c r="R320" s="177">
        <f t="shared" si="111"/>
        <v>0</v>
      </c>
      <c r="S320" s="177">
        <f t="shared" si="111"/>
        <v>0</v>
      </c>
      <c r="T320" s="177">
        <f t="shared" si="111"/>
        <v>0</v>
      </c>
      <c r="U320" s="177">
        <f t="shared" si="111"/>
        <v>0</v>
      </c>
      <c r="V320" s="177">
        <f t="shared" si="111"/>
        <v>0</v>
      </c>
      <c r="W320" s="177">
        <f t="shared" si="111"/>
        <v>0</v>
      </c>
      <c r="X320" s="177">
        <f t="shared" si="111"/>
        <v>0</v>
      </c>
      <c r="Y320" s="177">
        <f t="shared" si="111"/>
        <v>0</v>
      </c>
      <c r="Z320" s="177">
        <f t="shared" si="111"/>
        <v>0</v>
      </c>
      <c r="AA320" s="177">
        <f t="shared" si="111"/>
        <v>0</v>
      </c>
      <c r="AB320" s="177">
        <f t="shared" si="111"/>
        <v>0</v>
      </c>
      <c r="AC320" s="177">
        <f t="shared" si="111"/>
        <v>0</v>
      </c>
      <c r="AD320" s="177">
        <f t="shared" si="111"/>
        <v>0</v>
      </c>
      <c r="AE320" s="177">
        <f t="shared" si="111"/>
        <v>0</v>
      </c>
      <c r="AF320" s="177">
        <f t="shared" si="111"/>
        <v>0</v>
      </c>
      <c r="AG320" s="177">
        <f t="shared" si="111"/>
        <v>0</v>
      </c>
      <c r="AH320" s="177">
        <f t="shared" si="111"/>
        <v>0</v>
      </c>
      <c r="AI320" s="177">
        <f t="shared" si="111"/>
        <v>0</v>
      </c>
    </row>
    <row r="321" spans="3:35" x14ac:dyDescent="0.35">
      <c r="E321" s="46" t="str">
        <f>E$317</f>
        <v>EPCM fees (original)</v>
      </c>
      <c r="F321" s="46" t="str">
        <f>F$317</f>
        <v>M$</v>
      </c>
      <c r="I321" s="177">
        <f>I$317</f>
        <v>32</v>
      </c>
      <c r="J321" s="177"/>
      <c r="K321" s="177">
        <f t="shared" ref="K321:AI321" si="112">K$317</f>
        <v>16</v>
      </c>
      <c r="L321" s="177">
        <f t="shared" si="112"/>
        <v>16</v>
      </c>
      <c r="M321" s="177">
        <f t="shared" si="112"/>
        <v>0</v>
      </c>
      <c r="N321" s="177">
        <f t="shared" si="112"/>
        <v>0</v>
      </c>
      <c r="O321" s="177">
        <f t="shared" si="112"/>
        <v>0</v>
      </c>
      <c r="P321" s="177">
        <f t="shared" si="112"/>
        <v>0</v>
      </c>
      <c r="Q321" s="177">
        <f t="shared" si="112"/>
        <v>0</v>
      </c>
      <c r="R321" s="177">
        <f t="shared" si="112"/>
        <v>0</v>
      </c>
      <c r="S321" s="177">
        <f t="shared" si="112"/>
        <v>0</v>
      </c>
      <c r="T321" s="177">
        <f t="shared" si="112"/>
        <v>0</v>
      </c>
      <c r="U321" s="177">
        <f t="shared" si="112"/>
        <v>0</v>
      </c>
      <c r="V321" s="177">
        <f t="shared" si="112"/>
        <v>0</v>
      </c>
      <c r="W321" s="177">
        <f t="shared" si="112"/>
        <v>0</v>
      </c>
      <c r="X321" s="177">
        <f t="shared" si="112"/>
        <v>0</v>
      </c>
      <c r="Y321" s="177">
        <f t="shared" si="112"/>
        <v>0</v>
      </c>
      <c r="Z321" s="177">
        <f t="shared" si="112"/>
        <v>0</v>
      </c>
      <c r="AA321" s="177">
        <f t="shared" si="112"/>
        <v>0</v>
      </c>
      <c r="AB321" s="177">
        <f t="shared" si="112"/>
        <v>0</v>
      </c>
      <c r="AC321" s="177">
        <f t="shared" si="112"/>
        <v>0</v>
      </c>
      <c r="AD321" s="177">
        <f t="shared" si="112"/>
        <v>0</v>
      </c>
      <c r="AE321" s="177">
        <f t="shared" si="112"/>
        <v>0</v>
      </c>
      <c r="AF321" s="177">
        <f t="shared" si="112"/>
        <v>0</v>
      </c>
      <c r="AG321" s="177">
        <f t="shared" si="112"/>
        <v>0</v>
      </c>
      <c r="AH321" s="177">
        <f t="shared" si="112"/>
        <v>0</v>
      </c>
      <c r="AI321" s="177">
        <f t="shared" si="112"/>
        <v>0</v>
      </c>
    </row>
    <row r="322" spans="3:35" x14ac:dyDescent="0.35">
      <c r="E322" s="46" t="s">
        <v>616</v>
      </c>
      <c r="F322" s="46" t="s">
        <v>88</v>
      </c>
      <c r="I322" s="177">
        <f>SUM(K322:AI322)</f>
        <v>192</v>
      </c>
      <c r="J322" s="177"/>
      <c r="K322" s="178">
        <f>SUM(K320:K321)</f>
        <v>96</v>
      </c>
      <c r="L322" s="178">
        <f t="shared" ref="L322:AI322" si="113">SUM(L320:L321)</f>
        <v>96</v>
      </c>
      <c r="M322" s="178">
        <f t="shared" si="113"/>
        <v>0</v>
      </c>
      <c r="N322" s="178">
        <f t="shared" si="113"/>
        <v>0</v>
      </c>
      <c r="O322" s="178">
        <f t="shared" si="113"/>
        <v>0</v>
      </c>
      <c r="P322" s="178">
        <f t="shared" si="113"/>
        <v>0</v>
      </c>
      <c r="Q322" s="178">
        <f t="shared" si="113"/>
        <v>0</v>
      </c>
      <c r="R322" s="178">
        <f t="shared" si="113"/>
        <v>0</v>
      </c>
      <c r="S322" s="178">
        <f t="shared" si="113"/>
        <v>0</v>
      </c>
      <c r="T322" s="178">
        <f t="shared" si="113"/>
        <v>0</v>
      </c>
      <c r="U322" s="178">
        <f t="shared" si="113"/>
        <v>0</v>
      </c>
      <c r="V322" s="178">
        <f t="shared" si="113"/>
        <v>0</v>
      </c>
      <c r="W322" s="178">
        <f t="shared" si="113"/>
        <v>0</v>
      </c>
      <c r="X322" s="178">
        <f t="shared" si="113"/>
        <v>0</v>
      </c>
      <c r="Y322" s="178">
        <f t="shared" si="113"/>
        <v>0</v>
      </c>
      <c r="Z322" s="178">
        <f t="shared" si="113"/>
        <v>0</v>
      </c>
      <c r="AA322" s="178">
        <f t="shared" si="113"/>
        <v>0</v>
      </c>
      <c r="AB322" s="178">
        <f t="shared" si="113"/>
        <v>0</v>
      </c>
      <c r="AC322" s="178">
        <f t="shared" si="113"/>
        <v>0</v>
      </c>
      <c r="AD322" s="178">
        <f t="shared" si="113"/>
        <v>0</v>
      </c>
      <c r="AE322" s="178">
        <f t="shared" si="113"/>
        <v>0</v>
      </c>
      <c r="AF322" s="178">
        <f t="shared" si="113"/>
        <v>0</v>
      </c>
      <c r="AG322" s="178">
        <f t="shared" si="113"/>
        <v>0</v>
      </c>
      <c r="AH322" s="178">
        <f t="shared" si="113"/>
        <v>0</v>
      </c>
      <c r="AI322" s="178">
        <f t="shared" si="113"/>
        <v>0</v>
      </c>
    </row>
    <row r="323" spans="3:35" x14ac:dyDescent="0.35">
      <c r="I323" s="177"/>
      <c r="J323" s="177"/>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c r="AH323" s="178"/>
      <c r="AI323" s="178"/>
    </row>
    <row r="324" spans="3:35" x14ac:dyDescent="0.35">
      <c r="D324" s="87" t="s">
        <v>400</v>
      </c>
      <c r="I324" s="177"/>
      <c r="J324" s="177"/>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c r="AH324" s="178"/>
      <c r="AI324" s="178"/>
    </row>
    <row r="325" spans="3:35" x14ac:dyDescent="0.35">
      <c r="E325" s="46" t="str">
        <f>E$322</f>
        <v>Mining company capital costs (original)</v>
      </c>
      <c r="F325" s="46" t="str">
        <f>F$322</f>
        <v>M$</v>
      </c>
      <c r="I325" s="177">
        <f>I$322</f>
        <v>192</v>
      </c>
      <c r="J325" s="177"/>
      <c r="K325" s="177">
        <f t="shared" ref="K325:AI325" si="114">K$322</f>
        <v>96</v>
      </c>
      <c r="L325" s="177">
        <f t="shared" si="114"/>
        <v>96</v>
      </c>
      <c r="M325" s="177">
        <f t="shared" si="114"/>
        <v>0</v>
      </c>
      <c r="N325" s="177">
        <f t="shared" si="114"/>
        <v>0</v>
      </c>
      <c r="O325" s="177">
        <f t="shared" si="114"/>
        <v>0</v>
      </c>
      <c r="P325" s="177">
        <f t="shared" si="114"/>
        <v>0</v>
      </c>
      <c r="Q325" s="177">
        <f t="shared" si="114"/>
        <v>0</v>
      </c>
      <c r="R325" s="177">
        <f t="shared" si="114"/>
        <v>0</v>
      </c>
      <c r="S325" s="177">
        <f t="shared" si="114"/>
        <v>0</v>
      </c>
      <c r="T325" s="177">
        <f t="shared" si="114"/>
        <v>0</v>
      </c>
      <c r="U325" s="177">
        <f t="shared" si="114"/>
        <v>0</v>
      </c>
      <c r="V325" s="177">
        <f t="shared" si="114"/>
        <v>0</v>
      </c>
      <c r="W325" s="177">
        <f t="shared" si="114"/>
        <v>0</v>
      </c>
      <c r="X325" s="177">
        <f t="shared" si="114"/>
        <v>0</v>
      </c>
      <c r="Y325" s="177">
        <f t="shared" si="114"/>
        <v>0</v>
      </c>
      <c r="Z325" s="177">
        <f t="shared" si="114"/>
        <v>0</v>
      </c>
      <c r="AA325" s="177">
        <f t="shared" si="114"/>
        <v>0</v>
      </c>
      <c r="AB325" s="177">
        <f t="shared" si="114"/>
        <v>0</v>
      </c>
      <c r="AC325" s="177">
        <f t="shared" si="114"/>
        <v>0</v>
      </c>
      <c r="AD325" s="177">
        <f t="shared" si="114"/>
        <v>0</v>
      </c>
      <c r="AE325" s="177">
        <f t="shared" si="114"/>
        <v>0</v>
      </c>
      <c r="AF325" s="177">
        <f t="shared" si="114"/>
        <v>0</v>
      </c>
      <c r="AG325" s="177">
        <f t="shared" si="114"/>
        <v>0</v>
      </c>
      <c r="AH325" s="177">
        <f t="shared" si="114"/>
        <v>0</v>
      </c>
      <c r="AI325" s="177">
        <f t="shared" si="114"/>
        <v>0</v>
      </c>
    </row>
    <row r="326" spans="3:35" x14ac:dyDescent="0.35">
      <c r="E326" s="46" t="s">
        <v>617</v>
      </c>
      <c r="F326" s="46" t="s">
        <v>88</v>
      </c>
      <c r="G326" s="177">
        <f>SUM(K325:AI325)</f>
        <v>192</v>
      </c>
      <c r="I326" s="177"/>
      <c r="J326" s="177"/>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c r="AH326" s="178"/>
      <c r="AI326" s="178"/>
    </row>
    <row r="327" spans="3:35" x14ac:dyDescent="0.35">
      <c r="I327" s="177"/>
      <c r="J327" s="177"/>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c r="AH327" s="178"/>
      <c r="AI327" s="178"/>
    </row>
    <row r="328" spans="3:35" x14ac:dyDescent="0.35">
      <c r="C328" s="86" t="s">
        <v>401</v>
      </c>
      <c r="I328" s="177"/>
      <c r="J328" s="177"/>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c r="AH328" s="178"/>
      <c r="AI328" s="178"/>
    </row>
    <row r="329" spans="3:35" x14ac:dyDescent="0.35">
      <c r="I329" s="177"/>
      <c r="J329" s="177"/>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c r="AH329" s="178"/>
      <c r="AI329" s="178"/>
    </row>
    <row r="330" spans="3:35" x14ac:dyDescent="0.35">
      <c r="D330" s="87" t="s">
        <v>401</v>
      </c>
      <c r="I330" s="177"/>
      <c r="J330" s="177"/>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c r="AH330" s="178"/>
      <c r="AI330" s="178"/>
    </row>
    <row r="331" spans="3:35" x14ac:dyDescent="0.35">
      <c r="E331" s="46" t="str">
        <f>E$273</f>
        <v>Mining company net revenues (original)</v>
      </c>
      <c r="F331" s="46" t="str">
        <f>F$273</f>
        <v>M$</v>
      </c>
      <c r="I331" s="177">
        <f>I$273</f>
        <v>2215.8009403111937</v>
      </c>
      <c r="J331" s="177"/>
      <c r="K331" s="177">
        <f t="shared" ref="K331:AI331" si="115">K$273</f>
        <v>0</v>
      </c>
      <c r="L331" s="177">
        <f t="shared" si="115"/>
        <v>0</v>
      </c>
      <c r="M331" s="177">
        <f t="shared" si="115"/>
        <v>92.448303584412301</v>
      </c>
      <c r="N331" s="177">
        <f t="shared" si="115"/>
        <v>123.26440477921641</v>
      </c>
      <c r="O331" s="177">
        <f t="shared" si="115"/>
        <v>123.26440477921641</v>
      </c>
      <c r="P331" s="177">
        <f t="shared" si="115"/>
        <v>123.26440477921641</v>
      </c>
      <c r="Q331" s="177">
        <f t="shared" si="115"/>
        <v>123.26440477921641</v>
      </c>
      <c r="R331" s="177">
        <f t="shared" si="115"/>
        <v>123.26440477921641</v>
      </c>
      <c r="S331" s="177">
        <f t="shared" si="115"/>
        <v>123.26440477921641</v>
      </c>
      <c r="T331" s="177">
        <f t="shared" si="115"/>
        <v>123.26440477921641</v>
      </c>
      <c r="U331" s="177">
        <f t="shared" si="115"/>
        <v>123.26440477921641</v>
      </c>
      <c r="V331" s="177">
        <f t="shared" si="115"/>
        <v>123.26440477921641</v>
      </c>
      <c r="W331" s="177">
        <f t="shared" si="115"/>
        <v>123.26440477921641</v>
      </c>
      <c r="X331" s="177">
        <f t="shared" si="115"/>
        <v>123.26440477921641</v>
      </c>
      <c r="Y331" s="177">
        <f t="shared" si="115"/>
        <v>123.26440477921641</v>
      </c>
      <c r="Z331" s="177">
        <f t="shared" si="115"/>
        <v>123.26440477921641</v>
      </c>
      <c r="AA331" s="177">
        <f t="shared" si="115"/>
        <v>123.26440477921641</v>
      </c>
      <c r="AB331" s="177">
        <f t="shared" si="115"/>
        <v>123.26440477921641</v>
      </c>
      <c r="AC331" s="177">
        <f t="shared" si="115"/>
        <v>123.26440477921641</v>
      </c>
      <c r="AD331" s="177">
        <f t="shared" si="115"/>
        <v>123.26440477921641</v>
      </c>
      <c r="AE331" s="177">
        <f t="shared" si="115"/>
        <v>27.857755480102799</v>
      </c>
      <c r="AF331" s="177">
        <f t="shared" si="115"/>
        <v>0</v>
      </c>
      <c r="AG331" s="177">
        <f t="shared" si="115"/>
        <v>0</v>
      </c>
      <c r="AH331" s="177">
        <f t="shared" si="115"/>
        <v>0</v>
      </c>
      <c r="AI331" s="177">
        <f t="shared" si="115"/>
        <v>0</v>
      </c>
    </row>
    <row r="332" spans="3:35" x14ac:dyDescent="0.35">
      <c r="E332" s="46" t="str">
        <f>E$306</f>
        <v>Mining company operating costs (original)</v>
      </c>
      <c r="F332" s="46" t="str">
        <f>F$306</f>
        <v>M$</v>
      </c>
      <c r="I332" s="177">
        <f>I$306</f>
        <v>1451.1796250000002</v>
      </c>
      <c r="J332" s="177"/>
      <c r="K332" s="177">
        <f t="shared" ref="K332:AI332" si="116">K$306</f>
        <v>0</v>
      </c>
      <c r="L332" s="177">
        <f t="shared" si="116"/>
        <v>0</v>
      </c>
      <c r="M332" s="177">
        <f t="shared" si="116"/>
        <v>74.791228582554524</v>
      </c>
      <c r="N332" s="177">
        <f t="shared" si="116"/>
        <v>80.728728582554524</v>
      </c>
      <c r="O332" s="177">
        <f t="shared" si="116"/>
        <v>80.728728582554524</v>
      </c>
      <c r="P332" s="177">
        <f t="shared" si="116"/>
        <v>80.728728582554524</v>
      </c>
      <c r="Q332" s="177">
        <f t="shared" si="116"/>
        <v>80.728728582554524</v>
      </c>
      <c r="R332" s="177">
        <f t="shared" si="116"/>
        <v>80.728728582554524</v>
      </c>
      <c r="S332" s="177">
        <f t="shared" si="116"/>
        <v>80.728728582554524</v>
      </c>
      <c r="T332" s="177">
        <f t="shared" si="116"/>
        <v>80.728728582554524</v>
      </c>
      <c r="U332" s="177">
        <f t="shared" si="116"/>
        <v>80.728728582554524</v>
      </c>
      <c r="V332" s="177">
        <f t="shared" si="116"/>
        <v>80.728728582554524</v>
      </c>
      <c r="W332" s="177">
        <f t="shared" si="116"/>
        <v>80.728728582554524</v>
      </c>
      <c r="X332" s="177">
        <f t="shared" si="116"/>
        <v>80.728728582554524</v>
      </c>
      <c r="Y332" s="177">
        <f t="shared" si="116"/>
        <v>80.728728582554524</v>
      </c>
      <c r="Z332" s="177">
        <f t="shared" si="116"/>
        <v>80.728728582554524</v>
      </c>
      <c r="AA332" s="177">
        <f t="shared" si="116"/>
        <v>80.728728582554524</v>
      </c>
      <c r="AB332" s="177">
        <f t="shared" si="116"/>
        <v>80.728728582554524</v>
      </c>
      <c r="AC332" s="177">
        <f t="shared" si="116"/>
        <v>80.728728582554524</v>
      </c>
      <c r="AD332" s="177">
        <f t="shared" si="116"/>
        <v>79.361239096573172</v>
      </c>
      <c r="AE332" s="177">
        <f t="shared" si="116"/>
        <v>5.3674999999999784</v>
      </c>
      <c r="AF332" s="177">
        <f t="shared" si="116"/>
        <v>0</v>
      </c>
      <c r="AG332" s="177">
        <f t="shared" si="116"/>
        <v>0</v>
      </c>
      <c r="AH332" s="177">
        <f t="shared" si="116"/>
        <v>0</v>
      </c>
      <c r="AI332" s="177">
        <f t="shared" si="116"/>
        <v>0</v>
      </c>
    </row>
    <row r="333" spans="3:35" x14ac:dyDescent="0.35">
      <c r="E333" s="46" t="str">
        <f>E$322</f>
        <v>Mining company capital costs (original)</v>
      </c>
      <c r="F333" s="46" t="str">
        <f>F$322</f>
        <v>M$</v>
      </c>
      <c r="I333" s="177">
        <f>I$322</f>
        <v>192</v>
      </c>
      <c r="J333" s="177"/>
      <c r="K333" s="177">
        <f t="shared" ref="K333:AI333" si="117">K$322</f>
        <v>96</v>
      </c>
      <c r="L333" s="177">
        <f t="shared" si="117"/>
        <v>96</v>
      </c>
      <c r="M333" s="177">
        <f t="shared" si="117"/>
        <v>0</v>
      </c>
      <c r="N333" s="177">
        <f t="shared" si="117"/>
        <v>0</v>
      </c>
      <c r="O333" s="177">
        <f t="shared" si="117"/>
        <v>0</v>
      </c>
      <c r="P333" s="177">
        <f t="shared" si="117"/>
        <v>0</v>
      </c>
      <c r="Q333" s="177">
        <f t="shared" si="117"/>
        <v>0</v>
      </c>
      <c r="R333" s="177">
        <f t="shared" si="117"/>
        <v>0</v>
      </c>
      <c r="S333" s="177">
        <f t="shared" si="117"/>
        <v>0</v>
      </c>
      <c r="T333" s="177">
        <f t="shared" si="117"/>
        <v>0</v>
      </c>
      <c r="U333" s="177">
        <f t="shared" si="117"/>
        <v>0</v>
      </c>
      <c r="V333" s="177">
        <f t="shared" si="117"/>
        <v>0</v>
      </c>
      <c r="W333" s="177">
        <f t="shared" si="117"/>
        <v>0</v>
      </c>
      <c r="X333" s="177">
        <f t="shared" si="117"/>
        <v>0</v>
      </c>
      <c r="Y333" s="177">
        <f t="shared" si="117"/>
        <v>0</v>
      </c>
      <c r="Z333" s="177">
        <f t="shared" si="117"/>
        <v>0</v>
      </c>
      <c r="AA333" s="177">
        <f t="shared" si="117"/>
        <v>0</v>
      </c>
      <c r="AB333" s="177">
        <f t="shared" si="117"/>
        <v>0</v>
      </c>
      <c r="AC333" s="177">
        <f t="shared" si="117"/>
        <v>0</v>
      </c>
      <c r="AD333" s="177">
        <f t="shared" si="117"/>
        <v>0</v>
      </c>
      <c r="AE333" s="177">
        <f t="shared" si="117"/>
        <v>0</v>
      </c>
      <c r="AF333" s="177">
        <f t="shared" si="117"/>
        <v>0</v>
      </c>
      <c r="AG333" s="177">
        <f t="shared" si="117"/>
        <v>0</v>
      </c>
      <c r="AH333" s="177">
        <f t="shared" si="117"/>
        <v>0</v>
      </c>
      <c r="AI333" s="177">
        <f t="shared" si="117"/>
        <v>0</v>
      </c>
    </row>
    <row r="334" spans="3:35" x14ac:dyDescent="0.35">
      <c r="E334" s="46" t="s">
        <v>618</v>
      </c>
      <c r="F334" s="46" t="s">
        <v>88</v>
      </c>
      <c r="I334" s="177">
        <f>SUM(K334:AI334)</f>
        <v>572.62131531119394</v>
      </c>
      <c r="J334" s="177"/>
      <c r="K334" s="177">
        <f>K331-K332-K333</f>
        <v>-96</v>
      </c>
      <c r="L334" s="177">
        <f t="shared" ref="L334:AI334" si="118">L331-L332-L333</f>
        <v>-96</v>
      </c>
      <c r="M334" s="177">
        <f t="shared" si="118"/>
        <v>17.657075001857777</v>
      </c>
      <c r="N334" s="177">
        <f t="shared" si="118"/>
        <v>42.535676196661882</v>
      </c>
      <c r="O334" s="177">
        <f t="shared" si="118"/>
        <v>42.535676196661882</v>
      </c>
      <c r="P334" s="177">
        <f t="shared" si="118"/>
        <v>42.535676196661882</v>
      </c>
      <c r="Q334" s="177">
        <f t="shared" si="118"/>
        <v>42.535676196661882</v>
      </c>
      <c r="R334" s="177">
        <f t="shared" si="118"/>
        <v>42.535676196661882</v>
      </c>
      <c r="S334" s="177">
        <f t="shared" si="118"/>
        <v>42.535676196661882</v>
      </c>
      <c r="T334" s="177">
        <f t="shared" si="118"/>
        <v>42.535676196661882</v>
      </c>
      <c r="U334" s="177">
        <f t="shared" si="118"/>
        <v>42.535676196661882</v>
      </c>
      <c r="V334" s="177">
        <f t="shared" si="118"/>
        <v>42.535676196661882</v>
      </c>
      <c r="W334" s="177">
        <f t="shared" si="118"/>
        <v>42.535676196661882</v>
      </c>
      <c r="X334" s="177">
        <f t="shared" si="118"/>
        <v>42.535676196661882</v>
      </c>
      <c r="Y334" s="177">
        <f t="shared" si="118"/>
        <v>42.535676196661882</v>
      </c>
      <c r="Z334" s="177">
        <f t="shared" si="118"/>
        <v>42.535676196661882</v>
      </c>
      <c r="AA334" s="177">
        <f t="shared" si="118"/>
        <v>42.535676196661882</v>
      </c>
      <c r="AB334" s="177">
        <f t="shared" si="118"/>
        <v>42.535676196661882</v>
      </c>
      <c r="AC334" s="177">
        <f t="shared" si="118"/>
        <v>42.535676196661882</v>
      </c>
      <c r="AD334" s="177">
        <f t="shared" si="118"/>
        <v>43.903165682643234</v>
      </c>
      <c r="AE334" s="177">
        <f t="shared" si="118"/>
        <v>22.490255480102821</v>
      </c>
      <c r="AF334" s="177">
        <f t="shared" si="118"/>
        <v>0</v>
      </c>
      <c r="AG334" s="177">
        <f t="shared" si="118"/>
        <v>0</v>
      </c>
      <c r="AH334" s="177">
        <f t="shared" si="118"/>
        <v>0</v>
      </c>
      <c r="AI334" s="177">
        <f t="shared" si="118"/>
        <v>0</v>
      </c>
    </row>
    <row r="335" spans="3:35" x14ac:dyDescent="0.35">
      <c r="I335" s="177"/>
      <c r="J335" s="177"/>
      <c r="K335" s="177"/>
      <c r="L335" s="177"/>
      <c r="M335" s="177"/>
      <c r="N335" s="177"/>
      <c r="O335" s="177"/>
      <c r="P335" s="177"/>
      <c r="Q335" s="177"/>
      <c r="R335" s="177"/>
      <c r="S335" s="177"/>
      <c r="T335" s="177"/>
      <c r="U335" s="177"/>
      <c r="V335" s="177"/>
      <c r="W335" s="177"/>
      <c r="X335" s="177"/>
      <c r="Y335" s="177"/>
      <c r="Z335" s="177"/>
      <c r="AA335" s="177"/>
      <c r="AB335" s="177"/>
      <c r="AC335" s="177"/>
      <c r="AD335" s="177"/>
      <c r="AE335" s="177"/>
      <c r="AF335" s="177"/>
      <c r="AG335" s="177"/>
      <c r="AH335" s="177"/>
      <c r="AI335" s="177"/>
    </row>
    <row r="336" spans="3:35" x14ac:dyDescent="0.35">
      <c r="D336" s="87" t="s">
        <v>402</v>
      </c>
      <c r="I336" s="177"/>
      <c r="J336" s="177"/>
      <c r="K336" s="177"/>
      <c r="L336" s="177"/>
      <c r="M336" s="177"/>
      <c r="N336" s="177"/>
      <c r="O336" s="177"/>
      <c r="P336" s="177"/>
      <c r="Q336" s="177"/>
      <c r="R336" s="177"/>
      <c r="S336" s="177"/>
      <c r="T336" s="177"/>
      <c r="U336" s="177"/>
      <c r="V336" s="177"/>
      <c r="W336" s="177"/>
      <c r="X336" s="177"/>
      <c r="Y336" s="177"/>
      <c r="Z336" s="177"/>
      <c r="AA336" s="177"/>
      <c r="AB336" s="177"/>
      <c r="AC336" s="177"/>
      <c r="AD336" s="177"/>
      <c r="AE336" s="177"/>
      <c r="AF336" s="177"/>
      <c r="AG336" s="177"/>
      <c r="AH336" s="177"/>
      <c r="AI336" s="177"/>
    </row>
    <row r="337" spans="1:35" x14ac:dyDescent="0.35">
      <c r="E337" s="46" t="str">
        <f>E$277</f>
        <v>Total mining company net revenues (original)</v>
      </c>
      <c r="F337" s="46" t="str">
        <f>F$277</f>
        <v>M$</v>
      </c>
      <c r="G337" s="177">
        <f>G$277</f>
        <v>2215.8009403111937</v>
      </c>
      <c r="I337" s="177"/>
      <c r="J337" s="177"/>
      <c r="K337" s="177"/>
      <c r="L337" s="177"/>
      <c r="M337" s="177"/>
      <c r="N337" s="177"/>
      <c r="O337" s="177"/>
      <c r="P337" s="177"/>
      <c r="Q337" s="177"/>
      <c r="R337" s="177"/>
      <c r="S337" s="177"/>
      <c r="T337" s="177"/>
      <c r="U337" s="177"/>
      <c r="V337" s="177"/>
      <c r="W337" s="177"/>
      <c r="X337" s="177"/>
      <c r="Y337" s="177"/>
      <c r="Z337" s="177"/>
      <c r="AA337" s="177"/>
      <c r="AB337" s="177"/>
      <c r="AC337" s="177"/>
      <c r="AD337" s="177"/>
      <c r="AE337" s="177"/>
      <c r="AF337" s="177"/>
      <c r="AG337" s="177"/>
      <c r="AH337" s="177"/>
      <c r="AI337" s="177"/>
    </row>
    <row r="338" spans="1:35" x14ac:dyDescent="0.35">
      <c r="E338" s="46" t="str">
        <f>E$310</f>
        <v>Total mining company operating costs (original)</v>
      </c>
      <c r="F338" s="46" t="str">
        <f>F$310</f>
        <v>M$</v>
      </c>
      <c r="G338" s="177">
        <f>G$310</f>
        <v>1451.1796250000002</v>
      </c>
      <c r="I338" s="177"/>
      <c r="J338" s="177"/>
      <c r="K338" s="177"/>
      <c r="L338" s="177"/>
      <c r="M338" s="177"/>
      <c r="N338" s="177"/>
      <c r="O338" s="177"/>
      <c r="P338" s="177"/>
      <c r="Q338" s="177"/>
      <c r="R338" s="177"/>
      <c r="S338" s="177"/>
      <c r="T338" s="177"/>
      <c r="U338" s="177"/>
      <c r="V338" s="177"/>
      <c r="W338" s="177"/>
      <c r="X338" s="177"/>
      <c r="Y338" s="177"/>
      <c r="Z338" s="177"/>
      <c r="AA338" s="177"/>
      <c r="AB338" s="177"/>
      <c r="AC338" s="177"/>
      <c r="AD338" s="177"/>
      <c r="AE338" s="177"/>
      <c r="AF338" s="177"/>
      <c r="AG338" s="177"/>
      <c r="AH338" s="177"/>
      <c r="AI338" s="177"/>
    </row>
    <row r="339" spans="1:35" x14ac:dyDescent="0.35">
      <c r="E339" s="46" t="str">
        <f>E$326</f>
        <v>Total mining company capital costs (original)</v>
      </c>
      <c r="F339" s="46" t="str">
        <f>F$326</f>
        <v>M$</v>
      </c>
      <c r="G339" s="177">
        <f>G$326</f>
        <v>192</v>
      </c>
      <c r="I339" s="177"/>
      <c r="J339" s="177"/>
      <c r="K339" s="177"/>
      <c r="L339" s="177"/>
      <c r="M339" s="177"/>
      <c r="N339" s="177"/>
      <c r="O339" s="177"/>
      <c r="P339" s="177"/>
      <c r="Q339" s="177"/>
      <c r="R339" s="177"/>
      <c r="S339" s="177"/>
      <c r="T339" s="177"/>
      <c r="U339" s="177"/>
      <c r="V339" s="177"/>
      <c r="W339" s="177"/>
      <c r="X339" s="177"/>
      <c r="Y339" s="177"/>
      <c r="Z339" s="177"/>
      <c r="AA339" s="177"/>
      <c r="AB339" s="177"/>
      <c r="AC339" s="177"/>
      <c r="AD339" s="177"/>
      <c r="AE339" s="177"/>
      <c r="AF339" s="177"/>
      <c r="AG339" s="177"/>
      <c r="AH339" s="177"/>
      <c r="AI339" s="177"/>
    </row>
    <row r="340" spans="1:35" s="173" customFormat="1" x14ac:dyDescent="0.35">
      <c r="A340" s="20"/>
      <c r="B340" s="20"/>
      <c r="C340" s="171"/>
      <c r="D340" s="172"/>
      <c r="E340" s="173" t="s">
        <v>619</v>
      </c>
      <c r="F340" s="173" t="s">
        <v>88</v>
      </c>
      <c r="G340" s="198">
        <f>SUM(K334:AI334)</f>
        <v>572.62131531119394</v>
      </c>
      <c r="I340" s="198"/>
      <c r="J340" s="198"/>
      <c r="K340" s="198"/>
      <c r="L340" s="198"/>
      <c r="M340" s="198"/>
      <c r="N340" s="198"/>
      <c r="O340" s="198"/>
      <c r="P340" s="198"/>
      <c r="Q340" s="198"/>
      <c r="R340" s="198"/>
      <c r="S340" s="198"/>
      <c r="T340" s="198"/>
      <c r="U340" s="198"/>
      <c r="V340" s="198"/>
      <c r="W340" s="198"/>
      <c r="X340" s="198"/>
      <c r="Y340" s="198"/>
      <c r="Z340" s="198"/>
      <c r="AA340" s="198"/>
      <c r="AB340" s="198"/>
      <c r="AC340" s="198"/>
      <c r="AD340" s="198"/>
      <c r="AE340" s="198"/>
      <c r="AF340" s="198"/>
      <c r="AG340" s="198"/>
      <c r="AH340" s="198"/>
      <c r="AI340" s="198"/>
    </row>
    <row r="341" spans="1:35" x14ac:dyDescent="0.35">
      <c r="G341" s="177"/>
      <c r="I341" s="177"/>
      <c r="J341" s="177"/>
      <c r="K341" s="177"/>
      <c r="L341" s="177"/>
      <c r="M341" s="177"/>
      <c r="N341" s="177"/>
      <c r="O341" s="177"/>
      <c r="P341" s="177"/>
      <c r="Q341" s="177"/>
      <c r="R341" s="177"/>
      <c r="S341" s="177"/>
      <c r="T341" s="177"/>
      <c r="U341" s="177"/>
      <c r="V341" s="177"/>
      <c r="W341" s="177"/>
      <c r="X341" s="177"/>
      <c r="Y341" s="177"/>
      <c r="Z341" s="177"/>
      <c r="AA341" s="177"/>
      <c r="AB341" s="177"/>
      <c r="AC341" s="177"/>
      <c r="AD341" s="177"/>
      <c r="AE341" s="177"/>
      <c r="AF341" s="177"/>
      <c r="AG341" s="177"/>
      <c r="AH341" s="177"/>
      <c r="AI341" s="177"/>
    </row>
    <row r="342" spans="1:35" x14ac:dyDescent="0.35">
      <c r="D342" s="87" t="s">
        <v>404</v>
      </c>
      <c r="G342" s="177"/>
      <c r="I342" s="177"/>
      <c r="J342" s="177"/>
      <c r="K342" s="177"/>
      <c r="L342" s="177"/>
      <c r="M342" s="177"/>
      <c r="N342" s="177"/>
      <c r="O342" s="177"/>
      <c r="P342" s="177"/>
      <c r="Q342" s="177"/>
      <c r="R342" s="177"/>
      <c r="S342" s="177"/>
      <c r="T342" s="177"/>
      <c r="U342" s="177"/>
      <c r="V342" s="177"/>
      <c r="W342" s="177"/>
      <c r="X342" s="177"/>
      <c r="Y342" s="177"/>
      <c r="Z342" s="177"/>
      <c r="AA342" s="177"/>
      <c r="AB342" s="177"/>
      <c r="AC342" s="177"/>
      <c r="AD342" s="177"/>
      <c r="AE342" s="177"/>
      <c r="AF342" s="177"/>
      <c r="AG342" s="177"/>
      <c r="AH342" s="177"/>
      <c r="AI342" s="177"/>
    </row>
    <row r="343" spans="1:35" x14ac:dyDescent="0.35">
      <c r="E343" s="46" t="str">
        <f>E$334</f>
        <v>Mining company pre-tax cash flow (original)</v>
      </c>
      <c r="F343" s="46" t="str">
        <f>F$334</f>
        <v>M$</v>
      </c>
      <c r="G343" s="177"/>
      <c r="I343" s="177">
        <f>I$334</f>
        <v>572.62131531119394</v>
      </c>
      <c r="J343" s="177"/>
      <c r="K343" s="177">
        <f t="shared" ref="K343:AI343" si="119">K$334</f>
        <v>-96</v>
      </c>
      <c r="L343" s="177">
        <f t="shared" si="119"/>
        <v>-96</v>
      </c>
      <c r="M343" s="177">
        <f t="shared" si="119"/>
        <v>17.657075001857777</v>
      </c>
      <c r="N343" s="177">
        <f t="shared" si="119"/>
        <v>42.535676196661882</v>
      </c>
      <c r="O343" s="177">
        <f t="shared" si="119"/>
        <v>42.535676196661882</v>
      </c>
      <c r="P343" s="177">
        <f t="shared" si="119"/>
        <v>42.535676196661882</v>
      </c>
      <c r="Q343" s="177">
        <f t="shared" si="119"/>
        <v>42.535676196661882</v>
      </c>
      <c r="R343" s="177">
        <f t="shared" si="119"/>
        <v>42.535676196661882</v>
      </c>
      <c r="S343" s="177">
        <f t="shared" si="119"/>
        <v>42.535676196661882</v>
      </c>
      <c r="T343" s="177">
        <f t="shared" si="119"/>
        <v>42.535676196661882</v>
      </c>
      <c r="U343" s="177">
        <f t="shared" si="119"/>
        <v>42.535676196661882</v>
      </c>
      <c r="V343" s="177">
        <f t="shared" si="119"/>
        <v>42.535676196661882</v>
      </c>
      <c r="W343" s="177">
        <f t="shared" si="119"/>
        <v>42.535676196661882</v>
      </c>
      <c r="X343" s="177">
        <f t="shared" si="119"/>
        <v>42.535676196661882</v>
      </c>
      <c r="Y343" s="177">
        <f t="shared" si="119"/>
        <v>42.535676196661882</v>
      </c>
      <c r="Z343" s="177">
        <f t="shared" si="119"/>
        <v>42.535676196661882</v>
      </c>
      <c r="AA343" s="177">
        <f t="shared" si="119"/>
        <v>42.535676196661882</v>
      </c>
      <c r="AB343" s="177">
        <f t="shared" si="119"/>
        <v>42.535676196661882</v>
      </c>
      <c r="AC343" s="177">
        <f t="shared" si="119"/>
        <v>42.535676196661882</v>
      </c>
      <c r="AD343" s="177">
        <f t="shared" si="119"/>
        <v>43.903165682643234</v>
      </c>
      <c r="AE343" s="177">
        <f t="shared" si="119"/>
        <v>22.490255480102821</v>
      </c>
      <c r="AF343" s="177">
        <f t="shared" si="119"/>
        <v>0</v>
      </c>
      <c r="AG343" s="177">
        <f t="shared" si="119"/>
        <v>0</v>
      </c>
      <c r="AH343" s="177">
        <f t="shared" si="119"/>
        <v>0</v>
      </c>
      <c r="AI343" s="177">
        <f t="shared" si="119"/>
        <v>0</v>
      </c>
    </row>
    <row r="344" spans="1:35" s="158" customFormat="1" x14ac:dyDescent="0.35">
      <c r="A344" s="11"/>
      <c r="B344" s="11"/>
      <c r="C344" s="156"/>
      <c r="D344" s="157"/>
      <c r="E344" s="158" t="str">
        <f>'T&amp;E'!E$36</f>
        <v>Government discount factor</v>
      </c>
      <c r="F344" s="158" t="str">
        <f>'T&amp;E'!F$36</f>
        <v>index</v>
      </c>
      <c r="G344" s="179"/>
      <c r="I344" s="179"/>
      <c r="J344" s="179"/>
      <c r="K344" s="196">
        <f>'T&amp;E'!K$36</f>
        <v>1</v>
      </c>
      <c r="L344" s="196">
        <f>'T&amp;E'!L$36</f>
        <v>0.90909090909090906</v>
      </c>
      <c r="M344" s="196">
        <f>'T&amp;E'!M$36</f>
        <v>0.82644628099173545</v>
      </c>
      <c r="N344" s="196">
        <f>'T&amp;E'!N$36</f>
        <v>0.75131480090157754</v>
      </c>
      <c r="O344" s="196">
        <f>'T&amp;E'!O$36</f>
        <v>0.68301345536507052</v>
      </c>
      <c r="P344" s="196">
        <f>'T&amp;E'!P$36</f>
        <v>0.62092132305915493</v>
      </c>
      <c r="Q344" s="196">
        <f>'T&amp;E'!Q$36</f>
        <v>0.56447393005377722</v>
      </c>
      <c r="R344" s="196">
        <f>'T&amp;E'!R$36</f>
        <v>0.51315811823070645</v>
      </c>
      <c r="S344" s="196">
        <f>'T&amp;E'!S$36</f>
        <v>0.46650738020973315</v>
      </c>
      <c r="T344" s="196">
        <f>'T&amp;E'!T$36</f>
        <v>0.42409761837248466</v>
      </c>
      <c r="U344" s="196">
        <f>'T&amp;E'!U$36</f>
        <v>0.38554328942953148</v>
      </c>
      <c r="V344" s="196">
        <f>'T&amp;E'!V$36</f>
        <v>0.3504938994813922</v>
      </c>
      <c r="W344" s="196">
        <f>'T&amp;E'!W$36</f>
        <v>0.31863081771035656</v>
      </c>
      <c r="X344" s="196">
        <f>'T&amp;E'!X$36</f>
        <v>0.28966437973668779</v>
      </c>
      <c r="Y344" s="196">
        <f>'T&amp;E'!Y$36</f>
        <v>0.26333125430607973</v>
      </c>
      <c r="Z344" s="196">
        <f>'T&amp;E'!Z$36</f>
        <v>0.23939204936916339</v>
      </c>
      <c r="AA344" s="196">
        <f>'T&amp;E'!AA$36</f>
        <v>0.21762913579014853</v>
      </c>
      <c r="AB344" s="196">
        <f>'T&amp;E'!AB$36</f>
        <v>0.19784466890013502</v>
      </c>
      <c r="AC344" s="196">
        <f>'T&amp;E'!AC$36</f>
        <v>0.17985878990921364</v>
      </c>
      <c r="AD344" s="196">
        <f>'T&amp;E'!AD$36</f>
        <v>0.16350799082655781</v>
      </c>
      <c r="AE344" s="196">
        <f>'T&amp;E'!AE$36</f>
        <v>0.14864362802414349</v>
      </c>
      <c r="AF344" s="196">
        <f>'T&amp;E'!AF$36</f>
        <v>0.13513057093103953</v>
      </c>
      <c r="AG344" s="196">
        <f>'T&amp;E'!AG$36</f>
        <v>0.12284597357367227</v>
      </c>
      <c r="AH344" s="196">
        <f>'T&amp;E'!AH$36</f>
        <v>0.11167815779424752</v>
      </c>
      <c r="AI344" s="196">
        <f>'T&amp;E'!AI$36</f>
        <v>0.10152559799477048</v>
      </c>
    </row>
    <row r="345" spans="1:35" x14ac:dyDescent="0.35">
      <c r="E345" s="46" t="s">
        <v>620</v>
      </c>
      <c r="F345" s="46" t="s">
        <v>230</v>
      </c>
      <c r="G345" s="177"/>
      <c r="I345" s="177">
        <f>SUM(K345:AI345)</f>
        <v>116.87180981217838</v>
      </c>
      <c r="J345" s="177"/>
      <c r="K345" s="177">
        <f>K343*K344</f>
        <v>-96</v>
      </c>
      <c r="L345" s="177">
        <f t="shared" ref="L345:AI345" si="120">L343*L344</f>
        <v>-87.272727272727266</v>
      </c>
      <c r="M345" s="177">
        <f t="shared" si="120"/>
        <v>14.592623968477501</v>
      </c>
      <c r="N345" s="177">
        <f t="shared" si="120"/>
        <v>31.957683092908994</v>
      </c>
      <c r="O345" s="177">
        <f t="shared" si="120"/>
        <v>29.052439175371813</v>
      </c>
      <c r="P345" s="177">
        <f t="shared" si="120"/>
        <v>26.4113083412471</v>
      </c>
      <c r="Q345" s="177">
        <f t="shared" si="120"/>
        <v>24.010280310224637</v>
      </c>
      <c r="R345" s="177">
        <f t="shared" si="120"/>
        <v>21.827527554749665</v>
      </c>
      <c r="S345" s="177">
        <f t="shared" si="120"/>
        <v>19.84320686795424</v>
      </c>
      <c r="T345" s="177">
        <f t="shared" si="120"/>
        <v>18.039278970867489</v>
      </c>
      <c r="U345" s="177">
        <f t="shared" si="120"/>
        <v>16.399344518970445</v>
      </c>
      <c r="V345" s="177">
        <f t="shared" si="120"/>
        <v>14.908495017245857</v>
      </c>
      <c r="W345" s="177">
        <f t="shared" si="120"/>
        <v>13.553177288405324</v>
      </c>
      <c r="X345" s="177">
        <f t="shared" si="120"/>
        <v>12.321070262186659</v>
      </c>
      <c r="Y345" s="177">
        <f t="shared" si="120"/>
        <v>11.200972965624233</v>
      </c>
      <c r="Z345" s="177">
        <f t="shared" si="120"/>
        <v>10.18270269602203</v>
      </c>
      <c r="AA345" s="177">
        <f t="shared" si="120"/>
        <v>9.257002450929118</v>
      </c>
      <c r="AB345" s="177">
        <f t="shared" si="120"/>
        <v>8.4154567735719255</v>
      </c>
      <c r="AC345" s="177">
        <f t="shared" si="120"/>
        <v>7.6504152487017487</v>
      </c>
      <c r="AD345" s="177">
        <f t="shared" si="120"/>
        <v>7.178518411694478</v>
      </c>
      <c r="AE345" s="177">
        <f t="shared" si="120"/>
        <v>3.3430331697523585</v>
      </c>
      <c r="AF345" s="177">
        <f t="shared" si="120"/>
        <v>0</v>
      </c>
      <c r="AG345" s="177">
        <f t="shared" si="120"/>
        <v>0</v>
      </c>
      <c r="AH345" s="177">
        <f t="shared" si="120"/>
        <v>0</v>
      </c>
      <c r="AI345" s="177">
        <f t="shared" si="120"/>
        <v>0</v>
      </c>
    </row>
    <row r="347" spans="1:35" x14ac:dyDescent="0.35">
      <c r="D347" s="87" t="s">
        <v>316</v>
      </c>
      <c r="G347" s="177"/>
      <c r="I347" s="177"/>
      <c r="J347" s="177"/>
      <c r="K347" s="177"/>
      <c r="L347" s="177"/>
      <c r="M347" s="177"/>
      <c r="N347" s="177"/>
      <c r="O347" s="177"/>
      <c r="P347" s="177"/>
      <c r="Q347" s="177"/>
      <c r="R347" s="177"/>
      <c r="S347" s="177"/>
      <c r="T347" s="177"/>
      <c r="U347" s="177"/>
      <c r="V347" s="177"/>
      <c r="W347" s="177"/>
      <c r="X347" s="177"/>
      <c r="Y347" s="177"/>
      <c r="Z347" s="177"/>
      <c r="AA347" s="177"/>
      <c r="AB347" s="177"/>
      <c r="AC347" s="177"/>
      <c r="AD347" s="177"/>
      <c r="AE347" s="177"/>
      <c r="AF347" s="177"/>
      <c r="AG347" s="177"/>
      <c r="AH347" s="177"/>
      <c r="AI347" s="177"/>
    </row>
    <row r="348" spans="1:35" x14ac:dyDescent="0.35">
      <c r="E348" s="46" t="str">
        <f>E$345</f>
        <v>Discounted mining company pre-tax cash flow (original)</v>
      </c>
      <c r="F348" s="46" t="str">
        <f>F$345</f>
        <v>M$, discounted</v>
      </c>
      <c r="I348" s="177">
        <f>I$345</f>
        <v>116.87180981217838</v>
      </c>
      <c r="J348" s="177"/>
      <c r="K348" s="177">
        <f t="shared" ref="K348:AI348" si="121">K$345</f>
        <v>-96</v>
      </c>
      <c r="L348" s="177">
        <f t="shared" si="121"/>
        <v>-87.272727272727266</v>
      </c>
      <c r="M348" s="177">
        <f t="shared" si="121"/>
        <v>14.592623968477501</v>
      </c>
      <c r="N348" s="177">
        <f t="shared" si="121"/>
        <v>31.957683092908994</v>
      </c>
      <c r="O348" s="177">
        <f t="shared" si="121"/>
        <v>29.052439175371813</v>
      </c>
      <c r="P348" s="177">
        <f t="shared" si="121"/>
        <v>26.4113083412471</v>
      </c>
      <c r="Q348" s="177">
        <f t="shared" si="121"/>
        <v>24.010280310224637</v>
      </c>
      <c r="R348" s="177">
        <f t="shared" si="121"/>
        <v>21.827527554749665</v>
      </c>
      <c r="S348" s="177">
        <f t="shared" si="121"/>
        <v>19.84320686795424</v>
      </c>
      <c r="T348" s="177">
        <f t="shared" si="121"/>
        <v>18.039278970867489</v>
      </c>
      <c r="U348" s="177">
        <f t="shared" si="121"/>
        <v>16.399344518970445</v>
      </c>
      <c r="V348" s="177">
        <f t="shared" si="121"/>
        <v>14.908495017245857</v>
      </c>
      <c r="W348" s="177">
        <f t="shared" si="121"/>
        <v>13.553177288405324</v>
      </c>
      <c r="X348" s="177">
        <f t="shared" si="121"/>
        <v>12.321070262186659</v>
      </c>
      <c r="Y348" s="177">
        <f t="shared" si="121"/>
        <v>11.200972965624233</v>
      </c>
      <c r="Z348" s="177">
        <f t="shared" si="121"/>
        <v>10.18270269602203</v>
      </c>
      <c r="AA348" s="177">
        <f t="shared" si="121"/>
        <v>9.257002450929118</v>
      </c>
      <c r="AB348" s="177">
        <f t="shared" si="121"/>
        <v>8.4154567735719255</v>
      </c>
      <c r="AC348" s="177">
        <f t="shared" si="121"/>
        <v>7.6504152487017487</v>
      </c>
      <c r="AD348" s="177">
        <f t="shared" si="121"/>
        <v>7.178518411694478</v>
      </c>
      <c r="AE348" s="177">
        <f t="shared" si="121"/>
        <v>3.3430331697523585</v>
      </c>
      <c r="AF348" s="177">
        <f t="shared" si="121"/>
        <v>0</v>
      </c>
      <c r="AG348" s="177">
        <f t="shared" si="121"/>
        <v>0</v>
      </c>
      <c r="AH348" s="177">
        <f t="shared" si="121"/>
        <v>0</v>
      </c>
      <c r="AI348" s="177">
        <f t="shared" si="121"/>
        <v>0</v>
      </c>
    </row>
    <row r="349" spans="1:35" s="173" customFormat="1" x14ac:dyDescent="0.35">
      <c r="A349" s="20"/>
      <c r="B349" s="20"/>
      <c r="C349" s="171"/>
      <c r="D349" s="172"/>
      <c r="E349" s="173" t="s">
        <v>621</v>
      </c>
      <c r="F349" s="173" t="s">
        <v>230</v>
      </c>
      <c r="G349" s="198">
        <f>SUM(K348:AI348)</f>
        <v>116.87180981217838</v>
      </c>
      <c r="I349" s="198"/>
      <c r="J349" s="198"/>
      <c r="K349" s="198"/>
      <c r="L349" s="198"/>
      <c r="M349" s="198"/>
      <c r="N349" s="198"/>
      <c r="O349" s="198"/>
      <c r="P349" s="198"/>
      <c r="Q349" s="198"/>
      <c r="R349" s="198"/>
      <c r="S349" s="198"/>
      <c r="T349" s="198"/>
      <c r="U349" s="198"/>
      <c r="V349" s="198"/>
      <c r="W349" s="198"/>
      <c r="X349" s="198"/>
      <c r="Y349" s="198"/>
      <c r="Z349" s="198"/>
      <c r="AA349" s="198"/>
      <c r="AB349" s="198"/>
      <c r="AC349" s="198"/>
      <c r="AD349" s="198"/>
      <c r="AE349" s="198"/>
      <c r="AF349" s="198"/>
      <c r="AG349" s="198"/>
      <c r="AH349" s="198"/>
      <c r="AI349" s="198"/>
    </row>
    <row r="350" spans="1:35" s="173" customFormat="1" x14ac:dyDescent="0.35">
      <c r="A350" s="20"/>
      <c r="B350" s="20"/>
      <c r="C350" s="171"/>
      <c r="D350" s="172"/>
      <c r="G350" s="198"/>
      <c r="I350" s="198"/>
      <c r="J350" s="198"/>
      <c r="K350" s="198"/>
      <c r="L350" s="198"/>
      <c r="M350" s="198"/>
      <c r="N350" s="198"/>
      <c r="O350" s="198"/>
      <c r="P350" s="198"/>
      <c r="Q350" s="198"/>
      <c r="R350" s="198"/>
      <c r="S350" s="198"/>
      <c r="T350" s="198"/>
      <c r="U350" s="198"/>
      <c r="V350" s="198"/>
      <c r="W350" s="198"/>
      <c r="X350" s="198"/>
      <c r="Y350" s="198"/>
      <c r="Z350" s="198"/>
      <c r="AA350" s="198"/>
      <c r="AB350" s="198"/>
      <c r="AC350" s="198"/>
      <c r="AD350" s="198"/>
      <c r="AE350" s="198"/>
      <c r="AF350" s="198"/>
      <c r="AG350" s="198"/>
      <c r="AH350" s="198"/>
      <c r="AI350" s="198"/>
    </row>
    <row r="351" spans="1:35" s="84" customFormat="1" x14ac:dyDescent="0.35">
      <c r="A351" s="292" t="str">
        <f>_xlfn.CONCAT("FISCAL CALCULATIONS (",$A$1,")")</f>
        <v>FISCAL CALCULATIONS (BENCHMARK FISCAL REGIME)</v>
      </c>
      <c r="B351" s="292"/>
      <c r="C351" s="557"/>
      <c r="D351" s="558"/>
      <c r="E351" s="551"/>
      <c r="F351" s="551"/>
      <c r="G351" s="559"/>
      <c r="H351" s="551"/>
      <c r="I351" s="559"/>
      <c r="J351" s="559"/>
      <c r="K351" s="559"/>
      <c r="L351" s="559"/>
      <c r="M351" s="559"/>
      <c r="N351" s="559"/>
      <c r="O351" s="559"/>
      <c r="P351" s="559"/>
      <c r="Q351" s="559"/>
      <c r="R351" s="559"/>
      <c r="S351" s="559"/>
      <c r="T351" s="559"/>
      <c r="U351" s="559"/>
      <c r="V351" s="559"/>
      <c r="W351" s="559"/>
      <c r="X351" s="559"/>
      <c r="Y351" s="559"/>
      <c r="Z351" s="559"/>
      <c r="AA351" s="559"/>
      <c r="AB351" s="559"/>
      <c r="AC351" s="559"/>
      <c r="AD351" s="559"/>
      <c r="AE351" s="559"/>
      <c r="AF351" s="559"/>
      <c r="AG351" s="559"/>
      <c r="AH351" s="559"/>
      <c r="AI351" s="559"/>
    </row>
    <row r="352" spans="1:35" s="84" customFormat="1" x14ac:dyDescent="0.35">
      <c r="A352" s="4"/>
      <c r="B352" s="4"/>
      <c r="C352" s="80"/>
      <c r="D352" s="81"/>
      <c r="G352" s="147"/>
      <c r="H352" s="147"/>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c r="AH352" s="178"/>
      <c r="AI352" s="178"/>
    </row>
    <row r="353" spans="1:35" s="84" customFormat="1" x14ac:dyDescent="0.35">
      <c r="A353" s="4"/>
      <c r="B353" s="4" t="s">
        <v>762</v>
      </c>
      <c r="C353" s="80"/>
      <c r="D353" s="81"/>
      <c r="G353" s="147"/>
      <c r="H353" s="147"/>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c r="AH353" s="178"/>
      <c r="AI353" s="178"/>
    </row>
    <row r="354" spans="1:35" s="84" customFormat="1" x14ac:dyDescent="0.35">
      <c r="A354" s="4"/>
      <c r="B354" s="4"/>
      <c r="C354" s="80"/>
      <c r="D354" s="81"/>
      <c r="G354" s="147"/>
      <c r="H354" s="147"/>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c r="AH354" s="178"/>
      <c r="AI354" s="178"/>
    </row>
    <row r="355" spans="1:35" s="84" customFormat="1" x14ac:dyDescent="0.35">
      <c r="A355" s="4"/>
      <c r="B355" s="4"/>
      <c r="C355" s="80"/>
      <c r="D355" s="81" t="s">
        <v>810</v>
      </c>
      <c r="G355" s="147"/>
      <c r="H355" s="147"/>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c r="AH355" s="178"/>
      <c r="AI355" s="178"/>
    </row>
    <row r="356" spans="1:35" s="154" customFormat="1" x14ac:dyDescent="0.35">
      <c r="A356" s="15"/>
      <c r="B356" s="15"/>
      <c r="C356" s="152"/>
      <c r="D356" s="153"/>
      <c r="E356" s="154" t="str">
        <f>Inputs!E$109</f>
        <v>Year signature bonus payable (benchmark)</v>
      </c>
      <c r="F356" s="154" t="str">
        <f>Inputs!F$109</f>
        <v>year #</v>
      </c>
      <c r="G356" s="154">
        <f>Inputs!G$109</f>
        <v>1</v>
      </c>
      <c r="H356" s="155"/>
      <c r="I356" s="180"/>
      <c r="J356" s="180"/>
      <c r="K356" s="180"/>
      <c r="L356" s="180"/>
      <c r="M356" s="180"/>
      <c r="N356" s="180"/>
      <c r="O356" s="180"/>
      <c r="P356" s="180"/>
      <c r="Q356" s="180"/>
      <c r="R356" s="180"/>
      <c r="S356" s="180"/>
      <c r="T356" s="180"/>
      <c r="U356" s="180"/>
      <c r="V356" s="180"/>
      <c r="W356" s="180"/>
      <c r="X356" s="180"/>
      <c r="Y356" s="180"/>
      <c r="Z356" s="180"/>
      <c r="AA356" s="180"/>
      <c r="AB356" s="180"/>
      <c r="AC356" s="180"/>
      <c r="AD356" s="180"/>
      <c r="AE356" s="180"/>
      <c r="AF356" s="180"/>
      <c r="AG356" s="180"/>
      <c r="AH356" s="180"/>
      <c r="AI356" s="180"/>
    </row>
    <row r="357" spans="1:35" s="154" customFormat="1" x14ac:dyDescent="0.35">
      <c r="A357" s="15"/>
      <c r="B357" s="15"/>
      <c r="C357" s="152"/>
      <c r="D357" s="153"/>
      <c r="E357" s="154" t="str">
        <f>'T&amp;E'!E$10</f>
        <v>Project model counter</v>
      </c>
      <c r="F357" s="154" t="str">
        <f>'T&amp;E'!F$10</f>
        <v>year #</v>
      </c>
      <c r="H357" s="155"/>
      <c r="I357" s="180"/>
      <c r="J357" s="180"/>
      <c r="K357" s="154">
        <f>'T&amp;E'!K$10</f>
        <v>1</v>
      </c>
      <c r="L357" s="154">
        <f>'T&amp;E'!L$10</f>
        <v>2</v>
      </c>
      <c r="M357" s="154">
        <f>'T&amp;E'!M$10</f>
        <v>3</v>
      </c>
      <c r="N357" s="154">
        <f>'T&amp;E'!N$10</f>
        <v>4</v>
      </c>
      <c r="O357" s="154">
        <f>'T&amp;E'!O$10</f>
        <v>5</v>
      </c>
      <c r="P357" s="154">
        <f>'T&amp;E'!P$10</f>
        <v>6</v>
      </c>
      <c r="Q357" s="154">
        <f>'T&amp;E'!Q$10</f>
        <v>7</v>
      </c>
      <c r="R357" s="154">
        <f>'T&amp;E'!R$10</f>
        <v>8</v>
      </c>
      <c r="S357" s="154">
        <f>'T&amp;E'!S$10</f>
        <v>9</v>
      </c>
      <c r="T357" s="154">
        <f>'T&amp;E'!T$10</f>
        <v>10</v>
      </c>
      <c r="U357" s="154">
        <f>'T&amp;E'!U$10</f>
        <v>11</v>
      </c>
      <c r="V357" s="154">
        <f>'T&amp;E'!V$10</f>
        <v>12</v>
      </c>
      <c r="W357" s="154">
        <f>'T&amp;E'!W$10</f>
        <v>13</v>
      </c>
      <c r="X357" s="154">
        <f>'T&amp;E'!X$10</f>
        <v>14</v>
      </c>
      <c r="Y357" s="154">
        <f>'T&amp;E'!Y$10</f>
        <v>15</v>
      </c>
      <c r="Z357" s="154">
        <f>'T&amp;E'!Z$10</f>
        <v>16</v>
      </c>
      <c r="AA357" s="154">
        <f>'T&amp;E'!AA$10</f>
        <v>17</v>
      </c>
      <c r="AB357" s="154">
        <f>'T&amp;E'!AB$10</f>
        <v>18</v>
      </c>
      <c r="AC357" s="154">
        <f>'T&amp;E'!AC$10</f>
        <v>19</v>
      </c>
      <c r="AD357" s="154">
        <f>'T&amp;E'!AD$10</f>
        <v>20</v>
      </c>
      <c r="AE357" s="154">
        <f>'T&amp;E'!AE$10</f>
        <v>21</v>
      </c>
      <c r="AF357" s="154">
        <f>'T&amp;E'!AF$10</f>
        <v>22</v>
      </c>
      <c r="AG357" s="154">
        <f>'T&amp;E'!AG$10</f>
        <v>23</v>
      </c>
      <c r="AH357" s="154">
        <f>'T&amp;E'!AH$10</f>
        <v>24</v>
      </c>
      <c r="AI357" s="154">
        <f>'T&amp;E'!AI$10</f>
        <v>25</v>
      </c>
    </row>
    <row r="358" spans="1:35" s="84" customFormat="1" x14ac:dyDescent="0.35">
      <c r="A358" s="4"/>
      <c r="B358" s="4"/>
      <c r="C358" s="80"/>
      <c r="D358" s="81"/>
      <c r="E358" s="84" t="s">
        <v>815</v>
      </c>
      <c r="F358" s="84" t="s">
        <v>43</v>
      </c>
      <c r="G358" s="147"/>
      <c r="H358" s="147"/>
      <c r="I358" s="84">
        <f>SUM(K358:AI358)</f>
        <v>1</v>
      </c>
      <c r="J358" s="178"/>
      <c r="K358" s="84">
        <f>IF($G356=K357,1,0)</f>
        <v>1</v>
      </c>
      <c r="L358" s="84">
        <f t="shared" ref="L358:AI358" si="122">IF($G356=L357,1,0)</f>
        <v>0</v>
      </c>
      <c r="M358" s="84">
        <f t="shared" si="122"/>
        <v>0</v>
      </c>
      <c r="N358" s="84">
        <f t="shared" si="122"/>
        <v>0</v>
      </c>
      <c r="O358" s="84">
        <f t="shared" si="122"/>
        <v>0</v>
      </c>
      <c r="P358" s="84">
        <f t="shared" si="122"/>
        <v>0</v>
      </c>
      <c r="Q358" s="84">
        <f t="shared" si="122"/>
        <v>0</v>
      </c>
      <c r="R358" s="84">
        <f t="shared" si="122"/>
        <v>0</v>
      </c>
      <c r="S358" s="84">
        <f t="shared" si="122"/>
        <v>0</v>
      </c>
      <c r="T358" s="84">
        <f t="shared" si="122"/>
        <v>0</v>
      </c>
      <c r="U358" s="84">
        <f t="shared" si="122"/>
        <v>0</v>
      </c>
      <c r="V358" s="84">
        <f t="shared" si="122"/>
        <v>0</v>
      </c>
      <c r="W358" s="84">
        <f t="shared" si="122"/>
        <v>0</v>
      </c>
      <c r="X358" s="84">
        <f t="shared" si="122"/>
        <v>0</v>
      </c>
      <c r="Y358" s="84">
        <f t="shared" si="122"/>
        <v>0</v>
      </c>
      <c r="Z358" s="84">
        <f t="shared" si="122"/>
        <v>0</v>
      </c>
      <c r="AA358" s="84">
        <f t="shared" si="122"/>
        <v>0</v>
      </c>
      <c r="AB358" s="84">
        <f t="shared" si="122"/>
        <v>0</v>
      </c>
      <c r="AC358" s="84">
        <f t="shared" si="122"/>
        <v>0</v>
      </c>
      <c r="AD358" s="84">
        <f t="shared" si="122"/>
        <v>0</v>
      </c>
      <c r="AE358" s="84">
        <f t="shared" si="122"/>
        <v>0</v>
      </c>
      <c r="AF358" s="84">
        <f t="shared" si="122"/>
        <v>0</v>
      </c>
      <c r="AG358" s="84">
        <f t="shared" si="122"/>
        <v>0</v>
      </c>
      <c r="AH358" s="84">
        <f t="shared" si="122"/>
        <v>0</v>
      </c>
      <c r="AI358" s="84">
        <f t="shared" si="122"/>
        <v>0</v>
      </c>
    </row>
    <row r="359" spans="1:35" s="84" customFormat="1" x14ac:dyDescent="0.35">
      <c r="A359" s="4"/>
      <c r="B359" s="4"/>
      <c r="C359" s="80"/>
      <c r="D359" s="81"/>
      <c r="G359" s="147"/>
      <c r="H359" s="147"/>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c r="AH359" s="178"/>
      <c r="AI359" s="178"/>
    </row>
    <row r="360" spans="1:35" s="84" customFormat="1" x14ac:dyDescent="0.35">
      <c r="A360" s="4"/>
      <c r="B360" s="4"/>
      <c r="C360" s="80"/>
      <c r="D360" s="81" t="s">
        <v>807</v>
      </c>
      <c r="G360" s="147"/>
      <c r="H360" s="147"/>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c r="AH360" s="178"/>
      <c r="AI360" s="178"/>
    </row>
    <row r="361" spans="1:35" s="154" customFormat="1" x14ac:dyDescent="0.35">
      <c r="A361" s="15"/>
      <c r="B361" s="15"/>
      <c r="C361" s="152"/>
      <c r="D361" s="153"/>
      <c r="E361" s="154" t="str">
        <f>Inputs!E$108</f>
        <v>Signature bonus amount (benchmark)</v>
      </c>
      <c r="F361" s="154" t="str">
        <f>Inputs!F$108</f>
        <v>M$</v>
      </c>
      <c r="G361" s="202">
        <f>Inputs!G$108</f>
        <v>5</v>
      </c>
      <c r="H361" s="155"/>
      <c r="I361" s="180"/>
      <c r="J361" s="180"/>
      <c r="K361" s="180"/>
      <c r="L361" s="180"/>
      <c r="M361" s="180"/>
      <c r="N361" s="180"/>
      <c r="O361" s="180"/>
      <c r="P361" s="180"/>
      <c r="Q361" s="180"/>
      <c r="R361" s="180"/>
      <c r="S361" s="180"/>
      <c r="T361" s="180"/>
      <c r="U361" s="180"/>
      <c r="V361" s="180"/>
      <c r="W361" s="180"/>
      <c r="X361" s="180"/>
      <c r="Y361" s="180"/>
      <c r="Z361" s="180"/>
      <c r="AA361" s="180"/>
      <c r="AB361" s="180"/>
      <c r="AC361" s="180"/>
      <c r="AD361" s="180"/>
      <c r="AE361" s="180"/>
      <c r="AF361" s="180"/>
      <c r="AG361" s="180"/>
      <c r="AH361" s="180"/>
      <c r="AI361" s="180"/>
    </row>
    <row r="362" spans="1:35" s="84" customFormat="1" x14ac:dyDescent="0.35">
      <c r="A362" s="4"/>
      <c r="B362" s="4"/>
      <c r="C362" s="80"/>
      <c r="D362" s="81"/>
      <c r="E362" s="84" t="str">
        <f>E$358</f>
        <v>Signature bonus flag (benchmark)</v>
      </c>
      <c r="F362" s="84" t="str">
        <f>F$358</f>
        <v>flag</v>
      </c>
      <c r="G362" s="147"/>
      <c r="H362" s="147"/>
      <c r="I362" s="84">
        <f>I$358</f>
        <v>1</v>
      </c>
      <c r="J362" s="178"/>
      <c r="K362" s="84">
        <f t="shared" ref="K362:AI362" si="123">K$358</f>
        <v>1</v>
      </c>
      <c r="L362" s="84">
        <f t="shared" si="123"/>
        <v>0</v>
      </c>
      <c r="M362" s="84">
        <f t="shared" si="123"/>
        <v>0</v>
      </c>
      <c r="N362" s="84">
        <f t="shared" si="123"/>
        <v>0</v>
      </c>
      <c r="O362" s="84">
        <f t="shared" si="123"/>
        <v>0</v>
      </c>
      <c r="P362" s="84">
        <f t="shared" si="123"/>
        <v>0</v>
      </c>
      <c r="Q362" s="84">
        <f t="shared" si="123"/>
        <v>0</v>
      </c>
      <c r="R362" s="84">
        <f t="shared" si="123"/>
        <v>0</v>
      </c>
      <c r="S362" s="84">
        <f t="shared" si="123"/>
        <v>0</v>
      </c>
      <c r="T362" s="84">
        <f t="shared" si="123"/>
        <v>0</v>
      </c>
      <c r="U362" s="84">
        <f t="shared" si="123"/>
        <v>0</v>
      </c>
      <c r="V362" s="84">
        <f t="shared" si="123"/>
        <v>0</v>
      </c>
      <c r="W362" s="84">
        <f t="shared" si="123"/>
        <v>0</v>
      </c>
      <c r="X362" s="84">
        <f t="shared" si="123"/>
        <v>0</v>
      </c>
      <c r="Y362" s="84">
        <f t="shared" si="123"/>
        <v>0</v>
      </c>
      <c r="Z362" s="84">
        <f t="shared" si="123"/>
        <v>0</v>
      </c>
      <c r="AA362" s="84">
        <f t="shared" si="123"/>
        <v>0</v>
      </c>
      <c r="AB362" s="84">
        <f t="shared" si="123"/>
        <v>0</v>
      </c>
      <c r="AC362" s="84">
        <f t="shared" si="123"/>
        <v>0</v>
      </c>
      <c r="AD362" s="84">
        <f t="shared" si="123"/>
        <v>0</v>
      </c>
      <c r="AE362" s="84">
        <f t="shared" si="123"/>
        <v>0</v>
      </c>
      <c r="AF362" s="84">
        <f t="shared" si="123"/>
        <v>0</v>
      </c>
      <c r="AG362" s="84">
        <f t="shared" si="123"/>
        <v>0</v>
      </c>
      <c r="AH362" s="84">
        <f t="shared" si="123"/>
        <v>0</v>
      </c>
      <c r="AI362" s="84">
        <f t="shared" si="123"/>
        <v>0</v>
      </c>
    </row>
    <row r="363" spans="1:35" s="162" customFormat="1" x14ac:dyDescent="0.35">
      <c r="A363" s="35"/>
      <c r="B363" s="35"/>
      <c r="C363" s="160"/>
      <c r="D363" s="161"/>
      <c r="E363" s="162" t="s">
        <v>763</v>
      </c>
      <c r="F363" s="162" t="s">
        <v>88</v>
      </c>
      <c r="G363" s="163"/>
      <c r="H363" s="163"/>
      <c r="I363" s="433">
        <f>SUM(K363:AI363)</f>
        <v>5</v>
      </c>
      <c r="J363" s="433"/>
      <c r="K363" s="433">
        <f>$G361*K362</f>
        <v>5</v>
      </c>
      <c r="L363" s="433">
        <f t="shared" ref="L363:AI363" si="124">$G361*L362</f>
        <v>0</v>
      </c>
      <c r="M363" s="433">
        <f t="shared" si="124"/>
        <v>0</v>
      </c>
      <c r="N363" s="433">
        <f t="shared" si="124"/>
        <v>0</v>
      </c>
      <c r="O363" s="433">
        <f t="shared" si="124"/>
        <v>0</v>
      </c>
      <c r="P363" s="433">
        <f t="shared" si="124"/>
        <v>0</v>
      </c>
      <c r="Q363" s="433">
        <f t="shared" si="124"/>
        <v>0</v>
      </c>
      <c r="R363" s="433">
        <f t="shared" si="124"/>
        <v>0</v>
      </c>
      <c r="S363" s="433">
        <f t="shared" si="124"/>
        <v>0</v>
      </c>
      <c r="T363" s="433">
        <f t="shared" si="124"/>
        <v>0</v>
      </c>
      <c r="U363" s="433">
        <f t="shared" si="124"/>
        <v>0</v>
      </c>
      <c r="V363" s="433">
        <f t="shared" si="124"/>
        <v>0</v>
      </c>
      <c r="W363" s="433">
        <f t="shared" si="124"/>
        <v>0</v>
      </c>
      <c r="X363" s="433">
        <f t="shared" si="124"/>
        <v>0</v>
      </c>
      <c r="Y363" s="433">
        <f t="shared" si="124"/>
        <v>0</v>
      </c>
      <c r="Z363" s="433">
        <f t="shared" si="124"/>
        <v>0</v>
      </c>
      <c r="AA363" s="433">
        <f t="shared" si="124"/>
        <v>0</v>
      </c>
      <c r="AB363" s="433">
        <f t="shared" si="124"/>
        <v>0</v>
      </c>
      <c r="AC363" s="433">
        <f t="shared" si="124"/>
        <v>0</v>
      </c>
      <c r="AD363" s="433">
        <f t="shared" si="124"/>
        <v>0</v>
      </c>
      <c r="AE363" s="433">
        <f t="shared" si="124"/>
        <v>0</v>
      </c>
      <c r="AF363" s="433">
        <f t="shared" si="124"/>
        <v>0</v>
      </c>
      <c r="AG363" s="433">
        <f t="shared" si="124"/>
        <v>0</v>
      </c>
      <c r="AH363" s="433">
        <f t="shared" si="124"/>
        <v>0</v>
      </c>
      <c r="AI363" s="433">
        <f t="shared" si="124"/>
        <v>0</v>
      </c>
    </row>
    <row r="364" spans="1:35" s="84" customFormat="1" x14ac:dyDescent="0.35">
      <c r="A364" s="4"/>
      <c r="B364" s="4"/>
      <c r="C364" s="80"/>
      <c r="D364" s="81"/>
      <c r="G364" s="147"/>
      <c r="H364" s="147"/>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c r="AH364" s="178"/>
      <c r="AI364" s="178"/>
    </row>
    <row r="365" spans="1:35" s="84" customFormat="1" x14ac:dyDescent="0.35">
      <c r="A365" s="4"/>
      <c r="B365" s="4"/>
      <c r="C365" s="80"/>
      <c r="D365" s="81" t="s">
        <v>813</v>
      </c>
      <c r="G365" s="147"/>
      <c r="H365" s="147"/>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c r="AH365" s="178"/>
      <c r="AI365" s="178"/>
    </row>
    <row r="366" spans="1:35" s="84" customFormat="1" x14ac:dyDescent="0.35">
      <c r="A366" s="4"/>
      <c r="B366" s="4"/>
      <c r="C366" s="80"/>
      <c r="D366" s="81"/>
      <c r="E366" s="84" t="str">
        <f>E$363</f>
        <v>Signature bonus (benchmark)</v>
      </c>
      <c r="F366" s="84" t="str">
        <f>F$363</f>
        <v>M$</v>
      </c>
      <c r="G366" s="147"/>
      <c r="H366" s="147"/>
      <c r="I366" s="84">
        <f>I$363</f>
        <v>5</v>
      </c>
      <c r="J366" s="178"/>
      <c r="K366" s="84">
        <f t="shared" ref="K366:AI366" si="125">K$363</f>
        <v>5</v>
      </c>
      <c r="L366" s="84">
        <f t="shared" si="125"/>
        <v>0</v>
      </c>
      <c r="M366" s="84">
        <f t="shared" si="125"/>
        <v>0</v>
      </c>
      <c r="N366" s="84">
        <f t="shared" si="125"/>
        <v>0</v>
      </c>
      <c r="O366" s="84">
        <f t="shared" si="125"/>
        <v>0</v>
      </c>
      <c r="P366" s="84">
        <f t="shared" si="125"/>
        <v>0</v>
      </c>
      <c r="Q366" s="84">
        <f t="shared" si="125"/>
        <v>0</v>
      </c>
      <c r="R366" s="84">
        <f t="shared" si="125"/>
        <v>0</v>
      </c>
      <c r="S366" s="84">
        <f t="shared" si="125"/>
        <v>0</v>
      </c>
      <c r="T366" s="84">
        <f t="shared" si="125"/>
        <v>0</v>
      </c>
      <c r="U366" s="84">
        <f t="shared" si="125"/>
        <v>0</v>
      </c>
      <c r="V366" s="84">
        <f t="shared" si="125"/>
        <v>0</v>
      </c>
      <c r="W366" s="84">
        <f t="shared" si="125"/>
        <v>0</v>
      </c>
      <c r="X366" s="84">
        <f t="shared" si="125"/>
        <v>0</v>
      </c>
      <c r="Y366" s="84">
        <f t="shared" si="125"/>
        <v>0</v>
      </c>
      <c r="Z366" s="84">
        <f t="shared" si="125"/>
        <v>0</v>
      </c>
      <c r="AA366" s="84">
        <f t="shared" si="125"/>
        <v>0</v>
      </c>
      <c r="AB366" s="84">
        <f t="shared" si="125"/>
        <v>0</v>
      </c>
      <c r="AC366" s="84">
        <f t="shared" si="125"/>
        <v>0</v>
      </c>
      <c r="AD366" s="84">
        <f t="shared" si="125"/>
        <v>0</v>
      </c>
      <c r="AE366" s="84">
        <f t="shared" si="125"/>
        <v>0</v>
      </c>
      <c r="AF366" s="84">
        <f t="shared" si="125"/>
        <v>0</v>
      </c>
      <c r="AG366" s="84">
        <f t="shared" si="125"/>
        <v>0</v>
      </c>
      <c r="AH366" s="84">
        <f t="shared" si="125"/>
        <v>0</v>
      </c>
      <c r="AI366" s="84">
        <f t="shared" si="125"/>
        <v>0</v>
      </c>
    </row>
    <row r="367" spans="1:35" s="154" customFormat="1" x14ac:dyDescent="0.35">
      <c r="A367" s="15"/>
      <c r="B367" s="15"/>
      <c r="C367" s="152"/>
      <c r="D367" s="153"/>
      <c r="E367" s="154" t="str">
        <f>'T&amp;E'!E$32</f>
        <v>Inflation factor</v>
      </c>
      <c r="F367" s="154" t="str">
        <f>'T&amp;E'!F$32</f>
        <v>index</v>
      </c>
      <c r="G367" s="155"/>
      <c r="H367" s="155"/>
      <c r="I367" s="180"/>
      <c r="J367" s="180"/>
      <c r="K367" s="203">
        <f>'T&amp;E'!K$32</f>
        <v>1</v>
      </c>
      <c r="L367" s="203">
        <f>'T&amp;E'!L$32</f>
        <v>1.02</v>
      </c>
      <c r="M367" s="203">
        <f>'T&amp;E'!M$32</f>
        <v>1.0404</v>
      </c>
      <c r="N367" s="203">
        <f>'T&amp;E'!N$32</f>
        <v>1.0612079999999999</v>
      </c>
      <c r="O367" s="203">
        <f>'T&amp;E'!O$32</f>
        <v>1.08243216</v>
      </c>
      <c r="P367" s="203">
        <f>'T&amp;E'!P$32</f>
        <v>1.1040808032</v>
      </c>
      <c r="Q367" s="203">
        <f>'T&amp;E'!Q$32</f>
        <v>1.1261624192640001</v>
      </c>
      <c r="R367" s="203">
        <f>'T&amp;E'!R$32</f>
        <v>1.1486856676492798</v>
      </c>
      <c r="S367" s="203">
        <f>'T&amp;E'!S$32</f>
        <v>1.1716593810022655</v>
      </c>
      <c r="T367" s="203">
        <f>'T&amp;E'!T$32</f>
        <v>1.1950925686223108</v>
      </c>
      <c r="U367" s="203">
        <f>'T&amp;E'!U$32</f>
        <v>1.2189944199947571</v>
      </c>
      <c r="V367" s="203">
        <f>'T&amp;E'!V$32</f>
        <v>1.243374308394652</v>
      </c>
      <c r="W367" s="203">
        <f>'T&amp;E'!W$32</f>
        <v>1.2682417945625453</v>
      </c>
      <c r="X367" s="203">
        <f>'T&amp;E'!X$32</f>
        <v>1.2936066304537961</v>
      </c>
      <c r="Y367" s="203">
        <f>'T&amp;E'!Y$32</f>
        <v>1.3194787630628722</v>
      </c>
      <c r="Z367" s="203">
        <f>'T&amp;E'!Z$32</f>
        <v>1.3458683383241292</v>
      </c>
      <c r="AA367" s="203">
        <f>'T&amp;E'!AA$32</f>
        <v>1.372785705090612</v>
      </c>
      <c r="AB367" s="203">
        <f>'T&amp;E'!AB$32</f>
        <v>1.4002414191924244</v>
      </c>
      <c r="AC367" s="203">
        <f>'T&amp;E'!AC$32</f>
        <v>1.4282462475762727</v>
      </c>
      <c r="AD367" s="203">
        <f>'T&amp;E'!AD$32</f>
        <v>1.4568111725277981</v>
      </c>
      <c r="AE367" s="203">
        <f>'T&amp;E'!AE$32</f>
        <v>1.4859473959783542</v>
      </c>
      <c r="AF367" s="203">
        <f>'T&amp;E'!AF$32</f>
        <v>1.5156663438979212</v>
      </c>
      <c r="AG367" s="203">
        <f>'T&amp;E'!AG$32</f>
        <v>1.5459796707758797</v>
      </c>
      <c r="AH367" s="203">
        <f>'T&amp;E'!AH$32</f>
        <v>1.576899264191397</v>
      </c>
      <c r="AI367" s="203">
        <f>'T&amp;E'!AI$32</f>
        <v>1.608437249475225</v>
      </c>
    </row>
    <row r="368" spans="1:35" s="84" customFormat="1" x14ac:dyDescent="0.35">
      <c r="A368" s="4"/>
      <c r="B368" s="4"/>
      <c r="C368" s="80"/>
      <c r="D368" s="81"/>
      <c r="E368" s="84" t="s">
        <v>814</v>
      </c>
      <c r="F368" s="84" t="s">
        <v>641</v>
      </c>
      <c r="G368" s="147"/>
      <c r="H368" s="147"/>
      <c r="I368" s="178">
        <f>SUM(K368:AI368)</f>
        <v>5</v>
      </c>
      <c r="J368" s="178"/>
      <c r="K368" s="178">
        <f>K366*K367</f>
        <v>5</v>
      </c>
      <c r="L368" s="178">
        <f t="shared" ref="L368:AI368" si="126">L366*L367</f>
        <v>0</v>
      </c>
      <c r="M368" s="178">
        <f t="shared" si="126"/>
        <v>0</v>
      </c>
      <c r="N368" s="178">
        <f t="shared" si="126"/>
        <v>0</v>
      </c>
      <c r="O368" s="178">
        <f t="shared" si="126"/>
        <v>0</v>
      </c>
      <c r="P368" s="178">
        <f t="shared" si="126"/>
        <v>0</v>
      </c>
      <c r="Q368" s="178">
        <f t="shared" si="126"/>
        <v>0</v>
      </c>
      <c r="R368" s="178">
        <f t="shared" si="126"/>
        <v>0</v>
      </c>
      <c r="S368" s="178">
        <f t="shared" si="126"/>
        <v>0</v>
      </c>
      <c r="T368" s="178">
        <f t="shared" si="126"/>
        <v>0</v>
      </c>
      <c r="U368" s="178">
        <f t="shared" si="126"/>
        <v>0</v>
      </c>
      <c r="V368" s="178">
        <f t="shared" si="126"/>
        <v>0</v>
      </c>
      <c r="W368" s="178">
        <f t="shared" si="126"/>
        <v>0</v>
      </c>
      <c r="X368" s="178">
        <f t="shared" si="126"/>
        <v>0</v>
      </c>
      <c r="Y368" s="178">
        <f t="shared" si="126"/>
        <v>0</v>
      </c>
      <c r="Z368" s="178">
        <f t="shared" si="126"/>
        <v>0</v>
      </c>
      <c r="AA368" s="178">
        <f t="shared" si="126"/>
        <v>0</v>
      </c>
      <c r="AB368" s="178">
        <f t="shared" si="126"/>
        <v>0</v>
      </c>
      <c r="AC368" s="178">
        <f t="shared" si="126"/>
        <v>0</v>
      </c>
      <c r="AD368" s="178">
        <f t="shared" si="126"/>
        <v>0</v>
      </c>
      <c r="AE368" s="178">
        <f t="shared" si="126"/>
        <v>0</v>
      </c>
      <c r="AF368" s="178">
        <f t="shared" si="126"/>
        <v>0</v>
      </c>
      <c r="AG368" s="178">
        <f t="shared" si="126"/>
        <v>0</v>
      </c>
      <c r="AH368" s="178">
        <f t="shared" si="126"/>
        <v>0</v>
      </c>
      <c r="AI368" s="178">
        <f t="shared" si="126"/>
        <v>0</v>
      </c>
    </row>
    <row r="369" spans="1:35" s="84" customFormat="1" x14ac:dyDescent="0.35">
      <c r="A369" s="4"/>
      <c r="B369" s="4"/>
      <c r="C369" s="80"/>
      <c r="D369" s="81"/>
      <c r="G369" s="147"/>
      <c r="H369" s="147"/>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c r="AH369" s="178"/>
      <c r="AI369" s="178"/>
    </row>
    <row r="370" spans="1:35" s="84" customFormat="1" x14ac:dyDescent="0.35">
      <c r="A370" s="4"/>
      <c r="B370" s="4"/>
      <c r="C370" s="80"/>
      <c r="D370" s="81" t="s">
        <v>822</v>
      </c>
      <c r="G370" s="147"/>
      <c r="H370" s="147"/>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c r="AH370" s="178"/>
      <c r="AI370" s="178"/>
    </row>
    <row r="371" spans="1:35" s="84" customFormat="1" x14ac:dyDescent="0.35">
      <c r="A371" s="4"/>
      <c r="B371" s="4"/>
      <c r="C371" s="80"/>
      <c r="D371" s="81"/>
      <c r="E371" s="84" t="str">
        <f>E$363</f>
        <v>Signature bonus (benchmark)</v>
      </c>
      <c r="F371" s="84" t="str">
        <f>F$363</f>
        <v>M$</v>
      </c>
      <c r="G371" s="147"/>
      <c r="H371" s="147"/>
      <c r="I371" s="178">
        <f>I$363</f>
        <v>5</v>
      </c>
      <c r="J371" s="178"/>
      <c r="K371" s="178">
        <f t="shared" ref="K371:AI371" si="127">K$363</f>
        <v>5</v>
      </c>
      <c r="L371" s="178">
        <f t="shared" si="127"/>
        <v>0</v>
      </c>
      <c r="M371" s="178">
        <f t="shared" si="127"/>
        <v>0</v>
      </c>
      <c r="N371" s="178">
        <f t="shared" si="127"/>
        <v>0</v>
      </c>
      <c r="O371" s="178">
        <f t="shared" si="127"/>
        <v>0</v>
      </c>
      <c r="P371" s="178">
        <f t="shared" si="127"/>
        <v>0</v>
      </c>
      <c r="Q371" s="178">
        <f t="shared" si="127"/>
        <v>0</v>
      </c>
      <c r="R371" s="178">
        <f t="shared" si="127"/>
        <v>0</v>
      </c>
      <c r="S371" s="178">
        <f t="shared" si="127"/>
        <v>0</v>
      </c>
      <c r="T371" s="178">
        <f t="shared" si="127"/>
        <v>0</v>
      </c>
      <c r="U371" s="178">
        <f t="shared" si="127"/>
        <v>0</v>
      </c>
      <c r="V371" s="178">
        <f t="shared" si="127"/>
        <v>0</v>
      </c>
      <c r="W371" s="178">
        <f t="shared" si="127"/>
        <v>0</v>
      </c>
      <c r="X371" s="178">
        <f t="shared" si="127"/>
        <v>0</v>
      </c>
      <c r="Y371" s="178">
        <f t="shared" si="127"/>
        <v>0</v>
      </c>
      <c r="Z371" s="178">
        <f t="shared" si="127"/>
        <v>0</v>
      </c>
      <c r="AA371" s="178">
        <f t="shared" si="127"/>
        <v>0</v>
      </c>
      <c r="AB371" s="178">
        <f t="shared" si="127"/>
        <v>0</v>
      </c>
      <c r="AC371" s="178">
        <f t="shared" si="127"/>
        <v>0</v>
      </c>
      <c r="AD371" s="178">
        <f t="shared" si="127"/>
        <v>0</v>
      </c>
      <c r="AE371" s="178">
        <f t="shared" si="127"/>
        <v>0</v>
      </c>
      <c r="AF371" s="178">
        <f t="shared" si="127"/>
        <v>0</v>
      </c>
      <c r="AG371" s="178">
        <f t="shared" si="127"/>
        <v>0</v>
      </c>
      <c r="AH371" s="178">
        <f t="shared" si="127"/>
        <v>0</v>
      </c>
      <c r="AI371" s="178">
        <f t="shared" si="127"/>
        <v>0</v>
      </c>
    </row>
    <row r="372" spans="1:35" s="162" customFormat="1" x14ac:dyDescent="0.35">
      <c r="A372" s="35"/>
      <c r="B372" s="35"/>
      <c r="C372" s="160"/>
      <c r="D372" s="161"/>
      <c r="E372" s="162" t="s">
        <v>823</v>
      </c>
      <c r="F372" s="162" t="s">
        <v>88</v>
      </c>
      <c r="G372" s="433">
        <f>SUM(K371:AI371)</f>
        <v>5</v>
      </c>
      <c r="H372" s="163"/>
      <c r="I372" s="433"/>
      <c r="J372" s="433"/>
      <c r="K372" s="433"/>
      <c r="L372" s="433"/>
      <c r="M372" s="433"/>
      <c r="N372" s="433"/>
      <c r="O372" s="433"/>
      <c r="P372" s="433"/>
      <c r="Q372" s="433"/>
      <c r="R372" s="433"/>
      <c r="S372" s="433"/>
      <c r="T372" s="433"/>
      <c r="U372" s="433"/>
      <c r="V372" s="433"/>
      <c r="W372" s="433"/>
      <c r="X372" s="433"/>
      <c r="Y372" s="433"/>
      <c r="Z372" s="433"/>
      <c r="AA372" s="433"/>
      <c r="AB372" s="433"/>
      <c r="AC372" s="433"/>
      <c r="AD372" s="433"/>
      <c r="AE372" s="433"/>
      <c r="AF372" s="433"/>
      <c r="AG372" s="433"/>
      <c r="AH372" s="433"/>
      <c r="AI372" s="433"/>
    </row>
    <row r="373" spans="1:35" s="84" customFormat="1" x14ac:dyDescent="0.35">
      <c r="A373" s="4"/>
      <c r="B373" s="4"/>
      <c r="C373" s="80"/>
      <c r="D373" s="81"/>
      <c r="G373" s="147"/>
      <c r="H373" s="147"/>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c r="AH373" s="178"/>
      <c r="AI373" s="178"/>
    </row>
    <row r="374" spans="1:35" s="84" customFormat="1" x14ac:dyDescent="0.35">
      <c r="A374" s="4"/>
      <c r="B374" s="4"/>
      <c r="C374" s="80"/>
      <c r="D374" s="81" t="s">
        <v>824</v>
      </c>
      <c r="G374" s="147"/>
      <c r="H374" s="147"/>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c r="AH374" s="178"/>
      <c r="AI374" s="178"/>
    </row>
    <row r="375" spans="1:35" s="84" customFormat="1" x14ac:dyDescent="0.35">
      <c r="A375" s="4"/>
      <c r="B375" s="4"/>
      <c r="C375" s="80"/>
      <c r="D375" s="81"/>
      <c r="E375" s="84" t="str">
        <f>E$363</f>
        <v>Signature bonus (benchmark)</v>
      </c>
      <c r="F375" s="84" t="str">
        <f>F$363</f>
        <v>M$</v>
      </c>
      <c r="G375" s="147"/>
      <c r="H375" s="147"/>
      <c r="I375" s="178">
        <f>I$363</f>
        <v>5</v>
      </c>
      <c r="J375" s="178"/>
      <c r="K375" s="178">
        <f t="shared" ref="K375:AI375" si="128">K$363</f>
        <v>5</v>
      </c>
      <c r="L375" s="178">
        <f t="shared" si="128"/>
        <v>0</v>
      </c>
      <c r="M375" s="178">
        <f t="shared" si="128"/>
        <v>0</v>
      </c>
      <c r="N375" s="178">
        <f t="shared" si="128"/>
        <v>0</v>
      </c>
      <c r="O375" s="178">
        <f t="shared" si="128"/>
        <v>0</v>
      </c>
      <c r="P375" s="178">
        <f t="shared" si="128"/>
        <v>0</v>
      </c>
      <c r="Q375" s="178">
        <f t="shared" si="128"/>
        <v>0</v>
      </c>
      <c r="R375" s="178">
        <f t="shared" si="128"/>
        <v>0</v>
      </c>
      <c r="S375" s="178">
        <f t="shared" si="128"/>
        <v>0</v>
      </c>
      <c r="T375" s="178">
        <f t="shared" si="128"/>
        <v>0</v>
      </c>
      <c r="U375" s="178">
        <f t="shared" si="128"/>
        <v>0</v>
      </c>
      <c r="V375" s="178">
        <f t="shared" si="128"/>
        <v>0</v>
      </c>
      <c r="W375" s="178">
        <f t="shared" si="128"/>
        <v>0</v>
      </c>
      <c r="X375" s="178">
        <f t="shared" si="128"/>
        <v>0</v>
      </c>
      <c r="Y375" s="178">
        <f t="shared" si="128"/>
        <v>0</v>
      </c>
      <c r="Z375" s="178">
        <f t="shared" si="128"/>
        <v>0</v>
      </c>
      <c r="AA375" s="178">
        <f t="shared" si="128"/>
        <v>0</v>
      </c>
      <c r="AB375" s="178">
        <f t="shared" si="128"/>
        <v>0</v>
      </c>
      <c r="AC375" s="178">
        <f t="shared" si="128"/>
        <v>0</v>
      </c>
      <c r="AD375" s="178">
        <f t="shared" si="128"/>
        <v>0</v>
      </c>
      <c r="AE375" s="178">
        <f t="shared" si="128"/>
        <v>0</v>
      </c>
      <c r="AF375" s="178">
        <f t="shared" si="128"/>
        <v>0</v>
      </c>
      <c r="AG375" s="178">
        <f t="shared" si="128"/>
        <v>0</v>
      </c>
      <c r="AH375" s="178">
        <f t="shared" si="128"/>
        <v>0</v>
      </c>
      <c r="AI375" s="178">
        <f t="shared" si="128"/>
        <v>0</v>
      </c>
    </row>
    <row r="376" spans="1:35" s="154" customFormat="1" x14ac:dyDescent="0.35">
      <c r="A376" s="15"/>
      <c r="B376" s="15"/>
      <c r="C376" s="152"/>
      <c r="D376" s="153"/>
      <c r="E376" s="154" t="str">
        <f>'T&amp;E'!E$36</f>
        <v>Government discount factor</v>
      </c>
      <c r="F376" s="154" t="str">
        <f>'T&amp;E'!F$36</f>
        <v>index</v>
      </c>
      <c r="G376" s="155"/>
      <c r="H376" s="155"/>
      <c r="I376" s="180"/>
      <c r="J376" s="180"/>
      <c r="K376" s="203">
        <f>'T&amp;E'!K$36</f>
        <v>1</v>
      </c>
      <c r="L376" s="203">
        <f>'T&amp;E'!L$36</f>
        <v>0.90909090909090906</v>
      </c>
      <c r="M376" s="203">
        <f>'T&amp;E'!M$36</f>
        <v>0.82644628099173545</v>
      </c>
      <c r="N376" s="203">
        <f>'T&amp;E'!N$36</f>
        <v>0.75131480090157754</v>
      </c>
      <c r="O376" s="203">
        <f>'T&amp;E'!O$36</f>
        <v>0.68301345536507052</v>
      </c>
      <c r="P376" s="203">
        <f>'T&amp;E'!P$36</f>
        <v>0.62092132305915493</v>
      </c>
      <c r="Q376" s="203">
        <f>'T&amp;E'!Q$36</f>
        <v>0.56447393005377722</v>
      </c>
      <c r="R376" s="203">
        <f>'T&amp;E'!R$36</f>
        <v>0.51315811823070645</v>
      </c>
      <c r="S376" s="203">
        <f>'T&amp;E'!S$36</f>
        <v>0.46650738020973315</v>
      </c>
      <c r="T376" s="203">
        <f>'T&amp;E'!T$36</f>
        <v>0.42409761837248466</v>
      </c>
      <c r="U376" s="203">
        <f>'T&amp;E'!U$36</f>
        <v>0.38554328942953148</v>
      </c>
      <c r="V376" s="203">
        <f>'T&amp;E'!V$36</f>
        <v>0.3504938994813922</v>
      </c>
      <c r="W376" s="203">
        <f>'T&amp;E'!W$36</f>
        <v>0.31863081771035656</v>
      </c>
      <c r="X376" s="203">
        <f>'T&amp;E'!X$36</f>
        <v>0.28966437973668779</v>
      </c>
      <c r="Y376" s="203">
        <f>'T&amp;E'!Y$36</f>
        <v>0.26333125430607973</v>
      </c>
      <c r="Z376" s="203">
        <f>'T&amp;E'!Z$36</f>
        <v>0.23939204936916339</v>
      </c>
      <c r="AA376" s="203">
        <f>'T&amp;E'!AA$36</f>
        <v>0.21762913579014853</v>
      </c>
      <c r="AB376" s="203">
        <f>'T&amp;E'!AB$36</f>
        <v>0.19784466890013502</v>
      </c>
      <c r="AC376" s="203">
        <f>'T&amp;E'!AC$36</f>
        <v>0.17985878990921364</v>
      </c>
      <c r="AD376" s="203">
        <f>'T&amp;E'!AD$36</f>
        <v>0.16350799082655781</v>
      </c>
      <c r="AE376" s="203">
        <f>'T&amp;E'!AE$36</f>
        <v>0.14864362802414349</v>
      </c>
      <c r="AF376" s="203">
        <f>'T&amp;E'!AF$36</f>
        <v>0.13513057093103953</v>
      </c>
      <c r="AG376" s="203">
        <f>'T&amp;E'!AG$36</f>
        <v>0.12284597357367227</v>
      </c>
      <c r="AH376" s="203">
        <f>'T&amp;E'!AH$36</f>
        <v>0.11167815779424752</v>
      </c>
      <c r="AI376" s="203">
        <f>'T&amp;E'!AI$36</f>
        <v>0.10152559799477048</v>
      </c>
    </row>
    <row r="377" spans="1:35" s="162" customFormat="1" x14ac:dyDescent="0.35">
      <c r="A377" s="35"/>
      <c r="B377" s="35"/>
      <c r="C377" s="160"/>
      <c r="D377" s="161"/>
      <c r="E377" s="162" t="s">
        <v>825</v>
      </c>
      <c r="F377" s="162" t="s">
        <v>230</v>
      </c>
      <c r="G377" s="163"/>
      <c r="H377" s="163"/>
      <c r="I377" s="433">
        <f>SUM(K377:AI377)</f>
        <v>5</v>
      </c>
      <c r="J377" s="433"/>
      <c r="K377" s="433">
        <f>K375*K376</f>
        <v>5</v>
      </c>
      <c r="L377" s="433">
        <f t="shared" ref="L377:AI377" si="129">L375*L376</f>
        <v>0</v>
      </c>
      <c r="M377" s="433">
        <f t="shared" si="129"/>
        <v>0</v>
      </c>
      <c r="N377" s="433">
        <f t="shared" si="129"/>
        <v>0</v>
      </c>
      <c r="O377" s="433">
        <f t="shared" si="129"/>
        <v>0</v>
      </c>
      <c r="P377" s="433">
        <f t="shared" si="129"/>
        <v>0</v>
      </c>
      <c r="Q377" s="433">
        <f t="shared" si="129"/>
        <v>0</v>
      </c>
      <c r="R377" s="433">
        <f t="shared" si="129"/>
        <v>0</v>
      </c>
      <c r="S377" s="433">
        <f t="shared" si="129"/>
        <v>0</v>
      </c>
      <c r="T377" s="433">
        <f t="shared" si="129"/>
        <v>0</v>
      </c>
      <c r="U377" s="433">
        <f t="shared" si="129"/>
        <v>0</v>
      </c>
      <c r="V377" s="433">
        <f t="shared" si="129"/>
        <v>0</v>
      </c>
      <c r="W377" s="433">
        <f t="shared" si="129"/>
        <v>0</v>
      </c>
      <c r="X377" s="433">
        <f t="shared" si="129"/>
        <v>0</v>
      </c>
      <c r="Y377" s="433">
        <f t="shared" si="129"/>
        <v>0</v>
      </c>
      <c r="Z377" s="433">
        <f t="shared" si="129"/>
        <v>0</v>
      </c>
      <c r="AA377" s="433">
        <f t="shared" si="129"/>
        <v>0</v>
      </c>
      <c r="AB377" s="433">
        <f t="shared" si="129"/>
        <v>0</v>
      </c>
      <c r="AC377" s="433">
        <f t="shared" si="129"/>
        <v>0</v>
      </c>
      <c r="AD377" s="433">
        <f t="shared" si="129"/>
        <v>0</v>
      </c>
      <c r="AE377" s="433">
        <f t="shared" si="129"/>
        <v>0</v>
      </c>
      <c r="AF377" s="433">
        <f t="shared" si="129"/>
        <v>0</v>
      </c>
      <c r="AG377" s="433">
        <f t="shared" si="129"/>
        <v>0</v>
      </c>
      <c r="AH377" s="433">
        <f t="shared" si="129"/>
        <v>0</v>
      </c>
      <c r="AI377" s="433">
        <f t="shared" si="129"/>
        <v>0</v>
      </c>
    </row>
    <row r="378" spans="1:35" s="84" customFormat="1" x14ac:dyDescent="0.35">
      <c r="A378" s="4"/>
      <c r="B378" s="4"/>
      <c r="C378" s="80"/>
      <c r="D378" s="81"/>
      <c r="G378" s="147"/>
      <c r="H378" s="147"/>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c r="AH378" s="178"/>
      <c r="AI378" s="178"/>
    </row>
    <row r="379" spans="1:35" s="84" customFormat="1" x14ac:dyDescent="0.35">
      <c r="A379" s="4"/>
      <c r="B379" s="4"/>
      <c r="C379" s="80"/>
      <c r="D379" s="81" t="s">
        <v>826</v>
      </c>
      <c r="G379" s="147"/>
      <c r="H379" s="147"/>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c r="AH379" s="178"/>
      <c r="AI379" s="178"/>
    </row>
    <row r="380" spans="1:35" s="84" customFormat="1" x14ac:dyDescent="0.35">
      <c r="A380" s="4"/>
      <c r="B380" s="4"/>
      <c r="C380" s="80"/>
      <c r="D380" s="81"/>
      <c r="E380" s="84" t="str">
        <f>E$377</f>
        <v>Discounted signature bonus (benchmark)</v>
      </c>
      <c r="F380" s="84" t="str">
        <f>F$377</f>
        <v>M$, discounted</v>
      </c>
      <c r="G380" s="147"/>
      <c r="H380" s="147"/>
      <c r="I380" s="178">
        <f>I$377</f>
        <v>5</v>
      </c>
      <c r="J380" s="178"/>
      <c r="K380" s="178">
        <f t="shared" ref="K380:AI380" si="130">K$377</f>
        <v>5</v>
      </c>
      <c r="L380" s="178">
        <f t="shared" si="130"/>
        <v>0</v>
      </c>
      <c r="M380" s="178">
        <f t="shared" si="130"/>
        <v>0</v>
      </c>
      <c r="N380" s="178">
        <f t="shared" si="130"/>
        <v>0</v>
      </c>
      <c r="O380" s="178">
        <f t="shared" si="130"/>
        <v>0</v>
      </c>
      <c r="P380" s="178">
        <f t="shared" si="130"/>
        <v>0</v>
      </c>
      <c r="Q380" s="178">
        <f t="shared" si="130"/>
        <v>0</v>
      </c>
      <c r="R380" s="178">
        <f t="shared" si="130"/>
        <v>0</v>
      </c>
      <c r="S380" s="178">
        <f t="shared" si="130"/>
        <v>0</v>
      </c>
      <c r="T380" s="178">
        <f t="shared" si="130"/>
        <v>0</v>
      </c>
      <c r="U380" s="178">
        <f t="shared" si="130"/>
        <v>0</v>
      </c>
      <c r="V380" s="178">
        <f t="shared" si="130"/>
        <v>0</v>
      </c>
      <c r="W380" s="178">
        <f t="shared" si="130"/>
        <v>0</v>
      </c>
      <c r="X380" s="178">
        <f t="shared" si="130"/>
        <v>0</v>
      </c>
      <c r="Y380" s="178">
        <f t="shared" si="130"/>
        <v>0</v>
      </c>
      <c r="Z380" s="178">
        <f t="shared" si="130"/>
        <v>0</v>
      </c>
      <c r="AA380" s="178">
        <f t="shared" si="130"/>
        <v>0</v>
      </c>
      <c r="AB380" s="178">
        <f t="shared" si="130"/>
        <v>0</v>
      </c>
      <c r="AC380" s="178">
        <f t="shared" si="130"/>
        <v>0</v>
      </c>
      <c r="AD380" s="178">
        <f t="shared" si="130"/>
        <v>0</v>
      </c>
      <c r="AE380" s="178">
        <f t="shared" si="130"/>
        <v>0</v>
      </c>
      <c r="AF380" s="178">
        <f t="shared" si="130"/>
        <v>0</v>
      </c>
      <c r="AG380" s="178">
        <f t="shared" si="130"/>
        <v>0</v>
      </c>
      <c r="AH380" s="178">
        <f t="shared" si="130"/>
        <v>0</v>
      </c>
      <c r="AI380" s="178">
        <f t="shared" si="130"/>
        <v>0</v>
      </c>
    </row>
    <row r="381" spans="1:35" s="162" customFormat="1" x14ac:dyDescent="0.35">
      <c r="A381" s="35"/>
      <c r="B381" s="35"/>
      <c r="C381" s="160"/>
      <c r="D381" s="161"/>
      <c r="E381" s="162" t="s">
        <v>827</v>
      </c>
      <c r="F381" s="162" t="s">
        <v>230</v>
      </c>
      <c r="G381" s="433">
        <f>SUM(K380:AI380)</f>
        <v>5</v>
      </c>
      <c r="H381" s="163"/>
      <c r="I381" s="433"/>
      <c r="J381" s="433"/>
      <c r="K381" s="433"/>
      <c r="L381" s="433"/>
      <c r="M381" s="433"/>
      <c r="N381" s="433"/>
      <c r="O381" s="433"/>
      <c r="P381" s="433"/>
      <c r="Q381" s="433"/>
      <c r="R381" s="433"/>
      <c r="S381" s="433"/>
      <c r="T381" s="433"/>
      <c r="U381" s="433"/>
      <c r="V381" s="433"/>
      <c r="W381" s="433"/>
      <c r="X381" s="433"/>
      <c r="Y381" s="433"/>
      <c r="Z381" s="433"/>
      <c r="AA381" s="433"/>
      <c r="AB381" s="433"/>
      <c r="AC381" s="433"/>
      <c r="AD381" s="433"/>
      <c r="AE381" s="433"/>
      <c r="AF381" s="433"/>
      <c r="AG381" s="433"/>
      <c r="AH381" s="433"/>
      <c r="AI381" s="433"/>
    </row>
    <row r="382" spans="1:35" s="84" customFormat="1" x14ac:dyDescent="0.35">
      <c r="A382" s="4"/>
      <c r="B382" s="4"/>
      <c r="C382" s="80"/>
      <c r="D382" s="81"/>
      <c r="G382" s="147"/>
      <c r="H382" s="147"/>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c r="AH382" s="178"/>
      <c r="AI382" s="178"/>
    </row>
    <row r="383" spans="1:35" s="84" customFormat="1" x14ac:dyDescent="0.35">
      <c r="A383" s="4"/>
      <c r="B383" s="4" t="s">
        <v>330</v>
      </c>
      <c r="C383" s="80"/>
      <c r="D383" s="81"/>
      <c r="G383" s="147"/>
      <c r="H383" s="147"/>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c r="AH383" s="178"/>
      <c r="AI383" s="178"/>
    </row>
    <row r="384" spans="1:35" s="84" customFormat="1" x14ac:dyDescent="0.35">
      <c r="A384" s="4"/>
      <c r="B384" s="4"/>
      <c r="C384" s="80"/>
      <c r="D384" s="81"/>
      <c r="G384" s="147"/>
      <c r="H384" s="147"/>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c r="AH384" s="178"/>
      <c r="AI384" s="178"/>
    </row>
    <row r="385" spans="1:35" s="84" customFormat="1" x14ac:dyDescent="0.35">
      <c r="A385" s="4"/>
      <c r="B385" s="4"/>
      <c r="C385" s="80" t="s">
        <v>39</v>
      </c>
      <c r="D385" s="81"/>
      <c r="G385" s="147"/>
      <c r="H385" s="147"/>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c r="AH385" s="178"/>
      <c r="AI385" s="178"/>
    </row>
    <row r="386" spans="1:35" s="84" customFormat="1" x14ac:dyDescent="0.35">
      <c r="A386" s="4"/>
      <c r="B386" s="4"/>
      <c r="C386" s="80"/>
      <c r="D386" s="81"/>
      <c r="G386" s="147"/>
      <c r="H386" s="147"/>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c r="AH386" s="178"/>
      <c r="AI386" s="178"/>
    </row>
    <row r="387" spans="1:35" s="84" customFormat="1" x14ac:dyDescent="0.35">
      <c r="A387" s="4"/>
      <c r="B387" s="4"/>
      <c r="C387" s="80"/>
      <c r="D387" s="81" t="s">
        <v>278</v>
      </c>
      <c r="G387" s="147"/>
      <c r="H387" s="147"/>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c r="AH387" s="178"/>
      <c r="AI387" s="178"/>
    </row>
    <row r="388" spans="1:35" s="84" customFormat="1" x14ac:dyDescent="0.35">
      <c r="A388" s="4"/>
      <c r="B388" s="4"/>
      <c r="C388" s="80"/>
      <c r="D388" s="81"/>
      <c r="E388" s="84" t="str">
        <f>E$130</f>
        <v>Project direct operating costs (original)</v>
      </c>
      <c r="F388" s="84" t="str">
        <f>F$130</f>
        <v>M$</v>
      </c>
      <c r="G388" s="147"/>
      <c r="H388" s="147"/>
      <c r="I388" s="177">
        <f>I$130</f>
        <v>1266.9256250000001</v>
      </c>
      <c r="J388" s="177"/>
      <c r="K388" s="177">
        <f t="shared" ref="K388:AI388" si="131">K$130</f>
        <v>0</v>
      </c>
      <c r="L388" s="177">
        <f t="shared" si="131"/>
        <v>0</v>
      </c>
      <c r="M388" s="177">
        <f t="shared" si="131"/>
        <v>64.541228582554524</v>
      </c>
      <c r="N388" s="177">
        <f t="shared" si="131"/>
        <v>70.478728582554524</v>
      </c>
      <c r="O388" s="177">
        <f t="shared" si="131"/>
        <v>70.478728582554524</v>
      </c>
      <c r="P388" s="177">
        <f t="shared" si="131"/>
        <v>70.478728582554524</v>
      </c>
      <c r="Q388" s="177">
        <f t="shared" si="131"/>
        <v>70.478728582554524</v>
      </c>
      <c r="R388" s="177">
        <f t="shared" si="131"/>
        <v>70.478728582554524</v>
      </c>
      <c r="S388" s="177">
        <f t="shared" si="131"/>
        <v>70.478728582554524</v>
      </c>
      <c r="T388" s="177">
        <f t="shared" si="131"/>
        <v>70.478728582554524</v>
      </c>
      <c r="U388" s="177">
        <f t="shared" si="131"/>
        <v>70.478728582554524</v>
      </c>
      <c r="V388" s="177">
        <f t="shared" si="131"/>
        <v>70.478728582554524</v>
      </c>
      <c r="W388" s="177">
        <f t="shared" si="131"/>
        <v>70.478728582554524</v>
      </c>
      <c r="X388" s="177">
        <f t="shared" si="131"/>
        <v>70.478728582554524</v>
      </c>
      <c r="Y388" s="177">
        <f t="shared" si="131"/>
        <v>70.478728582554524</v>
      </c>
      <c r="Z388" s="177">
        <f t="shared" si="131"/>
        <v>70.478728582554524</v>
      </c>
      <c r="AA388" s="177">
        <f t="shared" si="131"/>
        <v>70.478728582554524</v>
      </c>
      <c r="AB388" s="177">
        <f t="shared" si="131"/>
        <v>70.478728582554524</v>
      </c>
      <c r="AC388" s="177">
        <f t="shared" si="131"/>
        <v>70.478728582554524</v>
      </c>
      <c r="AD388" s="177">
        <f t="shared" si="131"/>
        <v>69.357239096573181</v>
      </c>
      <c r="AE388" s="177">
        <f t="shared" si="131"/>
        <v>5.3674999999999784</v>
      </c>
      <c r="AF388" s="177">
        <f t="shared" si="131"/>
        <v>0</v>
      </c>
      <c r="AG388" s="177">
        <f t="shared" si="131"/>
        <v>0</v>
      </c>
      <c r="AH388" s="177">
        <f t="shared" si="131"/>
        <v>0</v>
      </c>
      <c r="AI388" s="177">
        <f t="shared" si="131"/>
        <v>0</v>
      </c>
    </row>
    <row r="389" spans="1:35" s="154" customFormat="1" x14ac:dyDescent="0.35">
      <c r="A389" s="15"/>
      <c r="B389" s="15"/>
      <c r="C389" s="152"/>
      <c r="D389" s="153"/>
      <c r="E389" s="154" t="str">
        <f>Inputs!E$89</f>
        <v>Supplies and consumables (% of OPEX)</v>
      </c>
      <c r="F389" s="154" t="str">
        <f>Inputs!F$89</f>
        <v>%</v>
      </c>
      <c r="G389" s="169">
        <f>Inputs!G$89</f>
        <v>0.45</v>
      </c>
      <c r="H389" s="155"/>
      <c r="I389" s="177"/>
      <c r="J389" s="177"/>
      <c r="K389" s="177"/>
      <c r="L389" s="177"/>
      <c r="M389" s="177"/>
      <c r="N389" s="177"/>
      <c r="O389" s="177"/>
      <c r="P389" s="177"/>
      <c r="Q389" s="177"/>
      <c r="R389" s="177"/>
      <c r="S389" s="177"/>
      <c r="T389" s="177"/>
      <c r="U389" s="177"/>
      <c r="V389" s="177"/>
      <c r="W389" s="177"/>
      <c r="X389" s="177"/>
      <c r="Y389" s="177"/>
      <c r="Z389" s="177"/>
      <c r="AA389" s="177"/>
      <c r="AB389" s="177"/>
      <c r="AC389" s="177"/>
      <c r="AD389" s="177"/>
      <c r="AE389" s="177"/>
      <c r="AF389" s="177"/>
      <c r="AG389" s="177"/>
      <c r="AH389" s="177"/>
      <c r="AI389" s="177"/>
    </row>
    <row r="390" spans="1:35" s="84" customFormat="1" x14ac:dyDescent="0.35">
      <c r="A390" s="4"/>
      <c r="B390" s="4"/>
      <c r="C390" s="80"/>
      <c r="D390" s="81"/>
      <c r="E390" s="84" t="s">
        <v>835</v>
      </c>
      <c r="F390" s="84" t="s">
        <v>88</v>
      </c>
      <c r="G390" s="147"/>
      <c r="H390" s="147"/>
      <c r="I390" s="177">
        <f>SUM(K390:AI390)</f>
        <v>570.11653124999998</v>
      </c>
      <c r="J390" s="177"/>
      <c r="K390" s="177">
        <f t="shared" ref="K390:AI390" si="132">K388*$G389</f>
        <v>0</v>
      </c>
      <c r="L390" s="177">
        <f t="shared" si="132"/>
        <v>0</v>
      </c>
      <c r="M390" s="177">
        <f t="shared" si="132"/>
        <v>29.043552862149536</v>
      </c>
      <c r="N390" s="177">
        <f t="shared" si="132"/>
        <v>31.715427862149536</v>
      </c>
      <c r="O390" s="177">
        <f t="shared" si="132"/>
        <v>31.715427862149536</v>
      </c>
      <c r="P390" s="177">
        <f t="shared" si="132"/>
        <v>31.715427862149536</v>
      </c>
      <c r="Q390" s="177">
        <f t="shared" si="132"/>
        <v>31.715427862149536</v>
      </c>
      <c r="R390" s="177">
        <f t="shared" si="132"/>
        <v>31.715427862149536</v>
      </c>
      <c r="S390" s="177">
        <f t="shared" si="132"/>
        <v>31.715427862149536</v>
      </c>
      <c r="T390" s="177">
        <f t="shared" si="132"/>
        <v>31.715427862149536</v>
      </c>
      <c r="U390" s="177">
        <f t="shared" si="132"/>
        <v>31.715427862149536</v>
      </c>
      <c r="V390" s="177">
        <f t="shared" si="132"/>
        <v>31.715427862149536</v>
      </c>
      <c r="W390" s="177">
        <f t="shared" si="132"/>
        <v>31.715427862149536</v>
      </c>
      <c r="X390" s="177">
        <f t="shared" si="132"/>
        <v>31.715427862149536</v>
      </c>
      <c r="Y390" s="177">
        <f t="shared" si="132"/>
        <v>31.715427862149536</v>
      </c>
      <c r="Z390" s="177">
        <f t="shared" si="132"/>
        <v>31.715427862149536</v>
      </c>
      <c r="AA390" s="177">
        <f t="shared" si="132"/>
        <v>31.715427862149536</v>
      </c>
      <c r="AB390" s="177">
        <f t="shared" si="132"/>
        <v>31.715427862149536</v>
      </c>
      <c r="AC390" s="177">
        <f t="shared" si="132"/>
        <v>31.715427862149536</v>
      </c>
      <c r="AD390" s="177">
        <f t="shared" si="132"/>
        <v>31.210757593457931</v>
      </c>
      <c r="AE390" s="177">
        <f t="shared" si="132"/>
        <v>2.4153749999999903</v>
      </c>
      <c r="AF390" s="177">
        <f t="shared" si="132"/>
        <v>0</v>
      </c>
      <c r="AG390" s="177">
        <f t="shared" si="132"/>
        <v>0</v>
      </c>
      <c r="AH390" s="177">
        <f t="shared" si="132"/>
        <v>0</v>
      </c>
      <c r="AI390" s="177">
        <f t="shared" si="132"/>
        <v>0</v>
      </c>
    </row>
    <row r="391" spans="1:35" s="84" customFormat="1" x14ac:dyDescent="0.35">
      <c r="A391" s="4"/>
      <c r="B391" s="4"/>
      <c r="C391" s="80"/>
      <c r="D391" s="81"/>
      <c r="G391" s="147"/>
      <c r="H391" s="147"/>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c r="AH391" s="178"/>
      <c r="AI391" s="178"/>
    </row>
    <row r="392" spans="1:35" s="84" customFormat="1" x14ac:dyDescent="0.35">
      <c r="A392" s="4"/>
      <c r="B392" s="4"/>
      <c r="C392" s="80"/>
      <c r="D392" s="81" t="s">
        <v>642</v>
      </c>
      <c r="G392" s="147"/>
      <c r="H392" s="147"/>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row>
    <row r="393" spans="1:35" s="84" customFormat="1" x14ac:dyDescent="0.35">
      <c r="A393" s="4"/>
      <c r="B393" s="4"/>
      <c r="C393" s="80"/>
      <c r="D393" s="81"/>
      <c r="E393" s="84" t="str">
        <f>E$390</f>
        <v>Supplies and consumables (original)</v>
      </c>
      <c r="F393" s="84" t="str">
        <f>F$390</f>
        <v>M$</v>
      </c>
      <c r="G393" s="147"/>
      <c r="H393" s="147"/>
      <c r="I393" s="177">
        <f>I$390</f>
        <v>570.11653124999998</v>
      </c>
      <c r="J393" s="177"/>
      <c r="K393" s="177">
        <f t="shared" ref="K393:AI393" si="133">K$390</f>
        <v>0</v>
      </c>
      <c r="L393" s="177">
        <f t="shared" si="133"/>
        <v>0</v>
      </c>
      <c r="M393" s="177">
        <f t="shared" si="133"/>
        <v>29.043552862149536</v>
      </c>
      <c r="N393" s="177">
        <f t="shared" si="133"/>
        <v>31.715427862149536</v>
      </c>
      <c r="O393" s="177">
        <f t="shared" si="133"/>
        <v>31.715427862149536</v>
      </c>
      <c r="P393" s="177">
        <f t="shared" si="133"/>
        <v>31.715427862149536</v>
      </c>
      <c r="Q393" s="177">
        <f t="shared" si="133"/>
        <v>31.715427862149536</v>
      </c>
      <c r="R393" s="177">
        <f t="shared" si="133"/>
        <v>31.715427862149536</v>
      </c>
      <c r="S393" s="177">
        <f t="shared" si="133"/>
        <v>31.715427862149536</v>
      </c>
      <c r="T393" s="177">
        <f t="shared" si="133"/>
        <v>31.715427862149536</v>
      </c>
      <c r="U393" s="177">
        <f t="shared" si="133"/>
        <v>31.715427862149536</v>
      </c>
      <c r="V393" s="177">
        <f t="shared" si="133"/>
        <v>31.715427862149536</v>
      </c>
      <c r="W393" s="177">
        <f t="shared" si="133"/>
        <v>31.715427862149536</v>
      </c>
      <c r="X393" s="177">
        <f t="shared" si="133"/>
        <v>31.715427862149536</v>
      </c>
      <c r="Y393" s="177">
        <f t="shared" si="133"/>
        <v>31.715427862149536</v>
      </c>
      <c r="Z393" s="177">
        <f t="shared" si="133"/>
        <v>31.715427862149536</v>
      </c>
      <c r="AA393" s="177">
        <f t="shared" si="133"/>
        <v>31.715427862149536</v>
      </c>
      <c r="AB393" s="177">
        <f t="shared" si="133"/>
        <v>31.715427862149536</v>
      </c>
      <c r="AC393" s="177">
        <f t="shared" si="133"/>
        <v>31.715427862149536</v>
      </c>
      <c r="AD393" s="177">
        <f t="shared" si="133"/>
        <v>31.210757593457931</v>
      </c>
      <c r="AE393" s="177">
        <f t="shared" si="133"/>
        <v>2.4153749999999903</v>
      </c>
      <c r="AF393" s="177">
        <f t="shared" si="133"/>
        <v>0</v>
      </c>
      <c r="AG393" s="177">
        <f t="shared" si="133"/>
        <v>0</v>
      </c>
      <c r="AH393" s="177">
        <f t="shared" si="133"/>
        <v>0</v>
      </c>
      <c r="AI393" s="177">
        <f t="shared" si="133"/>
        <v>0</v>
      </c>
    </row>
    <row r="394" spans="1:35" s="154" customFormat="1" x14ac:dyDescent="0.35">
      <c r="A394" s="15"/>
      <c r="B394" s="15"/>
      <c r="C394" s="152"/>
      <c r="D394" s="153"/>
      <c r="E394" s="154" t="str">
        <f>'T&amp;E'!E$32</f>
        <v>Inflation factor</v>
      </c>
      <c r="F394" s="154" t="str">
        <f>'T&amp;E'!F$32</f>
        <v>index</v>
      </c>
      <c r="G394" s="155"/>
      <c r="H394" s="155"/>
      <c r="I394" s="180"/>
      <c r="J394" s="180"/>
      <c r="K394" s="203">
        <f>'T&amp;E'!K$32</f>
        <v>1</v>
      </c>
      <c r="L394" s="203">
        <f>'T&amp;E'!L$32</f>
        <v>1.02</v>
      </c>
      <c r="M394" s="203">
        <f>'T&amp;E'!M$32</f>
        <v>1.0404</v>
      </c>
      <c r="N394" s="203">
        <f>'T&amp;E'!N$32</f>
        <v>1.0612079999999999</v>
      </c>
      <c r="O394" s="203">
        <f>'T&amp;E'!O$32</f>
        <v>1.08243216</v>
      </c>
      <c r="P394" s="203">
        <f>'T&amp;E'!P$32</f>
        <v>1.1040808032</v>
      </c>
      <c r="Q394" s="203">
        <f>'T&amp;E'!Q$32</f>
        <v>1.1261624192640001</v>
      </c>
      <c r="R394" s="203">
        <f>'T&amp;E'!R$32</f>
        <v>1.1486856676492798</v>
      </c>
      <c r="S394" s="203">
        <f>'T&amp;E'!S$32</f>
        <v>1.1716593810022655</v>
      </c>
      <c r="T394" s="203">
        <f>'T&amp;E'!T$32</f>
        <v>1.1950925686223108</v>
      </c>
      <c r="U394" s="203">
        <f>'T&amp;E'!U$32</f>
        <v>1.2189944199947571</v>
      </c>
      <c r="V394" s="203">
        <f>'T&amp;E'!V$32</f>
        <v>1.243374308394652</v>
      </c>
      <c r="W394" s="203">
        <f>'T&amp;E'!W$32</f>
        <v>1.2682417945625453</v>
      </c>
      <c r="X394" s="203">
        <f>'T&amp;E'!X$32</f>
        <v>1.2936066304537961</v>
      </c>
      <c r="Y394" s="203">
        <f>'T&amp;E'!Y$32</f>
        <v>1.3194787630628722</v>
      </c>
      <c r="Z394" s="203">
        <f>'T&amp;E'!Z$32</f>
        <v>1.3458683383241292</v>
      </c>
      <c r="AA394" s="203">
        <f>'T&amp;E'!AA$32</f>
        <v>1.372785705090612</v>
      </c>
      <c r="AB394" s="203">
        <f>'T&amp;E'!AB$32</f>
        <v>1.4002414191924244</v>
      </c>
      <c r="AC394" s="203">
        <f>'T&amp;E'!AC$32</f>
        <v>1.4282462475762727</v>
      </c>
      <c r="AD394" s="203">
        <f>'T&amp;E'!AD$32</f>
        <v>1.4568111725277981</v>
      </c>
      <c r="AE394" s="203">
        <f>'T&amp;E'!AE$32</f>
        <v>1.4859473959783542</v>
      </c>
      <c r="AF394" s="203">
        <f>'T&amp;E'!AF$32</f>
        <v>1.5156663438979212</v>
      </c>
      <c r="AG394" s="203">
        <f>'T&amp;E'!AG$32</f>
        <v>1.5459796707758797</v>
      </c>
      <c r="AH394" s="203">
        <f>'T&amp;E'!AH$32</f>
        <v>1.576899264191397</v>
      </c>
      <c r="AI394" s="203">
        <f>'T&amp;E'!AI$32</f>
        <v>1.608437249475225</v>
      </c>
    </row>
    <row r="395" spans="1:35" s="84" customFormat="1" x14ac:dyDescent="0.35">
      <c r="A395" s="4"/>
      <c r="B395" s="4"/>
      <c r="C395" s="80"/>
      <c r="D395" s="81"/>
      <c r="E395" s="84" t="s">
        <v>836</v>
      </c>
      <c r="F395" s="84" t="s">
        <v>641</v>
      </c>
      <c r="G395" s="147"/>
      <c r="H395" s="147"/>
      <c r="I395" s="178">
        <f>SUM(K395:AI395)</f>
        <v>706.6104069716921</v>
      </c>
      <c r="J395" s="178"/>
      <c r="K395" s="178">
        <f>K393*K394</f>
        <v>0</v>
      </c>
      <c r="L395" s="178">
        <f t="shared" ref="L395:AI395" si="134">L393*L394</f>
        <v>0</v>
      </c>
      <c r="M395" s="178">
        <f t="shared" si="134"/>
        <v>30.216912397780376</v>
      </c>
      <c r="N395" s="178">
        <f t="shared" si="134"/>
        <v>33.656665770735984</v>
      </c>
      <c r="O395" s="178">
        <f t="shared" si="134"/>
        <v>34.3297990861507</v>
      </c>
      <c r="P395" s="178">
        <f t="shared" si="134"/>
        <v>35.016395067873717</v>
      </c>
      <c r="Q395" s="178">
        <f t="shared" si="134"/>
        <v>35.716722969231192</v>
      </c>
      <c r="R395" s="178">
        <f t="shared" si="134"/>
        <v>36.431057428615809</v>
      </c>
      <c r="S395" s="178">
        <f t="shared" si="134"/>
        <v>37.159678577188131</v>
      </c>
      <c r="T395" s="178">
        <f t="shared" si="134"/>
        <v>37.902872148731895</v>
      </c>
      <c r="U395" s="178">
        <f t="shared" si="134"/>
        <v>38.660929591706534</v>
      </c>
      <c r="V395" s="178">
        <f t="shared" si="134"/>
        <v>39.434148183540657</v>
      </c>
      <c r="W395" s="178">
        <f t="shared" si="134"/>
        <v>40.222831147211473</v>
      </c>
      <c r="X395" s="178">
        <f t="shared" si="134"/>
        <v>41.027287770155702</v>
      </c>
      <c r="Y395" s="178">
        <f t="shared" si="134"/>
        <v>41.847833525558819</v>
      </c>
      <c r="Z395" s="178">
        <f t="shared" si="134"/>
        <v>42.684790196069983</v>
      </c>
      <c r="AA395" s="178">
        <f t="shared" si="134"/>
        <v>43.538485999991394</v>
      </c>
      <c r="AB395" s="178">
        <f t="shared" si="134"/>
        <v>44.409255719991222</v>
      </c>
      <c r="AC395" s="178">
        <f t="shared" si="134"/>
        <v>45.297440834391047</v>
      </c>
      <c r="AD395" s="178">
        <f t="shared" si="134"/>
        <v>45.468180365206329</v>
      </c>
      <c r="AE395" s="178">
        <f t="shared" si="134"/>
        <v>3.5891201915612028</v>
      </c>
      <c r="AF395" s="178">
        <f t="shared" si="134"/>
        <v>0</v>
      </c>
      <c r="AG395" s="178">
        <f t="shared" si="134"/>
        <v>0</v>
      </c>
      <c r="AH395" s="178">
        <f t="shared" si="134"/>
        <v>0</v>
      </c>
      <c r="AI395" s="178">
        <f t="shared" si="134"/>
        <v>0</v>
      </c>
    </row>
    <row r="396" spans="1:35" s="84" customFormat="1" x14ac:dyDescent="0.35">
      <c r="A396" s="4"/>
      <c r="B396" s="4"/>
      <c r="C396" s="80"/>
      <c r="D396" s="81"/>
      <c r="G396" s="147"/>
      <c r="H396" s="147"/>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c r="AH396" s="178"/>
      <c r="AI396" s="178"/>
    </row>
    <row r="397" spans="1:35" s="84" customFormat="1" x14ac:dyDescent="0.35">
      <c r="A397" s="4"/>
      <c r="B397" s="4"/>
      <c r="C397" s="80"/>
      <c r="D397" s="81" t="s">
        <v>331</v>
      </c>
      <c r="G397" s="147"/>
      <c r="H397" s="147"/>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c r="AH397" s="178"/>
      <c r="AI397" s="178"/>
    </row>
    <row r="398" spans="1:35" s="158" customFormat="1" x14ac:dyDescent="0.35">
      <c r="A398" s="11"/>
      <c r="B398" s="11"/>
      <c r="C398" s="156"/>
      <c r="D398" s="157"/>
      <c r="E398" s="158" t="str">
        <f>Inputs!E129</f>
        <v>Import duty on consumables incentive period (benchmark)</v>
      </c>
      <c r="F398" s="158" t="str">
        <f>Inputs!F129</f>
        <v>years</v>
      </c>
      <c r="G398" s="158">
        <f>Inputs!G129</f>
        <v>0</v>
      </c>
      <c r="I398" s="194"/>
      <c r="J398" s="194"/>
      <c r="K398" s="194"/>
      <c r="L398" s="194"/>
      <c r="M398" s="194"/>
      <c r="N398" s="194"/>
      <c r="O398" s="194"/>
      <c r="P398" s="194"/>
      <c r="Q398" s="194"/>
      <c r="R398" s="194"/>
      <c r="S398" s="194"/>
      <c r="T398" s="194"/>
      <c r="U398" s="194"/>
      <c r="V398" s="194"/>
      <c r="W398" s="194"/>
      <c r="X398" s="194"/>
      <c r="Y398" s="194"/>
      <c r="Z398" s="194"/>
      <c r="AA398" s="194"/>
      <c r="AB398" s="194"/>
      <c r="AC398" s="194"/>
      <c r="AD398" s="194"/>
      <c r="AE398" s="194"/>
      <c r="AF398" s="194"/>
    </row>
    <row r="399" spans="1:35" s="158" customFormat="1" x14ac:dyDescent="0.35">
      <c r="A399" s="11"/>
      <c r="B399" s="11"/>
      <c r="C399" s="156"/>
      <c r="D399" s="157"/>
      <c r="E399" s="158" t="str">
        <f>'T&amp;E'!E$10</f>
        <v>Project model counter</v>
      </c>
      <c r="F399" s="158" t="str">
        <f>'T&amp;E'!F$10</f>
        <v>year #</v>
      </c>
      <c r="I399" s="194"/>
      <c r="J399" s="194"/>
      <c r="K399" s="158">
        <f>'T&amp;E'!K$10</f>
        <v>1</v>
      </c>
      <c r="L399" s="158">
        <f>'T&amp;E'!L$10</f>
        <v>2</v>
      </c>
      <c r="M399" s="158">
        <f>'T&amp;E'!M$10</f>
        <v>3</v>
      </c>
      <c r="N399" s="158">
        <f>'T&amp;E'!N$10</f>
        <v>4</v>
      </c>
      <c r="O399" s="158">
        <f>'T&amp;E'!O$10</f>
        <v>5</v>
      </c>
      <c r="P399" s="158">
        <f>'T&amp;E'!P$10</f>
        <v>6</v>
      </c>
      <c r="Q399" s="158">
        <f>'T&amp;E'!Q$10</f>
        <v>7</v>
      </c>
      <c r="R399" s="158">
        <f>'T&amp;E'!R$10</f>
        <v>8</v>
      </c>
      <c r="S399" s="158">
        <f>'T&amp;E'!S$10</f>
        <v>9</v>
      </c>
      <c r="T399" s="158">
        <f>'T&amp;E'!T$10</f>
        <v>10</v>
      </c>
      <c r="U399" s="158">
        <f>'T&amp;E'!U$10</f>
        <v>11</v>
      </c>
      <c r="V399" s="158">
        <f>'T&amp;E'!V$10</f>
        <v>12</v>
      </c>
      <c r="W399" s="158">
        <f>'T&amp;E'!W$10</f>
        <v>13</v>
      </c>
      <c r="X399" s="158">
        <f>'T&amp;E'!X$10</f>
        <v>14</v>
      </c>
      <c r="Y399" s="158">
        <f>'T&amp;E'!Y$10</f>
        <v>15</v>
      </c>
      <c r="Z399" s="158">
        <f>'T&amp;E'!Z$10</f>
        <v>16</v>
      </c>
      <c r="AA399" s="158">
        <f>'T&amp;E'!AA$10</f>
        <v>17</v>
      </c>
      <c r="AB399" s="158">
        <f>'T&amp;E'!AB$10</f>
        <v>18</v>
      </c>
      <c r="AC399" s="158">
        <f>'T&amp;E'!AC$10</f>
        <v>19</v>
      </c>
      <c r="AD399" s="158">
        <f>'T&amp;E'!AD$10</f>
        <v>20</v>
      </c>
      <c r="AE399" s="158">
        <f>'T&amp;E'!AE$10</f>
        <v>21</v>
      </c>
      <c r="AF399" s="158">
        <f>'T&amp;E'!AF$10</f>
        <v>22</v>
      </c>
      <c r="AG399" s="158">
        <f>'T&amp;E'!AG$10</f>
        <v>23</v>
      </c>
      <c r="AH399" s="158">
        <f>'T&amp;E'!AH$10</f>
        <v>24</v>
      </c>
      <c r="AI399" s="158">
        <f>'T&amp;E'!AI$10</f>
        <v>25</v>
      </c>
    </row>
    <row r="400" spans="1:35" s="84" customFormat="1" x14ac:dyDescent="0.35">
      <c r="A400" s="4"/>
      <c r="B400" s="4"/>
      <c r="C400" s="80"/>
      <c r="D400" s="81"/>
      <c r="E400" s="84" t="s">
        <v>279</v>
      </c>
      <c r="F400" s="46" t="s">
        <v>43</v>
      </c>
      <c r="G400" s="147"/>
      <c r="H400" s="147"/>
      <c r="I400" s="46">
        <f>SUM(K400:AI400)</f>
        <v>0</v>
      </c>
      <c r="J400" s="46"/>
      <c r="K400" s="46">
        <f t="shared" ref="K400:AI400" si="135">IF($G398&gt;=K399,1,0)</f>
        <v>0</v>
      </c>
      <c r="L400" s="46">
        <f t="shared" si="135"/>
        <v>0</v>
      </c>
      <c r="M400" s="46">
        <f t="shared" si="135"/>
        <v>0</v>
      </c>
      <c r="N400" s="46">
        <f t="shared" si="135"/>
        <v>0</v>
      </c>
      <c r="O400" s="46">
        <f t="shared" si="135"/>
        <v>0</v>
      </c>
      <c r="P400" s="46">
        <f t="shared" si="135"/>
        <v>0</v>
      </c>
      <c r="Q400" s="46">
        <f t="shared" si="135"/>
        <v>0</v>
      </c>
      <c r="R400" s="46">
        <f t="shared" si="135"/>
        <v>0</v>
      </c>
      <c r="S400" s="46">
        <f t="shared" si="135"/>
        <v>0</v>
      </c>
      <c r="T400" s="46">
        <f t="shared" si="135"/>
        <v>0</v>
      </c>
      <c r="U400" s="46">
        <f t="shared" si="135"/>
        <v>0</v>
      </c>
      <c r="V400" s="46">
        <f t="shared" si="135"/>
        <v>0</v>
      </c>
      <c r="W400" s="46">
        <f t="shared" si="135"/>
        <v>0</v>
      </c>
      <c r="X400" s="46">
        <f t="shared" si="135"/>
        <v>0</v>
      </c>
      <c r="Y400" s="46">
        <f t="shared" si="135"/>
        <v>0</v>
      </c>
      <c r="Z400" s="46">
        <f t="shared" si="135"/>
        <v>0</v>
      </c>
      <c r="AA400" s="46">
        <f t="shared" si="135"/>
        <v>0</v>
      </c>
      <c r="AB400" s="46">
        <f t="shared" si="135"/>
        <v>0</v>
      </c>
      <c r="AC400" s="46">
        <f t="shared" si="135"/>
        <v>0</v>
      </c>
      <c r="AD400" s="46">
        <f t="shared" si="135"/>
        <v>0</v>
      </c>
      <c r="AE400" s="46">
        <f t="shared" si="135"/>
        <v>0</v>
      </c>
      <c r="AF400" s="46">
        <f t="shared" si="135"/>
        <v>0</v>
      </c>
      <c r="AG400" s="46">
        <f t="shared" si="135"/>
        <v>0</v>
      </c>
      <c r="AH400" s="46">
        <f t="shared" si="135"/>
        <v>0</v>
      </c>
      <c r="AI400" s="46">
        <f t="shared" si="135"/>
        <v>0</v>
      </c>
    </row>
    <row r="401" spans="1:35" s="84" customFormat="1" x14ac:dyDescent="0.35">
      <c r="A401" s="4"/>
      <c r="B401" s="4"/>
      <c r="C401" s="80"/>
      <c r="D401" s="81"/>
      <c r="G401" s="147"/>
      <c r="H401" s="147"/>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c r="AH401" s="178"/>
      <c r="AI401" s="178"/>
    </row>
    <row r="402" spans="1:35" s="84" customFormat="1" x14ac:dyDescent="0.35">
      <c r="A402" s="4"/>
      <c r="B402" s="4"/>
      <c r="C402" s="80"/>
      <c r="D402" s="81" t="s">
        <v>332</v>
      </c>
      <c r="G402" s="147"/>
      <c r="H402" s="147"/>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c r="AH402" s="178"/>
      <c r="AI402" s="178"/>
    </row>
    <row r="403" spans="1:35" s="84" customFormat="1" x14ac:dyDescent="0.35">
      <c r="A403" s="4"/>
      <c r="B403" s="4"/>
      <c r="C403" s="80"/>
      <c r="D403" s="81"/>
      <c r="E403" s="84" t="str">
        <f>E$400</f>
        <v>Import duty on consumables incentive period flag (benchmark)</v>
      </c>
      <c r="F403" s="84" t="str">
        <f>F$400</f>
        <v>flag</v>
      </c>
      <c r="G403" s="147"/>
      <c r="H403" s="147"/>
      <c r="I403" s="84">
        <f>I$400</f>
        <v>0</v>
      </c>
      <c r="J403" s="178"/>
      <c r="K403" s="84">
        <f t="shared" ref="K403:AI403" si="136">K$400</f>
        <v>0</v>
      </c>
      <c r="L403" s="84">
        <f t="shared" si="136"/>
        <v>0</v>
      </c>
      <c r="M403" s="84">
        <f t="shared" si="136"/>
        <v>0</v>
      </c>
      <c r="N403" s="84">
        <f t="shared" si="136"/>
        <v>0</v>
      </c>
      <c r="O403" s="84">
        <f t="shared" si="136"/>
        <v>0</v>
      </c>
      <c r="P403" s="84">
        <f t="shared" si="136"/>
        <v>0</v>
      </c>
      <c r="Q403" s="84">
        <f t="shared" si="136"/>
        <v>0</v>
      </c>
      <c r="R403" s="84">
        <f t="shared" si="136"/>
        <v>0</v>
      </c>
      <c r="S403" s="84">
        <f t="shared" si="136"/>
        <v>0</v>
      </c>
      <c r="T403" s="84">
        <f t="shared" si="136"/>
        <v>0</v>
      </c>
      <c r="U403" s="84">
        <f t="shared" si="136"/>
        <v>0</v>
      </c>
      <c r="V403" s="84">
        <f t="shared" si="136"/>
        <v>0</v>
      </c>
      <c r="W403" s="84">
        <f t="shared" si="136"/>
        <v>0</v>
      </c>
      <c r="X403" s="84">
        <f t="shared" si="136"/>
        <v>0</v>
      </c>
      <c r="Y403" s="84">
        <f t="shared" si="136"/>
        <v>0</v>
      </c>
      <c r="Z403" s="84">
        <f t="shared" si="136"/>
        <v>0</v>
      </c>
      <c r="AA403" s="84">
        <f t="shared" si="136"/>
        <v>0</v>
      </c>
      <c r="AB403" s="84">
        <f t="shared" si="136"/>
        <v>0</v>
      </c>
      <c r="AC403" s="84">
        <f t="shared" si="136"/>
        <v>0</v>
      </c>
      <c r="AD403" s="84">
        <f t="shared" si="136"/>
        <v>0</v>
      </c>
      <c r="AE403" s="84">
        <f t="shared" si="136"/>
        <v>0</v>
      </c>
      <c r="AF403" s="84">
        <f t="shared" si="136"/>
        <v>0</v>
      </c>
      <c r="AG403" s="84">
        <f t="shared" si="136"/>
        <v>0</v>
      </c>
      <c r="AH403" s="84">
        <f t="shared" si="136"/>
        <v>0</v>
      </c>
      <c r="AI403" s="84">
        <f t="shared" si="136"/>
        <v>0</v>
      </c>
    </row>
    <row r="404" spans="1:35" s="84" customFormat="1" x14ac:dyDescent="0.35">
      <c r="A404" s="4"/>
      <c r="B404" s="4"/>
      <c r="C404" s="80"/>
      <c r="D404" s="81"/>
      <c r="E404" s="84" t="s">
        <v>280</v>
      </c>
      <c r="F404" s="46" t="s">
        <v>43</v>
      </c>
      <c r="G404" s="147"/>
      <c r="H404" s="147"/>
      <c r="I404" s="84">
        <f>SUM(K404:AI404)</f>
        <v>25</v>
      </c>
      <c r="K404" s="84">
        <f>IF(K403=1,0,1)</f>
        <v>1</v>
      </c>
      <c r="L404" s="84">
        <f t="shared" ref="L404:AI404" si="137">IF(L403=1,0,1)</f>
        <v>1</v>
      </c>
      <c r="M404" s="84">
        <f t="shared" si="137"/>
        <v>1</v>
      </c>
      <c r="N404" s="84">
        <f t="shared" si="137"/>
        <v>1</v>
      </c>
      <c r="O404" s="84">
        <f t="shared" si="137"/>
        <v>1</v>
      </c>
      <c r="P404" s="84">
        <f t="shared" si="137"/>
        <v>1</v>
      </c>
      <c r="Q404" s="84">
        <f t="shared" si="137"/>
        <v>1</v>
      </c>
      <c r="R404" s="84">
        <f t="shared" si="137"/>
        <v>1</v>
      </c>
      <c r="S404" s="84">
        <f t="shared" si="137"/>
        <v>1</v>
      </c>
      <c r="T404" s="84">
        <f t="shared" si="137"/>
        <v>1</v>
      </c>
      <c r="U404" s="84">
        <f t="shared" si="137"/>
        <v>1</v>
      </c>
      <c r="V404" s="84">
        <f t="shared" si="137"/>
        <v>1</v>
      </c>
      <c r="W404" s="84">
        <f t="shared" si="137"/>
        <v>1</v>
      </c>
      <c r="X404" s="84">
        <f t="shared" si="137"/>
        <v>1</v>
      </c>
      <c r="Y404" s="84">
        <f t="shared" si="137"/>
        <v>1</v>
      </c>
      <c r="Z404" s="84">
        <f t="shared" si="137"/>
        <v>1</v>
      </c>
      <c r="AA404" s="84">
        <f t="shared" si="137"/>
        <v>1</v>
      </c>
      <c r="AB404" s="84">
        <f t="shared" si="137"/>
        <v>1</v>
      </c>
      <c r="AC404" s="84">
        <f t="shared" si="137"/>
        <v>1</v>
      </c>
      <c r="AD404" s="84">
        <f t="shared" si="137"/>
        <v>1</v>
      </c>
      <c r="AE404" s="84">
        <f t="shared" si="137"/>
        <v>1</v>
      </c>
      <c r="AF404" s="84">
        <f t="shared" si="137"/>
        <v>1</v>
      </c>
      <c r="AG404" s="84">
        <f t="shared" si="137"/>
        <v>1</v>
      </c>
      <c r="AH404" s="84">
        <f t="shared" si="137"/>
        <v>1</v>
      </c>
      <c r="AI404" s="84">
        <f t="shared" si="137"/>
        <v>1</v>
      </c>
    </row>
    <row r="405" spans="1:35" s="84" customFormat="1" x14ac:dyDescent="0.35">
      <c r="A405" s="4"/>
      <c r="B405" s="4"/>
      <c r="C405" s="80"/>
      <c r="D405" s="81"/>
      <c r="G405" s="147"/>
      <c r="H405" s="147"/>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c r="AH405" s="178"/>
      <c r="AI405" s="178"/>
    </row>
    <row r="406" spans="1:35" x14ac:dyDescent="0.35">
      <c r="D406" s="87" t="s">
        <v>644</v>
      </c>
    </row>
    <row r="407" spans="1:35" x14ac:dyDescent="0.35">
      <c r="E407" s="46" t="str">
        <f>E$395</f>
        <v>Supplies and consumables in nominal terms (original)</v>
      </c>
      <c r="F407" s="46" t="str">
        <f>F$395</f>
        <v>M$, nominal</v>
      </c>
      <c r="I407" s="178">
        <f>I$395</f>
        <v>706.6104069716921</v>
      </c>
      <c r="J407" s="178"/>
      <c r="K407" s="178">
        <f t="shared" ref="K407:AI407" si="138">K$395</f>
        <v>0</v>
      </c>
      <c r="L407" s="178">
        <f t="shared" si="138"/>
        <v>0</v>
      </c>
      <c r="M407" s="178">
        <f t="shared" si="138"/>
        <v>30.216912397780376</v>
      </c>
      <c r="N407" s="178">
        <f t="shared" si="138"/>
        <v>33.656665770735984</v>
      </c>
      <c r="O407" s="178">
        <f t="shared" si="138"/>
        <v>34.3297990861507</v>
      </c>
      <c r="P407" s="178">
        <f t="shared" si="138"/>
        <v>35.016395067873717</v>
      </c>
      <c r="Q407" s="178">
        <f t="shared" si="138"/>
        <v>35.716722969231192</v>
      </c>
      <c r="R407" s="178">
        <f t="shared" si="138"/>
        <v>36.431057428615809</v>
      </c>
      <c r="S407" s="178">
        <f t="shared" si="138"/>
        <v>37.159678577188131</v>
      </c>
      <c r="T407" s="178">
        <f t="shared" si="138"/>
        <v>37.902872148731895</v>
      </c>
      <c r="U407" s="178">
        <f t="shared" si="138"/>
        <v>38.660929591706534</v>
      </c>
      <c r="V407" s="178">
        <f t="shared" si="138"/>
        <v>39.434148183540657</v>
      </c>
      <c r="W407" s="178">
        <f t="shared" si="138"/>
        <v>40.222831147211473</v>
      </c>
      <c r="X407" s="178">
        <f t="shared" si="138"/>
        <v>41.027287770155702</v>
      </c>
      <c r="Y407" s="178">
        <f t="shared" si="138"/>
        <v>41.847833525558819</v>
      </c>
      <c r="Z407" s="178">
        <f t="shared" si="138"/>
        <v>42.684790196069983</v>
      </c>
      <c r="AA407" s="178">
        <f t="shared" si="138"/>
        <v>43.538485999991394</v>
      </c>
      <c r="AB407" s="178">
        <f t="shared" si="138"/>
        <v>44.409255719991222</v>
      </c>
      <c r="AC407" s="178">
        <f t="shared" si="138"/>
        <v>45.297440834391047</v>
      </c>
      <c r="AD407" s="178">
        <f t="shared" si="138"/>
        <v>45.468180365206329</v>
      </c>
      <c r="AE407" s="178">
        <f t="shared" si="138"/>
        <v>3.5891201915612028</v>
      </c>
      <c r="AF407" s="178">
        <f t="shared" si="138"/>
        <v>0</v>
      </c>
      <c r="AG407" s="178">
        <f t="shared" si="138"/>
        <v>0</v>
      </c>
      <c r="AH407" s="178">
        <f t="shared" si="138"/>
        <v>0</v>
      </c>
      <c r="AI407" s="178">
        <f t="shared" si="138"/>
        <v>0</v>
      </c>
    </row>
    <row r="408" spans="1:35" s="154" customFormat="1" x14ac:dyDescent="0.35">
      <c r="A408" s="15"/>
      <c r="B408" s="15"/>
      <c r="C408" s="152"/>
      <c r="D408" s="153"/>
      <c r="E408" s="154" t="str">
        <f>Inputs!E$128</f>
        <v>Import duty on consumables incentive rate (benchmark)</v>
      </c>
      <c r="F408" s="154" t="str">
        <f>Inputs!F$128</f>
        <v>%</v>
      </c>
      <c r="G408" s="169">
        <f>Inputs!G$128</f>
        <v>0</v>
      </c>
      <c r="H408" s="155"/>
      <c r="I408" s="180"/>
      <c r="J408" s="180"/>
      <c r="K408" s="180"/>
      <c r="L408" s="180"/>
      <c r="M408" s="180"/>
      <c r="N408" s="180"/>
      <c r="O408" s="180"/>
      <c r="P408" s="180"/>
      <c r="Q408" s="180"/>
      <c r="R408" s="180"/>
      <c r="S408" s="180"/>
      <c r="T408" s="180"/>
      <c r="U408" s="180"/>
      <c r="V408" s="180"/>
      <c r="W408" s="180"/>
      <c r="X408" s="180"/>
      <c r="Y408" s="180"/>
      <c r="Z408" s="180"/>
      <c r="AA408" s="180"/>
      <c r="AB408" s="180"/>
      <c r="AC408" s="180"/>
      <c r="AD408" s="180"/>
      <c r="AE408" s="180"/>
      <c r="AF408" s="180"/>
      <c r="AG408" s="180"/>
      <c r="AH408" s="180"/>
      <c r="AI408" s="180"/>
    </row>
    <row r="409" spans="1:35" s="84" customFormat="1" x14ac:dyDescent="0.35">
      <c r="A409" s="4"/>
      <c r="B409" s="4"/>
      <c r="C409" s="80"/>
      <c r="D409" s="81"/>
      <c r="E409" s="84" t="str">
        <f>E$400</f>
        <v>Import duty on consumables incentive period flag (benchmark)</v>
      </c>
      <c r="F409" s="84" t="str">
        <f>F$400</f>
        <v>flag</v>
      </c>
      <c r="G409" s="147"/>
      <c r="H409" s="147"/>
      <c r="I409" s="84">
        <f>I$400</f>
        <v>0</v>
      </c>
      <c r="J409" s="178"/>
      <c r="K409" s="84">
        <f t="shared" ref="K409:AI409" si="139">K$400</f>
        <v>0</v>
      </c>
      <c r="L409" s="84">
        <f t="shared" si="139"/>
        <v>0</v>
      </c>
      <c r="M409" s="84">
        <f t="shared" si="139"/>
        <v>0</v>
      </c>
      <c r="N409" s="84">
        <f t="shared" si="139"/>
        <v>0</v>
      </c>
      <c r="O409" s="84">
        <f t="shared" si="139"/>
        <v>0</v>
      </c>
      <c r="P409" s="84">
        <f t="shared" si="139"/>
        <v>0</v>
      </c>
      <c r="Q409" s="84">
        <f t="shared" si="139"/>
        <v>0</v>
      </c>
      <c r="R409" s="84">
        <f t="shared" si="139"/>
        <v>0</v>
      </c>
      <c r="S409" s="84">
        <f t="shared" si="139"/>
        <v>0</v>
      </c>
      <c r="T409" s="84">
        <f t="shared" si="139"/>
        <v>0</v>
      </c>
      <c r="U409" s="84">
        <f t="shared" si="139"/>
        <v>0</v>
      </c>
      <c r="V409" s="84">
        <f t="shared" si="139"/>
        <v>0</v>
      </c>
      <c r="W409" s="84">
        <f t="shared" si="139"/>
        <v>0</v>
      </c>
      <c r="X409" s="84">
        <f t="shared" si="139"/>
        <v>0</v>
      </c>
      <c r="Y409" s="84">
        <f t="shared" si="139"/>
        <v>0</v>
      </c>
      <c r="Z409" s="84">
        <f t="shared" si="139"/>
        <v>0</v>
      </c>
      <c r="AA409" s="84">
        <f t="shared" si="139"/>
        <v>0</v>
      </c>
      <c r="AB409" s="84">
        <f t="shared" si="139"/>
        <v>0</v>
      </c>
      <c r="AC409" s="84">
        <f t="shared" si="139"/>
        <v>0</v>
      </c>
      <c r="AD409" s="84">
        <f t="shared" si="139"/>
        <v>0</v>
      </c>
      <c r="AE409" s="84">
        <f t="shared" si="139"/>
        <v>0</v>
      </c>
      <c r="AF409" s="84">
        <f t="shared" si="139"/>
        <v>0</v>
      </c>
      <c r="AG409" s="84">
        <f t="shared" si="139"/>
        <v>0</v>
      </c>
      <c r="AH409" s="84">
        <f t="shared" si="139"/>
        <v>0</v>
      </c>
      <c r="AI409" s="84">
        <f t="shared" si="139"/>
        <v>0</v>
      </c>
    </row>
    <row r="410" spans="1:35" s="154" customFormat="1" x14ac:dyDescent="0.35">
      <c r="A410" s="15"/>
      <c r="B410" s="15"/>
      <c r="C410" s="152"/>
      <c r="D410" s="153"/>
      <c r="E410" s="154" t="str">
        <f>Inputs!E$127</f>
        <v>Import duty on consumables standard effective rate (benchmark)</v>
      </c>
      <c r="F410" s="154" t="str">
        <f>Inputs!F$127</f>
        <v>%</v>
      </c>
      <c r="G410" s="169">
        <f>Inputs!G$127</f>
        <v>0.1</v>
      </c>
      <c r="H410" s="155"/>
      <c r="I410" s="180"/>
      <c r="J410" s="180"/>
      <c r="K410" s="180"/>
      <c r="L410" s="180"/>
      <c r="M410" s="180"/>
      <c r="N410" s="180"/>
      <c r="O410" s="180"/>
      <c r="P410" s="180"/>
      <c r="Q410" s="180"/>
      <c r="R410" s="180"/>
      <c r="S410" s="180"/>
      <c r="T410" s="180"/>
      <c r="U410" s="180"/>
      <c r="V410" s="180"/>
      <c r="W410" s="180"/>
      <c r="X410" s="180"/>
      <c r="Y410" s="180"/>
      <c r="Z410" s="180"/>
      <c r="AA410" s="180"/>
      <c r="AB410" s="180"/>
      <c r="AC410" s="180"/>
      <c r="AD410" s="180"/>
      <c r="AE410" s="180"/>
      <c r="AF410" s="180"/>
      <c r="AG410" s="180"/>
      <c r="AH410" s="180"/>
      <c r="AI410" s="180"/>
    </row>
    <row r="411" spans="1:35" x14ac:dyDescent="0.35">
      <c r="E411" s="46" t="str">
        <f>E$404</f>
        <v>Import duty on consumables standard period flag (benchmark)</v>
      </c>
      <c r="F411" s="46" t="str">
        <f>F$404</f>
        <v>flag</v>
      </c>
      <c r="I411" s="46">
        <f>I$404</f>
        <v>25</v>
      </c>
      <c r="K411" s="46">
        <f t="shared" ref="K411:AI411" si="140">K$404</f>
        <v>1</v>
      </c>
      <c r="L411" s="46">
        <f t="shared" si="140"/>
        <v>1</v>
      </c>
      <c r="M411" s="46">
        <f t="shared" si="140"/>
        <v>1</v>
      </c>
      <c r="N411" s="46">
        <f t="shared" si="140"/>
        <v>1</v>
      </c>
      <c r="O411" s="46">
        <f t="shared" si="140"/>
        <v>1</v>
      </c>
      <c r="P411" s="46">
        <f t="shared" si="140"/>
        <v>1</v>
      </c>
      <c r="Q411" s="46">
        <f t="shared" si="140"/>
        <v>1</v>
      </c>
      <c r="R411" s="46">
        <f t="shared" si="140"/>
        <v>1</v>
      </c>
      <c r="S411" s="46">
        <f t="shared" si="140"/>
        <v>1</v>
      </c>
      <c r="T411" s="46">
        <f t="shared" si="140"/>
        <v>1</v>
      </c>
      <c r="U411" s="46">
        <f t="shared" si="140"/>
        <v>1</v>
      </c>
      <c r="V411" s="46">
        <f t="shared" si="140"/>
        <v>1</v>
      </c>
      <c r="W411" s="46">
        <f t="shared" si="140"/>
        <v>1</v>
      </c>
      <c r="X411" s="46">
        <f t="shared" si="140"/>
        <v>1</v>
      </c>
      <c r="Y411" s="46">
        <f t="shared" si="140"/>
        <v>1</v>
      </c>
      <c r="Z411" s="46">
        <f t="shared" si="140"/>
        <v>1</v>
      </c>
      <c r="AA411" s="46">
        <f t="shared" si="140"/>
        <v>1</v>
      </c>
      <c r="AB411" s="46">
        <f t="shared" si="140"/>
        <v>1</v>
      </c>
      <c r="AC411" s="46">
        <f t="shared" si="140"/>
        <v>1</v>
      </c>
      <c r="AD411" s="46">
        <f t="shared" si="140"/>
        <v>1</v>
      </c>
      <c r="AE411" s="46">
        <f t="shared" si="140"/>
        <v>1</v>
      </c>
      <c r="AF411" s="46">
        <f t="shared" si="140"/>
        <v>1</v>
      </c>
      <c r="AG411" s="46">
        <f t="shared" si="140"/>
        <v>1</v>
      </c>
      <c r="AH411" s="46">
        <f t="shared" si="140"/>
        <v>1</v>
      </c>
      <c r="AI411" s="46">
        <f t="shared" si="140"/>
        <v>1</v>
      </c>
    </row>
    <row r="412" spans="1:35" s="84" customFormat="1" x14ac:dyDescent="0.35">
      <c r="A412" s="4"/>
      <c r="B412" s="4"/>
      <c r="C412" s="80"/>
      <c r="D412" s="81"/>
      <c r="E412" s="84" t="s">
        <v>643</v>
      </c>
      <c r="F412" s="84" t="s">
        <v>641</v>
      </c>
      <c r="G412" s="147"/>
      <c r="H412" s="147"/>
      <c r="I412" s="178">
        <f>SUM(K412:AI412)</f>
        <v>70.661040697169227</v>
      </c>
      <c r="J412" s="178"/>
      <c r="K412" s="178">
        <f>(K407*$G408*K409)+(K407*$G410*K411)</f>
        <v>0</v>
      </c>
      <c r="L412" s="178">
        <f t="shared" ref="L412:AI412" si="141">(L407*$G408*L409)+(L407*$G410*L411)</f>
        <v>0</v>
      </c>
      <c r="M412" s="178">
        <f t="shared" si="141"/>
        <v>3.021691239778038</v>
      </c>
      <c r="N412" s="178">
        <f t="shared" si="141"/>
        <v>3.3656665770735987</v>
      </c>
      <c r="O412" s="178">
        <f t="shared" si="141"/>
        <v>3.4329799086150703</v>
      </c>
      <c r="P412" s="178">
        <f t="shared" si="141"/>
        <v>3.501639506787372</v>
      </c>
      <c r="Q412" s="178">
        <f t="shared" si="141"/>
        <v>3.5716722969231194</v>
      </c>
      <c r="R412" s="178">
        <f t="shared" si="141"/>
        <v>3.643105742861581</v>
      </c>
      <c r="S412" s="178">
        <f t="shared" si="141"/>
        <v>3.7159678577188133</v>
      </c>
      <c r="T412" s="178">
        <f t="shared" si="141"/>
        <v>3.7902872148731896</v>
      </c>
      <c r="U412" s="178">
        <f t="shared" si="141"/>
        <v>3.8660929591706537</v>
      </c>
      <c r="V412" s="178">
        <f t="shared" si="141"/>
        <v>3.943414818354066</v>
      </c>
      <c r="W412" s="178">
        <f t="shared" si="141"/>
        <v>4.0222831147211471</v>
      </c>
      <c r="X412" s="178">
        <f t="shared" si="141"/>
        <v>4.10272877701557</v>
      </c>
      <c r="Y412" s="178">
        <f t="shared" si="141"/>
        <v>4.1847833525558817</v>
      </c>
      <c r="Z412" s="178">
        <f t="shared" si="141"/>
        <v>4.2684790196069988</v>
      </c>
      <c r="AA412" s="178">
        <f t="shared" si="141"/>
        <v>4.3538485999991394</v>
      </c>
      <c r="AB412" s="178">
        <f t="shared" si="141"/>
        <v>4.4409255719991227</v>
      </c>
      <c r="AC412" s="178">
        <f t="shared" si="141"/>
        <v>4.5297440834391045</v>
      </c>
      <c r="AD412" s="178">
        <f t="shared" si="141"/>
        <v>4.5468180365206328</v>
      </c>
      <c r="AE412" s="178">
        <f t="shared" si="141"/>
        <v>0.35891201915612031</v>
      </c>
      <c r="AF412" s="178">
        <f t="shared" si="141"/>
        <v>0</v>
      </c>
      <c r="AG412" s="178">
        <f t="shared" si="141"/>
        <v>0</v>
      </c>
      <c r="AH412" s="178">
        <f t="shared" si="141"/>
        <v>0</v>
      </c>
      <c r="AI412" s="178">
        <f t="shared" si="141"/>
        <v>0</v>
      </c>
    </row>
    <row r="413" spans="1:35" s="84" customFormat="1" x14ac:dyDescent="0.35">
      <c r="A413" s="4"/>
      <c r="B413" s="4"/>
      <c r="C413" s="80"/>
      <c r="D413" s="81"/>
      <c r="G413" s="147"/>
      <c r="H413" s="147"/>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c r="AH413" s="178"/>
      <c r="AI413" s="178"/>
    </row>
    <row r="414" spans="1:35" s="84" customFormat="1" x14ac:dyDescent="0.35">
      <c r="A414" s="4"/>
      <c r="B414" s="4"/>
      <c r="C414" s="80"/>
      <c r="D414" s="81" t="s">
        <v>39</v>
      </c>
      <c r="G414" s="147"/>
      <c r="H414" s="147"/>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c r="AH414" s="178"/>
      <c r="AI414" s="178"/>
    </row>
    <row r="415" spans="1:35" s="84" customFormat="1" x14ac:dyDescent="0.35">
      <c r="A415" s="4"/>
      <c r="B415" s="4"/>
      <c r="C415" s="80"/>
      <c r="D415" s="81"/>
      <c r="E415" s="84" t="str">
        <f>E$412</f>
        <v>Import duties on consumables in nominal terms (benchmark)</v>
      </c>
      <c r="F415" s="84" t="str">
        <f>F$412</f>
        <v>M$, nominal</v>
      </c>
      <c r="G415" s="147"/>
      <c r="H415" s="147"/>
      <c r="I415" s="178">
        <f>I$412</f>
        <v>70.661040697169227</v>
      </c>
      <c r="J415" s="178"/>
      <c r="K415" s="178">
        <f t="shared" ref="K415:AI415" si="142">K$412</f>
        <v>0</v>
      </c>
      <c r="L415" s="178">
        <f t="shared" si="142"/>
        <v>0</v>
      </c>
      <c r="M415" s="178">
        <f t="shared" si="142"/>
        <v>3.021691239778038</v>
      </c>
      <c r="N415" s="178">
        <f t="shared" si="142"/>
        <v>3.3656665770735987</v>
      </c>
      <c r="O415" s="178">
        <f t="shared" si="142"/>
        <v>3.4329799086150703</v>
      </c>
      <c r="P415" s="178">
        <f t="shared" si="142"/>
        <v>3.501639506787372</v>
      </c>
      <c r="Q415" s="178">
        <f t="shared" si="142"/>
        <v>3.5716722969231194</v>
      </c>
      <c r="R415" s="178">
        <f t="shared" si="142"/>
        <v>3.643105742861581</v>
      </c>
      <c r="S415" s="178">
        <f t="shared" si="142"/>
        <v>3.7159678577188133</v>
      </c>
      <c r="T415" s="178">
        <f t="shared" si="142"/>
        <v>3.7902872148731896</v>
      </c>
      <c r="U415" s="178">
        <f t="shared" si="142"/>
        <v>3.8660929591706537</v>
      </c>
      <c r="V415" s="178">
        <f t="shared" si="142"/>
        <v>3.943414818354066</v>
      </c>
      <c r="W415" s="178">
        <f t="shared" si="142"/>
        <v>4.0222831147211471</v>
      </c>
      <c r="X415" s="178">
        <f t="shared" si="142"/>
        <v>4.10272877701557</v>
      </c>
      <c r="Y415" s="178">
        <f t="shared" si="142"/>
        <v>4.1847833525558817</v>
      </c>
      <c r="Z415" s="178">
        <f t="shared" si="142"/>
        <v>4.2684790196069988</v>
      </c>
      <c r="AA415" s="178">
        <f t="shared" si="142"/>
        <v>4.3538485999991394</v>
      </c>
      <c r="AB415" s="178">
        <f t="shared" si="142"/>
        <v>4.4409255719991227</v>
      </c>
      <c r="AC415" s="178">
        <f t="shared" si="142"/>
        <v>4.5297440834391045</v>
      </c>
      <c r="AD415" s="178">
        <f t="shared" si="142"/>
        <v>4.5468180365206328</v>
      </c>
      <c r="AE415" s="178">
        <f t="shared" si="142"/>
        <v>0.35891201915612031</v>
      </c>
      <c r="AF415" s="178">
        <f t="shared" si="142"/>
        <v>0</v>
      </c>
      <c r="AG415" s="178">
        <f t="shared" si="142"/>
        <v>0</v>
      </c>
      <c r="AH415" s="178">
        <f t="shared" si="142"/>
        <v>0</v>
      </c>
      <c r="AI415" s="178">
        <f t="shared" si="142"/>
        <v>0</v>
      </c>
    </row>
    <row r="416" spans="1:35" s="154" customFormat="1" x14ac:dyDescent="0.35">
      <c r="A416" s="15"/>
      <c r="B416" s="15"/>
      <c r="C416" s="152"/>
      <c r="D416" s="153"/>
      <c r="E416" s="154" t="str">
        <f>'T&amp;E'!E$32</f>
        <v>Inflation factor</v>
      </c>
      <c r="F416" s="154" t="str">
        <f>'T&amp;E'!F$32</f>
        <v>index</v>
      </c>
      <c r="G416" s="155"/>
      <c r="H416" s="155"/>
      <c r="I416" s="180"/>
      <c r="J416" s="180"/>
      <c r="K416" s="203">
        <f>'T&amp;E'!K$32</f>
        <v>1</v>
      </c>
      <c r="L416" s="203">
        <f>'T&amp;E'!L$32</f>
        <v>1.02</v>
      </c>
      <c r="M416" s="203">
        <f>'T&amp;E'!M$32</f>
        <v>1.0404</v>
      </c>
      <c r="N416" s="203">
        <f>'T&amp;E'!N$32</f>
        <v>1.0612079999999999</v>
      </c>
      <c r="O416" s="203">
        <f>'T&amp;E'!O$32</f>
        <v>1.08243216</v>
      </c>
      <c r="P416" s="203">
        <f>'T&amp;E'!P$32</f>
        <v>1.1040808032</v>
      </c>
      <c r="Q416" s="203">
        <f>'T&amp;E'!Q$32</f>
        <v>1.1261624192640001</v>
      </c>
      <c r="R416" s="203">
        <f>'T&amp;E'!R$32</f>
        <v>1.1486856676492798</v>
      </c>
      <c r="S416" s="203">
        <f>'T&amp;E'!S$32</f>
        <v>1.1716593810022655</v>
      </c>
      <c r="T416" s="203">
        <f>'T&amp;E'!T$32</f>
        <v>1.1950925686223108</v>
      </c>
      <c r="U416" s="203">
        <f>'T&amp;E'!U$32</f>
        <v>1.2189944199947571</v>
      </c>
      <c r="V416" s="203">
        <f>'T&amp;E'!V$32</f>
        <v>1.243374308394652</v>
      </c>
      <c r="W416" s="203">
        <f>'T&amp;E'!W$32</f>
        <v>1.2682417945625453</v>
      </c>
      <c r="X416" s="203">
        <f>'T&amp;E'!X$32</f>
        <v>1.2936066304537961</v>
      </c>
      <c r="Y416" s="203">
        <f>'T&amp;E'!Y$32</f>
        <v>1.3194787630628722</v>
      </c>
      <c r="Z416" s="203">
        <f>'T&amp;E'!Z$32</f>
        <v>1.3458683383241292</v>
      </c>
      <c r="AA416" s="203">
        <f>'T&amp;E'!AA$32</f>
        <v>1.372785705090612</v>
      </c>
      <c r="AB416" s="203">
        <f>'T&amp;E'!AB$32</f>
        <v>1.4002414191924244</v>
      </c>
      <c r="AC416" s="203">
        <f>'T&amp;E'!AC$32</f>
        <v>1.4282462475762727</v>
      </c>
      <c r="AD416" s="203">
        <f>'T&amp;E'!AD$32</f>
        <v>1.4568111725277981</v>
      </c>
      <c r="AE416" s="203">
        <f>'T&amp;E'!AE$32</f>
        <v>1.4859473959783542</v>
      </c>
      <c r="AF416" s="203">
        <f>'T&amp;E'!AF$32</f>
        <v>1.5156663438979212</v>
      </c>
      <c r="AG416" s="203">
        <f>'T&amp;E'!AG$32</f>
        <v>1.5459796707758797</v>
      </c>
      <c r="AH416" s="203">
        <f>'T&amp;E'!AH$32</f>
        <v>1.576899264191397</v>
      </c>
      <c r="AI416" s="203">
        <f>'T&amp;E'!AI$32</f>
        <v>1.608437249475225</v>
      </c>
    </row>
    <row r="417" spans="1:35" s="84" customFormat="1" x14ac:dyDescent="0.35">
      <c r="A417" s="4"/>
      <c r="B417" s="4"/>
      <c r="C417" s="80"/>
      <c r="D417" s="81"/>
      <c r="E417" s="84" t="s">
        <v>289</v>
      </c>
      <c r="F417" s="84" t="s">
        <v>88</v>
      </c>
      <c r="G417" s="147"/>
      <c r="H417" s="147"/>
      <c r="I417" s="178">
        <f>SUM(K417:AI417)</f>
        <v>57.011653125000024</v>
      </c>
      <c r="J417" s="178"/>
      <c r="K417" s="178">
        <f>K415/K416</f>
        <v>0</v>
      </c>
      <c r="L417" s="178">
        <f t="shared" ref="L417:AI417" si="143">L415/L416</f>
        <v>0</v>
      </c>
      <c r="M417" s="178">
        <f t="shared" si="143"/>
        <v>2.9043552862149538</v>
      </c>
      <c r="N417" s="178">
        <f t="shared" si="143"/>
        <v>3.1715427862149541</v>
      </c>
      <c r="O417" s="178">
        <f t="shared" si="143"/>
        <v>3.1715427862149537</v>
      </c>
      <c r="P417" s="178">
        <f t="shared" si="143"/>
        <v>3.1715427862149537</v>
      </c>
      <c r="Q417" s="178">
        <f t="shared" si="143"/>
        <v>3.1715427862149537</v>
      </c>
      <c r="R417" s="178">
        <f t="shared" si="143"/>
        <v>3.1715427862149537</v>
      </c>
      <c r="S417" s="178">
        <f t="shared" si="143"/>
        <v>3.1715427862149537</v>
      </c>
      <c r="T417" s="178">
        <f t="shared" si="143"/>
        <v>3.1715427862149537</v>
      </c>
      <c r="U417" s="178">
        <f t="shared" si="143"/>
        <v>3.1715427862149541</v>
      </c>
      <c r="V417" s="178">
        <f t="shared" si="143"/>
        <v>3.1715427862149541</v>
      </c>
      <c r="W417" s="178">
        <f t="shared" si="143"/>
        <v>3.1715427862149532</v>
      </c>
      <c r="X417" s="178">
        <f t="shared" si="143"/>
        <v>3.1715427862149532</v>
      </c>
      <c r="Y417" s="178">
        <f t="shared" si="143"/>
        <v>3.1715427862149532</v>
      </c>
      <c r="Z417" s="178">
        <f t="shared" si="143"/>
        <v>3.1715427862149537</v>
      </c>
      <c r="AA417" s="178">
        <f t="shared" si="143"/>
        <v>3.1715427862149537</v>
      </c>
      <c r="AB417" s="178">
        <f t="shared" si="143"/>
        <v>3.1715427862149537</v>
      </c>
      <c r="AC417" s="178">
        <f t="shared" si="143"/>
        <v>3.1715427862149537</v>
      </c>
      <c r="AD417" s="178">
        <f t="shared" si="143"/>
        <v>3.1210757593457932</v>
      </c>
      <c r="AE417" s="178">
        <f t="shared" si="143"/>
        <v>0.24153749999999904</v>
      </c>
      <c r="AF417" s="178">
        <f t="shared" si="143"/>
        <v>0</v>
      </c>
      <c r="AG417" s="178">
        <f t="shared" si="143"/>
        <v>0</v>
      </c>
      <c r="AH417" s="178">
        <f t="shared" si="143"/>
        <v>0</v>
      </c>
      <c r="AI417" s="178">
        <f t="shared" si="143"/>
        <v>0</v>
      </c>
    </row>
    <row r="418" spans="1:35" s="84" customFormat="1" x14ac:dyDescent="0.35">
      <c r="A418" s="4"/>
      <c r="B418" s="4"/>
      <c r="C418" s="80"/>
      <c r="D418" s="81"/>
      <c r="G418" s="147"/>
      <c r="H418" s="147"/>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c r="AH418" s="178"/>
      <c r="AI418" s="178"/>
    </row>
    <row r="419" spans="1:35" s="84" customFormat="1" x14ac:dyDescent="0.35">
      <c r="A419" s="4"/>
      <c r="B419" s="4"/>
      <c r="C419" s="80" t="s">
        <v>53</v>
      </c>
      <c r="D419" s="81"/>
      <c r="G419" s="147"/>
      <c r="H419" s="147"/>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c r="AH419" s="178"/>
      <c r="AI419" s="178"/>
    </row>
    <row r="420" spans="1:35" s="84" customFormat="1" x14ac:dyDescent="0.35">
      <c r="A420" s="4"/>
      <c r="B420" s="4"/>
      <c r="C420" s="80"/>
      <c r="D420" s="81"/>
      <c r="G420" s="147"/>
      <c r="H420" s="147"/>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c r="AH420" s="178"/>
      <c r="AI420" s="178"/>
    </row>
    <row r="421" spans="1:35" s="84" customFormat="1" x14ac:dyDescent="0.35">
      <c r="A421" s="4"/>
      <c r="B421" s="4"/>
      <c r="C421" s="80"/>
      <c r="D421" s="81" t="s">
        <v>163</v>
      </c>
      <c r="G421" s="147"/>
      <c r="H421" s="147"/>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c r="AH421" s="178"/>
      <c r="AI421" s="178"/>
    </row>
    <row r="422" spans="1:35" s="84" customFormat="1" x14ac:dyDescent="0.35">
      <c r="A422" s="4"/>
      <c r="B422" s="4"/>
      <c r="C422" s="80"/>
      <c r="D422" s="81"/>
      <c r="E422" s="84" t="str">
        <f>E$163</f>
        <v>Equipment purchases and installation (original)</v>
      </c>
      <c r="F422" s="84" t="str">
        <f>F$163</f>
        <v>M$</v>
      </c>
      <c r="G422" s="147"/>
      <c r="H422" s="147"/>
      <c r="I422" s="178">
        <f>I$163</f>
        <v>90</v>
      </c>
      <c r="J422" s="178"/>
      <c r="K422" s="178">
        <f t="shared" ref="K422:AI422" si="144">K$163</f>
        <v>45</v>
      </c>
      <c r="L422" s="178">
        <f t="shared" si="144"/>
        <v>45</v>
      </c>
      <c r="M422" s="178">
        <f t="shared" si="144"/>
        <v>0</v>
      </c>
      <c r="N422" s="178">
        <f t="shared" si="144"/>
        <v>0</v>
      </c>
      <c r="O422" s="178">
        <f t="shared" si="144"/>
        <v>0</v>
      </c>
      <c r="P422" s="178">
        <f t="shared" si="144"/>
        <v>0</v>
      </c>
      <c r="Q422" s="178">
        <f t="shared" si="144"/>
        <v>0</v>
      </c>
      <c r="R422" s="178">
        <f t="shared" si="144"/>
        <v>0</v>
      </c>
      <c r="S422" s="178">
        <f t="shared" si="144"/>
        <v>0</v>
      </c>
      <c r="T422" s="178">
        <f t="shared" si="144"/>
        <v>0</v>
      </c>
      <c r="U422" s="178">
        <f t="shared" si="144"/>
        <v>0</v>
      </c>
      <c r="V422" s="178">
        <f t="shared" si="144"/>
        <v>0</v>
      </c>
      <c r="W422" s="178">
        <f t="shared" si="144"/>
        <v>0</v>
      </c>
      <c r="X422" s="178">
        <f t="shared" si="144"/>
        <v>0</v>
      </c>
      <c r="Y422" s="178">
        <f t="shared" si="144"/>
        <v>0</v>
      </c>
      <c r="Z422" s="178">
        <f t="shared" si="144"/>
        <v>0</v>
      </c>
      <c r="AA422" s="178">
        <f t="shared" si="144"/>
        <v>0</v>
      </c>
      <c r="AB422" s="178">
        <f t="shared" si="144"/>
        <v>0</v>
      </c>
      <c r="AC422" s="178">
        <f t="shared" si="144"/>
        <v>0</v>
      </c>
      <c r="AD422" s="178">
        <f t="shared" si="144"/>
        <v>0</v>
      </c>
      <c r="AE422" s="178">
        <f t="shared" si="144"/>
        <v>0</v>
      </c>
      <c r="AF422" s="178">
        <f t="shared" si="144"/>
        <v>0</v>
      </c>
      <c r="AG422" s="178">
        <f t="shared" si="144"/>
        <v>0</v>
      </c>
      <c r="AH422" s="178">
        <f t="shared" si="144"/>
        <v>0</v>
      </c>
      <c r="AI422" s="178">
        <f t="shared" si="144"/>
        <v>0</v>
      </c>
    </row>
    <row r="423" spans="1:35" s="154" customFormat="1" x14ac:dyDescent="0.35">
      <c r="A423" s="15"/>
      <c r="B423" s="15"/>
      <c r="C423" s="152"/>
      <c r="D423" s="153"/>
      <c r="E423" s="154" t="str">
        <f>Inputs!E$101</f>
        <v>Imported capital (% of equipment purchases and installation)</v>
      </c>
      <c r="F423" s="154" t="str">
        <f>Inputs!F$101</f>
        <v>%</v>
      </c>
      <c r="G423" s="169">
        <f>Inputs!G$101</f>
        <v>0.75</v>
      </c>
      <c r="H423" s="155"/>
      <c r="I423" s="180"/>
      <c r="J423" s="180"/>
      <c r="K423" s="180"/>
      <c r="L423" s="180"/>
      <c r="M423" s="180"/>
      <c r="N423" s="180"/>
      <c r="O423" s="180"/>
      <c r="P423" s="180"/>
      <c r="Q423" s="180"/>
      <c r="R423" s="180"/>
      <c r="S423" s="180"/>
      <c r="T423" s="180"/>
      <c r="U423" s="180"/>
      <c r="V423" s="180"/>
      <c r="W423" s="180"/>
      <c r="X423" s="180"/>
      <c r="Y423" s="180"/>
      <c r="Z423" s="180"/>
      <c r="AA423" s="180"/>
      <c r="AB423" s="180"/>
      <c r="AC423" s="180"/>
      <c r="AD423" s="180"/>
      <c r="AE423" s="180"/>
      <c r="AF423" s="180"/>
      <c r="AG423" s="180"/>
      <c r="AH423" s="180"/>
      <c r="AI423" s="180"/>
    </row>
    <row r="424" spans="1:35" s="84" customFormat="1" x14ac:dyDescent="0.35">
      <c r="A424" s="4"/>
      <c r="B424" s="4"/>
      <c r="C424" s="80"/>
      <c r="D424" s="81"/>
      <c r="E424" s="84" t="s">
        <v>838</v>
      </c>
      <c r="F424" s="84" t="s">
        <v>88</v>
      </c>
      <c r="G424" s="147"/>
      <c r="H424" s="147"/>
      <c r="I424" s="178">
        <f>SUM(K424:AI424)</f>
        <v>67.5</v>
      </c>
      <c r="J424" s="178"/>
      <c r="K424" s="178">
        <f t="shared" ref="K424:AI424" si="145">K422*$G423</f>
        <v>33.75</v>
      </c>
      <c r="L424" s="178">
        <f t="shared" si="145"/>
        <v>33.75</v>
      </c>
      <c r="M424" s="178">
        <f t="shared" si="145"/>
        <v>0</v>
      </c>
      <c r="N424" s="178">
        <f t="shared" si="145"/>
        <v>0</v>
      </c>
      <c r="O424" s="178">
        <f t="shared" si="145"/>
        <v>0</v>
      </c>
      <c r="P424" s="178">
        <f t="shared" si="145"/>
        <v>0</v>
      </c>
      <c r="Q424" s="178">
        <f t="shared" si="145"/>
        <v>0</v>
      </c>
      <c r="R424" s="178">
        <f t="shared" si="145"/>
        <v>0</v>
      </c>
      <c r="S424" s="178">
        <f t="shared" si="145"/>
        <v>0</v>
      </c>
      <c r="T424" s="178">
        <f t="shared" si="145"/>
        <v>0</v>
      </c>
      <c r="U424" s="178">
        <f t="shared" si="145"/>
        <v>0</v>
      </c>
      <c r="V424" s="178">
        <f t="shared" si="145"/>
        <v>0</v>
      </c>
      <c r="W424" s="178">
        <f t="shared" si="145"/>
        <v>0</v>
      </c>
      <c r="X424" s="178">
        <f t="shared" si="145"/>
        <v>0</v>
      </c>
      <c r="Y424" s="178">
        <f t="shared" si="145"/>
        <v>0</v>
      </c>
      <c r="Z424" s="178">
        <f t="shared" si="145"/>
        <v>0</v>
      </c>
      <c r="AA424" s="178">
        <f t="shared" si="145"/>
        <v>0</v>
      </c>
      <c r="AB424" s="178">
        <f t="shared" si="145"/>
        <v>0</v>
      </c>
      <c r="AC424" s="178">
        <f t="shared" si="145"/>
        <v>0</v>
      </c>
      <c r="AD424" s="178">
        <f t="shared" si="145"/>
        <v>0</v>
      </c>
      <c r="AE424" s="178">
        <f t="shared" si="145"/>
        <v>0</v>
      </c>
      <c r="AF424" s="178">
        <f t="shared" si="145"/>
        <v>0</v>
      </c>
      <c r="AG424" s="178">
        <f t="shared" si="145"/>
        <v>0</v>
      </c>
      <c r="AH424" s="178">
        <f t="shared" si="145"/>
        <v>0</v>
      </c>
      <c r="AI424" s="178">
        <f t="shared" si="145"/>
        <v>0</v>
      </c>
    </row>
    <row r="425" spans="1:35" s="84" customFormat="1" x14ac:dyDescent="0.35">
      <c r="A425" s="4"/>
      <c r="B425" s="4"/>
      <c r="C425" s="80"/>
      <c r="D425" s="81"/>
      <c r="G425" s="147"/>
      <c r="H425" s="147"/>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c r="AH425" s="178"/>
      <c r="AI425" s="178"/>
    </row>
    <row r="426" spans="1:35" s="84" customFormat="1" x14ac:dyDescent="0.35">
      <c r="A426" s="4"/>
      <c r="B426" s="4"/>
      <c r="C426" s="80"/>
      <c r="D426" s="81" t="s">
        <v>646</v>
      </c>
      <c r="G426" s="147"/>
      <c r="H426" s="147"/>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c r="AH426" s="178"/>
      <c r="AI426" s="178"/>
    </row>
    <row r="427" spans="1:35" s="84" customFormat="1" x14ac:dyDescent="0.35">
      <c r="A427" s="4"/>
      <c r="B427" s="4"/>
      <c r="C427" s="80"/>
      <c r="D427" s="81"/>
      <c r="E427" s="84" t="str">
        <f>E$424</f>
        <v>Imported equipment (original)</v>
      </c>
      <c r="F427" s="84" t="str">
        <f>F$424</f>
        <v>M$</v>
      </c>
      <c r="G427" s="147"/>
      <c r="H427" s="147"/>
      <c r="I427" s="178">
        <f>I$424</f>
        <v>67.5</v>
      </c>
      <c r="J427" s="178"/>
      <c r="K427" s="178">
        <f t="shared" ref="K427:AI427" si="146">K$424</f>
        <v>33.75</v>
      </c>
      <c r="L427" s="178">
        <f t="shared" si="146"/>
        <v>33.75</v>
      </c>
      <c r="M427" s="178">
        <f t="shared" si="146"/>
        <v>0</v>
      </c>
      <c r="N427" s="178">
        <f t="shared" si="146"/>
        <v>0</v>
      </c>
      <c r="O427" s="178">
        <f t="shared" si="146"/>
        <v>0</v>
      </c>
      <c r="P427" s="178">
        <f t="shared" si="146"/>
        <v>0</v>
      </c>
      <c r="Q427" s="178">
        <f t="shared" si="146"/>
        <v>0</v>
      </c>
      <c r="R427" s="178">
        <f t="shared" si="146"/>
        <v>0</v>
      </c>
      <c r="S427" s="178">
        <f t="shared" si="146"/>
        <v>0</v>
      </c>
      <c r="T427" s="178">
        <f t="shared" si="146"/>
        <v>0</v>
      </c>
      <c r="U427" s="178">
        <f t="shared" si="146"/>
        <v>0</v>
      </c>
      <c r="V427" s="178">
        <f t="shared" si="146"/>
        <v>0</v>
      </c>
      <c r="W427" s="178">
        <f t="shared" si="146"/>
        <v>0</v>
      </c>
      <c r="X427" s="178">
        <f t="shared" si="146"/>
        <v>0</v>
      </c>
      <c r="Y427" s="178">
        <f t="shared" si="146"/>
        <v>0</v>
      </c>
      <c r="Z427" s="178">
        <f t="shared" si="146"/>
        <v>0</v>
      </c>
      <c r="AA427" s="178">
        <f t="shared" si="146"/>
        <v>0</v>
      </c>
      <c r="AB427" s="178">
        <f t="shared" si="146"/>
        <v>0</v>
      </c>
      <c r="AC427" s="178">
        <f t="shared" si="146"/>
        <v>0</v>
      </c>
      <c r="AD427" s="178">
        <f t="shared" si="146"/>
        <v>0</v>
      </c>
      <c r="AE427" s="178">
        <f t="shared" si="146"/>
        <v>0</v>
      </c>
      <c r="AF427" s="178">
        <f t="shared" si="146"/>
        <v>0</v>
      </c>
      <c r="AG427" s="178">
        <f t="shared" si="146"/>
        <v>0</v>
      </c>
      <c r="AH427" s="178">
        <f t="shared" si="146"/>
        <v>0</v>
      </c>
      <c r="AI427" s="178">
        <f t="shared" si="146"/>
        <v>0</v>
      </c>
    </row>
    <row r="428" spans="1:35" s="154" customFormat="1" x14ac:dyDescent="0.35">
      <c r="A428" s="15"/>
      <c r="B428" s="15"/>
      <c r="C428" s="152"/>
      <c r="D428" s="153"/>
      <c r="E428" s="154" t="str">
        <f>'T&amp;E'!E$32</f>
        <v>Inflation factor</v>
      </c>
      <c r="F428" s="154" t="str">
        <f>'T&amp;E'!F$32</f>
        <v>index</v>
      </c>
      <c r="G428" s="155"/>
      <c r="H428" s="155"/>
      <c r="I428" s="180"/>
      <c r="J428" s="180"/>
      <c r="K428" s="203">
        <f>'T&amp;E'!K$32</f>
        <v>1</v>
      </c>
      <c r="L428" s="203">
        <f>'T&amp;E'!L$32</f>
        <v>1.02</v>
      </c>
      <c r="M428" s="203">
        <f>'T&amp;E'!M$32</f>
        <v>1.0404</v>
      </c>
      <c r="N428" s="203">
        <f>'T&amp;E'!N$32</f>
        <v>1.0612079999999999</v>
      </c>
      <c r="O428" s="203">
        <f>'T&amp;E'!O$32</f>
        <v>1.08243216</v>
      </c>
      <c r="P428" s="203">
        <f>'T&amp;E'!P$32</f>
        <v>1.1040808032</v>
      </c>
      <c r="Q428" s="203">
        <f>'T&amp;E'!Q$32</f>
        <v>1.1261624192640001</v>
      </c>
      <c r="R428" s="203">
        <f>'T&amp;E'!R$32</f>
        <v>1.1486856676492798</v>
      </c>
      <c r="S428" s="203">
        <f>'T&amp;E'!S$32</f>
        <v>1.1716593810022655</v>
      </c>
      <c r="T428" s="203">
        <f>'T&amp;E'!T$32</f>
        <v>1.1950925686223108</v>
      </c>
      <c r="U428" s="203">
        <f>'T&amp;E'!U$32</f>
        <v>1.2189944199947571</v>
      </c>
      <c r="V428" s="203">
        <f>'T&amp;E'!V$32</f>
        <v>1.243374308394652</v>
      </c>
      <c r="W428" s="203">
        <f>'T&amp;E'!W$32</f>
        <v>1.2682417945625453</v>
      </c>
      <c r="X428" s="203">
        <f>'T&amp;E'!X$32</f>
        <v>1.2936066304537961</v>
      </c>
      <c r="Y428" s="203">
        <f>'T&amp;E'!Y$32</f>
        <v>1.3194787630628722</v>
      </c>
      <c r="Z428" s="203">
        <f>'T&amp;E'!Z$32</f>
        <v>1.3458683383241292</v>
      </c>
      <c r="AA428" s="203">
        <f>'T&amp;E'!AA$32</f>
        <v>1.372785705090612</v>
      </c>
      <c r="AB428" s="203">
        <f>'T&amp;E'!AB$32</f>
        <v>1.4002414191924244</v>
      </c>
      <c r="AC428" s="203">
        <f>'T&amp;E'!AC$32</f>
        <v>1.4282462475762727</v>
      </c>
      <c r="AD428" s="203">
        <f>'T&amp;E'!AD$32</f>
        <v>1.4568111725277981</v>
      </c>
      <c r="AE428" s="203">
        <f>'T&amp;E'!AE$32</f>
        <v>1.4859473959783542</v>
      </c>
      <c r="AF428" s="203">
        <f>'T&amp;E'!AF$32</f>
        <v>1.5156663438979212</v>
      </c>
      <c r="AG428" s="203">
        <f>'T&amp;E'!AG$32</f>
        <v>1.5459796707758797</v>
      </c>
      <c r="AH428" s="203">
        <f>'T&amp;E'!AH$32</f>
        <v>1.576899264191397</v>
      </c>
      <c r="AI428" s="203">
        <f>'T&amp;E'!AI$32</f>
        <v>1.608437249475225</v>
      </c>
    </row>
    <row r="429" spans="1:35" s="84" customFormat="1" x14ac:dyDescent="0.35">
      <c r="A429" s="4"/>
      <c r="B429" s="4"/>
      <c r="C429" s="80"/>
      <c r="D429" s="81"/>
      <c r="E429" s="84" t="s">
        <v>839</v>
      </c>
      <c r="F429" s="84" t="s">
        <v>641</v>
      </c>
      <c r="G429" s="147"/>
      <c r="H429" s="147"/>
      <c r="I429" s="178">
        <f>SUM(K429:AI429)</f>
        <v>68.174999999999997</v>
      </c>
      <c r="J429" s="178"/>
      <c r="K429" s="178">
        <f>K427*K428</f>
        <v>33.75</v>
      </c>
      <c r="L429" s="178">
        <f t="shared" ref="L429:AI429" si="147">L427*L428</f>
        <v>34.424999999999997</v>
      </c>
      <c r="M429" s="178">
        <f t="shared" si="147"/>
        <v>0</v>
      </c>
      <c r="N429" s="178">
        <f t="shared" si="147"/>
        <v>0</v>
      </c>
      <c r="O429" s="178">
        <f t="shared" si="147"/>
        <v>0</v>
      </c>
      <c r="P429" s="178">
        <f t="shared" si="147"/>
        <v>0</v>
      </c>
      <c r="Q429" s="178">
        <f t="shared" si="147"/>
        <v>0</v>
      </c>
      <c r="R429" s="178">
        <f t="shared" si="147"/>
        <v>0</v>
      </c>
      <c r="S429" s="178">
        <f t="shared" si="147"/>
        <v>0</v>
      </c>
      <c r="T429" s="178">
        <f t="shared" si="147"/>
        <v>0</v>
      </c>
      <c r="U429" s="178">
        <f t="shared" si="147"/>
        <v>0</v>
      </c>
      <c r="V429" s="178">
        <f t="shared" si="147"/>
        <v>0</v>
      </c>
      <c r="W429" s="178">
        <f t="shared" si="147"/>
        <v>0</v>
      </c>
      <c r="X429" s="178">
        <f t="shared" si="147"/>
        <v>0</v>
      </c>
      <c r="Y429" s="178">
        <f t="shared" si="147"/>
        <v>0</v>
      </c>
      <c r="Z429" s="178">
        <f t="shared" si="147"/>
        <v>0</v>
      </c>
      <c r="AA429" s="178">
        <f t="shared" si="147"/>
        <v>0</v>
      </c>
      <c r="AB429" s="178">
        <f t="shared" si="147"/>
        <v>0</v>
      </c>
      <c r="AC429" s="178">
        <f t="shared" si="147"/>
        <v>0</v>
      </c>
      <c r="AD429" s="178">
        <f t="shared" si="147"/>
        <v>0</v>
      </c>
      <c r="AE429" s="178">
        <f t="shared" si="147"/>
        <v>0</v>
      </c>
      <c r="AF429" s="178">
        <f t="shared" si="147"/>
        <v>0</v>
      </c>
      <c r="AG429" s="178">
        <f t="shared" si="147"/>
        <v>0</v>
      </c>
      <c r="AH429" s="178">
        <f t="shared" si="147"/>
        <v>0</v>
      </c>
      <c r="AI429" s="178">
        <f t="shared" si="147"/>
        <v>0</v>
      </c>
    </row>
    <row r="430" spans="1:35" s="84" customFormat="1" x14ac:dyDescent="0.35">
      <c r="A430" s="4"/>
      <c r="B430" s="4"/>
      <c r="C430" s="80"/>
      <c r="D430" s="81"/>
      <c r="G430" s="147"/>
      <c r="H430" s="147"/>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c r="AH430" s="178"/>
      <c r="AI430" s="178"/>
    </row>
    <row r="431" spans="1:35" s="84" customFormat="1" x14ac:dyDescent="0.35">
      <c r="A431" s="4"/>
      <c r="B431" s="4"/>
      <c r="C431" s="80"/>
      <c r="D431" s="81" t="s">
        <v>334</v>
      </c>
      <c r="G431" s="147"/>
      <c r="H431" s="147"/>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c r="AH431" s="178"/>
      <c r="AI431" s="178"/>
    </row>
    <row r="432" spans="1:35" s="158" customFormat="1" x14ac:dyDescent="0.35">
      <c r="A432" s="11"/>
      <c r="B432" s="11"/>
      <c r="C432" s="156"/>
      <c r="D432" s="157"/>
      <c r="E432" s="158" t="str">
        <f>Inputs!E$124</f>
        <v>Import duty on capital incentive period (benchmark)</v>
      </c>
      <c r="F432" s="158" t="str">
        <f>Inputs!F$124</f>
        <v>years</v>
      </c>
      <c r="G432" s="158">
        <f>Inputs!G$124</f>
        <v>0</v>
      </c>
      <c r="I432" s="194"/>
      <c r="J432" s="194"/>
      <c r="K432" s="194"/>
      <c r="L432" s="194"/>
      <c r="M432" s="194"/>
      <c r="N432" s="194"/>
      <c r="O432" s="194"/>
      <c r="P432" s="194"/>
      <c r="Q432" s="194"/>
      <c r="R432" s="194"/>
      <c r="S432" s="194"/>
      <c r="T432" s="194"/>
      <c r="U432" s="194"/>
      <c r="V432" s="194"/>
      <c r="W432" s="194"/>
      <c r="X432" s="194"/>
      <c r="Y432" s="194"/>
      <c r="Z432" s="194"/>
      <c r="AA432" s="194"/>
      <c r="AB432" s="194"/>
      <c r="AC432" s="194"/>
      <c r="AD432" s="194"/>
      <c r="AE432" s="194"/>
      <c r="AF432" s="194"/>
    </row>
    <row r="433" spans="1:35" s="158" customFormat="1" x14ac:dyDescent="0.35">
      <c r="A433" s="11"/>
      <c r="B433" s="11"/>
      <c r="C433" s="156"/>
      <c r="D433" s="157"/>
      <c r="E433" s="158" t="str">
        <f>'T&amp;E'!E$10</f>
        <v>Project model counter</v>
      </c>
      <c r="F433" s="158" t="str">
        <f>'T&amp;E'!F$10</f>
        <v>year #</v>
      </c>
      <c r="I433" s="194"/>
      <c r="J433" s="194"/>
      <c r="K433" s="158">
        <f>'T&amp;E'!K$10</f>
        <v>1</v>
      </c>
      <c r="L433" s="158">
        <f>'T&amp;E'!L$10</f>
        <v>2</v>
      </c>
      <c r="M433" s="158">
        <f>'T&amp;E'!M$10</f>
        <v>3</v>
      </c>
      <c r="N433" s="158">
        <f>'T&amp;E'!N$10</f>
        <v>4</v>
      </c>
      <c r="O433" s="158">
        <f>'T&amp;E'!O$10</f>
        <v>5</v>
      </c>
      <c r="P433" s="158">
        <f>'T&amp;E'!P$10</f>
        <v>6</v>
      </c>
      <c r="Q433" s="158">
        <f>'T&amp;E'!Q$10</f>
        <v>7</v>
      </c>
      <c r="R433" s="158">
        <f>'T&amp;E'!R$10</f>
        <v>8</v>
      </c>
      <c r="S433" s="158">
        <f>'T&amp;E'!S$10</f>
        <v>9</v>
      </c>
      <c r="T433" s="158">
        <f>'T&amp;E'!T$10</f>
        <v>10</v>
      </c>
      <c r="U433" s="158">
        <f>'T&amp;E'!U$10</f>
        <v>11</v>
      </c>
      <c r="V433" s="158">
        <f>'T&amp;E'!V$10</f>
        <v>12</v>
      </c>
      <c r="W433" s="158">
        <f>'T&amp;E'!W$10</f>
        <v>13</v>
      </c>
      <c r="X433" s="158">
        <f>'T&amp;E'!X$10</f>
        <v>14</v>
      </c>
      <c r="Y433" s="158">
        <f>'T&amp;E'!Y$10</f>
        <v>15</v>
      </c>
      <c r="Z433" s="158">
        <f>'T&amp;E'!Z$10</f>
        <v>16</v>
      </c>
      <c r="AA433" s="158">
        <f>'T&amp;E'!AA$10</f>
        <v>17</v>
      </c>
      <c r="AB433" s="158">
        <f>'T&amp;E'!AB$10</f>
        <v>18</v>
      </c>
      <c r="AC433" s="158">
        <f>'T&amp;E'!AC$10</f>
        <v>19</v>
      </c>
      <c r="AD433" s="158">
        <f>'T&amp;E'!AD$10</f>
        <v>20</v>
      </c>
      <c r="AE433" s="158">
        <f>'T&amp;E'!AE$10</f>
        <v>21</v>
      </c>
      <c r="AF433" s="158">
        <f>'T&amp;E'!AF$10</f>
        <v>22</v>
      </c>
      <c r="AG433" s="158">
        <f>'T&amp;E'!AG$10</f>
        <v>23</v>
      </c>
      <c r="AH433" s="158">
        <f>'T&amp;E'!AH$10</f>
        <v>24</v>
      </c>
      <c r="AI433" s="158">
        <f>'T&amp;E'!AI$10</f>
        <v>25</v>
      </c>
    </row>
    <row r="434" spans="1:35" s="84" customFormat="1" x14ac:dyDescent="0.35">
      <c r="A434" s="4"/>
      <c r="B434" s="4"/>
      <c r="C434" s="80"/>
      <c r="D434" s="81"/>
      <c r="E434" s="84" t="s">
        <v>281</v>
      </c>
      <c r="F434" s="84" t="s">
        <v>43</v>
      </c>
      <c r="G434" s="147"/>
      <c r="H434" s="147"/>
      <c r="I434" s="84">
        <f>SUM(K434:AI434)</f>
        <v>0</v>
      </c>
      <c r="J434" s="178"/>
      <c r="K434" s="84">
        <f>IF($G432&gt;=K433,1,0)</f>
        <v>0</v>
      </c>
      <c r="L434" s="84">
        <f t="shared" ref="L434:AI434" si="148">IF($G432&gt;=L433,1,0)</f>
        <v>0</v>
      </c>
      <c r="M434" s="84">
        <f t="shared" si="148"/>
        <v>0</v>
      </c>
      <c r="N434" s="84">
        <f t="shared" si="148"/>
        <v>0</v>
      </c>
      <c r="O434" s="84">
        <f t="shared" si="148"/>
        <v>0</v>
      </c>
      <c r="P434" s="84">
        <f t="shared" si="148"/>
        <v>0</v>
      </c>
      <c r="Q434" s="84">
        <f t="shared" si="148"/>
        <v>0</v>
      </c>
      <c r="R434" s="84">
        <f t="shared" si="148"/>
        <v>0</v>
      </c>
      <c r="S434" s="84">
        <f t="shared" si="148"/>
        <v>0</v>
      </c>
      <c r="T434" s="84">
        <f t="shared" si="148"/>
        <v>0</v>
      </c>
      <c r="U434" s="84">
        <f t="shared" si="148"/>
        <v>0</v>
      </c>
      <c r="V434" s="84">
        <f t="shared" si="148"/>
        <v>0</v>
      </c>
      <c r="W434" s="84">
        <f t="shared" si="148"/>
        <v>0</v>
      </c>
      <c r="X434" s="84">
        <f t="shared" si="148"/>
        <v>0</v>
      </c>
      <c r="Y434" s="84">
        <f t="shared" si="148"/>
        <v>0</v>
      </c>
      <c r="Z434" s="84">
        <f t="shared" si="148"/>
        <v>0</v>
      </c>
      <c r="AA434" s="84">
        <f t="shared" si="148"/>
        <v>0</v>
      </c>
      <c r="AB434" s="84">
        <f t="shared" si="148"/>
        <v>0</v>
      </c>
      <c r="AC434" s="84">
        <f t="shared" si="148"/>
        <v>0</v>
      </c>
      <c r="AD434" s="84">
        <f t="shared" si="148"/>
        <v>0</v>
      </c>
      <c r="AE434" s="84">
        <f t="shared" si="148"/>
        <v>0</v>
      </c>
      <c r="AF434" s="84">
        <f t="shared" si="148"/>
        <v>0</v>
      </c>
      <c r="AG434" s="84">
        <f t="shared" si="148"/>
        <v>0</v>
      </c>
      <c r="AH434" s="84">
        <f t="shared" si="148"/>
        <v>0</v>
      </c>
      <c r="AI434" s="84">
        <f t="shared" si="148"/>
        <v>0</v>
      </c>
    </row>
    <row r="435" spans="1:35" s="84" customFormat="1" x14ac:dyDescent="0.35">
      <c r="A435" s="4"/>
      <c r="B435" s="4"/>
      <c r="C435" s="80"/>
      <c r="D435" s="81"/>
      <c r="G435" s="147"/>
      <c r="H435" s="147"/>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c r="AH435" s="178"/>
      <c r="AI435" s="178"/>
    </row>
    <row r="436" spans="1:35" s="84" customFormat="1" x14ac:dyDescent="0.35">
      <c r="A436" s="4"/>
      <c r="B436" s="4"/>
      <c r="C436" s="80"/>
      <c r="D436" s="81" t="s">
        <v>333</v>
      </c>
      <c r="G436" s="147"/>
      <c r="H436" s="147"/>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c r="AH436" s="178"/>
      <c r="AI436" s="178"/>
    </row>
    <row r="437" spans="1:35" s="84" customFormat="1" x14ac:dyDescent="0.35">
      <c r="A437" s="4"/>
      <c r="B437" s="4"/>
      <c r="C437" s="80"/>
      <c r="D437" s="81"/>
      <c r="E437" s="84" t="str">
        <f>E$434</f>
        <v>Import duty on capital incentive period flag (benchmark)</v>
      </c>
      <c r="F437" s="84" t="str">
        <f>F$434</f>
        <v>flag</v>
      </c>
      <c r="G437" s="147"/>
      <c r="H437" s="147"/>
      <c r="I437" s="84">
        <f>I$434</f>
        <v>0</v>
      </c>
      <c r="J437" s="178"/>
      <c r="K437" s="84">
        <f t="shared" ref="K437:AI437" si="149">K$434</f>
        <v>0</v>
      </c>
      <c r="L437" s="84">
        <f t="shared" si="149"/>
        <v>0</v>
      </c>
      <c r="M437" s="84">
        <f t="shared" si="149"/>
        <v>0</v>
      </c>
      <c r="N437" s="84">
        <f t="shared" si="149"/>
        <v>0</v>
      </c>
      <c r="O437" s="84">
        <f t="shared" si="149"/>
        <v>0</v>
      </c>
      <c r="P437" s="84">
        <f t="shared" si="149"/>
        <v>0</v>
      </c>
      <c r="Q437" s="84">
        <f t="shared" si="149"/>
        <v>0</v>
      </c>
      <c r="R437" s="84">
        <f t="shared" si="149"/>
        <v>0</v>
      </c>
      <c r="S437" s="84">
        <f t="shared" si="149"/>
        <v>0</v>
      </c>
      <c r="T437" s="84">
        <f t="shared" si="149"/>
        <v>0</v>
      </c>
      <c r="U437" s="84">
        <f t="shared" si="149"/>
        <v>0</v>
      </c>
      <c r="V437" s="84">
        <f t="shared" si="149"/>
        <v>0</v>
      </c>
      <c r="W437" s="84">
        <f t="shared" si="149"/>
        <v>0</v>
      </c>
      <c r="X437" s="84">
        <f t="shared" si="149"/>
        <v>0</v>
      </c>
      <c r="Y437" s="84">
        <f t="shared" si="149"/>
        <v>0</v>
      </c>
      <c r="Z437" s="84">
        <f t="shared" si="149"/>
        <v>0</v>
      </c>
      <c r="AA437" s="84">
        <f t="shared" si="149"/>
        <v>0</v>
      </c>
      <c r="AB437" s="84">
        <f t="shared" si="149"/>
        <v>0</v>
      </c>
      <c r="AC437" s="84">
        <f t="shared" si="149"/>
        <v>0</v>
      </c>
      <c r="AD437" s="84">
        <f t="shared" si="149"/>
        <v>0</v>
      </c>
      <c r="AE437" s="84">
        <f t="shared" si="149"/>
        <v>0</v>
      </c>
      <c r="AF437" s="84">
        <f t="shared" si="149"/>
        <v>0</v>
      </c>
      <c r="AG437" s="84">
        <f t="shared" si="149"/>
        <v>0</v>
      </c>
      <c r="AH437" s="84">
        <f t="shared" si="149"/>
        <v>0</v>
      </c>
      <c r="AI437" s="84">
        <f t="shared" si="149"/>
        <v>0</v>
      </c>
    </row>
    <row r="438" spans="1:35" s="84" customFormat="1" x14ac:dyDescent="0.35">
      <c r="A438" s="4"/>
      <c r="B438" s="4"/>
      <c r="C438" s="80"/>
      <c r="D438" s="81"/>
      <c r="E438" s="84" t="s">
        <v>282</v>
      </c>
      <c r="F438" s="84" t="s">
        <v>43</v>
      </c>
      <c r="G438" s="147"/>
      <c r="H438" s="147"/>
      <c r="I438" s="84">
        <f>SUM(K438:AI438)</f>
        <v>25</v>
      </c>
      <c r="K438" s="84">
        <f>IF(K437=1,0,1)</f>
        <v>1</v>
      </c>
      <c r="L438" s="84">
        <f t="shared" ref="L438:AI438" si="150">IF(L437=1,0,1)</f>
        <v>1</v>
      </c>
      <c r="M438" s="84">
        <f t="shared" si="150"/>
        <v>1</v>
      </c>
      <c r="N438" s="84">
        <f t="shared" si="150"/>
        <v>1</v>
      </c>
      <c r="O438" s="84">
        <f t="shared" si="150"/>
        <v>1</v>
      </c>
      <c r="P438" s="84">
        <f t="shared" si="150"/>
        <v>1</v>
      </c>
      <c r="Q438" s="84">
        <f t="shared" si="150"/>
        <v>1</v>
      </c>
      <c r="R438" s="84">
        <f t="shared" si="150"/>
        <v>1</v>
      </c>
      <c r="S438" s="84">
        <f t="shared" si="150"/>
        <v>1</v>
      </c>
      <c r="T438" s="84">
        <f t="shared" si="150"/>
        <v>1</v>
      </c>
      <c r="U438" s="84">
        <f t="shared" si="150"/>
        <v>1</v>
      </c>
      <c r="V438" s="84">
        <f t="shared" si="150"/>
        <v>1</v>
      </c>
      <c r="W438" s="84">
        <f t="shared" si="150"/>
        <v>1</v>
      </c>
      <c r="X438" s="84">
        <f t="shared" si="150"/>
        <v>1</v>
      </c>
      <c r="Y438" s="84">
        <f t="shared" si="150"/>
        <v>1</v>
      </c>
      <c r="Z438" s="84">
        <f t="shared" si="150"/>
        <v>1</v>
      </c>
      <c r="AA438" s="84">
        <f t="shared" si="150"/>
        <v>1</v>
      </c>
      <c r="AB438" s="84">
        <f t="shared" si="150"/>
        <v>1</v>
      </c>
      <c r="AC438" s="84">
        <f t="shared" si="150"/>
        <v>1</v>
      </c>
      <c r="AD438" s="84">
        <f t="shared" si="150"/>
        <v>1</v>
      </c>
      <c r="AE438" s="84">
        <f t="shared" si="150"/>
        <v>1</v>
      </c>
      <c r="AF438" s="84">
        <f t="shared" si="150"/>
        <v>1</v>
      </c>
      <c r="AG438" s="84">
        <f t="shared" si="150"/>
        <v>1</v>
      </c>
      <c r="AH438" s="84">
        <f t="shared" si="150"/>
        <v>1</v>
      </c>
      <c r="AI438" s="84">
        <f t="shared" si="150"/>
        <v>1</v>
      </c>
    </row>
    <row r="439" spans="1:35" s="84" customFormat="1" x14ac:dyDescent="0.35">
      <c r="A439" s="4"/>
      <c r="B439" s="4"/>
      <c r="C439" s="80"/>
      <c r="D439" s="81"/>
      <c r="G439" s="147"/>
      <c r="H439" s="147"/>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c r="AH439" s="178"/>
      <c r="AI439" s="178"/>
    </row>
    <row r="440" spans="1:35" s="84" customFormat="1" x14ac:dyDescent="0.35">
      <c r="A440" s="4"/>
      <c r="B440" s="4"/>
      <c r="C440" s="80"/>
      <c r="D440" s="81" t="s">
        <v>645</v>
      </c>
      <c r="G440" s="147"/>
      <c r="H440" s="147"/>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c r="AH440" s="178"/>
      <c r="AI440" s="178"/>
    </row>
    <row r="441" spans="1:35" x14ac:dyDescent="0.35">
      <c r="E441" s="46" t="str">
        <f>E$429</f>
        <v>Imported equipment in nominal terms (original)</v>
      </c>
      <c r="F441" s="46" t="str">
        <f>F$429</f>
        <v>M$, nominal</v>
      </c>
      <c r="I441" s="178">
        <f>I$429</f>
        <v>68.174999999999997</v>
      </c>
      <c r="J441" s="178"/>
      <c r="K441" s="178">
        <f t="shared" ref="K441:AI441" si="151">K$429</f>
        <v>33.75</v>
      </c>
      <c r="L441" s="178">
        <f t="shared" si="151"/>
        <v>34.424999999999997</v>
      </c>
      <c r="M441" s="178">
        <f t="shared" si="151"/>
        <v>0</v>
      </c>
      <c r="N441" s="178">
        <f t="shared" si="151"/>
        <v>0</v>
      </c>
      <c r="O441" s="178">
        <f t="shared" si="151"/>
        <v>0</v>
      </c>
      <c r="P441" s="178">
        <f t="shared" si="151"/>
        <v>0</v>
      </c>
      <c r="Q441" s="178">
        <f t="shared" si="151"/>
        <v>0</v>
      </c>
      <c r="R441" s="178">
        <f t="shared" si="151"/>
        <v>0</v>
      </c>
      <c r="S441" s="178">
        <f t="shared" si="151"/>
        <v>0</v>
      </c>
      <c r="T441" s="178">
        <f t="shared" si="151"/>
        <v>0</v>
      </c>
      <c r="U441" s="178">
        <f t="shared" si="151"/>
        <v>0</v>
      </c>
      <c r="V441" s="178">
        <f t="shared" si="151"/>
        <v>0</v>
      </c>
      <c r="W441" s="178">
        <f t="shared" si="151"/>
        <v>0</v>
      </c>
      <c r="X441" s="178">
        <f t="shared" si="151"/>
        <v>0</v>
      </c>
      <c r="Y441" s="178">
        <f t="shared" si="151"/>
        <v>0</v>
      </c>
      <c r="Z441" s="178">
        <f t="shared" si="151"/>
        <v>0</v>
      </c>
      <c r="AA441" s="178">
        <f t="shared" si="151"/>
        <v>0</v>
      </c>
      <c r="AB441" s="178">
        <f t="shared" si="151"/>
        <v>0</v>
      </c>
      <c r="AC441" s="178">
        <f t="shared" si="151"/>
        <v>0</v>
      </c>
      <c r="AD441" s="178">
        <f t="shared" si="151"/>
        <v>0</v>
      </c>
      <c r="AE441" s="178">
        <f t="shared" si="151"/>
        <v>0</v>
      </c>
      <c r="AF441" s="178">
        <f t="shared" si="151"/>
        <v>0</v>
      </c>
      <c r="AG441" s="178">
        <f t="shared" si="151"/>
        <v>0</v>
      </c>
      <c r="AH441" s="178">
        <f t="shared" si="151"/>
        <v>0</v>
      </c>
      <c r="AI441" s="178">
        <f t="shared" si="151"/>
        <v>0</v>
      </c>
    </row>
    <row r="442" spans="1:35" s="154" customFormat="1" x14ac:dyDescent="0.35">
      <c r="A442" s="15"/>
      <c r="B442" s="15"/>
      <c r="C442" s="152"/>
      <c r="D442" s="153"/>
      <c r="E442" s="154" t="str">
        <f>Inputs!E$123</f>
        <v>Import duty on capital incentive rate (benchmark)</v>
      </c>
      <c r="F442" s="154" t="str">
        <f>Inputs!F$123</f>
        <v>%</v>
      </c>
      <c r="G442" s="169">
        <f>Inputs!G$123</f>
        <v>0</v>
      </c>
      <c r="H442" s="155"/>
      <c r="I442" s="180"/>
      <c r="J442" s="180"/>
      <c r="K442" s="180"/>
      <c r="L442" s="180"/>
      <c r="M442" s="180"/>
      <c r="N442" s="180"/>
      <c r="O442" s="180"/>
      <c r="P442" s="180"/>
      <c r="Q442" s="180"/>
      <c r="R442" s="180"/>
      <c r="S442" s="180"/>
      <c r="T442" s="180"/>
      <c r="U442" s="180"/>
      <c r="V442" s="180"/>
      <c r="W442" s="180"/>
      <c r="X442" s="180"/>
      <c r="Y442" s="180"/>
      <c r="Z442" s="180"/>
      <c r="AA442" s="180"/>
      <c r="AB442" s="180"/>
      <c r="AC442" s="180"/>
      <c r="AD442" s="180"/>
      <c r="AE442" s="180"/>
      <c r="AF442" s="180"/>
      <c r="AG442" s="180"/>
      <c r="AH442" s="180"/>
      <c r="AI442" s="180"/>
    </row>
    <row r="443" spans="1:35" s="84" customFormat="1" x14ac:dyDescent="0.35">
      <c r="A443" s="4"/>
      <c r="B443" s="4"/>
      <c r="C443" s="80"/>
      <c r="D443" s="81"/>
      <c r="E443" s="84" t="str">
        <f>E$434</f>
        <v>Import duty on capital incentive period flag (benchmark)</v>
      </c>
      <c r="F443" s="84" t="str">
        <f>F$434</f>
        <v>flag</v>
      </c>
      <c r="G443" s="147"/>
      <c r="H443" s="147"/>
      <c r="I443" s="84">
        <f>I$434</f>
        <v>0</v>
      </c>
      <c r="J443" s="178"/>
      <c r="K443" s="84">
        <f t="shared" ref="K443:AI443" si="152">K$434</f>
        <v>0</v>
      </c>
      <c r="L443" s="84">
        <f t="shared" si="152"/>
        <v>0</v>
      </c>
      <c r="M443" s="84">
        <f t="shared" si="152"/>
        <v>0</v>
      </c>
      <c r="N443" s="84">
        <f t="shared" si="152"/>
        <v>0</v>
      </c>
      <c r="O443" s="84">
        <f t="shared" si="152"/>
        <v>0</v>
      </c>
      <c r="P443" s="84">
        <f t="shared" si="152"/>
        <v>0</v>
      </c>
      <c r="Q443" s="84">
        <f t="shared" si="152"/>
        <v>0</v>
      </c>
      <c r="R443" s="84">
        <f t="shared" si="152"/>
        <v>0</v>
      </c>
      <c r="S443" s="84">
        <f t="shared" si="152"/>
        <v>0</v>
      </c>
      <c r="T443" s="84">
        <f t="shared" si="152"/>
        <v>0</v>
      </c>
      <c r="U443" s="84">
        <f t="shared" si="152"/>
        <v>0</v>
      </c>
      <c r="V443" s="84">
        <f t="shared" si="152"/>
        <v>0</v>
      </c>
      <c r="W443" s="84">
        <f t="shared" si="152"/>
        <v>0</v>
      </c>
      <c r="X443" s="84">
        <f t="shared" si="152"/>
        <v>0</v>
      </c>
      <c r="Y443" s="84">
        <f t="shared" si="152"/>
        <v>0</v>
      </c>
      <c r="Z443" s="84">
        <f t="shared" si="152"/>
        <v>0</v>
      </c>
      <c r="AA443" s="84">
        <f t="shared" si="152"/>
        <v>0</v>
      </c>
      <c r="AB443" s="84">
        <f t="shared" si="152"/>
        <v>0</v>
      </c>
      <c r="AC443" s="84">
        <f t="shared" si="152"/>
        <v>0</v>
      </c>
      <c r="AD443" s="84">
        <f t="shared" si="152"/>
        <v>0</v>
      </c>
      <c r="AE443" s="84">
        <f t="shared" si="152"/>
        <v>0</v>
      </c>
      <c r="AF443" s="84">
        <f t="shared" si="152"/>
        <v>0</v>
      </c>
      <c r="AG443" s="84">
        <f t="shared" si="152"/>
        <v>0</v>
      </c>
      <c r="AH443" s="84">
        <f t="shared" si="152"/>
        <v>0</v>
      </c>
      <c r="AI443" s="84">
        <f t="shared" si="152"/>
        <v>0</v>
      </c>
    </row>
    <row r="444" spans="1:35" s="154" customFormat="1" x14ac:dyDescent="0.35">
      <c r="A444" s="15"/>
      <c r="B444" s="15"/>
      <c r="C444" s="152"/>
      <c r="D444" s="153"/>
      <c r="E444" s="154" t="str">
        <f>Inputs!E$122</f>
        <v>Import duty on capital standard effective rate (benchmark)</v>
      </c>
      <c r="F444" s="154" t="str">
        <f>Inputs!F$122</f>
        <v>%</v>
      </c>
      <c r="G444" s="169">
        <f>Inputs!G$122</f>
        <v>0.1</v>
      </c>
      <c r="H444" s="155"/>
      <c r="I444" s="180"/>
      <c r="J444" s="180"/>
      <c r="K444" s="180"/>
      <c r="L444" s="180"/>
      <c r="M444" s="180"/>
      <c r="N444" s="180"/>
      <c r="O444" s="180"/>
      <c r="P444" s="180"/>
      <c r="Q444" s="180"/>
      <c r="R444" s="180"/>
      <c r="S444" s="180"/>
      <c r="T444" s="180"/>
      <c r="U444" s="180"/>
      <c r="V444" s="180"/>
      <c r="W444" s="180"/>
      <c r="X444" s="180"/>
      <c r="Y444" s="180"/>
      <c r="Z444" s="180"/>
      <c r="AA444" s="180"/>
      <c r="AB444" s="180"/>
      <c r="AC444" s="180"/>
      <c r="AD444" s="180"/>
      <c r="AE444" s="180"/>
      <c r="AF444" s="180"/>
      <c r="AG444" s="180"/>
      <c r="AH444" s="180"/>
      <c r="AI444" s="180"/>
    </row>
    <row r="445" spans="1:35" s="167" customFormat="1" x14ac:dyDescent="0.35">
      <c r="A445" s="21"/>
      <c r="B445" s="21"/>
      <c r="C445" s="165"/>
      <c r="D445" s="166"/>
      <c r="E445" s="167" t="str">
        <f>E$438</f>
        <v>Import duty on capital standard period flag (benchmark)</v>
      </c>
      <c r="F445" s="167" t="str">
        <f>F$438</f>
        <v>flag</v>
      </c>
      <c r="G445" s="204"/>
      <c r="H445" s="168"/>
      <c r="I445" s="167">
        <f>I$438</f>
        <v>25</v>
      </c>
      <c r="J445" s="199"/>
      <c r="K445" s="167">
        <f t="shared" ref="K445:AI445" si="153">K$438</f>
        <v>1</v>
      </c>
      <c r="L445" s="167">
        <f t="shared" si="153"/>
        <v>1</v>
      </c>
      <c r="M445" s="167">
        <f t="shared" si="153"/>
        <v>1</v>
      </c>
      <c r="N445" s="167">
        <f t="shared" si="153"/>
        <v>1</v>
      </c>
      <c r="O445" s="167">
        <f t="shared" si="153"/>
        <v>1</v>
      </c>
      <c r="P445" s="167">
        <f t="shared" si="153"/>
        <v>1</v>
      </c>
      <c r="Q445" s="167">
        <f t="shared" si="153"/>
        <v>1</v>
      </c>
      <c r="R445" s="167">
        <f t="shared" si="153"/>
        <v>1</v>
      </c>
      <c r="S445" s="167">
        <f t="shared" si="153"/>
        <v>1</v>
      </c>
      <c r="T445" s="167">
        <f t="shared" si="153"/>
        <v>1</v>
      </c>
      <c r="U445" s="167">
        <f t="shared" si="153"/>
        <v>1</v>
      </c>
      <c r="V445" s="167">
        <f t="shared" si="153"/>
        <v>1</v>
      </c>
      <c r="W445" s="167">
        <f t="shared" si="153"/>
        <v>1</v>
      </c>
      <c r="X445" s="167">
        <f t="shared" si="153"/>
        <v>1</v>
      </c>
      <c r="Y445" s="167">
        <f t="shared" si="153"/>
        <v>1</v>
      </c>
      <c r="Z445" s="167">
        <f t="shared" si="153"/>
        <v>1</v>
      </c>
      <c r="AA445" s="167">
        <f t="shared" si="153"/>
        <v>1</v>
      </c>
      <c r="AB445" s="167">
        <f t="shared" si="153"/>
        <v>1</v>
      </c>
      <c r="AC445" s="167">
        <f t="shared" si="153"/>
        <v>1</v>
      </c>
      <c r="AD445" s="167">
        <f t="shared" si="153"/>
        <v>1</v>
      </c>
      <c r="AE445" s="167">
        <f t="shared" si="153"/>
        <v>1</v>
      </c>
      <c r="AF445" s="167">
        <f t="shared" si="153"/>
        <v>1</v>
      </c>
      <c r="AG445" s="167">
        <f t="shared" si="153"/>
        <v>1</v>
      </c>
      <c r="AH445" s="167">
        <f t="shared" si="153"/>
        <v>1</v>
      </c>
      <c r="AI445" s="167">
        <f t="shared" si="153"/>
        <v>1</v>
      </c>
    </row>
    <row r="446" spans="1:35" s="84" customFormat="1" x14ac:dyDescent="0.35">
      <c r="A446" s="4"/>
      <c r="B446" s="4"/>
      <c r="C446" s="80"/>
      <c r="D446" s="81"/>
      <c r="E446" s="84" t="s">
        <v>640</v>
      </c>
      <c r="F446" s="84" t="s">
        <v>641</v>
      </c>
      <c r="G446" s="147"/>
      <c r="H446" s="147"/>
      <c r="I446" s="178">
        <f>SUM(K446:AI446)</f>
        <v>6.8174999999999999</v>
      </c>
      <c r="J446" s="178"/>
      <c r="K446" s="178">
        <f>(K441*$G442*K443)+(K441*$G444*K445)</f>
        <v>3.375</v>
      </c>
      <c r="L446" s="178">
        <f t="shared" ref="L446:AI446" si="154">(L441*$G442*L443)+(L441*$G444*L445)</f>
        <v>3.4424999999999999</v>
      </c>
      <c r="M446" s="178">
        <f t="shared" si="154"/>
        <v>0</v>
      </c>
      <c r="N446" s="178">
        <f t="shared" si="154"/>
        <v>0</v>
      </c>
      <c r="O446" s="178">
        <f t="shared" si="154"/>
        <v>0</v>
      </c>
      <c r="P446" s="178">
        <f t="shared" si="154"/>
        <v>0</v>
      </c>
      <c r="Q446" s="178">
        <f t="shared" si="154"/>
        <v>0</v>
      </c>
      <c r="R446" s="178">
        <f t="shared" si="154"/>
        <v>0</v>
      </c>
      <c r="S446" s="178">
        <f t="shared" si="154"/>
        <v>0</v>
      </c>
      <c r="T446" s="178">
        <f t="shared" si="154"/>
        <v>0</v>
      </c>
      <c r="U446" s="178">
        <f t="shared" si="154"/>
        <v>0</v>
      </c>
      <c r="V446" s="178">
        <f t="shared" si="154"/>
        <v>0</v>
      </c>
      <c r="W446" s="178">
        <f t="shared" si="154"/>
        <v>0</v>
      </c>
      <c r="X446" s="178">
        <f t="shared" si="154"/>
        <v>0</v>
      </c>
      <c r="Y446" s="178">
        <f t="shared" si="154"/>
        <v>0</v>
      </c>
      <c r="Z446" s="178">
        <f t="shared" si="154"/>
        <v>0</v>
      </c>
      <c r="AA446" s="178">
        <f t="shared" si="154"/>
        <v>0</v>
      </c>
      <c r="AB446" s="178">
        <f t="shared" si="154"/>
        <v>0</v>
      </c>
      <c r="AC446" s="178">
        <f t="shared" si="154"/>
        <v>0</v>
      </c>
      <c r="AD446" s="178">
        <f t="shared" si="154"/>
        <v>0</v>
      </c>
      <c r="AE446" s="178">
        <f t="shared" si="154"/>
        <v>0</v>
      </c>
      <c r="AF446" s="178">
        <f t="shared" si="154"/>
        <v>0</v>
      </c>
      <c r="AG446" s="178">
        <f t="shared" si="154"/>
        <v>0</v>
      </c>
      <c r="AH446" s="178">
        <f t="shared" si="154"/>
        <v>0</v>
      </c>
      <c r="AI446" s="178">
        <f t="shared" si="154"/>
        <v>0</v>
      </c>
    </row>
    <row r="447" spans="1:35" s="84" customFormat="1" x14ac:dyDescent="0.35">
      <c r="A447" s="4"/>
      <c r="B447" s="4"/>
      <c r="C447" s="80"/>
      <c r="D447" s="81"/>
      <c r="G447" s="147"/>
      <c r="H447" s="147"/>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c r="AH447" s="178"/>
      <c r="AI447" s="178"/>
    </row>
    <row r="448" spans="1:35" s="84" customFormat="1" x14ac:dyDescent="0.35">
      <c r="A448" s="4"/>
      <c r="B448" s="4"/>
      <c r="C448" s="80"/>
      <c r="D448" s="81" t="s">
        <v>53</v>
      </c>
      <c r="G448" s="147"/>
      <c r="H448" s="147"/>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c r="AH448" s="178"/>
      <c r="AI448" s="178"/>
    </row>
    <row r="449" spans="1:35" s="84" customFormat="1" x14ac:dyDescent="0.35">
      <c r="A449" s="4"/>
      <c r="B449" s="4"/>
      <c r="C449" s="80"/>
      <c r="D449" s="81"/>
      <c r="E449" s="84" t="str">
        <f>E$446</f>
        <v>Import duties on capital in nominal terms (benchmark)</v>
      </c>
      <c r="F449" s="84" t="str">
        <f>F$446</f>
        <v>M$, nominal</v>
      </c>
      <c r="G449" s="147"/>
      <c r="H449" s="147"/>
      <c r="I449" s="178">
        <f>I$446</f>
        <v>6.8174999999999999</v>
      </c>
      <c r="J449" s="178"/>
      <c r="K449" s="178">
        <f t="shared" ref="K449:AI449" si="155">K$446</f>
        <v>3.375</v>
      </c>
      <c r="L449" s="178">
        <f t="shared" si="155"/>
        <v>3.4424999999999999</v>
      </c>
      <c r="M449" s="178">
        <f t="shared" si="155"/>
        <v>0</v>
      </c>
      <c r="N449" s="178">
        <f t="shared" si="155"/>
        <v>0</v>
      </c>
      <c r="O449" s="178">
        <f t="shared" si="155"/>
        <v>0</v>
      </c>
      <c r="P449" s="178">
        <f t="shared" si="155"/>
        <v>0</v>
      </c>
      <c r="Q449" s="178">
        <f t="shared" si="155"/>
        <v>0</v>
      </c>
      <c r="R449" s="178">
        <f t="shared" si="155"/>
        <v>0</v>
      </c>
      <c r="S449" s="178">
        <f t="shared" si="155"/>
        <v>0</v>
      </c>
      <c r="T449" s="178">
        <f t="shared" si="155"/>
        <v>0</v>
      </c>
      <c r="U449" s="178">
        <f t="shared" si="155"/>
        <v>0</v>
      </c>
      <c r="V449" s="178">
        <f t="shared" si="155"/>
        <v>0</v>
      </c>
      <c r="W449" s="178">
        <f t="shared" si="155"/>
        <v>0</v>
      </c>
      <c r="X449" s="178">
        <f t="shared" si="155"/>
        <v>0</v>
      </c>
      <c r="Y449" s="178">
        <f t="shared" si="155"/>
        <v>0</v>
      </c>
      <c r="Z449" s="178">
        <f t="shared" si="155"/>
        <v>0</v>
      </c>
      <c r="AA449" s="178">
        <f t="shared" si="155"/>
        <v>0</v>
      </c>
      <c r="AB449" s="178">
        <f t="shared" si="155"/>
        <v>0</v>
      </c>
      <c r="AC449" s="178">
        <f t="shared" si="155"/>
        <v>0</v>
      </c>
      <c r="AD449" s="178">
        <f t="shared" si="155"/>
        <v>0</v>
      </c>
      <c r="AE449" s="178">
        <f t="shared" si="155"/>
        <v>0</v>
      </c>
      <c r="AF449" s="178">
        <f t="shared" si="155"/>
        <v>0</v>
      </c>
      <c r="AG449" s="178">
        <f t="shared" si="155"/>
        <v>0</v>
      </c>
      <c r="AH449" s="178">
        <f t="shared" si="155"/>
        <v>0</v>
      </c>
      <c r="AI449" s="178">
        <f t="shared" si="155"/>
        <v>0</v>
      </c>
    </row>
    <row r="450" spans="1:35" s="154" customFormat="1" x14ac:dyDescent="0.35">
      <c r="A450" s="15"/>
      <c r="B450" s="15"/>
      <c r="C450" s="152"/>
      <c r="D450" s="153"/>
      <c r="E450" s="154" t="str">
        <f>'T&amp;E'!E$32</f>
        <v>Inflation factor</v>
      </c>
      <c r="F450" s="154" t="str">
        <f>'T&amp;E'!F$32</f>
        <v>index</v>
      </c>
      <c r="G450" s="155"/>
      <c r="H450" s="155"/>
      <c r="I450" s="180"/>
      <c r="J450" s="180"/>
      <c r="K450" s="203">
        <f>'T&amp;E'!K$32</f>
        <v>1</v>
      </c>
      <c r="L450" s="203">
        <f>'T&amp;E'!L$32</f>
        <v>1.02</v>
      </c>
      <c r="M450" s="203">
        <f>'T&amp;E'!M$32</f>
        <v>1.0404</v>
      </c>
      <c r="N450" s="203">
        <f>'T&amp;E'!N$32</f>
        <v>1.0612079999999999</v>
      </c>
      <c r="O450" s="203">
        <f>'T&amp;E'!O$32</f>
        <v>1.08243216</v>
      </c>
      <c r="P450" s="203">
        <f>'T&amp;E'!P$32</f>
        <v>1.1040808032</v>
      </c>
      <c r="Q450" s="203">
        <f>'T&amp;E'!Q$32</f>
        <v>1.1261624192640001</v>
      </c>
      <c r="R450" s="203">
        <f>'T&amp;E'!R$32</f>
        <v>1.1486856676492798</v>
      </c>
      <c r="S450" s="203">
        <f>'T&amp;E'!S$32</f>
        <v>1.1716593810022655</v>
      </c>
      <c r="T450" s="203">
        <f>'T&amp;E'!T$32</f>
        <v>1.1950925686223108</v>
      </c>
      <c r="U450" s="203">
        <f>'T&amp;E'!U$32</f>
        <v>1.2189944199947571</v>
      </c>
      <c r="V450" s="203">
        <f>'T&amp;E'!V$32</f>
        <v>1.243374308394652</v>
      </c>
      <c r="W450" s="203">
        <f>'T&amp;E'!W$32</f>
        <v>1.2682417945625453</v>
      </c>
      <c r="X450" s="203">
        <f>'T&amp;E'!X$32</f>
        <v>1.2936066304537961</v>
      </c>
      <c r="Y450" s="203">
        <f>'T&amp;E'!Y$32</f>
        <v>1.3194787630628722</v>
      </c>
      <c r="Z450" s="203">
        <f>'T&amp;E'!Z$32</f>
        <v>1.3458683383241292</v>
      </c>
      <c r="AA450" s="203">
        <f>'T&amp;E'!AA$32</f>
        <v>1.372785705090612</v>
      </c>
      <c r="AB450" s="203">
        <f>'T&amp;E'!AB$32</f>
        <v>1.4002414191924244</v>
      </c>
      <c r="AC450" s="203">
        <f>'T&amp;E'!AC$32</f>
        <v>1.4282462475762727</v>
      </c>
      <c r="AD450" s="203">
        <f>'T&amp;E'!AD$32</f>
        <v>1.4568111725277981</v>
      </c>
      <c r="AE450" s="203">
        <f>'T&amp;E'!AE$32</f>
        <v>1.4859473959783542</v>
      </c>
      <c r="AF450" s="203">
        <f>'T&amp;E'!AF$32</f>
        <v>1.5156663438979212</v>
      </c>
      <c r="AG450" s="203">
        <f>'T&amp;E'!AG$32</f>
        <v>1.5459796707758797</v>
      </c>
      <c r="AH450" s="203">
        <f>'T&amp;E'!AH$32</f>
        <v>1.576899264191397</v>
      </c>
      <c r="AI450" s="203">
        <f>'T&amp;E'!AI$32</f>
        <v>1.608437249475225</v>
      </c>
    </row>
    <row r="451" spans="1:35" s="84" customFormat="1" x14ac:dyDescent="0.35">
      <c r="A451" s="4"/>
      <c r="B451" s="4"/>
      <c r="C451" s="80"/>
      <c r="D451" s="81"/>
      <c r="E451" s="84" t="s">
        <v>283</v>
      </c>
      <c r="F451" s="84" t="s">
        <v>88</v>
      </c>
      <c r="G451" s="147"/>
      <c r="H451" s="147"/>
      <c r="I451" s="178">
        <f>SUM(K451:AI451)</f>
        <v>6.75</v>
      </c>
      <c r="J451" s="178"/>
      <c r="K451" s="178">
        <f>K449/K450</f>
        <v>3.375</v>
      </c>
      <c r="L451" s="178">
        <f t="shared" ref="L451:AI451" si="156">L449/L450</f>
        <v>3.375</v>
      </c>
      <c r="M451" s="178">
        <f t="shared" si="156"/>
        <v>0</v>
      </c>
      <c r="N451" s="178">
        <f t="shared" si="156"/>
        <v>0</v>
      </c>
      <c r="O451" s="178">
        <f t="shared" si="156"/>
        <v>0</v>
      </c>
      <c r="P451" s="178">
        <f t="shared" si="156"/>
        <v>0</v>
      </c>
      <c r="Q451" s="178">
        <f t="shared" si="156"/>
        <v>0</v>
      </c>
      <c r="R451" s="178">
        <f t="shared" si="156"/>
        <v>0</v>
      </c>
      <c r="S451" s="178">
        <f t="shared" si="156"/>
        <v>0</v>
      </c>
      <c r="T451" s="178">
        <f t="shared" si="156"/>
        <v>0</v>
      </c>
      <c r="U451" s="178">
        <f t="shared" si="156"/>
        <v>0</v>
      </c>
      <c r="V451" s="178">
        <f t="shared" si="156"/>
        <v>0</v>
      </c>
      <c r="W451" s="178">
        <f t="shared" si="156"/>
        <v>0</v>
      </c>
      <c r="X451" s="178">
        <f t="shared" si="156"/>
        <v>0</v>
      </c>
      <c r="Y451" s="178">
        <f t="shared" si="156"/>
        <v>0</v>
      </c>
      <c r="Z451" s="178">
        <f t="shared" si="156"/>
        <v>0</v>
      </c>
      <c r="AA451" s="178">
        <f t="shared" si="156"/>
        <v>0</v>
      </c>
      <c r="AB451" s="178">
        <f t="shared" si="156"/>
        <v>0</v>
      </c>
      <c r="AC451" s="178">
        <f t="shared" si="156"/>
        <v>0</v>
      </c>
      <c r="AD451" s="178">
        <f t="shared" si="156"/>
        <v>0</v>
      </c>
      <c r="AE451" s="178">
        <f t="shared" si="156"/>
        <v>0</v>
      </c>
      <c r="AF451" s="178">
        <f t="shared" si="156"/>
        <v>0</v>
      </c>
      <c r="AG451" s="178">
        <f t="shared" si="156"/>
        <v>0</v>
      </c>
      <c r="AH451" s="178">
        <f t="shared" si="156"/>
        <v>0</v>
      </c>
      <c r="AI451" s="178">
        <f t="shared" si="156"/>
        <v>0</v>
      </c>
    </row>
    <row r="452" spans="1:35" s="84" customFormat="1" x14ac:dyDescent="0.35">
      <c r="A452" s="4"/>
      <c r="B452" s="4"/>
      <c r="C452" s="80"/>
      <c r="D452" s="81"/>
      <c r="G452" s="147"/>
      <c r="H452" s="147"/>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c r="AH452" s="178"/>
      <c r="AI452" s="178"/>
    </row>
    <row r="453" spans="1:35" s="84" customFormat="1" x14ac:dyDescent="0.35">
      <c r="A453" s="4"/>
      <c r="B453" s="4" t="s">
        <v>37</v>
      </c>
      <c r="C453" s="80"/>
      <c r="D453" s="81"/>
      <c r="G453" s="147"/>
      <c r="H453" s="147"/>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c r="AH453" s="178"/>
      <c r="AI453" s="178"/>
    </row>
    <row r="454" spans="1:35" s="84" customFormat="1" x14ac:dyDescent="0.35">
      <c r="A454" s="4"/>
      <c r="B454" s="4"/>
      <c r="C454" s="80"/>
      <c r="D454" s="81"/>
      <c r="G454" s="147"/>
      <c r="H454" s="147"/>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c r="AH454" s="178"/>
      <c r="AI454" s="178"/>
    </row>
    <row r="455" spans="1:35" s="84" customFormat="1" x14ac:dyDescent="0.35">
      <c r="A455" s="4"/>
      <c r="B455" s="4"/>
      <c r="C455" s="80"/>
      <c r="D455" s="81" t="s">
        <v>647</v>
      </c>
      <c r="G455" s="147"/>
      <c r="H455" s="147"/>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c r="AH455" s="178"/>
      <c r="AI455" s="178"/>
    </row>
    <row r="456" spans="1:35" s="84" customFormat="1" x14ac:dyDescent="0.35">
      <c r="A456" s="4"/>
      <c r="B456" s="4"/>
      <c r="C456" s="80"/>
      <c r="D456" s="81"/>
      <c r="E456" s="84" t="str">
        <f>E$412</f>
        <v>Import duties on consumables in nominal terms (benchmark)</v>
      </c>
      <c r="F456" s="84" t="str">
        <f>F$412</f>
        <v>M$, nominal</v>
      </c>
      <c r="G456" s="147"/>
      <c r="H456" s="147"/>
      <c r="I456" s="178">
        <f>I$412</f>
        <v>70.661040697169227</v>
      </c>
      <c r="J456" s="178"/>
      <c r="K456" s="178">
        <f t="shared" ref="K456:AI456" si="157">K$412</f>
        <v>0</v>
      </c>
      <c r="L456" s="178">
        <f t="shared" si="157"/>
        <v>0</v>
      </c>
      <c r="M456" s="178">
        <f t="shared" si="157"/>
        <v>3.021691239778038</v>
      </c>
      <c r="N456" s="178">
        <f t="shared" si="157"/>
        <v>3.3656665770735987</v>
      </c>
      <c r="O456" s="178">
        <f t="shared" si="157"/>
        <v>3.4329799086150703</v>
      </c>
      <c r="P456" s="178">
        <f t="shared" si="157"/>
        <v>3.501639506787372</v>
      </c>
      <c r="Q456" s="178">
        <f t="shared" si="157"/>
        <v>3.5716722969231194</v>
      </c>
      <c r="R456" s="178">
        <f t="shared" si="157"/>
        <v>3.643105742861581</v>
      </c>
      <c r="S456" s="178">
        <f t="shared" si="157"/>
        <v>3.7159678577188133</v>
      </c>
      <c r="T456" s="178">
        <f t="shared" si="157"/>
        <v>3.7902872148731896</v>
      </c>
      <c r="U456" s="178">
        <f t="shared" si="157"/>
        <v>3.8660929591706537</v>
      </c>
      <c r="V456" s="178">
        <f t="shared" si="157"/>
        <v>3.943414818354066</v>
      </c>
      <c r="W456" s="178">
        <f t="shared" si="157"/>
        <v>4.0222831147211471</v>
      </c>
      <c r="X456" s="178">
        <f t="shared" si="157"/>
        <v>4.10272877701557</v>
      </c>
      <c r="Y456" s="178">
        <f t="shared" si="157"/>
        <v>4.1847833525558817</v>
      </c>
      <c r="Z456" s="178">
        <f t="shared" si="157"/>
        <v>4.2684790196069988</v>
      </c>
      <c r="AA456" s="178">
        <f t="shared" si="157"/>
        <v>4.3538485999991394</v>
      </c>
      <c r="AB456" s="178">
        <f t="shared" si="157"/>
        <v>4.4409255719991227</v>
      </c>
      <c r="AC456" s="178">
        <f t="shared" si="157"/>
        <v>4.5297440834391045</v>
      </c>
      <c r="AD456" s="178">
        <f t="shared" si="157"/>
        <v>4.5468180365206328</v>
      </c>
      <c r="AE456" s="178">
        <f t="shared" si="157"/>
        <v>0.35891201915612031</v>
      </c>
      <c r="AF456" s="178">
        <f t="shared" si="157"/>
        <v>0</v>
      </c>
      <c r="AG456" s="178">
        <f t="shared" si="157"/>
        <v>0</v>
      </c>
      <c r="AH456" s="178">
        <f t="shared" si="157"/>
        <v>0</v>
      </c>
      <c r="AI456" s="178">
        <f t="shared" si="157"/>
        <v>0</v>
      </c>
    </row>
    <row r="457" spans="1:35" s="84" customFormat="1" x14ac:dyDescent="0.35">
      <c r="A457" s="4"/>
      <c r="B457" s="4"/>
      <c r="C457" s="80"/>
      <c r="D457" s="81"/>
      <c r="E457" s="84" t="str">
        <f>E$446</f>
        <v>Import duties on capital in nominal terms (benchmark)</v>
      </c>
      <c r="F457" s="84" t="str">
        <f>F$446</f>
        <v>M$, nominal</v>
      </c>
      <c r="G457" s="147"/>
      <c r="H457" s="147"/>
      <c r="I457" s="178">
        <f>I$446</f>
        <v>6.8174999999999999</v>
      </c>
      <c r="J457" s="178"/>
      <c r="K457" s="178">
        <f t="shared" ref="K457:AI457" si="158">K$446</f>
        <v>3.375</v>
      </c>
      <c r="L457" s="178">
        <f t="shared" si="158"/>
        <v>3.4424999999999999</v>
      </c>
      <c r="M457" s="178">
        <f t="shared" si="158"/>
        <v>0</v>
      </c>
      <c r="N457" s="178">
        <f t="shared" si="158"/>
        <v>0</v>
      </c>
      <c r="O457" s="178">
        <f t="shared" si="158"/>
        <v>0</v>
      </c>
      <c r="P457" s="178">
        <f t="shared" si="158"/>
        <v>0</v>
      </c>
      <c r="Q457" s="178">
        <f t="shared" si="158"/>
        <v>0</v>
      </c>
      <c r="R457" s="178">
        <f t="shared" si="158"/>
        <v>0</v>
      </c>
      <c r="S457" s="178">
        <f t="shared" si="158"/>
        <v>0</v>
      </c>
      <c r="T457" s="178">
        <f t="shared" si="158"/>
        <v>0</v>
      </c>
      <c r="U457" s="178">
        <f t="shared" si="158"/>
        <v>0</v>
      </c>
      <c r="V457" s="178">
        <f t="shared" si="158"/>
        <v>0</v>
      </c>
      <c r="W457" s="178">
        <f t="shared" si="158"/>
        <v>0</v>
      </c>
      <c r="X457" s="178">
        <f t="shared" si="158"/>
        <v>0</v>
      </c>
      <c r="Y457" s="178">
        <f t="shared" si="158"/>
        <v>0</v>
      </c>
      <c r="Z457" s="178">
        <f t="shared" si="158"/>
        <v>0</v>
      </c>
      <c r="AA457" s="178">
        <f t="shared" si="158"/>
        <v>0</v>
      </c>
      <c r="AB457" s="178">
        <f t="shared" si="158"/>
        <v>0</v>
      </c>
      <c r="AC457" s="178">
        <f t="shared" si="158"/>
        <v>0</v>
      </c>
      <c r="AD457" s="178">
        <f t="shared" si="158"/>
        <v>0</v>
      </c>
      <c r="AE457" s="178">
        <f t="shared" si="158"/>
        <v>0</v>
      </c>
      <c r="AF457" s="178">
        <f t="shared" si="158"/>
        <v>0</v>
      </c>
      <c r="AG457" s="178">
        <f t="shared" si="158"/>
        <v>0</v>
      </c>
      <c r="AH457" s="178">
        <f t="shared" si="158"/>
        <v>0</v>
      </c>
      <c r="AI457" s="178">
        <f t="shared" si="158"/>
        <v>0</v>
      </c>
    </row>
    <row r="458" spans="1:35" s="84" customFormat="1" x14ac:dyDescent="0.35">
      <c r="A458" s="4"/>
      <c r="B458" s="4"/>
      <c r="C458" s="80"/>
      <c r="D458" s="81"/>
      <c r="E458" s="84" t="s">
        <v>648</v>
      </c>
      <c r="F458" s="84" t="s">
        <v>641</v>
      </c>
      <c r="G458" s="147"/>
      <c r="H458" s="147"/>
      <c r="I458" s="178">
        <f>SUM(K458:AI458)</f>
        <v>77.478540697169208</v>
      </c>
      <c r="J458" s="178"/>
      <c r="K458" s="178">
        <f>SUM(K456:K457)</f>
        <v>3.375</v>
      </c>
      <c r="L458" s="178">
        <f t="shared" ref="L458:AI458" si="159">SUM(L456:L457)</f>
        <v>3.4424999999999999</v>
      </c>
      <c r="M458" s="178">
        <f t="shared" si="159"/>
        <v>3.021691239778038</v>
      </c>
      <c r="N458" s="178">
        <f t="shared" si="159"/>
        <v>3.3656665770735987</v>
      </c>
      <c r="O458" s="178">
        <f t="shared" si="159"/>
        <v>3.4329799086150703</v>
      </c>
      <c r="P458" s="178">
        <f t="shared" si="159"/>
        <v>3.501639506787372</v>
      </c>
      <c r="Q458" s="178">
        <f t="shared" si="159"/>
        <v>3.5716722969231194</v>
      </c>
      <c r="R458" s="178">
        <f t="shared" si="159"/>
        <v>3.643105742861581</v>
      </c>
      <c r="S458" s="178">
        <f t="shared" si="159"/>
        <v>3.7159678577188133</v>
      </c>
      <c r="T458" s="178">
        <f t="shared" si="159"/>
        <v>3.7902872148731896</v>
      </c>
      <c r="U458" s="178">
        <f t="shared" si="159"/>
        <v>3.8660929591706537</v>
      </c>
      <c r="V458" s="178">
        <f t="shared" si="159"/>
        <v>3.943414818354066</v>
      </c>
      <c r="W458" s="178">
        <f t="shared" si="159"/>
        <v>4.0222831147211471</v>
      </c>
      <c r="X458" s="178">
        <f t="shared" si="159"/>
        <v>4.10272877701557</v>
      </c>
      <c r="Y458" s="178">
        <f t="shared" si="159"/>
        <v>4.1847833525558817</v>
      </c>
      <c r="Z458" s="178">
        <f t="shared" si="159"/>
        <v>4.2684790196069988</v>
      </c>
      <c r="AA458" s="178">
        <f t="shared" si="159"/>
        <v>4.3538485999991394</v>
      </c>
      <c r="AB458" s="178">
        <f t="shared" si="159"/>
        <v>4.4409255719991227</v>
      </c>
      <c r="AC458" s="178">
        <f t="shared" si="159"/>
        <v>4.5297440834391045</v>
      </c>
      <c r="AD458" s="178">
        <f t="shared" si="159"/>
        <v>4.5468180365206328</v>
      </c>
      <c r="AE458" s="178">
        <f t="shared" si="159"/>
        <v>0.35891201915612031</v>
      </c>
      <c r="AF458" s="178">
        <f t="shared" si="159"/>
        <v>0</v>
      </c>
      <c r="AG458" s="178">
        <f t="shared" si="159"/>
        <v>0</v>
      </c>
      <c r="AH458" s="178">
        <f t="shared" si="159"/>
        <v>0</v>
      </c>
      <c r="AI458" s="178">
        <f t="shared" si="159"/>
        <v>0</v>
      </c>
    </row>
    <row r="459" spans="1:35" s="84" customFormat="1" x14ac:dyDescent="0.35">
      <c r="A459" s="4"/>
      <c r="B459" s="4"/>
      <c r="C459" s="80"/>
      <c r="D459" s="81"/>
      <c r="G459" s="147"/>
      <c r="H459" s="147"/>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c r="AH459" s="178"/>
      <c r="AI459" s="178"/>
    </row>
    <row r="460" spans="1:35" s="84" customFormat="1" x14ac:dyDescent="0.35">
      <c r="A460" s="4"/>
      <c r="B460" s="4"/>
      <c r="C460" s="80"/>
      <c r="D460" s="81" t="s">
        <v>37</v>
      </c>
      <c r="G460" s="147"/>
      <c r="H460" s="147"/>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c r="AH460" s="178"/>
      <c r="AI460" s="178"/>
    </row>
    <row r="461" spans="1:35" s="84" customFormat="1" x14ac:dyDescent="0.35">
      <c r="A461" s="4"/>
      <c r="B461" s="4"/>
      <c r="C461" s="80"/>
      <c r="D461" s="81"/>
      <c r="E461" s="84" t="str">
        <f>E$458</f>
        <v>Import duties in nominal terms (benchmark)</v>
      </c>
      <c r="F461" s="84" t="str">
        <f>F$458</f>
        <v>M$, nominal</v>
      </c>
      <c r="G461" s="147"/>
      <c r="H461" s="147"/>
      <c r="I461" s="178">
        <f>I$458</f>
        <v>77.478540697169208</v>
      </c>
      <c r="J461" s="178"/>
      <c r="K461" s="178">
        <f t="shared" ref="K461:AI461" si="160">K$458</f>
        <v>3.375</v>
      </c>
      <c r="L461" s="178">
        <f t="shared" si="160"/>
        <v>3.4424999999999999</v>
      </c>
      <c r="M461" s="178">
        <f t="shared" si="160"/>
        <v>3.021691239778038</v>
      </c>
      <c r="N461" s="178">
        <f t="shared" si="160"/>
        <v>3.3656665770735987</v>
      </c>
      <c r="O461" s="178">
        <f t="shared" si="160"/>
        <v>3.4329799086150703</v>
      </c>
      <c r="P461" s="178">
        <f t="shared" si="160"/>
        <v>3.501639506787372</v>
      </c>
      <c r="Q461" s="178">
        <f t="shared" si="160"/>
        <v>3.5716722969231194</v>
      </c>
      <c r="R461" s="178">
        <f t="shared" si="160"/>
        <v>3.643105742861581</v>
      </c>
      <c r="S461" s="178">
        <f t="shared" si="160"/>
        <v>3.7159678577188133</v>
      </c>
      <c r="T461" s="178">
        <f t="shared" si="160"/>
        <v>3.7902872148731896</v>
      </c>
      <c r="U461" s="178">
        <f t="shared" si="160"/>
        <v>3.8660929591706537</v>
      </c>
      <c r="V461" s="178">
        <f t="shared" si="160"/>
        <v>3.943414818354066</v>
      </c>
      <c r="W461" s="178">
        <f t="shared" si="160"/>
        <v>4.0222831147211471</v>
      </c>
      <c r="X461" s="178">
        <f t="shared" si="160"/>
        <v>4.10272877701557</v>
      </c>
      <c r="Y461" s="178">
        <f t="shared" si="160"/>
        <v>4.1847833525558817</v>
      </c>
      <c r="Z461" s="178">
        <f t="shared" si="160"/>
        <v>4.2684790196069988</v>
      </c>
      <c r="AA461" s="178">
        <f t="shared" si="160"/>
        <v>4.3538485999991394</v>
      </c>
      <c r="AB461" s="178">
        <f t="shared" si="160"/>
        <v>4.4409255719991227</v>
      </c>
      <c r="AC461" s="178">
        <f t="shared" si="160"/>
        <v>4.5297440834391045</v>
      </c>
      <c r="AD461" s="178">
        <f t="shared" si="160"/>
        <v>4.5468180365206328</v>
      </c>
      <c r="AE461" s="178">
        <f t="shared" si="160"/>
        <v>0.35891201915612031</v>
      </c>
      <c r="AF461" s="178">
        <f t="shared" si="160"/>
        <v>0</v>
      </c>
      <c r="AG461" s="178">
        <f t="shared" si="160"/>
        <v>0</v>
      </c>
      <c r="AH461" s="178">
        <f t="shared" si="160"/>
        <v>0</v>
      </c>
      <c r="AI461" s="178">
        <f t="shared" si="160"/>
        <v>0</v>
      </c>
    </row>
    <row r="462" spans="1:35" s="154" customFormat="1" x14ac:dyDescent="0.35">
      <c r="A462" s="15"/>
      <c r="B462" s="15"/>
      <c r="C462" s="152"/>
      <c r="D462" s="153"/>
      <c r="E462" s="154" t="str">
        <f>'T&amp;E'!E$32</f>
        <v>Inflation factor</v>
      </c>
      <c r="F462" s="154" t="str">
        <f>'T&amp;E'!F$32</f>
        <v>index</v>
      </c>
      <c r="G462" s="155"/>
      <c r="H462" s="155"/>
      <c r="I462" s="180"/>
      <c r="J462" s="180"/>
      <c r="K462" s="203">
        <f>'T&amp;E'!K$32</f>
        <v>1</v>
      </c>
      <c r="L462" s="203">
        <f>'T&amp;E'!L$32</f>
        <v>1.02</v>
      </c>
      <c r="M462" s="203">
        <f>'T&amp;E'!M$32</f>
        <v>1.0404</v>
      </c>
      <c r="N462" s="203">
        <f>'T&amp;E'!N$32</f>
        <v>1.0612079999999999</v>
      </c>
      <c r="O462" s="203">
        <f>'T&amp;E'!O$32</f>
        <v>1.08243216</v>
      </c>
      <c r="P462" s="203">
        <f>'T&amp;E'!P$32</f>
        <v>1.1040808032</v>
      </c>
      <c r="Q462" s="203">
        <f>'T&amp;E'!Q$32</f>
        <v>1.1261624192640001</v>
      </c>
      <c r="R462" s="203">
        <f>'T&amp;E'!R$32</f>
        <v>1.1486856676492798</v>
      </c>
      <c r="S462" s="203">
        <f>'T&amp;E'!S$32</f>
        <v>1.1716593810022655</v>
      </c>
      <c r="T462" s="203">
        <f>'T&amp;E'!T$32</f>
        <v>1.1950925686223108</v>
      </c>
      <c r="U462" s="203">
        <f>'T&amp;E'!U$32</f>
        <v>1.2189944199947571</v>
      </c>
      <c r="V462" s="203">
        <f>'T&amp;E'!V$32</f>
        <v>1.243374308394652</v>
      </c>
      <c r="W462" s="203">
        <f>'T&amp;E'!W$32</f>
        <v>1.2682417945625453</v>
      </c>
      <c r="X462" s="203">
        <f>'T&amp;E'!X$32</f>
        <v>1.2936066304537961</v>
      </c>
      <c r="Y462" s="203">
        <f>'T&amp;E'!Y$32</f>
        <v>1.3194787630628722</v>
      </c>
      <c r="Z462" s="203">
        <f>'T&amp;E'!Z$32</f>
        <v>1.3458683383241292</v>
      </c>
      <c r="AA462" s="203">
        <f>'T&amp;E'!AA$32</f>
        <v>1.372785705090612</v>
      </c>
      <c r="AB462" s="203">
        <f>'T&amp;E'!AB$32</f>
        <v>1.4002414191924244</v>
      </c>
      <c r="AC462" s="203">
        <f>'T&amp;E'!AC$32</f>
        <v>1.4282462475762727</v>
      </c>
      <c r="AD462" s="203">
        <f>'T&amp;E'!AD$32</f>
        <v>1.4568111725277981</v>
      </c>
      <c r="AE462" s="203">
        <f>'T&amp;E'!AE$32</f>
        <v>1.4859473959783542</v>
      </c>
      <c r="AF462" s="203">
        <f>'T&amp;E'!AF$32</f>
        <v>1.5156663438979212</v>
      </c>
      <c r="AG462" s="203">
        <f>'T&amp;E'!AG$32</f>
        <v>1.5459796707758797</v>
      </c>
      <c r="AH462" s="203">
        <f>'T&amp;E'!AH$32</f>
        <v>1.576899264191397</v>
      </c>
      <c r="AI462" s="203">
        <f>'T&amp;E'!AI$32</f>
        <v>1.608437249475225</v>
      </c>
    </row>
    <row r="463" spans="1:35" s="162" customFormat="1" x14ac:dyDescent="0.35">
      <c r="A463" s="35"/>
      <c r="B463" s="35"/>
      <c r="C463" s="160"/>
      <c r="D463" s="161"/>
      <c r="E463" s="162" t="s">
        <v>290</v>
      </c>
      <c r="F463" s="162" t="s">
        <v>88</v>
      </c>
      <c r="G463" s="163"/>
      <c r="H463" s="163"/>
      <c r="I463" s="433">
        <f>SUM(K463:AI463)</f>
        <v>63.761653125000024</v>
      </c>
      <c r="J463" s="433"/>
      <c r="K463" s="433">
        <f>K461/K462</f>
        <v>3.375</v>
      </c>
      <c r="L463" s="433">
        <f t="shared" ref="L463:AI463" si="161">L461/L462</f>
        <v>3.375</v>
      </c>
      <c r="M463" s="433">
        <f t="shared" si="161"/>
        <v>2.9043552862149538</v>
      </c>
      <c r="N463" s="433">
        <f t="shared" si="161"/>
        <v>3.1715427862149541</v>
      </c>
      <c r="O463" s="433">
        <f t="shared" si="161"/>
        <v>3.1715427862149537</v>
      </c>
      <c r="P463" s="433">
        <f t="shared" si="161"/>
        <v>3.1715427862149537</v>
      </c>
      <c r="Q463" s="433">
        <f t="shared" si="161"/>
        <v>3.1715427862149537</v>
      </c>
      <c r="R463" s="433">
        <f t="shared" si="161"/>
        <v>3.1715427862149537</v>
      </c>
      <c r="S463" s="433">
        <f t="shared" si="161"/>
        <v>3.1715427862149537</v>
      </c>
      <c r="T463" s="433">
        <f t="shared" si="161"/>
        <v>3.1715427862149537</v>
      </c>
      <c r="U463" s="433">
        <f t="shared" si="161"/>
        <v>3.1715427862149541</v>
      </c>
      <c r="V463" s="433">
        <f t="shared" si="161"/>
        <v>3.1715427862149541</v>
      </c>
      <c r="W463" s="433">
        <f t="shared" si="161"/>
        <v>3.1715427862149532</v>
      </c>
      <c r="X463" s="433">
        <f t="shared" si="161"/>
        <v>3.1715427862149532</v>
      </c>
      <c r="Y463" s="433">
        <f t="shared" si="161"/>
        <v>3.1715427862149532</v>
      </c>
      <c r="Z463" s="433">
        <f t="shared" si="161"/>
        <v>3.1715427862149537</v>
      </c>
      <c r="AA463" s="433">
        <f t="shared" si="161"/>
        <v>3.1715427862149537</v>
      </c>
      <c r="AB463" s="433">
        <f t="shared" si="161"/>
        <v>3.1715427862149537</v>
      </c>
      <c r="AC463" s="433">
        <f t="shared" si="161"/>
        <v>3.1715427862149537</v>
      </c>
      <c r="AD463" s="433">
        <f t="shared" si="161"/>
        <v>3.1210757593457932</v>
      </c>
      <c r="AE463" s="433">
        <f t="shared" si="161"/>
        <v>0.24153749999999904</v>
      </c>
      <c r="AF463" s="433">
        <f t="shared" si="161"/>
        <v>0</v>
      </c>
      <c r="AG463" s="433">
        <f t="shared" si="161"/>
        <v>0</v>
      </c>
      <c r="AH463" s="433">
        <f t="shared" si="161"/>
        <v>0</v>
      </c>
      <c r="AI463" s="433">
        <f t="shared" si="161"/>
        <v>0</v>
      </c>
    </row>
    <row r="464" spans="1:35" s="84" customFormat="1" x14ac:dyDescent="0.35">
      <c r="A464" s="4"/>
      <c r="B464" s="4"/>
      <c r="C464" s="80"/>
      <c r="G464" s="147"/>
      <c r="H464" s="147"/>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c r="AH464" s="178"/>
      <c r="AI464" s="178"/>
    </row>
    <row r="465" spans="1:35" x14ac:dyDescent="0.35">
      <c r="D465" s="81" t="s">
        <v>40</v>
      </c>
    </row>
    <row r="466" spans="1:35" x14ac:dyDescent="0.35">
      <c r="E466" s="46" t="str">
        <f>E$463</f>
        <v>Import duties (benchmark)</v>
      </c>
      <c r="F466" s="46" t="str">
        <f>F$463</f>
        <v>M$</v>
      </c>
      <c r="I466" s="199">
        <f>I$463</f>
        <v>63.761653125000024</v>
      </c>
      <c r="J466" s="199"/>
      <c r="K466" s="199">
        <f t="shared" ref="K466:AI466" si="162">K$463</f>
        <v>3.375</v>
      </c>
      <c r="L466" s="199">
        <f t="shared" si="162"/>
        <v>3.375</v>
      </c>
      <c r="M466" s="199">
        <f t="shared" si="162"/>
        <v>2.9043552862149538</v>
      </c>
      <c r="N466" s="199">
        <f t="shared" si="162"/>
        <v>3.1715427862149541</v>
      </c>
      <c r="O466" s="199">
        <f t="shared" si="162"/>
        <v>3.1715427862149537</v>
      </c>
      <c r="P466" s="199">
        <f t="shared" si="162"/>
        <v>3.1715427862149537</v>
      </c>
      <c r="Q466" s="199">
        <f t="shared" si="162"/>
        <v>3.1715427862149537</v>
      </c>
      <c r="R466" s="199">
        <f t="shared" si="162"/>
        <v>3.1715427862149537</v>
      </c>
      <c r="S466" s="199">
        <f t="shared" si="162"/>
        <v>3.1715427862149537</v>
      </c>
      <c r="T466" s="199">
        <f t="shared" si="162"/>
        <v>3.1715427862149537</v>
      </c>
      <c r="U466" s="199">
        <f t="shared" si="162"/>
        <v>3.1715427862149541</v>
      </c>
      <c r="V466" s="199">
        <f t="shared" si="162"/>
        <v>3.1715427862149541</v>
      </c>
      <c r="W466" s="199">
        <f t="shared" si="162"/>
        <v>3.1715427862149532</v>
      </c>
      <c r="X466" s="199">
        <f t="shared" si="162"/>
        <v>3.1715427862149532</v>
      </c>
      <c r="Y466" s="199">
        <f t="shared" si="162"/>
        <v>3.1715427862149532</v>
      </c>
      <c r="Z466" s="199">
        <f t="shared" si="162"/>
        <v>3.1715427862149537</v>
      </c>
      <c r="AA466" s="199">
        <f t="shared" si="162"/>
        <v>3.1715427862149537</v>
      </c>
      <c r="AB466" s="199">
        <f t="shared" si="162"/>
        <v>3.1715427862149537</v>
      </c>
      <c r="AC466" s="199">
        <f t="shared" si="162"/>
        <v>3.1715427862149537</v>
      </c>
      <c r="AD466" s="199">
        <f t="shared" si="162"/>
        <v>3.1210757593457932</v>
      </c>
      <c r="AE466" s="199">
        <f t="shared" si="162"/>
        <v>0.24153749999999904</v>
      </c>
      <c r="AF466" s="199">
        <f t="shared" si="162"/>
        <v>0</v>
      </c>
      <c r="AG466" s="199">
        <f t="shared" si="162"/>
        <v>0</v>
      </c>
      <c r="AH466" s="199">
        <f t="shared" si="162"/>
        <v>0</v>
      </c>
      <c r="AI466" s="199">
        <f t="shared" si="162"/>
        <v>0</v>
      </c>
    </row>
    <row r="467" spans="1:35" s="162" customFormat="1" x14ac:dyDescent="0.35">
      <c r="A467" s="35"/>
      <c r="B467" s="35"/>
      <c r="C467" s="160"/>
      <c r="D467" s="161"/>
      <c r="E467" s="162" t="s">
        <v>335</v>
      </c>
      <c r="F467" s="162" t="s">
        <v>88</v>
      </c>
      <c r="G467" s="433">
        <f>SUM(K$466:AI$466)</f>
        <v>63.761653125000024</v>
      </c>
      <c r="H467" s="163"/>
      <c r="I467" s="433"/>
      <c r="J467" s="433"/>
      <c r="K467" s="433"/>
      <c r="L467" s="433"/>
      <c r="M467" s="433"/>
      <c r="N467" s="433"/>
      <c r="O467" s="433"/>
      <c r="P467" s="433"/>
      <c r="Q467" s="433"/>
      <c r="R467" s="433"/>
      <c r="S467" s="433"/>
      <c r="T467" s="433"/>
      <c r="U467" s="433"/>
      <c r="V467" s="433"/>
      <c r="W467" s="433"/>
      <c r="X467" s="433"/>
      <c r="Y467" s="433"/>
      <c r="Z467" s="433"/>
      <c r="AA467" s="433"/>
      <c r="AB467" s="433"/>
      <c r="AC467" s="433"/>
      <c r="AD467" s="433"/>
      <c r="AE467" s="433"/>
      <c r="AF467" s="433"/>
      <c r="AG467" s="433"/>
      <c r="AH467" s="433"/>
      <c r="AI467" s="433"/>
    </row>
    <row r="468" spans="1:35" s="84" customFormat="1" x14ac:dyDescent="0.35">
      <c r="A468" s="4"/>
      <c r="B468" s="4"/>
      <c r="C468" s="80"/>
      <c r="D468" s="81"/>
      <c r="G468" s="147"/>
      <c r="H468" s="147"/>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c r="AH468" s="178"/>
      <c r="AI468" s="178"/>
    </row>
    <row r="469" spans="1:35" s="84" customFormat="1" x14ac:dyDescent="0.35">
      <c r="A469" s="4"/>
      <c r="B469" s="4"/>
      <c r="C469" s="80"/>
      <c r="D469" s="81" t="s">
        <v>374</v>
      </c>
      <c r="G469" s="147"/>
      <c r="H469" s="147"/>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c r="AH469" s="178"/>
      <c r="AI469" s="178"/>
    </row>
    <row r="470" spans="1:35" x14ac:dyDescent="0.35">
      <c r="E470" s="46" t="str">
        <f>E$463</f>
        <v>Import duties (benchmark)</v>
      </c>
      <c r="F470" s="46" t="str">
        <f>F$463</f>
        <v>M$</v>
      </c>
      <c r="I470" s="199">
        <f>I$463</f>
        <v>63.761653125000024</v>
      </c>
      <c r="J470" s="199"/>
      <c r="K470" s="199">
        <f t="shared" ref="K470:AI470" si="163">K$463</f>
        <v>3.375</v>
      </c>
      <c r="L470" s="199">
        <f t="shared" si="163"/>
        <v>3.375</v>
      </c>
      <c r="M470" s="199">
        <f t="shared" si="163"/>
        <v>2.9043552862149538</v>
      </c>
      <c r="N470" s="199">
        <f t="shared" si="163"/>
        <v>3.1715427862149541</v>
      </c>
      <c r="O470" s="199">
        <f t="shared" si="163"/>
        <v>3.1715427862149537</v>
      </c>
      <c r="P470" s="199">
        <f t="shared" si="163"/>
        <v>3.1715427862149537</v>
      </c>
      <c r="Q470" s="199">
        <f t="shared" si="163"/>
        <v>3.1715427862149537</v>
      </c>
      <c r="R470" s="199">
        <f t="shared" si="163"/>
        <v>3.1715427862149537</v>
      </c>
      <c r="S470" s="199">
        <f t="shared" si="163"/>
        <v>3.1715427862149537</v>
      </c>
      <c r="T470" s="199">
        <f t="shared" si="163"/>
        <v>3.1715427862149537</v>
      </c>
      <c r="U470" s="199">
        <f t="shared" si="163"/>
        <v>3.1715427862149541</v>
      </c>
      <c r="V470" s="199">
        <f t="shared" si="163"/>
        <v>3.1715427862149541</v>
      </c>
      <c r="W470" s="199">
        <f t="shared" si="163"/>
        <v>3.1715427862149532</v>
      </c>
      <c r="X470" s="199">
        <f t="shared" si="163"/>
        <v>3.1715427862149532</v>
      </c>
      <c r="Y470" s="199">
        <f t="shared" si="163"/>
        <v>3.1715427862149532</v>
      </c>
      <c r="Z470" s="199">
        <f t="shared" si="163"/>
        <v>3.1715427862149537</v>
      </c>
      <c r="AA470" s="199">
        <f t="shared" si="163"/>
        <v>3.1715427862149537</v>
      </c>
      <c r="AB470" s="199">
        <f t="shared" si="163"/>
        <v>3.1715427862149537</v>
      </c>
      <c r="AC470" s="199">
        <f t="shared" si="163"/>
        <v>3.1715427862149537</v>
      </c>
      <c r="AD470" s="199">
        <f t="shared" si="163"/>
        <v>3.1210757593457932</v>
      </c>
      <c r="AE470" s="199">
        <f t="shared" si="163"/>
        <v>0.24153749999999904</v>
      </c>
      <c r="AF470" s="199">
        <f t="shared" si="163"/>
        <v>0</v>
      </c>
      <c r="AG470" s="199">
        <f t="shared" si="163"/>
        <v>0</v>
      </c>
      <c r="AH470" s="199">
        <f t="shared" si="163"/>
        <v>0</v>
      </c>
      <c r="AI470" s="199">
        <f t="shared" si="163"/>
        <v>0</v>
      </c>
    </row>
    <row r="471" spans="1:35" s="154" customFormat="1" x14ac:dyDescent="0.35">
      <c r="A471" s="15"/>
      <c r="B471" s="15"/>
      <c r="C471" s="152"/>
      <c r="D471" s="153"/>
      <c r="E471" s="154" t="str">
        <f>'T&amp;E'!E$36</f>
        <v>Government discount factor</v>
      </c>
      <c r="F471" s="154" t="str">
        <f>'T&amp;E'!F$36</f>
        <v>index</v>
      </c>
      <c r="G471" s="155"/>
      <c r="H471" s="155"/>
      <c r="I471" s="180"/>
      <c r="J471" s="180"/>
      <c r="K471" s="203">
        <f>'T&amp;E'!K$36</f>
        <v>1</v>
      </c>
      <c r="L471" s="203">
        <f>'T&amp;E'!L$36</f>
        <v>0.90909090909090906</v>
      </c>
      <c r="M471" s="203">
        <f>'T&amp;E'!M$36</f>
        <v>0.82644628099173545</v>
      </c>
      <c r="N471" s="203">
        <f>'T&amp;E'!N$36</f>
        <v>0.75131480090157754</v>
      </c>
      <c r="O471" s="203">
        <f>'T&amp;E'!O$36</f>
        <v>0.68301345536507052</v>
      </c>
      <c r="P471" s="203">
        <f>'T&amp;E'!P$36</f>
        <v>0.62092132305915493</v>
      </c>
      <c r="Q471" s="203">
        <f>'T&amp;E'!Q$36</f>
        <v>0.56447393005377722</v>
      </c>
      <c r="R471" s="203">
        <f>'T&amp;E'!R$36</f>
        <v>0.51315811823070645</v>
      </c>
      <c r="S471" s="203">
        <f>'T&amp;E'!S$36</f>
        <v>0.46650738020973315</v>
      </c>
      <c r="T471" s="203">
        <f>'T&amp;E'!T$36</f>
        <v>0.42409761837248466</v>
      </c>
      <c r="U471" s="203">
        <f>'T&amp;E'!U$36</f>
        <v>0.38554328942953148</v>
      </c>
      <c r="V471" s="203">
        <f>'T&amp;E'!V$36</f>
        <v>0.3504938994813922</v>
      </c>
      <c r="W471" s="203">
        <f>'T&amp;E'!W$36</f>
        <v>0.31863081771035656</v>
      </c>
      <c r="X471" s="203">
        <f>'T&amp;E'!X$36</f>
        <v>0.28966437973668779</v>
      </c>
      <c r="Y471" s="203">
        <f>'T&amp;E'!Y$36</f>
        <v>0.26333125430607973</v>
      </c>
      <c r="Z471" s="203">
        <f>'T&amp;E'!Z$36</f>
        <v>0.23939204936916339</v>
      </c>
      <c r="AA471" s="203">
        <f>'T&amp;E'!AA$36</f>
        <v>0.21762913579014853</v>
      </c>
      <c r="AB471" s="203">
        <f>'T&amp;E'!AB$36</f>
        <v>0.19784466890013502</v>
      </c>
      <c r="AC471" s="203">
        <f>'T&amp;E'!AC$36</f>
        <v>0.17985878990921364</v>
      </c>
      <c r="AD471" s="203">
        <f>'T&amp;E'!AD$36</f>
        <v>0.16350799082655781</v>
      </c>
      <c r="AE471" s="203">
        <f>'T&amp;E'!AE$36</f>
        <v>0.14864362802414349</v>
      </c>
      <c r="AF471" s="203">
        <f>'T&amp;E'!AF$36</f>
        <v>0.13513057093103953</v>
      </c>
      <c r="AG471" s="203">
        <f>'T&amp;E'!AG$36</f>
        <v>0.12284597357367227</v>
      </c>
      <c r="AH471" s="203">
        <f>'T&amp;E'!AH$36</f>
        <v>0.11167815779424752</v>
      </c>
      <c r="AI471" s="203">
        <f>'T&amp;E'!AI$36</f>
        <v>0.10152559799477048</v>
      </c>
    </row>
    <row r="472" spans="1:35" s="162" customFormat="1" x14ac:dyDescent="0.35">
      <c r="A472" s="35"/>
      <c r="B472" s="35"/>
      <c r="C472" s="160"/>
      <c r="D472" s="161"/>
      <c r="E472" s="162" t="s">
        <v>438</v>
      </c>
      <c r="F472" s="162" t="s">
        <v>230</v>
      </c>
      <c r="G472" s="163"/>
      <c r="H472" s="163"/>
      <c r="I472" s="433">
        <f>SUM(K472:AI472)</f>
        <v>29.896498210080804</v>
      </c>
      <c r="J472" s="433"/>
      <c r="K472" s="433">
        <f>K470*K471</f>
        <v>3.375</v>
      </c>
      <c r="L472" s="433">
        <f t="shared" ref="L472:AI472" si="164">L470*L471</f>
        <v>3.0681818181818179</v>
      </c>
      <c r="M472" s="433">
        <f t="shared" si="164"/>
        <v>2.4002936249710358</v>
      </c>
      <c r="N472" s="433">
        <f t="shared" si="164"/>
        <v>2.3828270369759226</v>
      </c>
      <c r="O472" s="433">
        <f t="shared" si="164"/>
        <v>2.1662063972508387</v>
      </c>
      <c r="P472" s="433">
        <f t="shared" si="164"/>
        <v>1.9692785429553077</v>
      </c>
      <c r="Q472" s="433">
        <f t="shared" si="164"/>
        <v>1.7902532208684614</v>
      </c>
      <c r="R472" s="433">
        <f t="shared" si="164"/>
        <v>1.6275029280622373</v>
      </c>
      <c r="S472" s="433">
        <f t="shared" si="164"/>
        <v>1.4795481164202158</v>
      </c>
      <c r="T472" s="433">
        <f t="shared" si="164"/>
        <v>1.3450437422001962</v>
      </c>
      <c r="U472" s="433">
        <f t="shared" si="164"/>
        <v>1.2227670383638147</v>
      </c>
      <c r="V472" s="433">
        <f t="shared" si="164"/>
        <v>1.1116063985125586</v>
      </c>
      <c r="W472" s="433">
        <f t="shared" si="164"/>
        <v>1.0105512713750531</v>
      </c>
      <c r="X472" s="433">
        <f t="shared" si="164"/>
        <v>0.91868297397732102</v>
      </c>
      <c r="Y472" s="433">
        <f t="shared" si="164"/>
        <v>0.8351663399793825</v>
      </c>
      <c r="Z472" s="433">
        <f t="shared" si="164"/>
        <v>0.75924212725398421</v>
      </c>
      <c r="AA472" s="433">
        <f t="shared" si="164"/>
        <v>0.69022011568544017</v>
      </c>
      <c r="AB472" s="433">
        <f t="shared" si="164"/>
        <v>0.62747283244130925</v>
      </c>
      <c r="AC472" s="433">
        <f t="shared" si="164"/>
        <v>0.57042984767391747</v>
      </c>
      <c r="AD472" s="433">
        <f t="shared" si="164"/>
        <v>0.51032082662810396</v>
      </c>
      <c r="AE472" s="433">
        <f t="shared" si="164"/>
        <v>3.5903010303881419E-2</v>
      </c>
      <c r="AF472" s="433">
        <f t="shared" si="164"/>
        <v>0</v>
      </c>
      <c r="AG472" s="433">
        <f t="shared" si="164"/>
        <v>0</v>
      </c>
      <c r="AH472" s="433">
        <f t="shared" si="164"/>
        <v>0</v>
      </c>
      <c r="AI472" s="433">
        <f t="shared" si="164"/>
        <v>0</v>
      </c>
    </row>
    <row r="473" spans="1:35" s="84" customFormat="1" x14ac:dyDescent="0.35">
      <c r="A473" s="4"/>
      <c r="B473" s="4"/>
      <c r="C473" s="80"/>
      <c r="D473" s="81"/>
      <c r="G473" s="147"/>
      <c r="H473" s="147"/>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c r="AH473" s="178"/>
      <c r="AI473" s="178"/>
    </row>
    <row r="474" spans="1:35" s="84" customFormat="1" x14ac:dyDescent="0.35">
      <c r="A474" s="4"/>
      <c r="B474" s="4"/>
      <c r="C474" s="80"/>
      <c r="D474" s="81" t="s">
        <v>375</v>
      </c>
      <c r="G474" s="147"/>
      <c r="H474" s="147"/>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row>
    <row r="475" spans="1:35" s="84" customFormat="1" x14ac:dyDescent="0.35">
      <c r="A475" s="4"/>
      <c r="B475" s="4"/>
      <c r="C475" s="80"/>
      <c r="D475" s="81"/>
      <c r="E475" s="84" t="str">
        <f>E$472</f>
        <v>Discounted import duties (benchmark)</v>
      </c>
      <c r="F475" s="84" t="str">
        <f>F$472</f>
        <v>M$, discounted</v>
      </c>
      <c r="G475" s="147"/>
      <c r="H475" s="147"/>
      <c r="I475" s="178">
        <f>I$472</f>
        <v>29.896498210080804</v>
      </c>
      <c r="J475" s="178"/>
      <c r="K475" s="178">
        <f t="shared" ref="K475:AI475" si="165">K$472</f>
        <v>3.375</v>
      </c>
      <c r="L475" s="178">
        <f t="shared" si="165"/>
        <v>3.0681818181818179</v>
      </c>
      <c r="M475" s="178">
        <f t="shared" si="165"/>
        <v>2.4002936249710358</v>
      </c>
      <c r="N475" s="178">
        <f t="shared" si="165"/>
        <v>2.3828270369759226</v>
      </c>
      <c r="O475" s="178">
        <f t="shared" si="165"/>
        <v>2.1662063972508387</v>
      </c>
      <c r="P475" s="178">
        <f t="shared" si="165"/>
        <v>1.9692785429553077</v>
      </c>
      <c r="Q475" s="178">
        <f t="shared" si="165"/>
        <v>1.7902532208684614</v>
      </c>
      <c r="R475" s="178">
        <f t="shared" si="165"/>
        <v>1.6275029280622373</v>
      </c>
      <c r="S475" s="178">
        <f t="shared" si="165"/>
        <v>1.4795481164202158</v>
      </c>
      <c r="T475" s="178">
        <f t="shared" si="165"/>
        <v>1.3450437422001962</v>
      </c>
      <c r="U475" s="178">
        <f t="shared" si="165"/>
        <v>1.2227670383638147</v>
      </c>
      <c r="V475" s="178">
        <f t="shared" si="165"/>
        <v>1.1116063985125586</v>
      </c>
      <c r="W475" s="178">
        <f t="shared" si="165"/>
        <v>1.0105512713750531</v>
      </c>
      <c r="X475" s="178">
        <f t="shared" si="165"/>
        <v>0.91868297397732102</v>
      </c>
      <c r="Y475" s="178">
        <f t="shared" si="165"/>
        <v>0.8351663399793825</v>
      </c>
      <c r="Z475" s="178">
        <f t="shared" si="165"/>
        <v>0.75924212725398421</v>
      </c>
      <c r="AA475" s="178">
        <f t="shared" si="165"/>
        <v>0.69022011568544017</v>
      </c>
      <c r="AB475" s="178">
        <f t="shared" si="165"/>
        <v>0.62747283244130925</v>
      </c>
      <c r="AC475" s="178">
        <f t="shared" si="165"/>
        <v>0.57042984767391747</v>
      </c>
      <c r="AD475" s="178">
        <f t="shared" si="165"/>
        <v>0.51032082662810396</v>
      </c>
      <c r="AE475" s="178">
        <f t="shared" si="165"/>
        <v>3.5903010303881419E-2</v>
      </c>
      <c r="AF475" s="178">
        <f t="shared" si="165"/>
        <v>0</v>
      </c>
      <c r="AG475" s="178">
        <f t="shared" si="165"/>
        <v>0</v>
      </c>
      <c r="AH475" s="178">
        <f t="shared" si="165"/>
        <v>0</v>
      </c>
      <c r="AI475" s="178">
        <f t="shared" si="165"/>
        <v>0</v>
      </c>
    </row>
    <row r="476" spans="1:35" s="162" customFormat="1" x14ac:dyDescent="0.35">
      <c r="A476" s="35"/>
      <c r="B476" s="35"/>
      <c r="C476" s="160"/>
      <c r="D476" s="161"/>
      <c r="E476" s="162" t="s">
        <v>444</v>
      </c>
      <c r="F476" s="162" t="s">
        <v>230</v>
      </c>
      <c r="G476" s="433">
        <f>SUM(K475:AI475)</f>
        <v>29.896498210080804</v>
      </c>
      <c r="H476" s="163"/>
      <c r="J476" s="433"/>
      <c r="K476" s="433"/>
      <c r="L476" s="433"/>
      <c r="M476" s="433"/>
      <c r="N476" s="433"/>
      <c r="O476" s="433"/>
      <c r="P476" s="433"/>
      <c r="Q476" s="433"/>
      <c r="R476" s="433"/>
      <c r="S476" s="433"/>
      <c r="T476" s="433"/>
      <c r="U476" s="433"/>
      <c r="V476" s="433"/>
      <c r="W476" s="433"/>
      <c r="X476" s="433"/>
      <c r="Y476" s="433"/>
      <c r="Z476" s="433"/>
      <c r="AA476" s="433"/>
      <c r="AB476" s="433"/>
      <c r="AC476" s="433"/>
      <c r="AD476" s="433"/>
      <c r="AE476" s="433"/>
      <c r="AF476" s="433"/>
      <c r="AG476" s="433"/>
      <c r="AH476" s="433"/>
      <c r="AI476" s="433"/>
    </row>
    <row r="477" spans="1:35" s="84" customFormat="1" x14ac:dyDescent="0.35">
      <c r="A477" s="4"/>
      <c r="B477" s="4"/>
      <c r="C477" s="80"/>
      <c r="D477" s="81"/>
      <c r="G477" s="147"/>
      <c r="H477" s="147"/>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c r="AH477" s="178"/>
      <c r="AI477" s="178"/>
    </row>
    <row r="478" spans="1:35" s="84" customFormat="1" x14ac:dyDescent="0.35">
      <c r="A478" s="4"/>
      <c r="B478" s="4" t="s">
        <v>336</v>
      </c>
      <c r="C478" s="80"/>
      <c r="D478" s="81"/>
      <c r="G478" s="147"/>
      <c r="H478" s="147"/>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c r="AH478" s="178"/>
      <c r="AI478" s="178"/>
    </row>
    <row r="479" spans="1:35" s="84" customFormat="1" x14ac:dyDescent="0.35">
      <c r="A479" s="4"/>
      <c r="B479" s="4"/>
      <c r="C479" s="80"/>
      <c r="D479" s="81"/>
      <c r="G479" s="147"/>
      <c r="H479" s="147"/>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c r="AH479" s="178"/>
      <c r="AI479" s="178"/>
    </row>
    <row r="480" spans="1:35" s="84" customFormat="1" x14ac:dyDescent="0.35">
      <c r="A480" s="4"/>
      <c r="B480" s="4"/>
      <c r="C480" s="80" t="s">
        <v>649</v>
      </c>
      <c r="D480" s="81"/>
      <c r="G480" s="147"/>
      <c r="H480" s="147"/>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c r="AH480" s="178"/>
      <c r="AI480" s="178"/>
    </row>
    <row r="481" spans="1:35" s="84" customFormat="1" x14ac:dyDescent="0.35">
      <c r="A481" s="4"/>
      <c r="B481" s="4"/>
      <c r="C481" s="80"/>
      <c r="D481" s="81"/>
      <c r="G481" s="147"/>
      <c r="H481" s="147"/>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c r="AH481" s="178"/>
      <c r="AI481" s="178"/>
    </row>
    <row r="482" spans="1:35" s="84" customFormat="1" x14ac:dyDescent="0.35">
      <c r="A482" s="4"/>
      <c r="B482" s="4"/>
      <c r="C482" s="80"/>
      <c r="D482" s="81" t="s">
        <v>653</v>
      </c>
      <c r="G482" s="147"/>
      <c r="H482" s="147"/>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c r="AH482" s="178"/>
      <c r="AI482" s="178"/>
    </row>
    <row r="483" spans="1:35" s="167" customFormat="1" x14ac:dyDescent="0.35">
      <c r="A483" s="21"/>
      <c r="B483" s="21"/>
      <c r="C483" s="165"/>
      <c r="D483" s="166"/>
      <c r="E483" s="205" t="str">
        <f>E$268</f>
        <v>Mining company selling price (original)</v>
      </c>
      <c r="F483" s="167" t="str">
        <f>F$268</f>
        <v>$/oz</v>
      </c>
      <c r="G483" s="168">
        <f>G$268</f>
        <v>1175</v>
      </c>
      <c r="H483" s="168"/>
      <c r="I483" s="199"/>
      <c r="J483" s="199"/>
      <c r="K483" s="199"/>
      <c r="L483" s="199"/>
      <c r="M483" s="199"/>
      <c r="N483" s="199"/>
      <c r="O483" s="199"/>
      <c r="P483" s="199"/>
      <c r="Q483" s="199"/>
      <c r="R483" s="199"/>
      <c r="S483" s="199"/>
      <c r="T483" s="199"/>
      <c r="U483" s="199"/>
      <c r="V483" s="199"/>
      <c r="W483" s="199"/>
      <c r="X483" s="199"/>
      <c r="Y483" s="199"/>
      <c r="Z483" s="199"/>
      <c r="AA483" s="199"/>
      <c r="AB483" s="199"/>
      <c r="AC483" s="199"/>
      <c r="AD483" s="199"/>
      <c r="AE483" s="199"/>
      <c r="AF483" s="199"/>
      <c r="AG483" s="199"/>
      <c r="AH483" s="199"/>
      <c r="AI483" s="199"/>
    </row>
    <row r="484" spans="1:35" s="84" customFormat="1" x14ac:dyDescent="0.35">
      <c r="A484" s="4"/>
      <c r="B484" s="4"/>
      <c r="C484" s="80"/>
      <c r="D484" s="81"/>
      <c r="E484" s="84" t="s">
        <v>655</v>
      </c>
      <c r="F484" s="84" t="s">
        <v>133</v>
      </c>
      <c r="G484" s="147"/>
      <c r="H484" s="147"/>
      <c r="I484" s="178"/>
      <c r="J484" s="178"/>
      <c r="K484" s="147">
        <f>$G483</f>
        <v>1175</v>
      </c>
      <c r="L484" s="147">
        <f t="shared" ref="L484:AI484" si="166">$G483</f>
        <v>1175</v>
      </c>
      <c r="M484" s="147">
        <f t="shared" si="166"/>
        <v>1175</v>
      </c>
      <c r="N484" s="147">
        <f t="shared" si="166"/>
        <v>1175</v>
      </c>
      <c r="O484" s="147">
        <f t="shared" si="166"/>
        <v>1175</v>
      </c>
      <c r="P484" s="147">
        <f t="shared" si="166"/>
        <v>1175</v>
      </c>
      <c r="Q484" s="147">
        <f t="shared" si="166"/>
        <v>1175</v>
      </c>
      <c r="R484" s="147">
        <f t="shared" si="166"/>
        <v>1175</v>
      </c>
      <c r="S484" s="147">
        <f t="shared" si="166"/>
        <v>1175</v>
      </c>
      <c r="T484" s="147">
        <f t="shared" si="166"/>
        <v>1175</v>
      </c>
      <c r="U484" s="147">
        <f t="shared" si="166"/>
        <v>1175</v>
      </c>
      <c r="V484" s="147">
        <f t="shared" si="166"/>
        <v>1175</v>
      </c>
      <c r="W484" s="147">
        <f t="shared" si="166"/>
        <v>1175</v>
      </c>
      <c r="X484" s="147">
        <f t="shared" si="166"/>
        <v>1175</v>
      </c>
      <c r="Y484" s="147">
        <f t="shared" si="166"/>
        <v>1175</v>
      </c>
      <c r="Z484" s="147">
        <f t="shared" si="166"/>
        <v>1175</v>
      </c>
      <c r="AA484" s="147">
        <f t="shared" si="166"/>
        <v>1175</v>
      </c>
      <c r="AB484" s="147">
        <f t="shared" si="166"/>
        <v>1175</v>
      </c>
      <c r="AC484" s="147">
        <f t="shared" si="166"/>
        <v>1175</v>
      </c>
      <c r="AD484" s="147">
        <f t="shared" si="166"/>
        <v>1175</v>
      </c>
      <c r="AE484" s="147">
        <f t="shared" si="166"/>
        <v>1175</v>
      </c>
      <c r="AF484" s="147">
        <f t="shared" si="166"/>
        <v>1175</v>
      </c>
      <c r="AG484" s="147">
        <f t="shared" si="166"/>
        <v>1175</v>
      </c>
      <c r="AH484" s="147">
        <f t="shared" si="166"/>
        <v>1175</v>
      </c>
      <c r="AI484" s="147">
        <f t="shared" si="166"/>
        <v>1175</v>
      </c>
    </row>
    <row r="485" spans="1:35" s="84" customFormat="1" x14ac:dyDescent="0.35">
      <c r="A485" s="4"/>
      <c r="B485" s="4"/>
      <c r="C485" s="80"/>
      <c r="D485" s="81"/>
      <c r="G485" s="147"/>
      <c r="H485" s="147"/>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c r="AH485" s="178"/>
      <c r="AI485" s="178"/>
    </row>
    <row r="486" spans="1:35" s="84" customFormat="1" x14ac:dyDescent="0.35">
      <c r="A486" s="4"/>
      <c r="B486" s="4"/>
      <c r="C486" s="80"/>
      <c r="D486" s="81" t="s">
        <v>654</v>
      </c>
      <c r="G486" s="147"/>
      <c r="H486" s="147"/>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c r="AH486" s="178"/>
      <c r="AI486" s="178"/>
    </row>
    <row r="487" spans="1:35" s="84" customFormat="1" x14ac:dyDescent="0.35">
      <c r="A487" s="4"/>
      <c r="B487" s="4"/>
      <c r="C487" s="80"/>
      <c r="D487" s="81"/>
      <c r="E487" s="84" t="str">
        <f>E$484</f>
        <v>Annual selling price (original)</v>
      </c>
      <c r="F487" s="84" t="str">
        <f>F$484</f>
        <v>$/oz</v>
      </c>
      <c r="G487" s="147"/>
      <c r="H487" s="147"/>
      <c r="I487" s="178"/>
      <c r="J487" s="178"/>
      <c r="K487" s="147">
        <f t="shared" ref="K487:AI487" si="167">K$484</f>
        <v>1175</v>
      </c>
      <c r="L487" s="147">
        <f t="shared" si="167"/>
        <v>1175</v>
      </c>
      <c r="M487" s="147">
        <f t="shared" si="167"/>
        <v>1175</v>
      </c>
      <c r="N487" s="147">
        <f t="shared" si="167"/>
        <v>1175</v>
      </c>
      <c r="O487" s="147">
        <f t="shared" si="167"/>
        <v>1175</v>
      </c>
      <c r="P487" s="147">
        <f t="shared" si="167"/>
        <v>1175</v>
      </c>
      <c r="Q487" s="147">
        <f t="shared" si="167"/>
        <v>1175</v>
      </c>
      <c r="R487" s="147">
        <f t="shared" si="167"/>
        <v>1175</v>
      </c>
      <c r="S487" s="147">
        <f t="shared" si="167"/>
        <v>1175</v>
      </c>
      <c r="T487" s="147">
        <f t="shared" si="167"/>
        <v>1175</v>
      </c>
      <c r="U487" s="147">
        <f t="shared" si="167"/>
        <v>1175</v>
      </c>
      <c r="V487" s="147">
        <f t="shared" si="167"/>
        <v>1175</v>
      </c>
      <c r="W487" s="147">
        <f t="shared" si="167"/>
        <v>1175</v>
      </c>
      <c r="X487" s="147">
        <f t="shared" si="167"/>
        <v>1175</v>
      </c>
      <c r="Y487" s="147">
        <f t="shared" si="167"/>
        <v>1175</v>
      </c>
      <c r="Z487" s="147">
        <f t="shared" si="167"/>
        <v>1175</v>
      </c>
      <c r="AA487" s="147">
        <f t="shared" si="167"/>
        <v>1175</v>
      </c>
      <c r="AB487" s="147">
        <f t="shared" si="167"/>
        <v>1175</v>
      </c>
      <c r="AC487" s="147">
        <f t="shared" si="167"/>
        <v>1175</v>
      </c>
      <c r="AD487" s="147">
        <f t="shared" si="167"/>
        <v>1175</v>
      </c>
      <c r="AE487" s="147">
        <f t="shared" si="167"/>
        <v>1175</v>
      </c>
      <c r="AF487" s="147">
        <f t="shared" si="167"/>
        <v>1175</v>
      </c>
      <c r="AG487" s="147">
        <f t="shared" si="167"/>
        <v>1175</v>
      </c>
      <c r="AH487" s="147">
        <f t="shared" si="167"/>
        <v>1175</v>
      </c>
      <c r="AI487" s="147">
        <f t="shared" si="167"/>
        <v>1175</v>
      </c>
    </row>
    <row r="488" spans="1:35" s="154" customFormat="1" x14ac:dyDescent="0.35">
      <c r="A488" s="15"/>
      <c r="B488" s="15"/>
      <c r="C488" s="152"/>
      <c r="D488" s="153"/>
      <c r="E488" s="154" t="str">
        <f>'T&amp;E'!E$32</f>
        <v>Inflation factor</v>
      </c>
      <c r="F488" s="154" t="str">
        <f>'T&amp;E'!F$32</f>
        <v>index</v>
      </c>
      <c r="G488" s="155"/>
      <c r="H488" s="155"/>
      <c r="I488" s="180"/>
      <c r="J488" s="180"/>
      <c r="K488" s="203">
        <f>'T&amp;E'!K$32</f>
        <v>1</v>
      </c>
      <c r="L488" s="203">
        <f>'T&amp;E'!L$32</f>
        <v>1.02</v>
      </c>
      <c r="M488" s="203">
        <f>'T&amp;E'!M$32</f>
        <v>1.0404</v>
      </c>
      <c r="N488" s="203">
        <f>'T&amp;E'!N$32</f>
        <v>1.0612079999999999</v>
      </c>
      <c r="O488" s="203">
        <f>'T&amp;E'!O$32</f>
        <v>1.08243216</v>
      </c>
      <c r="P488" s="203">
        <f>'T&amp;E'!P$32</f>
        <v>1.1040808032</v>
      </c>
      <c r="Q488" s="203">
        <f>'T&amp;E'!Q$32</f>
        <v>1.1261624192640001</v>
      </c>
      <c r="R488" s="203">
        <f>'T&amp;E'!R$32</f>
        <v>1.1486856676492798</v>
      </c>
      <c r="S488" s="203">
        <f>'T&amp;E'!S$32</f>
        <v>1.1716593810022655</v>
      </c>
      <c r="T488" s="203">
        <f>'T&amp;E'!T$32</f>
        <v>1.1950925686223108</v>
      </c>
      <c r="U488" s="203">
        <f>'T&amp;E'!U$32</f>
        <v>1.2189944199947571</v>
      </c>
      <c r="V488" s="203">
        <f>'T&amp;E'!V$32</f>
        <v>1.243374308394652</v>
      </c>
      <c r="W488" s="203">
        <f>'T&amp;E'!W$32</f>
        <v>1.2682417945625453</v>
      </c>
      <c r="X488" s="203">
        <f>'T&amp;E'!X$32</f>
        <v>1.2936066304537961</v>
      </c>
      <c r="Y488" s="203">
        <f>'T&amp;E'!Y$32</f>
        <v>1.3194787630628722</v>
      </c>
      <c r="Z488" s="203">
        <f>'T&amp;E'!Z$32</f>
        <v>1.3458683383241292</v>
      </c>
      <c r="AA488" s="203">
        <f>'T&amp;E'!AA$32</f>
        <v>1.372785705090612</v>
      </c>
      <c r="AB488" s="203">
        <f>'T&amp;E'!AB$32</f>
        <v>1.4002414191924244</v>
      </c>
      <c r="AC488" s="203">
        <f>'T&amp;E'!AC$32</f>
        <v>1.4282462475762727</v>
      </c>
      <c r="AD488" s="203">
        <f>'T&amp;E'!AD$32</f>
        <v>1.4568111725277981</v>
      </c>
      <c r="AE488" s="203">
        <f>'T&amp;E'!AE$32</f>
        <v>1.4859473959783542</v>
      </c>
      <c r="AF488" s="203">
        <f>'T&amp;E'!AF$32</f>
        <v>1.5156663438979212</v>
      </c>
      <c r="AG488" s="203">
        <f>'T&amp;E'!AG$32</f>
        <v>1.5459796707758797</v>
      </c>
      <c r="AH488" s="203">
        <f>'T&amp;E'!AH$32</f>
        <v>1.576899264191397</v>
      </c>
      <c r="AI488" s="203">
        <f>'T&amp;E'!AI$32</f>
        <v>1.608437249475225</v>
      </c>
    </row>
    <row r="489" spans="1:35" s="84" customFormat="1" x14ac:dyDescent="0.35">
      <c r="A489" s="4"/>
      <c r="B489" s="4"/>
      <c r="C489" s="80"/>
      <c r="D489" s="81"/>
      <c r="E489" s="84" t="s">
        <v>656</v>
      </c>
      <c r="F489" s="84" t="s">
        <v>650</v>
      </c>
      <c r="G489" s="147"/>
      <c r="H489" s="147"/>
      <c r="I489" s="178"/>
      <c r="J489" s="178"/>
      <c r="K489" s="147">
        <f>K487*K488</f>
        <v>1175</v>
      </c>
      <c r="L489" s="147">
        <f t="shared" ref="L489:AI489" si="168">L487*L488</f>
        <v>1198.5</v>
      </c>
      <c r="M489" s="147">
        <f t="shared" si="168"/>
        <v>1222.47</v>
      </c>
      <c r="N489" s="147">
        <f t="shared" si="168"/>
        <v>1246.9194</v>
      </c>
      <c r="O489" s="147">
        <f t="shared" si="168"/>
        <v>1271.857788</v>
      </c>
      <c r="P489" s="147">
        <f t="shared" si="168"/>
        <v>1297.29494376</v>
      </c>
      <c r="Q489" s="147">
        <f t="shared" si="168"/>
        <v>1323.2408426352001</v>
      </c>
      <c r="R489" s="147">
        <f t="shared" si="168"/>
        <v>1349.7056594879039</v>
      </c>
      <c r="S489" s="147">
        <f t="shared" si="168"/>
        <v>1376.6997726776619</v>
      </c>
      <c r="T489" s="147">
        <f t="shared" si="168"/>
        <v>1404.2337681312151</v>
      </c>
      <c r="U489" s="147">
        <f t="shared" si="168"/>
        <v>1432.3184434938396</v>
      </c>
      <c r="V489" s="147">
        <f t="shared" si="168"/>
        <v>1460.9648123637162</v>
      </c>
      <c r="W489" s="147">
        <f t="shared" si="168"/>
        <v>1490.1841086109907</v>
      </c>
      <c r="X489" s="147">
        <f t="shared" si="168"/>
        <v>1519.9877907832104</v>
      </c>
      <c r="Y489" s="147">
        <f t="shared" si="168"/>
        <v>1550.3875465988747</v>
      </c>
      <c r="Z489" s="147">
        <f t="shared" si="168"/>
        <v>1581.3952975308518</v>
      </c>
      <c r="AA489" s="147">
        <f t="shared" si="168"/>
        <v>1613.0232034814692</v>
      </c>
      <c r="AB489" s="147">
        <f t="shared" si="168"/>
        <v>1645.2836675510987</v>
      </c>
      <c r="AC489" s="147">
        <f t="shared" si="168"/>
        <v>1678.1893409021204</v>
      </c>
      <c r="AD489" s="147">
        <f t="shared" si="168"/>
        <v>1711.7531277201629</v>
      </c>
      <c r="AE489" s="147">
        <f t="shared" si="168"/>
        <v>1745.9881902745663</v>
      </c>
      <c r="AF489" s="147">
        <f t="shared" si="168"/>
        <v>1780.9079540800574</v>
      </c>
      <c r="AG489" s="147">
        <f t="shared" si="168"/>
        <v>1816.5261131616587</v>
      </c>
      <c r="AH489" s="147">
        <f t="shared" si="168"/>
        <v>1852.8566354248915</v>
      </c>
      <c r="AI489" s="147">
        <f t="shared" si="168"/>
        <v>1889.9137681333893</v>
      </c>
    </row>
    <row r="490" spans="1:35" s="84" customFormat="1" x14ac:dyDescent="0.35">
      <c r="A490" s="4"/>
      <c r="B490" s="4"/>
      <c r="C490" s="80"/>
      <c r="D490" s="81"/>
      <c r="G490" s="147"/>
      <c r="H490" s="147"/>
      <c r="I490" s="178"/>
      <c r="J490" s="178"/>
      <c r="K490" s="147"/>
      <c r="L490" s="147"/>
      <c r="M490" s="147"/>
      <c r="N490" s="147"/>
      <c r="O490" s="147"/>
      <c r="P490" s="147"/>
      <c r="Q490" s="147"/>
      <c r="R490" s="147"/>
      <c r="S490" s="147"/>
      <c r="T490" s="147"/>
      <c r="U490" s="147"/>
      <c r="V490" s="147"/>
      <c r="W490" s="147"/>
      <c r="X490" s="147"/>
      <c r="Y490" s="147"/>
      <c r="Z490" s="147"/>
      <c r="AA490" s="147"/>
      <c r="AB490" s="147"/>
      <c r="AC490" s="147"/>
      <c r="AD490" s="147"/>
      <c r="AE490" s="147"/>
      <c r="AF490" s="147"/>
      <c r="AG490" s="147"/>
      <c r="AH490" s="147"/>
      <c r="AI490" s="147"/>
    </row>
    <row r="491" spans="1:35" s="84" customFormat="1" x14ac:dyDescent="0.35">
      <c r="A491" s="4"/>
      <c r="B491" s="4"/>
      <c r="C491" s="80"/>
      <c r="D491" s="81" t="s">
        <v>651</v>
      </c>
      <c r="G491" s="147"/>
      <c r="H491" s="147"/>
      <c r="I491" s="178"/>
      <c r="J491" s="178"/>
      <c r="K491" s="147"/>
      <c r="L491" s="147"/>
      <c r="M491" s="147"/>
      <c r="N491" s="147"/>
      <c r="O491" s="147"/>
      <c r="P491" s="147"/>
      <c r="Q491" s="147"/>
      <c r="R491" s="147"/>
      <c r="S491" s="147"/>
      <c r="T491" s="147"/>
      <c r="U491" s="147"/>
      <c r="V491" s="147"/>
      <c r="W491" s="147"/>
      <c r="X491" s="147"/>
      <c r="Y491" s="147"/>
      <c r="Z491" s="147"/>
      <c r="AA491" s="147"/>
      <c r="AB491" s="147"/>
      <c r="AC491" s="147"/>
      <c r="AD491" s="147"/>
      <c r="AE491" s="147"/>
      <c r="AF491" s="147"/>
      <c r="AG491" s="147"/>
      <c r="AH491" s="147"/>
      <c r="AI491" s="147"/>
    </row>
    <row r="492" spans="1:35" s="84" customFormat="1" x14ac:dyDescent="0.35">
      <c r="A492" s="4"/>
      <c r="B492" s="4"/>
      <c r="C492" s="80"/>
      <c r="D492" s="81"/>
      <c r="E492" s="84" t="str">
        <f>E$273</f>
        <v>Mining company net revenues (original)</v>
      </c>
      <c r="F492" s="84" t="str">
        <f>F$273</f>
        <v>M$</v>
      </c>
      <c r="G492" s="147"/>
      <c r="H492" s="147"/>
      <c r="I492" s="178">
        <f>I$273</f>
        <v>2215.8009403111937</v>
      </c>
      <c r="J492" s="178"/>
      <c r="K492" s="178">
        <f t="shared" ref="K492:AI492" si="169">K$273</f>
        <v>0</v>
      </c>
      <c r="L492" s="178">
        <f t="shared" si="169"/>
        <v>0</v>
      </c>
      <c r="M492" s="178">
        <f t="shared" si="169"/>
        <v>92.448303584412301</v>
      </c>
      <c r="N492" s="178">
        <f t="shared" si="169"/>
        <v>123.26440477921641</v>
      </c>
      <c r="O492" s="178">
        <f t="shared" si="169"/>
        <v>123.26440477921641</v>
      </c>
      <c r="P492" s="178">
        <f t="shared" si="169"/>
        <v>123.26440477921641</v>
      </c>
      <c r="Q492" s="178">
        <f t="shared" si="169"/>
        <v>123.26440477921641</v>
      </c>
      <c r="R492" s="178">
        <f t="shared" si="169"/>
        <v>123.26440477921641</v>
      </c>
      <c r="S492" s="178">
        <f t="shared" si="169"/>
        <v>123.26440477921641</v>
      </c>
      <c r="T492" s="178">
        <f t="shared" si="169"/>
        <v>123.26440477921641</v>
      </c>
      <c r="U492" s="178">
        <f t="shared" si="169"/>
        <v>123.26440477921641</v>
      </c>
      <c r="V492" s="178">
        <f t="shared" si="169"/>
        <v>123.26440477921641</v>
      </c>
      <c r="W492" s="178">
        <f t="shared" si="169"/>
        <v>123.26440477921641</v>
      </c>
      <c r="X492" s="178">
        <f t="shared" si="169"/>
        <v>123.26440477921641</v>
      </c>
      <c r="Y492" s="178">
        <f t="shared" si="169"/>
        <v>123.26440477921641</v>
      </c>
      <c r="Z492" s="178">
        <f t="shared" si="169"/>
        <v>123.26440477921641</v>
      </c>
      <c r="AA492" s="178">
        <f t="shared" si="169"/>
        <v>123.26440477921641</v>
      </c>
      <c r="AB492" s="178">
        <f t="shared" si="169"/>
        <v>123.26440477921641</v>
      </c>
      <c r="AC492" s="178">
        <f t="shared" si="169"/>
        <v>123.26440477921641</v>
      </c>
      <c r="AD492" s="178">
        <f t="shared" si="169"/>
        <v>123.26440477921641</v>
      </c>
      <c r="AE492" s="178">
        <f t="shared" si="169"/>
        <v>27.857755480102799</v>
      </c>
      <c r="AF492" s="178">
        <f t="shared" si="169"/>
        <v>0</v>
      </c>
      <c r="AG492" s="178">
        <f t="shared" si="169"/>
        <v>0</v>
      </c>
      <c r="AH492" s="178">
        <f t="shared" si="169"/>
        <v>0</v>
      </c>
      <c r="AI492" s="178">
        <f t="shared" si="169"/>
        <v>0</v>
      </c>
    </row>
    <row r="493" spans="1:35" s="154" customFormat="1" x14ac:dyDescent="0.35">
      <c r="A493" s="15"/>
      <c r="B493" s="15"/>
      <c r="C493" s="152"/>
      <c r="D493" s="153"/>
      <c r="E493" s="154" t="str">
        <f>'T&amp;E'!E$32</f>
        <v>Inflation factor</v>
      </c>
      <c r="F493" s="154" t="str">
        <f>'T&amp;E'!F$32</f>
        <v>index</v>
      </c>
      <c r="G493" s="155"/>
      <c r="H493" s="155"/>
      <c r="I493" s="180"/>
      <c r="J493" s="180"/>
      <c r="K493" s="203">
        <f>'T&amp;E'!K$32</f>
        <v>1</v>
      </c>
      <c r="L493" s="203">
        <f>'T&amp;E'!L$32</f>
        <v>1.02</v>
      </c>
      <c r="M493" s="203">
        <f>'T&amp;E'!M$32</f>
        <v>1.0404</v>
      </c>
      <c r="N493" s="203">
        <f>'T&amp;E'!N$32</f>
        <v>1.0612079999999999</v>
      </c>
      <c r="O493" s="203">
        <f>'T&amp;E'!O$32</f>
        <v>1.08243216</v>
      </c>
      <c r="P493" s="203">
        <f>'T&amp;E'!P$32</f>
        <v>1.1040808032</v>
      </c>
      <c r="Q493" s="203">
        <f>'T&amp;E'!Q$32</f>
        <v>1.1261624192640001</v>
      </c>
      <c r="R493" s="203">
        <f>'T&amp;E'!R$32</f>
        <v>1.1486856676492798</v>
      </c>
      <c r="S493" s="203">
        <f>'T&amp;E'!S$32</f>
        <v>1.1716593810022655</v>
      </c>
      <c r="T493" s="203">
        <f>'T&amp;E'!T$32</f>
        <v>1.1950925686223108</v>
      </c>
      <c r="U493" s="203">
        <f>'T&amp;E'!U$32</f>
        <v>1.2189944199947571</v>
      </c>
      <c r="V493" s="203">
        <f>'T&amp;E'!V$32</f>
        <v>1.243374308394652</v>
      </c>
      <c r="W493" s="203">
        <f>'T&amp;E'!W$32</f>
        <v>1.2682417945625453</v>
      </c>
      <c r="X493" s="203">
        <f>'T&amp;E'!X$32</f>
        <v>1.2936066304537961</v>
      </c>
      <c r="Y493" s="203">
        <f>'T&amp;E'!Y$32</f>
        <v>1.3194787630628722</v>
      </c>
      <c r="Z493" s="203">
        <f>'T&amp;E'!Z$32</f>
        <v>1.3458683383241292</v>
      </c>
      <c r="AA493" s="203">
        <f>'T&amp;E'!AA$32</f>
        <v>1.372785705090612</v>
      </c>
      <c r="AB493" s="203">
        <f>'T&amp;E'!AB$32</f>
        <v>1.4002414191924244</v>
      </c>
      <c r="AC493" s="203">
        <f>'T&amp;E'!AC$32</f>
        <v>1.4282462475762727</v>
      </c>
      <c r="AD493" s="203">
        <f>'T&amp;E'!AD$32</f>
        <v>1.4568111725277981</v>
      </c>
      <c r="AE493" s="203">
        <f>'T&amp;E'!AE$32</f>
        <v>1.4859473959783542</v>
      </c>
      <c r="AF493" s="203">
        <f>'T&amp;E'!AF$32</f>
        <v>1.5156663438979212</v>
      </c>
      <c r="AG493" s="203">
        <f>'T&amp;E'!AG$32</f>
        <v>1.5459796707758797</v>
      </c>
      <c r="AH493" s="203">
        <f>'T&amp;E'!AH$32</f>
        <v>1.576899264191397</v>
      </c>
      <c r="AI493" s="203">
        <f>'T&amp;E'!AI$32</f>
        <v>1.608437249475225</v>
      </c>
    </row>
    <row r="494" spans="1:35" s="84" customFormat="1" x14ac:dyDescent="0.35">
      <c r="A494" s="4"/>
      <c r="B494" s="4"/>
      <c r="C494" s="80"/>
      <c r="D494" s="81"/>
      <c r="E494" s="84" t="s">
        <v>652</v>
      </c>
      <c r="F494" s="84" t="s">
        <v>641</v>
      </c>
      <c r="G494" s="147"/>
      <c r="H494" s="147"/>
      <c r="I494" s="178">
        <f>SUM(K494:AI494)</f>
        <v>2755.3408158404704</v>
      </c>
      <c r="J494" s="178"/>
      <c r="K494" s="178">
        <f>K492*K493</f>
        <v>0</v>
      </c>
      <c r="L494" s="178">
        <f t="shared" ref="L494:AI494" si="170">L492*L493</f>
        <v>0</v>
      </c>
      <c r="M494" s="178">
        <f t="shared" si="170"/>
        <v>96.183215049222554</v>
      </c>
      <c r="N494" s="178">
        <f t="shared" si="170"/>
        <v>130.80917246694267</v>
      </c>
      <c r="O494" s="178">
        <f t="shared" si="170"/>
        <v>133.42535591628155</v>
      </c>
      <c r="P494" s="178">
        <f t="shared" si="170"/>
        <v>136.09386303460718</v>
      </c>
      <c r="Q494" s="178">
        <f t="shared" si="170"/>
        <v>138.81574029529932</v>
      </c>
      <c r="R494" s="178">
        <f t="shared" si="170"/>
        <v>141.59205510120526</v>
      </c>
      <c r="S494" s="178">
        <f t="shared" si="170"/>
        <v>144.42389620322939</v>
      </c>
      <c r="T494" s="178">
        <f t="shared" si="170"/>
        <v>147.31237412729399</v>
      </c>
      <c r="U494" s="178">
        <f t="shared" si="170"/>
        <v>150.25862160983988</v>
      </c>
      <c r="V494" s="178">
        <f t="shared" si="170"/>
        <v>153.26379404203664</v>
      </c>
      <c r="W494" s="178">
        <f t="shared" si="170"/>
        <v>156.32906992287741</v>
      </c>
      <c r="X494" s="178">
        <f t="shared" si="170"/>
        <v>159.45565132133493</v>
      </c>
      <c r="Y494" s="178">
        <f t="shared" si="170"/>
        <v>162.64476434776165</v>
      </c>
      <c r="Z494" s="178">
        <f t="shared" si="170"/>
        <v>165.89765963471683</v>
      </c>
      <c r="AA494" s="178">
        <f t="shared" si="170"/>
        <v>169.21561282741121</v>
      </c>
      <c r="AB494" s="178">
        <f t="shared" si="170"/>
        <v>172.59992508395945</v>
      </c>
      <c r="AC494" s="178">
        <f t="shared" si="170"/>
        <v>176.0519235856386</v>
      </c>
      <c r="AD494" s="178">
        <f t="shared" si="170"/>
        <v>179.57296205735136</v>
      </c>
      <c r="AE494" s="178">
        <f t="shared" si="170"/>
        <v>41.395159213460481</v>
      </c>
      <c r="AF494" s="178">
        <f t="shared" si="170"/>
        <v>0</v>
      </c>
      <c r="AG494" s="178">
        <f t="shared" si="170"/>
        <v>0</v>
      </c>
      <c r="AH494" s="178">
        <f t="shared" si="170"/>
        <v>0</v>
      </c>
      <c r="AI494" s="178">
        <f t="shared" si="170"/>
        <v>0</v>
      </c>
    </row>
    <row r="495" spans="1:35" s="84" customFormat="1" x14ac:dyDescent="0.35">
      <c r="A495" s="4"/>
      <c r="B495" s="4"/>
      <c r="C495" s="80"/>
      <c r="D495" s="81"/>
      <c r="G495" s="147"/>
      <c r="H495" s="147"/>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c r="AH495" s="178"/>
      <c r="AI495" s="178"/>
    </row>
    <row r="496" spans="1:35" s="84" customFormat="1" x14ac:dyDescent="0.35">
      <c r="A496" s="4"/>
      <c r="B496" s="4"/>
      <c r="C496" s="80" t="s">
        <v>337</v>
      </c>
      <c r="D496" s="81"/>
      <c r="G496" s="147"/>
      <c r="H496" s="147"/>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c r="AH496" s="178"/>
      <c r="AI496" s="178"/>
    </row>
    <row r="497" spans="1:35" s="84" customFormat="1" x14ac:dyDescent="0.35">
      <c r="A497" s="4"/>
      <c r="B497" s="4"/>
      <c r="C497" s="80"/>
      <c r="D497" s="81"/>
      <c r="G497" s="147"/>
      <c r="H497" s="147"/>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c r="AH497" s="178"/>
      <c r="AI497" s="178"/>
    </row>
    <row r="498" spans="1:35" s="84" customFormat="1" x14ac:dyDescent="0.35">
      <c r="A498" s="4"/>
      <c r="B498" s="4"/>
      <c r="C498" s="80"/>
      <c r="D498" s="81" t="s">
        <v>407</v>
      </c>
      <c r="G498" s="147"/>
      <c r="H498" s="147"/>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c r="AH498" s="178"/>
      <c r="AI498" s="178"/>
    </row>
    <row r="499" spans="1:35" s="84" customFormat="1" x14ac:dyDescent="0.35">
      <c r="A499" s="4"/>
      <c r="B499" s="4"/>
      <c r="C499" s="80"/>
      <c r="D499" s="81"/>
      <c r="E499" s="84" t="str">
        <f>E$494</f>
        <v>Mining company revenues in nominal terms (original)</v>
      </c>
      <c r="F499" s="84" t="str">
        <f>F$494</f>
        <v>M$, nominal</v>
      </c>
      <c r="G499" s="147"/>
      <c r="H499" s="147"/>
      <c r="I499" s="178">
        <f>I$494</f>
        <v>2755.3408158404704</v>
      </c>
      <c r="J499" s="178"/>
      <c r="K499" s="178">
        <f t="shared" ref="K499:AI499" si="171">K$494</f>
        <v>0</v>
      </c>
      <c r="L499" s="178">
        <f t="shared" si="171"/>
        <v>0</v>
      </c>
      <c r="M499" s="178">
        <f t="shared" si="171"/>
        <v>96.183215049222554</v>
      </c>
      <c r="N499" s="178">
        <f t="shared" si="171"/>
        <v>130.80917246694267</v>
      </c>
      <c r="O499" s="178">
        <f t="shared" si="171"/>
        <v>133.42535591628155</v>
      </c>
      <c r="P499" s="178">
        <f t="shared" si="171"/>
        <v>136.09386303460718</v>
      </c>
      <c r="Q499" s="178">
        <f t="shared" si="171"/>
        <v>138.81574029529932</v>
      </c>
      <c r="R499" s="178">
        <f t="shared" si="171"/>
        <v>141.59205510120526</v>
      </c>
      <c r="S499" s="178">
        <f t="shared" si="171"/>
        <v>144.42389620322939</v>
      </c>
      <c r="T499" s="178">
        <f t="shared" si="171"/>
        <v>147.31237412729399</v>
      </c>
      <c r="U499" s="178">
        <f t="shared" si="171"/>
        <v>150.25862160983988</v>
      </c>
      <c r="V499" s="178">
        <f t="shared" si="171"/>
        <v>153.26379404203664</v>
      </c>
      <c r="W499" s="178">
        <f t="shared" si="171"/>
        <v>156.32906992287741</v>
      </c>
      <c r="X499" s="178">
        <f t="shared" si="171"/>
        <v>159.45565132133493</v>
      </c>
      <c r="Y499" s="178">
        <f t="shared" si="171"/>
        <v>162.64476434776165</v>
      </c>
      <c r="Z499" s="178">
        <f t="shared" si="171"/>
        <v>165.89765963471683</v>
      </c>
      <c r="AA499" s="178">
        <f t="shared" si="171"/>
        <v>169.21561282741121</v>
      </c>
      <c r="AB499" s="178">
        <f t="shared" si="171"/>
        <v>172.59992508395945</v>
      </c>
      <c r="AC499" s="178">
        <f t="shared" si="171"/>
        <v>176.0519235856386</v>
      </c>
      <c r="AD499" s="178">
        <f t="shared" si="171"/>
        <v>179.57296205735136</v>
      </c>
      <c r="AE499" s="178">
        <f t="shared" si="171"/>
        <v>41.395159213460481</v>
      </c>
      <c r="AF499" s="178">
        <f t="shared" si="171"/>
        <v>0</v>
      </c>
      <c r="AG499" s="178">
        <f t="shared" si="171"/>
        <v>0</v>
      </c>
      <c r="AH499" s="178">
        <f t="shared" si="171"/>
        <v>0</v>
      </c>
      <c r="AI499" s="178">
        <f t="shared" si="171"/>
        <v>0</v>
      </c>
    </row>
    <row r="500" spans="1:35" s="154" customFormat="1" x14ac:dyDescent="0.35">
      <c r="A500" s="15"/>
      <c r="B500" s="15"/>
      <c r="C500" s="152"/>
      <c r="D500" s="153"/>
      <c r="E500" s="154" t="str">
        <f>Inputs!E$156</f>
        <v>Royalty rate (benchmark)</v>
      </c>
      <c r="F500" s="154" t="str">
        <f>Inputs!F$156</f>
        <v>%</v>
      </c>
      <c r="G500" s="169">
        <f>Inputs!G$156</f>
        <v>0.05</v>
      </c>
      <c r="H500" s="155"/>
      <c r="I500" s="180"/>
      <c r="J500" s="180"/>
      <c r="K500" s="180"/>
      <c r="L500" s="180"/>
      <c r="M500" s="180"/>
      <c r="N500" s="180"/>
      <c r="O500" s="180"/>
      <c r="P500" s="180"/>
      <c r="Q500" s="180"/>
      <c r="R500" s="180"/>
      <c r="S500" s="180"/>
      <c r="T500" s="180"/>
      <c r="U500" s="180"/>
      <c r="V500" s="180"/>
      <c r="W500" s="180"/>
      <c r="X500" s="180"/>
      <c r="Y500" s="180"/>
      <c r="Z500" s="180"/>
      <c r="AA500" s="180"/>
      <c r="AB500" s="180"/>
      <c r="AC500" s="180"/>
      <c r="AD500" s="180"/>
      <c r="AE500" s="180"/>
      <c r="AF500" s="180"/>
      <c r="AG500" s="180"/>
      <c r="AH500" s="180"/>
      <c r="AI500" s="180"/>
    </row>
    <row r="501" spans="1:35" s="84" customFormat="1" x14ac:dyDescent="0.35">
      <c r="A501" s="4"/>
      <c r="B501" s="4"/>
      <c r="C501" s="80"/>
      <c r="D501" s="81"/>
      <c r="E501" s="84" t="s">
        <v>657</v>
      </c>
      <c r="F501" s="84" t="s">
        <v>641</v>
      </c>
      <c r="G501" s="147"/>
      <c r="H501" s="147"/>
      <c r="I501" s="178">
        <f>SUM(K501:AI501)</f>
        <v>137.76704079202352</v>
      </c>
      <c r="J501" s="178"/>
      <c r="K501" s="178">
        <f t="shared" ref="K501:AI501" si="172">K499*$G500</f>
        <v>0</v>
      </c>
      <c r="L501" s="178">
        <f t="shared" si="172"/>
        <v>0</v>
      </c>
      <c r="M501" s="178">
        <f t="shared" si="172"/>
        <v>4.8091607524611284</v>
      </c>
      <c r="N501" s="178">
        <f t="shared" si="172"/>
        <v>6.540458623347134</v>
      </c>
      <c r="O501" s="178">
        <f t="shared" si="172"/>
        <v>6.671267795814078</v>
      </c>
      <c r="P501" s="178">
        <f t="shared" si="172"/>
        <v>6.8046931517303593</v>
      </c>
      <c r="Q501" s="178">
        <f t="shared" si="172"/>
        <v>6.9407870147649664</v>
      </c>
      <c r="R501" s="178">
        <f t="shared" si="172"/>
        <v>7.0796027550602636</v>
      </c>
      <c r="S501" s="178">
        <f t="shared" si="172"/>
        <v>7.22119481016147</v>
      </c>
      <c r="T501" s="178">
        <f t="shared" si="172"/>
        <v>7.3656187063646996</v>
      </c>
      <c r="U501" s="178">
        <f t="shared" si="172"/>
        <v>7.5129310804919944</v>
      </c>
      <c r="V501" s="178">
        <f t="shared" si="172"/>
        <v>7.6631897021018318</v>
      </c>
      <c r="W501" s="178">
        <f t="shared" si="172"/>
        <v>7.816453496143871</v>
      </c>
      <c r="X501" s="178">
        <f t="shared" si="172"/>
        <v>7.9727825660667468</v>
      </c>
      <c r="Y501" s="178">
        <f t="shared" si="172"/>
        <v>8.1322382173880836</v>
      </c>
      <c r="Z501" s="178">
        <f t="shared" si="172"/>
        <v>8.2948829817358423</v>
      </c>
      <c r="AA501" s="178">
        <f t="shared" si="172"/>
        <v>8.46078064137056</v>
      </c>
      <c r="AB501" s="178">
        <f t="shared" si="172"/>
        <v>8.6299962541979731</v>
      </c>
      <c r="AC501" s="178">
        <f t="shared" si="172"/>
        <v>8.8025961792819309</v>
      </c>
      <c r="AD501" s="178">
        <f t="shared" si="172"/>
        <v>8.9786481028675684</v>
      </c>
      <c r="AE501" s="178">
        <f t="shared" si="172"/>
        <v>2.0697579606730243</v>
      </c>
      <c r="AF501" s="178">
        <f t="shared" si="172"/>
        <v>0</v>
      </c>
      <c r="AG501" s="178">
        <f t="shared" si="172"/>
        <v>0</v>
      </c>
      <c r="AH501" s="178">
        <f t="shared" si="172"/>
        <v>0</v>
      </c>
      <c r="AI501" s="178">
        <f t="shared" si="172"/>
        <v>0</v>
      </c>
    </row>
    <row r="502" spans="1:35" s="84" customFormat="1" x14ac:dyDescent="0.35">
      <c r="A502" s="4"/>
      <c r="B502" s="4"/>
      <c r="C502" s="80"/>
      <c r="D502" s="81"/>
      <c r="G502" s="147"/>
      <c r="H502" s="147"/>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c r="AH502" s="178"/>
      <c r="AI502" s="178"/>
    </row>
    <row r="503" spans="1:35" s="84" customFormat="1" x14ac:dyDescent="0.35">
      <c r="A503" s="4"/>
      <c r="B503" s="4"/>
      <c r="C503" s="80" t="s">
        <v>664</v>
      </c>
      <c r="D503" s="81"/>
      <c r="G503" s="147"/>
      <c r="H503" s="147"/>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c r="AH503" s="178"/>
      <c r="AI503" s="178"/>
    </row>
    <row r="504" spans="1:35" s="84" customFormat="1" x14ac:dyDescent="0.35">
      <c r="A504" s="4"/>
      <c r="B504" s="4"/>
      <c r="C504" s="80"/>
      <c r="D504" s="81"/>
      <c r="G504" s="147"/>
      <c r="H504" s="147"/>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c r="AH504" s="178"/>
      <c r="AI504" s="178"/>
    </row>
    <row r="505" spans="1:35" s="84" customFormat="1" x14ac:dyDescent="0.35">
      <c r="A505" s="4"/>
      <c r="B505" s="4"/>
      <c r="C505" s="80"/>
      <c r="D505" s="81" t="s">
        <v>662</v>
      </c>
      <c r="G505" s="147"/>
      <c r="H505" s="147"/>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c r="AH505" s="178"/>
      <c r="AI505" s="178"/>
    </row>
    <row r="506" spans="1:35" s="154" customFormat="1" x14ac:dyDescent="0.35">
      <c r="A506" s="15"/>
      <c r="B506" s="15"/>
      <c r="C506" s="152"/>
      <c r="D506" s="153"/>
      <c r="E506" s="154" t="str">
        <f>Inputs!E$170</f>
        <v>Royalty band 1 upper threshold (sliding scale) (benchmark)</v>
      </c>
      <c r="F506" s="154" t="str">
        <f>Inputs!F$170</f>
        <v>$/oz</v>
      </c>
      <c r="G506" s="154">
        <f>Inputs!G$170</f>
        <v>500</v>
      </c>
      <c r="H506" s="155"/>
      <c r="I506" s="180"/>
      <c r="J506" s="180"/>
      <c r="K506" s="180"/>
      <c r="L506" s="180"/>
      <c r="M506" s="180"/>
      <c r="N506" s="180"/>
      <c r="O506" s="180"/>
      <c r="P506" s="180"/>
      <c r="Q506" s="180"/>
      <c r="R506" s="180"/>
      <c r="S506" s="180"/>
      <c r="T506" s="180"/>
      <c r="U506" s="180"/>
      <c r="V506" s="180"/>
      <c r="W506" s="180"/>
      <c r="X506" s="180"/>
      <c r="Y506" s="180"/>
      <c r="Z506" s="180"/>
      <c r="AA506" s="180"/>
      <c r="AB506" s="180"/>
      <c r="AC506" s="180"/>
      <c r="AD506" s="180"/>
      <c r="AE506" s="180"/>
      <c r="AF506" s="180"/>
      <c r="AG506" s="180"/>
      <c r="AH506" s="180"/>
      <c r="AI506" s="180"/>
    </row>
    <row r="507" spans="1:35" s="154" customFormat="1" x14ac:dyDescent="0.35">
      <c r="A507" s="15"/>
      <c r="B507" s="15"/>
      <c r="C507" s="152"/>
      <c r="D507" s="153"/>
      <c r="E507" s="154" t="str">
        <f>Inputs!E$176</f>
        <v>Increase royalty thresholds for inflation (benchmark)</v>
      </c>
      <c r="F507" s="154" t="str">
        <f>Inputs!F$176</f>
        <v>switch</v>
      </c>
      <c r="G507" s="154">
        <f>Inputs!G$176</f>
        <v>0</v>
      </c>
      <c r="H507" s="155"/>
      <c r="I507" s="180"/>
      <c r="J507" s="180"/>
      <c r="K507" s="180"/>
      <c r="L507" s="180"/>
      <c r="M507" s="180"/>
      <c r="N507" s="180"/>
      <c r="O507" s="180"/>
      <c r="P507" s="180"/>
      <c r="Q507" s="180"/>
      <c r="R507" s="180"/>
      <c r="S507" s="180"/>
      <c r="T507" s="180"/>
      <c r="U507" s="180"/>
      <c r="V507" s="180"/>
      <c r="W507" s="180"/>
      <c r="X507" s="180"/>
      <c r="Y507" s="180"/>
      <c r="Z507" s="180"/>
      <c r="AA507" s="180"/>
      <c r="AB507" s="180"/>
      <c r="AC507" s="180"/>
      <c r="AD507" s="180"/>
      <c r="AE507" s="180"/>
      <c r="AF507" s="180"/>
      <c r="AG507" s="180"/>
      <c r="AH507" s="180"/>
      <c r="AI507" s="180"/>
    </row>
    <row r="508" spans="1:35" s="154" customFormat="1" x14ac:dyDescent="0.35">
      <c r="A508" s="15"/>
      <c r="B508" s="15"/>
      <c r="C508" s="152"/>
      <c r="D508" s="153"/>
      <c r="E508" s="154" t="str">
        <f>'T&amp;E'!E$32</f>
        <v>Inflation factor</v>
      </c>
      <c r="F508" s="154" t="str">
        <f>'T&amp;E'!F$32</f>
        <v>index</v>
      </c>
      <c r="G508" s="155"/>
      <c r="H508" s="155"/>
      <c r="I508" s="180"/>
      <c r="J508" s="180"/>
      <c r="K508" s="203">
        <f>'T&amp;E'!K$32</f>
        <v>1</v>
      </c>
      <c r="L508" s="203">
        <f>'T&amp;E'!L$32</f>
        <v>1.02</v>
      </c>
      <c r="M508" s="203">
        <f>'T&amp;E'!M$32</f>
        <v>1.0404</v>
      </c>
      <c r="N508" s="203">
        <f>'T&amp;E'!N$32</f>
        <v>1.0612079999999999</v>
      </c>
      <c r="O508" s="203">
        <f>'T&amp;E'!O$32</f>
        <v>1.08243216</v>
      </c>
      <c r="P508" s="203">
        <f>'T&amp;E'!P$32</f>
        <v>1.1040808032</v>
      </c>
      <c r="Q508" s="203">
        <f>'T&amp;E'!Q$32</f>
        <v>1.1261624192640001</v>
      </c>
      <c r="R508" s="203">
        <f>'T&amp;E'!R$32</f>
        <v>1.1486856676492798</v>
      </c>
      <c r="S508" s="203">
        <f>'T&amp;E'!S$32</f>
        <v>1.1716593810022655</v>
      </c>
      <c r="T508" s="203">
        <f>'T&amp;E'!T$32</f>
        <v>1.1950925686223108</v>
      </c>
      <c r="U508" s="203">
        <f>'T&amp;E'!U$32</f>
        <v>1.2189944199947571</v>
      </c>
      <c r="V508" s="203">
        <f>'T&amp;E'!V$32</f>
        <v>1.243374308394652</v>
      </c>
      <c r="W508" s="203">
        <f>'T&amp;E'!W$32</f>
        <v>1.2682417945625453</v>
      </c>
      <c r="X508" s="203">
        <f>'T&amp;E'!X$32</f>
        <v>1.2936066304537961</v>
      </c>
      <c r="Y508" s="203">
        <f>'T&amp;E'!Y$32</f>
        <v>1.3194787630628722</v>
      </c>
      <c r="Z508" s="203">
        <f>'T&amp;E'!Z$32</f>
        <v>1.3458683383241292</v>
      </c>
      <c r="AA508" s="203">
        <f>'T&amp;E'!AA$32</f>
        <v>1.372785705090612</v>
      </c>
      <c r="AB508" s="203">
        <f>'T&amp;E'!AB$32</f>
        <v>1.4002414191924244</v>
      </c>
      <c r="AC508" s="203">
        <f>'T&amp;E'!AC$32</f>
        <v>1.4282462475762727</v>
      </c>
      <c r="AD508" s="203">
        <f>'T&amp;E'!AD$32</f>
        <v>1.4568111725277981</v>
      </c>
      <c r="AE508" s="203">
        <f>'T&amp;E'!AE$32</f>
        <v>1.4859473959783542</v>
      </c>
      <c r="AF508" s="203">
        <f>'T&amp;E'!AF$32</f>
        <v>1.5156663438979212</v>
      </c>
      <c r="AG508" s="203">
        <f>'T&amp;E'!AG$32</f>
        <v>1.5459796707758797</v>
      </c>
      <c r="AH508" s="203">
        <f>'T&amp;E'!AH$32</f>
        <v>1.576899264191397</v>
      </c>
      <c r="AI508" s="203">
        <f>'T&amp;E'!AI$32</f>
        <v>1.608437249475225</v>
      </c>
    </row>
    <row r="509" spans="1:35" s="84" customFormat="1" x14ac:dyDescent="0.35">
      <c r="A509" s="4"/>
      <c r="B509" s="4"/>
      <c r="C509" s="80"/>
      <c r="D509" s="81"/>
      <c r="E509" s="84" t="s">
        <v>663</v>
      </c>
      <c r="F509" s="84" t="s">
        <v>650</v>
      </c>
      <c r="G509" s="147"/>
      <c r="H509" s="147"/>
      <c r="I509" s="178"/>
      <c r="J509" s="178"/>
      <c r="K509" s="147">
        <f>$G506+($G506*$G507*(K508-1))</f>
        <v>500</v>
      </c>
      <c r="L509" s="147">
        <f t="shared" ref="L509:AI509" si="173">$G506+($G506*$G507*(L508-1))</f>
        <v>500</v>
      </c>
      <c r="M509" s="147">
        <f t="shared" si="173"/>
        <v>500</v>
      </c>
      <c r="N509" s="147">
        <f t="shared" si="173"/>
        <v>500</v>
      </c>
      <c r="O509" s="147">
        <f t="shared" si="173"/>
        <v>500</v>
      </c>
      <c r="P509" s="147">
        <f t="shared" si="173"/>
        <v>500</v>
      </c>
      <c r="Q509" s="147">
        <f t="shared" si="173"/>
        <v>500</v>
      </c>
      <c r="R509" s="147">
        <f t="shared" si="173"/>
        <v>500</v>
      </c>
      <c r="S509" s="147">
        <f t="shared" si="173"/>
        <v>500</v>
      </c>
      <c r="T509" s="147">
        <f t="shared" si="173"/>
        <v>500</v>
      </c>
      <c r="U509" s="147">
        <f t="shared" si="173"/>
        <v>500</v>
      </c>
      <c r="V509" s="147">
        <f t="shared" si="173"/>
        <v>500</v>
      </c>
      <c r="W509" s="147">
        <f t="shared" si="173"/>
        <v>500</v>
      </c>
      <c r="X509" s="147">
        <f t="shared" si="173"/>
        <v>500</v>
      </c>
      <c r="Y509" s="147">
        <f t="shared" si="173"/>
        <v>500</v>
      </c>
      <c r="Z509" s="147">
        <f t="shared" si="173"/>
        <v>500</v>
      </c>
      <c r="AA509" s="147">
        <f t="shared" si="173"/>
        <v>500</v>
      </c>
      <c r="AB509" s="147">
        <f t="shared" si="173"/>
        <v>500</v>
      </c>
      <c r="AC509" s="147">
        <f t="shared" si="173"/>
        <v>500</v>
      </c>
      <c r="AD509" s="147">
        <f t="shared" si="173"/>
        <v>500</v>
      </c>
      <c r="AE509" s="147">
        <f t="shared" si="173"/>
        <v>500</v>
      </c>
      <c r="AF509" s="147">
        <f t="shared" si="173"/>
        <v>500</v>
      </c>
      <c r="AG509" s="147">
        <f t="shared" si="173"/>
        <v>500</v>
      </c>
      <c r="AH509" s="147">
        <f t="shared" si="173"/>
        <v>500</v>
      </c>
      <c r="AI509" s="147">
        <f t="shared" si="173"/>
        <v>500</v>
      </c>
    </row>
    <row r="510" spans="1:35" s="84" customFormat="1" x14ac:dyDescent="0.35">
      <c r="A510" s="4"/>
      <c r="B510" s="4"/>
      <c r="C510" s="80"/>
      <c r="D510" s="81"/>
      <c r="G510" s="147"/>
      <c r="H510" s="147"/>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c r="AH510" s="178"/>
      <c r="AI510" s="178"/>
    </row>
    <row r="511" spans="1:35" s="84" customFormat="1" x14ac:dyDescent="0.35">
      <c r="A511" s="4"/>
      <c r="B511" s="4"/>
      <c r="C511" s="80"/>
      <c r="D511" s="81" t="s">
        <v>665</v>
      </c>
      <c r="G511" s="147"/>
      <c r="H511" s="147"/>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c r="AH511" s="178"/>
      <c r="AI511" s="178"/>
    </row>
    <row r="512" spans="1:35" s="154" customFormat="1" x14ac:dyDescent="0.35">
      <c r="A512" s="15"/>
      <c r="B512" s="15"/>
      <c r="C512" s="152"/>
      <c r="D512" s="153"/>
      <c r="E512" s="154" t="str">
        <f>Inputs!E$171</f>
        <v>Royalty band 2 upper threshold (sliding scale) (benchmark)</v>
      </c>
      <c r="F512" s="154" t="str">
        <f>Inputs!F$171</f>
        <v>$/oz</v>
      </c>
      <c r="G512" s="154">
        <f>Inputs!G$171</f>
        <v>750</v>
      </c>
      <c r="H512" s="155"/>
      <c r="I512" s="180"/>
      <c r="J512" s="180"/>
      <c r="K512" s="180"/>
      <c r="L512" s="180"/>
      <c r="M512" s="180"/>
      <c r="N512" s="180"/>
      <c r="O512" s="180"/>
      <c r="P512" s="180"/>
      <c r="Q512" s="180"/>
      <c r="R512" s="180"/>
      <c r="S512" s="180"/>
      <c r="T512" s="180"/>
      <c r="U512" s="180"/>
      <c r="V512" s="180"/>
      <c r="W512" s="180"/>
      <c r="X512" s="180"/>
      <c r="Y512" s="180"/>
      <c r="Z512" s="180"/>
      <c r="AA512" s="180"/>
      <c r="AB512" s="180"/>
      <c r="AC512" s="180"/>
      <c r="AD512" s="180"/>
      <c r="AE512" s="180"/>
      <c r="AF512" s="180"/>
      <c r="AG512" s="180"/>
      <c r="AH512" s="180"/>
      <c r="AI512" s="180"/>
    </row>
    <row r="513" spans="1:35" s="154" customFormat="1" x14ac:dyDescent="0.35">
      <c r="A513" s="15"/>
      <c r="B513" s="15"/>
      <c r="C513" s="152"/>
      <c r="D513" s="153"/>
      <c r="E513" s="154" t="str">
        <f>Inputs!E$176</f>
        <v>Increase royalty thresholds for inflation (benchmark)</v>
      </c>
      <c r="F513" s="154" t="str">
        <f>Inputs!F$176</f>
        <v>switch</v>
      </c>
      <c r="G513" s="154">
        <f>Inputs!G$176</f>
        <v>0</v>
      </c>
      <c r="H513" s="155"/>
      <c r="I513" s="180"/>
      <c r="J513" s="180"/>
      <c r="K513" s="180"/>
      <c r="L513" s="180"/>
      <c r="M513" s="180"/>
      <c r="N513" s="180"/>
      <c r="O513" s="180"/>
      <c r="P513" s="180"/>
      <c r="Q513" s="180"/>
      <c r="R513" s="180"/>
      <c r="S513" s="180"/>
      <c r="T513" s="180"/>
      <c r="U513" s="180"/>
      <c r="V513" s="180"/>
      <c r="W513" s="180"/>
      <c r="X513" s="180"/>
      <c r="Y513" s="180"/>
      <c r="Z513" s="180"/>
      <c r="AA513" s="180"/>
      <c r="AB513" s="180"/>
      <c r="AC513" s="180"/>
      <c r="AD513" s="180"/>
      <c r="AE513" s="180"/>
      <c r="AF513" s="180"/>
      <c r="AG513" s="180"/>
      <c r="AH513" s="180"/>
      <c r="AI513" s="180"/>
    </row>
    <row r="514" spans="1:35" s="154" customFormat="1" x14ac:dyDescent="0.35">
      <c r="A514" s="15"/>
      <c r="B514" s="15"/>
      <c r="C514" s="152"/>
      <c r="D514" s="153"/>
      <c r="E514" s="154" t="str">
        <f>'T&amp;E'!E$32</f>
        <v>Inflation factor</v>
      </c>
      <c r="F514" s="154" t="str">
        <f>'T&amp;E'!F$32</f>
        <v>index</v>
      </c>
      <c r="G514" s="155"/>
      <c r="H514" s="155"/>
      <c r="I514" s="180"/>
      <c r="J514" s="180"/>
      <c r="K514" s="203">
        <f>'T&amp;E'!K$32</f>
        <v>1</v>
      </c>
      <c r="L514" s="203">
        <f>'T&amp;E'!L$32</f>
        <v>1.02</v>
      </c>
      <c r="M514" s="203">
        <f>'T&amp;E'!M$32</f>
        <v>1.0404</v>
      </c>
      <c r="N514" s="203">
        <f>'T&amp;E'!N$32</f>
        <v>1.0612079999999999</v>
      </c>
      <c r="O514" s="203">
        <f>'T&amp;E'!O$32</f>
        <v>1.08243216</v>
      </c>
      <c r="P514" s="203">
        <f>'T&amp;E'!P$32</f>
        <v>1.1040808032</v>
      </c>
      <c r="Q514" s="203">
        <f>'T&amp;E'!Q$32</f>
        <v>1.1261624192640001</v>
      </c>
      <c r="R514" s="203">
        <f>'T&amp;E'!R$32</f>
        <v>1.1486856676492798</v>
      </c>
      <c r="S514" s="203">
        <f>'T&amp;E'!S$32</f>
        <v>1.1716593810022655</v>
      </c>
      <c r="T514" s="203">
        <f>'T&amp;E'!T$32</f>
        <v>1.1950925686223108</v>
      </c>
      <c r="U514" s="203">
        <f>'T&amp;E'!U$32</f>
        <v>1.2189944199947571</v>
      </c>
      <c r="V514" s="203">
        <f>'T&amp;E'!V$32</f>
        <v>1.243374308394652</v>
      </c>
      <c r="W514" s="203">
        <f>'T&amp;E'!W$32</f>
        <v>1.2682417945625453</v>
      </c>
      <c r="X514" s="203">
        <f>'T&amp;E'!X$32</f>
        <v>1.2936066304537961</v>
      </c>
      <c r="Y514" s="203">
        <f>'T&amp;E'!Y$32</f>
        <v>1.3194787630628722</v>
      </c>
      <c r="Z514" s="203">
        <f>'T&amp;E'!Z$32</f>
        <v>1.3458683383241292</v>
      </c>
      <c r="AA514" s="203">
        <f>'T&amp;E'!AA$32</f>
        <v>1.372785705090612</v>
      </c>
      <c r="AB514" s="203">
        <f>'T&amp;E'!AB$32</f>
        <v>1.4002414191924244</v>
      </c>
      <c r="AC514" s="203">
        <f>'T&amp;E'!AC$32</f>
        <v>1.4282462475762727</v>
      </c>
      <c r="AD514" s="203">
        <f>'T&amp;E'!AD$32</f>
        <v>1.4568111725277981</v>
      </c>
      <c r="AE514" s="203">
        <f>'T&amp;E'!AE$32</f>
        <v>1.4859473959783542</v>
      </c>
      <c r="AF514" s="203">
        <f>'T&amp;E'!AF$32</f>
        <v>1.5156663438979212</v>
      </c>
      <c r="AG514" s="203">
        <f>'T&amp;E'!AG$32</f>
        <v>1.5459796707758797</v>
      </c>
      <c r="AH514" s="203">
        <f>'T&amp;E'!AH$32</f>
        <v>1.576899264191397</v>
      </c>
      <c r="AI514" s="203">
        <f>'T&amp;E'!AI$32</f>
        <v>1.608437249475225</v>
      </c>
    </row>
    <row r="515" spans="1:35" s="84" customFormat="1" x14ac:dyDescent="0.35">
      <c r="A515" s="4"/>
      <c r="B515" s="4"/>
      <c r="C515" s="80"/>
      <c r="D515" s="81"/>
      <c r="E515" s="84" t="s">
        <v>666</v>
      </c>
      <c r="F515" s="84" t="s">
        <v>650</v>
      </c>
      <c r="G515" s="147"/>
      <c r="H515" s="147"/>
      <c r="I515" s="178"/>
      <c r="J515" s="178"/>
      <c r="K515" s="147">
        <f t="shared" ref="K515:AI515" si="174">$G512+($G512*$G513*(K514-1))</f>
        <v>750</v>
      </c>
      <c r="L515" s="147">
        <f t="shared" si="174"/>
        <v>750</v>
      </c>
      <c r="M515" s="147">
        <f t="shared" si="174"/>
        <v>750</v>
      </c>
      <c r="N515" s="147">
        <f t="shared" si="174"/>
        <v>750</v>
      </c>
      <c r="O515" s="147">
        <f t="shared" si="174"/>
        <v>750</v>
      </c>
      <c r="P515" s="147">
        <f t="shared" si="174"/>
        <v>750</v>
      </c>
      <c r="Q515" s="147">
        <f t="shared" si="174"/>
        <v>750</v>
      </c>
      <c r="R515" s="147">
        <f t="shared" si="174"/>
        <v>750</v>
      </c>
      <c r="S515" s="147">
        <f t="shared" si="174"/>
        <v>750</v>
      </c>
      <c r="T515" s="147">
        <f t="shared" si="174"/>
        <v>750</v>
      </c>
      <c r="U515" s="147">
        <f t="shared" si="174"/>
        <v>750</v>
      </c>
      <c r="V515" s="147">
        <f t="shared" si="174"/>
        <v>750</v>
      </c>
      <c r="W515" s="147">
        <f t="shared" si="174"/>
        <v>750</v>
      </c>
      <c r="X515" s="147">
        <f t="shared" si="174"/>
        <v>750</v>
      </c>
      <c r="Y515" s="147">
        <f t="shared" si="174"/>
        <v>750</v>
      </c>
      <c r="Z515" s="147">
        <f t="shared" si="174"/>
        <v>750</v>
      </c>
      <c r="AA515" s="147">
        <f t="shared" si="174"/>
        <v>750</v>
      </c>
      <c r="AB515" s="147">
        <f t="shared" si="174"/>
        <v>750</v>
      </c>
      <c r="AC515" s="147">
        <f t="shared" si="174"/>
        <v>750</v>
      </c>
      <c r="AD515" s="147">
        <f t="shared" si="174"/>
        <v>750</v>
      </c>
      <c r="AE515" s="147">
        <f t="shared" si="174"/>
        <v>750</v>
      </c>
      <c r="AF515" s="147">
        <f t="shared" si="174"/>
        <v>750</v>
      </c>
      <c r="AG515" s="147">
        <f t="shared" si="174"/>
        <v>750</v>
      </c>
      <c r="AH515" s="147">
        <f t="shared" si="174"/>
        <v>750</v>
      </c>
      <c r="AI515" s="147">
        <f t="shared" si="174"/>
        <v>750</v>
      </c>
    </row>
    <row r="516" spans="1:35" s="84" customFormat="1" x14ac:dyDescent="0.35">
      <c r="A516" s="4"/>
      <c r="B516" s="4"/>
      <c r="C516" s="80"/>
      <c r="D516" s="81"/>
      <c r="G516" s="147"/>
      <c r="H516" s="147"/>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c r="AH516" s="178"/>
      <c r="AI516" s="178"/>
    </row>
    <row r="517" spans="1:35" s="84" customFormat="1" x14ac:dyDescent="0.35">
      <c r="A517" s="4"/>
      <c r="B517" s="4"/>
      <c r="C517" s="80"/>
      <c r="D517" s="81" t="s">
        <v>667</v>
      </c>
      <c r="G517" s="147"/>
      <c r="H517" s="147"/>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c r="AH517" s="178"/>
      <c r="AI517" s="178"/>
    </row>
    <row r="518" spans="1:35" s="154" customFormat="1" x14ac:dyDescent="0.35">
      <c r="A518" s="15"/>
      <c r="B518" s="15"/>
      <c r="C518" s="152"/>
      <c r="D518" s="153"/>
      <c r="E518" s="154" t="str">
        <f>Inputs!E$172</f>
        <v>Royalty band 3 upper threshold (sliding scale) (benchmark)</v>
      </c>
      <c r="F518" s="154" t="str">
        <f>Inputs!F$172</f>
        <v>$/oz</v>
      </c>
      <c r="G518" s="154">
        <f>Inputs!G$172</f>
        <v>1000</v>
      </c>
      <c r="H518" s="155"/>
      <c r="I518" s="180"/>
      <c r="J518" s="180"/>
      <c r="K518" s="180"/>
      <c r="L518" s="180"/>
      <c r="M518" s="180"/>
      <c r="N518" s="180"/>
      <c r="O518" s="180"/>
      <c r="P518" s="180"/>
      <c r="Q518" s="180"/>
      <c r="R518" s="180"/>
      <c r="S518" s="180"/>
      <c r="T518" s="180"/>
      <c r="U518" s="180"/>
      <c r="V518" s="180"/>
      <c r="W518" s="180"/>
      <c r="X518" s="180"/>
      <c r="Y518" s="180"/>
      <c r="Z518" s="180"/>
      <c r="AA518" s="180"/>
      <c r="AB518" s="180"/>
      <c r="AC518" s="180"/>
      <c r="AD518" s="180"/>
      <c r="AE518" s="180"/>
      <c r="AF518" s="180"/>
      <c r="AG518" s="180"/>
      <c r="AH518" s="180"/>
      <c r="AI518" s="180"/>
    </row>
    <row r="519" spans="1:35" s="154" customFormat="1" x14ac:dyDescent="0.35">
      <c r="A519" s="15"/>
      <c r="B519" s="15"/>
      <c r="C519" s="152"/>
      <c r="D519" s="153"/>
      <c r="E519" s="154" t="str">
        <f>Inputs!E$176</f>
        <v>Increase royalty thresholds for inflation (benchmark)</v>
      </c>
      <c r="F519" s="154" t="str">
        <f>Inputs!F$176</f>
        <v>switch</v>
      </c>
      <c r="G519" s="154">
        <f>Inputs!G$176</f>
        <v>0</v>
      </c>
      <c r="H519" s="155"/>
      <c r="I519" s="180"/>
      <c r="J519" s="180"/>
      <c r="K519" s="180"/>
      <c r="L519" s="180"/>
      <c r="M519" s="180"/>
      <c r="N519" s="180"/>
      <c r="O519" s="180"/>
      <c r="P519" s="180"/>
      <c r="Q519" s="180"/>
      <c r="R519" s="180"/>
      <c r="S519" s="180"/>
      <c r="T519" s="180"/>
      <c r="U519" s="180"/>
      <c r="V519" s="180"/>
      <c r="W519" s="180"/>
      <c r="X519" s="180"/>
      <c r="Y519" s="180"/>
      <c r="Z519" s="180"/>
      <c r="AA519" s="180"/>
      <c r="AB519" s="180"/>
      <c r="AC519" s="180"/>
      <c r="AD519" s="180"/>
      <c r="AE519" s="180"/>
      <c r="AF519" s="180"/>
      <c r="AG519" s="180"/>
      <c r="AH519" s="180"/>
      <c r="AI519" s="180"/>
    </row>
    <row r="520" spans="1:35" s="154" customFormat="1" x14ac:dyDescent="0.35">
      <c r="A520" s="15"/>
      <c r="B520" s="15"/>
      <c r="C520" s="152"/>
      <c r="D520" s="153"/>
      <c r="E520" s="154" t="str">
        <f>'T&amp;E'!E$32</f>
        <v>Inflation factor</v>
      </c>
      <c r="F520" s="154" t="str">
        <f>'T&amp;E'!F$32</f>
        <v>index</v>
      </c>
      <c r="G520" s="155"/>
      <c r="H520" s="155"/>
      <c r="I520" s="180"/>
      <c r="J520" s="180"/>
      <c r="K520" s="203">
        <f>'T&amp;E'!K$32</f>
        <v>1</v>
      </c>
      <c r="L520" s="203">
        <f>'T&amp;E'!L$32</f>
        <v>1.02</v>
      </c>
      <c r="M520" s="203">
        <f>'T&amp;E'!M$32</f>
        <v>1.0404</v>
      </c>
      <c r="N520" s="203">
        <f>'T&amp;E'!N$32</f>
        <v>1.0612079999999999</v>
      </c>
      <c r="O520" s="203">
        <f>'T&amp;E'!O$32</f>
        <v>1.08243216</v>
      </c>
      <c r="P520" s="203">
        <f>'T&amp;E'!P$32</f>
        <v>1.1040808032</v>
      </c>
      <c r="Q520" s="203">
        <f>'T&amp;E'!Q$32</f>
        <v>1.1261624192640001</v>
      </c>
      <c r="R520" s="203">
        <f>'T&amp;E'!R$32</f>
        <v>1.1486856676492798</v>
      </c>
      <c r="S520" s="203">
        <f>'T&amp;E'!S$32</f>
        <v>1.1716593810022655</v>
      </c>
      <c r="T520" s="203">
        <f>'T&amp;E'!T$32</f>
        <v>1.1950925686223108</v>
      </c>
      <c r="U520" s="203">
        <f>'T&amp;E'!U$32</f>
        <v>1.2189944199947571</v>
      </c>
      <c r="V520" s="203">
        <f>'T&amp;E'!V$32</f>
        <v>1.243374308394652</v>
      </c>
      <c r="W520" s="203">
        <f>'T&amp;E'!W$32</f>
        <v>1.2682417945625453</v>
      </c>
      <c r="X520" s="203">
        <f>'T&amp;E'!X$32</f>
        <v>1.2936066304537961</v>
      </c>
      <c r="Y520" s="203">
        <f>'T&amp;E'!Y$32</f>
        <v>1.3194787630628722</v>
      </c>
      <c r="Z520" s="203">
        <f>'T&amp;E'!Z$32</f>
        <v>1.3458683383241292</v>
      </c>
      <c r="AA520" s="203">
        <f>'T&amp;E'!AA$32</f>
        <v>1.372785705090612</v>
      </c>
      <c r="AB520" s="203">
        <f>'T&amp;E'!AB$32</f>
        <v>1.4002414191924244</v>
      </c>
      <c r="AC520" s="203">
        <f>'T&amp;E'!AC$32</f>
        <v>1.4282462475762727</v>
      </c>
      <c r="AD520" s="203">
        <f>'T&amp;E'!AD$32</f>
        <v>1.4568111725277981</v>
      </c>
      <c r="AE520" s="203">
        <f>'T&amp;E'!AE$32</f>
        <v>1.4859473959783542</v>
      </c>
      <c r="AF520" s="203">
        <f>'T&amp;E'!AF$32</f>
        <v>1.5156663438979212</v>
      </c>
      <c r="AG520" s="203">
        <f>'T&amp;E'!AG$32</f>
        <v>1.5459796707758797</v>
      </c>
      <c r="AH520" s="203">
        <f>'T&amp;E'!AH$32</f>
        <v>1.576899264191397</v>
      </c>
      <c r="AI520" s="203">
        <f>'T&amp;E'!AI$32</f>
        <v>1.608437249475225</v>
      </c>
    </row>
    <row r="521" spans="1:35" s="84" customFormat="1" x14ac:dyDescent="0.35">
      <c r="A521" s="4"/>
      <c r="B521" s="4"/>
      <c r="C521" s="80"/>
      <c r="D521" s="81"/>
      <c r="E521" s="84" t="s">
        <v>668</v>
      </c>
      <c r="F521" s="84" t="s">
        <v>650</v>
      </c>
      <c r="G521" s="147"/>
      <c r="H521" s="147"/>
      <c r="I521" s="178"/>
      <c r="J521" s="178"/>
      <c r="K521" s="147">
        <f t="shared" ref="K521:AI521" si="175">$G518+($G518*$G519*(K520-1))</f>
        <v>1000</v>
      </c>
      <c r="L521" s="147">
        <f t="shared" si="175"/>
        <v>1000</v>
      </c>
      <c r="M521" s="147">
        <f t="shared" si="175"/>
        <v>1000</v>
      </c>
      <c r="N521" s="147">
        <f t="shared" si="175"/>
        <v>1000</v>
      </c>
      <c r="O521" s="147">
        <f t="shared" si="175"/>
        <v>1000</v>
      </c>
      <c r="P521" s="147">
        <f t="shared" si="175"/>
        <v>1000</v>
      </c>
      <c r="Q521" s="147">
        <f t="shared" si="175"/>
        <v>1000</v>
      </c>
      <c r="R521" s="147">
        <f t="shared" si="175"/>
        <v>1000</v>
      </c>
      <c r="S521" s="147">
        <f t="shared" si="175"/>
        <v>1000</v>
      </c>
      <c r="T521" s="147">
        <f t="shared" si="175"/>
        <v>1000</v>
      </c>
      <c r="U521" s="147">
        <f t="shared" si="175"/>
        <v>1000</v>
      </c>
      <c r="V521" s="147">
        <f t="shared" si="175"/>
        <v>1000</v>
      </c>
      <c r="W521" s="147">
        <f t="shared" si="175"/>
        <v>1000</v>
      </c>
      <c r="X521" s="147">
        <f t="shared" si="175"/>
        <v>1000</v>
      </c>
      <c r="Y521" s="147">
        <f t="shared" si="175"/>
        <v>1000</v>
      </c>
      <c r="Z521" s="147">
        <f t="shared" si="175"/>
        <v>1000</v>
      </c>
      <c r="AA521" s="147">
        <f t="shared" si="175"/>
        <v>1000</v>
      </c>
      <c r="AB521" s="147">
        <f t="shared" si="175"/>
        <v>1000</v>
      </c>
      <c r="AC521" s="147">
        <f t="shared" si="175"/>
        <v>1000</v>
      </c>
      <c r="AD521" s="147">
        <f t="shared" si="175"/>
        <v>1000</v>
      </c>
      <c r="AE521" s="147">
        <f t="shared" si="175"/>
        <v>1000</v>
      </c>
      <c r="AF521" s="147">
        <f t="shared" si="175"/>
        <v>1000</v>
      </c>
      <c r="AG521" s="147">
        <f t="shared" si="175"/>
        <v>1000</v>
      </c>
      <c r="AH521" s="147">
        <f t="shared" si="175"/>
        <v>1000</v>
      </c>
      <c r="AI521" s="147">
        <f t="shared" si="175"/>
        <v>1000</v>
      </c>
    </row>
    <row r="522" spans="1:35" s="84" customFormat="1" x14ac:dyDescent="0.35">
      <c r="A522" s="4"/>
      <c r="B522" s="4"/>
      <c r="C522" s="80"/>
      <c r="D522" s="81"/>
      <c r="G522" s="147"/>
      <c r="H522" s="147"/>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c r="AH522" s="178"/>
      <c r="AI522" s="178"/>
    </row>
    <row r="523" spans="1:35" s="84" customFormat="1" x14ac:dyDescent="0.35">
      <c r="A523" s="4"/>
      <c r="B523" s="4"/>
      <c r="C523" s="80"/>
      <c r="D523" s="81" t="s">
        <v>669</v>
      </c>
      <c r="G523" s="147"/>
      <c r="H523" s="147"/>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c r="AH523" s="178"/>
      <c r="AI523" s="178"/>
    </row>
    <row r="524" spans="1:35" s="154" customFormat="1" x14ac:dyDescent="0.35">
      <c r="A524" s="15"/>
      <c r="B524" s="15"/>
      <c r="C524" s="152"/>
      <c r="D524" s="153"/>
      <c r="E524" s="154" t="str">
        <f>Inputs!E$173</f>
        <v>Royalty band 4 upper threshold (sliding scale) (benchmark)</v>
      </c>
      <c r="F524" s="154" t="str">
        <f>Inputs!F$173</f>
        <v>$/oz</v>
      </c>
      <c r="G524" s="154">
        <f>Inputs!G$173</f>
        <v>1250</v>
      </c>
      <c r="H524" s="155"/>
      <c r="I524" s="180"/>
      <c r="J524" s="180"/>
      <c r="K524" s="180"/>
      <c r="L524" s="180"/>
      <c r="M524" s="180"/>
      <c r="N524" s="180"/>
      <c r="O524" s="180"/>
      <c r="P524" s="180"/>
      <c r="Q524" s="180"/>
      <c r="R524" s="180"/>
      <c r="S524" s="180"/>
      <c r="T524" s="180"/>
      <c r="U524" s="180"/>
      <c r="V524" s="180"/>
      <c r="W524" s="180"/>
      <c r="X524" s="180"/>
      <c r="Y524" s="180"/>
      <c r="Z524" s="180"/>
      <c r="AA524" s="180"/>
      <c r="AB524" s="180"/>
      <c r="AC524" s="180"/>
      <c r="AD524" s="180"/>
      <c r="AE524" s="180"/>
      <c r="AF524" s="180"/>
      <c r="AG524" s="180"/>
      <c r="AH524" s="180"/>
      <c r="AI524" s="180"/>
    </row>
    <row r="525" spans="1:35" s="154" customFormat="1" x14ac:dyDescent="0.35">
      <c r="A525" s="15"/>
      <c r="B525" s="15"/>
      <c r="C525" s="152"/>
      <c r="D525" s="153"/>
      <c r="E525" s="154" t="str">
        <f>Inputs!E$176</f>
        <v>Increase royalty thresholds for inflation (benchmark)</v>
      </c>
      <c r="F525" s="154" t="str">
        <f>Inputs!F$176</f>
        <v>switch</v>
      </c>
      <c r="G525" s="154">
        <f>Inputs!G$176</f>
        <v>0</v>
      </c>
      <c r="H525" s="155"/>
      <c r="I525" s="180"/>
      <c r="J525" s="180"/>
      <c r="K525" s="180"/>
      <c r="L525" s="180"/>
      <c r="M525" s="180"/>
      <c r="N525" s="180"/>
      <c r="O525" s="180"/>
      <c r="P525" s="180"/>
      <c r="Q525" s="180"/>
      <c r="R525" s="180"/>
      <c r="S525" s="180"/>
      <c r="T525" s="180"/>
      <c r="U525" s="180"/>
      <c r="V525" s="180"/>
      <c r="W525" s="180"/>
      <c r="X525" s="180"/>
      <c r="Y525" s="180"/>
      <c r="Z525" s="180"/>
      <c r="AA525" s="180"/>
      <c r="AB525" s="180"/>
      <c r="AC525" s="180"/>
      <c r="AD525" s="180"/>
      <c r="AE525" s="180"/>
      <c r="AF525" s="180"/>
      <c r="AG525" s="180"/>
      <c r="AH525" s="180"/>
      <c r="AI525" s="180"/>
    </row>
    <row r="526" spans="1:35" s="154" customFormat="1" x14ac:dyDescent="0.35">
      <c r="A526" s="15"/>
      <c r="B526" s="15"/>
      <c r="C526" s="152"/>
      <c r="D526" s="153"/>
      <c r="E526" s="154" t="str">
        <f>'T&amp;E'!E$32</f>
        <v>Inflation factor</v>
      </c>
      <c r="F526" s="154" t="str">
        <f>'T&amp;E'!F$32</f>
        <v>index</v>
      </c>
      <c r="G526" s="155"/>
      <c r="H526" s="155"/>
      <c r="I526" s="180"/>
      <c r="J526" s="180"/>
      <c r="K526" s="203">
        <f>'T&amp;E'!K$32</f>
        <v>1</v>
      </c>
      <c r="L526" s="203">
        <f>'T&amp;E'!L$32</f>
        <v>1.02</v>
      </c>
      <c r="M526" s="203">
        <f>'T&amp;E'!M$32</f>
        <v>1.0404</v>
      </c>
      <c r="N526" s="203">
        <f>'T&amp;E'!N$32</f>
        <v>1.0612079999999999</v>
      </c>
      <c r="O526" s="203">
        <f>'T&amp;E'!O$32</f>
        <v>1.08243216</v>
      </c>
      <c r="P526" s="203">
        <f>'T&amp;E'!P$32</f>
        <v>1.1040808032</v>
      </c>
      <c r="Q526" s="203">
        <f>'T&amp;E'!Q$32</f>
        <v>1.1261624192640001</v>
      </c>
      <c r="R526" s="203">
        <f>'T&amp;E'!R$32</f>
        <v>1.1486856676492798</v>
      </c>
      <c r="S526" s="203">
        <f>'T&amp;E'!S$32</f>
        <v>1.1716593810022655</v>
      </c>
      <c r="T526" s="203">
        <f>'T&amp;E'!T$32</f>
        <v>1.1950925686223108</v>
      </c>
      <c r="U526" s="203">
        <f>'T&amp;E'!U$32</f>
        <v>1.2189944199947571</v>
      </c>
      <c r="V526" s="203">
        <f>'T&amp;E'!V$32</f>
        <v>1.243374308394652</v>
      </c>
      <c r="W526" s="203">
        <f>'T&amp;E'!W$32</f>
        <v>1.2682417945625453</v>
      </c>
      <c r="X526" s="203">
        <f>'T&amp;E'!X$32</f>
        <v>1.2936066304537961</v>
      </c>
      <c r="Y526" s="203">
        <f>'T&amp;E'!Y$32</f>
        <v>1.3194787630628722</v>
      </c>
      <c r="Z526" s="203">
        <f>'T&amp;E'!Z$32</f>
        <v>1.3458683383241292</v>
      </c>
      <c r="AA526" s="203">
        <f>'T&amp;E'!AA$32</f>
        <v>1.372785705090612</v>
      </c>
      <c r="AB526" s="203">
        <f>'T&amp;E'!AB$32</f>
        <v>1.4002414191924244</v>
      </c>
      <c r="AC526" s="203">
        <f>'T&amp;E'!AC$32</f>
        <v>1.4282462475762727</v>
      </c>
      <c r="AD526" s="203">
        <f>'T&amp;E'!AD$32</f>
        <v>1.4568111725277981</v>
      </c>
      <c r="AE526" s="203">
        <f>'T&amp;E'!AE$32</f>
        <v>1.4859473959783542</v>
      </c>
      <c r="AF526" s="203">
        <f>'T&amp;E'!AF$32</f>
        <v>1.5156663438979212</v>
      </c>
      <c r="AG526" s="203">
        <f>'T&amp;E'!AG$32</f>
        <v>1.5459796707758797</v>
      </c>
      <c r="AH526" s="203">
        <f>'T&amp;E'!AH$32</f>
        <v>1.576899264191397</v>
      </c>
      <c r="AI526" s="203">
        <f>'T&amp;E'!AI$32</f>
        <v>1.608437249475225</v>
      </c>
    </row>
    <row r="527" spans="1:35" s="84" customFormat="1" x14ac:dyDescent="0.35">
      <c r="A527" s="4"/>
      <c r="B527" s="4"/>
      <c r="C527" s="80"/>
      <c r="D527" s="81"/>
      <c r="E527" s="84" t="s">
        <v>670</v>
      </c>
      <c r="F527" s="84" t="s">
        <v>650</v>
      </c>
      <c r="G527" s="147"/>
      <c r="H527" s="147"/>
      <c r="I527" s="178"/>
      <c r="J527" s="178"/>
      <c r="K527" s="147">
        <f t="shared" ref="K527:AI527" si="176">$G524+($G524*$G525*(K526-1))</f>
        <v>1250</v>
      </c>
      <c r="L527" s="147">
        <f t="shared" si="176"/>
        <v>1250</v>
      </c>
      <c r="M527" s="147">
        <f t="shared" si="176"/>
        <v>1250</v>
      </c>
      <c r="N527" s="147">
        <f t="shared" si="176"/>
        <v>1250</v>
      </c>
      <c r="O527" s="147">
        <f t="shared" si="176"/>
        <v>1250</v>
      </c>
      <c r="P527" s="147">
        <f t="shared" si="176"/>
        <v>1250</v>
      </c>
      <c r="Q527" s="147">
        <f t="shared" si="176"/>
        <v>1250</v>
      </c>
      <c r="R527" s="147">
        <f t="shared" si="176"/>
        <v>1250</v>
      </c>
      <c r="S527" s="147">
        <f t="shared" si="176"/>
        <v>1250</v>
      </c>
      <c r="T527" s="147">
        <f t="shared" si="176"/>
        <v>1250</v>
      </c>
      <c r="U527" s="147">
        <f t="shared" si="176"/>
        <v>1250</v>
      </c>
      <c r="V527" s="147">
        <f t="shared" si="176"/>
        <v>1250</v>
      </c>
      <c r="W527" s="147">
        <f t="shared" si="176"/>
        <v>1250</v>
      </c>
      <c r="X527" s="147">
        <f t="shared" si="176"/>
        <v>1250</v>
      </c>
      <c r="Y527" s="147">
        <f t="shared" si="176"/>
        <v>1250</v>
      </c>
      <c r="Z527" s="147">
        <f t="shared" si="176"/>
        <v>1250</v>
      </c>
      <c r="AA527" s="147">
        <f t="shared" si="176"/>
        <v>1250</v>
      </c>
      <c r="AB527" s="147">
        <f t="shared" si="176"/>
        <v>1250</v>
      </c>
      <c r="AC527" s="147">
        <f t="shared" si="176"/>
        <v>1250</v>
      </c>
      <c r="AD527" s="147">
        <f t="shared" si="176"/>
        <v>1250</v>
      </c>
      <c r="AE527" s="147">
        <f t="shared" si="176"/>
        <v>1250</v>
      </c>
      <c r="AF527" s="147">
        <f t="shared" si="176"/>
        <v>1250</v>
      </c>
      <c r="AG527" s="147">
        <f t="shared" si="176"/>
        <v>1250</v>
      </c>
      <c r="AH527" s="147">
        <f t="shared" si="176"/>
        <v>1250</v>
      </c>
      <c r="AI527" s="147">
        <f t="shared" si="176"/>
        <v>1250</v>
      </c>
    </row>
    <row r="528" spans="1:35" s="84" customFormat="1" x14ac:dyDescent="0.35">
      <c r="A528" s="4"/>
      <c r="B528" s="4"/>
      <c r="C528" s="80"/>
      <c r="D528" s="81"/>
      <c r="G528" s="147"/>
      <c r="H528" s="147"/>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c r="AH528" s="178"/>
      <c r="AI528" s="178"/>
    </row>
    <row r="529" spans="1:35" s="84" customFormat="1" x14ac:dyDescent="0.35">
      <c r="A529" s="4"/>
      <c r="B529" s="4"/>
      <c r="C529" s="80"/>
      <c r="D529" s="81" t="s">
        <v>671</v>
      </c>
      <c r="G529" s="147"/>
      <c r="H529" s="147"/>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c r="AH529" s="178"/>
      <c r="AI529" s="178"/>
    </row>
    <row r="530" spans="1:35" s="154" customFormat="1" x14ac:dyDescent="0.35">
      <c r="A530" s="15"/>
      <c r="B530" s="15"/>
      <c r="C530" s="152"/>
      <c r="D530" s="153"/>
      <c r="E530" s="154" t="str">
        <f>Inputs!E$174</f>
        <v>Royalty band 5 upper threshold (sliding scale) (benchmark)</v>
      </c>
      <c r="F530" s="154" t="str">
        <f>Inputs!F$174</f>
        <v>$/oz</v>
      </c>
      <c r="G530" s="154">
        <f>Inputs!G$174</f>
        <v>1500</v>
      </c>
      <c r="H530" s="155"/>
      <c r="I530" s="180"/>
      <c r="J530" s="180"/>
      <c r="K530" s="180"/>
      <c r="L530" s="180"/>
      <c r="M530" s="180"/>
      <c r="N530" s="180"/>
      <c r="O530" s="180"/>
      <c r="P530" s="180"/>
      <c r="Q530" s="180"/>
      <c r="R530" s="180"/>
      <c r="S530" s="180"/>
      <c r="T530" s="180"/>
      <c r="U530" s="180"/>
      <c r="V530" s="180"/>
      <c r="W530" s="180"/>
      <c r="X530" s="180"/>
      <c r="Y530" s="180"/>
      <c r="Z530" s="180"/>
      <c r="AA530" s="180"/>
      <c r="AB530" s="180"/>
      <c r="AC530" s="180"/>
      <c r="AD530" s="180"/>
      <c r="AE530" s="180"/>
      <c r="AF530" s="180"/>
      <c r="AG530" s="180"/>
      <c r="AH530" s="180"/>
      <c r="AI530" s="180"/>
    </row>
    <row r="531" spans="1:35" s="154" customFormat="1" x14ac:dyDescent="0.35">
      <c r="A531" s="15"/>
      <c r="B531" s="15"/>
      <c r="C531" s="152"/>
      <c r="D531" s="153"/>
      <c r="E531" s="154" t="str">
        <f>Inputs!E$176</f>
        <v>Increase royalty thresholds for inflation (benchmark)</v>
      </c>
      <c r="F531" s="154" t="str">
        <f>Inputs!F$176</f>
        <v>switch</v>
      </c>
      <c r="G531" s="154">
        <f>Inputs!G$176</f>
        <v>0</v>
      </c>
      <c r="H531" s="155"/>
      <c r="I531" s="180"/>
      <c r="J531" s="180"/>
      <c r="K531" s="180"/>
      <c r="L531" s="180"/>
      <c r="M531" s="180"/>
      <c r="N531" s="180"/>
      <c r="O531" s="180"/>
      <c r="P531" s="180"/>
      <c r="Q531" s="180"/>
      <c r="R531" s="180"/>
      <c r="S531" s="180"/>
      <c r="T531" s="180"/>
      <c r="U531" s="180"/>
      <c r="V531" s="180"/>
      <c r="W531" s="180"/>
      <c r="X531" s="180"/>
      <c r="Y531" s="180"/>
      <c r="Z531" s="180"/>
      <c r="AA531" s="180"/>
      <c r="AB531" s="180"/>
      <c r="AC531" s="180"/>
      <c r="AD531" s="180"/>
      <c r="AE531" s="180"/>
      <c r="AF531" s="180"/>
      <c r="AG531" s="180"/>
      <c r="AH531" s="180"/>
      <c r="AI531" s="180"/>
    </row>
    <row r="532" spans="1:35" s="154" customFormat="1" x14ac:dyDescent="0.35">
      <c r="A532" s="15"/>
      <c r="B532" s="15"/>
      <c r="C532" s="152"/>
      <c r="D532" s="153"/>
      <c r="E532" s="154" t="str">
        <f>'T&amp;E'!E$32</f>
        <v>Inflation factor</v>
      </c>
      <c r="F532" s="154" t="str">
        <f>'T&amp;E'!F$32</f>
        <v>index</v>
      </c>
      <c r="G532" s="155"/>
      <c r="H532" s="155"/>
      <c r="I532" s="180"/>
      <c r="J532" s="180"/>
      <c r="K532" s="203">
        <f>'T&amp;E'!K$32</f>
        <v>1</v>
      </c>
      <c r="L532" s="203">
        <f>'T&amp;E'!L$32</f>
        <v>1.02</v>
      </c>
      <c r="M532" s="203">
        <f>'T&amp;E'!M$32</f>
        <v>1.0404</v>
      </c>
      <c r="N532" s="203">
        <f>'T&amp;E'!N$32</f>
        <v>1.0612079999999999</v>
      </c>
      <c r="O532" s="203">
        <f>'T&amp;E'!O$32</f>
        <v>1.08243216</v>
      </c>
      <c r="P532" s="203">
        <f>'T&amp;E'!P$32</f>
        <v>1.1040808032</v>
      </c>
      <c r="Q532" s="203">
        <f>'T&amp;E'!Q$32</f>
        <v>1.1261624192640001</v>
      </c>
      <c r="R532" s="203">
        <f>'T&amp;E'!R$32</f>
        <v>1.1486856676492798</v>
      </c>
      <c r="S532" s="203">
        <f>'T&amp;E'!S$32</f>
        <v>1.1716593810022655</v>
      </c>
      <c r="T532" s="203">
        <f>'T&amp;E'!T$32</f>
        <v>1.1950925686223108</v>
      </c>
      <c r="U532" s="203">
        <f>'T&amp;E'!U$32</f>
        <v>1.2189944199947571</v>
      </c>
      <c r="V532" s="203">
        <f>'T&amp;E'!V$32</f>
        <v>1.243374308394652</v>
      </c>
      <c r="W532" s="203">
        <f>'T&amp;E'!W$32</f>
        <v>1.2682417945625453</v>
      </c>
      <c r="X532" s="203">
        <f>'T&amp;E'!X$32</f>
        <v>1.2936066304537961</v>
      </c>
      <c r="Y532" s="203">
        <f>'T&amp;E'!Y$32</f>
        <v>1.3194787630628722</v>
      </c>
      <c r="Z532" s="203">
        <f>'T&amp;E'!Z$32</f>
        <v>1.3458683383241292</v>
      </c>
      <c r="AA532" s="203">
        <f>'T&amp;E'!AA$32</f>
        <v>1.372785705090612</v>
      </c>
      <c r="AB532" s="203">
        <f>'T&amp;E'!AB$32</f>
        <v>1.4002414191924244</v>
      </c>
      <c r="AC532" s="203">
        <f>'T&amp;E'!AC$32</f>
        <v>1.4282462475762727</v>
      </c>
      <c r="AD532" s="203">
        <f>'T&amp;E'!AD$32</f>
        <v>1.4568111725277981</v>
      </c>
      <c r="AE532" s="203">
        <f>'T&amp;E'!AE$32</f>
        <v>1.4859473959783542</v>
      </c>
      <c r="AF532" s="203">
        <f>'T&amp;E'!AF$32</f>
        <v>1.5156663438979212</v>
      </c>
      <c r="AG532" s="203">
        <f>'T&amp;E'!AG$32</f>
        <v>1.5459796707758797</v>
      </c>
      <c r="AH532" s="203">
        <f>'T&amp;E'!AH$32</f>
        <v>1.576899264191397</v>
      </c>
      <c r="AI532" s="203">
        <f>'T&amp;E'!AI$32</f>
        <v>1.608437249475225</v>
      </c>
    </row>
    <row r="533" spans="1:35" s="84" customFormat="1" x14ac:dyDescent="0.35">
      <c r="A533" s="4"/>
      <c r="B533" s="4"/>
      <c r="C533" s="80"/>
      <c r="D533" s="81"/>
      <c r="E533" s="84" t="s">
        <v>672</v>
      </c>
      <c r="F533" s="84" t="s">
        <v>650</v>
      </c>
      <c r="G533" s="147"/>
      <c r="H533" s="147"/>
      <c r="I533" s="178"/>
      <c r="J533" s="178"/>
      <c r="K533" s="147">
        <f t="shared" ref="K533:AI533" si="177">$G530+($G530*$G531*(K532-1))</f>
        <v>1500</v>
      </c>
      <c r="L533" s="147">
        <f t="shared" si="177"/>
        <v>1500</v>
      </c>
      <c r="M533" s="147">
        <f t="shared" si="177"/>
        <v>1500</v>
      </c>
      <c r="N533" s="147">
        <f t="shared" si="177"/>
        <v>1500</v>
      </c>
      <c r="O533" s="147">
        <f t="shared" si="177"/>
        <v>1500</v>
      </c>
      <c r="P533" s="147">
        <f t="shared" si="177"/>
        <v>1500</v>
      </c>
      <c r="Q533" s="147">
        <f t="shared" si="177"/>
        <v>1500</v>
      </c>
      <c r="R533" s="147">
        <f t="shared" si="177"/>
        <v>1500</v>
      </c>
      <c r="S533" s="147">
        <f t="shared" si="177"/>
        <v>1500</v>
      </c>
      <c r="T533" s="147">
        <f t="shared" si="177"/>
        <v>1500</v>
      </c>
      <c r="U533" s="147">
        <f t="shared" si="177"/>
        <v>1500</v>
      </c>
      <c r="V533" s="147">
        <f t="shared" si="177"/>
        <v>1500</v>
      </c>
      <c r="W533" s="147">
        <f t="shared" si="177"/>
        <v>1500</v>
      </c>
      <c r="X533" s="147">
        <f t="shared" si="177"/>
        <v>1500</v>
      </c>
      <c r="Y533" s="147">
        <f t="shared" si="177"/>
        <v>1500</v>
      </c>
      <c r="Z533" s="147">
        <f t="shared" si="177"/>
        <v>1500</v>
      </c>
      <c r="AA533" s="147">
        <f t="shared" si="177"/>
        <v>1500</v>
      </c>
      <c r="AB533" s="147">
        <f t="shared" si="177"/>
        <v>1500</v>
      </c>
      <c r="AC533" s="147">
        <f t="shared" si="177"/>
        <v>1500</v>
      </c>
      <c r="AD533" s="147">
        <f t="shared" si="177"/>
        <v>1500</v>
      </c>
      <c r="AE533" s="147">
        <f t="shared" si="177"/>
        <v>1500</v>
      </c>
      <c r="AF533" s="147">
        <f t="shared" si="177"/>
        <v>1500</v>
      </c>
      <c r="AG533" s="147">
        <f t="shared" si="177"/>
        <v>1500</v>
      </c>
      <c r="AH533" s="147">
        <f t="shared" si="177"/>
        <v>1500</v>
      </c>
      <c r="AI533" s="147">
        <f t="shared" si="177"/>
        <v>1500</v>
      </c>
    </row>
    <row r="534" spans="1:35" s="84" customFormat="1" x14ac:dyDescent="0.35">
      <c r="A534" s="4"/>
      <c r="B534" s="4"/>
      <c r="C534" s="80"/>
      <c r="D534" s="81"/>
      <c r="G534" s="147"/>
      <c r="H534" s="147"/>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c r="AH534" s="178"/>
      <c r="AI534" s="178"/>
    </row>
    <row r="535" spans="1:35" s="84" customFormat="1" x14ac:dyDescent="0.35">
      <c r="A535" s="4"/>
      <c r="B535" s="4"/>
      <c r="C535" s="80" t="s">
        <v>675</v>
      </c>
      <c r="D535" s="81"/>
      <c r="G535" s="147"/>
      <c r="H535" s="147"/>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c r="AH535" s="178"/>
      <c r="AI535" s="178"/>
    </row>
    <row r="536" spans="1:35" s="84" customFormat="1" x14ac:dyDescent="0.35">
      <c r="A536" s="4"/>
      <c r="B536" s="4"/>
      <c r="C536" s="80"/>
      <c r="D536" s="81"/>
      <c r="G536" s="147"/>
      <c r="H536" s="147"/>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c r="AH536" s="178"/>
      <c r="AI536" s="178"/>
    </row>
    <row r="537" spans="1:35" s="84" customFormat="1" x14ac:dyDescent="0.35">
      <c r="A537" s="4"/>
      <c r="B537" s="4"/>
      <c r="C537" s="80"/>
      <c r="D537" s="81" t="s">
        <v>676</v>
      </c>
      <c r="G537" s="147"/>
      <c r="H537" s="147"/>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c r="AH537" s="178"/>
      <c r="AI537" s="178"/>
    </row>
    <row r="538" spans="1:35" s="84" customFormat="1" x14ac:dyDescent="0.35">
      <c r="A538" s="4"/>
      <c r="B538" s="4"/>
      <c r="C538" s="80"/>
      <c r="D538" s="81"/>
      <c r="E538" s="84" t="str">
        <f>E$509</f>
        <v>Royalty band 1 upper threshold in nominal terms (benchmark)</v>
      </c>
      <c r="F538" s="84" t="str">
        <f>F$509</f>
        <v>$/oz, nominal</v>
      </c>
      <c r="G538" s="147"/>
      <c r="H538" s="147"/>
      <c r="I538" s="178"/>
      <c r="J538" s="178"/>
      <c r="K538" s="147">
        <f t="shared" ref="K538:AI538" si="178">K$509</f>
        <v>500</v>
      </c>
      <c r="L538" s="147">
        <f t="shared" si="178"/>
        <v>500</v>
      </c>
      <c r="M538" s="147">
        <f t="shared" si="178"/>
        <v>500</v>
      </c>
      <c r="N538" s="147">
        <f t="shared" si="178"/>
        <v>500</v>
      </c>
      <c r="O538" s="147">
        <f t="shared" si="178"/>
        <v>500</v>
      </c>
      <c r="P538" s="147">
        <f t="shared" si="178"/>
        <v>500</v>
      </c>
      <c r="Q538" s="147">
        <f t="shared" si="178"/>
        <v>500</v>
      </c>
      <c r="R538" s="147">
        <f t="shared" si="178"/>
        <v>500</v>
      </c>
      <c r="S538" s="147">
        <f t="shared" si="178"/>
        <v>500</v>
      </c>
      <c r="T538" s="147">
        <f t="shared" si="178"/>
        <v>500</v>
      </c>
      <c r="U538" s="147">
        <f t="shared" si="178"/>
        <v>500</v>
      </c>
      <c r="V538" s="147">
        <f t="shared" si="178"/>
        <v>500</v>
      </c>
      <c r="W538" s="147">
        <f t="shared" si="178"/>
        <v>500</v>
      </c>
      <c r="X538" s="147">
        <f t="shared" si="178"/>
        <v>500</v>
      </c>
      <c r="Y538" s="147">
        <f t="shared" si="178"/>
        <v>500</v>
      </c>
      <c r="Z538" s="147">
        <f t="shared" si="178"/>
        <v>500</v>
      </c>
      <c r="AA538" s="147">
        <f t="shared" si="178"/>
        <v>500</v>
      </c>
      <c r="AB538" s="147">
        <f t="shared" si="178"/>
        <v>500</v>
      </c>
      <c r="AC538" s="147">
        <f t="shared" si="178"/>
        <v>500</v>
      </c>
      <c r="AD538" s="147">
        <f t="shared" si="178"/>
        <v>500</v>
      </c>
      <c r="AE538" s="147">
        <f t="shared" si="178"/>
        <v>500</v>
      </c>
      <c r="AF538" s="147">
        <f t="shared" si="178"/>
        <v>500</v>
      </c>
      <c r="AG538" s="147">
        <f t="shared" si="178"/>
        <v>500</v>
      </c>
      <c r="AH538" s="147">
        <f t="shared" si="178"/>
        <v>500</v>
      </c>
      <c r="AI538" s="147">
        <f t="shared" si="178"/>
        <v>500</v>
      </c>
    </row>
    <row r="539" spans="1:35" s="84" customFormat="1" x14ac:dyDescent="0.35">
      <c r="A539" s="4"/>
      <c r="B539" s="4"/>
      <c r="C539" s="80"/>
      <c r="D539" s="81"/>
      <c r="E539" s="84" t="str">
        <f>E$489</f>
        <v>Selling price in nominal terms (original)</v>
      </c>
      <c r="F539" s="84" t="str">
        <f>F$489</f>
        <v>$/oz, nominal</v>
      </c>
      <c r="G539" s="147"/>
      <c r="H539" s="147"/>
      <c r="I539" s="178"/>
      <c r="J539" s="178"/>
      <c r="K539" s="147">
        <f t="shared" ref="K539:AI539" si="179">K$489</f>
        <v>1175</v>
      </c>
      <c r="L539" s="147">
        <f t="shared" si="179"/>
        <v>1198.5</v>
      </c>
      <c r="M539" s="147">
        <f t="shared" si="179"/>
        <v>1222.47</v>
      </c>
      <c r="N539" s="147">
        <f t="shared" si="179"/>
        <v>1246.9194</v>
      </c>
      <c r="O539" s="147">
        <f t="shared" si="179"/>
        <v>1271.857788</v>
      </c>
      <c r="P539" s="147">
        <f t="shared" si="179"/>
        <v>1297.29494376</v>
      </c>
      <c r="Q539" s="147">
        <f t="shared" si="179"/>
        <v>1323.2408426352001</v>
      </c>
      <c r="R539" s="147">
        <f t="shared" si="179"/>
        <v>1349.7056594879039</v>
      </c>
      <c r="S539" s="147">
        <f t="shared" si="179"/>
        <v>1376.6997726776619</v>
      </c>
      <c r="T539" s="147">
        <f t="shared" si="179"/>
        <v>1404.2337681312151</v>
      </c>
      <c r="U539" s="147">
        <f t="shared" si="179"/>
        <v>1432.3184434938396</v>
      </c>
      <c r="V539" s="147">
        <f t="shared" si="179"/>
        <v>1460.9648123637162</v>
      </c>
      <c r="W539" s="147">
        <f t="shared" si="179"/>
        <v>1490.1841086109907</v>
      </c>
      <c r="X539" s="147">
        <f t="shared" si="179"/>
        <v>1519.9877907832104</v>
      </c>
      <c r="Y539" s="147">
        <f t="shared" si="179"/>
        <v>1550.3875465988747</v>
      </c>
      <c r="Z539" s="147">
        <f t="shared" si="179"/>
        <v>1581.3952975308518</v>
      </c>
      <c r="AA539" s="147">
        <f t="shared" si="179"/>
        <v>1613.0232034814692</v>
      </c>
      <c r="AB539" s="147">
        <f t="shared" si="179"/>
        <v>1645.2836675510987</v>
      </c>
      <c r="AC539" s="147">
        <f t="shared" si="179"/>
        <v>1678.1893409021204</v>
      </c>
      <c r="AD539" s="147">
        <f t="shared" si="179"/>
        <v>1711.7531277201629</v>
      </c>
      <c r="AE539" s="147">
        <f t="shared" si="179"/>
        <v>1745.9881902745663</v>
      </c>
      <c r="AF539" s="147">
        <f t="shared" si="179"/>
        <v>1780.9079540800574</v>
      </c>
      <c r="AG539" s="147">
        <f t="shared" si="179"/>
        <v>1816.5261131616587</v>
      </c>
      <c r="AH539" s="147">
        <f t="shared" si="179"/>
        <v>1852.8566354248915</v>
      </c>
      <c r="AI539" s="147">
        <f t="shared" si="179"/>
        <v>1889.9137681333893</v>
      </c>
    </row>
    <row r="540" spans="1:35" s="84" customFormat="1" x14ac:dyDescent="0.35">
      <c r="A540" s="4"/>
      <c r="B540" s="4"/>
      <c r="C540" s="80"/>
      <c r="D540" s="81"/>
      <c r="E540" s="84" t="s">
        <v>677</v>
      </c>
      <c r="F540" s="84" t="s">
        <v>43</v>
      </c>
      <c r="G540" s="147"/>
      <c r="H540" s="147"/>
      <c r="I540" s="147">
        <f>SUM(K540:AI540)</f>
        <v>25</v>
      </c>
      <c r="J540" s="147"/>
      <c r="K540" s="147">
        <f>IF(K539&gt;=K538,1,0)</f>
        <v>1</v>
      </c>
      <c r="L540" s="147">
        <f t="shared" ref="L540:AI540" si="180">IF(L539&gt;=L538,1,0)</f>
        <v>1</v>
      </c>
      <c r="M540" s="147">
        <f t="shared" si="180"/>
        <v>1</v>
      </c>
      <c r="N540" s="147">
        <f t="shared" si="180"/>
        <v>1</v>
      </c>
      <c r="O540" s="147">
        <f t="shared" si="180"/>
        <v>1</v>
      </c>
      <c r="P540" s="147">
        <f t="shared" si="180"/>
        <v>1</v>
      </c>
      <c r="Q540" s="147">
        <f t="shared" si="180"/>
        <v>1</v>
      </c>
      <c r="R540" s="147">
        <f t="shared" si="180"/>
        <v>1</v>
      </c>
      <c r="S540" s="147">
        <f t="shared" si="180"/>
        <v>1</v>
      </c>
      <c r="T540" s="147">
        <f t="shared" si="180"/>
        <v>1</v>
      </c>
      <c r="U540" s="147">
        <f t="shared" si="180"/>
        <v>1</v>
      </c>
      <c r="V540" s="147">
        <f t="shared" si="180"/>
        <v>1</v>
      </c>
      <c r="W540" s="147">
        <f t="shared" si="180"/>
        <v>1</v>
      </c>
      <c r="X540" s="147">
        <f t="shared" si="180"/>
        <v>1</v>
      </c>
      <c r="Y540" s="147">
        <f t="shared" si="180"/>
        <v>1</v>
      </c>
      <c r="Z540" s="147">
        <f t="shared" si="180"/>
        <v>1</v>
      </c>
      <c r="AA540" s="147">
        <f t="shared" si="180"/>
        <v>1</v>
      </c>
      <c r="AB540" s="147">
        <f t="shared" si="180"/>
        <v>1</v>
      </c>
      <c r="AC540" s="147">
        <f t="shared" si="180"/>
        <v>1</v>
      </c>
      <c r="AD540" s="147">
        <f t="shared" si="180"/>
        <v>1</v>
      </c>
      <c r="AE540" s="147">
        <f t="shared" si="180"/>
        <v>1</v>
      </c>
      <c r="AF540" s="147">
        <f t="shared" si="180"/>
        <v>1</v>
      </c>
      <c r="AG540" s="147">
        <f t="shared" si="180"/>
        <v>1</v>
      </c>
      <c r="AH540" s="147">
        <f t="shared" si="180"/>
        <v>1</v>
      </c>
      <c r="AI540" s="147">
        <f t="shared" si="180"/>
        <v>1</v>
      </c>
    </row>
    <row r="541" spans="1:35" s="84" customFormat="1" x14ac:dyDescent="0.35">
      <c r="A541" s="4"/>
      <c r="B541" s="4"/>
      <c r="C541" s="80"/>
      <c r="D541" s="81"/>
      <c r="G541" s="147"/>
      <c r="H541" s="147"/>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row>
    <row r="542" spans="1:35" s="84" customFormat="1" x14ac:dyDescent="0.35">
      <c r="A542" s="4"/>
      <c r="B542" s="4"/>
      <c r="C542" s="80"/>
      <c r="D542" s="81" t="s">
        <v>678</v>
      </c>
      <c r="G542" s="147"/>
      <c r="H542" s="147"/>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c r="AH542" s="178"/>
      <c r="AI542" s="178"/>
    </row>
    <row r="543" spans="1:35" s="84" customFormat="1" x14ac:dyDescent="0.35">
      <c r="A543" s="4"/>
      <c r="B543" s="4"/>
      <c r="C543" s="80"/>
      <c r="D543" s="81"/>
      <c r="E543" s="84" t="str">
        <f>E$515</f>
        <v>Royalty band 2 upper threshold in nominal terms (benchmark)</v>
      </c>
      <c r="F543" s="84" t="str">
        <f>F$515</f>
        <v>$/oz, nominal</v>
      </c>
      <c r="G543" s="147"/>
      <c r="H543" s="147"/>
      <c r="I543" s="178"/>
      <c r="J543" s="178"/>
      <c r="K543" s="147">
        <f t="shared" ref="K543:AI543" si="181">K$515</f>
        <v>750</v>
      </c>
      <c r="L543" s="147">
        <f t="shared" si="181"/>
        <v>750</v>
      </c>
      <c r="M543" s="147">
        <f t="shared" si="181"/>
        <v>750</v>
      </c>
      <c r="N543" s="147">
        <f t="shared" si="181"/>
        <v>750</v>
      </c>
      <c r="O543" s="147">
        <f t="shared" si="181"/>
        <v>750</v>
      </c>
      <c r="P543" s="147">
        <f t="shared" si="181"/>
        <v>750</v>
      </c>
      <c r="Q543" s="147">
        <f t="shared" si="181"/>
        <v>750</v>
      </c>
      <c r="R543" s="147">
        <f t="shared" si="181"/>
        <v>750</v>
      </c>
      <c r="S543" s="147">
        <f t="shared" si="181"/>
        <v>750</v>
      </c>
      <c r="T543" s="147">
        <f t="shared" si="181"/>
        <v>750</v>
      </c>
      <c r="U543" s="147">
        <f t="shared" si="181"/>
        <v>750</v>
      </c>
      <c r="V543" s="147">
        <f t="shared" si="181"/>
        <v>750</v>
      </c>
      <c r="W543" s="147">
        <f t="shared" si="181"/>
        <v>750</v>
      </c>
      <c r="X543" s="147">
        <f t="shared" si="181"/>
        <v>750</v>
      </c>
      <c r="Y543" s="147">
        <f t="shared" si="181"/>
        <v>750</v>
      </c>
      <c r="Z543" s="147">
        <f t="shared" si="181"/>
        <v>750</v>
      </c>
      <c r="AA543" s="147">
        <f t="shared" si="181"/>
        <v>750</v>
      </c>
      <c r="AB543" s="147">
        <f t="shared" si="181"/>
        <v>750</v>
      </c>
      <c r="AC543" s="147">
        <f t="shared" si="181"/>
        <v>750</v>
      </c>
      <c r="AD543" s="147">
        <f t="shared" si="181"/>
        <v>750</v>
      </c>
      <c r="AE543" s="147">
        <f t="shared" si="181"/>
        <v>750</v>
      </c>
      <c r="AF543" s="147">
        <f t="shared" si="181"/>
        <v>750</v>
      </c>
      <c r="AG543" s="147">
        <f t="shared" si="181"/>
        <v>750</v>
      </c>
      <c r="AH543" s="147">
        <f t="shared" si="181"/>
        <v>750</v>
      </c>
      <c r="AI543" s="147">
        <f t="shared" si="181"/>
        <v>750</v>
      </c>
    </row>
    <row r="544" spans="1:35" s="84" customFormat="1" x14ac:dyDescent="0.35">
      <c r="A544" s="4"/>
      <c r="B544" s="4"/>
      <c r="C544" s="80"/>
      <c r="D544" s="81"/>
      <c r="E544" s="84" t="str">
        <f>E$489</f>
        <v>Selling price in nominal terms (original)</v>
      </c>
      <c r="F544" s="84" t="str">
        <f>F$489</f>
        <v>$/oz, nominal</v>
      </c>
      <c r="G544" s="147"/>
      <c r="H544" s="147"/>
      <c r="I544" s="178"/>
      <c r="J544" s="178"/>
      <c r="K544" s="147">
        <f t="shared" ref="K544:AI544" si="182">K$489</f>
        <v>1175</v>
      </c>
      <c r="L544" s="147">
        <f t="shared" si="182"/>
        <v>1198.5</v>
      </c>
      <c r="M544" s="147">
        <f t="shared" si="182"/>
        <v>1222.47</v>
      </c>
      <c r="N544" s="147">
        <f t="shared" si="182"/>
        <v>1246.9194</v>
      </c>
      <c r="O544" s="147">
        <f t="shared" si="182"/>
        <v>1271.857788</v>
      </c>
      <c r="P544" s="147">
        <f t="shared" si="182"/>
        <v>1297.29494376</v>
      </c>
      <c r="Q544" s="147">
        <f t="shared" si="182"/>
        <v>1323.2408426352001</v>
      </c>
      <c r="R544" s="147">
        <f t="shared" si="182"/>
        <v>1349.7056594879039</v>
      </c>
      <c r="S544" s="147">
        <f t="shared" si="182"/>
        <v>1376.6997726776619</v>
      </c>
      <c r="T544" s="147">
        <f t="shared" si="182"/>
        <v>1404.2337681312151</v>
      </c>
      <c r="U544" s="147">
        <f t="shared" si="182"/>
        <v>1432.3184434938396</v>
      </c>
      <c r="V544" s="147">
        <f t="shared" si="182"/>
        <v>1460.9648123637162</v>
      </c>
      <c r="W544" s="147">
        <f t="shared" si="182"/>
        <v>1490.1841086109907</v>
      </c>
      <c r="X544" s="147">
        <f t="shared" si="182"/>
        <v>1519.9877907832104</v>
      </c>
      <c r="Y544" s="147">
        <f t="shared" si="182"/>
        <v>1550.3875465988747</v>
      </c>
      <c r="Z544" s="147">
        <f t="shared" si="182"/>
        <v>1581.3952975308518</v>
      </c>
      <c r="AA544" s="147">
        <f t="shared" si="182"/>
        <v>1613.0232034814692</v>
      </c>
      <c r="AB544" s="147">
        <f t="shared" si="182"/>
        <v>1645.2836675510987</v>
      </c>
      <c r="AC544" s="147">
        <f t="shared" si="182"/>
        <v>1678.1893409021204</v>
      </c>
      <c r="AD544" s="147">
        <f t="shared" si="182"/>
        <v>1711.7531277201629</v>
      </c>
      <c r="AE544" s="147">
        <f t="shared" si="182"/>
        <v>1745.9881902745663</v>
      </c>
      <c r="AF544" s="147">
        <f t="shared" si="182"/>
        <v>1780.9079540800574</v>
      </c>
      <c r="AG544" s="147">
        <f t="shared" si="182"/>
        <v>1816.5261131616587</v>
      </c>
      <c r="AH544" s="147">
        <f t="shared" si="182"/>
        <v>1852.8566354248915</v>
      </c>
      <c r="AI544" s="147">
        <f t="shared" si="182"/>
        <v>1889.9137681333893</v>
      </c>
    </row>
    <row r="545" spans="1:35" s="84" customFormat="1" x14ac:dyDescent="0.35">
      <c r="A545" s="4"/>
      <c r="B545" s="4"/>
      <c r="C545" s="80"/>
      <c r="D545" s="81"/>
      <c r="E545" s="84" t="s">
        <v>679</v>
      </c>
      <c r="F545" s="84" t="s">
        <v>43</v>
      </c>
      <c r="G545" s="147"/>
      <c r="H545" s="147"/>
      <c r="I545" s="147">
        <f>SUM(K545:AI545)</f>
        <v>25</v>
      </c>
      <c r="J545" s="147"/>
      <c r="K545" s="147">
        <f t="shared" ref="K545:AI545" si="183">IF(K544&gt;=K543,1,0)</f>
        <v>1</v>
      </c>
      <c r="L545" s="147">
        <f t="shared" si="183"/>
        <v>1</v>
      </c>
      <c r="M545" s="147">
        <f t="shared" si="183"/>
        <v>1</v>
      </c>
      <c r="N545" s="147">
        <f t="shared" si="183"/>
        <v>1</v>
      </c>
      <c r="O545" s="147">
        <f t="shared" si="183"/>
        <v>1</v>
      </c>
      <c r="P545" s="147">
        <f t="shared" si="183"/>
        <v>1</v>
      </c>
      <c r="Q545" s="147">
        <f t="shared" si="183"/>
        <v>1</v>
      </c>
      <c r="R545" s="147">
        <f t="shared" si="183"/>
        <v>1</v>
      </c>
      <c r="S545" s="147">
        <f t="shared" si="183"/>
        <v>1</v>
      </c>
      <c r="T545" s="147">
        <f t="shared" si="183"/>
        <v>1</v>
      </c>
      <c r="U545" s="147">
        <f t="shared" si="183"/>
        <v>1</v>
      </c>
      <c r="V545" s="147">
        <f t="shared" si="183"/>
        <v>1</v>
      </c>
      <c r="W545" s="147">
        <f t="shared" si="183"/>
        <v>1</v>
      </c>
      <c r="X545" s="147">
        <f t="shared" si="183"/>
        <v>1</v>
      </c>
      <c r="Y545" s="147">
        <f t="shared" si="183"/>
        <v>1</v>
      </c>
      <c r="Z545" s="147">
        <f t="shared" si="183"/>
        <v>1</v>
      </c>
      <c r="AA545" s="147">
        <f t="shared" si="183"/>
        <v>1</v>
      </c>
      <c r="AB545" s="147">
        <f t="shared" si="183"/>
        <v>1</v>
      </c>
      <c r="AC545" s="147">
        <f t="shared" si="183"/>
        <v>1</v>
      </c>
      <c r="AD545" s="147">
        <f t="shared" si="183"/>
        <v>1</v>
      </c>
      <c r="AE545" s="147">
        <f t="shared" si="183"/>
        <v>1</v>
      </c>
      <c r="AF545" s="147">
        <f t="shared" si="183"/>
        <v>1</v>
      </c>
      <c r="AG545" s="147">
        <f t="shared" si="183"/>
        <v>1</v>
      </c>
      <c r="AH545" s="147">
        <f t="shared" si="183"/>
        <v>1</v>
      </c>
      <c r="AI545" s="147">
        <f t="shared" si="183"/>
        <v>1</v>
      </c>
    </row>
    <row r="546" spans="1:35" s="84" customFormat="1" x14ac:dyDescent="0.35">
      <c r="A546" s="4"/>
      <c r="B546" s="4"/>
      <c r="C546" s="80"/>
      <c r="D546" s="81"/>
      <c r="G546" s="147"/>
      <c r="H546" s="147"/>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row>
    <row r="547" spans="1:35" s="84" customFormat="1" x14ac:dyDescent="0.35">
      <c r="A547" s="4"/>
      <c r="B547" s="4"/>
      <c r="C547" s="80"/>
      <c r="D547" s="81" t="s">
        <v>680</v>
      </c>
      <c r="G547" s="147"/>
      <c r="H547" s="147"/>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c r="AH547" s="178"/>
      <c r="AI547" s="178"/>
    </row>
    <row r="548" spans="1:35" s="84" customFormat="1" x14ac:dyDescent="0.35">
      <c r="A548" s="4"/>
      <c r="B548" s="4"/>
      <c r="C548" s="80"/>
      <c r="D548" s="81"/>
      <c r="E548" s="84" t="str">
        <f>E$521</f>
        <v>Royalty band 3 upper threshold in nominal terms (benchmark)</v>
      </c>
      <c r="F548" s="84" t="str">
        <f>F$521</f>
        <v>$/oz, nominal</v>
      </c>
      <c r="G548" s="147"/>
      <c r="H548" s="147"/>
      <c r="I548" s="178"/>
      <c r="J548" s="178"/>
      <c r="K548" s="147">
        <f t="shared" ref="K548:AI548" si="184">K$521</f>
        <v>1000</v>
      </c>
      <c r="L548" s="147">
        <f t="shared" si="184"/>
        <v>1000</v>
      </c>
      <c r="M548" s="147">
        <f t="shared" si="184"/>
        <v>1000</v>
      </c>
      <c r="N548" s="147">
        <f t="shared" si="184"/>
        <v>1000</v>
      </c>
      <c r="O548" s="147">
        <f t="shared" si="184"/>
        <v>1000</v>
      </c>
      <c r="P548" s="147">
        <f t="shared" si="184"/>
        <v>1000</v>
      </c>
      <c r="Q548" s="147">
        <f t="shared" si="184"/>
        <v>1000</v>
      </c>
      <c r="R548" s="147">
        <f t="shared" si="184"/>
        <v>1000</v>
      </c>
      <c r="S548" s="147">
        <f t="shared" si="184"/>
        <v>1000</v>
      </c>
      <c r="T548" s="147">
        <f t="shared" si="184"/>
        <v>1000</v>
      </c>
      <c r="U548" s="147">
        <f t="shared" si="184"/>
        <v>1000</v>
      </c>
      <c r="V548" s="147">
        <f t="shared" si="184"/>
        <v>1000</v>
      </c>
      <c r="W548" s="147">
        <f t="shared" si="184"/>
        <v>1000</v>
      </c>
      <c r="X548" s="147">
        <f t="shared" si="184"/>
        <v>1000</v>
      </c>
      <c r="Y548" s="147">
        <f t="shared" si="184"/>
        <v>1000</v>
      </c>
      <c r="Z548" s="147">
        <f t="shared" si="184"/>
        <v>1000</v>
      </c>
      <c r="AA548" s="147">
        <f t="shared" si="184"/>
        <v>1000</v>
      </c>
      <c r="AB548" s="147">
        <f t="shared" si="184"/>
        <v>1000</v>
      </c>
      <c r="AC548" s="147">
        <f t="shared" si="184"/>
        <v>1000</v>
      </c>
      <c r="AD548" s="147">
        <f t="shared" si="184"/>
        <v>1000</v>
      </c>
      <c r="AE548" s="147">
        <f t="shared" si="184"/>
        <v>1000</v>
      </c>
      <c r="AF548" s="147">
        <f t="shared" si="184"/>
        <v>1000</v>
      </c>
      <c r="AG548" s="147">
        <f t="shared" si="184"/>
        <v>1000</v>
      </c>
      <c r="AH548" s="147">
        <f t="shared" si="184"/>
        <v>1000</v>
      </c>
      <c r="AI548" s="147">
        <f t="shared" si="184"/>
        <v>1000</v>
      </c>
    </row>
    <row r="549" spans="1:35" s="84" customFormat="1" x14ac:dyDescent="0.35">
      <c r="A549" s="4"/>
      <c r="B549" s="4"/>
      <c r="C549" s="80"/>
      <c r="D549" s="81"/>
      <c r="E549" s="84" t="str">
        <f>E$489</f>
        <v>Selling price in nominal terms (original)</v>
      </c>
      <c r="F549" s="84" t="str">
        <f>F$489</f>
        <v>$/oz, nominal</v>
      </c>
      <c r="G549" s="147"/>
      <c r="H549" s="147"/>
      <c r="I549" s="178"/>
      <c r="J549" s="178"/>
      <c r="K549" s="147">
        <f t="shared" ref="K549:AI549" si="185">K$489</f>
        <v>1175</v>
      </c>
      <c r="L549" s="147">
        <f t="shared" si="185"/>
        <v>1198.5</v>
      </c>
      <c r="M549" s="147">
        <f t="shared" si="185"/>
        <v>1222.47</v>
      </c>
      <c r="N549" s="147">
        <f t="shared" si="185"/>
        <v>1246.9194</v>
      </c>
      <c r="O549" s="147">
        <f t="shared" si="185"/>
        <v>1271.857788</v>
      </c>
      <c r="P549" s="147">
        <f t="shared" si="185"/>
        <v>1297.29494376</v>
      </c>
      <c r="Q549" s="147">
        <f t="shared" si="185"/>
        <v>1323.2408426352001</v>
      </c>
      <c r="R549" s="147">
        <f t="shared" si="185"/>
        <v>1349.7056594879039</v>
      </c>
      <c r="S549" s="147">
        <f t="shared" si="185"/>
        <v>1376.6997726776619</v>
      </c>
      <c r="T549" s="147">
        <f t="shared" si="185"/>
        <v>1404.2337681312151</v>
      </c>
      <c r="U549" s="147">
        <f t="shared" si="185"/>
        <v>1432.3184434938396</v>
      </c>
      <c r="V549" s="147">
        <f t="shared" si="185"/>
        <v>1460.9648123637162</v>
      </c>
      <c r="W549" s="147">
        <f t="shared" si="185"/>
        <v>1490.1841086109907</v>
      </c>
      <c r="X549" s="147">
        <f t="shared" si="185"/>
        <v>1519.9877907832104</v>
      </c>
      <c r="Y549" s="147">
        <f t="shared" si="185"/>
        <v>1550.3875465988747</v>
      </c>
      <c r="Z549" s="147">
        <f t="shared" si="185"/>
        <v>1581.3952975308518</v>
      </c>
      <c r="AA549" s="147">
        <f t="shared" si="185"/>
        <v>1613.0232034814692</v>
      </c>
      <c r="AB549" s="147">
        <f t="shared" si="185"/>
        <v>1645.2836675510987</v>
      </c>
      <c r="AC549" s="147">
        <f t="shared" si="185"/>
        <v>1678.1893409021204</v>
      </c>
      <c r="AD549" s="147">
        <f t="shared" si="185"/>
        <v>1711.7531277201629</v>
      </c>
      <c r="AE549" s="147">
        <f t="shared" si="185"/>
        <v>1745.9881902745663</v>
      </c>
      <c r="AF549" s="147">
        <f t="shared" si="185"/>
        <v>1780.9079540800574</v>
      </c>
      <c r="AG549" s="147">
        <f t="shared" si="185"/>
        <v>1816.5261131616587</v>
      </c>
      <c r="AH549" s="147">
        <f t="shared" si="185"/>
        <v>1852.8566354248915</v>
      </c>
      <c r="AI549" s="147">
        <f t="shared" si="185"/>
        <v>1889.9137681333893</v>
      </c>
    </row>
    <row r="550" spans="1:35" s="84" customFormat="1" x14ac:dyDescent="0.35">
      <c r="A550" s="4"/>
      <c r="B550" s="4"/>
      <c r="C550" s="80"/>
      <c r="D550" s="81"/>
      <c r="E550" s="84" t="s">
        <v>681</v>
      </c>
      <c r="F550" s="84" t="s">
        <v>43</v>
      </c>
      <c r="G550" s="147"/>
      <c r="H550" s="147"/>
      <c r="I550" s="147">
        <f>SUM(K550:AI550)</f>
        <v>25</v>
      </c>
      <c r="J550" s="147"/>
      <c r="K550" s="147">
        <f t="shared" ref="K550:AI550" si="186">IF(K549&gt;=K548,1,0)</f>
        <v>1</v>
      </c>
      <c r="L550" s="147">
        <f t="shared" si="186"/>
        <v>1</v>
      </c>
      <c r="M550" s="147">
        <f t="shared" si="186"/>
        <v>1</v>
      </c>
      <c r="N550" s="147">
        <f t="shared" si="186"/>
        <v>1</v>
      </c>
      <c r="O550" s="147">
        <f t="shared" si="186"/>
        <v>1</v>
      </c>
      <c r="P550" s="147">
        <f t="shared" si="186"/>
        <v>1</v>
      </c>
      <c r="Q550" s="147">
        <f t="shared" si="186"/>
        <v>1</v>
      </c>
      <c r="R550" s="147">
        <f t="shared" si="186"/>
        <v>1</v>
      </c>
      <c r="S550" s="147">
        <f t="shared" si="186"/>
        <v>1</v>
      </c>
      <c r="T550" s="147">
        <f t="shared" si="186"/>
        <v>1</v>
      </c>
      <c r="U550" s="147">
        <f t="shared" si="186"/>
        <v>1</v>
      </c>
      <c r="V550" s="147">
        <f t="shared" si="186"/>
        <v>1</v>
      </c>
      <c r="W550" s="147">
        <f t="shared" si="186"/>
        <v>1</v>
      </c>
      <c r="X550" s="147">
        <f t="shared" si="186"/>
        <v>1</v>
      </c>
      <c r="Y550" s="147">
        <f t="shared" si="186"/>
        <v>1</v>
      </c>
      <c r="Z550" s="147">
        <f t="shared" si="186"/>
        <v>1</v>
      </c>
      <c r="AA550" s="147">
        <f t="shared" si="186"/>
        <v>1</v>
      </c>
      <c r="AB550" s="147">
        <f t="shared" si="186"/>
        <v>1</v>
      </c>
      <c r="AC550" s="147">
        <f t="shared" si="186"/>
        <v>1</v>
      </c>
      <c r="AD550" s="147">
        <f t="shared" si="186"/>
        <v>1</v>
      </c>
      <c r="AE550" s="147">
        <f t="shared" si="186"/>
        <v>1</v>
      </c>
      <c r="AF550" s="147">
        <f t="shared" si="186"/>
        <v>1</v>
      </c>
      <c r="AG550" s="147">
        <f t="shared" si="186"/>
        <v>1</v>
      </c>
      <c r="AH550" s="147">
        <f t="shared" si="186"/>
        <v>1</v>
      </c>
      <c r="AI550" s="147">
        <f t="shared" si="186"/>
        <v>1</v>
      </c>
    </row>
    <row r="551" spans="1:35" s="84" customFormat="1" x14ac:dyDescent="0.35">
      <c r="A551" s="4"/>
      <c r="B551" s="4"/>
      <c r="C551" s="80"/>
      <c r="D551" s="81"/>
      <c r="G551" s="147"/>
      <c r="H551" s="147"/>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c r="AH551" s="178"/>
      <c r="AI551" s="178"/>
    </row>
    <row r="552" spans="1:35" s="84" customFormat="1" x14ac:dyDescent="0.35">
      <c r="A552" s="4"/>
      <c r="B552" s="4"/>
      <c r="C552" s="80"/>
      <c r="D552" s="81" t="s">
        <v>682</v>
      </c>
      <c r="G552" s="147"/>
      <c r="H552" s="147"/>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c r="AH552" s="178"/>
      <c r="AI552" s="178"/>
    </row>
    <row r="553" spans="1:35" s="84" customFormat="1" x14ac:dyDescent="0.35">
      <c r="A553" s="4"/>
      <c r="B553" s="4"/>
      <c r="C553" s="80"/>
      <c r="D553" s="81"/>
      <c r="E553" s="84" t="str">
        <f>E$527</f>
        <v>Royalty band 4 upper threshold in nominal terms (benchmark)</v>
      </c>
      <c r="F553" s="84" t="str">
        <f>F$527</f>
        <v>$/oz, nominal</v>
      </c>
      <c r="G553" s="147"/>
      <c r="H553" s="147"/>
      <c r="I553" s="178"/>
      <c r="J553" s="178"/>
      <c r="K553" s="147">
        <f t="shared" ref="K553:AI553" si="187">K$527</f>
        <v>1250</v>
      </c>
      <c r="L553" s="147">
        <f t="shared" si="187"/>
        <v>1250</v>
      </c>
      <c r="M553" s="147">
        <f t="shared" si="187"/>
        <v>1250</v>
      </c>
      <c r="N553" s="147">
        <f t="shared" si="187"/>
        <v>1250</v>
      </c>
      <c r="O553" s="147">
        <f t="shared" si="187"/>
        <v>1250</v>
      </c>
      <c r="P553" s="147">
        <f t="shared" si="187"/>
        <v>1250</v>
      </c>
      <c r="Q553" s="147">
        <f t="shared" si="187"/>
        <v>1250</v>
      </c>
      <c r="R553" s="147">
        <f t="shared" si="187"/>
        <v>1250</v>
      </c>
      <c r="S553" s="147">
        <f t="shared" si="187"/>
        <v>1250</v>
      </c>
      <c r="T553" s="147">
        <f t="shared" si="187"/>
        <v>1250</v>
      </c>
      <c r="U553" s="147">
        <f t="shared" si="187"/>
        <v>1250</v>
      </c>
      <c r="V553" s="147">
        <f t="shared" si="187"/>
        <v>1250</v>
      </c>
      <c r="W553" s="147">
        <f t="shared" si="187"/>
        <v>1250</v>
      </c>
      <c r="X553" s="147">
        <f t="shared" si="187"/>
        <v>1250</v>
      </c>
      <c r="Y553" s="147">
        <f t="shared" si="187"/>
        <v>1250</v>
      </c>
      <c r="Z553" s="147">
        <f t="shared" si="187"/>
        <v>1250</v>
      </c>
      <c r="AA553" s="147">
        <f t="shared" si="187"/>
        <v>1250</v>
      </c>
      <c r="AB553" s="147">
        <f t="shared" si="187"/>
        <v>1250</v>
      </c>
      <c r="AC553" s="147">
        <f t="shared" si="187"/>
        <v>1250</v>
      </c>
      <c r="AD553" s="147">
        <f t="shared" si="187"/>
        <v>1250</v>
      </c>
      <c r="AE553" s="147">
        <f t="shared" si="187"/>
        <v>1250</v>
      </c>
      <c r="AF553" s="147">
        <f t="shared" si="187"/>
        <v>1250</v>
      </c>
      <c r="AG553" s="147">
        <f t="shared" si="187"/>
        <v>1250</v>
      </c>
      <c r="AH553" s="147">
        <f t="shared" si="187"/>
        <v>1250</v>
      </c>
      <c r="AI553" s="147">
        <f t="shared" si="187"/>
        <v>1250</v>
      </c>
    </row>
    <row r="554" spans="1:35" s="84" customFormat="1" x14ac:dyDescent="0.35">
      <c r="A554" s="4"/>
      <c r="B554" s="4"/>
      <c r="C554" s="80"/>
      <c r="D554" s="81"/>
      <c r="E554" s="84" t="str">
        <f>E$489</f>
        <v>Selling price in nominal terms (original)</v>
      </c>
      <c r="F554" s="84" t="str">
        <f>F$489</f>
        <v>$/oz, nominal</v>
      </c>
      <c r="G554" s="147"/>
      <c r="H554" s="147"/>
      <c r="I554" s="178"/>
      <c r="J554" s="178"/>
      <c r="K554" s="147">
        <f t="shared" ref="K554:AI554" si="188">K$489</f>
        <v>1175</v>
      </c>
      <c r="L554" s="147">
        <f t="shared" si="188"/>
        <v>1198.5</v>
      </c>
      <c r="M554" s="147">
        <f t="shared" si="188"/>
        <v>1222.47</v>
      </c>
      <c r="N554" s="147">
        <f t="shared" si="188"/>
        <v>1246.9194</v>
      </c>
      <c r="O554" s="147">
        <f t="shared" si="188"/>
        <v>1271.857788</v>
      </c>
      <c r="P554" s="147">
        <f t="shared" si="188"/>
        <v>1297.29494376</v>
      </c>
      <c r="Q554" s="147">
        <f t="shared" si="188"/>
        <v>1323.2408426352001</v>
      </c>
      <c r="R554" s="147">
        <f t="shared" si="188"/>
        <v>1349.7056594879039</v>
      </c>
      <c r="S554" s="147">
        <f t="shared" si="188"/>
        <v>1376.6997726776619</v>
      </c>
      <c r="T554" s="147">
        <f t="shared" si="188"/>
        <v>1404.2337681312151</v>
      </c>
      <c r="U554" s="147">
        <f t="shared" si="188"/>
        <v>1432.3184434938396</v>
      </c>
      <c r="V554" s="147">
        <f t="shared" si="188"/>
        <v>1460.9648123637162</v>
      </c>
      <c r="W554" s="147">
        <f t="shared" si="188"/>
        <v>1490.1841086109907</v>
      </c>
      <c r="X554" s="147">
        <f t="shared" si="188"/>
        <v>1519.9877907832104</v>
      </c>
      <c r="Y554" s="147">
        <f t="shared" si="188"/>
        <v>1550.3875465988747</v>
      </c>
      <c r="Z554" s="147">
        <f t="shared" si="188"/>
        <v>1581.3952975308518</v>
      </c>
      <c r="AA554" s="147">
        <f t="shared" si="188"/>
        <v>1613.0232034814692</v>
      </c>
      <c r="AB554" s="147">
        <f t="shared" si="188"/>
        <v>1645.2836675510987</v>
      </c>
      <c r="AC554" s="147">
        <f t="shared" si="188"/>
        <v>1678.1893409021204</v>
      </c>
      <c r="AD554" s="147">
        <f t="shared" si="188"/>
        <v>1711.7531277201629</v>
      </c>
      <c r="AE554" s="147">
        <f t="shared" si="188"/>
        <v>1745.9881902745663</v>
      </c>
      <c r="AF554" s="147">
        <f t="shared" si="188"/>
        <v>1780.9079540800574</v>
      </c>
      <c r="AG554" s="147">
        <f t="shared" si="188"/>
        <v>1816.5261131616587</v>
      </c>
      <c r="AH554" s="147">
        <f t="shared" si="188"/>
        <v>1852.8566354248915</v>
      </c>
      <c r="AI554" s="147">
        <f t="shared" si="188"/>
        <v>1889.9137681333893</v>
      </c>
    </row>
    <row r="555" spans="1:35" s="84" customFormat="1" x14ac:dyDescent="0.35">
      <c r="A555" s="4"/>
      <c r="B555" s="4"/>
      <c r="C555" s="80"/>
      <c r="D555" s="81"/>
      <c r="E555" s="84" t="s">
        <v>683</v>
      </c>
      <c r="F555" s="84" t="s">
        <v>43</v>
      </c>
      <c r="G555" s="147"/>
      <c r="H555" s="147"/>
      <c r="I555" s="147">
        <f>SUM(K555:AI555)</f>
        <v>21</v>
      </c>
      <c r="J555" s="147"/>
      <c r="K555" s="147">
        <f t="shared" ref="K555:AI555" si="189">IF(K554&gt;=K553,1,0)</f>
        <v>0</v>
      </c>
      <c r="L555" s="147">
        <f t="shared" si="189"/>
        <v>0</v>
      </c>
      <c r="M555" s="147">
        <f t="shared" si="189"/>
        <v>0</v>
      </c>
      <c r="N555" s="147">
        <f t="shared" si="189"/>
        <v>0</v>
      </c>
      <c r="O555" s="147">
        <f t="shared" si="189"/>
        <v>1</v>
      </c>
      <c r="P555" s="147">
        <f t="shared" si="189"/>
        <v>1</v>
      </c>
      <c r="Q555" s="147">
        <f t="shared" si="189"/>
        <v>1</v>
      </c>
      <c r="R555" s="147">
        <f t="shared" si="189"/>
        <v>1</v>
      </c>
      <c r="S555" s="147">
        <f t="shared" si="189"/>
        <v>1</v>
      </c>
      <c r="T555" s="147">
        <f t="shared" si="189"/>
        <v>1</v>
      </c>
      <c r="U555" s="147">
        <f t="shared" si="189"/>
        <v>1</v>
      </c>
      <c r="V555" s="147">
        <f t="shared" si="189"/>
        <v>1</v>
      </c>
      <c r="W555" s="147">
        <f t="shared" si="189"/>
        <v>1</v>
      </c>
      <c r="X555" s="147">
        <f t="shared" si="189"/>
        <v>1</v>
      </c>
      <c r="Y555" s="147">
        <f t="shared" si="189"/>
        <v>1</v>
      </c>
      <c r="Z555" s="147">
        <f t="shared" si="189"/>
        <v>1</v>
      </c>
      <c r="AA555" s="147">
        <f t="shared" si="189"/>
        <v>1</v>
      </c>
      <c r="AB555" s="147">
        <f t="shared" si="189"/>
        <v>1</v>
      </c>
      <c r="AC555" s="147">
        <f t="shared" si="189"/>
        <v>1</v>
      </c>
      <c r="AD555" s="147">
        <f t="shared" si="189"/>
        <v>1</v>
      </c>
      <c r="AE555" s="147">
        <f t="shared" si="189"/>
        <v>1</v>
      </c>
      <c r="AF555" s="147">
        <f t="shared" si="189"/>
        <v>1</v>
      </c>
      <c r="AG555" s="147">
        <f t="shared" si="189"/>
        <v>1</v>
      </c>
      <c r="AH555" s="147">
        <f t="shared" si="189"/>
        <v>1</v>
      </c>
      <c r="AI555" s="147">
        <f t="shared" si="189"/>
        <v>1</v>
      </c>
    </row>
    <row r="556" spans="1:35" s="84" customFormat="1" x14ac:dyDescent="0.35">
      <c r="A556" s="4"/>
      <c r="B556" s="4"/>
      <c r="C556" s="80"/>
      <c r="D556" s="81"/>
      <c r="G556" s="147"/>
      <c r="H556" s="147"/>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c r="AH556" s="178"/>
      <c r="AI556" s="178"/>
    </row>
    <row r="557" spans="1:35" s="84" customFormat="1" x14ac:dyDescent="0.35">
      <c r="A557" s="4"/>
      <c r="B557" s="4"/>
      <c r="C557" s="80"/>
      <c r="D557" s="81" t="s">
        <v>684</v>
      </c>
      <c r="G557" s="147"/>
      <c r="H557" s="147"/>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row>
    <row r="558" spans="1:35" s="84" customFormat="1" x14ac:dyDescent="0.35">
      <c r="A558" s="4"/>
      <c r="B558" s="4"/>
      <c r="C558" s="80"/>
      <c r="D558" s="81"/>
      <c r="E558" s="84" t="str">
        <f>E$533</f>
        <v>Royalty band 5 upper threshold in nominal terms (benchmark)</v>
      </c>
      <c r="F558" s="84" t="str">
        <f>F$533</f>
        <v>$/oz, nominal</v>
      </c>
      <c r="G558" s="147"/>
      <c r="H558" s="147"/>
      <c r="I558" s="178"/>
      <c r="J558" s="178"/>
      <c r="K558" s="147">
        <f t="shared" ref="K558:AI558" si="190">K$533</f>
        <v>1500</v>
      </c>
      <c r="L558" s="147">
        <f t="shared" si="190"/>
        <v>1500</v>
      </c>
      <c r="M558" s="147">
        <f t="shared" si="190"/>
        <v>1500</v>
      </c>
      <c r="N558" s="147">
        <f t="shared" si="190"/>
        <v>1500</v>
      </c>
      <c r="O558" s="147">
        <f t="shared" si="190"/>
        <v>1500</v>
      </c>
      <c r="P558" s="147">
        <f t="shared" si="190"/>
        <v>1500</v>
      </c>
      <c r="Q558" s="147">
        <f t="shared" si="190"/>
        <v>1500</v>
      </c>
      <c r="R558" s="147">
        <f t="shared" si="190"/>
        <v>1500</v>
      </c>
      <c r="S558" s="147">
        <f t="shared" si="190"/>
        <v>1500</v>
      </c>
      <c r="T558" s="147">
        <f t="shared" si="190"/>
        <v>1500</v>
      </c>
      <c r="U558" s="147">
        <f t="shared" si="190"/>
        <v>1500</v>
      </c>
      <c r="V558" s="147">
        <f t="shared" si="190"/>
        <v>1500</v>
      </c>
      <c r="W558" s="147">
        <f t="shared" si="190"/>
        <v>1500</v>
      </c>
      <c r="X558" s="147">
        <f t="shared" si="190"/>
        <v>1500</v>
      </c>
      <c r="Y558" s="147">
        <f t="shared" si="190"/>
        <v>1500</v>
      </c>
      <c r="Z558" s="147">
        <f t="shared" si="190"/>
        <v>1500</v>
      </c>
      <c r="AA558" s="147">
        <f t="shared" si="190"/>
        <v>1500</v>
      </c>
      <c r="AB558" s="147">
        <f t="shared" si="190"/>
        <v>1500</v>
      </c>
      <c r="AC558" s="147">
        <f t="shared" si="190"/>
        <v>1500</v>
      </c>
      <c r="AD558" s="147">
        <f t="shared" si="190"/>
        <v>1500</v>
      </c>
      <c r="AE558" s="147">
        <f t="shared" si="190"/>
        <v>1500</v>
      </c>
      <c r="AF558" s="147">
        <f t="shared" si="190"/>
        <v>1500</v>
      </c>
      <c r="AG558" s="147">
        <f t="shared" si="190"/>
        <v>1500</v>
      </c>
      <c r="AH558" s="147">
        <f t="shared" si="190"/>
        <v>1500</v>
      </c>
      <c r="AI558" s="147">
        <f t="shared" si="190"/>
        <v>1500</v>
      </c>
    </row>
    <row r="559" spans="1:35" s="84" customFormat="1" x14ac:dyDescent="0.35">
      <c r="A559" s="4"/>
      <c r="B559" s="4"/>
      <c r="C559" s="80"/>
      <c r="D559" s="81"/>
      <c r="E559" s="84" t="str">
        <f>E$489</f>
        <v>Selling price in nominal terms (original)</v>
      </c>
      <c r="F559" s="84" t="str">
        <f>F$489</f>
        <v>$/oz, nominal</v>
      </c>
      <c r="G559" s="147"/>
      <c r="H559" s="147"/>
      <c r="I559" s="178"/>
      <c r="J559" s="178"/>
      <c r="K559" s="147">
        <f t="shared" ref="K559:AI559" si="191">K$489</f>
        <v>1175</v>
      </c>
      <c r="L559" s="147">
        <f t="shared" si="191"/>
        <v>1198.5</v>
      </c>
      <c r="M559" s="147">
        <f t="shared" si="191"/>
        <v>1222.47</v>
      </c>
      <c r="N559" s="147">
        <f t="shared" si="191"/>
        <v>1246.9194</v>
      </c>
      <c r="O559" s="147">
        <f t="shared" si="191"/>
        <v>1271.857788</v>
      </c>
      <c r="P559" s="147">
        <f t="shared" si="191"/>
        <v>1297.29494376</v>
      </c>
      <c r="Q559" s="147">
        <f t="shared" si="191"/>
        <v>1323.2408426352001</v>
      </c>
      <c r="R559" s="147">
        <f t="shared" si="191"/>
        <v>1349.7056594879039</v>
      </c>
      <c r="S559" s="147">
        <f t="shared" si="191"/>
        <v>1376.6997726776619</v>
      </c>
      <c r="T559" s="147">
        <f t="shared" si="191"/>
        <v>1404.2337681312151</v>
      </c>
      <c r="U559" s="147">
        <f t="shared" si="191"/>
        <v>1432.3184434938396</v>
      </c>
      <c r="V559" s="147">
        <f t="shared" si="191"/>
        <v>1460.9648123637162</v>
      </c>
      <c r="W559" s="147">
        <f t="shared" si="191"/>
        <v>1490.1841086109907</v>
      </c>
      <c r="X559" s="147">
        <f t="shared" si="191"/>
        <v>1519.9877907832104</v>
      </c>
      <c r="Y559" s="147">
        <f t="shared" si="191"/>
        <v>1550.3875465988747</v>
      </c>
      <c r="Z559" s="147">
        <f t="shared" si="191"/>
        <v>1581.3952975308518</v>
      </c>
      <c r="AA559" s="147">
        <f t="shared" si="191"/>
        <v>1613.0232034814692</v>
      </c>
      <c r="AB559" s="147">
        <f t="shared" si="191"/>
        <v>1645.2836675510987</v>
      </c>
      <c r="AC559" s="147">
        <f t="shared" si="191"/>
        <v>1678.1893409021204</v>
      </c>
      <c r="AD559" s="147">
        <f t="shared" si="191"/>
        <v>1711.7531277201629</v>
      </c>
      <c r="AE559" s="147">
        <f t="shared" si="191"/>
        <v>1745.9881902745663</v>
      </c>
      <c r="AF559" s="147">
        <f t="shared" si="191"/>
        <v>1780.9079540800574</v>
      </c>
      <c r="AG559" s="147">
        <f t="shared" si="191"/>
        <v>1816.5261131616587</v>
      </c>
      <c r="AH559" s="147">
        <f t="shared" si="191"/>
        <v>1852.8566354248915</v>
      </c>
      <c r="AI559" s="147">
        <f t="shared" si="191"/>
        <v>1889.9137681333893</v>
      </c>
    </row>
    <row r="560" spans="1:35" s="84" customFormat="1" x14ac:dyDescent="0.35">
      <c r="A560" s="4"/>
      <c r="B560" s="4"/>
      <c r="C560" s="80"/>
      <c r="D560" s="81"/>
      <c r="E560" s="84" t="s">
        <v>685</v>
      </c>
      <c r="F560" s="84" t="s">
        <v>43</v>
      </c>
      <c r="G560" s="147"/>
      <c r="H560" s="147"/>
      <c r="I560" s="147">
        <f>SUM(K560:AI560)</f>
        <v>12</v>
      </c>
      <c r="J560" s="147"/>
      <c r="K560" s="147">
        <f t="shared" ref="K560:AI560" si="192">IF(K559&gt;=K558,1,0)</f>
        <v>0</v>
      </c>
      <c r="L560" s="147">
        <f t="shared" si="192"/>
        <v>0</v>
      </c>
      <c r="M560" s="147">
        <f t="shared" si="192"/>
        <v>0</v>
      </c>
      <c r="N560" s="147">
        <f t="shared" si="192"/>
        <v>0</v>
      </c>
      <c r="O560" s="147">
        <f t="shared" si="192"/>
        <v>0</v>
      </c>
      <c r="P560" s="147">
        <f t="shared" si="192"/>
        <v>0</v>
      </c>
      <c r="Q560" s="147">
        <f t="shared" si="192"/>
        <v>0</v>
      </c>
      <c r="R560" s="147">
        <f t="shared" si="192"/>
        <v>0</v>
      </c>
      <c r="S560" s="147">
        <f t="shared" si="192"/>
        <v>0</v>
      </c>
      <c r="T560" s="147">
        <f t="shared" si="192"/>
        <v>0</v>
      </c>
      <c r="U560" s="147">
        <f t="shared" si="192"/>
        <v>0</v>
      </c>
      <c r="V560" s="147">
        <f t="shared" si="192"/>
        <v>0</v>
      </c>
      <c r="W560" s="147">
        <f t="shared" si="192"/>
        <v>0</v>
      </c>
      <c r="X560" s="147">
        <f t="shared" si="192"/>
        <v>1</v>
      </c>
      <c r="Y560" s="147">
        <f t="shared" si="192"/>
        <v>1</v>
      </c>
      <c r="Z560" s="147">
        <f t="shared" si="192"/>
        <v>1</v>
      </c>
      <c r="AA560" s="147">
        <f t="shared" si="192"/>
        <v>1</v>
      </c>
      <c r="AB560" s="147">
        <f t="shared" si="192"/>
        <v>1</v>
      </c>
      <c r="AC560" s="147">
        <f t="shared" si="192"/>
        <v>1</v>
      </c>
      <c r="AD560" s="147">
        <f t="shared" si="192"/>
        <v>1</v>
      </c>
      <c r="AE560" s="147">
        <f t="shared" si="192"/>
        <v>1</v>
      </c>
      <c r="AF560" s="147">
        <f t="shared" si="192"/>
        <v>1</v>
      </c>
      <c r="AG560" s="147">
        <f t="shared" si="192"/>
        <v>1</v>
      </c>
      <c r="AH560" s="147">
        <f t="shared" si="192"/>
        <v>1</v>
      </c>
      <c r="AI560" s="147">
        <f t="shared" si="192"/>
        <v>1</v>
      </c>
    </row>
    <row r="561" spans="1:35" s="84" customFormat="1" x14ac:dyDescent="0.35">
      <c r="A561" s="4"/>
      <c r="B561" s="4"/>
      <c r="C561" s="80"/>
      <c r="D561" s="81"/>
      <c r="G561" s="147"/>
      <c r="H561" s="147"/>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c r="AH561" s="178"/>
      <c r="AI561" s="178"/>
    </row>
    <row r="562" spans="1:35" s="84" customFormat="1" x14ac:dyDescent="0.35">
      <c r="A562" s="4"/>
      <c r="B562" s="4"/>
      <c r="C562" s="80" t="s">
        <v>339</v>
      </c>
      <c r="D562" s="81"/>
      <c r="G562" s="147"/>
      <c r="H562" s="147"/>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c r="AH562" s="178"/>
      <c r="AI562" s="178"/>
    </row>
    <row r="563" spans="1:35" s="84" customFormat="1" x14ac:dyDescent="0.35">
      <c r="A563" s="4"/>
      <c r="B563" s="4"/>
      <c r="C563" s="80"/>
      <c r="D563" s="81"/>
      <c r="G563" s="147"/>
      <c r="H563" s="147"/>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c r="AH563" s="178"/>
      <c r="AI563" s="178"/>
    </row>
    <row r="564" spans="1:35" s="84" customFormat="1" x14ac:dyDescent="0.35">
      <c r="A564" s="4"/>
      <c r="B564" s="4"/>
      <c r="C564" s="80"/>
      <c r="D564" s="81" t="s">
        <v>673</v>
      </c>
      <c r="G564" s="147"/>
      <c r="H564" s="147"/>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c r="AH564" s="178"/>
      <c r="AI564" s="178"/>
    </row>
    <row r="565" spans="1:35" s="84" customFormat="1" x14ac:dyDescent="0.35">
      <c r="A565" s="4"/>
      <c r="B565" s="4"/>
      <c r="C565" s="80"/>
      <c r="D565" s="81"/>
      <c r="E565" s="84" t="str">
        <f>E$509</f>
        <v>Royalty band 1 upper threshold in nominal terms (benchmark)</v>
      </c>
      <c r="F565" s="84" t="str">
        <f>F$509</f>
        <v>$/oz, nominal</v>
      </c>
      <c r="G565" s="147"/>
      <c r="H565" s="147"/>
      <c r="I565" s="178"/>
      <c r="J565" s="178"/>
      <c r="K565" s="147">
        <f t="shared" ref="K565:AI565" si="193">K$509</f>
        <v>500</v>
      </c>
      <c r="L565" s="147">
        <f t="shared" si="193"/>
        <v>500</v>
      </c>
      <c r="M565" s="147">
        <f t="shared" si="193"/>
        <v>500</v>
      </c>
      <c r="N565" s="147">
        <f t="shared" si="193"/>
        <v>500</v>
      </c>
      <c r="O565" s="147">
        <f t="shared" si="193"/>
        <v>500</v>
      </c>
      <c r="P565" s="147">
        <f t="shared" si="193"/>
        <v>500</v>
      </c>
      <c r="Q565" s="147">
        <f t="shared" si="193"/>
        <v>500</v>
      </c>
      <c r="R565" s="147">
        <f t="shared" si="193"/>
        <v>500</v>
      </c>
      <c r="S565" s="147">
        <f t="shared" si="193"/>
        <v>500</v>
      </c>
      <c r="T565" s="147">
        <f t="shared" si="193"/>
        <v>500</v>
      </c>
      <c r="U565" s="147">
        <f t="shared" si="193"/>
        <v>500</v>
      </c>
      <c r="V565" s="147">
        <f t="shared" si="193"/>
        <v>500</v>
      </c>
      <c r="W565" s="147">
        <f t="shared" si="193"/>
        <v>500</v>
      </c>
      <c r="X565" s="147">
        <f t="shared" si="193"/>
        <v>500</v>
      </c>
      <c r="Y565" s="147">
        <f t="shared" si="193"/>
        <v>500</v>
      </c>
      <c r="Z565" s="147">
        <f t="shared" si="193"/>
        <v>500</v>
      </c>
      <c r="AA565" s="147">
        <f t="shared" si="193"/>
        <v>500</v>
      </c>
      <c r="AB565" s="147">
        <f t="shared" si="193"/>
        <v>500</v>
      </c>
      <c r="AC565" s="147">
        <f t="shared" si="193"/>
        <v>500</v>
      </c>
      <c r="AD565" s="147">
        <f t="shared" si="193"/>
        <v>500</v>
      </c>
      <c r="AE565" s="147">
        <f t="shared" si="193"/>
        <v>500</v>
      </c>
      <c r="AF565" s="147">
        <f t="shared" si="193"/>
        <v>500</v>
      </c>
      <c r="AG565" s="147">
        <f t="shared" si="193"/>
        <v>500</v>
      </c>
      <c r="AH565" s="147">
        <f t="shared" si="193"/>
        <v>500</v>
      </c>
      <c r="AI565" s="147">
        <f t="shared" si="193"/>
        <v>500</v>
      </c>
    </row>
    <row r="566" spans="1:35" s="84" customFormat="1" x14ac:dyDescent="0.35">
      <c r="A566" s="4"/>
      <c r="B566" s="4"/>
      <c r="C566" s="80"/>
      <c r="D566" s="81"/>
      <c r="E566" s="84" t="str">
        <f>E$489</f>
        <v>Selling price in nominal terms (original)</v>
      </c>
      <c r="F566" s="84" t="str">
        <f>F$489</f>
        <v>$/oz, nominal</v>
      </c>
      <c r="G566" s="147"/>
      <c r="H566" s="147"/>
      <c r="I566" s="178"/>
      <c r="J566" s="178"/>
      <c r="K566" s="147">
        <f t="shared" ref="K566:AI566" si="194">K$489</f>
        <v>1175</v>
      </c>
      <c r="L566" s="147">
        <f t="shared" si="194"/>
        <v>1198.5</v>
      </c>
      <c r="M566" s="147">
        <f t="shared" si="194"/>
        <v>1222.47</v>
      </c>
      <c r="N566" s="147">
        <f t="shared" si="194"/>
        <v>1246.9194</v>
      </c>
      <c r="O566" s="147">
        <f t="shared" si="194"/>
        <v>1271.857788</v>
      </c>
      <c r="P566" s="147">
        <f t="shared" si="194"/>
        <v>1297.29494376</v>
      </c>
      <c r="Q566" s="147">
        <f t="shared" si="194"/>
        <v>1323.2408426352001</v>
      </c>
      <c r="R566" s="147">
        <f t="shared" si="194"/>
        <v>1349.7056594879039</v>
      </c>
      <c r="S566" s="147">
        <f t="shared" si="194"/>
        <v>1376.6997726776619</v>
      </c>
      <c r="T566" s="147">
        <f t="shared" si="194"/>
        <v>1404.2337681312151</v>
      </c>
      <c r="U566" s="147">
        <f t="shared" si="194"/>
        <v>1432.3184434938396</v>
      </c>
      <c r="V566" s="147">
        <f t="shared" si="194"/>
        <v>1460.9648123637162</v>
      </c>
      <c r="W566" s="147">
        <f t="shared" si="194"/>
        <v>1490.1841086109907</v>
      </c>
      <c r="X566" s="147">
        <f t="shared" si="194"/>
        <v>1519.9877907832104</v>
      </c>
      <c r="Y566" s="147">
        <f t="shared" si="194"/>
        <v>1550.3875465988747</v>
      </c>
      <c r="Z566" s="147">
        <f t="shared" si="194"/>
        <v>1581.3952975308518</v>
      </c>
      <c r="AA566" s="147">
        <f t="shared" si="194"/>
        <v>1613.0232034814692</v>
      </c>
      <c r="AB566" s="147">
        <f t="shared" si="194"/>
        <v>1645.2836675510987</v>
      </c>
      <c r="AC566" s="147">
        <f t="shared" si="194"/>
        <v>1678.1893409021204</v>
      </c>
      <c r="AD566" s="147">
        <f t="shared" si="194"/>
        <v>1711.7531277201629</v>
      </c>
      <c r="AE566" s="147">
        <f t="shared" si="194"/>
        <v>1745.9881902745663</v>
      </c>
      <c r="AF566" s="147">
        <f t="shared" si="194"/>
        <v>1780.9079540800574</v>
      </c>
      <c r="AG566" s="147">
        <f t="shared" si="194"/>
        <v>1816.5261131616587</v>
      </c>
      <c r="AH566" s="147">
        <f t="shared" si="194"/>
        <v>1852.8566354248915</v>
      </c>
      <c r="AI566" s="147">
        <f t="shared" si="194"/>
        <v>1889.9137681333893</v>
      </c>
    </row>
    <row r="567" spans="1:35" s="84" customFormat="1" x14ac:dyDescent="0.35">
      <c r="A567" s="4"/>
      <c r="B567" s="4"/>
      <c r="C567" s="80"/>
      <c r="D567" s="153"/>
      <c r="E567" s="154" t="str">
        <f>Inputs!E$162</f>
        <v>Royalty rate band 1 (sliding scale) (benchmark)</v>
      </c>
      <c r="F567" s="154" t="str">
        <f>Inputs!F$162</f>
        <v>%</v>
      </c>
      <c r="G567" s="206">
        <f>Inputs!G$162</f>
        <v>0.01</v>
      </c>
      <c r="H567" s="147"/>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c r="AH567" s="178"/>
      <c r="AI567" s="178"/>
    </row>
    <row r="568" spans="1:35" s="84" customFormat="1" x14ac:dyDescent="0.35">
      <c r="A568" s="4"/>
      <c r="B568" s="4"/>
      <c r="C568" s="80"/>
      <c r="D568" s="81"/>
      <c r="E568" s="84" t="str">
        <f>E$57</f>
        <v>Gold recovered (original)</v>
      </c>
      <c r="F568" s="84" t="str">
        <f>F$57</f>
        <v>Moz</v>
      </c>
      <c r="G568" s="147"/>
      <c r="H568" s="147"/>
      <c r="I568" s="207">
        <f>I$57</f>
        <v>1.8857880343073985</v>
      </c>
      <c r="J568" s="207"/>
      <c r="K568" s="207">
        <f t="shared" ref="K568:AI568" si="195">K$57</f>
        <v>0</v>
      </c>
      <c r="L568" s="207">
        <f t="shared" si="195"/>
        <v>0</v>
      </c>
      <c r="M568" s="207">
        <f t="shared" si="195"/>
        <v>7.8679407305882812E-2</v>
      </c>
      <c r="N568" s="207">
        <f t="shared" si="195"/>
        <v>0.10490587640784375</v>
      </c>
      <c r="O568" s="207">
        <f t="shared" si="195"/>
        <v>0.10490587640784375</v>
      </c>
      <c r="P568" s="207">
        <f t="shared" si="195"/>
        <v>0.10490587640784375</v>
      </c>
      <c r="Q568" s="207">
        <f t="shared" si="195"/>
        <v>0.10490587640784375</v>
      </c>
      <c r="R568" s="207">
        <f t="shared" si="195"/>
        <v>0.10490587640784375</v>
      </c>
      <c r="S568" s="207">
        <f t="shared" si="195"/>
        <v>0.10490587640784375</v>
      </c>
      <c r="T568" s="207">
        <f t="shared" si="195"/>
        <v>0.10490587640784375</v>
      </c>
      <c r="U568" s="207">
        <f t="shared" si="195"/>
        <v>0.10490587640784375</v>
      </c>
      <c r="V568" s="207">
        <f t="shared" si="195"/>
        <v>0.10490587640784375</v>
      </c>
      <c r="W568" s="207">
        <f t="shared" si="195"/>
        <v>0.10490587640784375</v>
      </c>
      <c r="X568" s="207">
        <f t="shared" si="195"/>
        <v>0.10490587640784375</v>
      </c>
      <c r="Y568" s="207">
        <f t="shared" si="195"/>
        <v>0.10490587640784375</v>
      </c>
      <c r="Z568" s="207">
        <f t="shared" si="195"/>
        <v>0.10490587640784375</v>
      </c>
      <c r="AA568" s="207">
        <f t="shared" si="195"/>
        <v>0.10490587640784375</v>
      </c>
      <c r="AB568" s="207">
        <f t="shared" si="195"/>
        <v>0.10490587640784375</v>
      </c>
      <c r="AC568" s="207">
        <f t="shared" si="195"/>
        <v>0.10490587640784375</v>
      </c>
      <c r="AD568" s="207">
        <f t="shared" si="195"/>
        <v>0.10490587640784375</v>
      </c>
      <c r="AE568" s="207">
        <f t="shared" si="195"/>
        <v>2.3708728068172594E-2</v>
      </c>
      <c r="AF568" s="207">
        <f t="shared" si="195"/>
        <v>0</v>
      </c>
      <c r="AG568" s="207">
        <f t="shared" si="195"/>
        <v>0</v>
      </c>
      <c r="AH568" s="207">
        <f t="shared" si="195"/>
        <v>0</v>
      </c>
      <c r="AI568" s="207">
        <f t="shared" si="195"/>
        <v>0</v>
      </c>
    </row>
    <row r="569" spans="1:35" s="84" customFormat="1" x14ac:dyDescent="0.35">
      <c r="A569" s="4"/>
      <c r="B569" s="4"/>
      <c r="C569" s="80"/>
      <c r="D569" s="81"/>
      <c r="E569" s="84" t="s">
        <v>658</v>
      </c>
      <c r="F569" s="84" t="s">
        <v>641</v>
      </c>
      <c r="G569" s="147"/>
      <c r="H569" s="147"/>
      <c r="I569" s="178">
        <f>SUM(K569:AI569)</f>
        <v>9.4289401715370005</v>
      </c>
      <c r="J569" s="178"/>
      <c r="K569" s="178">
        <f>MIN(K565,K566)*$G567*K568</f>
        <v>0</v>
      </c>
      <c r="L569" s="178">
        <f t="shared" ref="L569:AI569" si="196">MIN(L565,L566)*$G567*L568</f>
        <v>0</v>
      </c>
      <c r="M569" s="178">
        <f t="shared" si="196"/>
        <v>0.39339703652941405</v>
      </c>
      <c r="N569" s="178">
        <f t="shared" si="196"/>
        <v>0.52452938203921873</v>
      </c>
      <c r="O569" s="178">
        <f t="shared" si="196"/>
        <v>0.52452938203921873</v>
      </c>
      <c r="P569" s="178">
        <f t="shared" si="196"/>
        <v>0.52452938203921873</v>
      </c>
      <c r="Q569" s="178">
        <f t="shared" si="196"/>
        <v>0.52452938203921873</v>
      </c>
      <c r="R569" s="178">
        <f t="shared" si="196"/>
        <v>0.52452938203921873</v>
      </c>
      <c r="S569" s="178">
        <f t="shared" si="196"/>
        <v>0.52452938203921873</v>
      </c>
      <c r="T569" s="178">
        <f t="shared" si="196"/>
        <v>0.52452938203921873</v>
      </c>
      <c r="U569" s="178">
        <f t="shared" si="196"/>
        <v>0.52452938203921873</v>
      </c>
      <c r="V569" s="178">
        <f t="shared" si="196"/>
        <v>0.52452938203921873</v>
      </c>
      <c r="W569" s="178">
        <f t="shared" si="196"/>
        <v>0.52452938203921873</v>
      </c>
      <c r="X569" s="178">
        <f t="shared" si="196"/>
        <v>0.52452938203921873</v>
      </c>
      <c r="Y569" s="178">
        <f t="shared" si="196"/>
        <v>0.52452938203921873</v>
      </c>
      <c r="Z569" s="178">
        <f t="shared" si="196"/>
        <v>0.52452938203921873</v>
      </c>
      <c r="AA569" s="178">
        <f t="shared" si="196"/>
        <v>0.52452938203921873</v>
      </c>
      <c r="AB569" s="178">
        <f t="shared" si="196"/>
        <v>0.52452938203921873</v>
      </c>
      <c r="AC569" s="178">
        <f t="shared" si="196"/>
        <v>0.52452938203921873</v>
      </c>
      <c r="AD569" s="178">
        <f t="shared" si="196"/>
        <v>0.52452938203921873</v>
      </c>
      <c r="AE569" s="178">
        <f t="shared" si="196"/>
        <v>0.11854364034086297</v>
      </c>
      <c r="AF569" s="178">
        <f t="shared" si="196"/>
        <v>0</v>
      </c>
      <c r="AG569" s="178">
        <f t="shared" si="196"/>
        <v>0</v>
      </c>
      <c r="AH569" s="178">
        <f t="shared" si="196"/>
        <v>0</v>
      </c>
      <c r="AI569" s="178">
        <f t="shared" si="196"/>
        <v>0</v>
      </c>
    </row>
    <row r="570" spans="1:35" s="84" customFormat="1" x14ac:dyDescent="0.35">
      <c r="A570" s="4"/>
      <c r="B570" s="4"/>
      <c r="C570" s="80"/>
      <c r="D570" s="81"/>
      <c r="G570" s="147"/>
      <c r="H570" s="147"/>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c r="AH570" s="178"/>
      <c r="AI570" s="178"/>
    </row>
    <row r="571" spans="1:35" s="84" customFormat="1" x14ac:dyDescent="0.35">
      <c r="A571" s="4"/>
      <c r="B571" s="4"/>
      <c r="C571" s="80"/>
      <c r="D571" s="81" t="s">
        <v>674</v>
      </c>
      <c r="G571" s="147"/>
      <c r="H571" s="147"/>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c r="AH571" s="178"/>
      <c r="AI571" s="178"/>
    </row>
    <row r="572" spans="1:35" s="84" customFormat="1" x14ac:dyDescent="0.35">
      <c r="A572" s="4"/>
      <c r="B572" s="4"/>
      <c r="C572" s="80"/>
      <c r="D572" s="81"/>
      <c r="E572" s="84" t="str">
        <f>E$509</f>
        <v>Royalty band 1 upper threshold in nominal terms (benchmark)</v>
      </c>
      <c r="F572" s="84" t="str">
        <f>F$509</f>
        <v>$/oz, nominal</v>
      </c>
      <c r="G572" s="147"/>
      <c r="H572" s="147"/>
      <c r="I572" s="178"/>
      <c r="J572" s="178"/>
      <c r="K572" s="147">
        <f t="shared" ref="K572:AI572" si="197">K$509</f>
        <v>500</v>
      </c>
      <c r="L572" s="147">
        <f t="shared" si="197"/>
        <v>500</v>
      </c>
      <c r="M572" s="147">
        <f t="shared" si="197"/>
        <v>500</v>
      </c>
      <c r="N572" s="147">
        <f t="shared" si="197"/>
        <v>500</v>
      </c>
      <c r="O572" s="147">
        <f t="shared" si="197"/>
        <v>500</v>
      </c>
      <c r="P572" s="147">
        <f t="shared" si="197"/>
        <v>500</v>
      </c>
      <c r="Q572" s="147">
        <f t="shared" si="197"/>
        <v>500</v>
      </c>
      <c r="R572" s="147">
        <f t="shared" si="197"/>
        <v>500</v>
      </c>
      <c r="S572" s="147">
        <f t="shared" si="197"/>
        <v>500</v>
      </c>
      <c r="T572" s="147">
        <f t="shared" si="197"/>
        <v>500</v>
      </c>
      <c r="U572" s="147">
        <f t="shared" si="197"/>
        <v>500</v>
      </c>
      <c r="V572" s="147">
        <f t="shared" si="197"/>
        <v>500</v>
      </c>
      <c r="W572" s="147">
        <f t="shared" si="197"/>
        <v>500</v>
      </c>
      <c r="X572" s="147">
        <f t="shared" si="197"/>
        <v>500</v>
      </c>
      <c r="Y572" s="147">
        <f t="shared" si="197"/>
        <v>500</v>
      </c>
      <c r="Z572" s="147">
        <f t="shared" si="197"/>
        <v>500</v>
      </c>
      <c r="AA572" s="147">
        <f t="shared" si="197"/>
        <v>500</v>
      </c>
      <c r="AB572" s="147">
        <f t="shared" si="197"/>
        <v>500</v>
      </c>
      <c r="AC572" s="147">
        <f t="shared" si="197"/>
        <v>500</v>
      </c>
      <c r="AD572" s="147">
        <f t="shared" si="197"/>
        <v>500</v>
      </c>
      <c r="AE572" s="147">
        <f t="shared" si="197"/>
        <v>500</v>
      </c>
      <c r="AF572" s="147">
        <f t="shared" si="197"/>
        <v>500</v>
      </c>
      <c r="AG572" s="147">
        <f t="shared" si="197"/>
        <v>500</v>
      </c>
      <c r="AH572" s="147">
        <f t="shared" si="197"/>
        <v>500</v>
      </c>
      <c r="AI572" s="147">
        <f t="shared" si="197"/>
        <v>500</v>
      </c>
    </row>
    <row r="573" spans="1:35" s="84" customFormat="1" x14ac:dyDescent="0.35">
      <c r="A573" s="4"/>
      <c r="B573" s="4"/>
      <c r="C573" s="80"/>
      <c r="D573" s="81"/>
      <c r="E573" s="84" t="str">
        <f>E$515</f>
        <v>Royalty band 2 upper threshold in nominal terms (benchmark)</v>
      </c>
      <c r="F573" s="84" t="str">
        <f>F$515</f>
        <v>$/oz, nominal</v>
      </c>
      <c r="G573" s="147"/>
      <c r="H573" s="147"/>
      <c r="I573" s="178"/>
      <c r="J573" s="178"/>
      <c r="K573" s="147">
        <f t="shared" ref="K573:AI573" si="198">K$515</f>
        <v>750</v>
      </c>
      <c r="L573" s="147">
        <f t="shared" si="198"/>
        <v>750</v>
      </c>
      <c r="M573" s="147">
        <f t="shared" si="198"/>
        <v>750</v>
      </c>
      <c r="N573" s="147">
        <f t="shared" si="198"/>
        <v>750</v>
      </c>
      <c r="O573" s="147">
        <f t="shared" si="198"/>
        <v>750</v>
      </c>
      <c r="P573" s="147">
        <f t="shared" si="198"/>
        <v>750</v>
      </c>
      <c r="Q573" s="147">
        <f t="shared" si="198"/>
        <v>750</v>
      </c>
      <c r="R573" s="147">
        <f t="shared" si="198"/>
        <v>750</v>
      </c>
      <c r="S573" s="147">
        <f t="shared" si="198"/>
        <v>750</v>
      </c>
      <c r="T573" s="147">
        <f t="shared" si="198"/>
        <v>750</v>
      </c>
      <c r="U573" s="147">
        <f t="shared" si="198"/>
        <v>750</v>
      </c>
      <c r="V573" s="147">
        <f t="shared" si="198"/>
        <v>750</v>
      </c>
      <c r="W573" s="147">
        <f t="shared" si="198"/>
        <v>750</v>
      </c>
      <c r="X573" s="147">
        <f t="shared" si="198"/>
        <v>750</v>
      </c>
      <c r="Y573" s="147">
        <f t="shared" si="198"/>
        <v>750</v>
      </c>
      <c r="Z573" s="147">
        <f t="shared" si="198"/>
        <v>750</v>
      </c>
      <c r="AA573" s="147">
        <f t="shared" si="198"/>
        <v>750</v>
      </c>
      <c r="AB573" s="147">
        <f t="shared" si="198"/>
        <v>750</v>
      </c>
      <c r="AC573" s="147">
        <f t="shared" si="198"/>
        <v>750</v>
      </c>
      <c r="AD573" s="147">
        <f t="shared" si="198"/>
        <v>750</v>
      </c>
      <c r="AE573" s="147">
        <f t="shared" si="198"/>
        <v>750</v>
      </c>
      <c r="AF573" s="147">
        <f t="shared" si="198"/>
        <v>750</v>
      </c>
      <c r="AG573" s="147">
        <f t="shared" si="198"/>
        <v>750</v>
      </c>
      <c r="AH573" s="147">
        <f t="shared" si="198"/>
        <v>750</v>
      </c>
      <c r="AI573" s="147">
        <f t="shared" si="198"/>
        <v>750</v>
      </c>
    </row>
    <row r="574" spans="1:35" s="84" customFormat="1" x14ac:dyDescent="0.35">
      <c r="A574" s="4"/>
      <c r="B574" s="4"/>
      <c r="C574" s="80"/>
      <c r="D574" s="81"/>
      <c r="E574" s="84" t="str">
        <f>E$489</f>
        <v>Selling price in nominal terms (original)</v>
      </c>
      <c r="F574" s="84" t="str">
        <f>F$489</f>
        <v>$/oz, nominal</v>
      </c>
      <c r="G574" s="147"/>
      <c r="H574" s="147"/>
      <c r="I574" s="178"/>
      <c r="J574" s="178"/>
      <c r="K574" s="147">
        <f t="shared" ref="K574:AI574" si="199">K$489</f>
        <v>1175</v>
      </c>
      <c r="L574" s="147">
        <f t="shared" si="199"/>
        <v>1198.5</v>
      </c>
      <c r="M574" s="147">
        <f t="shared" si="199"/>
        <v>1222.47</v>
      </c>
      <c r="N574" s="147">
        <f t="shared" si="199"/>
        <v>1246.9194</v>
      </c>
      <c r="O574" s="147">
        <f t="shared" si="199"/>
        <v>1271.857788</v>
      </c>
      <c r="P574" s="147">
        <f t="shared" si="199"/>
        <v>1297.29494376</v>
      </c>
      <c r="Q574" s="147">
        <f t="shared" si="199"/>
        <v>1323.2408426352001</v>
      </c>
      <c r="R574" s="147">
        <f t="shared" si="199"/>
        <v>1349.7056594879039</v>
      </c>
      <c r="S574" s="147">
        <f t="shared" si="199"/>
        <v>1376.6997726776619</v>
      </c>
      <c r="T574" s="147">
        <f t="shared" si="199"/>
        <v>1404.2337681312151</v>
      </c>
      <c r="U574" s="147">
        <f t="shared" si="199"/>
        <v>1432.3184434938396</v>
      </c>
      <c r="V574" s="147">
        <f t="shared" si="199"/>
        <v>1460.9648123637162</v>
      </c>
      <c r="W574" s="147">
        <f t="shared" si="199"/>
        <v>1490.1841086109907</v>
      </c>
      <c r="X574" s="147">
        <f t="shared" si="199"/>
        <v>1519.9877907832104</v>
      </c>
      <c r="Y574" s="147">
        <f t="shared" si="199"/>
        <v>1550.3875465988747</v>
      </c>
      <c r="Z574" s="147">
        <f t="shared" si="199"/>
        <v>1581.3952975308518</v>
      </c>
      <c r="AA574" s="147">
        <f t="shared" si="199"/>
        <v>1613.0232034814692</v>
      </c>
      <c r="AB574" s="147">
        <f t="shared" si="199"/>
        <v>1645.2836675510987</v>
      </c>
      <c r="AC574" s="147">
        <f t="shared" si="199"/>
        <v>1678.1893409021204</v>
      </c>
      <c r="AD574" s="147">
        <f t="shared" si="199"/>
        <v>1711.7531277201629</v>
      </c>
      <c r="AE574" s="147">
        <f t="shared" si="199"/>
        <v>1745.9881902745663</v>
      </c>
      <c r="AF574" s="147">
        <f t="shared" si="199"/>
        <v>1780.9079540800574</v>
      </c>
      <c r="AG574" s="147">
        <f t="shared" si="199"/>
        <v>1816.5261131616587</v>
      </c>
      <c r="AH574" s="147">
        <f t="shared" si="199"/>
        <v>1852.8566354248915</v>
      </c>
      <c r="AI574" s="147">
        <f t="shared" si="199"/>
        <v>1889.9137681333893</v>
      </c>
    </row>
    <row r="575" spans="1:35" s="84" customFormat="1" x14ac:dyDescent="0.35">
      <c r="A575" s="4"/>
      <c r="B575" s="4"/>
      <c r="C575" s="80"/>
      <c r="D575" s="81"/>
      <c r="E575" s="84" t="str">
        <f>E$540</f>
        <v>Royalty band 2 sliding-scale slice flag (benchmark)</v>
      </c>
      <c r="F575" s="84" t="str">
        <f>F$540</f>
        <v>flag</v>
      </c>
      <c r="G575" s="147"/>
      <c r="H575" s="147"/>
      <c r="I575" s="178"/>
      <c r="J575" s="178"/>
      <c r="K575" s="84">
        <f t="shared" ref="K575:AI575" si="200">K$540</f>
        <v>1</v>
      </c>
      <c r="L575" s="84">
        <f t="shared" si="200"/>
        <v>1</v>
      </c>
      <c r="M575" s="84">
        <f t="shared" si="200"/>
        <v>1</v>
      </c>
      <c r="N575" s="84">
        <f t="shared" si="200"/>
        <v>1</v>
      </c>
      <c r="O575" s="84">
        <f t="shared" si="200"/>
        <v>1</v>
      </c>
      <c r="P575" s="84">
        <f t="shared" si="200"/>
        <v>1</v>
      </c>
      <c r="Q575" s="84">
        <f t="shared" si="200"/>
        <v>1</v>
      </c>
      <c r="R575" s="84">
        <f t="shared" si="200"/>
        <v>1</v>
      </c>
      <c r="S575" s="84">
        <f t="shared" si="200"/>
        <v>1</v>
      </c>
      <c r="T575" s="84">
        <f t="shared" si="200"/>
        <v>1</v>
      </c>
      <c r="U575" s="84">
        <f t="shared" si="200"/>
        <v>1</v>
      </c>
      <c r="V575" s="84">
        <f t="shared" si="200"/>
        <v>1</v>
      </c>
      <c r="W575" s="84">
        <f t="shared" si="200"/>
        <v>1</v>
      </c>
      <c r="X575" s="84">
        <f t="shared" si="200"/>
        <v>1</v>
      </c>
      <c r="Y575" s="84">
        <f t="shared" si="200"/>
        <v>1</v>
      </c>
      <c r="Z575" s="84">
        <f t="shared" si="200"/>
        <v>1</v>
      </c>
      <c r="AA575" s="84">
        <f t="shared" si="200"/>
        <v>1</v>
      </c>
      <c r="AB575" s="84">
        <f t="shared" si="200"/>
        <v>1</v>
      </c>
      <c r="AC575" s="84">
        <f t="shared" si="200"/>
        <v>1</v>
      </c>
      <c r="AD575" s="84">
        <f t="shared" si="200"/>
        <v>1</v>
      </c>
      <c r="AE575" s="84">
        <f t="shared" si="200"/>
        <v>1</v>
      </c>
      <c r="AF575" s="84">
        <f t="shared" si="200"/>
        <v>1</v>
      </c>
      <c r="AG575" s="84">
        <f t="shared" si="200"/>
        <v>1</v>
      </c>
      <c r="AH575" s="84">
        <f t="shared" si="200"/>
        <v>1</v>
      </c>
      <c r="AI575" s="84">
        <f t="shared" si="200"/>
        <v>1</v>
      </c>
    </row>
    <row r="576" spans="1:35" s="84" customFormat="1" x14ac:dyDescent="0.35">
      <c r="A576" s="4"/>
      <c r="B576" s="4"/>
      <c r="C576" s="80"/>
      <c r="D576" s="81"/>
      <c r="E576" s="154" t="str">
        <f>Inputs!E$163</f>
        <v>Royalty rate band 2 (sliding scale) (benchmark)</v>
      </c>
      <c r="F576" s="154" t="str">
        <f>Inputs!F$163</f>
        <v>%</v>
      </c>
      <c r="G576" s="206">
        <f>Inputs!G$163</f>
        <v>0.02</v>
      </c>
      <c r="H576" s="147"/>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c r="AH576" s="178"/>
      <c r="AI576" s="178"/>
    </row>
    <row r="577" spans="1:35" s="84" customFormat="1" x14ac:dyDescent="0.35">
      <c r="A577" s="4"/>
      <c r="B577" s="4"/>
      <c r="C577" s="80"/>
      <c r="D577" s="81"/>
      <c r="E577" s="84" t="str">
        <f>E$57</f>
        <v>Gold recovered (original)</v>
      </c>
      <c r="F577" s="84" t="str">
        <f>F$57</f>
        <v>Moz</v>
      </c>
      <c r="G577" s="147"/>
      <c r="H577" s="147"/>
      <c r="I577" s="207">
        <f>I$57</f>
        <v>1.8857880343073985</v>
      </c>
      <c r="J577" s="207"/>
      <c r="K577" s="207">
        <f t="shared" ref="K577:AI577" si="201">K$57</f>
        <v>0</v>
      </c>
      <c r="L577" s="207">
        <f t="shared" si="201"/>
        <v>0</v>
      </c>
      <c r="M577" s="207">
        <f t="shared" si="201"/>
        <v>7.8679407305882812E-2</v>
      </c>
      <c r="N577" s="207">
        <f t="shared" si="201"/>
        <v>0.10490587640784375</v>
      </c>
      <c r="O577" s="207">
        <f t="shared" si="201"/>
        <v>0.10490587640784375</v>
      </c>
      <c r="P577" s="207">
        <f t="shared" si="201"/>
        <v>0.10490587640784375</v>
      </c>
      <c r="Q577" s="207">
        <f t="shared" si="201"/>
        <v>0.10490587640784375</v>
      </c>
      <c r="R577" s="207">
        <f t="shared" si="201"/>
        <v>0.10490587640784375</v>
      </c>
      <c r="S577" s="207">
        <f t="shared" si="201"/>
        <v>0.10490587640784375</v>
      </c>
      <c r="T577" s="207">
        <f t="shared" si="201"/>
        <v>0.10490587640784375</v>
      </c>
      <c r="U577" s="207">
        <f t="shared" si="201"/>
        <v>0.10490587640784375</v>
      </c>
      <c r="V577" s="207">
        <f t="shared" si="201"/>
        <v>0.10490587640784375</v>
      </c>
      <c r="W577" s="207">
        <f t="shared" si="201"/>
        <v>0.10490587640784375</v>
      </c>
      <c r="X577" s="207">
        <f t="shared" si="201"/>
        <v>0.10490587640784375</v>
      </c>
      <c r="Y577" s="207">
        <f t="shared" si="201"/>
        <v>0.10490587640784375</v>
      </c>
      <c r="Z577" s="207">
        <f t="shared" si="201"/>
        <v>0.10490587640784375</v>
      </c>
      <c r="AA577" s="207">
        <f t="shared" si="201"/>
        <v>0.10490587640784375</v>
      </c>
      <c r="AB577" s="207">
        <f t="shared" si="201"/>
        <v>0.10490587640784375</v>
      </c>
      <c r="AC577" s="207">
        <f t="shared" si="201"/>
        <v>0.10490587640784375</v>
      </c>
      <c r="AD577" s="207">
        <f t="shared" si="201"/>
        <v>0.10490587640784375</v>
      </c>
      <c r="AE577" s="207">
        <f t="shared" si="201"/>
        <v>2.3708728068172594E-2</v>
      </c>
      <c r="AF577" s="207">
        <f t="shared" si="201"/>
        <v>0</v>
      </c>
      <c r="AG577" s="207">
        <f t="shared" si="201"/>
        <v>0</v>
      </c>
      <c r="AH577" s="207">
        <f t="shared" si="201"/>
        <v>0</v>
      </c>
      <c r="AI577" s="207">
        <f t="shared" si="201"/>
        <v>0</v>
      </c>
    </row>
    <row r="578" spans="1:35" s="84" customFormat="1" x14ac:dyDescent="0.35">
      <c r="A578" s="4"/>
      <c r="B578" s="4"/>
      <c r="C578" s="80"/>
      <c r="D578" s="81"/>
      <c r="E578" s="84" t="s">
        <v>686</v>
      </c>
      <c r="F578" s="84" t="s">
        <v>641</v>
      </c>
      <c r="G578" s="147"/>
      <c r="H578" s="147"/>
      <c r="I578" s="178">
        <f>SUM(K578:AI578)</f>
        <v>9.4289401715370005</v>
      </c>
      <c r="J578" s="178"/>
      <c r="K578" s="178">
        <f>MIN(K573-K572,K574-K572)*K575*$G576*K577</f>
        <v>0</v>
      </c>
      <c r="L578" s="178">
        <f t="shared" ref="L578:AI578" si="202">MIN(L573-L572,L574-L572)*L575*$G576*L577</f>
        <v>0</v>
      </c>
      <c r="M578" s="178">
        <f t="shared" si="202"/>
        <v>0.39339703652941405</v>
      </c>
      <c r="N578" s="178">
        <f t="shared" si="202"/>
        <v>0.52452938203921873</v>
      </c>
      <c r="O578" s="178">
        <f t="shared" si="202"/>
        <v>0.52452938203921873</v>
      </c>
      <c r="P578" s="178">
        <f t="shared" si="202"/>
        <v>0.52452938203921873</v>
      </c>
      <c r="Q578" s="178">
        <f t="shared" si="202"/>
        <v>0.52452938203921873</v>
      </c>
      <c r="R578" s="178">
        <f t="shared" si="202"/>
        <v>0.52452938203921873</v>
      </c>
      <c r="S578" s="178">
        <f t="shared" si="202"/>
        <v>0.52452938203921873</v>
      </c>
      <c r="T578" s="178">
        <f t="shared" si="202"/>
        <v>0.52452938203921873</v>
      </c>
      <c r="U578" s="178">
        <f t="shared" si="202"/>
        <v>0.52452938203921873</v>
      </c>
      <c r="V578" s="178">
        <f t="shared" si="202"/>
        <v>0.52452938203921873</v>
      </c>
      <c r="W578" s="178">
        <f t="shared" si="202"/>
        <v>0.52452938203921873</v>
      </c>
      <c r="X578" s="178">
        <f t="shared" si="202"/>
        <v>0.52452938203921873</v>
      </c>
      <c r="Y578" s="178">
        <f t="shared" si="202"/>
        <v>0.52452938203921873</v>
      </c>
      <c r="Z578" s="178">
        <f t="shared" si="202"/>
        <v>0.52452938203921873</v>
      </c>
      <c r="AA578" s="178">
        <f t="shared" si="202"/>
        <v>0.52452938203921873</v>
      </c>
      <c r="AB578" s="178">
        <f t="shared" si="202"/>
        <v>0.52452938203921873</v>
      </c>
      <c r="AC578" s="178">
        <f t="shared" si="202"/>
        <v>0.52452938203921873</v>
      </c>
      <c r="AD578" s="178">
        <f t="shared" si="202"/>
        <v>0.52452938203921873</v>
      </c>
      <c r="AE578" s="178">
        <f t="shared" si="202"/>
        <v>0.11854364034086297</v>
      </c>
      <c r="AF578" s="178">
        <f t="shared" si="202"/>
        <v>0</v>
      </c>
      <c r="AG578" s="178">
        <f t="shared" si="202"/>
        <v>0</v>
      </c>
      <c r="AH578" s="178">
        <f t="shared" si="202"/>
        <v>0</v>
      </c>
      <c r="AI578" s="178">
        <f t="shared" si="202"/>
        <v>0</v>
      </c>
    </row>
    <row r="579" spans="1:35" s="84" customFormat="1" x14ac:dyDescent="0.35">
      <c r="A579" s="4"/>
      <c r="B579" s="4"/>
      <c r="C579" s="80"/>
      <c r="D579" s="81"/>
      <c r="G579" s="147"/>
      <c r="H579" s="147"/>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c r="AH579" s="178"/>
      <c r="AI579" s="178"/>
    </row>
    <row r="580" spans="1:35" s="84" customFormat="1" x14ac:dyDescent="0.35">
      <c r="A580" s="4"/>
      <c r="B580" s="4"/>
      <c r="C580" s="80"/>
      <c r="D580" s="81" t="s">
        <v>687</v>
      </c>
      <c r="G580" s="147"/>
      <c r="H580" s="147"/>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c r="AH580" s="178"/>
      <c r="AI580" s="178"/>
    </row>
    <row r="581" spans="1:35" s="84" customFormat="1" x14ac:dyDescent="0.35">
      <c r="A581" s="4"/>
      <c r="B581" s="4"/>
      <c r="C581" s="80"/>
      <c r="D581" s="81"/>
      <c r="E581" s="84" t="str">
        <f>E$515</f>
        <v>Royalty band 2 upper threshold in nominal terms (benchmark)</v>
      </c>
      <c r="F581" s="84" t="str">
        <f>F$515</f>
        <v>$/oz, nominal</v>
      </c>
      <c r="G581" s="147"/>
      <c r="H581" s="147"/>
      <c r="I581" s="178"/>
      <c r="J581" s="178"/>
      <c r="K581" s="147">
        <f t="shared" ref="K581:AI581" si="203">K$515</f>
        <v>750</v>
      </c>
      <c r="L581" s="147">
        <f t="shared" si="203"/>
        <v>750</v>
      </c>
      <c r="M581" s="147">
        <f t="shared" si="203"/>
        <v>750</v>
      </c>
      <c r="N581" s="147">
        <f t="shared" si="203"/>
        <v>750</v>
      </c>
      <c r="O581" s="147">
        <f t="shared" si="203"/>
        <v>750</v>
      </c>
      <c r="P581" s="147">
        <f t="shared" si="203"/>
        <v>750</v>
      </c>
      <c r="Q581" s="147">
        <f t="shared" si="203"/>
        <v>750</v>
      </c>
      <c r="R581" s="147">
        <f t="shared" si="203"/>
        <v>750</v>
      </c>
      <c r="S581" s="147">
        <f t="shared" si="203"/>
        <v>750</v>
      </c>
      <c r="T581" s="147">
        <f t="shared" si="203"/>
        <v>750</v>
      </c>
      <c r="U581" s="147">
        <f t="shared" si="203"/>
        <v>750</v>
      </c>
      <c r="V581" s="147">
        <f t="shared" si="203"/>
        <v>750</v>
      </c>
      <c r="W581" s="147">
        <f t="shared" si="203"/>
        <v>750</v>
      </c>
      <c r="X581" s="147">
        <f t="shared" si="203"/>
        <v>750</v>
      </c>
      <c r="Y581" s="147">
        <f t="shared" si="203"/>
        <v>750</v>
      </c>
      <c r="Z581" s="147">
        <f t="shared" si="203"/>
        <v>750</v>
      </c>
      <c r="AA581" s="147">
        <f t="shared" si="203"/>
        <v>750</v>
      </c>
      <c r="AB581" s="147">
        <f t="shared" si="203"/>
        <v>750</v>
      </c>
      <c r="AC581" s="147">
        <f t="shared" si="203"/>
        <v>750</v>
      </c>
      <c r="AD581" s="147">
        <f t="shared" si="203"/>
        <v>750</v>
      </c>
      <c r="AE581" s="147">
        <f t="shared" si="203"/>
        <v>750</v>
      </c>
      <c r="AF581" s="147">
        <f t="shared" si="203"/>
        <v>750</v>
      </c>
      <c r="AG581" s="147">
        <f t="shared" si="203"/>
        <v>750</v>
      </c>
      <c r="AH581" s="147">
        <f t="shared" si="203"/>
        <v>750</v>
      </c>
      <c r="AI581" s="147">
        <f t="shared" si="203"/>
        <v>750</v>
      </c>
    </row>
    <row r="582" spans="1:35" s="84" customFormat="1" x14ac:dyDescent="0.35">
      <c r="A582" s="4"/>
      <c r="B582" s="4"/>
      <c r="C582" s="80"/>
      <c r="D582" s="81"/>
      <c r="E582" s="84" t="str">
        <f>E$521</f>
        <v>Royalty band 3 upper threshold in nominal terms (benchmark)</v>
      </c>
      <c r="F582" s="84" t="str">
        <f>F$521</f>
        <v>$/oz, nominal</v>
      </c>
      <c r="G582" s="147"/>
      <c r="H582" s="147"/>
      <c r="I582" s="178"/>
      <c r="J582" s="178"/>
      <c r="K582" s="147">
        <f t="shared" ref="K582:AI582" si="204">K$521</f>
        <v>1000</v>
      </c>
      <c r="L582" s="147">
        <f t="shared" si="204"/>
        <v>1000</v>
      </c>
      <c r="M582" s="147">
        <f t="shared" si="204"/>
        <v>1000</v>
      </c>
      <c r="N582" s="147">
        <f t="shared" si="204"/>
        <v>1000</v>
      </c>
      <c r="O582" s="147">
        <f t="shared" si="204"/>
        <v>1000</v>
      </c>
      <c r="P582" s="147">
        <f t="shared" si="204"/>
        <v>1000</v>
      </c>
      <c r="Q582" s="147">
        <f t="shared" si="204"/>
        <v>1000</v>
      </c>
      <c r="R582" s="147">
        <f t="shared" si="204"/>
        <v>1000</v>
      </c>
      <c r="S582" s="147">
        <f t="shared" si="204"/>
        <v>1000</v>
      </c>
      <c r="T582" s="147">
        <f t="shared" si="204"/>
        <v>1000</v>
      </c>
      <c r="U582" s="147">
        <f t="shared" si="204"/>
        <v>1000</v>
      </c>
      <c r="V582" s="147">
        <f t="shared" si="204"/>
        <v>1000</v>
      </c>
      <c r="W582" s="147">
        <f t="shared" si="204"/>
        <v>1000</v>
      </c>
      <c r="X582" s="147">
        <f t="shared" si="204"/>
        <v>1000</v>
      </c>
      <c r="Y582" s="147">
        <f t="shared" si="204"/>
        <v>1000</v>
      </c>
      <c r="Z582" s="147">
        <f t="shared" si="204"/>
        <v>1000</v>
      </c>
      <c r="AA582" s="147">
        <f t="shared" si="204"/>
        <v>1000</v>
      </c>
      <c r="AB582" s="147">
        <f t="shared" si="204"/>
        <v>1000</v>
      </c>
      <c r="AC582" s="147">
        <f t="shared" si="204"/>
        <v>1000</v>
      </c>
      <c r="AD582" s="147">
        <f t="shared" si="204"/>
        <v>1000</v>
      </c>
      <c r="AE582" s="147">
        <f t="shared" si="204"/>
        <v>1000</v>
      </c>
      <c r="AF582" s="147">
        <f t="shared" si="204"/>
        <v>1000</v>
      </c>
      <c r="AG582" s="147">
        <f t="shared" si="204"/>
        <v>1000</v>
      </c>
      <c r="AH582" s="147">
        <f t="shared" si="204"/>
        <v>1000</v>
      </c>
      <c r="AI582" s="147">
        <f t="shared" si="204"/>
        <v>1000</v>
      </c>
    </row>
    <row r="583" spans="1:35" s="84" customFormat="1" x14ac:dyDescent="0.35">
      <c r="A583" s="4"/>
      <c r="B583" s="4"/>
      <c r="C583" s="80"/>
      <c r="D583" s="81"/>
      <c r="E583" s="84" t="str">
        <f>E$489</f>
        <v>Selling price in nominal terms (original)</v>
      </c>
      <c r="F583" s="84" t="str">
        <f>F$489</f>
        <v>$/oz, nominal</v>
      </c>
      <c r="G583" s="147"/>
      <c r="H583" s="147"/>
      <c r="I583" s="178"/>
      <c r="J583" s="178"/>
      <c r="K583" s="147">
        <f t="shared" ref="K583:AI583" si="205">K$489</f>
        <v>1175</v>
      </c>
      <c r="L583" s="147">
        <f t="shared" si="205"/>
        <v>1198.5</v>
      </c>
      <c r="M583" s="147">
        <f t="shared" si="205"/>
        <v>1222.47</v>
      </c>
      <c r="N583" s="147">
        <f t="shared" si="205"/>
        <v>1246.9194</v>
      </c>
      <c r="O583" s="147">
        <f t="shared" si="205"/>
        <v>1271.857788</v>
      </c>
      <c r="P583" s="147">
        <f t="shared" si="205"/>
        <v>1297.29494376</v>
      </c>
      <c r="Q583" s="147">
        <f t="shared" si="205"/>
        <v>1323.2408426352001</v>
      </c>
      <c r="R583" s="147">
        <f t="shared" si="205"/>
        <v>1349.7056594879039</v>
      </c>
      <c r="S583" s="147">
        <f t="shared" si="205"/>
        <v>1376.6997726776619</v>
      </c>
      <c r="T583" s="147">
        <f t="shared" si="205"/>
        <v>1404.2337681312151</v>
      </c>
      <c r="U583" s="147">
        <f t="shared" si="205"/>
        <v>1432.3184434938396</v>
      </c>
      <c r="V583" s="147">
        <f t="shared" si="205"/>
        <v>1460.9648123637162</v>
      </c>
      <c r="W583" s="147">
        <f t="shared" si="205"/>
        <v>1490.1841086109907</v>
      </c>
      <c r="X583" s="147">
        <f t="shared" si="205"/>
        <v>1519.9877907832104</v>
      </c>
      <c r="Y583" s="147">
        <f t="shared" si="205"/>
        <v>1550.3875465988747</v>
      </c>
      <c r="Z583" s="147">
        <f t="shared" si="205"/>
        <v>1581.3952975308518</v>
      </c>
      <c r="AA583" s="147">
        <f t="shared" si="205"/>
        <v>1613.0232034814692</v>
      </c>
      <c r="AB583" s="147">
        <f t="shared" si="205"/>
        <v>1645.2836675510987</v>
      </c>
      <c r="AC583" s="147">
        <f t="shared" si="205"/>
        <v>1678.1893409021204</v>
      </c>
      <c r="AD583" s="147">
        <f t="shared" si="205"/>
        <v>1711.7531277201629</v>
      </c>
      <c r="AE583" s="147">
        <f t="shared" si="205"/>
        <v>1745.9881902745663</v>
      </c>
      <c r="AF583" s="147">
        <f t="shared" si="205"/>
        <v>1780.9079540800574</v>
      </c>
      <c r="AG583" s="147">
        <f t="shared" si="205"/>
        <v>1816.5261131616587</v>
      </c>
      <c r="AH583" s="147">
        <f t="shared" si="205"/>
        <v>1852.8566354248915</v>
      </c>
      <c r="AI583" s="147">
        <f t="shared" si="205"/>
        <v>1889.9137681333893</v>
      </c>
    </row>
    <row r="584" spans="1:35" s="84" customFormat="1" x14ac:dyDescent="0.35">
      <c r="A584" s="4"/>
      <c r="B584" s="4"/>
      <c r="C584" s="80"/>
      <c r="D584" s="81"/>
      <c r="E584" s="84" t="str">
        <f>E$545</f>
        <v>Royalty band 3 sliding-scale slice flag (benchmark)</v>
      </c>
      <c r="F584" s="84" t="str">
        <f>F$545</f>
        <v>flag</v>
      </c>
      <c r="G584" s="147"/>
      <c r="H584" s="147"/>
      <c r="I584" s="178"/>
      <c r="J584" s="178"/>
      <c r="K584" s="84">
        <f t="shared" ref="K584:AI584" si="206">K$545</f>
        <v>1</v>
      </c>
      <c r="L584" s="84">
        <f t="shared" si="206"/>
        <v>1</v>
      </c>
      <c r="M584" s="84">
        <f t="shared" si="206"/>
        <v>1</v>
      </c>
      <c r="N584" s="84">
        <f t="shared" si="206"/>
        <v>1</v>
      </c>
      <c r="O584" s="84">
        <f t="shared" si="206"/>
        <v>1</v>
      </c>
      <c r="P584" s="84">
        <f t="shared" si="206"/>
        <v>1</v>
      </c>
      <c r="Q584" s="84">
        <f t="shared" si="206"/>
        <v>1</v>
      </c>
      <c r="R584" s="84">
        <f t="shared" si="206"/>
        <v>1</v>
      </c>
      <c r="S584" s="84">
        <f t="shared" si="206"/>
        <v>1</v>
      </c>
      <c r="T584" s="84">
        <f t="shared" si="206"/>
        <v>1</v>
      </c>
      <c r="U584" s="84">
        <f t="shared" si="206"/>
        <v>1</v>
      </c>
      <c r="V584" s="84">
        <f t="shared" si="206"/>
        <v>1</v>
      </c>
      <c r="W584" s="84">
        <f t="shared" si="206"/>
        <v>1</v>
      </c>
      <c r="X584" s="84">
        <f t="shared" si="206"/>
        <v>1</v>
      </c>
      <c r="Y584" s="84">
        <f t="shared" si="206"/>
        <v>1</v>
      </c>
      <c r="Z584" s="84">
        <f t="shared" si="206"/>
        <v>1</v>
      </c>
      <c r="AA584" s="84">
        <f t="shared" si="206"/>
        <v>1</v>
      </c>
      <c r="AB584" s="84">
        <f t="shared" si="206"/>
        <v>1</v>
      </c>
      <c r="AC584" s="84">
        <f t="shared" si="206"/>
        <v>1</v>
      </c>
      <c r="AD584" s="84">
        <f t="shared" si="206"/>
        <v>1</v>
      </c>
      <c r="AE584" s="84">
        <f t="shared" si="206"/>
        <v>1</v>
      </c>
      <c r="AF584" s="84">
        <f t="shared" si="206"/>
        <v>1</v>
      </c>
      <c r="AG584" s="84">
        <f t="shared" si="206"/>
        <v>1</v>
      </c>
      <c r="AH584" s="84">
        <f t="shared" si="206"/>
        <v>1</v>
      </c>
      <c r="AI584" s="84">
        <f t="shared" si="206"/>
        <v>1</v>
      </c>
    </row>
    <row r="585" spans="1:35" s="84" customFormat="1" x14ac:dyDescent="0.35">
      <c r="A585" s="4"/>
      <c r="B585" s="4"/>
      <c r="C585" s="80"/>
      <c r="D585" s="81"/>
      <c r="E585" s="154" t="str">
        <f>Inputs!E$164</f>
        <v>Royalty rate band 3 (sliding scale) (benchmark)</v>
      </c>
      <c r="F585" s="154" t="str">
        <f>Inputs!F$164</f>
        <v>%</v>
      </c>
      <c r="G585" s="206">
        <f>Inputs!G$164</f>
        <v>0.03</v>
      </c>
      <c r="H585" s="147"/>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c r="AH585" s="178"/>
      <c r="AI585" s="178"/>
    </row>
    <row r="586" spans="1:35" s="84" customFormat="1" x14ac:dyDescent="0.35">
      <c r="A586" s="4"/>
      <c r="B586" s="4"/>
      <c r="C586" s="80"/>
      <c r="D586" s="81"/>
      <c r="E586" s="84" t="str">
        <f>E$57</f>
        <v>Gold recovered (original)</v>
      </c>
      <c r="F586" s="84" t="str">
        <f>F$57</f>
        <v>Moz</v>
      </c>
      <c r="G586" s="147"/>
      <c r="H586" s="147"/>
      <c r="I586" s="207">
        <f>I$57</f>
        <v>1.8857880343073985</v>
      </c>
      <c r="J586" s="207"/>
      <c r="K586" s="207">
        <f t="shared" ref="K586:AI586" si="207">K$57</f>
        <v>0</v>
      </c>
      <c r="L586" s="207">
        <f t="shared" si="207"/>
        <v>0</v>
      </c>
      <c r="M586" s="207">
        <f t="shared" si="207"/>
        <v>7.8679407305882812E-2</v>
      </c>
      <c r="N586" s="207">
        <f t="shared" si="207"/>
        <v>0.10490587640784375</v>
      </c>
      <c r="O586" s="207">
        <f t="shared" si="207"/>
        <v>0.10490587640784375</v>
      </c>
      <c r="P586" s="207">
        <f t="shared" si="207"/>
        <v>0.10490587640784375</v>
      </c>
      <c r="Q586" s="207">
        <f t="shared" si="207"/>
        <v>0.10490587640784375</v>
      </c>
      <c r="R586" s="207">
        <f t="shared" si="207"/>
        <v>0.10490587640784375</v>
      </c>
      <c r="S586" s="207">
        <f t="shared" si="207"/>
        <v>0.10490587640784375</v>
      </c>
      <c r="T586" s="207">
        <f t="shared" si="207"/>
        <v>0.10490587640784375</v>
      </c>
      <c r="U586" s="207">
        <f t="shared" si="207"/>
        <v>0.10490587640784375</v>
      </c>
      <c r="V586" s="207">
        <f t="shared" si="207"/>
        <v>0.10490587640784375</v>
      </c>
      <c r="W586" s="207">
        <f t="shared" si="207"/>
        <v>0.10490587640784375</v>
      </c>
      <c r="X586" s="207">
        <f t="shared" si="207"/>
        <v>0.10490587640784375</v>
      </c>
      <c r="Y586" s="207">
        <f t="shared" si="207"/>
        <v>0.10490587640784375</v>
      </c>
      <c r="Z586" s="207">
        <f t="shared" si="207"/>
        <v>0.10490587640784375</v>
      </c>
      <c r="AA586" s="207">
        <f t="shared" si="207"/>
        <v>0.10490587640784375</v>
      </c>
      <c r="AB586" s="207">
        <f t="shared" si="207"/>
        <v>0.10490587640784375</v>
      </c>
      <c r="AC586" s="207">
        <f t="shared" si="207"/>
        <v>0.10490587640784375</v>
      </c>
      <c r="AD586" s="207">
        <f t="shared" si="207"/>
        <v>0.10490587640784375</v>
      </c>
      <c r="AE586" s="207">
        <f t="shared" si="207"/>
        <v>2.3708728068172594E-2</v>
      </c>
      <c r="AF586" s="207">
        <f t="shared" si="207"/>
        <v>0</v>
      </c>
      <c r="AG586" s="207">
        <f t="shared" si="207"/>
        <v>0</v>
      </c>
      <c r="AH586" s="207">
        <f t="shared" si="207"/>
        <v>0</v>
      </c>
      <c r="AI586" s="207">
        <f t="shared" si="207"/>
        <v>0</v>
      </c>
    </row>
    <row r="587" spans="1:35" s="84" customFormat="1" x14ac:dyDescent="0.35">
      <c r="A587" s="4"/>
      <c r="B587" s="4"/>
      <c r="C587" s="80"/>
      <c r="D587" s="81"/>
      <c r="E587" s="84" t="s">
        <v>688</v>
      </c>
      <c r="F587" s="84" t="s">
        <v>641</v>
      </c>
      <c r="G587" s="147"/>
      <c r="H587" s="147"/>
      <c r="I587" s="178">
        <f>SUM(K587:AI587)</f>
        <v>14.143410257305497</v>
      </c>
      <c r="J587" s="178"/>
      <c r="K587" s="178">
        <f t="shared" ref="K587:AI587" si="208">MIN(K582-K581,K583-K581)*K584*$G585*K586</f>
        <v>0</v>
      </c>
      <c r="L587" s="178">
        <f t="shared" si="208"/>
        <v>0</v>
      </c>
      <c r="M587" s="178">
        <f t="shared" si="208"/>
        <v>0.59009555479412112</v>
      </c>
      <c r="N587" s="178">
        <f t="shared" si="208"/>
        <v>0.7867940730588282</v>
      </c>
      <c r="O587" s="178">
        <f t="shared" si="208"/>
        <v>0.7867940730588282</v>
      </c>
      <c r="P587" s="178">
        <f t="shared" si="208"/>
        <v>0.7867940730588282</v>
      </c>
      <c r="Q587" s="178">
        <f t="shared" si="208"/>
        <v>0.7867940730588282</v>
      </c>
      <c r="R587" s="178">
        <f t="shared" si="208"/>
        <v>0.7867940730588282</v>
      </c>
      <c r="S587" s="178">
        <f t="shared" si="208"/>
        <v>0.7867940730588282</v>
      </c>
      <c r="T587" s="178">
        <f t="shared" si="208"/>
        <v>0.7867940730588282</v>
      </c>
      <c r="U587" s="178">
        <f t="shared" si="208"/>
        <v>0.7867940730588282</v>
      </c>
      <c r="V587" s="178">
        <f t="shared" si="208"/>
        <v>0.7867940730588282</v>
      </c>
      <c r="W587" s="178">
        <f t="shared" si="208"/>
        <v>0.7867940730588282</v>
      </c>
      <c r="X587" s="178">
        <f t="shared" si="208"/>
        <v>0.7867940730588282</v>
      </c>
      <c r="Y587" s="178">
        <f t="shared" si="208"/>
        <v>0.7867940730588282</v>
      </c>
      <c r="Z587" s="178">
        <f t="shared" si="208"/>
        <v>0.7867940730588282</v>
      </c>
      <c r="AA587" s="178">
        <f t="shared" si="208"/>
        <v>0.7867940730588282</v>
      </c>
      <c r="AB587" s="178">
        <f t="shared" si="208"/>
        <v>0.7867940730588282</v>
      </c>
      <c r="AC587" s="178">
        <f t="shared" si="208"/>
        <v>0.7867940730588282</v>
      </c>
      <c r="AD587" s="178">
        <f t="shared" si="208"/>
        <v>0.7867940730588282</v>
      </c>
      <c r="AE587" s="178">
        <f t="shared" si="208"/>
        <v>0.17781546051129446</v>
      </c>
      <c r="AF587" s="178">
        <f t="shared" si="208"/>
        <v>0</v>
      </c>
      <c r="AG587" s="178">
        <f t="shared" si="208"/>
        <v>0</v>
      </c>
      <c r="AH587" s="178">
        <f t="shared" si="208"/>
        <v>0</v>
      </c>
      <c r="AI587" s="178">
        <f t="shared" si="208"/>
        <v>0</v>
      </c>
    </row>
    <row r="588" spans="1:35" s="84" customFormat="1" x14ac:dyDescent="0.35">
      <c r="A588" s="4"/>
      <c r="B588" s="4"/>
      <c r="C588" s="80"/>
      <c r="D588" s="81"/>
      <c r="G588" s="147"/>
      <c r="H588" s="147"/>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c r="AH588" s="178"/>
      <c r="AI588" s="178"/>
    </row>
    <row r="589" spans="1:35" s="84" customFormat="1" x14ac:dyDescent="0.35">
      <c r="A589" s="4"/>
      <c r="B589" s="4"/>
      <c r="C589" s="80"/>
      <c r="D589" s="81" t="s">
        <v>689</v>
      </c>
      <c r="G589" s="147"/>
      <c r="H589" s="147"/>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c r="AH589" s="178"/>
      <c r="AI589" s="178"/>
    </row>
    <row r="590" spans="1:35" s="84" customFormat="1" x14ac:dyDescent="0.35">
      <c r="A590" s="4"/>
      <c r="B590" s="4"/>
      <c r="C590" s="80"/>
      <c r="D590" s="81"/>
      <c r="E590" s="84" t="str">
        <f>E$521</f>
        <v>Royalty band 3 upper threshold in nominal terms (benchmark)</v>
      </c>
      <c r="F590" s="84" t="str">
        <f>F$521</f>
        <v>$/oz, nominal</v>
      </c>
      <c r="G590" s="147"/>
      <c r="H590" s="147"/>
      <c r="I590" s="178"/>
      <c r="J590" s="178"/>
      <c r="K590" s="147">
        <f t="shared" ref="K590:AI590" si="209">K$521</f>
        <v>1000</v>
      </c>
      <c r="L590" s="147">
        <f t="shared" si="209"/>
        <v>1000</v>
      </c>
      <c r="M590" s="147">
        <f t="shared" si="209"/>
        <v>1000</v>
      </c>
      <c r="N590" s="147">
        <f t="shared" si="209"/>
        <v>1000</v>
      </c>
      <c r="O590" s="147">
        <f t="shared" si="209"/>
        <v>1000</v>
      </c>
      <c r="P590" s="147">
        <f t="shared" si="209"/>
        <v>1000</v>
      </c>
      <c r="Q590" s="147">
        <f t="shared" si="209"/>
        <v>1000</v>
      </c>
      <c r="R590" s="147">
        <f t="shared" si="209"/>
        <v>1000</v>
      </c>
      <c r="S590" s="147">
        <f t="shared" si="209"/>
        <v>1000</v>
      </c>
      <c r="T590" s="147">
        <f t="shared" si="209"/>
        <v>1000</v>
      </c>
      <c r="U590" s="147">
        <f t="shared" si="209"/>
        <v>1000</v>
      </c>
      <c r="V590" s="147">
        <f t="shared" si="209"/>
        <v>1000</v>
      </c>
      <c r="W590" s="147">
        <f t="shared" si="209"/>
        <v>1000</v>
      </c>
      <c r="X590" s="147">
        <f t="shared" si="209"/>
        <v>1000</v>
      </c>
      <c r="Y590" s="147">
        <f t="shared" si="209"/>
        <v>1000</v>
      </c>
      <c r="Z590" s="147">
        <f t="shared" si="209"/>
        <v>1000</v>
      </c>
      <c r="AA590" s="147">
        <f t="shared" si="209"/>
        <v>1000</v>
      </c>
      <c r="AB590" s="147">
        <f t="shared" si="209"/>
        <v>1000</v>
      </c>
      <c r="AC590" s="147">
        <f t="shared" si="209"/>
        <v>1000</v>
      </c>
      <c r="AD590" s="147">
        <f t="shared" si="209"/>
        <v>1000</v>
      </c>
      <c r="AE590" s="147">
        <f t="shared" si="209"/>
        <v>1000</v>
      </c>
      <c r="AF590" s="147">
        <f t="shared" si="209"/>
        <v>1000</v>
      </c>
      <c r="AG590" s="147">
        <f t="shared" si="209"/>
        <v>1000</v>
      </c>
      <c r="AH590" s="147">
        <f t="shared" si="209"/>
        <v>1000</v>
      </c>
      <c r="AI590" s="147">
        <f t="shared" si="209"/>
        <v>1000</v>
      </c>
    </row>
    <row r="591" spans="1:35" s="84" customFormat="1" x14ac:dyDescent="0.35">
      <c r="A591" s="4"/>
      <c r="B591" s="4"/>
      <c r="C591" s="80"/>
      <c r="D591" s="81"/>
      <c r="E591" s="84" t="str">
        <f>E$527</f>
        <v>Royalty band 4 upper threshold in nominal terms (benchmark)</v>
      </c>
      <c r="F591" s="84" t="str">
        <f>F$527</f>
        <v>$/oz, nominal</v>
      </c>
      <c r="G591" s="147"/>
      <c r="H591" s="147"/>
      <c r="I591" s="178"/>
      <c r="J591" s="178"/>
      <c r="K591" s="147">
        <f t="shared" ref="K591:AI591" si="210">K$527</f>
        <v>1250</v>
      </c>
      <c r="L591" s="147">
        <f t="shared" si="210"/>
        <v>1250</v>
      </c>
      <c r="M591" s="147">
        <f t="shared" si="210"/>
        <v>1250</v>
      </c>
      <c r="N591" s="147">
        <f t="shared" si="210"/>
        <v>1250</v>
      </c>
      <c r="O591" s="147">
        <f t="shared" si="210"/>
        <v>1250</v>
      </c>
      <c r="P591" s="147">
        <f t="shared" si="210"/>
        <v>1250</v>
      </c>
      <c r="Q591" s="147">
        <f t="shared" si="210"/>
        <v>1250</v>
      </c>
      <c r="R591" s="147">
        <f t="shared" si="210"/>
        <v>1250</v>
      </c>
      <c r="S591" s="147">
        <f t="shared" si="210"/>
        <v>1250</v>
      </c>
      <c r="T591" s="147">
        <f t="shared" si="210"/>
        <v>1250</v>
      </c>
      <c r="U591" s="147">
        <f t="shared" si="210"/>
        <v>1250</v>
      </c>
      <c r="V591" s="147">
        <f t="shared" si="210"/>
        <v>1250</v>
      </c>
      <c r="W591" s="147">
        <f t="shared" si="210"/>
        <v>1250</v>
      </c>
      <c r="X591" s="147">
        <f t="shared" si="210"/>
        <v>1250</v>
      </c>
      <c r="Y591" s="147">
        <f t="shared" si="210"/>
        <v>1250</v>
      </c>
      <c r="Z591" s="147">
        <f t="shared" si="210"/>
        <v>1250</v>
      </c>
      <c r="AA591" s="147">
        <f t="shared" si="210"/>
        <v>1250</v>
      </c>
      <c r="AB591" s="147">
        <f t="shared" si="210"/>
        <v>1250</v>
      </c>
      <c r="AC591" s="147">
        <f t="shared" si="210"/>
        <v>1250</v>
      </c>
      <c r="AD591" s="147">
        <f t="shared" si="210"/>
        <v>1250</v>
      </c>
      <c r="AE591" s="147">
        <f t="shared" si="210"/>
        <v>1250</v>
      </c>
      <c r="AF591" s="147">
        <f t="shared" si="210"/>
        <v>1250</v>
      </c>
      <c r="AG591" s="147">
        <f t="shared" si="210"/>
        <v>1250</v>
      </c>
      <c r="AH591" s="147">
        <f t="shared" si="210"/>
        <v>1250</v>
      </c>
      <c r="AI591" s="147">
        <f t="shared" si="210"/>
        <v>1250</v>
      </c>
    </row>
    <row r="592" spans="1:35" s="84" customFormat="1" x14ac:dyDescent="0.35">
      <c r="A592" s="4"/>
      <c r="B592" s="4"/>
      <c r="C592" s="80"/>
      <c r="D592" s="81"/>
      <c r="E592" s="84" t="str">
        <f>E$489</f>
        <v>Selling price in nominal terms (original)</v>
      </c>
      <c r="F592" s="84" t="str">
        <f>F$489</f>
        <v>$/oz, nominal</v>
      </c>
      <c r="G592" s="147"/>
      <c r="H592" s="147"/>
      <c r="I592" s="178"/>
      <c r="J592" s="178"/>
      <c r="K592" s="147">
        <f t="shared" ref="K592:AI592" si="211">K$489</f>
        <v>1175</v>
      </c>
      <c r="L592" s="147">
        <f t="shared" si="211"/>
        <v>1198.5</v>
      </c>
      <c r="M592" s="147">
        <f t="shared" si="211"/>
        <v>1222.47</v>
      </c>
      <c r="N592" s="147">
        <f t="shared" si="211"/>
        <v>1246.9194</v>
      </c>
      <c r="O592" s="147">
        <f t="shared" si="211"/>
        <v>1271.857788</v>
      </c>
      <c r="P592" s="147">
        <f t="shared" si="211"/>
        <v>1297.29494376</v>
      </c>
      <c r="Q592" s="147">
        <f t="shared" si="211"/>
        <v>1323.2408426352001</v>
      </c>
      <c r="R592" s="147">
        <f t="shared" si="211"/>
        <v>1349.7056594879039</v>
      </c>
      <c r="S592" s="147">
        <f t="shared" si="211"/>
        <v>1376.6997726776619</v>
      </c>
      <c r="T592" s="147">
        <f t="shared" si="211"/>
        <v>1404.2337681312151</v>
      </c>
      <c r="U592" s="147">
        <f t="shared" si="211"/>
        <v>1432.3184434938396</v>
      </c>
      <c r="V592" s="147">
        <f t="shared" si="211"/>
        <v>1460.9648123637162</v>
      </c>
      <c r="W592" s="147">
        <f t="shared" si="211"/>
        <v>1490.1841086109907</v>
      </c>
      <c r="X592" s="147">
        <f t="shared" si="211"/>
        <v>1519.9877907832104</v>
      </c>
      <c r="Y592" s="147">
        <f t="shared" si="211"/>
        <v>1550.3875465988747</v>
      </c>
      <c r="Z592" s="147">
        <f t="shared" si="211"/>
        <v>1581.3952975308518</v>
      </c>
      <c r="AA592" s="147">
        <f t="shared" si="211"/>
        <v>1613.0232034814692</v>
      </c>
      <c r="AB592" s="147">
        <f t="shared" si="211"/>
        <v>1645.2836675510987</v>
      </c>
      <c r="AC592" s="147">
        <f t="shared" si="211"/>
        <v>1678.1893409021204</v>
      </c>
      <c r="AD592" s="147">
        <f t="shared" si="211"/>
        <v>1711.7531277201629</v>
      </c>
      <c r="AE592" s="147">
        <f t="shared" si="211"/>
        <v>1745.9881902745663</v>
      </c>
      <c r="AF592" s="147">
        <f t="shared" si="211"/>
        <v>1780.9079540800574</v>
      </c>
      <c r="AG592" s="147">
        <f t="shared" si="211"/>
        <v>1816.5261131616587</v>
      </c>
      <c r="AH592" s="147">
        <f t="shared" si="211"/>
        <v>1852.8566354248915</v>
      </c>
      <c r="AI592" s="147">
        <f t="shared" si="211"/>
        <v>1889.9137681333893</v>
      </c>
    </row>
    <row r="593" spans="1:35" s="84" customFormat="1" x14ac:dyDescent="0.35">
      <c r="A593" s="4"/>
      <c r="B593" s="4"/>
      <c r="C593" s="80"/>
      <c r="D593" s="81"/>
      <c r="E593" s="84" t="str">
        <f>E$550</f>
        <v>Royalty band 4 sliding-scale slice flag (benchmark)</v>
      </c>
      <c r="F593" s="84" t="str">
        <f>F$550</f>
        <v>flag</v>
      </c>
      <c r="G593" s="147"/>
      <c r="H593" s="147"/>
      <c r="I593" s="178"/>
      <c r="J593" s="178"/>
      <c r="K593" s="84">
        <f t="shared" ref="K593:AI593" si="212">K$550</f>
        <v>1</v>
      </c>
      <c r="L593" s="84">
        <f t="shared" si="212"/>
        <v>1</v>
      </c>
      <c r="M593" s="84">
        <f t="shared" si="212"/>
        <v>1</v>
      </c>
      <c r="N593" s="84">
        <f t="shared" si="212"/>
        <v>1</v>
      </c>
      <c r="O593" s="84">
        <f t="shared" si="212"/>
        <v>1</v>
      </c>
      <c r="P593" s="84">
        <f t="shared" si="212"/>
        <v>1</v>
      </c>
      <c r="Q593" s="84">
        <f t="shared" si="212"/>
        <v>1</v>
      </c>
      <c r="R593" s="84">
        <f t="shared" si="212"/>
        <v>1</v>
      </c>
      <c r="S593" s="84">
        <f t="shared" si="212"/>
        <v>1</v>
      </c>
      <c r="T593" s="84">
        <f t="shared" si="212"/>
        <v>1</v>
      </c>
      <c r="U593" s="84">
        <f t="shared" si="212"/>
        <v>1</v>
      </c>
      <c r="V593" s="84">
        <f t="shared" si="212"/>
        <v>1</v>
      </c>
      <c r="W593" s="84">
        <f t="shared" si="212"/>
        <v>1</v>
      </c>
      <c r="X593" s="84">
        <f t="shared" si="212"/>
        <v>1</v>
      </c>
      <c r="Y593" s="84">
        <f t="shared" si="212"/>
        <v>1</v>
      </c>
      <c r="Z593" s="84">
        <f t="shared" si="212"/>
        <v>1</v>
      </c>
      <c r="AA593" s="84">
        <f t="shared" si="212"/>
        <v>1</v>
      </c>
      <c r="AB593" s="84">
        <f t="shared" si="212"/>
        <v>1</v>
      </c>
      <c r="AC593" s="84">
        <f t="shared" si="212"/>
        <v>1</v>
      </c>
      <c r="AD593" s="84">
        <f t="shared" si="212"/>
        <v>1</v>
      </c>
      <c r="AE593" s="84">
        <f t="shared" si="212"/>
        <v>1</v>
      </c>
      <c r="AF593" s="84">
        <f t="shared" si="212"/>
        <v>1</v>
      </c>
      <c r="AG593" s="84">
        <f t="shared" si="212"/>
        <v>1</v>
      </c>
      <c r="AH593" s="84">
        <f t="shared" si="212"/>
        <v>1</v>
      </c>
      <c r="AI593" s="84">
        <f t="shared" si="212"/>
        <v>1</v>
      </c>
    </row>
    <row r="594" spans="1:35" s="84" customFormat="1" x14ac:dyDescent="0.35">
      <c r="A594" s="4"/>
      <c r="B594" s="4"/>
      <c r="C594" s="80"/>
      <c r="D594" s="81"/>
      <c r="E594" s="154" t="str">
        <f>Inputs!E$165</f>
        <v>Royalty rate band 4 (sliding scale) (benchmark)</v>
      </c>
      <c r="F594" s="154" t="str">
        <f>Inputs!F$165</f>
        <v>%</v>
      </c>
      <c r="G594" s="206">
        <f>Inputs!G$165</f>
        <v>0.04</v>
      </c>
      <c r="H594" s="147"/>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c r="AH594" s="178"/>
      <c r="AI594" s="178"/>
    </row>
    <row r="595" spans="1:35" s="84" customFormat="1" x14ac:dyDescent="0.35">
      <c r="A595" s="4"/>
      <c r="B595" s="4"/>
      <c r="C595" s="80"/>
      <c r="D595" s="81"/>
      <c r="E595" s="84" t="str">
        <f>E$57</f>
        <v>Gold recovered (original)</v>
      </c>
      <c r="F595" s="84" t="str">
        <f>F$57</f>
        <v>Moz</v>
      </c>
      <c r="G595" s="147"/>
      <c r="H595" s="147"/>
      <c r="I595" s="207">
        <f>I$57</f>
        <v>1.8857880343073985</v>
      </c>
      <c r="J595" s="207"/>
      <c r="K595" s="207">
        <f t="shared" ref="K595:AI595" si="213">K$57</f>
        <v>0</v>
      </c>
      <c r="L595" s="207">
        <f t="shared" si="213"/>
        <v>0</v>
      </c>
      <c r="M595" s="207">
        <f t="shared" si="213"/>
        <v>7.8679407305882812E-2</v>
      </c>
      <c r="N595" s="207">
        <f t="shared" si="213"/>
        <v>0.10490587640784375</v>
      </c>
      <c r="O595" s="207">
        <f t="shared" si="213"/>
        <v>0.10490587640784375</v>
      </c>
      <c r="P595" s="207">
        <f t="shared" si="213"/>
        <v>0.10490587640784375</v>
      </c>
      <c r="Q595" s="207">
        <f t="shared" si="213"/>
        <v>0.10490587640784375</v>
      </c>
      <c r="R595" s="207">
        <f t="shared" si="213"/>
        <v>0.10490587640784375</v>
      </c>
      <c r="S595" s="207">
        <f t="shared" si="213"/>
        <v>0.10490587640784375</v>
      </c>
      <c r="T595" s="207">
        <f t="shared" si="213"/>
        <v>0.10490587640784375</v>
      </c>
      <c r="U595" s="207">
        <f t="shared" si="213"/>
        <v>0.10490587640784375</v>
      </c>
      <c r="V595" s="207">
        <f t="shared" si="213"/>
        <v>0.10490587640784375</v>
      </c>
      <c r="W595" s="207">
        <f t="shared" si="213"/>
        <v>0.10490587640784375</v>
      </c>
      <c r="X595" s="207">
        <f t="shared" si="213"/>
        <v>0.10490587640784375</v>
      </c>
      <c r="Y595" s="207">
        <f t="shared" si="213"/>
        <v>0.10490587640784375</v>
      </c>
      <c r="Z595" s="207">
        <f t="shared" si="213"/>
        <v>0.10490587640784375</v>
      </c>
      <c r="AA595" s="207">
        <f t="shared" si="213"/>
        <v>0.10490587640784375</v>
      </c>
      <c r="AB595" s="207">
        <f t="shared" si="213"/>
        <v>0.10490587640784375</v>
      </c>
      <c r="AC595" s="207">
        <f t="shared" si="213"/>
        <v>0.10490587640784375</v>
      </c>
      <c r="AD595" s="207">
        <f t="shared" si="213"/>
        <v>0.10490587640784375</v>
      </c>
      <c r="AE595" s="207">
        <f t="shared" si="213"/>
        <v>2.3708728068172594E-2</v>
      </c>
      <c r="AF595" s="207">
        <f t="shared" si="213"/>
        <v>0</v>
      </c>
      <c r="AG595" s="207">
        <f t="shared" si="213"/>
        <v>0</v>
      </c>
      <c r="AH595" s="207">
        <f t="shared" si="213"/>
        <v>0</v>
      </c>
      <c r="AI595" s="207">
        <f t="shared" si="213"/>
        <v>0</v>
      </c>
    </row>
    <row r="596" spans="1:35" s="84" customFormat="1" x14ac:dyDescent="0.35">
      <c r="A596" s="4"/>
      <c r="B596" s="4"/>
      <c r="C596" s="80"/>
      <c r="D596" s="81"/>
      <c r="E596" s="84" t="s">
        <v>690</v>
      </c>
      <c r="F596" s="84" t="s">
        <v>641</v>
      </c>
      <c r="G596" s="147"/>
      <c r="H596" s="147"/>
      <c r="I596" s="178">
        <f>SUM(K596:AI596)</f>
        <v>18.758311658034284</v>
      </c>
      <c r="J596" s="178"/>
      <c r="K596" s="178">
        <f t="shared" ref="K596:AI596" si="214">MIN(K591-K590,K592-K590)*K593*$G594*K595</f>
        <v>0</v>
      </c>
      <c r="L596" s="178">
        <f t="shared" si="214"/>
        <v>0</v>
      </c>
      <c r="M596" s="178">
        <f t="shared" si="214"/>
        <v>0.70015230973359011</v>
      </c>
      <c r="N596" s="178">
        <f t="shared" si="214"/>
        <v>1.0361318423639574</v>
      </c>
      <c r="O596" s="178">
        <f t="shared" si="214"/>
        <v>1.0490587640784375</v>
      </c>
      <c r="P596" s="178">
        <f t="shared" si="214"/>
        <v>1.0490587640784375</v>
      </c>
      <c r="Q596" s="178">
        <f t="shared" si="214"/>
        <v>1.0490587640784375</v>
      </c>
      <c r="R596" s="178">
        <f t="shared" si="214"/>
        <v>1.0490587640784375</v>
      </c>
      <c r="S596" s="178">
        <f t="shared" si="214"/>
        <v>1.0490587640784375</v>
      </c>
      <c r="T596" s="178">
        <f t="shared" si="214"/>
        <v>1.0490587640784375</v>
      </c>
      <c r="U596" s="178">
        <f t="shared" si="214"/>
        <v>1.0490587640784375</v>
      </c>
      <c r="V596" s="178">
        <f t="shared" si="214"/>
        <v>1.0490587640784375</v>
      </c>
      <c r="W596" s="178">
        <f t="shared" si="214"/>
        <v>1.0490587640784375</v>
      </c>
      <c r="X596" s="178">
        <f t="shared" si="214"/>
        <v>1.0490587640784375</v>
      </c>
      <c r="Y596" s="178">
        <f t="shared" si="214"/>
        <v>1.0490587640784375</v>
      </c>
      <c r="Z596" s="178">
        <f t="shared" si="214"/>
        <v>1.0490587640784375</v>
      </c>
      <c r="AA596" s="178">
        <f t="shared" si="214"/>
        <v>1.0490587640784375</v>
      </c>
      <c r="AB596" s="178">
        <f t="shared" si="214"/>
        <v>1.0490587640784375</v>
      </c>
      <c r="AC596" s="178">
        <f t="shared" si="214"/>
        <v>1.0490587640784375</v>
      </c>
      <c r="AD596" s="178">
        <f t="shared" si="214"/>
        <v>1.0490587640784375</v>
      </c>
      <c r="AE596" s="178">
        <f t="shared" si="214"/>
        <v>0.23708728068172594</v>
      </c>
      <c r="AF596" s="178">
        <f t="shared" si="214"/>
        <v>0</v>
      </c>
      <c r="AG596" s="178">
        <f t="shared" si="214"/>
        <v>0</v>
      </c>
      <c r="AH596" s="178">
        <f t="shared" si="214"/>
        <v>0</v>
      </c>
      <c r="AI596" s="178">
        <f t="shared" si="214"/>
        <v>0</v>
      </c>
    </row>
    <row r="597" spans="1:35" s="84" customFormat="1" x14ac:dyDescent="0.35">
      <c r="A597" s="4"/>
      <c r="B597" s="4"/>
      <c r="C597" s="80"/>
      <c r="D597" s="81"/>
      <c r="G597" s="147"/>
      <c r="H597" s="147"/>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c r="AH597" s="178"/>
      <c r="AI597" s="178"/>
    </row>
    <row r="598" spans="1:35" s="84" customFormat="1" x14ac:dyDescent="0.35">
      <c r="A598" s="4"/>
      <c r="B598" s="4"/>
      <c r="C598" s="80"/>
      <c r="D598" s="81" t="s">
        <v>691</v>
      </c>
      <c r="G598" s="147"/>
      <c r="H598" s="147"/>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c r="AH598" s="178"/>
      <c r="AI598" s="178"/>
    </row>
    <row r="599" spans="1:35" s="84" customFormat="1" x14ac:dyDescent="0.35">
      <c r="A599" s="4"/>
      <c r="B599" s="4"/>
      <c r="C599" s="80"/>
      <c r="D599" s="81"/>
      <c r="E599" s="84" t="str">
        <f>E$527</f>
        <v>Royalty band 4 upper threshold in nominal terms (benchmark)</v>
      </c>
      <c r="F599" s="84" t="str">
        <f>F$527</f>
        <v>$/oz, nominal</v>
      </c>
      <c r="G599" s="147"/>
      <c r="H599" s="147"/>
      <c r="I599" s="178"/>
      <c r="J599" s="178"/>
      <c r="K599" s="147">
        <f t="shared" ref="K599:AI599" si="215">K$527</f>
        <v>1250</v>
      </c>
      <c r="L599" s="147">
        <f t="shared" si="215"/>
        <v>1250</v>
      </c>
      <c r="M599" s="147">
        <f t="shared" si="215"/>
        <v>1250</v>
      </c>
      <c r="N599" s="147">
        <f t="shared" si="215"/>
        <v>1250</v>
      </c>
      <c r="O599" s="147">
        <f t="shared" si="215"/>
        <v>1250</v>
      </c>
      <c r="P599" s="147">
        <f t="shared" si="215"/>
        <v>1250</v>
      </c>
      <c r="Q599" s="147">
        <f t="shared" si="215"/>
        <v>1250</v>
      </c>
      <c r="R599" s="147">
        <f t="shared" si="215"/>
        <v>1250</v>
      </c>
      <c r="S599" s="147">
        <f t="shared" si="215"/>
        <v>1250</v>
      </c>
      <c r="T599" s="147">
        <f t="shared" si="215"/>
        <v>1250</v>
      </c>
      <c r="U599" s="147">
        <f t="shared" si="215"/>
        <v>1250</v>
      </c>
      <c r="V599" s="147">
        <f t="shared" si="215"/>
        <v>1250</v>
      </c>
      <c r="W599" s="147">
        <f t="shared" si="215"/>
        <v>1250</v>
      </c>
      <c r="X599" s="147">
        <f t="shared" si="215"/>
        <v>1250</v>
      </c>
      <c r="Y599" s="147">
        <f t="shared" si="215"/>
        <v>1250</v>
      </c>
      <c r="Z599" s="147">
        <f t="shared" si="215"/>
        <v>1250</v>
      </c>
      <c r="AA599" s="147">
        <f t="shared" si="215"/>
        <v>1250</v>
      </c>
      <c r="AB599" s="147">
        <f t="shared" si="215"/>
        <v>1250</v>
      </c>
      <c r="AC599" s="147">
        <f t="shared" si="215"/>
        <v>1250</v>
      </c>
      <c r="AD599" s="147">
        <f t="shared" si="215"/>
        <v>1250</v>
      </c>
      <c r="AE599" s="147">
        <f t="shared" si="215"/>
        <v>1250</v>
      </c>
      <c r="AF599" s="147">
        <f t="shared" si="215"/>
        <v>1250</v>
      </c>
      <c r="AG599" s="147">
        <f t="shared" si="215"/>
        <v>1250</v>
      </c>
      <c r="AH599" s="147">
        <f t="shared" si="215"/>
        <v>1250</v>
      </c>
      <c r="AI599" s="147">
        <f t="shared" si="215"/>
        <v>1250</v>
      </c>
    </row>
    <row r="600" spans="1:35" s="84" customFormat="1" x14ac:dyDescent="0.35">
      <c r="A600" s="4"/>
      <c r="B600" s="4"/>
      <c r="C600" s="80"/>
      <c r="D600" s="81"/>
      <c r="E600" s="84" t="str">
        <f>E$533</f>
        <v>Royalty band 5 upper threshold in nominal terms (benchmark)</v>
      </c>
      <c r="F600" s="84" t="str">
        <f>F$533</f>
        <v>$/oz, nominal</v>
      </c>
      <c r="G600" s="147"/>
      <c r="H600" s="147"/>
      <c r="I600" s="178"/>
      <c r="J600" s="178"/>
      <c r="K600" s="147">
        <f t="shared" ref="K600:AI600" si="216">K$533</f>
        <v>1500</v>
      </c>
      <c r="L600" s="147">
        <f t="shared" si="216"/>
        <v>1500</v>
      </c>
      <c r="M600" s="147">
        <f t="shared" si="216"/>
        <v>1500</v>
      </c>
      <c r="N600" s="147">
        <f t="shared" si="216"/>
        <v>1500</v>
      </c>
      <c r="O600" s="147">
        <f t="shared" si="216"/>
        <v>1500</v>
      </c>
      <c r="P600" s="147">
        <f t="shared" si="216"/>
        <v>1500</v>
      </c>
      <c r="Q600" s="147">
        <f t="shared" si="216"/>
        <v>1500</v>
      </c>
      <c r="R600" s="147">
        <f t="shared" si="216"/>
        <v>1500</v>
      </c>
      <c r="S600" s="147">
        <f t="shared" si="216"/>
        <v>1500</v>
      </c>
      <c r="T600" s="147">
        <f t="shared" si="216"/>
        <v>1500</v>
      </c>
      <c r="U600" s="147">
        <f t="shared" si="216"/>
        <v>1500</v>
      </c>
      <c r="V600" s="147">
        <f t="shared" si="216"/>
        <v>1500</v>
      </c>
      <c r="W600" s="147">
        <f t="shared" si="216"/>
        <v>1500</v>
      </c>
      <c r="X600" s="147">
        <f t="shared" si="216"/>
        <v>1500</v>
      </c>
      <c r="Y600" s="147">
        <f t="shared" si="216"/>
        <v>1500</v>
      </c>
      <c r="Z600" s="147">
        <f t="shared" si="216"/>
        <v>1500</v>
      </c>
      <c r="AA600" s="147">
        <f t="shared" si="216"/>
        <v>1500</v>
      </c>
      <c r="AB600" s="147">
        <f t="shared" si="216"/>
        <v>1500</v>
      </c>
      <c r="AC600" s="147">
        <f t="shared" si="216"/>
        <v>1500</v>
      </c>
      <c r="AD600" s="147">
        <f t="shared" si="216"/>
        <v>1500</v>
      </c>
      <c r="AE600" s="147">
        <f t="shared" si="216"/>
        <v>1500</v>
      </c>
      <c r="AF600" s="147">
        <f t="shared" si="216"/>
        <v>1500</v>
      </c>
      <c r="AG600" s="147">
        <f t="shared" si="216"/>
        <v>1500</v>
      </c>
      <c r="AH600" s="147">
        <f t="shared" si="216"/>
        <v>1500</v>
      </c>
      <c r="AI600" s="147">
        <f t="shared" si="216"/>
        <v>1500</v>
      </c>
    </row>
    <row r="601" spans="1:35" s="84" customFormat="1" x14ac:dyDescent="0.35">
      <c r="A601" s="4"/>
      <c r="B601" s="4"/>
      <c r="C601" s="80"/>
      <c r="D601" s="81"/>
      <c r="E601" s="84" t="str">
        <f>E$489</f>
        <v>Selling price in nominal terms (original)</v>
      </c>
      <c r="F601" s="84" t="str">
        <f>F$489</f>
        <v>$/oz, nominal</v>
      </c>
      <c r="G601" s="147"/>
      <c r="H601" s="147"/>
      <c r="I601" s="178"/>
      <c r="J601" s="178"/>
      <c r="K601" s="147">
        <f t="shared" ref="K601:AI601" si="217">K$489</f>
        <v>1175</v>
      </c>
      <c r="L601" s="147">
        <f t="shared" si="217"/>
        <v>1198.5</v>
      </c>
      <c r="M601" s="147">
        <f t="shared" si="217"/>
        <v>1222.47</v>
      </c>
      <c r="N601" s="147">
        <f t="shared" si="217"/>
        <v>1246.9194</v>
      </c>
      <c r="O601" s="147">
        <f t="shared" si="217"/>
        <v>1271.857788</v>
      </c>
      <c r="P601" s="147">
        <f t="shared" si="217"/>
        <v>1297.29494376</v>
      </c>
      <c r="Q601" s="147">
        <f t="shared" si="217"/>
        <v>1323.2408426352001</v>
      </c>
      <c r="R601" s="147">
        <f t="shared" si="217"/>
        <v>1349.7056594879039</v>
      </c>
      <c r="S601" s="147">
        <f t="shared" si="217"/>
        <v>1376.6997726776619</v>
      </c>
      <c r="T601" s="147">
        <f t="shared" si="217"/>
        <v>1404.2337681312151</v>
      </c>
      <c r="U601" s="147">
        <f t="shared" si="217"/>
        <v>1432.3184434938396</v>
      </c>
      <c r="V601" s="147">
        <f t="shared" si="217"/>
        <v>1460.9648123637162</v>
      </c>
      <c r="W601" s="147">
        <f t="shared" si="217"/>
        <v>1490.1841086109907</v>
      </c>
      <c r="X601" s="147">
        <f t="shared" si="217"/>
        <v>1519.9877907832104</v>
      </c>
      <c r="Y601" s="147">
        <f t="shared" si="217"/>
        <v>1550.3875465988747</v>
      </c>
      <c r="Z601" s="147">
        <f t="shared" si="217"/>
        <v>1581.3952975308518</v>
      </c>
      <c r="AA601" s="147">
        <f t="shared" si="217"/>
        <v>1613.0232034814692</v>
      </c>
      <c r="AB601" s="147">
        <f t="shared" si="217"/>
        <v>1645.2836675510987</v>
      </c>
      <c r="AC601" s="147">
        <f t="shared" si="217"/>
        <v>1678.1893409021204</v>
      </c>
      <c r="AD601" s="147">
        <f t="shared" si="217"/>
        <v>1711.7531277201629</v>
      </c>
      <c r="AE601" s="147">
        <f t="shared" si="217"/>
        <v>1745.9881902745663</v>
      </c>
      <c r="AF601" s="147">
        <f t="shared" si="217"/>
        <v>1780.9079540800574</v>
      </c>
      <c r="AG601" s="147">
        <f t="shared" si="217"/>
        <v>1816.5261131616587</v>
      </c>
      <c r="AH601" s="147">
        <f t="shared" si="217"/>
        <v>1852.8566354248915</v>
      </c>
      <c r="AI601" s="147">
        <f t="shared" si="217"/>
        <v>1889.9137681333893</v>
      </c>
    </row>
    <row r="602" spans="1:35" s="84" customFormat="1" x14ac:dyDescent="0.35">
      <c r="A602" s="4"/>
      <c r="B602" s="4"/>
      <c r="C602" s="80"/>
      <c r="D602" s="81"/>
      <c r="E602" s="84" t="str">
        <f>E$555</f>
        <v>Royalty band 5 sliding-scale slice flag (benchmark)</v>
      </c>
      <c r="F602" s="84" t="str">
        <f>F$555</f>
        <v>flag</v>
      </c>
      <c r="G602" s="147"/>
      <c r="H602" s="147"/>
      <c r="I602" s="178"/>
      <c r="J602" s="178"/>
      <c r="K602" s="84">
        <f t="shared" ref="K602:AI602" si="218">K$555</f>
        <v>0</v>
      </c>
      <c r="L602" s="84">
        <f t="shared" si="218"/>
        <v>0</v>
      </c>
      <c r="M602" s="84">
        <f t="shared" si="218"/>
        <v>0</v>
      </c>
      <c r="N602" s="84">
        <f t="shared" si="218"/>
        <v>0</v>
      </c>
      <c r="O602" s="84">
        <f t="shared" si="218"/>
        <v>1</v>
      </c>
      <c r="P602" s="84">
        <f t="shared" si="218"/>
        <v>1</v>
      </c>
      <c r="Q602" s="84">
        <f t="shared" si="218"/>
        <v>1</v>
      </c>
      <c r="R602" s="84">
        <f t="shared" si="218"/>
        <v>1</v>
      </c>
      <c r="S602" s="84">
        <f t="shared" si="218"/>
        <v>1</v>
      </c>
      <c r="T602" s="84">
        <f t="shared" si="218"/>
        <v>1</v>
      </c>
      <c r="U602" s="84">
        <f t="shared" si="218"/>
        <v>1</v>
      </c>
      <c r="V602" s="84">
        <f t="shared" si="218"/>
        <v>1</v>
      </c>
      <c r="W602" s="84">
        <f t="shared" si="218"/>
        <v>1</v>
      </c>
      <c r="X602" s="84">
        <f t="shared" si="218"/>
        <v>1</v>
      </c>
      <c r="Y602" s="84">
        <f t="shared" si="218"/>
        <v>1</v>
      </c>
      <c r="Z602" s="84">
        <f t="shared" si="218"/>
        <v>1</v>
      </c>
      <c r="AA602" s="84">
        <f t="shared" si="218"/>
        <v>1</v>
      </c>
      <c r="AB602" s="84">
        <f t="shared" si="218"/>
        <v>1</v>
      </c>
      <c r="AC602" s="84">
        <f t="shared" si="218"/>
        <v>1</v>
      </c>
      <c r="AD602" s="84">
        <f t="shared" si="218"/>
        <v>1</v>
      </c>
      <c r="AE602" s="84">
        <f t="shared" si="218"/>
        <v>1</v>
      </c>
      <c r="AF602" s="84">
        <f t="shared" si="218"/>
        <v>1</v>
      </c>
      <c r="AG602" s="84">
        <f t="shared" si="218"/>
        <v>1</v>
      </c>
      <c r="AH602" s="84">
        <f t="shared" si="218"/>
        <v>1</v>
      </c>
      <c r="AI602" s="84">
        <f t="shared" si="218"/>
        <v>1</v>
      </c>
    </row>
    <row r="603" spans="1:35" s="84" customFormat="1" x14ac:dyDescent="0.35">
      <c r="A603" s="4"/>
      <c r="B603" s="4"/>
      <c r="C603" s="80"/>
      <c r="D603" s="81"/>
      <c r="E603" s="154" t="str">
        <f>Inputs!E$166</f>
        <v>Royalty rate band 5 (sliding scale) (benchmark)</v>
      </c>
      <c r="F603" s="154" t="str">
        <f>Inputs!F$166</f>
        <v>%</v>
      </c>
      <c r="G603" s="206">
        <f>Inputs!G$166</f>
        <v>0.05</v>
      </c>
      <c r="H603" s="147"/>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c r="AH603" s="178"/>
      <c r="AI603" s="178"/>
    </row>
    <row r="604" spans="1:35" s="84" customFormat="1" x14ac:dyDescent="0.35">
      <c r="A604" s="4"/>
      <c r="B604" s="4"/>
      <c r="C604" s="80"/>
      <c r="D604" s="81"/>
      <c r="E604" s="84" t="str">
        <f>E$57</f>
        <v>Gold recovered (original)</v>
      </c>
      <c r="F604" s="84" t="str">
        <f>F$57</f>
        <v>Moz</v>
      </c>
      <c r="G604" s="147"/>
      <c r="H604" s="147"/>
      <c r="I604" s="207">
        <f>I$57</f>
        <v>1.8857880343073985</v>
      </c>
      <c r="J604" s="207"/>
      <c r="K604" s="207">
        <f t="shared" ref="K604:AI604" si="219">K$57</f>
        <v>0</v>
      </c>
      <c r="L604" s="207">
        <f t="shared" si="219"/>
        <v>0</v>
      </c>
      <c r="M604" s="207">
        <f t="shared" si="219"/>
        <v>7.8679407305882812E-2</v>
      </c>
      <c r="N604" s="207">
        <f t="shared" si="219"/>
        <v>0.10490587640784375</v>
      </c>
      <c r="O604" s="207">
        <f t="shared" si="219"/>
        <v>0.10490587640784375</v>
      </c>
      <c r="P604" s="207">
        <f t="shared" si="219"/>
        <v>0.10490587640784375</v>
      </c>
      <c r="Q604" s="207">
        <f t="shared" si="219"/>
        <v>0.10490587640784375</v>
      </c>
      <c r="R604" s="207">
        <f t="shared" si="219"/>
        <v>0.10490587640784375</v>
      </c>
      <c r="S604" s="207">
        <f t="shared" si="219"/>
        <v>0.10490587640784375</v>
      </c>
      <c r="T604" s="207">
        <f t="shared" si="219"/>
        <v>0.10490587640784375</v>
      </c>
      <c r="U604" s="207">
        <f t="shared" si="219"/>
        <v>0.10490587640784375</v>
      </c>
      <c r="V604" s="207">
        <f t="shared" si="219"/>
        <v>0.10490587640784375</v>
      </c>
      <c r="W604" s="207">
        <f t="shared" si="219"/>
        <v>0.10490587640784375</v>
      </c>
      <c r="X604" s="207">
        <f t="shared" si="219"/>
        <v>0.10490587640784375</v>
      </c>
      <c r="Y604" s="207">
        <f t="shared" si="219"/>
        <v>0.10490587640784375</v>
      </c>
      <c r="Z604" s="207">
        <f t="shared" si="219"/>
        <v>0.10490587640784375</v>
      </c>
      <c r="AA604" s="207">
        <f t="shared" si="219"/>
        <v>0.10490587640784375</v>
      </c>
      <c r="AB604" s="207">
        <f t="shared" si="219"/>
        <v>0.10490587640784375</v>
      </c>
      <c r="AC604" s="207">
        <f t="shared" si="219"/>
        <v>0.10490587640784375</v>
      </c>
      <c r="AD604" s="207">
        <f t="shared" si="219"/>
        <v>0.10490587640784375</v>
      </c>
      <c r="AE604" s="207">
        <f t="shared" si="219"/>
        <v>2.3708728068172594E-2</v>
      </c>
      <c r="AF604" s="207">
        <f t="shared" si="219"/>
        <v>0</v>
      </c>
      <c r="AG604" s="207">
        <f t="shared" si="219"/>
        <v>0</v>
      </c>
      <c r="AH604" s="207">
        <f t="shared" si="219"/>
        <v>0</v>
      </c>
      <c r="AI604" s="207">
        <f t="shared" si="219"/>
        <v>0</v>
      </c>
    </row>
    <row r="605" spans="1:35" s="84" customFormat="1" x14ac:dyDescent="0.35">
      <c r="A605" s="4"/>
      <c r="B605" s="4"/>
      <c r="C605" s="80"/>
      <c r="D605" s="81"/>
      <c r="E605" s="84" t="s">
        <v>692</v>
      </c>
      <c r="F605" s="84" t="s">
        <v>641</v>
      </c>
      <c r="G605" s="147"/>
      <c r="H605" s="147"/>
      <c r="I605" s="178">
        <f>SUM(K605:AI605)</f>
        <v>15.541806319759903</v>
      </c>
      <c r="J605" s="178"/>
      <c r="K605" s="178">
        <f t="shared" ref="K605:AI605" si="220">MIN(K600-K599,K601-K599)*K602*$G603*K604</f>
        <v>0</v>
      </c>
      <c r="L605" s="178">
        <f t="shared" si="220"/>
        <v>0</v>
      </c>
      <c r="M605" s="178">
        <f t="shared" si="220"/>
        <v>0</v>
      </c>
      <c r="N605" s="178">
        <f t="shared" si="220"/>
        <v>0</v>
      </c>
      <c r="O605" s="178">
        <f t="shared" si="220"/>
        <v>0.11465052032384265</v>
      </c>
      <c r="P605" s="178">
        <f t="shared" si="220"/>
        <v>0.2480758762401242</v>
      </c>
      <c r="Q605" s="178">
        <f t="shared" si="220"/>
        <v>0.38416973927473191</v>
      </c>
      <c r="R605" s="178">
        <f t="shared" si="220"/>
        <v>0.52298547957002983</v>
      </c>
      <c r="S605" s="178">
        <f t="shared" si="220"/>
        <v>0.66457753467123515</v>
      </c>
      <c r="T605" s="178">
        <f t="shared" si="220"/>
        <v>0.8090014308744643</v>
      </c>
      <c r="U605" s="178">
        <f t="shared" si="220"/>
        <v>0.956313805001759</v>
      </c>
      <c r="V605" s="178">
        <f t="shared" si="220"/>
        <v>1.1065724266115979</v>
      </c>
      <c r="W605" s="178">
        <f t="shared" si="220"/>
        <v>1.2598362206536358</v>
      </c>
      <c r="X605" s="178">
        <f t="shared" si="220"/>
        <v>1.3113234550980468</v>
      </c>
      <c r="Y605" s="178">
        <f t="shared" si="220"/>
        <v>1.3113234550980468</v>
      </c>
      <c r="Z605" s="178">
        <f t="shared" si="220"/>
        <v>1.3113234550980468</v>
      </c>
      <c r="AA605" s="178">
        <f t="shared" si="220"/>
        <v>1.3113234550980468</v>
      </c>
      <c r="AB605" s="178">
        <f t="shared" si="220"/>
        <v>1.3113234550980468</v>
      </c>
      <c r="AC605" s="178">
        <f t="shared" si="220"/>
        <v>1.3113234550980468</v>
      </c>
      <c r="AD605" s="178">
        <f t="shared" si="220"/>
        <v>1.3113234550980468</v>
      </c>
      <c r="AE605" s="178">
        <f t="shared" si="220"/>
        <v>0.29635910085215744</v>
      </c>
      <c r="AF605" s="178">
        <f t="shared" si="220"/>
        <v>0</v>
      </c>
      <c r="AG605" s="178">
        <f t="shared" si="220"/>
        <v>0</v>
      </c>
      <c r="AH605" s="178">
        <f t="shared" si="220"/>
        <v>0</v>
      </c>
      <c r="AI605" s="178">
        <f t="shared" si="220"/>
        <v>0</v>
      </c>
    </row>
    <row r="606" spans="1:35" s="84" customFormat="1" x14ac:dyDescent="0.35">
      <c r="A606" s="4"/>
      <c r="B606" s="4"/>
      <c r="C606" s="80"/>
      <c r="D606" s="81"/>
      <c r="G606" s="147"/>
      <c r="H606" s="147"/>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c r="AH606" s="178"/>
      <c r="AI606" s="178"/>
    </row>
    <row r="607" spans="1:35" s="84" customFormat="1" x14ac:dyDescent="0.35">
      <c r="A607" s="4"/>
      <c r="B607" s="4"/>
      <c r="C607" s="80"/>
      <c r="D607" s="81" t="s">
        <v>694</v>
      </c>
      <c r="G607" s="147"/>
      <c r="H607" s="147"/>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c r="AH607" s="178"/>
      <c r="AI607" s="178"/>
    </row>
    <row r="608" spans="1:35" s="84" customFormat="1" x14ac:dyDescent="0.35">
      <c r="A608" s="4"/>
      <c r="B608" s="4"/>
      <c r="C608" s="80"/>
      <c r="D608" s="81"/>
      <c r="E608" s="84" t="str">
        <f>E$533</f>
        <v>Royalty band 5 upper threshold in nominal terms (benchmark)</v>
      </c>
      <c r="F608" s="84" t="str">
        <f>F$527</f>
        <v>$/oz, nominal</v>
      </c>
      <c r="G608" s="147"/>
      <c r="H608" s="147"/>
      <c r="I608" s="178"/>
      <c r="J608" s="178"/>
      <c r="K608" s="147">
        <f t="shared" ref="K608:AI608" si="221">K$527</f>
        <v>1250</v>
      </c>
      <c r="L608" s="147">
        <f t="shared" si="221"/>
        <v>1250</v>
      </c>
      <c r="M608" s="147">
        <f t="shared" si="221"/>
        <v>1250</v>
      </c>
      <c r="N608" s="147">
        <f t="shared" si="221"/>
        <v>1250</v>
      </c>
      <c r="O608" s="147">
        <f t="shared" si="221"/>
        <v>1250</v>
      </c>
      <c r="P608" s="147">
        <f t="shared" si="221"/>
        <v>1250</v>
      </c>
      <c r="Q608" s="147">
        <f t="shared" si="221"/>
        <v>1250</v>
      </c>
      <c r="R608" s="147">
        <f t="shared" si="221"/>
        <v>1250</v>
      </c>
      <c r="S608" s="147">
        <f t="shared" si="221"/>
        <v>1250</v>
      </c>
      <c r="T608" s="147">
        <f t="shared" si="221"/>
        <v>1250</v>
      </c>
      <c r="U608" s="147">
        <f t="shared" si="221"/>
        <v>1250</v>
      </c>
      <c r="V608" s="147">
        <f t="shared" si="221"/>
        <v>1250</v>
      </c>
      <c r="W608" s="147">
        <f t="shared" si="221"/>
        <v>1250</v>
      </c>
      <c r="X608" s="147">
        <f t="shared" si="221"/>
        <v>1250</v>
      </c>
      <c r="Y608" s="147">
        <f t="shared" si="221"/>
        <v>1250</v>
      </c>
      <c r="Z608" s="147">
        <f t="shared" si="221"/>
        <v>1250</v>
      </c>
      <c r="AA608" s="147">
        <f t="shared" si="221"/>
        <v>1250</v>
      </c>
      <c r="AB608" s="147">
        <f t="shared" si="221"/>
        <v>1250</v>
      </c>
      <c r="AC608" s="147">
        <f t="shared" si="221"/>
        <v>1250</v>
      </c>
      <c r="AD608" s="147">
        <f t="shared" si="221"/>
        <v>1250</v>
      </c>
      <c r="AE608" s="147">
        <f t="shared" si="221"/>
        <v>1250</v>
      </c>
      <c r="AF608" s="147">
        <f t="shared" si="221"/>
        <v>1250</v>
      </c>
      <c r="AG608" s="147">
        <f t="shared" si="221"/>
        <v>1250</v>
      </c>
      <c r="AH608" s="147">
        <f t="shared" si="221"/>
        <v>1250</v>
      </c>
      <c r="AI608" s="147">
        <f t="shared" si="221"/>
        <v>1250</v>
      </c>
    </row>
    <row r="609" spans="1:35" s="84" customFormat="1" x14ac:dyDescent="0.35">
      <c r="A609" s="4"/>
      <c r="B609" s="4"/>
      <c r="C609" s="80"/>
      <c r="D609" s="81"/>
      <c r="E609" s="84" t="str">
        <f>E$489</f>
        <v>Selling price in nominal terms (original)</v>
      </c>
      <c r="F609" s="84" t="str">
        <f>F$489</f>
        <v>$/oz, nominal</v>
      </c>
      <c r="G609" s="147"/>
      <c r="H609" s="147"/>
      <c r="I609" s="178"/>
      <c r="J609" s="178"/>
      <c r="K609" s="147">
        <f t="shared" ref="K609:AI609" si="222">K$489</f>
        <v>1175</v>
      </c>
      <c r="L609" s="147">
        <f t="shared" si="222"/>
        <v>1198.5</v>
      </c>
      <c r="M609" s="147">
        <f t="shared" si="222"/>
        <v>1222.47</v>
      </c>
      <c r="N609" s="147">
        <f t="shared" si="222"/>
        <v>1246.9194</v>
      </c>
      <c r="O609" s="147">
        <f t="shared" si="222"/>
        <v>1271.857788</v>
      </c>
      <c r="P609" s="147">
        <f t="shared" si="222"/>
        <v>1297.29494376</v>
      </c>
      <c r="Q609" s="147">
        <f t="shared" si="222"/>
        <v>1323.2408426352001</v>
      </c>
      <c r="R609" s="147">
        <f t="shared" si="222"/>
        <v>1349.7056594879039</v>
      </c>
      <c r="S609" s="147">
        <f t="shared" si="222"/>
        <v>1376.6997726776619</v>
      </c>
      <c r="T609" s="147">
        <f t="shared" si="222"/>
        <v>1404.2337681312151</v>
      </c>
      <c r="U609" s="147">
        <f t="shared" si="222"/>
        <v>1432.3184434938396</v>
      </c>
      <c r="V609" s="147">
        <f t="shared" si="222"/>
        <v>1460.9648123637162</v>
      </c>
      <c r="W609" s="147">
        <f t="shared" si="222"/>
        <v>1490.1841086109907</v>
      </c>
      <c r="X609" s="147">
        <f t="shared" si="222"/>
        <v>1519.9877907832104</v>
      </c>
      <c r="Y609" s="147">
        <f t="shared" si="222"/>
        <v>1550.3875465988747</v>
      </c>
      <c r="Z609" s="147">
        <f t="shared" si="222"/>
        <v>1581.3952975308518</v>
      </c>
      <c r="AA609" s="147">
        <f t="shared" si="222"/>
        <v>1613.0232034814692</v>
      </c>
      <c r="AB609" s="147">
        <f t="shared" si="222"/>
        <v>1645.2836675510987</v>
      </c>
      <c r="AC609" s="147">
        <f t="shared" si="222"/>
        <v>1678.1893409021204</v>
      </c>
      <c r="AD609" s="147">
        <f t="shared" si="222"/>
        <v>1711.7531277201629</v>
      </c>
      <c r="AE609" s="147">
        <f t="shared" si="222"/>
        <v>1745.9881902745663</v>
      </c>
      <c r="AF609" s="147">
        <f t="shared" si="222"/>
        <v>1780.9079540800574</v>
      </c>
      <c r="AG609" s="147">
        <f t="shared" si="222"/>
        <v>1816.5261131616587</v>
      </c>
      <c r="AH609" s="147">
        <f t="shared" si="222"/>
        <v>1852.8566354248915</v>
      </c>
      <c r="AI609" s="147">
        <f t="shared" si="222"/>
        <v>1889.9137681333893</v>
      </c>
    </row>
    <row r="610" spans="1:35" s="84" customFormat="1" x14ac:dyDescent="0.35">
      <c r="A610" s="4"/>
      <c r="B610" s="4"/>
      <c r="C610" s="80"/>
      <c r="D610" s="81"/>
      <c r="E610" s="84" t="str">
        <f>E$560</f>
        <v>Royalty band 6 sliding-scale slice flag (benchmark)</v>
      </c>
      <c r="F610" s="84" t="str">
        <f>F$560</f>
        <v>flag</v>
      </c>
      <c r="G610" s="147"/>
      <c r="H610" s="147"/>
      <c r="I610" s="178"/>
      <c r="J610" s="178"/>
      <c r="K610" s="84">
        <f t="shared" ref="K610:AI610" si="223">K$560</f>
        <v>0</v>
      </c>
      <c r="L610" s="84">
        <f t="shared" si="223"/>
        <v>0</v>
      </c>
      <c r="M610" s="84">
        <f t="shared" si="223"/>
        <v>0</v>
      </c>
      <c r="N610" s="84">
        <f t="shared" si="223"/>
        <v>0</v>
      </c>
      <c r="O610" s="84">
        <f t="shared" si="223"/>
        <v>0</v>
      </c>
      <c r="P610" s="84">
        <f t="shared" si="223"/>
        <v>0</v>
      </c>
      <c r="Q610" s="84">
        <f t="shared" si="223"/>
        <v>0</v>
      </c>
      <c r="R610" s="84">
        <f t="shared" si="223"/>
        <v>0</v>
      </c>
      <c r="S610" s="84">
        <f t="shared" si="223"/>
        <v>0</v>
      </c>
      <c r="T610" s="84">
        <f t="shared" si="223"/>
        <v>0</v>
      </c>
      <c r="U610" s="84">
        <f t="shared" si="223"/>
        <v>0</v>
      </c>
      <c r="V610" s="84">
        <f t="shared" si="223"/>
        <v>0</v>
      </c>
      <c r="W610" s="84">
        <f t="shared" si="223"/>
        <v>0</v>
      </c>
      <c r="X610" s="84">
        <f t="shared" si="223"/>
        <v>1</v>
      </c>
      <c r="Y610" s="84">
        <f t="shared" si="223"/>
        <v>1</v>
      </c>
      <c r="Z610" s="84">
        <f t="shared" si="223"/>
        <v>1</v>
      </c>
      <c r="AA610" s="84">
        <f t="shared" si="223"/>
        <v>1</v>
      </c>
      <c r="AB610" s="84">
        <f t="shared" si="223"/>
        <v>1</v>
      </c>
      <c r="AC610" s="84">
        <f t="shared" si="223"/>
        <v>1</v>
      </c>
      <c r="AD610" s="84">
        <f t="shared" si="223"/>
        <v>1</v>
      </c>
      <c r="AE610" s="84">
        <f t="shared" si="223"/>
        <v>1</v>
      </c>
      <c r="AF610" s="84">
        <f t="shared" si="223"/>
        <v>1</v>
      </c>
      <c r="AG610" s="84">
        <f t="shared" si="223"/>
        <v>1</v>
      </c>
      <c r="AH610" s="84">
        <f t="shared" si="223"/>
        <v>1</v>
      </c>
      <c r="AI610" s="84">
        <f t="shared" si="223"/>
        <v>1</v>
      </c>
    </row>
    <row r="611" spans="1:35" s="84" customFormat="1" x14ac:dyDescent="0.35">
      <c r="A611" s="4"/>
      <c r="B611" s="4"/>
      <c r="C611" s="80"/>
      <c r="D611" s="81"/>
      <c r="E611" s="154" t="str">
        <f>Inputs!E$167</f>
        <v>Royalty rate band 6 (sliding scale) (benchmark)</v>
      </c>
      <c r="F611" s="154" t="str">
        <f>Inputs!F$167</f>
        <v>%</v>
      </c>
      <c r="G611" s="206">
        <f>Inputs!G$167</f>
        <v>0.06</v>
      </c>
      <c r="H611" s="147"/>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c r="AH611" s="178"/>
      <c r="AI611" s="178"/>
    </row>
    <row r="612" spans="1:35" s="84" customFormat="1" x14ac:dyDescent="0.35">
      <c r="A612" s="4"/>
      <c r="B612" s="4"/>
      <c r="C612" s="80"/>
      <c r="D612" s="81"/>
      <c r="E612" s="84" t="str">
        <f>E$57</f>
        <v>Gold recovered (original)</v>
      </c>
      <c r="F612" s="84" t="str">
        <f>F$57</f>
        <v>Moz</v>
      </c>
      <c r="G612" s="147"/>
      <c r="H612" s="147"/>
      <c r="I612" s="207">
        <f>I$57</f>
        <v>1.8857880343073985</v>
      </c>
      <c r="J612" s="207"/>
      <c r="K612" s="207">
        <f t="shared" ref="K612:AI612" si="224">K$57</f>
        <v>0</v>
      </c>
      <c r="L612" s="207">
        <f t="shared" si="224"/>
        <v>0</v>
      </c>
      <c r="M612" s="207">
        <f t="shared" si="224"/>
        <v>7.8679407305882812E-2</v>
      </c>
      <c r="N612" s="207">
        <f t="shared" si="224"/>
        <v>0.10490587640784375</v>
      </c>
      <c r="O612" s="207">
        <f t="shared" si="224"/>
        <v>0.10490587640784375</v>
      </c>
      <c r="P612" s="207">
        <f t="shared" si="224"/>
        <v>0.10490587640784375</v>
      </c>
      <c r="Q612" s="207">
        <f t="shared" si="224"/>
        <v>0.10490587640784375</v>
      </c>
      <c r="R612" s="207">
        <f t="shared" si="224"/>
        <v>0.10490587640784375</v>
      </c>
      <c r="S612" s="207">
        <f t="shared" si="224"/>
        <v>0.10490587640784375</v>
      </c>
      <c r="T612" s="207">
        <f t="shared" si="224"/>
        <v>0.10490587640784375</v>
      </c>
      <c r="U612" s="207">
        <f t="shared" si="224"/>
        <v>0.10490587640784375</v>
      </c>
      <c r="V612" s="207">
        <f t="shared" si="224"/>
        <v>0.10490587640784375</v>
      </c>
      <c r="W612" s="207">
        <f t="shared" si="224"/>
        <v>0.10490587640784375</v>
      </c>
      <c r="X612" s="207">
        <f t="shared" si="224"/>
        <v>0.10490587640784375</v>
      </c>
      <c r="Y612" s="207">
        <f t="shared" si="224"/>
        <v>0.10490587640784375</v>
      </c>
      <c r="Z612" s="207">
        <f t="shared" si="224"/>
        <v>0.10490587640784375</v>
      </c>
      <c r="AA612" s="207">
        <f t="shared" si="224"/>
        <v>0.10490587640784375</v>
      </c>
      <c r="AB612" s="207">
        <f t="shared" si="224"/>
        <v>0.10490587640784375</v>
      </c>
      <c r="AC612" s="207">
        <f t="shared" si="224"/>
        <v>0.10490587640784375</v>
      </c>
      <c r="AD612" s="207">
        <f t="shared" si="224"/>
        <v>0.10490587640784375</v>
      </c>
      <c r="AE612" s="207">
        <f t="shared" si="224"/>
        <v>2.3708728068172594E-2</v>
      </c>
      <c r="AF612" s="207">
        <f t="shared" si="224"/>
        <v>0</v>
      </c>
      <c r="AG612" s="207">
        <f t="shared" si="224"/>
        <v>0</v>
      </c>
      <c r="AH612" s="207">
        <f t="shared" si="224"/>
        <v>0</v>
      </c>
      <c r="AI612" s="207">
        <f t="shared" si="224"/>
        <v>0</v>
      </c>
    </row>
    <row r="613" spans="1:35" s="84" customFormat="1" x14ac:dyDescent="0.35">
      <c r="A613" s="4"/>
      <c r="B613" s="4"/>
      <c r="C613" s="80"/>
      <c r="D613" s="81"/>
      <c r="E613" s="84" t="s">
        <v>693</v>
      </c>
      <c r="F613" s="84" t="s">
        <v>641</v>
      </c>
      <c r="G613" s="147"/>
      <c r="H613" s="147"/>
      <c r="I613" s="178">
        <f>SUM(K613:AI613)</f>
        <v>16.756279765067156</v>
      </c>
      <c r="J613" s="178"/>
      <c r="K613" s="178">
        <f>(K609-K608)*K610*$G611*K612</f>
        <v>0</v>
      </c>
      <c r="L613" s="178">
        <f t="shared" ref="L613:AI613" si="225">(L609-L608)*L610*$G611*L612</f>
        <v>0</v>
      </c>
      <c r="M613" s="178">
        <f t="shared" si="225"/>
        <v>0</v>
      </c>
      <c r="N613" s="178">
        <f t="shared" si="225"/>
        <v>0</v>
      </c>
      <c r="O613" s="178">
        <f t="shared" si="225"/>
        <v>0</v>
      </c>
      <c r="P613" s="178">
        <f t="shared" si="225"/>
        <v>0</v>
      </c>
      <c r="Q613" s="178">
        <f t="shared" si="225"/>
        <v>0</v>
      </c>
      <c r="R613" s="178">
        <f t="shared" si="225"/>
        <v>0</v>
      </c>
      <c r="S613" s="178">
        <f t="shared" si="225"/>
        <v>0</v>
      </c>
      <c r="T613" s="178">
        <f t="shared" si="225"/>
        <v>0</v>
      </c>
      <c r="U613" s="178">
        <f t="shared" si="225"/>
        <v>0</v>
      </c>
      <c r="V613" s="178">
        <f t="shared" si="225"/>
        <v>0</v>
      </c>
      <c r="W613" s="178">
        <f t="shared" si="225"/>
        <v>0</v>
      </c>
      <c r="X613" s="178">
        <f t="shared" si="225"/>
        <v>1.6993983486918145</v>
      </c>
      <c r="Y613" s="178">
        <f t="shared" si="225"/>
        <v>1.890745130277417</v>
      </c>
      <c r="Z613" s="178">
        <f t="shared" si="225"/>
        <v>2.085918847494729</v>
      </c>
      <c r="AA613" s="178">
        <f t="shared" si="225"/>
        <v>2.284996039056391</v>
      </c>
      <c r="AB613" s="178">
        <f t="shared" si="225"/>
        <v>2.4880547744492851</v>
      </c>
      <c r="AC613" s="178">
        <f t="shared" si="225"/>
        <v>2.6951746845500351</v>
      </c>
      <c r="AD613" s="178">
        <f t="shared" si="225"/>
        <v>2.9064369928528015</v>
      </c>
      <c r="AE613" s="178">
        <f t="shared" si="225"/>
        <v>0.7055549476946843</v>
      </c>
      <c r="AF613" s="178">
        <f t="shared" si="225"/>
        <v>0</v>
      </c>
      <c r="AG613" s="178">
        <f t="shared" si="225"/>
        <v>0</v>
      </c>
      <c r="AH613" s="178">
        <f t="shared" si="225"/>
        <v>0</v>
      </c>
      <c r="AI613" s="178">
        <f t="shared" si="225"/>
        <v>0</v>
      </c>
    </row>
    <row r="614" spans="1:35" s="84" customFormat="1" x14ac:dyDescent="0.35">
      <c r="A614" s="4"/>
      <c r="B614" s="4"/>
      <c r="C614" s="80"/>
      <c r="D614" s="81"/>
      <c r="G614" s="147"/>
      <c r="H614" s="147"/>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c r="AH614" s="178"/>
      <c r="AI614" s="178"/>
    </row>
    <row r="615" spans="1:35" s="84" customFormat="1" x14ac:dyDescent="0.35">
      <c r="A615" s="4"/>
      <c r="B615" s="4"/>
      <c r="C615" s="80"/>
      <c r="D615" s="81" t="s">
        <v>338</v>
      </c>
      <c r="G615" s="147"/>
      <c r="H615" s="147"/>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c r="AH615" s="178"/>
      <c r="AI615" s="178"/>
    </row>
    <row r="616" spans="1:35" s="84" customFormat="1" x14ac:dyDescent="0.35">
      <c r="A616" s="4"/>
      <c r="B616" s="4"/>
      <c r="C616" s="80"/>
      <c r="D616" s="81"/>
      <c r="E616" s="84" t="str">
        <f>E$569</f>
        <v>Royalty paid at band 1 in nominal terms (sliding-scale slice) (benchmark)</v>
      </c>
      <c r="F616" s="84" t="str">
        <f>F$569</f>
        <v>M$, nominal</v>
      </c>
      <c r="G616" s="147"/>
      <c r="H616" s="147"/>
      <c r="I616" s="178">
        <f>I$569</f>
        <v>9.4289401715370005</v>
      </c>
      <c r="J616" s="178"/>
      <c r="K616" s="178">
        <f t="shared" ref="K616:AI616" si="226">K$569</f>
        <v>0</v>
      </c>
      <c r="L616" s="178">
        <f t="shared" si="226"/>
        <v>0</v>
      </c>
      <c r="M616" s="178">
        <f t="shared" si="226"/>
        <v>0.39339703652941405</v>
      </c>
      <c r="N616" s="178">
        <f t="shared" si="226"/>
        <v>0.52452938203921873</v>
      </c>
      <c r="O616" s="178">
        <f t="shared" si="226"/>
        <v>0.52452938203921873</v>
      </c>
      <c r="P616" s="178">
        <f t="shared" si="226"/>
        <v>0.52452938203921873</v>
      </c>
      <c r="Q616" s="178">
        <f t="shared" si="226"/>
        <v>0.52452938203921873</v>
      </c>
      <c r="R616" s="178">
        <f t="shared" si="226"/>
        <v>0.52452938203921873</v>
      </c>
      <c r="S616" s="178">
        <f t="shared" si="226"/>
        <v>0.52452938203921873</v>
      </c>
      <c r="T616" s="178">
        <f t="shared" si="226"/>
        <v>0.52452938203921873</v>
      </c>
      <c r="U616" s="178">
        <f t="shared" si="226"/>
        <v>0.52452938203921873</v>
      </c>
      <c r="V616" s="178">
        <f t="shared" si="226"/>
        <v>0.52452938203921873</v>
      </c>
      <c r="W616" s="178">
        <f t="shared" si="226"/>
        <v>0.52452938203921873</v>
      </c>
      <c r="X616" s="178">
        <f t="shared" si="226"/>
        <v>0.52452938203921873</v>
      </c>
      <c r="Y616" s="178">
        <f t="shared" si="226"/>
        <v>0.52452938203921873</v>
      </c>
      <c r="Z616" s="178">
        <f t="shared" si="226"/>
        <v>0.52452938203921873</v>
      </c>
      <c r="AA616" s="178">
        <f t="shared" si="226"/>
        <v>0.52452938203921873</v>
      </c>
      <c r="AB616" s="178">
        <f t="shared" si="226"/>
        <v>0.52452938203921873</v>
      </c>
      <c r="AC616" s="178">
        <f t="shared" si="226"/>
        <v>0.52452938203921873</v>
      </c>
      <c r="AD616" s="178">
        <f t="shared" si="226"/>
        <v>0.52452938203921873</v>
      </c>
      <c r="AE616" s="178">
        <f t="shared" si="226"/>
        <v>0.11854364034086297</v>
      </c>
      <c r="AF616" s="178">
        <f t="shared" si="226"/>
        <v>0</v>
      </c>
      <c r="AG616" s="178">
        <f t="shared" si="226"/>
        <v>0</v>
      </c>
      <c r="AH616" s="178">
        <f t="shared" si="226"/>
        <v>0</v>
      </c>
      <c r="AI616" s="178">
        <f t="shared" si="226"/>
        <v>0</v>
      </c>
    </row>
    <row r="617" spans="1:35" s="84" customFormat="1" x14ac:dyDescent="0.35">
      <c r="A617" s="4"/>
      <c r="B617" s="4"/>
      <c r="C617" s="80"/>
      <c r="D617" s="81"/>
      <c r="E617" s="84" t="str">
        <f>E$578</f>
        <v>Royalty paid at band 2 in nominal terms (sliding-scale slice) (benchmark)</v>
      </c>
      <c r="F617" s="84" t="str">
        <f>F$578</f>
        <v>M$, nominal</v>
      </c>
      <c r="G617" s="147"/>
      <c r="H617" s="147"/>
      <c r="I617" s="178">
        <f>I$578</f>
        <v>9.4289401715370005</v>
      </c>
      <c r="J617" s="178"/>
      <c r="K617" s="178">
        <f t="shared" ref="K617:AI617" si="227">K$578</f>
        <v>0</v>
      </c>
      <c r="L617" s="178">
        <f t="shared" si="227"/>
        <v>0</v>
      </c>
      <c r="M617" s="178">
        <f t="shared" si="227"/>
        <v>0.39339703652941405</v>
      </c>
      <c r="N617" s="178">
        <f t="shared" si="227"/>
        <v>0.52452938203921873</v>
      </c>
      <c r="O617" s="178">
        <f t="shared" si="227"/>
        <v>0.52452938203921873</v>
      </c>
      <c r="P617" s="178">
        <f t="shared" si="227"/>
        <v>0.52452938203921873</v>
      </c>
      <c r="Q617" s="178">
        <f t="shared" si="227"/>
        <v>0.52452938203921873</v>
      </c>
      <c r="R617" s="178">
        <f t="shared" si="227"/>
        <v>0.52452938203921873</v>
      </c>
      <c r="S617" s="178">
        <f t="shared" si="227"/>
        <v>0.52452938203921873</v>
      </c>
      <c r="T617" s="178">
        <f t="shared" si="227"/>
        <v>0.52452938203921873</v>
      </c>
      <c r="U617" s="178">
        <f t="shared" si="227"/>
        <v>0.52452938203921873</v>
      </c>
      <c r="V617" s="178">
        <f t="shared" si="227"/>
        <v>0.52452938203921873</v>
      </c>
      <c r="W617" s="178">
        <f t="shared" si="227"/>
        <v>0.52452938203921873</v>
      </c>
      <c r="X617" s="178">
        <f t="shared" si="227"/>
        <v>0.52452938203921873</v>
      </c>
      <c r="Y617" s="178">
        <f t="shared" si="227"/>
        <v>0.52452938203921873</v>
      </c>
      <c r="Z617" s="178">
        <f t="shared" si="227"/>
        <v>0.52452938203921873</v>
      </c>
      <c r="AA617" s="178">
        <f t="shared" si="227"/>
        <v>0.52452938203921873</v>
      </c>
      <c r="AB617" s="178">
        <f t="shared" si="227"/>
        <v>0.52452938203921873</v>
      </c>
      <c r="AC617" s="178">
        <f t="shared" si="227"/>
        <v>0.52452938203921873</v>
      </c>
      <c r="AD617" s="178">
        <f t="shared" si="227"/>
        <v>0.52452938203921873</v>
      </c>
      <c r="AE617" s="178">
        <f t="shared" si="227"/>
        <v>0.11854364034086297</v>
      </c>
      <c r="AF617" s="178">
        <f t="shared" si="227"/>
        <v>0</v>
      </c>
      <c r="AG617" s="178">
        <f t="shared" si="227"/>
        <v>0</v>
      </c>
      <c r="AH617" s="178">
        <f t="shared" si="227"/>
        <v>0</v>
      </c>
      <c r="AI617" s="178">
        <f t="shared" si="227"/>
        <v>0</v>
      </c>
    </row>
    <row r="618" spans="1:35" s="84" customFormat="1" x14ac:dyDescent="0.35">
      <c r="A618" s="4"/>
      <c r="B618" s="4"/>
      <c r="C618" s="80"/>
      <c r="D618" s="81"/>
      <c r="E618" s="84" t="str">
        <f>E$587</f>
        <v>Royalty paid at band 3 in nominal terms (sliding-scale slice) (benchmark)</v>
      </c>
      <c r="F618" s="84" t="str">
        <f>F$587</f>
        <v>M$, nominal</v>
      </c>
      <c r="G618" s="147"/>
      <c r="H618" s="147"/>
      <c r="I618" s="178">
        <f>I$587</f>
        <v>14.143410257305497</v>
      </c>
      <c r="J618" s="178"/>
      <c r="K618" s="178">
        <f t="shared" ref="K618:AI618" si="228">K$587</f>
        <v>0</v>
      </c>
      <c r="L618" s="178">
        <f t="shared" si="228"/>
        <v>0</v>
      </c>
      <c r="M618" s="178">
        <f t="shared" si="228"/>
        <v>0.59009555479412112</v>
      </c>
      <c r="N618" s="178">
        <f t="shared" si="228"/>
        <v>0.7867940730588282</v>
      </c>
      <c r="O618" s="178">
        <f t="shared" si="228"/>
        <v>0.7867940730588282</v>
      </c>
      <c r="P618" s="178">
        <f t="shared" si="228"/>
        <v>0.7867940730588282</v>
      </c>
      <c r="Q618" s="178">
        <f t="shared" si="228"/>
        <v>0.7867940730588282</v>
      </c>
      <c r="R618" s="178">
        <f t="shared" si="228"/>
        <v>0.7867940730588282</v>
      </c>
      <c r="S618" s="178">
        <f t="shared" si="228"/>
        <v>0.7867940730588282</v>
      </c>
      <c r="T618" s="178">
        <f t="shared" si="228"/>
        <v>0.7867940730588282</v>
      </c>
      <c r="U618" s="178">
        <f t="shared" si="228"/>
        <v>0.7867940730588282</v>
      </c>
      <c r="V618" s="178">
        <f t="shared" si="228"/>
        <v>0.7867940730588282</v>
      </c>
      <c r="W618" s="178">
        <f t="shared" si="228"/>
        <v>0.7867940730588282</v>
      </c>
      <c r="X618" s="178">
        <f t="shared" si="228"/>
        <v>0.7867940730588282</v>
      </c>
      <c r="Y618" s="178">
        <f t="shared" si="228"/>
        <v>0.7867940730588282</v>
      </c>
      <c r="Z618" s="178">
        <f t="shared" si="228"/>
        <v>0.7867940730588282</v>
      </c>
      <c r="AA618" s="178">
        <f t="shared" si="228"/>
        <v>0.7867940730588282</v>
      </c>
      <c r="AB618" s="178">
        <f t="shared" si="228"/>
        <v>0.7867940730588282</v>
      </c>
      <c r="AC618" s="178">
        <f t="shared" si="228"/>
        <v>0.7867940730588282</v>
      </c>
      <c r="AD618" s="178">
        <f t="shared" si="228"/>
        <v>0.7867940730588282</v>
      </c>
      <c r="AE618" s="178">
        <f t="shared" si="228"/>
        <v>0.17781546051129446</v>
      </c>
      <c r="AF618" s="178">
        <f t="shared" si="228"/>
        <v>0</v>
      </c>
      <c r="AG618" s="178">
        <f t="shared" si="228"/>
        <v>0</v>
      </c>
      <c r="AH618" s="178">
        <f t="shared" si="228"/>
        <v>0</v>
      </c>
      <c r="AI618" s="178">
        <f t="shared" si="228"/>
        <v>0</v>
      </c>
    </row>
    <row r="619" spans="1:35" s="84" customFormat="1" x14ac:dyDescent="0.35">
      <c r="A619" s="4"/>
      <c r="B619" s="4"/>
      <c r="C619" s="80"/>
      <c r="D619" s="81"/>
      <c r="E619" s="84" t="str">
        <f>E$596</f>
        <v>Royalty paid at band 4 in nominal terms (sliding-scale slice) (benchmark)</v>
      </c>
      <c r="F619" s="84" t="str">
        <f>F$596</f>
        <v>M$, nominal</v>
      </c>
      <c r="G619" s="147"/>
      <c r="H619" s="147"/>
      <c r="I619" s="178">
        <f>I$596</f>
        <v>18.758311658034284</v>
      </c>
      <c r="J619" s="178"/>
      <c r="K619" s="178">
        <f t="shared" ref="K619:AI619" si="229">K$596</f>
        <v>0</v>
      </c>
      <c r="L619" s="178">
        <f t="shared" si="229"/>
        <v>0</v>
      </c>
      <c r="M619" s="178">
        <f t="shared" si="229"/>
        <v>0.70015230973359011</v>
      </c>
      <c r="N619" s="178">
        <f t="shared" si="229"/>
        <v>1.0361318423639574</v>
      </c>
      <c r="O619" s="178">
        <f t="shared" si="229"/>
        <v>1.0490587640784375</v>
      </c>
      <c r="P619" s="178">
        <f t="shared" si="229"/>
        <v>1.0490587640784375</v>
      </c>
      <c r="Q619" s="178">
        <f t="shared" si="229"/>
        <v>1.0490587640784375</v>
      </c>
      <c r="R619" s="178">
        <f t="shared" si="229"/>
        <v>1.0490587640784375</v>
      </c>
      <c r="S619" s="178">
        <f t="shared" si="229"/>
        <v>1.0490587640784375</v>
      </c>
      <c r="T619" s="178">
        <f t="shared" si="229"/>
        <v>1.0490587640784375</v>
      </c>
      <c r="U619" s="178">
        <f t="shared" si="229"/>
        <v>1.0490587640784375</v>
      </c>
      <c r="V619" s="178">
        <f t="shared" si="229"/>
        <v>1.0490587640784375</v>
      </c>
      <c r="W619" s="178">
        <f t="shared" si="229"/>
        <v>1.0490587640784375</v>
      </c>
      <c r="X619" s="178">
        <f t="shared" si="229"/>
        <v>1.0490587640784375</v>
      </c>
      <c r="Y619" s="178">
        <f t="shared" si="229"/>
        <v>1.0490587640784375</v>
      </c>
      <c r="Z619" s="178">
        <f t="shared" si="229"/>
        <v>1.0490587640784375</v>
      </c>
      <c r="AA619" s="178">
        <f t="shared" si="229"/>
        <v>1.0490587640784375</v>
      </c>
      <c r="AB619" s="178">
        <f t="shared" si="229"/>
        <v>1.0490587640784375</v>
      </c>
      <c r="AC619" s="178">
        <f t="shared" si="229"/>
        <v>1.0490587640784375</v>
      </c>
      <c r="AD619" s="178">
        <f t="shared" si="229"/>
        <v>1.0490587640784375</v>
      </c>
      <c r="AE619" s="178">
        <f t="shared" si="229"/>
        <v>0.23708728068172594</v>
      </c>
      <c r="AF619" s="178">
        <f t="shared" si="229"/>
        <v>0</v>
      </c>
      <c r="AG619" s="178">
        <f t="shared" si="229"/>
        <v>0</v>
      </c>
      <c r="AH619" s="178">
        <f t="shared" si="229"/>
        <v>0</v>
      </c>
      <c r="AI619" s="178">
        <f t="shared" si="229"/>
        <v>0</v>
      </c>
    </row>
    <row r="620" spans="1:35" s="84" customFormat="1" x14ac:dyDescent="0.35">
      <c r="A620" s="4"/>
      <c r="B620" s="4"/>
      <c r="C620" s="80"/>
      <c r="D620" s="81"/>
      <c r="E620" s="84" t="str">
        <f>E$605</f>
        <v>Royalty paid at band 5 in nominal terms (sliding-scale slice) (benchmark)</v>
      </c>
      <c r="F620" s="84" t="str">
        <f>F$605</f>
        <v>M$, nominal</v>
      </c>
      <c r="G620" s="147"/>
      <c r="H620" s="147"/>
      <c r="I620" s="178">
        <f>I$605</f>
        <v>15.541806319759903</v>
      </c>
      <c r="J620" s="178"/>
      <c r="K620" s="178">
        <f t="shared" ref="K620:AI620" si="230">K$605</f>
        <v>0</v>
      </c>
      <c r="L620" s="178">
        <f t="shared" si="230"/>
        <v>0</v>
      </c>
      <c r="M620" s="178">
        <f t="shared" si="230"/>
        <v>0</v>
      </c>
      <c r="N620" s="178">
        <f t="shared" si="230"/>
        <v>0</v>
      </c>
      <c r="O620" s="178">
        <f t="shared" si="230"/>
        <v>0.11465052032384265</v>
      </c>
      <c r="P620" s="178">
        <f t="shared" si="230"/>
        <v>0.2480758762401242</v>
      </c>
      <c r="Q620" s="178">
        <f t="shared" si="230"/>
        <v>0.38416973927473191</v>
      </c>
      <c r="R620" s="178">
        <f t="shared" si="230"/>
        <v>0.52298547957002983</v>
      </c>
      <c r="S620" s="178">
        <f t="shared" si="230"/>
        <v>0.66457753467123515</v>
      </c>
      <c r="T620" s="178">
        <f t="shared" si="230"/>
        <v>0.8090014308744643</v>
      </c>
      <c r="U620" s="178">
        <f t="shared" si="230"/>
        <v>0.956313805001759</v>
      </c>
      <c r="V620" s="178">
        <f t="shared" si="230"/>
        <v>1.1065724266115979</v>
      </c>
      <c r="W620" s="178">
        <f t="shared" si="230"/>
        <v>1.2598362206536358</v>
      </c>
      <c r="X620" s="178">
        <f t="shared" si="230"/>
        <v>1.3113234550980468</v>
      </c>
      <c r="Y620" s="178">
        <f t="shared" si="230"/>
        <v>1.3113234550980468</v>
      </c>
      <c r="Z620" s="178">
        <f t="shared" si="230"/>
        <v>1.3113234550980468</v>
      </c>
      <c r="AA620" s="178">
        <f t="shared" si="230"/>
        <v>1.3113234550980468</v>
      </c>
      <c r="AB620" s="178">
        <f t="shared" si="230"/>
        <v>1.3113234550980468</v>
      </c>
      <c r="AC620" s="178">
        <f t="shared" si="230"/>
        <v>1.3113234550980468</v>
      </c>
      <c r="AD620" s="178">
        <f t="shared" si="230"/>
        <v>1.3113234550980468</v>
      </c>
      <c r="AE620" s="178">
        <f t="shared" si="230"/>
        <v>0.29635910085215744</v>
      </c>
      <c r="AF620" s="178">
        <f t="shared" si="230"/>
        <v>0</v>
      </c>
      <c r="AG620" s="178">
        <f t="shared" si="230"/>
        <v>0</v>
      </c>
      <c r="AH620" s="178">
        <f t="shared" si="230"/>
        <v>0</v>
      </c>
      <c r="AI620" s="178">
        <f t="shared" si="230"/>
        <v>0</v>
      </c>
    </row>
    <row r="621" spans="1:35" s="84" customFormat="1" x14ac:dyDescent="0.35">
      <c r="A621" s="4"/>
      <c r="B621" s="4"/>
      <c r="C621" s="80"/>
      <c r="D621" s="81"/>
      <c r="E621" s="84" t="str">
        <f>E$613</f>
        <v>Royalty paid at band 6 in nominal terms (sliding-scale slice) (benchmark)</v>
      </c>
      <c r="F621" s="84" t="str">
        <f>F$613</f>
        <v>M$, nominal</v>
      </c>
      <c r="G621" s="147"/>
      <c r="H621" s="147"/>
      <c r="I621" s="178">
        <f>I$613</f>
        <v>16.756279765067156</v>
      </c>
      <c r="J621" s="178"/>
      <c r="K621" s="178">
        <f t="shared" ref="K621:AI621" si="231">K$613</f>
        <v>0</v>
      </c>
      <c r="L621" s="178">
        <f t="shared" si="231"/>
        <v>0</v>
      </c>
      <c r="M621" s="178">
        <f t="shared" si="231"/>
        <v>0</v>
      </c>
      <c r="N621" s="178">
        <f t="shared" si="231"/>
        <v>0</v>
      </c>
      <c r="O621" s="178">
        <f t="shared" si="231"/>
        <v>0</v>
      </c>
      <c r="P621" s="178">
        <f t="shared" si="231"/>
        <v>0</v>
      </c>
      <c r="Q621" s="178">
        <f t="shared" si="231"/>
        <v>0</v>
      </c>
      <c r="R621" s="178">
        <f t="shared" si="231"/>
        <v>0</v>
      </c>
      <c r="S621" s="178">
        <f t="shared" si="231"/>
        <v>0</v>
      </c>
      <c r="T621" s="178">
        <f t="shared" si="231"/>
        <v>0</v>
      </c>
      <c r="U621" s="178">
        <f t="shared" si="231"/>
        <v>0</v>
      </c>
      <c r="V621" s="178">
        <f t="shared" si="231"/>
        <v>0</v>
      </c>
      <c r="W621" s="178">
        <f t="shared" si="231"/>
        <v>0</v>
      </c>
      <c r="X621" s="178">
        <f t="shared" si="231"/>
        <v>1.6993983486918145</v>
      </c>
      <c r="Y621" s="178">
        <f t="shared" si="231"/>
        <v>1.890745130277417</v>
      </c>
      <c r="Z621" s="178">
        <f t="shared" si="231"/>
        <v>2.085918847494729</v>
      </c>
      <c r="AA621" s="178">
        <f t="shared" si="231"/>
        <v>2.284996039056391</v>
      </c>
      <c r="AB621" s="178">
        <f t="shared" si="231"/>
        <v>2.4880547744492851</v>
      </c>
      <c r="AC621" s="178">
        <f t="shared" si="231"/>
        <v>2.6951746845500351</v>
      </c>
      <c r="AD621" s="178">
        <f t="shared" si="231"/>
        <v>2.9064369928528015</v>
      </c>
      <c r="AE621" s="178">
        <f t="shared" si="231"/>
        <v>0.7055549476946843</v>
      </c>
      <c r="AF621" s="178">
        <f t="shared" si="231"/>
        <v>0</v>
      </c>
      <c r="AG621" s="178">
        <f t="shared" si="231"/>
        <v>0</v>
      </c>
      <c r="AH621" s="178">
        <f t="shared" si="231"/>
        <v>0</v>
      </c>
      <c r="AI621" s="178">
        <f t="shared" si="231"/>
        <v>0</v>
      </c>
    </row>
    <row r="622" spans="1:35" s="84" customFormat="1" x14ac:dyDescent="0.35">
      <c r="A622" s="4"/>
      <c r="B622" s="4"/>
      <c r="C622" s="80"/>
      <c r="D622" s="81"/>
      <c r="E622" s="84" t="s">
        <v>695</v>
      </c>
      <c r="F622" s="84" t="s">
        <v>641</v>
      </c>
      <c r="G622" s="147"/>
      <c r="H622" s="147"/>
      <c r="I622" s="178">
        <f>SUM(K622:AI622)</f>
        <v>84.057688343240827</v>
      </c>
      <c r="J622" s="178"/>
      <c r="K622" s="178">
        <f>SUM(K616:K621)</f>
        <v>0</v>
      </c>
      <c r="L622" s="178">
        <f t="shared" ref="L622:AI622" si="232">SUM(L616:L621)</f>
        <v>0</v>
      </c>
      <c r="M622" s="178">
        <f t="shared" si="232"/>
        <v>2.0770419375865394</v>
      </c>
      <c r="N622" s="178">
        <f t="shared" si="232"/>
        <v>2.8719846795012232</v>
      </c>
      <c r="O622" s="178">
        <f t="shared" si="232"/>
        <v>2.999562121539546</v>
      </c>
      <c r="P622" s="178">
        <f t="shared" si="232"/>
        <v>3.1329874774558273</v>
      </c>
      <c r="Q622" s="178">
        <f t="shared" si="232"/>
        <v>3.2690813404904353</v>
      </c>
      <c r="R622" s="178">
        <f t="shared" si="232"/>
        <v>3.4078970807857329</v>
      </c>
      <c r="S622" s="178">
        <f t="shared" si="232"/>
        <v>3.5494891358869385</v>
      </c>
      <c r="T622" s="178">
        <f t="shared" si="232"/>
        <v>3.6939130320901676</v>
      </c>
      <c r="U622" s="178">
        <f t="shared" si="232"/>
        <v>3.841225406217462</v>
      </c>
      <c r="V622" s="178">
        <f t="shared" si="232"/>
        <v>3.9914840278273012</v>
      </c>
      <c r="W622" s="178">
        <f t="shared" si="232"/>
        <v>4.1447478218693394</v>
      </c>
      <c r="X622" s="178">
        <f t="shared" si="232"/>
        <v>5.8956334050055643</v>
      </c>
      <c r="Y622" s="178">
        <f t="shared" si="232"/>
        <v>6.086980186591167</v>
      </c>
      <c r="Z622" s="178">
        <f t="shared" si="232"/>
        <v>6.2821539038084788</v>
      </c>
      <c r="AA622" s="178">
        <f t="shared" si="232"/>
        <v>6.4812310953701413</v>
      </c>
      <c r="AB622" s="178">
        <f t="shared" si="232"/>
        <v>6.684289830763035</v>
      </c>
      <c r="AC622" s="178">
        <f t="shared" si="232"/>
        <v>6.8914097408637849</v>
      </c>
      <c r="AD622" s="178">
        <f t="shared" si="232"/>
        <v>7.1026720491665518</v>
      </c>
      <c r="AE622" s="178">
        <f t="shared" si="232"/>
        <v>1.6539040704215879</v>
      </c>
      <c r="AF622" s="178">
        <f t="shared" si="232"/>
        <v>0</v>
      </c>
      <c r="AG622" s="178">
        <f t="shared" si="232"/>
        <v>0</v>
      </c>
      <c r="AH622" s="178">
        <f t="shared" si="232"/>
        <v>0</v>
      </c>
      <c r="AI622" s="178">
        <f t="shared" si="232"/>
        <v>0</v>
      </c>
    </row>
    <row r="623" spans="1:35" s="84" customFormat="1" x14ac:dyDescent="0.35">
      <c r="A623" s="4"/>
      <c r="B623" s="4"/>
      <c r="C623" s="80"/>
      <c r="D623" s="81"/>
      <c r="G623" s="147"/>
      <c r="H623" s="147"/>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c r="AH623" s="178"/>
      <c r="AI623" s="178"/>
    </row>
    <row r="624" spans="1:35" s="84" customFormat="1" x14ac:dyDescent="0.35">
      <c r="A624" s="4"/>
      <c r="B624" s="4"/>
      <c r="C624" s="80" t="s">
        <v>341</v>
      </c>
      <c r="D624" s="81"/>
      <c r="G624" s="147"/>
      <c r="H624" s="147"/>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c r="AH624" s="178"/>
      <c r="AI624" s="178"/>
    </row>
    <row r="625" spans="1:35" s="84" customFormat="1" x14ac:dyDescent="0.35">
      <c r="A625" s="4"/>
      <c r="B625" s="4"/>
      <c r="C625" s="80"/>
      <c r="D625" s="81"/>
      <c r="G625" s="147"/>
      <c r="H625" s="147"/>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c r="AH625" s="178"/>
      <c r="AI625" s="178"/>
    </row>
    <row r="626" spans="1:35" s="84" customFormat="1" x14ac:dyDescent="0.35">
      <c r="A626" s="4"/>
      <c r="B626" s="4"/>
      <c r="C626" s="80"/>
      <c r="D626" s="81" t="s">
        <v>423</v>
      </c>
      <c r="G626" s="147"/>
      <c r="H626" s="147"/>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c r="AH626" s="178"/>
      <c r="AI626" s="178"/>
    </row>
    <row r="627" spans="1:35" s="84" customFormat="1" x14ac:dyDescent="0.35">
      <c r="A627" s="4"/>
      <c r="B627" s="4"/>
      <c r="C627" s="80"/>
      <c r="D627" s="81"/>
      <c r="E627" s="84" t="str">
        <f>E$509</f>
        <v>Royalty band 1 upper threshold in nominal terms (benchmark)</v>
      </c>
      <c r="F627" s="84" t="str">
        <f>F$509</f>
        <v>$/oz, nominal</v>
      </c>
      <c r="G627" s="147"/>
      <c r="H627" s="147"/>
      <c r="I627" s="178"/>
      <c r="J627" s="178"/>
      <c r="K627" s="147">
        <f t="shared" ref="K627:AI627" si="233">K$509</f>
        <v>500</v>
      </c>
      <c r="L627" s="147">
        <f t="shared" si="233"/>
        <v>500</v>
      </c>
      <c r="M627" s="147">
        <f t="shared" si="233"/>
        <v>500</v>
      </c>
      <c r="N627" s="147">
        <f t="shared" si="233"/>
        <v>500</v>
      </c>
      <c r="O627" s="147">
        <f t="shared" si="233"/>
        <v>500</v>
      </c>
      <c r="P627" s="147">
        <f t="shared" si="233"/>
        <v>500</v>
      </c>
      <c r="Q627" s="147">
        <f t="shared" si="233"/>
        <v>500</v>
      </c>
      <c r="R627" s="147">
        <f t="shared" si="233"/>
        <v>500</v>
      </c>
      <c r="S627" s="147">
        <f t="shared" si="233"/>
        <v>500</v>
      </c>
      <c r="T627" s="147">
        <f t="shared" si="233"/>
        <v>500</v>
      </c>
      <c r="U627" s="147">
        <f t="shared" si="233"/>
        <v>500</v>
      </c>
      <c r="V627" s="147">
        <f t="shared" si="233"/>
        <v>500</v>
      </c>
      <c r="W627" s="147">
        <f t="shared" si="233"/>
        <v>500</v>
      </c>
      <c r="X627" s="147">
        <f t="shared" si="233"/>
        <v>500</v>
      </c>
      <c r="Y627" s="147">
        <f t="shared" si="233"/>
        <v>500</v>
      </c>
      <c r="Z627" s="147">
        <f t="shared" si="233"/>
        <v>500</v>
      </c>
      <c r="AA627" s="147">
        <f t="shared" si="233"/>
        <v>500</v>
      </c>
      <c r="AB627" s="147">
        <f t="shared" si="233"/>
        <v>500</v>
      </c>
      <c r="AC627" s="147">
        <f t="shared" si="233"/>
        <v>500</v>
      </c>
      <c r="AD627" s="147">
        <f t="shared" si="233"/>
        <v>500</v>
      </c>
      <c r="AE627" s="147">
        <f t="shared" si="233"/>
        <v>500</v>
      </c>
      <c r="AF627" s="147">
        <f t="shared" si="233"/>
        <v>500</v>
      </c>
      <c r="AG627" s="147">
        <f t="shared" si="233"/>
        <v>500</v>
      </c>
      <c r="AH627" s="147">
        <f t="shared" si="233"/>
        <v>500</v>
      </c>
      <c r="AI627" s="147">
        <f t="shared" si="233"/>
        <v>500</v>
      </c>
    </row>
    <row r="628" spans="1:35" s="84" customFormat="1" x14ac:dyDescent="0.35">
      <c r="A628" s="4"/>
      <c r="B628" s="4"/>
      <c r="C628" s="80"/>
      <c r="D628" s="81"/>
      <c r="E628" s="84" t="str">
        <f>E$489</f>
        <v>Selling price in nominal terms (original)</v>
      </c>
      <c r="F628" s="84" t="str">
        <f>F$489</f>
        <v>$/oz, nominal</v>
      </c>
      <c r="G628" s="147"/>
      <c r="H628" s="147"/>
      <c r="I628" s="178"/>
      <c r="J628" s="178"/>
      <c r="K628" s="147">
        <f t="shared" ref="K628:AI628" si="234">K$489</f>
        <v>1175</v>
      </c>
      <c r="L628" s="147">
        <f t="shared" si="234"/>
        <v>1198.5</v>
      </c>
      <c r="M628" s="147">
        <f t="shared" si="234"/>
        <v>1222.47</v>
      </c>
      <c r="N628" s="147">
        <f t="shared" si="234"/>
        <v>1246.9194</v>
      </c>
      <c r="O628" s="147">
        <f t="shared" si="234"/>
        <v>1271.857788</v>
      </c>
      <c r="P628" s="147">
        <f t="shared" si="234"/>
        <v>1297.29494376</v>
      </c>
      <c r="Q628" s="147">
        <f t="shared" si="234"/>
        <v>1323.2408426352001</v>
      </c>
      <c r="R628" s="147">
        <f t="shared" si="234"/>
        <v>1349.7056594879039</v>
      </c>
      <c r="S628" s="147">
        <f t="shared" si="234"/>
        <v>1376.6997726776619</v>
      </c>
      <c r="T628" s="147">
        <f t="shared" si="234"/>
        <v>1404.2337681312151</v>
      </c>
      <c r="U628" s="147">
        <f t="shared" si="234"/>
        <v>1432.3184434938396</v>
      </c>
      <c r="V628" s="147">
        <f t="shared" si="234"/>
        <v>1460.9648123637162</v>
      </c>
      <c r="W628" s="147">
        <f t="shared" si="234"/>
        <v>1490.1841086109907</v>
      </c>
      <c r="X628" s="147">
        <f t="shared" si="234"/>
        <v>1519.9877907832104</v>
      </c>
      <c r="Y628" s="147">
        <f t="shared" si="234"/>
        <v>1550.3875465988747</v>
      </c>
      <c r="Z628" s="147">
        <f t="shared" si="234"/>
        <v>1581.3952975308518</v>
      </c>
      <c r="AA628" s="147">
        <f t="shared" si="234"/>
        <v>1613.0232034814692</v>
      </c>
      <c r="AB628" s="147">
        <f t="shared" si="234"/>
        <v>1645.2836675510987</v>
      </c>
      <c r="AC628" s="147">
        <f t="shared" si="234"/>
        <v>1678.1893409021204</v>
      </c>
      <c r="AD628" s="147">
        <f t="shared" si="234"/>
        <v>1711.7531277201629</v>
      </c>
      <c r="AE628" s="147">
        <f t="shared" si="234"/>
        <v>1745.9881902745663</v>
      </c>
      <c r="AF628" s="147">
        <f t="shared" si="234"/>
        <v>1780.9079540800574</v>
      </c>
      <c r="AG628" s="147">
        <f t="shared" si="234"/>
        <v>1816.5261131616587</v>
      </c>
      <c r="AH628" s="147">
        <f t="shared" si="234"/>
        <v>1852.8566354248915</v>
      </c>
      <c r="AI628" s="147">
        <f t="shared" si="234"/>
        <v>1889.9137681333893</v>
      </c>
    </row>
    <row r="629" spans="1:35" s="84" customFormat="1" x14ac:dyDescent="0.35">
      <c r="A629" s="4"/>
      <c r="B629" s="4"/>
      <c r="C629" s="80"/>
      <c r="D629" s="81"/>
      <c r="E629" s="84" t="s">
        <v>429</v>
      </c>
      <c r="F629" s="84" t="s">
        <v>43</v>
      </c>
      <c r="G629" s="147"/>
      <c r="H629" s="147"/>
      <c r="I629" s="178"/>
      <c r="J629" s="178"/>
      <c r="K629" s="147">
        <f>IF(K628&lt;=K627,1,0)</f>
        <v>0</v>
      </c>
      <c r="L629" s="147">
        <f t="shared" ref="L629:AI629" si="235">IF(L628&lt;=L627,1,0)</f>
        <v>0</v>
      </c>
      <c r="M629" s="147">
        <f t="shared" si="235"/>
        <v>0</v>
      </c>
      <c r="N629" s="147">
        <f t="shared" si="235"/>
        <v>0</v>
      </c>
      <c r="O629" s="147">
        <f t="shared" si="235"/>
        <v>0</v>
      </c>
      <c r="P629" s="147">
        <f t="shared" si="235"/>
        <v>0</v>
      </c>
      <c r="Q629" s="147">
        <f t="shared" si="235"/>
        <v>0</v>
      </c>
      <c r="R629" s="147">
        <f t="shared" si="235"/>
        <v>0</v>
      </c>
      <c r="S629" s="147">
        <f t="shared" si="235"/>
        <v>0</v>
      </c>
      <c r="T629" s="147">
        <f t="shared" si="235"/>
        <v>0</v>
      </c>
      <c r="U629" s="147">
        <f t="shared" si="235"/>
        <v>0</v>
      </c>
      <c r="V629" s="147">
        <f t="shared" si="235"/>
        <v>0</v>
      </c>
      <c r="W629" s="147">
        <f t="shared" si="235"/>
        <v>0</v>
      </c>
      <c r="X629" s="147">
        <f t="shared" si="235"/>
        <v>0</v>
      </c>
      <c r="Y629" s="147">
        <f t="shared" si="235"/>
        <v>0</v>
      </c>
      <c r="Z629" s="147">
        <f t="shared" si="235"/>
        <v>0</v>
      </c>
      <c r="AA629" s="147">
        <f t="shared" si="235"/>
        <v>0</v>
      </c>
      <c r="AB629" s="147">
        <f t="shared" si="235"/>
        <v>0</v>
      </c>
      <c r="AC629" s="147">
        <f t="shared" si="235"/>
        <v>0</v>
      </c>
      <c r="AD629" s="147">
        <f t="shared" si="235"/>
        <v>0</v>
      </c>
      <c r="AE629" s="147">
        <f t="shared" si="235"/>
        <v>0</v>
      </c>
      <c r="AF629" s="147">
        <f t="shared" si="235"/>
        <v>0</v>
      </c>
      <c r="AG629" s="147">
        <f t="shared" si="235"/>
        <v>0</v>
      </c>
      <c r="AH629" s="147">
        <f t="shared" si="235"/>
        <v>0</v>
      </c>
      <c r="AI629" s="147">
        <f t="shared" si="235"/>
        <v>0</v>
      </c>
    </row>
    <row r="630" spans="1:35" s="84" customFormat="1" x14ac:dyDescent="0.35">
      <c r="A630" s="4"/>
      <c r="B630" s="4"/>
      <c r="C630" s="80"/>
      <c r="D630" s="81"/>
      <c r="G630" s="147"/>
      <c r="H630" s="147"/>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c r="AH630" s="178"/>
      <c r="AI630" s="178"/>
    </row>
    <row r="631" spans="1:35" s="84" customFormat="1" x14ac:dyDescent="0.35">
      <c r="A631" s="4"/>
      <c r="B631" s="4"/>
      <c r="C631" s="80"/>
      <c r="D631" s="81" t="s">
        <v>424</v>
      </c>
      <c r="G631" s="147"/>
      <c r="H631" s="147"/>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c r="AH631" s="178"/>
      <c r="AI631" s="178"/>
    </row>
    <row r="632" spans="1:35" s="84" customFormat="1" x14ac:dyDescent="0.35">
      <c r="A632" s="4"/>
      <c r="B632" s="4"/>
      <c r="C632" s="80"/>
      <c r="D632" s="81"/>
      <c r="E632" s="84" t="str">
        <f>E$509</f>
        <v>Royalty band 1 upper threshold in nominal terms (benchmark)</v>
      </c>
      <c r="F632" s="84" t="str">
        <f>F$509</f>
        <v>$/oz, nominal</v>
      </c>
      <c r="G632" s="147"/>
      <c r="H632" s="147"/>
      <c r="I632" s="178"/>
      <c r="J632" s="178"/>
      <c r="K632" s="147">
        <f t="shared" ref="K632:AI632" si="236">K$509</f>
        <v>500</v>
      </c>
      <c r="L632" s="147">
        <f t="shared" si="236"/>
        <v>500</v>
      </c>
      <c r="M632" s="147">
        <f t="shared" si="236"/>
        <v>500</v>
      </c>
      <c r="N632" s="147">
        <f t="shared" si="236"/>
        <v>500</v>
      </c>
      <c r="O632" s="147">
        <f t="shared" si="236"/>
        <v>500</v>
      </c>
      <c r="P632" s="147">
        <f t="shared" si="236"/>
        <v>500</v>
      </c>
      <c r="Q632" s="147">
        <f t="shared" si="236"/>
        <v>500</v>
      </c>
      <c r="R632" s="147">
        <f t="shared" si="236"/>
        <v>500</v>
      </c>
      <c r="S632" s="147">
        <f t="shared" si="236"/>
        <v>500</v>
      </c>
      <c r="T632" s="147">
        <f t="shared" si="236"/>
        <v>500</v>
      </c>
      <c r="U632" s="147">
        <f t="shared" si="236"/>
        <v>500</v>
      </c>
      <c r="V632" s="147">
        <f t="shared" si="236"/>
        <v>500</v>
      </c>
      <c r="W632" s="147">
        <f t="shared" si="236"/>
        <v>500</v>
      </c>
      <c r="X632" s="147">
        <f t="shared" si="236"/>
        <v>500</v>
      </c>
      <c r="Y632" s="147">
        <f t="shared" si="236"/>
        <v>500</v>
      </c>
      <c r="Z632" s="147">
        <f t="shared" si="236"/>
        <v>500</v>
      </c>
      <c r="AA632" s="147">
        <f t="shared" si="236"/>
        <v>500</v>
      </c>
      <c r="AB632" s="147">
        <f t="shared" si="236"/>
        <v>500</v>
      </c>
      <c r="AC632" s="147">
        <f t="shared" si="236"/>
        <v>500</v>
      </c>
      <c r="AD632" s="147">
        <f t="shared" si="236"/>
        <v>500</v>
      </c>
      <c r="AE632" s="147">
        <f t="shared" si="236"/>
        <v>500</v>
      </c>
      <c r="AF632" s="147">
        <f t="shared" si="236"/>
        <v>500</v>
      </c>
      <c r="AG632" s="147">
        <f t="shared" si="236"/>
        <v>500</v>
      </c>
      <c r="AH632" s="147">
        <f t="shared" si="236"/>
        <v>500</v>
      </c>
      <c r="AI632" s="147">
        <f t="shared" si="236"/>
        <v>500</v>
      </c>
    </row>
    <row r="633" spans="1:35" s="84" customFormat="1" x14ac:dyDescent="0.35">
      <c r="A633" s="4"/>
      <c r="B633" s="4"/>
      <c r="C633" s="80"/>
      <c r="D633" s="81"/>
      <c r="E633" s="84" t="str">
        <f>E$515</f>
        <v>Royalty band 2 upper threshold in nominal terms (benchmark)</v>
      </c>
      <c r="F633" s="84" t="str">
        <f>F$515</f>
        <v>$/oz, nominal</v>
      </c>
      <c r="G633" s="147"/>
      <c r="H633" s="147"/>
      <c r="I633" s="178"/>
      <c r="J633" s="178"/>
      <c r="K633" s="147">
        <f t="shared" ref="K633:AI633" si="237">K$515</f>
        <v>750</v>
      </c>
      <c r="L633" s="147">
        <f t="shared" si="237"/>
        <v>750</v>
      </c>
      <c r="M633" s="147">
        <f t="shared" si="237"/>
        <v>750</v>
      </c>
      <c r="N633" s="147">
        <f t="shared" si="237"/>
        <v>750</v>
      </c>
      <c r="O633" s="147">
        <f t="shared" si="237"/>
        <v>750</v>
      </c>
      <c r="P633" s="147">
        <f t="shared" si="237"/>
        <v>750</v>
      </c>
      <c r="Q633" s="147">
        <f t="shared" si="237"/>
        <v>750</v>
      </c>
      <c r="R633" s="147">
        <f t="shared" si="237"/>
        <v>750</v>
      </c>
      <c r="S633" s="147">
        <f t="shared" si="237"/>
        <v>750</v>
      </c>
      <c r="T633" s="147">
        <f t="shared" si="237"/>
        <v>750</v>
      </c>
      <c r="U633" s="147">
        <f t="shared" si="237"/>
        <v>750</v>
      </c>
      <c r="V633" s="147">
        <f t="shared" si="237"/>
        <v>750</v>
      </c>
      <c r="W633" s="147">
        <f t="shared" si="237"/>
        <v>750</v>
      </c>
      <c r="X633" s="147">
        <f t="shared" si="237"/>
        <v>750</v>
      </c>
      <c r="Y633" s="147">
        <f t="shared" si="237"/>
        <v>750</v>
      </c>
      <c r="Z633" s="147">
        <f t="shared" si="237"/>
        <v>750</v>
      </c>
      <c r="AA633" s="147">
        <f t="shared" si="237"/>
        <v>750</v>
      </c>
      <c r="AB633" s="147">
        <f t="shared" si="237"/>
        <v>750</v>
      </c>
      <c r="AC633" s="147">
        <f t="shared" si="237"/>
        <v>750</v>
      </c>
      <c r="AD633" s="147">
        <f t="shared" si="237"/>
        <v>750</v>
      </c>
      <c r="AE633" s="147">
        <f t="shared" si="237"/>
        <v>750</v>
      </c>
      <c r="AF633" s="147">
        <f t="shared" si="237"/>
        <v>750</v>
      </c>
      <c r="AG633" s="147">
        <f t="shared" si="237"/>
        <v>750</v>
      </c>
      <c r="AH633" s="147">
        <f t="shared" si="237"/>
        <v>750</v>
      </c>
      <c r="AI633" s="147">
        <f t="shared" si="237"/>
        <v>750</v>
      </c>
    </row>
    <row r="634" spans="1:35" s="84" customFormat="1" x14ac:dyDescent="0.35">
      <c r="A634" s="4"/>
      <c r="B634" s="4"/>
      <c r="C634" s="80"/>
      <c r="D634" s="81"/>
      <c r="E634" s="84" t="str">
        <f>E$489</f>
        <v>Selling price in nominal terms (original)</v>
      </c>
      <c r="F634" s="84" t="str">
        <f>F$489</f>
        <v>$/oz, nominal</v>
      </c>
      <c r="G634" s="147"/>
      <c r="H634" s="147"/>
      <c r="I634" s="178"/>
      <c r="J634" s="178"/>
      <c r="K634" s="147">
        <f t="shared" ref="K634:AI634" si="238">K$489</f>
        <v>1175</v>
      </c>
      <c r="L634" s="147">
        <f t="shared" si="238"/>
        <v>1198.5</v>
      </c>
      <c r="M634" s="147">
        <f t="shared" si="238"/>
        <v>1222.47</v>
      </c>
      <c r="N634" s="147">
        <f t="shared" si="238"/>
        <v>1246.9194</v>
      </c>
      <c r="O634" s="147">
        <f t="shared" si="238"/>
        <v>1271.857788</v>
      </c>
      <c r="P634" s="147">
        <f t="shared" si="238"/>
        <v>1297.29494376</v>
      </c>
      <c r="Q634" s="147">
        <f t="shared" si="238"/>
        <v>1323.2408426352001</v>
      </c>
      <c r="R634" s="147">
        <f t="shared" si="238"/>
        <v>1349.7056594879039</v>
      </c>
      <c r="S634" s="147">
        <f t="shared" si="238"/>
        <v>1376.6997726776619</v>
      </c>
      <c r="T634" s="147">
        <f t="shared" si="238"/>
        <v>1404.2337681312151</v>
      </c>
      <c r="U634" s="147">
        <f t="shared" si="238"/>
        <v>1432.3184434938396</v>
      </c>
      <c r="V634" s="147">
        <f t="shared" si="238"/>
        <v>1460.9648123637162</v>
      </c>
      <c r="W634" s="147">
        <f t="shared" si="238"/>
        <v>1490.1841086109907</v>
      </c>
      <c r="X634" s="147">
        <f t="shared" si="238"/>
        <v>1519.9877907832104</v>
      </c>
      <c r="Y634" s="147">
        <f t="shared" si="238"/>
        <v>1550.3875465988747</v>
      </c>
      <c r="Z634" s="147">
        <f t="shared" si="238"/>
        <v>1581.3952975308518</v>
      </c>
      <c r="AA634" s="147">
        <f t="shared" si="238"/>
        <v>1613.0232034814692</v>
      </c>
      <c r="AB634" s="147">
        <f t="shared" si="238"/>
        <v>1645.2836675510987</v>
      </c>
      <c r="AC634" s="147">
        <f t="shared" si="238"/>
        <v>1678.1893409021204</v>
      </c>
      <c r="AD634" s="147">
        <f t="shared" si="238"/>
        <v>1711.7531277201629</v>
      </c>
      <c r="AE634" s="147">
        <f t="shared" si="238"/>
        <v>1745.9881902745663</v>
      </c>
      <c r="AF634" s="147">
        <f t="shared" si="238"/>
        <v>1780.9079540800574</v>
      </c>
      <c r="AG634" s="147">
        <f t="shared" si="238"/>
        <v>1816.5261131616587</v>
      </c>
      <c r="AH634" s="147">
        <f t="shared" si="238"/>
        <v>1852.8566354248915</v>
      </c>
      <c r="AI634" s="147">
        <f t="shared" si="238"/>
        <v>1889.9137681333893</v>
      </c>
    </row>
    <row r="635" spans="1:35" s="84" customFormat="1" x14ac:dyDescent="0.35">
      <c r="A635" s="4"/>
      <c r="B635" s="4"/>
      <c r="C635" s="80"/>
      <c r="D635" s="81"/>
      <c r="E635" s="84" t="s">
        <v>430</v>
      </c>
      <c r="F635" s="84" t="s">
        <v>43</v>
      </c>
      <c r="G635" s="147"/>
      <c r="H635" s="147"/>
      <c r="I635" s="178"/>
      <c r="J635" s="178"/>
      <c r="K635" s="147">
        <f>IF(AND(K634&gt;K632,K634&lt;=K633),1,0)</f>
        <v>0</v>
      </c>
      <c r="L635" s="147">
        <f t="shared" ref="L635:AI635" si="239">IF(AND(L634&gt;L632,L634&lt;=L633),1,0)</f>
        <v>0</v>
      </c>
      <c r="M635" s="147">
        <f t="shared" si="239"/>
        <v>0</v>
      </c>
      <c r="N635" s="147">
        <f t="shared" si="239"/>
        <v>0</v>
      </c>
      <c r="O635" s="147">
        <f t="shared" si="239"/>
        <v>0</v>
      </c>
      <c r="P635" s="147">
        <f t="shared" si="239"/>
        <v>0</v>
      </c>
      <c r="Q635" s="147">
        <f t="shared" si="239"/>
        <v>0</v>
      </c>
      <c r="R635" s="147">
        <f t="shared" si="239"/>
        <v>0</v>
      </c>
      <c r="S635" s="147">
        <f t="shared" si="239"/>
        <v>0</v>
      </c>
      <c r="T635" s="147">
        <f t="shared" si="239"/>
        <v>0</v>
      </c>
      <c r="U635" s="147">
        <f t="shared" si="239"/>
        <v>0</v>
      </c>
      <c r="V635" s="147">
        <f t="shared" si="239"/>
        <v>0</v>
      </c>
      <c r="W635" s="147">
        <f t="shared" si="239"/>
        <v>0</v>
      </c>
      <c r="X635" s="147">
        <f t="shared" si="239"/>
        <v>0</v>
      </c>
      <c r="Y635" s="147">
        <f t="shared" si="239"/>
        <v>0</v>
      </c>
      <c r="Z635" s="147">
        <f t="shared" si="239"/>
        <v>0</v>
      </c>
      <c r="AA635" s="147">
        <f t="shared" si="239"/>
        <v>0</v>
      </c>
      <c r="AB635" s="147">
        <f t="shared" si="239"/>
        <v>0</v>
      </c>
      <c r="AC635" s="147">
        <f t="shared" si="239"/>
        <v>0</v>
      </c>
      <c r="AD635" s="147">
        <f t="shared" si="239"/>
        <v>0</v>
      </c>
      <c r="AE635" s="147">
        <f t="shared" si="239"/>
        <v>0</v>
      </c>
      <c r="AF635" s="147">
        <f t="shared" si="239"/>
        <v>0</v>
      </c>
      <c r="AG635" s="147">
        <f t="shared" si="239"/>
        <v>0</v>
      </c>
      <c r="AH635" s="147">
        <f t="shared" si="239"/>
        <v>0</v>
      </c>
      <c r="AI635" s="147">
        <f t="shared" si="239"/>
        <v>0</v>
      </c>
    </row>
    <row r="636" spans="1:35" s="84" customFormat="1" x14ac:dyDescent="0.35">
      <c r="A636" s="4"/>
      <c r="B636" s="4"/>
      <c r="C636" s="80"/>
      <c r="D636" s="81"/>
      <c r="G636" s="147"/>
      <c r="H636" s="147"/>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c r="AH636" s="178"/>
      <c r="AI636" s="178"/>
    </row>
    <row r="637" spans="1:35" s="84" customFormat="1" x14ac:dyDescent="0.35">
      <c r="A637" s="4"/>
      <c r="B637" s="4"/>
      <c r="C637" s="80"/>
      <c r="D637" s="81" t="s">
        <v>425</v>
      </c>
      <c r="G637" s="147"/>
      <c r="H637" s="147"/>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c r="AH637" s="178"/>
      <c r="AI637" s="178"/>
    </row>
    <row r="638" spans="1:35" s="84" customFormat="1" x14ac:dyDescent="0.35">
      <c r="A638" s="4"/>
      <c r="B638" s="4"/>
      <c r="C638" s="80"/>
      <c r="D638" s="81"/>
      <c r="E638" s="84" t="str">
        <f>E$515</f>
        <v>Royalty band 2 upper threshold in nominal terms (benchmark)</v>
      </c>
      <c r="F638" s="84" t="str">
        <f>F$515</f>
        <v>$/oz, nominal</v>
      </c>
      <c r="G638" s="147"/>
      <c r="H638" s="147"/>
      <c r="I638" s="178"/>
      <c r="J638" s="178"/>
      <c r="K638" s="147">
        <f t="shared" ref="K638:AI638" si="240">K$515</f>
        <v>750</v>
      </c>
      <c r="L638" s="147">
        <f t="shared" si="240"/>
        <v>750</v>
      </c>
      <c r="M638" s="147">
        <f t="shared" si="240"/>
        <v>750</v>
      </c>
      <c r="N638" s="147">
        <f t="shared" si="240"/>
        <v>750</v>
      </c>
      <c r="O638" s="147">
        <f t="shared" si="240"/>
        <v>750</v>
      </c>
      <c r="P638" s="147">
        <f t="shared" si="240"/>
        <v>750</v>
      </c>
      <c r="Q638" s="147">
        <f t="shared" si="240"/>
        <v>750</v>
      </c>
      <c r="R638" s="147">
        <f t="shared" si="240"/>
        <v>750</v>
      </c>
      <c r="S638" s="147">
        <f t="shared" si="240"/>
        <v>750</v>
      </c>
      <c r="T638" s="147">
        <f t="shared" si="240"/>
        <v>750</v>
      </c>
      <c r="U638" s="147">
        <f t="shared" si="240"/>
        <v>750</v>
      </c>
      <c r="V638" s="147">
        <f t="shared" si="240"/>
        <v>750</v>
      </c>
      <c r="W638" s="147">
        <f t="shared" si="240"/>
        <v>750</v>
      </c>
      <c r="X638" s="147">
        <f t="shared" si="240"/>
        <v>750</v>
      </c>
      <c r="Y638" s="147">
        <f t="shared" si="240"/>
        <v>750</v>
      </c>
      <c r="Z638" s="147">
        <f t="shared" si="240"/>
        <v>750</v>
      </c>
      <c r="AA638" s="147">
        <f t="shared" si="240"/>
        <v>750</v>
      </c>
      <c r="AB638" s="147">
        <f t="shared" si="240"/>
        <v>750</v>
      </c>
      <c r="AC638" s="147">
        <f t="shared" si="240"/>
        <v>750</v>
      </c>
      <c r="AD638" s="147">
        <f t="shared" si="240"/>
        <v>750</v>
      </c>
      <c r="AE638" s="147">
        <f t="shared" si="240"/>
        <v>750</v>
      </c>
      <c r="AF638" s="147">
        <f t="shared" si="240"/>
        <v>750</v>
      </c>
      <c r="AG638" s="147">
        <f t="shared" si="240"/>
        <v>750</v>
      </c>
      <c r="AH638" s="147">
        <f t="shared" si="240"/>
        <v>750</v>
      </c>
      <c r="AI638" s="147">
        <f t="shared" si="240"/>
        <v>750</v>
      </c>
    </row>
    <row r="639" spans="1:35" s="84" customFormat="1" x14ac:dyDescent="0.35">
      <c r="A639" s="4"/>
      <c r="B639" s="4"/>
      <c r="C639" s="80"/>
      <c r="D639" s="81"/>
      <c r="E639" s="84" t="str">
        <f>E$521</f>
        <v>Royalty band 3 upper threshold in nominal terms (benchmark)</v>
      </c>
      <c r="F639" s="84" t="str">
        <f>F$521</f>
        <v>$/oz, nominal</v>
      </c>
      <c r="G639" s="147"/>
      <c r="H639" s="147"/>
      <c r="I639" s="178"/>
      <c r="J639" s="178"/>
      <c r="K639" s="147">
        <f t="shared" ref="K639:AI639" si="241">K$521</f>
        <v>1000</v>
      </c>
      <c r="L639" s="147">
        <f t="shared" si="241"/>
        <v>1000</v>
      </c>
      <c r="M639" s="147">
        <f t="shared" si="241"/>
        <v>1000</v>
      </c>
      <c r="N639" s="147">
        <f t="shared" si="241"/>
        <v>1000</v>
      </c>
      <c r="O639" s="147">
        <f t="shared" si="241"/>
        <v>1000</v>
      </c>
      <c r="P639" s="147">
        <f t="shared" si="241"/>
        <v>1000</v>
      </c>
      <c r="Q639" s="147">
        <f t="shared" si="241"/>
        <v>1000</v>
      </c>
      <c r="R639" s="147">
        <f t="shared" si="241"/>
        <v>1000</v>
      </c>
      <c r="S639" s="147">
        <f t="shared" si="241"/>
        <v>1000</v>
      </c>
      <c r="T639" s="147">
        <f t="shared" si="241"/>
        <v>1000</v>
      </c>
      <c r="U639" s="147">
        <f t="shared" si="241"/>
        <v>1000</v>
      </c>
      <c r="V639" s="147">
        <f t="shared" si="241"/>
        <v>1000</v>
      </c>
      <c r="W639" s="147">
        <f t="shared" si="241"/>
        <v>1000</v>
      </c>
      <c r="X639" s="147">
        <f t="shared" si="241"/>
        <v>1000</v>
      </c>
      <c r="Y639" s="147">
        <f t="shared" si="241"/>
        <v>1000</v>
      </c>
      <c r="Z639" s="147">
        <f t="shared" si="241"/>
        <v>1000</v>
      </c>
      <c r="AA639" s="147">
        <f t="shared" si="241"/>
        <v>1000</v>
      </c>
      <c r="AB639" s="147">
        <f t="shared" si="241"/>
        <v>1000</v>
      </c>
      <c r="AC639" s="147">
        <f t="shared" si="241"/>
        <v>1000</v>
      </c>
      <c r="AD639" s="147">
        <f t="shared" si="241"/>
        <v>1000</v>
      </c>
      <c r="AE639" s="147">
        <f t="shared" si="241"/>
        <v>1000</v>
      </c>
      <c r="AF639" s="147">
        <f t="shared" si="241"/>
        <v>1000</v>
      </c>
      <c r="AG639" s="147">
        <f t="shared" si="241"/>
        <v>1000</v>
      </c>
      <c r="AH639" s="147">
        <f t="shared" si="241"/>
        <v>1000</v>
      </c>
      <c r="AI639" s="147">
        <f t="shared" si="241"/>
        <v>1000</v>
      </c>
    </row>
    <row r="640" spans="1:35" s="84" customFormat="1" x14ac:dyDescent="0.35">
      <c r="A640" s="4"/>
      <c r="B640" s="4"/>
      <c r="C640" s="80"/>
      <c r="D640" s="81"/>
      <c r="E640" s="84" t="str">
        <f>E$489</f>
        <v>Selling price in nominal terms (original)</v>
      </c>
      <c r="F640" s="84" t="str">
        <f>F$489</f>
        <v>$/oz, nominal</v>
      </c>
      <c r="G640" s="147"/>
      <c r="H640" s="147"/>
      <c r="I640" s="178"/>
      <c r="J640" s="178"/>
      <c r="K640" s="147">
        <f t="shared" ref="K640:AI640" si="242">K$489</f>
        <v>1175</v>
      </c>
      <c r="L640" s="147">
        <f t="shared" si="242"/>
        <v>1198.5</v>
      </c>
      <c r="M640" s="147">
        <f t="shared" si="242"/>
        <v>1222.47</v>
      </c>
      <c r="N640" s="147">
        <f t="shared" si="242"/>
        <v>1246.9194</v>
      </c>
      <c r="O640" s="147">
        <f t="shared" si="242"/>
        <v>1271.857788</v>
      </c>
      <c r="P640" s="147">
        <f t="shared" si="242"/>
        <v>1297.29494376</v>
      </c>
      <c r="Q640" s="147">
        <f t="shared" si="242"/>
        <v>1323.2408426352001</v>
      </c>
      <c r="R640" s="147">
        <f t="shared" si="242"/>
        <v>1349.7056594879039</v>
      </c>
      <c r="S640" s="147">
        <f t="shared" si="242"/>
        <v>1376.6997726776619</v>
      </c>
      <c r="T640" s="147">
        <f t="shared" si="242"/>
        <v>1404.2337681312151</v>
      </c>
      <c r="U640" s="147">
        <f t="shared" si="242"/>
        <v>1432.3184434938396</v>
      </c>
      <c r="V640" s="147">
        <f t="shared" si="242"/>
        <v>1460.9648123637162</v>
      </c>
      <c r="W640" s="147">
        <f t="shared" si="242"/>
        <v>1490.1841086109907</v>
      </c>
      <c r="X640" s="147">
        <f t="shared" si="242"/>
        <v>1519.9877907832104</v>
      </c>
      <c r="Y640" s="147">
        <f t="shared" si="242"/>
        <v>1550.3875465988747</v>
      </c>
      <c r="Z640" s="147">
        <f t="shared" si="242"/>
        <v>1581.3952975308518</v>
      </c>
      <c r="AA640" s="147">
        <f t="shared" si="242"/>
        <v>1613.0232034814692</v>
      </c>
      <c r="AB640" s="147">
        <f t="shared" si="242"/>
        <v>1645.2836675510987</v>
      </c>
      <c r="AC640" s="147">
        <f t="shared" si="242"/>
        <v>1678.1893409021204</v>
      </c>
      <c r="AD640" s="147">
        <f t="shared" si="242"/>
        <v>1711.7531277201629</v>
      </c>
      <c r="AE640" s="147">
        <f t="shared" si="242"/>
        <v>1745.9881902745663</v>
      </c>
      <c r="AF640" s="147">
        <f t="shared" si="242"/>
        <v>1780.9079540800574</v>
      </c>
      <c r="AG640" s="147">
        <f t="shared" si="242"/>
        <v>1816.5261131616587</v>
      </c>
      <c r="AH640" s="147">
        <f t="shared" si="242"/>
        <v>1852.8566354248915</v>
      </c>
      <c r="AI640" s="147">
        <f t="shared" si="242"/>
        <v>1889.9137681333893</v>
      </c>
    </row>
    <row r="641" spans="1:35" s="84" customFormat="1" x14ac:dyDescent="0.35">
      <c r="A641" s="4"/>
      <c r="B641" s="4"/>
      <c r="C641" s="80"/>
      <c r="D641" s="81"/>
      <c r="E641" s="84" t="s">
        <v>431</v>
      </c>
      <c r="F641" s="84" t="s">
        <v>43</v>
      </c>
      <c r="G641" s="147"/>
      <c r="H641" s="147"/>
      <c r="I641" s="178"/>
      <c r="J641" s="178"/>
      <c r="K641" s="147">
        <f t="shared" ref="K641:AI641" si="243">IF(AND(K640&gt;K638,K640&lt;=K639),1,0)</f>
        <v>0</v>
      </c>
      <c r="L641" s="147">
        <f t="shared" si="243"/>
        <v>0</v>
      </c>
      <c r="M641" s="147">
        <f t="shared" si="243"/>
        <v>0</v>
      </c>
      <c r="N641" s="147">
        <f t="shared" si="243"/>
        <v>0</v>
      </c>
      <c r="O641" s="147">
        <f t="shared" si="243"/>
        <v>0</v>
      </c>
      <c r="P641" s="147">
        <f t="shared" si="243"/>
        <v>0</v>
      </c>
      <c r="Q641" s="147">
        <f t="shared" si="243"/>
        <v>0</v>
      </c>
      <c r="R641" s="147">
        <f t="shared" si="243"/>
        <v>0</v>
      </c>
      <c r="S641" s="147">
        <f t="shared" si="243"/>
        <v>0</v>
      </c>
      <c r="T641" s="147">
        <f t="shared" si="243"/>
        <v>0</v>
      </c>
      <c r="U641" s="147">
        <f t="shared" si="243"/>
        <v>0</v>
      </c>
      <c r="V641" s="147">
        <f t="shared" si="243"/>
        <v>0</v>
      </c>
      <c r="W641" s="147">
        <f t="shared" si="243"/>
        <v>0</v>
      </c>
      <c r="X641" s="147">
        <f t="shared" si="243"/>
        <v>0</v>
      </c>
      <c r="Y641" s="147">
        <f t="shared" si="243"/>
        <v>0</v>
      </c>
      <c r="Z641" s="147">
        <f t="shared" si="243"/>
        <v>0</v>
      </c>
      <c r="AA641" s="147">
        <f t="shared" si="243"/>
        <v>0</v>
      </c>
      <c r="AB641" s="147">
        <f t="shared" si="243"/>
        <v>0</v>
      </c>
      <c r="AC641" s="147">
        <f t="shared" si="243"/>
        <v>0</v>
      </c>
      <c r="AD641" s="147">
        <f t="shared" si="243"/>
        <v>0</v>
      </c>
      <c r="AE641" s="147">
        <f t="shared" si="243"/>
        <v>0</v>
      </c>
      <c r="AF641" s="147">
        <f t="shared" si="243"/>
        <v>0</v>
      </c>
      <c r="AG641" s="147">
        <f t="shared" si="243"/>
        <v>0</v>
      </c>
      <c r="AH641" s="147">
        <f t="shared" si="243"/>
        <v>0</v>
      </c>
      <c r="AI641" s="147">
        <f t="shared" si="243"/>
        <v>0</v>
      </c>
    </row>
    <row r="642" spans="1:35" s="84" customFormat="1" x14ac:dyDescent="0.35">
      <c r="A642" s="4"/>
      <c r="B642" s="4"/>
      <c r="C642" s="80"/>
      <c r="D642" s="81"/>
      <c r="G642" s="147"/>
      <c r="H642" s="147"/>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c r="AH642" s="178"/>
      <c r="AI642" s="178"/>
    </row>
    <row r="643" spans="1:35" s="84" customFormat="1" x14ac:dyDescent="0.35">
      <c r="A643" s="4"/>
      <c r="B643" s="4"/>
      <c r="C643" s="80"/>
      <c r="D643" s="81" t="s">
        <v>426</v>
      </c>
      <c r="G643" s="147"/>
      <c r="H643" s="147"/>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c r="AH643" s="178"/>
      <c r="AI643" s="178"/>
    </row>
    <row r="644" spans="1:35" s="84" customFormat="1" x14ac:dyDescent="0.35">
      <c r="A644" s="4"/>
      <c r="B644" s="4"/>
      <c r="C644" s="80"/>
      <c r="D644" s="81"/>
      <c r="E644" s="84" t="str">
        <f>E$521</f>
        <v>Royalty band 3 upper threshold in nominal terms (benchmark)</v>
      </c>
      <c r="F644" s="84" t="str">
        <f>F$521</f>
        <v>$/oz, nominal</v>
      </c>
      <c r="G644" s="147"/>
      <c r="H644" s="147"/>
      <c r="I644" s="178"/>
      <c r="J644" s="178"/>
      <c r="K644" s="147">
        <f t="shared" ref="K644:AI644" si="244">K$521</f>
        <v>1000</v>
      </c>
      <c r="L644" s="147">
        <f t="shared" si="244"/>
        <v>1000</v>
      </c>
      <c r="M644" s="147">
        <f t="shared" si="244"/>
        <v>1000</v>
      </c>
      <c r="N644" s="147">
        <f t="shared" si="244"/>
        <v>1000</v>
      </c>
      <c r="O644" s="147">
        <f t="shared" si="244"/>
        <v>1000</v>
      </c>
      <c r="P644" s="147">
        <f t="shared" si="244"/>
        <v>1000</v>
      </c>
      <c r="Q644" s="147">
        <f t="shared" si="244"/>
        <v>1000</v>
      </c>
      <c r="R644" s="147">
        <f t="shared" si="244"/>
        <v>1000</v>
      </c>
      <c r="S644" s="147">
        <f t="shared" si="244"/>
        <v>1000</v>
      </c>
      <c r="T644" s="147">
        <f t="shared" si="244"/>
        <v>1000</v>
      </c>
      <c r="U644" s="147">
        <f t="shared" si="244"/>
        <v>1000</v>
      </c>
      <c r="V644" s="147">
        <f t="shared" si="244"/>
        <v>1000</v>
      </c>
      <c r="W644" s="147">
        <f t="shared" si="244"/>
        <v>1000</v>
      </c>
      <c r="X644" s="147">
        <f t="shared" si="244"/>
        <v>1000</v>
      </c>
      <c r="Y644" s="147">
        <f t="shared" si="244"/>
        <v>1000</v>
      </c>
      <c r="Z644" s="147">
        <f t="shared" si="244"/>
        <v>1000</v>
      </c>
      <c r="AA644" s="147">
        <f t="shared" si="244"/>
        <v>1000</v>
      </c>
      <c r="AB644" s="147">
        <f t="shared" si="244"/>
        <v>1000</v>
      </c>
      <c r="AC644" s="147">
        <f t="shared" si="244"/>
        <v>1000</v>
      </c>
      <c r="AD644" s="147">
        <f t="shared" si="244"/>
        <v>1000</v>
      </c>
      <c r="AE644" s="147">
        <f t="shared" si="244"/>
        <v>1000</v>
      </c>
      <c r="AF644" s="147">
        <f t="shared" si="244"/>
        <v>1000</v>
      </c>
      <c r="AG644" s="147">
        <f t="shared" si="244"/>
        <v>1000</v>
      </c>
      <c r="AH644" s="147">
        <f t="shared" si="244"/>
        <v>1000</v>
      </c>
      <c r="AI644" s="147">
        <f t="shared" si="244"/>
        <v>1000</v>
      </c>
    </row>
    <row r="645" spans="1:35" s="84" customFormat="1" x14ac:dyDescent="0.35">
      <c r="A645" s="4"/>
      <c r="B645" s="4"/>
      <c r="C645" s="80"/>
      <c r="D645" s="81"/>
      <c r="E645" s="84" t="str">
        <f>E$527</f>
        <v>Royalty band 4 upper threshold in nominal terms (benchmark)</v>
      </c>
      <c r="F645" s="84" t="str">
        <f>F$527</f>
        <v>$/oz, nominal</v>
      </c>
      <c r="G645" s="147"/>
      <c r="H645" s="147"/>
      <c r="I645" s="178"/>
      <c r="J645" s="178"/>
      <c r="K645" s="147">
        <f t="shared" ref="K645:AI645" si="245">K$527</f>
        <v>1250</v>
      </c>
      <c r="L645" s="147">
        <f t="shared" si="245"/>
        <v>1250</v>
      </c>
      <c r="M645" s="147">
        <f t="shared" si="245"/>
        <v>1250</v>
      </c>
      <c r="N645" s="147">
        <f t="shared" si="245"/>
        <v>1250</v>
      </c>
      <c r="O645" s="147">
        <f t="shared" si="245"/>
        <v>1250</v>
      </c>
      <c r="P645" s="147">
        <f t="shared" si="245"/>
        <v>1250</v>
      </c>
      <c r="Q645" s="147">
        <f t="shared" si="245"/>
        <v>1250</v>
      </c>
      <c r="R645" s="147">
        <f t="shared" si="245"/>
        <v>1250</v>
      </c>
      <c r="S645" s="147">
        <f t="shared" si="245"/>
        <v>1250</v>
      </c>
      <c r="T645" s="147">
        <f t="shared" si="245"/>
        <v>1250</v>
      </c>
      <c r="U645" s="147">
        <f t="shared" si="245"/>
        <v>1250</v>
      </c>
      <c r="V645" s="147">
        <f t="shared" si="245"/>
        <v>1250</v>
      </c>
      <c r="W645" s="147">
        <f t="shared" si="245"/>
        <v>1250</v>
      </c>
      <c r="X645" s="147">
        <f t="shared" si="245"/>
        <v>1250</v>
      </c>
      <c r="Y645" s="147">
        <f t="shared" si="245"/>
        <v>1250</v>
      </c>
      <c r="Z645" s="147">
        <f t="shared" si="245"/>
        <v>1250</v>
      </c>
      <c r="AA645" s="147">
        <f t="shared" si="245"/>
        <v>1250</v>
      </c>
      <c r="AB645" s="147">
        <f t="shared" si="245"/>
        <v>1250</v>
      </c>
      <c r="AC645" s="147">
        <f t="shared" si="245"/>
        <v>1250</v>
      </c>
      <c r="AD645" s="147">
        <f t="shared" si="245"/>
        <v>1250</v>
      </c>
      <c r="AE645" s="147">
        <f t="shared" si="245"/>
        <v>1250</v>
      </c>
      <c r="AF645" s="147">
        <f t="shared" si="245"/>
        <v>1250</v>
      </c>
      <c r="AG645" s="147">
        <f t="shared" si="245"/>
        <v>1250</v>
      </c>
      <c r="AH645" s="147">
        <f t="shared" si="245"/>
        <v>1250</v>
      </c>
      <c r="AI645" s="147">
        <f t="shared" si="245"/>
        <v>1250</v>
      </c>
    </row>
    <row r="646" spans="1:35" s="84" customFormat="1" x14ac:dyDescent="0.35">
      <c r="A646" s="4"/>
      <c r="B646" s="4"/>
      <c r="C646" s="80"/>
      <c r="D646" s="81"/>
      <c r="E646" s="84" t="str">
        <f>E$489</f>
        <v>Selling price in nominal terms (original)</v>
      </c>
      <c r="F646" s="84" t="str">
        <f>F$489</f>
        <v>$/oz, nominal</v>
      </c>
      <c r="G646" s="147"/>
      <c r="H646" s="147"/>
      <c r="I646" s="178"/>
      <c r="J646" s="178"/>
      <c r="K646" s="147">
        <f t="shared" ref="K646:AI646" si="246">K$489</f>
        <v>1175</v>
      </c>
      <c r="L646" s="147">
        <f t="shared" si="246"/>
        <v>1198.5</v>
      </c>
      <c r="M646" s="147">
        <f t="shared" si="246"/>
        <v>1222.47</v>
      </c>
      <c r="N646" s="147">
        <f t="shared" si="246"/>
        <v>1246.9194</v>
      </c>
      <c r="O646" s="147">
        <f t="shared" si="246"/>
        <v>1271.857788</v>
      </c>
      <c r="P646" s="147">
        <f t="shared" si="246"/>
        <v>1297.29494376</v>
      </c>
      <c r="Q646" s="147">
        <f t="shared" si="246"/>
        <v>1323.2408426352001</v>
      </c>
      <c r="R646" s="147">
        <f t="shared" si="246"/>
        <v>1349.7056594879039</v>
      </c>
      <c r="S646" s="147">
        <f t="shared" si="246"/>
        <v>1376.6997726776619</v>
      </c>
      <c r="T646" s="147">
        <f t="shared" si="246"/>
        <v>1404.2337681312151</v>
      </c>
      <c r="U646" s="147">
        <f t="shared" si="246"/>
        <v>1432.3184434938396</v>
      </c>
      <c r="V646" s="147">
        <f t="shared" si="246"/>
        <v>1460.9648123637162</v>
      </c>
      <c r="W646" s="147">
        <f t="shared" si="246"/>
        <v>1490.1841086109907</v>
      </c>
      <c r="X646" s="147">
        <f t="shared" si="246"/>
        <v>1519.9877907832104</v>
      </c>
      <c r="Y646" s="147">
        <f t="shared" si="246"/>
        <v>1550.3875465988747</v>
      </c>
      <c r="Z646" s="147">
        <f t="shared" si="246"/>
        <v>1581.3952975308518</v>
      </c>
      <c r="AA646" s="147">
        <f t="shared" si="246"/>
        <v>1613.0232034814692</v>
      </c>
      <c r="AB646" s="147">
        <f t="shared" si="246"/>
        <v>1645.2836675510987</v>
      </c>
      <c r="AC646" s="147">
        <f t="shared" si="246"/>
        <v>1678.1893409021204</v>
      </c>
      <c r="AD646" s="147">
        <f t="shared" si="246"/>
        <v>1711.7531277201629</v>
      </c>
      <c r="AE646" s="147">
        <f t="shared" si="246"/>
        <v>1745.9881902745663</v>
      </c>
      <c r="AF646" s="147">
        <f t="shared" si="246"/>
        <v>1780.9079540800574</v>
      </c>
      <c r="AG646" s="147">
        <f t="shared" si="246"/>
        <v>1816.5261131616587</v>
      </c>
      <c r="AH646" s="147">
        <f t="shared" si="246"/>
        <v>1852.8566354248915</v>
      </c>
      <c r="AI646" s="147">
        <f t="shared" si="246"/>
        <v>1889.9137681333893</v>
      </c>
    </row>
    <row r="647" spans="1:35" s="84" customFormat="1" x14ac:dyDescent="0.35">
      <c r="A647" s="4"/>
      <c r="B647" s="4"/>
      <c r="C647" s="80"/>
      <c r="D647" s="81"/>
      <c r="E647" s="84" t="s">
        <v>432</v>
      </c>
      <c r="F647" s="84" t="s">
        <v>43</v>
      </c>
      <c r="G647" s="147"/>
      <c r="H647" s="147"/>
      <c r="I647" s="178"/>
      <c r="J647" s="178"/>
      <c r="K647" s="147">
        <f t="shared" ref="K647:AI647" si="247">IF(AND(K646&gt;K644,K646&lt;=K645),1,0)</f>
        <v>1</v>
      </c>
      <c r="L647" s="147">
        <f t="shared" si="247"/>
        <v>1</v>
      </c>
      <c r="M647" s="147">
        <f t="shared" si="247"/>
        <v>1</v>
      </c>
      <c r="N647" s="147">
        <f t="shared" si="247"/>
        <v>1</v>
      </c>
      <c r="O647" s="147">
        <f t="shared" si="247"/>
        <v>0</v>
      </c>
      <c r="P647" s="147">
        <f t="shared" si="247"/>
        <v>0</v>
      </c>
      <c r="Q647" s="147">
        <f t="shared" si="247"/>
        <v>0</v>
      </c>
      <c r="R647" s="147">
        <f t="shared" si="247"/>
        <v>0</v>
      </c>
      <c r="S647" s="147">
        <f t="shared" si="247"/>
        <v>0</v>
      </c>
      <c r="T647" s="147">
        <f t="shared" si="247"/>
        <v>0</v>
      </c>
      <c r="U647" s="147">
        <f t="shared" si="247"/>
        <v>0</v>
      </c>
      <c r="V647" s="147">
        <f t="shared" si="247"/>
        <v>0</v>
      </c>
      <c r="W647" s="147">
        <f t="shared" si="247"/>
        <v>0</v>
      </c>
      <c r="X647" s="147">
        <f t="shared" si="247"/>
        <v>0</v>
      </c>
      <c r="Y647" s="147">
        <f t="shared" si="247"/>
        <v>0</v>
      </c>
      <c r="Z647" s="147">
        <f t="shared" si="247"/>
        <v>0</v>
      </c>
      <c r="AA647" s="147">
        <f t="shared" si="247"/>
        <v>0</v>
      </c>
      <c r="AB647" s="147">
        <f t="shared" si="247"/>
        <v>0</v>
      </c>
      <c r="AC647" s="147">
        <f t="shared" si="247"/>
        <v>0</v>
      </c>
      <c r="AD647" s="147">
        <f t="shared" si="247"/>
        <v>0</v>
      </c>
      <c r="AE647" s="147">
        <f t="shared" si="247"/>
        <v>0</v>
      </c>
      <c r="AF647" s="147">
        <f t="shared" si="247"/>
        <v>0</v>
      </c>
      <c r="AG647" s="147">
        <f t="shared" si="247"/>
        <v>0</v>
      </c>
      <c r="AH647" s="147">
        <f t="shared" si="247"/>
        <v>0</v>
      </c>
      <c r="AI647" s="147">
        <f t="shared" si="247"/>
        <v>0</v>
      </c>
    </row>
    <row r="648" spans="1:35" s="84" customFormat="1" x14ac:dyDescent="0.35">
      <c r="A648" s="4"/>
      <c r="B648" s="4"/>
      <c r="C648" s="80"/>
      <c r="D648" s="81"/>
      <c r="G648" s="147"/>
      <c r="H648" s="147"/>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c r="AH648" s="178"/>
      <c r="AI648" s="178"/>
    </row>
    <row r="649" spans="1:35" s="84" customFormat="1" x14ac:dyDescent="0.35">
      <c r="A649" s="4"/>
      <c r="B649" s="4"/>
      <c r="C649" s="80"/>
      <c r="D649" s="81" t="s">
        <v>427</v>
      </c>
      <c r="G649" s="147"/>
      <c r="H649" s="147"/>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c r="AH649" s="178"/>
      <c r="AI649" s="178"/>
    </row>
    <row r="650" spans="1:35" s="84" customFormat="1" x14ac:dyDescent="0.35">
      <c r="A650" s="4"/>
      <c r="B650" s="4"/>
      <c r="C650" s="80"/>
      <c r="D650" s="81"/>
      <c r="E650" s="84" t="str">
        <f>E$527</f>
        <v>Royalty band 4 upper threshold in nominal terms (benchmark)</v>
      </c>
      <c r="F650" s="84" t="str">
        <f>F$527</f>
        <v>$/oz, nominal</v>
      </c>
      <c r="G650" s="147"/>
      <c r="H650" s="147"/>
      <c r="I650" s="178"/>
      <c r="J650" s="178"/>
      <c r="K650" s="147">
        <f t="shared" ref="K650:AI650" si="248">K$527</f>
        <v>1250</v>
      </c>
      <c r="L650" s="147">
        <f t="shared" si="248"/>
        <v>1250</v>
      </c>
      <c r="M650" s="147">
        <f t="shared" si="248"/>
        <v>1250</v>
      </c>
      <c r="N650" s="147">
        <f t="shared" si="248"/>
        <v>1250</v>
      </c>
      <c r="O650" s="147">
        <f t="shared" si="248"/>
        <v>1250</v>
      </c>
      <c r="P650" s="147">
        <f t="shared" si="248"/>
        <v>1250</v>
      </c>
      <c r="Q650" s="147">
        <f t="shared" si="248"/>
        <v>1250</v>
      </c>
      <c r="R650" s="147">
        <f t="shared" si="248"/>
        <v>1250</v>
      </c>
      <c r="S650" s="147">
        <f t="shared" si="248"/>
        <v>1250</v>
      </c>
      <c r="T650" s="147">
        <f t="shared" si="248"/>
        <v>1250</v>
      </c>
      <c r="U650" s="147">
        <f t="shared" si="248"/>
        <v>1250</v>
      </c>
      <c r="V650" s="147">
        <f t="shared" si="248"/>
        <v>1250</v>
      </c>
      <c r="W650" s="147">
        <f t="shared" si="248"/>
        <v>1250</v>
      </c>
      <c r="X650" s="147">
        <f t="shared" si="248"/>
        <v>1250</v>
      </c>
      <c r="Y650" s="147">
        <f t="shared" si="248"/>
        <v>1250</v>
      </c>
      <c r="Z650" s="147">
        <f t="shared" si="248"/>
        <v>1250</v>
      </c>
      <c r="AA650" s="147">
        <f t="shared" si="248"/>
        <v>1250</v>
      </c>
      <c r="AB650" s="147">
        <f t="shared" si="248"/>
        <v>1250</v>
      </c>
      <c r="AC650" s="147">
        <f t="shared" si="248"/>
        <v>1250</v>
      </c>
      <c r="AD650" s="147">
        <f t="shared" si="248"/>
        <v>1250</v>
      </c>
      <c r="AE650" s="147">
        <f t="shared" si="248"/>
        <v>1250</v>
      </c>
      <c r="AF650" s="147">
        <f t="shared" si="248"/>
        <v>1250</v>
      </c>
      <c r="AG650" s="147">
        <f t="shared" si="248"/>
        <v>1250</v>
      </c>
      <c r="AH650" s="147">
        <f t="shared" si="248"/>
        <v>1250</v>
      </c>
      <c r="AI650" s="147">
        <f t="shared" si="248"/>
        <v>1250</v>
      </c>
    </row>
    <row r="651" spans="1:35" s="84" customFormat="1" x14ac:dyDescent="0.35">
      <c r="A651" s="4"/>
      <c r="B651" s="4"/>
      <c r="C651" s="80"/>
      <c r="D651" s="81"/>
      <c r="E651" s="84" t="str">
        <f>E$533</f>
        <v>Royalty band 5 upper threshold in nominal terms (benchmark)</v>
      </c>
      <c r="F651" s="84" t="str">
        <f>F$533</f>
        <v>$/oz, nominal</v>
      </c>
      <c r="G651" s="147"/>
      <c r="H651" s="147"/>
      <c r="I651" s="178"/>
      <c r="J651" s="178"/>
      <c r="K651" s="147">
        <f t="shared" ref="K651:AI651" si="249">K$533</f>
        <v>1500</v>
      </c>
      <c r="L651" s="147">
        <f t="shared" si="249"/>
        <v>1500</v>
      </c>
      <c r="M651" s="147">
        <f t="shared" si="249"/>
        <v>1500</v>
      </c>
      <c r="N651" s="147">
        <f t="shared" si="249"/>
        <v>1500</v>
      </c>
      <c r="O651" s="147">
        <f t="shared" si="249"/>
        <v>1500</v>
      </c>
      <c r="P651" s="147">
        <f t="shared" si="249"/>
        <v>1500</v>
      </c>
      <c r="Q651" s="147">
        <f t="shared" si="249"/>
        <v>1500</v>
      </c>
      <c r="R651" s="147">
        <f t="shared" si="249"/>
        <v>1500</v>
      </c>
      <c r="S651" s="147">
        <f t="shared" si="249"/>
        <v>1500</v>
      </c>
      <c r="T651" s="147">
        <f t="shared" si="249"/>
        <v>1500</v>
      </c>
      <c r="U651" s="147">
        <f t="shared" si="249"/>
        <v>1500</v>
      </c>
      <c r="V651" s="147">
        <f t="shared" si="249"/>
        <v>1500</v>
      </c>
      <c r="W651" s="147">
        <f t="shared" si="249"/>
        <v>1500</v>
      </c>
      <c r="X651" s="147">
        <f t="shared" si="249"/>
        <v>1500</v>
      </c>
      <c r="Y651" s="147">
        <f t="shared" si="249"/>
        <v>1500</v>
      </c>
      <c r="Z651" s="147">
        <f t="shared" si="249"/>
        <v>1500</v>
      </c>
      <c r="AA651" s="147">
        <f t="shared" si="249"/>
        <v>1500</v>
      </c>
      <c r="AB651" s="147">
        <f t="shared" si="249"/>
        <v>1500</v>
      </c>
      <c r="AC651" s="147">
        <f t="shared" si="249"/>
        <v>1500</v>
      </c>
      <c r="AD651" s="147">
        <f t="shared" si="249"/>
        <v>1500</v>
      </c>
      <c r="AE651" s="147">
        <f t="shared" si="249"/>
        <v>1500</v>
      </c>
      <c r="AF651" s="147">
        <f t="shared" si="249"/>
        <v>1500</v>
      </c>
      <c r="AG651" s="147">
        <f t="shared" si="249"/>
        <v>1500</v>
      </c>
      <c r="AH651" s="147">
        <f t="shared" si="249"/>
        <v>1500</v>
      </c>
      <c r="AI651" s="147">
        <f t="shared" si="249"/>
        <v>1500</v>
      </c>
    </row>
    <row r="652" spans="1:35" s="84" customFormat="1" x14ac:dyDescent="0.35">
      <c r="A652" s="4"/>
      <c r="B652" s="4"/>
      <c r="C652" s="80"/>
      <c r="D652" s="81"/>
      <c r="E652" s="84" t="str">
        <f>E$489</f>
        <v>Selling price in nominal terms (original)</v>
      </c>
      <c r="F652" s="84" t="str">
        <f>F$489</f>
        <v>$/oz, nominal</v>
      </c>
      <c r="G652" s="147"/>
      <c r="H652" s="147"/>
      <c r="I652" s="178"/>
      <c r="J652" s="178"/>
      <c r="K652" s="147">
        <f t="shared" ref="K652:AI652" si="250">K$489</f>
        <v>1175</v>
      </c>
      <c r="L652" s="147">
        <f t="shared" si="250"/>
        <v>1198.5</v>
      </c>
      <c r="M652" s="147">
        <f t="shared" si="250"/>
        <v>1222.47</v>
      </c>
      <c r="N652" s="147">
        <f t="shared" si="250"/>
        <v>1246.9194</v>
      </c>
      <c r="O652" s="147">
        <f t="shared" si="250"/>
        <v>1271.857788</v>
      </c>
      <c r="P652" s="147">
        <f t="shared" si="250"/>
        <v>1297.29494376</v>
      </c>
      <c r="Q652" s="147">
        <f t="shared" si="250"/>
        <v>1323.2408426352001</v>
      </c>
      <c r="R652" s="147">
        <f t="shared" si="250"/>
        <v>1349.7056594879039</v>
      </c>
      <c r="S652" s="147">
        <f t="shared" si="250"/>
        <v>1376.6997726776619</v>
      </c>
      <c r="T652" s="147">
        <f t="shared" si="250"/>
        <v>1404.2337681312151</v>
      </c>
      <c r="U652" s="147">
        <f t="shared" si="250"/>
        <v>1432.3184434938396</v>
      </c>
      <c r="V652" s="147">
        <f t="shared" si="250"/>
        <v>1460.9648123637162</v>
      </c>
      <c r="W652" s="147">
        <f t="shared" si="250"/>
        <v>1490.1841086109907</v>
      </c>
      <c r="X652" s="147">
        <f t="shared" si="250"/>
        <v>1519.9877907832104</v>
      </c>
      <c r="Y652" s="147">
        <f t="shared" si="250"/>
        <v>1550.3875465988747</v>
      </c>
      <c r="Z652" s="147">
        <f t="shared" si="250"/>
        <v>1581.3952975308518</v>
      </c>
      <c r="AA652" s="147">
        <f t="shared" si="250"/>
        <v>1613.0232034814692</v>
      </c>
      <c r="AB652" s="147">
        <f t="shared" si="250"/>
        <v>1645.2836675510987</v>
      </c>
      <c r="AC652" s="147">
        <f t="shared" si="250"/>
        <v>1678.1893409021204</v>
      </c>
      <c r="AD652" s="147">
        <f t="shared" si="250"/>
        <v>1711.7531277201629</v>
      </c>
      <c r="AE652" s="147">
        <f t="shared" si="250"/>
        <v>1745.9881902745663</v>
      </c>
      <c r="AF652" s="147">
        <f t="shared" si="250"/>
        <v>1780.9079540800574</v>
      </c>
      <c r="AG652" s="147">
        <f t="shared" si="250"/>
        <v>1816.5261131616587</v>
      </c>
      <c r="AH652" s="147">
        <f t="shared" si="250"/>
        <v>1852.8566354248915</v>
      </c>
      <c r="AI652" s="147">
        <f t="shared" si="250"/>
        <v>1889.9137681333893</v>
      </c>
    </row>
    <row r="653" spans="1:35" s="84" customFormat="1" x14ac:dyDescent="0.35">
      <c r="A653" s="4"/>
      <c r="B653" s="4"/>
      <c r="C653" s="80"/>
      <c r="D653" s="81"/>
      <c r="E653" s="84" t="s">
        <v>433</v>
      </c>
      <c r="F653" s="84" t="s">
        <v>43</v>
      </c>
      <c r="G653" s="147"/>
      <c r="H653" s="147"/>
      <c r="I653" s="178"/>
      <c r="J653" s="178"/>
      <c r="K653" s="147">
        <f t="shared" ref="K653:AI653" si="251">IF(AND(K652&gt;K650,K652&lt;=K651),1,0)</f>
        <v>0</v>
      </c>
      <c r="L653" s="147">
        <f t="shared" si="251"/>
        <v>0</v>
      </c>
      <c r="M653" s="147">
        <f t="shared" si="251"/>
        <v>0</v>
      </c>
      <c r="N653" s="147">
        <f t="shared" si="251"/>
        <v>0</v>
      </c>
      <c r="O653" s="147">
        <f t="shared" si="251"/>
        <v>1</v>
      </c>
      <c r="P653" s="147">
        <f t="shared" si="251"/>
        <v>1</v>
      </c>
      <c r="Q653" s="147">
        <f t="shared" si="251"/>
        <v>1</v>
      </c>
      <c r="R653" s="147">
        <f t="shared" si="251"/>
        <v>1</v>
      </c>
      <c r="S653" s="147">
        <f t="shared" si="251"/>
        <v>1</v>
      </c>
      <c r="T653" s="147">
        <f t="shared" si="251"/>
        <v>1</v>
      </c>
      <c r="U653" s="147">
        <f t="shared" si="251"/>
        <v>1</v>
      </c>
      <c r="V653" s="147">
        <f t="shared" si="251"/>
        <v>1</v>
      </c>
      <c r="W653" s="147">
        <f t="shared" si="251"/>
        <v>1</v>
      </c>
      <c r="X653" s="147">
        <f t="shared" si="251"/>
        <v>0</v>
      </c>
      <c r="Y653" s="147">
        <f t="shared" si="251"/>
        <v>0</v>
      </c>
      <c r="Z653" s="147">
        <f t="shared" si="251"/>
        <v>0</v>
      </c>
      <c r="AA653" s="147">
        <f t="shared" si="251"/>
        <v>0</v>
      </c>
      <c r="AB653" s="147">
        <f t="shared" si="251"/>
        <v>0</v>
      </c>
      <c r="AC653" s="147">
        <f t="shared" si="251"/>
        <v>0</v>
      </c>
      <c r="AD653" s="147">
        <f t="shared" si="251"/>
        <v>0</v>
      </c>
      <c r="AE653" s="147">
        <f t="shared" si="251"/>
        <v>0</v>
      </c>
      <c r="AF653" s="147">
        <f t="shared" si="251"/>
        <v>0</v>
      </c>
      <c r="AG653" s="147">
        <f t="shared" si="251"/>
        <v>0</v>
      </c>
      <c r="AH653" s="147">
        <f t="shared" si="251"/>
        <v>0</v>
      </c>
      <c r="AI653" s="147">
        <f t="shared" si="251"/>
        <v>0</v>
      </c>
    </row>
    <row r="654" spans="1:35" s="84" customFormat="1" x14ac:dyDescent="0.35">
      <c r="A654" s="4"/>
      <c r="B654" s="4"/>
      <c r="C654" s="80"/>
      <c r="D654" s="81"/>
      <c r="G654" s="147"/>
      <c r="H654" s="147"/>
      <c r="I654" s="178"/>
      <c r="J654" s="178"/>
      <c r="K654" s="178"/>
      <c r="L654" s="178"/>
      <c r="M654" s="178"/>
      <c r="N654" s="178"/>
      <c r="O654" s="178"/>
      <c r="P654" s="178"/>
      <c r="Q654" s="178"/>
      <c r="R654" s="178"/>
      <c r="S654" s="178"/>
      <c r="T654" s="178"/>
      <c r="U654" s="178"/>
      <c r="V654" s="178"/>
      <c r="W654" s="178"/>
      <c r="X654" s="178"/>
      <c r="Y654" s="178"/>
      <c r="Z654" s="178"/>
      <c r="AA654" s="178"/>
      <c r="AB654" s="178"/>
      <c r="AC654" s="178"/>
      <c r="AD654" s="178"/>
      <c r="AE654" s="178"/>
      <c r="AF654" s="178"/>
      <c r="AG654" s="178"/>
      <c r="AH654" s="178"/>
      <c r="AI654" s="178"/>
    </row>
    <row r="655" spans="1:35" s="84" customFormat="1" x14ac:dyDescent="0.35">
      <c r="A655" s="4"/>
      <c r="B655" s="4"/>
      <c r="C655" s="80"/>
      <c r="D655" s="81" t="s">
        <v>428</v>
      </c>
      <c r="G655" s="147"/>
      <c r="H655" s="147"/>
      <c r="I655" s="178"/>
      <c r="J655" s="178"/>
      <c r="K655" s="178"/>
      <c r="L655" s="178"/>
      <c r="M655" s="178"/>
      <c r="N655" s="178"/>
      <c r="O655" s="178"/>
      <c r="P655" s="178"/>
      <c r="Q655" s="178"/>
      <c r="R655" s="178"/>
      <c r="S655" s="178"/>
      <c r="T655" s="178"/>
      <c r="U655" s="178"/>
      <c r="V655" s="178"/>
      <c r="W655" s="178"/>
      <c r="X655" s="178"/>
      <c r="Y655" s="178"/>
      <c r="Z655" s="178"/>
      <c r="AA655" s="178"/>
      <c r="AB655" s="178"/>
      <c r="AC655" s="178"/>
      <c r="AD655" s="178"/>
      <c r="AE655" s="178"/>
      <c r="AF655" s="178"/>
      <c r="AG655" s="178"/>
      <c r="AH655" s="178"/>
      <c r="AI655" s="178"/>
    </row>
    <row r="656" spans="1:35" s="84" customFormat="1" x14ac:dyDescent="0.35">
      <c r="A656" s="4"/>
      <c r="B656" s="4"/>
      <c r="C656" s="80"/>
      <c r="D656" s="81"/>
      <c r="E656" s="84" t="str">
        <f>E$533</f>
        <v>Royalty band 5 upper threshold in nominal terms (benchmark)</v>
      </c>
      <c r="F656" s="84" t="str">
        <f>F$533</f>
        <v>$/oz, nominal</v>
      </c>
      <c r="G656" s="147"/>
      <c r="H656" s="147"/>
      <c r="I656" s="178"/>
      <c r="J656" s="178"/>
      <c r="K656" s="147">
        <f t="shared" ref="K656:AI656" si="252">K$533</f>
        <v>1500</v>
      </c>
      <c r="L656" s="147">
        <f t="shared" si="252"/>
        <v>1500</v>
      </c>
      <c r="M656" s="147">
        <f t="shared" si="252"/>
        <v>1500</v>
      </c>
      <c r="N656" s="147">
        <f t="shared" si="252"/>
        <v>1500</v>
      </c>
      <c r="O656" s="147">
        <f t="shared" si="252"/>
        <v>1500</v>
      </c>
      <c r="P656" s="147">
        <f t="shared" si="252"/>
        <v>1500</v>
      </c>
      <c r="Q656" s="147">
        <f t="shared" si="252"/>
        <v>1500</v>
      </c>
      <c r="R656" s="147">
        <f t="shared" si="252"/>
        <v>1500</v>
      </c>
      <c r="S656" s="147">
        <f t="shared" si="252"/>
        <v>1500</v>
      </c>
      <c r="T656" s="147">
        <f t="shared" si="252"/>
        <v>1500</v>
      </c>
      <c r="U656" s="147">
        <f t="shared" si="252"/>
        <v>1500</v>
      </c>
      <c r="V656" s="147">
        <f t="shared" si="252"/>
        <v>1500</v>
      </c>
      <c r="W656" s="147">
        <f t="shared" si="252"/>
        <v>1500</v>
      </c>
      <c r="X656" s="147">
        <f t="shared" si="252"/>
        <v>1500</v>
      </c>
      <c r="Y656" s="147">
        <f t="shared" si="252"/>
        <v>1500</v>
      </c>
      <c r="Z656" s="147">
        <f t="shared" si="252"/>
        <v>1500</v>
      </c>
      <c r="AA656" s="147">
        <f t="shared" si="252"/>
        <v>1500</v>
      </c>
      <c r="AB656" s="147">
        <f t="shared" si="252"/>
        <v>1500</v>
      </c>
      <c r="AC656" s="147">
        <f t="shared" si="252"/>
        <v>1500</v>
      </c>
      <c r="AD656" s="147">
        <f t="shared" si="252"/>
        <v>1500</v>
      </c>
      <c r="AE656" s="147">
        <f t="shared" si="252"/>
        <v>1500</v>
      </c>
      <c r="AF656" s="147">
        <f t="shared" si="252"/>
        <v>1500</v>
      </c>
      <c r="AG656" s="147">
        <f t="shared" si="252"/>
        <v>1500</v>
      </c>
      <c r="AH656" s="147">
        <f t="shared" si="252"/>
        <v>1500</v>
      </c>
      <c r="AI656" s="147">
        <f t="shared" si="252"/>
        <v>1500</v>
      </c>
    </row>
    <row r="657" spans="1:35" s="84" customFormat="1" x14ac:dyDescent="0.35">
      <c r="A657" s="4"/>
      <c r="B657" s="4"/>
      <c r="C657" s="80"/>
      <c r="D657" s="81"/>
      <c r="E657" s="84" t="str">
        <f>E$489</f>
        <v>Selling price in nominal terms (original)</v>
      </c>
      <c r="F657" s="84" t="str">
        <f>F$489</f>
        <v>$/oz, nominal</v>
      </c>
      <c r="G657" s="147"/>
      <c r="H657" s="147"/>
      <c r="I657" s="178"/>
      <c r="J657" s="178"/>
      <c r="K657" s="147">
        <f t="shared" ref="K657:AI657" si="253">K$489</f>
        <v>1175</v>
      </c>
      <c r="L657" s="147">
        <f t="shared" si="253"/>
        <v>1198.5</v>
      </c>
      <c r="M657" s="147">
        <f t="shared" si="253"/>
        <v>1222.47</v>
      </c>
      <c r="N657" s="147">
        <f t="shared" si="253"/>
        <v>1246.9194</v>
      </c>
      <c r="O657" s="147">
        <f t="shared" si="253"/>
        <v>1271.857788</v>
      </c>
      <c r="P657" s="147">
        <f t="shared" si="253"/>
        <v>1297.29494376</v>
      </c>
      <c r="Q657" s="147">
        <f t="shared" si="253"/>
        <v>1323.2408426352001</v>
      </c>
      <c r="R657" s="147">
        <f t="shared" si="253"/>
        <v>1349.7056594879039</v>
      </c>
      <c r="S657" s="147">
        <f t="shared" si="253"/>
        <v>1376.6997726776619</v>
      </c>
      <c r="T657" s="147">
        <f t="shared" si="253"/>
        <v>1404.2337681312151</v>
      </c>
      <c r="U657" s="147">
        <f t="shared" si="253"/>
        <v>1432.3184434938396</v>
      </c>
      <c r="V657" s="147">
        <f t="shared" si="253"/>
        <v>1460.9648123637162</v>
      </c>
      <c r="W657" s="147">
        <f t="shared" si="253"/>
        <v>1490.1841086109907</v>
      </c>
      <c r="X657" s="147">
        <f t="shared" si="253"/>
        <v>1519.9877907832104</v>
      </c>
      <c r="Y657" s="147">
        <f t="shared" si="253"/>
        <v>1550.3875465988747</v>
      </c>
      <c r="Z657" s="147">
        <f t="shared" si="253"/>
        <v>1581.3952975308518</v>
      </c>
      <c r="AA657" s="147">
        <f t="shared" si="253"/>
        <v>1613.0232034814692</v>
      </c>
      <c r="AB657" s="147">
        <f t="shared" si="253"/>
        <v>1645.2836675510987</v>
      </c>
      <c r="AC657" s="147">
        <f t="shared" si="253"/>
        <v>1678.1893409021204</v>
      </c>
      <c r="AD657" s="147">
        <f t="shared" si="253"/>
        <v>1711.7531277201629</v>
      </c>
      <c r="AE657" s="147">
        <f t="shared" si="253"/>
        <v>1745.9881902745663</v>
      </c>
      <c r="AF657" s="147">
        <f t="shared" si="253"/>
        <v>1780.9079540800574</v>
      </c>
      <c r="AG657" s="147">
        <f t="shared" si="253"/>
        <v>1816.5261131616587</v>
      </c>
      <c r="AH657" s="147">
        <f t="shared" si="253"/>
        <v>1852.8566354248915</v>
      </c>
      <c r="AI657" s="147">
        <f t="shared" si="253"/>
        <v>1889.9137681333893</v>
      </c>
    </row>
    <row r="658" spans="1:35" s="84" customFormat="1" x14ac:dyDescent="0.35">
      <c r="A658" s="4"/>
      <c r="B658" s="4"/>
      <c r="C658" s="80"/>
      <c r="D658" s="81"/>
      <c r="E658" s="84" t="s">
        <v>434</v>
      </c>
      <c r="F658" s="84" t="s">
        <v>43</v>
      </c>
      <c r="G658" s="147"/>
      <c r="H658" s="147"/>
      <c r="I658" s="178"/>
      <c r="J658" s="178"/>
      <c r="K658" s="147">
        <f>IF(K657&gt;K656,1,0)</f>
        <v>0</v>
      </c>
      <c r="L658" s="147">
        <f t="shared" ref="L658:AI658" si="254">IF(L657&gt;L656,1,0)</f>
        <v>0</v>
      </c>
      <c r="M658" s="147">
        <f t="shared" si="254"/>
        <v>0</v>
      </c>
      <c r="N658" s="147">
        <f t="shared" si="254"/>
        <v>0</v>
      </c>
      <c r="O658" s="147">
        <f t="shared" si="254"/>
        <v>0</v>
      </c>
      <c r="P658" s="147">
        <f t="shared" si="254"/>
        <v>0</v>
      </c>
      <c r="Q658" s="147">
        <f t="shared" si="254"/>
        <v>0</v>
      </c>
      <c r="R658" s="147">
        <f t="shared" si="254"/>
        <v>0</v>
      </c>
      <c r="S658" s="147">
        <f t="shared" si="254"/>
        <v>0</v>
      </c>
      <c r="T658" s="147">
        <f t="shared" si="254"/>
        <v>0</v>
      </c>
      <c r="U658" s="147">
        <f t="shared" si="254"/>
        <v>0</v>
      </c>
      <c r="V658" s="147">
        <f t="shared" si="254"/>
        <v>0</v>
      </c>
      <c r="W658" s="147">
        <f t="shared" si="254"/>
        <v>0</v>
      </c>
      <c r="X658" s="147">
        <f t="shared" si="254"/>
        <v>1</v>
      </c>
      <c r="Y658" s="147">
        <f t="shared" si="254"/>
        <v>1</v>
      </c>
      <c r="Z658" s="147">
        <f t="shared" si="254"/>
        <v>1</v>
      </c>
      <c r="AA658" s="147">
        <f t="shared" si="254"/>
        <v>1</v>
      </c>
      <c r="AB658" s="147">
        <f t="shared" si="254"/>
        <v>1</v>
      </c>
      <c r="AC658" s="147">
        <f t="shared" si="254"/>
        <v>1</v>
      </c>
      <c r="AD658" s="147">
        <f t="shared" si="254"/>
        <v>1</v>
      </c>
      <c r="AE658" s="147">
        <f t="shared" si="254"/>
        <v>1</v>
      </c>
      <c r="AF658" s="147">
        <f t="shared" si="254"/>
        <v>1</v>
      </c>
      <c r="AG658" s="147">
        <f t="shared" si="254"/>
        <v>1</v>
      </c>
      <c r="AH658" s="147">
        <f t="shared" si="254"/>
        <v>1</v>
      </c>
      <c r="AI658" s="147">
        <f t="shared" si="254"/>
        <v>1</v>
      </c>
    </row>
    <row r="659" spans="1:35" s="84" customFormat="1" x14ac:dyDescent="0.35">
      <c r="A659" s="4"/>
      <c r="B659" s="4"/>
      <c r="C659" s="80"/>
      <c r="D659" s="81"/>
      <c r="G659" s="147"/>
      <c r="H659" s="147"/>
      <c r="I659" s="178"/>
      <c r="J659" s="178"/>
      <c r="K659" s="178"/>
      <c r="L659" s="178"/>
      <c r="M659" s="178"/>
      <c r="N659" s="178"/>
      <c r="O659" s="178"/>
      <c r="P659" s="178"/>
      <c r="Q659" s="178"/>
      <c r="R659" s="178"/>
      <c r="S659" s="178"/>
      <c r="T659" s="178"/>
      <c r="U659" s="178"/>
      <c r="V659" s="178"/>
      <c r="W659" s="178"/>
      <c r="X659" s="178"/>
      <c r="Y659" s="178"/>
      <c r="Z659" s="178"/>
      <c r="AA659" s="178"/>
      <c r="AB659" s="178"/>
      <c r="AC659" s="178"/>
      <c r="AD659" s="178"/>
      <c r="AE659" s="178"/>
      <c r="AF659" s="178"/>
      <c r="AG659" s="178"/>
      <c r="AH659" s="178"/>
      <c r="AI659" s="178"/>
    </row>
    <row r="660" spans="1:35" s="84" customFormat="1" x14ac:dyDescent="0.35">
      <c r="A660" s="4"/>
      <c r="B660" s="4"/>
      <c r="C660" s="80"/>
      <c r="D660" s="81" t="s">
        <v>435</v>
      </c>
      <c r="G660" s="147"/>
      <c r="H660" s="147"/>
      <c r="I660" s="178"/>
      <c r="J660" s="178"/>
      <c r="K660" s="178"/>
      <c r="L660" s="178"/>
      <c r="M660" s="178"/>
      <c r="N660" s="178"/>
      <c r="O660" s="178"/>
      <c r="P660" s="178"/>
      <c r="Q660" s="178"/>
      <c r="R660" s="178"/>
      <c r="S660" s="178"/>
      <c r="T660" s="178"/>
      <c r="U660" s="178"/>
      <c r="V660" s="178"/>
      <c r="W660" s="178"/>
      <c r="X660" s="178"/>
      <c r="Y660" s="178"/>
      <c r="Z660" s="178"/>
      <c r="AA660" s="178"/>
      <c r="AB660" s="178"/>
      <c r="AC660" s="178"/>
      <c r="AD660" s="178"/>
      <c r="AE660" s="178"/>
      <c r="AF660" s="178"/>
      <c r="AG660" s="178"/>
      <c r="AH660" s="178"/>
      <c r="AI660" s="178"/>
    </row>
    <row r="661" spans="1:35" s="84" customFormat="1" x14ac:dyDescent="0.35">
      <c r="A661" s="4"/>
      <c r="B661" s="4"/>
      <c r="C661" s="80"/>
      <c r="D661" s="153"/>
      <c r="E661" s="154" t="str">
        <f>Inputs!E$162</f>
        <v>Royalty rate band 1 (sliding scale) (benchmark)</v>
      </c>
      <c r="F661" s="154" t="str">
        <f>Inputs!F$162</f>
        <v>%</v>
      </c>
      <c r="G661" s="206">
        <f>Inputs!G$162</f>
        <v>0.01</v>
      </c>
      <c r="H661" s="147"/>
      <c r="I661" s="178"/>
      <c r="J661" s="178"/>
      <c r="K661" s="178"/>
      <c r="L661" s="178"/>
      <c r="M661" s="178"/>
      <c r="N661" s="178"/>
      <c r="O661" s="178"/>
      <c r="P661" s="178"/>
      <c r="Q661" s="178"/>
      <c r="R661" s="178"/>
      <c r="S661" s="178"/>
      <c r="T661" s="178"/>
      <c r="U661" s="178"/>
      <c r="V661" s="178"/>
      <c r="W661" s="178"/>
      <c r="X661" s="178"/>
      <c r="Y661" s="178"/>
      <c r="Z661" s="178"/>
      <c r="AA661" s="178"/>
      <c r="AB661" s="178"/>
      <c r="AC661" s="178"/>
      <c r="AD661" s="178"/>
      <c r="AE661" s="178"/>
      <c r="AF661" s="178"/>
      <c r="AG661" s="178"/>
      <c r="AH661" s="178"/>
      <c r="AI661" s="178"/>
    </row>
    <row r="662" spans="1:35" s="84" customFormat="1" x14ac:dyDescent="0.35">
      <c r="A662" s="4"/>
      <c r="B662" s="4"/>
      <c r="C662" s="80"/>
      <c r="D662" s="81"/>
      <c r="E662" s="84" t="str">
        <f>E$629</f>
        <v>Royalty band 1 flag (sliding-scale slab) (benchmark)</v>
      </c>
      <c r="F662" s="84" t="str">
        <f>F$629</f>
        <v>flag</v>
      </c>
      <c r="H662" s="147"/>
      <c r="I662" s="84">
        <f>I$629</f>
        <v>0</v>
      </c>
      <c r="J662" s="178"/>
      <c r="K662" s="84">
        <f t="shared" ref="K662:AI662" si="255">K$629</f>
        <v>0</v>
      </c>
      <c r="L662" s="84">
        <f t="shared" si="255"/>
        <v>0</v>
      </c>
      <c r="M662" s="84">
        <f t="shared" si="255"/>
        <v>0</v>
      </c>
      <c r="N662" s="84">
        <f t="shared" si="255"/>
        <v>0</v>
      </c>
      <c r="O662" s="84">
        <f t="shared" si="255"/>
        <v>0</v>
      </c>
      <c r="P662" s="84">
        <f t="shared" si="255"/>
        <v>0</v>
      </c>
      <c r="Q662" s="84">
        <f t="shared" si="255"/>
        <v>0</v>
      </c>
      <c r="R662" s="84">
        <f t="shared" si="255"/>
        <v>0</v>
      </c>
      <c r="S662" s="84">
        <f t="shared" si="255"/>
        <v>0</v>
      </c>
      <c r="T662" s="84">
        <f t="shared" si="255"/>
        <v>0</v>
      </c>
      <c r="U662" s="84">
        <f t="shared" si="255"/>
        <v>0</v>
      </c>
      <c r="V662" s="84">
        <f t="shared" si="255"/>
        <v>0</v>
      </c>
      <c r="W662" s="84">
        <f t="shared" si="255"/>
        <v>0</v>
      </c>
      <c r="X662" s="84">
        <f t="shared" si="255"/>
        <v>0</v>
      </c>
      <c r="Y662" s="84">
        <f t="shared" si="255"/>
        <v>0</v>
      </c>
      <c r="Z662" s="84">
        <f t="shared" si="255"/>
        <v>0</v>
      </c>
      <c r="AA662" s="84">
        <f t="shared" si="255"/>
        <v>0</v>
      </c>
      <c r="AB662" s="84">
        <f t="shared" si="255"/>
        <v>0</v>
      </c>
      <c r="AC662" s="84">
        <f t="shared" si="255"/>
        <v>0</v>
      </c>
      <c r="AD662" s="84">
        <f t="shared" si="255"/>
        <v>0</v>
      </c>
      <c r="AE662" s="84">
        <f t="shared" si="255"/>
        <v>0</v>
      </c>
      <c r="AF662" s="84">
        <f t="shared" si="255"/>
        <v>0</v>
      </c>
      <c r="AG662" s="84">
        <f t="shared" si="255"/>
        <v>0</v>
      </c>
      <c r="AH662" s="84">
        <f t="shared" si="255"/>
        <v>0</v>
      </c>
      <c r="AI662" s="84">
        <f t="shared" si="255"/>
        <v>0</v>
      </c>
    </row>
    <row r="663" spans="1:35" s="84" customFormat="1" x14ac:dyDescent="0.35">
      <c r="A663" s="4"/>
      <c r="B663" s="4"/>
      <c r="C663" s="80"/>
      <c r="D663" s="81"/>
      <c r="E663" s="154" t="str">
        <f>Inputs!E$163</f>
        <v>Royalty rate band 2 (sliding scale) (benchmark)</v>
      </c>
      <c r="F663" s="154" t="str">
        <f>Inputs!F$163</f>
        <v>%</v>
      </c>
      <c r="G663" s="206">
        <f>Inputs!G$163</f>
        <v>0.02</v>
      </c>
      <c r="H663" s="147"/>
      <c r="I663" s="178"/>
      <c r="J663" s="178"/>
      <c r="K663" s="178"/>
      <c r="L663" s="178"/>
      <c r="M663" s="178"/>
      <c r="N663" s="178"/>
      <c r="O663" s="178"/>
      <c r="P663" s="178"/>
      <c r="Q663" s="178"/>
      <c r="R663" s="178"/>
      <c r="S663" s="178"/>
      <c r="T663" s="178"/>
      <c r="U663" s="178"/>
      <c r="V663" s="178"/>
      <c r="W663" s="178"/>
      <c r="X663" s="178"/>
      <c r="Y663" s="178"/>
      <c r="Z663" s="178"/>
      <c r="AA663" s="178"/>
      <c r="AB663" s="178"/>
      <c r="AC663" s="178"/>
      <c r="AD663" s="178"/>
      <c r="AE663" s="178"/>
      <c r="AF663" s="178"/>
      <c r="AG663" s="178"/>
      <c r="AH663" s="178"/>
      <c r="AI663" s="178"/>
    </row>
    <row r="664" spans="1:35" s="84" customFormat="1" x14ac:dyDescent="0.35">
      <c r="A664" s="4"/>
      <c r="B664" s="4"/>
      <c r="C664" s="80"/>
      <c r="D664" s="81"/>
      <c r="E664" s="84" t="str">
        <f>E$635</f>
        <v>Royalty band 2 flag (sliding-scale slab) (benchmark)</v>
      </c>
      <c r="F664" s="84" t="str">
        <f>F$635</f>
        <v>flag</v>
      </c>
      <c r="H664" s="147"/>
      <c r="I664" s="84">
        <f>I$635</f>
        <v>0</v>
      </c>
      <c r="J664" s="178"/>
      <c r="K664" s="84">
        <f t="shared" ref="K664:AI664" si="256">K$635</f>
        <v>0</v>
      </c>
      <c r="L664" s="84">
        <f t="shared" si="256"/>
        <v>0</v>
      </c>
      <c r="M664" s="84">
        <f t="shared" si="256"/>
        <v>0</v>
      </c>
      <c r="N664" s="84">
        <f t="shared" si="256"/>
        <v>0</v>
      </c>
      <c r="O664" s="84">
        <f t="shared" si="256"/>
        <v>0</v>
      </c>
      <c r="P664" s="84">
        <f t="shared" si="256"/>
        <v>0</v>
      </c>
      <c r="Q664" s="84">
        <f t="shared" si="256"/>
        <v>0</v>
      </c>
      <c r="R664" s="84">
        <f t="shared" si="256"/>
        <v>0</v>
      </c>
      <c r="S664" s="84">
        <f t="shared" si="256"/>
        <v>0</v>
      </c>
      <c r="T664" s="84">
        <f t="shared" si="256"/>
        <v>0</v>
      </c>
      <c r="U664" s="84">
        <f t="shared" si="256"/>
        <v>0</v>
      </c>
      <c r="V664" s="84">
        <f t="shared" si="256"/>
        <v>0</v>
      </c>
      <c r="W664" s="84">
        <f t="shared" si="256"/>
        <v>0</v>
      </c>
      <c r="X664" s="84">
        <f t="shared" si="256"/>
        <v>0</v>
      </c>
      <c r="Y664" s="84">
        <f t="shared" si="256"/>
        <v>0</v>
      </c>
      <c r="Z664" s="84">
        <f t="shared" si="256"/>
        <v>0</v>
      </c>
      <c r="AA664" s="84">
        <f t="shared" si="256"/>
        <v>0</v>
      </c>
      <c r="AB664" s="84">
        <f t="shared" si="256"/>
        <v>0</v>
      </c>
      <c r="AC664" s="84">
        <f t="shared" si="256"/>
        <v>0</v>
      </c>
      <c r="AD664" s="84">
        <f t="shared" si="256"/>
        <v>0</v>
      </c>
      <c r="AE664" s="84">
        <f t="shared" si="256"/>
        <v>0</v>
      </c>
      <c r="AF664" s="84">
        <f t="shared" si="256"/>
        <v>0</v>
      </c>
      <c r="AG664" s="84">
        <f t="shared" si="256"/>
        <v>0</v>
      </c>
      <c r="AH664" s="84">
        <f t="shared" si="256"/>
        <v>0</v>
      </c>
      <c r="AI664" s="84">
        <f t="shared" si="256"/>
        <v>0</v>
      </c>
    </row>
    <row r="665" spans="1:35" s="84" customFormat="1" x14ac:dyDescent="0.35">
      <c r="A665" s="4"/>
      <c r="B665" s="4"/>
      <c r="C665" s="80"/>
      <c r="D665" s="81"/>
      <c r="E665" s="154" t="str">
        <f>Inputs!E$164</f>
        <v>Royalty rate band 3 (sliding scale) (benchmark)</v>
      </c>
      <c r="F665" s="154" t="str">
        <f>Inputs!F$164</f>
        <v>%</v>
      </c>
      <c r="G665" s="206">
        <f>Inputs!G$164</f>
        <v>0.03</v>
      </c>
      <c r="H665" s="147"/>
      <c r="I665" s="178"/>
      <c r="J665" s="178"/>
      <c r="K665" s="178"/>
      <c r="L665" s="178"/>
      <c r="M665" s="178"/>
      <c r="N665" s="178"/>
      <c r="O665" s="178"/>
      <c r="P665" s="178"/>
      <c r="Q665" s="178"/>
      <c r="R665" s="178"/>
      <c r="S665" s="178"/>
      <c r="T665" s="178"/>
      <c r="U665" s="178"/>
      <c r="V665" s="178"/>
      <c r="W665" s="178"/>
      <c r="X665" s="178"/>
      <c r="Y665" s="178"/>
      <c r="Z665" s="178"/>
      <c r="AA665" s="178"/>
      <c r="AB665" s="178"/>
      <c r="AC665" s="178"/>
      <c r="AD665" s="178"/>
      <c r="AE665" s="178"/>
      <c r="AF665" s="178"/>
      <c r="AG665" s="178"/>
      <c r="AH665" s="178"/>
      <c r="AI665" s="178"/>
    </row>
    <row r="666" spans="1:35" s="84" customFormat="1" x14ac:dyDescent="0.35">
      <c r="A666" s="4"/>
      <c r="B666" s="4"/>
      <c r="C666" s="80"/>
      <c r="D666" s="81"/>
      <c r="E666" s="84" t="str">
        <f>E$641</f>
        <v>Royalty band 3 flag (sliding-scale slab) (benchmark)</v>
      </c>
      <c r="F666" s="84" t="str">
        <f>F$641</f>
        <v>flag</v>
      </c>
      <c r="H666" s="147"/>
      <c r="I666" s="84">
        <f>I$641</f>
        <v>0</v>
      </c>
      <c r="J666" s="178"/>
      <c r="K666" s="84">
        <f t="shared" ref="K666:AI666" si="257">K$641</f>
        <v>0</v>
      </c>
      <c r="L666" s="84">
        <f t="shared" si="257"/>
        <v>0</v>
      </c>
      <c r="M666" s="84">
        <f t="shared" si="257"/>
        <v>0</v>
      </c>
      <c r="N666" s="84">
        <f t="shared" si="257"/>
        <v>0</v>
      </c>
      <c r="O666" s="84">
        <f t="shared" si="257"/>
        <v>0</v>
      </c>
      <c r="P666" s="84">
        <f t="shared" si="257"/>
        <v>0</v>
      </c>
      <c r="Q666" s="84">
        <f t="shared" si="257"/>
        <v>0</v>
      </c>
      <c r="R666" s="84">
        <f t="shared" si="257"/>
        <v>0</v>
      </c>
      <c r="S666" s="84">
        <f t="shared" si="257"/>
        <v>0</v>
      </c>
      <c r="T666" s="84">
        <f t="shared" si="257"/>
        <v>0</v>
      </c>
      <c r="U666" s="84">
        <f t="shared" si="257"/>
        <v>0</v>
      </c>
      <c r="V666" s="84">
        <f t="shared" si="257"/>
        <v>0</v>
      </c>
      <c r="W666" s="84">
        <f t="shared" si="257"/>
        <v>0</v>
      </c>
      <c r="X666" s="84">
        <f t="shared" si="257"/>
        <v>0</v>
      </c>
      <c r="Y666" s="84">
        <f t="shared" si="257"/>
        <v>0</v>
      </c>
      <c r="Z666" s="84">
        <f t="shared" si="257"/>
        <v>0</v>
      </c>
      <c r="AA666" s="84">
        <f t="shared" si="257"/>
        <v>0</v>
      </c>
      <c r="AB666" s="84">
        <f t="shared" si="257"/>
        <v>0</v>
      </c>
      <c r="AC666" s="84">
        <f t="shared" si="257"/>
        <v>0</v>
      </c>
      <c r="AD666" s="84">
        <f t="shared" si="257"/>
        <v>0</v>
      </c>
      <c r="AE666" s="84">
        <f t="shared" si="257"/>
        <v>0</v>
      </c>
      <c r="AF666" s="84">
        <f t="shared" si="257"/>
        <v>0</v>
      </c>
      <c r="AG666" s="84">
        <f t="shared" si="257"/>
        <v>0</v>
      </c>
      <c r="AH666" s="84">
        <f t="shared" si="257"/>
        <v>0</v>
      </c>
      <c r="AI666" s="84">
        <f t="shared" si="257"/>
        <v>0</v>
      </c>
    </row>
    <row r="667" spans="1:35" s="84" customFormat="1" x14ac:dyDescent="0.35">
      <c r="A667" s="4"/>
      <c r="B667" s="4"/>
      <c r="C667" s="80"/>
      <c r="D667" s="81"/>
      <c r="E667" s="154" t="str">
        <f>Inputs!E$165</f>
        <v>Royalty rate band 4 (sliding scale) (benchmark)</v>
      </c>
      <c r="F667" s="154" t="str">
        <f>Inputs!F$165</f>
        <v>%</v>
      </c>
      <c r="G667" s="206">
        <f>Inputs!G$165</f>
        <v>0.04</v>
      </c>
      <c r="H667" s="147"/>
      <c r="I667" s="178"/>
      <c r="J667" s="178"/>
      <c r="K667" s="178"/>
      <c r="L667" s="178"/>
      <c r="M667" s="178"/>
      <c r="N667" s="178"/>
      <c r="O667" s="178"/>
      <c r="P667" s="178"/>
      <c r="Q667" s="178"/>
      <c r="R667" s="178"/>
      <c r="S667" s="178"/>
      <c r="T667" s="178"/>
      <c r="U667" s="178"/>
      <c r="V667" s="178"/>
      <c r="W667" s="178"/>
      <c r="X667" s="178"/>
      <c r="Y667" s="178"/>
      <c r="Z667" s="178"/>
      <c r="AA667" s="178"/>
      <c r="AB667" s="178"/>
      <c r="AC667" s="178"/>
      <c r="AD667" s="178"/>
      <c r="AE667" s="178"/>
      <c r="AF667" s="178"/>
      <c r="AG667" s="178"/>
      <c r="AH667" s="178"/>
      <c r="AI667" s="178"/>
    </row>
    <row r="668" spans="1:35" s="84" customFormat="1" x14ac:dyDescent="0.35">
      <c r="A668" s="4"/>
      <c r="B668" s="4"/>
      <c r="C668" s="80"/>
      <c r="D668" s="81"/>
      <c r="E668" s="84" t="str">
        <f>E$647</f>
        <v>Royalty band 4 flag (sliding-scale slab) (benchmark)</v>
      </c>
      <c r="F668" s="84" t="str">
        <f>F$647</f>
        <v>flag</v>
      </c>
      <c r="H668" s="147"/>
      <c r="I668" s="84">
        <f>I$647</f>
        <v>0</v>
      </c>
      <c r="J668" s="178"/>
      <c r="K668" s="84">
        <f t="shared" ref="K668:AI668" si="258">K$647</f>
        <v>1</v>
      </c>
      <c r="L668" s="84">
        <f t="shared" si="258"/>
        <v>1</v>
      </c>
      <c r="M668" s="84">
        <f t="shared" si="258"/>
        <v>1</v>
      </c>
      <c r="N668" s="84">
        <f t="shared" si="258"/>
        <v>1</v>
      </c>
      <c r="O668" s="84">
        <f t="shared" si="258"/>
        <v>0</v>
      </c>
      <c r="P668" s="84">
        <f t="shared" si="258"/>
        <v>0</v>
      </c>
      <c r="Q668" s="84">
        <f t="shared" si="258"/>
        <v>0</v>
      </c>
      <c r="R668" s="84">
        <f t="shared" si="258"/>
        <v>0</v>
      </c>
      <c r="S668" s="84">
        <f t="shared" si="258"/>
        <v>0</v>
      </c>
      <c r="T668" s="84">
        <f t="shared" si="258"/>
        <v>0</v>
      </c>
      <c r="U668" s="84">
        <f t="shared" si="258"/>
        <v>0</v>
      </c>
      <c r="V668" s="84">
        <f t="shared" si="258"/>
        <v>0</v>
      </c>
      <c r="W668" s="84">
        <f t="shared" si="258"/>
        <v>0</v>
      </c>
      <c r="X668" s="84">
        <f t="shared" si="258"/>
        <v>0</v>
      </c>
      <c r="Y668" s="84">
        <f t="shared" si="258"/>
        <v>0</v>
      </c>
      <c r="Z668" s="84">
        <f t="shared" si="258"/>
        <v>0</v>
      </c>
      <c r="AA668" s="84">
        <f t="shared" si="258"/>
        <v>0</v>
      </c>
      <c r="AB668" s="84">
        <f t="shared" si="258"/>
        <v>0</v>
      </c>
      <c r="AC668" s="84">
        <f t="shared" si="258"/>
        <v>0</v>
      </c>
      <c r="AD668" s="84">
        <f t="shared" si="258"/>
        <v>0</v>
      </c>
      <c r="AE668" s="84">
        <f t="shared" si="258"/>
        <v>0</v>
      </c>
      <c r="AF668" s="84">
        <f t="shared" si="258"/>
        <v>0</v>
      </c>
      <c r="AG668" s="84">
        <f t="shared" si="258"/>
        <v>0</v>
      </c>
      <c r="AH668" s="84">
        <f t="shared" si="258"/>
        <v>0</v>
      </c>
      <c r="AI668" s="84">
        <f t="shared" si="258"/>
        <v>0</v>
      </c>
    </row>
    <row r="669" spans="1:35" s="84" customFormat="1" x14ac:dyDescent="0.35">
      <c r="A669" s="4"/>
      <c r="B669" s="4"/>
      <c r="C669" s="80"/>
      <c r="D669" s="81"/>
      <c r="E669" s="154" t="str">
        <f>Inputs!E$166</f>
        <v>Royalty rate band 5 (sliding scale) (benchmark)</v>
      </c>
      <c r="F669" s="154" t="str">
        <f>Inputs!F$166</f>
        <v>%</v>
      </c>
      <c r="G669" s="206">
        <f>Inputs!G$166</f>
        <v>0.05</v>
      </c>
      <c r="H669" s="147"/>
      <c r="I669" s="178"/>
      <c r="J669" s="178"/>
      <c r="K669" s="178"/>
      <c r="L669" s="178"/>
      <c r="M669" s="178"/>
      <c r="N669" s="178"/>
      <c r="O669" s="178"/>
      <c r="P669" s="178"/>
      <c r="Q669" s="178"/>
      <c r="R669" s="178"/>
      <c r="S669" s="178"/>
      <c r="T669" s="178"/>
      <c r="U669" s="178"/>
      <c r="V669" s="178"/>
      <c r="W669" s="178"/>
      <c r="X669" s="178"/>
      <c r="Y669" s="178"/>
      <c r="Z669" s="178"/>
      <c r="AA669" s="178"/>
      <c r="AB669" s="178"/>
      <c r="AC669" s="178"/>
      <c r="AD669" s="178"/>
      <c r="AE669" s="178"/>
      <c r="AF669" s="178"/>
      <c r="AG669" s="178"/>
      <c r="AH669" s="178"/>
      <c r="AI669" s="178"/>
    </row>
    <row r="670" spans="1:35" s="84" customFormat="1" x14ac:dyDescent="0.35">
      <c r="A670" s="4"/>
      <c r="B670" s="4"/>
      <c r="C670" s="80"/>
      <c r="D670" s="81"/>
      <c r="E670" s="84" t="str">
        <f>E$653</f>
        <v>Royalty band 5 flag (sliding-scale slab) (benchmark)</v>
      </c>
      <c r="F670" s="84" t="str">
        <f>F$653</f>
        <v>flag</v>
      </c>
      <c r="H670" s="147"/>
      <c r="I670" s="84">
        <f>I$653</f>
        <v>0</v>
      </c>
      <c r="J670" s="178"/>
      <c r="K670" s="84">
        <f t="shared" ref="K670:AI670" si="259">K$653</f>
        <v>0</v>
      </c>
      <c r="L670" s="84">
        <f t="shared" si="259"/>
        <v>0</v>
      </c>
      <c r="M670" s="84">
        <f t="shared" si="259"/>
        <v>0</v>
      </c>
      <c r="N670" s="84">
        <f t="shared" si="259"/>
        <v>0</v>
      </c>
      <c r="O670" s="84">
        <f t="shared" si="259"/>
        <v>1</v>
      </c>
      <c r="P670" s="84">
        <f t="shared" si="259"/>
        <v>1</v>
      </c>
      <c r="Q670" s="84">
        <f t="shared" si="259"/>
        <v>1</v>
      </c>
      <c r="R670" s="84">
        <f t="shared" si="259"/>
        <v>1</v>
      </c>
      <c r="S670" s="84">
        <f t="shared" si="259"/>
        <v>1</v>
      </c>
      <c r="T670" s="84">
        <f t="shared" si="259"/>
        <v>1</v>
      </c>
      <c r="U670" s="84">
        <f t="shared" si="259"/>
        <v>1</v>
      </c>
      <c r="V670" s="84">
        <f t="shared" si="259"/>
        <v>1</v>
      </c>
      <c r="W670" s="84">
        <f t="shared" si="259"/>
        <v>1</v>
      </c>
      <c r="X670" s="84">
        <f t="shared" si="259"/>
        <v>0</v>
      </c>
      <c r="Y670" s="84">
        <f t="shared" si="259"/>
        <v>0</v>
      </c>
      <c r="Z670" s="84">
        <f t="shared" si="259"/>
        <v>0</v>
      </c>
      <c r="AA670" s="84">
        <f t="shared" si="259"/>
        <v>0</v>
      </c>
      <c r="AB670" s="84">
        <f t="shared" si="259"/>
        <v>0</v>
      </c>
      <c r="AC670" s="84">
        <f t="shared" si="259"/>
        <v>0</v>
      </c>
      <c r="AD670" s="84">
        <f t="shared" si="259"/>
        <v>0</v>
      </c>
      <c r="AE670" s="84">
        <f t="shared" si="259"/>
        <v>0</v>
      </c>
      <c r="AF670" s="84">
        <f t="shared" si="259"/>
        <v>0</v>
      </c>
      <c r="AG670" s="84">
        <f t="shared" si="259"/>
        <v>0</v>
      </c>
      <c r="AH670" s="84">
        <f t="shared" si="259"/>
        <v>0</v>
      </c>
      <c r="AI670" s="84">
        <f t="shared" si="259"/>
        <v>0</v>
      </c>
    </row>
    <row r="671" spans="1:35" s="84" customFormat="1" x14ac:dyDescent="0.35">
      <c r="A671" s="4"/>
      <c r="B671" s="4"/>
      <c r="C671" s="80"/>
      <c r="D671" s="81"/>
      <c r="E671" s="154" t="str">
        <f>Inputs!E$167</f>
        <v>Royalty rate band 6 (sliding scale) (benchmark)</v>
      </c>
      <c r="F671" s="154" t="str">
        <f>Inputs!F$167</f>
        <v>%</v>
      </c>
      <c r="G671" s="206">
        <f>Inputs!G$167</f>
        <v>0.06</v>
      </c>
      <c r="H671" s="147"/>
      <c r="I671" s="178"/>
      <c r="J671" s="178"/>
      <c r="K671" s="178"/>
      <c r="L671" s="178"/>
      <c r="M671" s="178"/>
      <c r="N671" s="178"/>
      <c r="O671" s="178"/>
      <c r="P671" s="178"/>
      <c r="Q671" s="178"/>
      <c r="R671" s="178"/>
      <c r="S671" s="178"/>
      <c r="T671" s="178"/>
      <c r="U671" s="178"/>
      <c r="V671" s="178"/>
      <c r="W671" s="178"/>
      <c r="X671" s="178"/>
      <c r="Y671" s="178"/>
      <c r="Z671" s="178"/>
      <c r="AA671" s="178"/>
      <c r="AB671" s="178"/>
      <c r="AC671" s="178"/>
      <c r="AD671" s="178"/>
      <c r="AE671" s="178"/>
      <c r="AF671" s="178"/>
      <c r="AG671" s="178"/>
      <c r="AH671" s="178"/>
      <c r="AI671" s="178"/>
    </row>
    <row r="672" spans="1:35" s="84" customFormat="1" x14ac:dyDescent="0.35">
      <c r="A672" s="4"/>
      <c r="B672" s="4"/>
      <c r="C672" s="80"/>
      <c r="D672" s="81"/>
      <c r="E672" s="84" t="str">
        <f>E$658</f>
        <v>Royalty band 6 flag (sliding-scale slab) (benchmark)</v>
      </c>
      <c r="F672" s="84" t="str">
        <f>F$658</f>
        <v>flag</v>
      </c>
      <c r="H672" s="147"/>
      <c r="I672" s="84">
        <f>I$658</f>
        <v>0</v>
      </c>
      <c r="J672" s="178"/>
      <c r="K672" s="84">
        <f t="shared" ref="K672:AI672" si="260">K$658</f>
        <v>0</v>
      </c>
      <c r="L672" s="84">
        <f t="shared" si="260"/>
        <v>0</v>
      </c>
      <c r="M672" s="84">
        <f t="shared" si="260"/>
        <v>0</v>
      </c>
      <c r="N672" s="84">
        <f t="shared" si="260"/>
        <v>0</v>
      </c>
      <c r="O672" s="84">
        <f t="shared" si="260"/>
        <v>0</v>
      </c>
      <c r="P672" s="84">
        <f t="shared" si="260"/>
        <v>0</v>
      </c>
      <c r="Q672" s="84">
        <f t="shared" si="260"/>
        <v>0</v>
      </c>
      <c r="R672" s="84">
        <f t="shared" si="260"/>
        <v>0</v>
      </c>
      <c r="S672" s="84">
        <f t="shared" si="260"/>
        <v>0</v>
      </c>
      <c r="T672" s="84">
        <f t="shared" si="260"/>
        <v>0</v>
      </c>
      <c r="U672" s="84">
        <f t="shared" si="260"/>
        <v>0</v>
      </c>
      <c r="V672" s="84">
        <f t="shared" si="260"/>
        <v>0</v>
      </c>
      <c r="W672" s="84">
        <f t="shared" si="260"/>
        <v>0</v>
      </c>
      <c r="X672" s="84">
        <f t="shared" si="260"/>
        <v>1</v>
      </c>
      <c r="Y672" s="84">
        <f t="shared" si="260"/>
        <v>1</v>
      </c>
      <c r="Z672" s="84">
        <f t="shared" si="260"/>
        <v>1</v>
      </c>
      <c r="AA672" s="84">
        <f t="shared" si="260"/>
        <v>1</v>
      </c>
      <c r="AB672" s="84">
        <f t="shared" si="260"/>
        <v>1</v>
      </c>
      <c r="AC672" s="84">
        <f t="shared" si="260"/>
        <v>1</v>
      </c>
      <c r="AD672" s="84">
        <f t="shared" si="260"/>
        <v>1</v>
      </c>
      <c r="AE672" s="84">
        <f t="shared" si="260"/>
        <v>1</v>
      </c>
      <c r="AF672" s="84">
        <f t="shared" si="260"/>
        <v>1</v>
      </c>
      <c r="AG672" s="84">
        <f t="shared" si="260"/>
        <v>1</v>
      </c>
      <c r="AH672" s="84">
        <f t="shared" si="260"/>
        <v>1</v>
      </c>
      <c r="AI672" s="84">
        <f t="shared" si="260"/>
        <v>1</v>
      </c>
    </row>
    <row r="673" spans="1:35" s="84" customFormat="1" x14ac:dyDescent="0.35">
      <c r="A673" s="4"/>
      <c r="B673" s="4"/>
      <c r="C673" s="80"/>
      <c r="D673" s="81"/>
      <c r="E673" s="84" t="s">
        <v>436</v>
      </c>
      <c r="F673" s="84" t="s">
        <v>10</v>
      </c>
      <c r="G673" s="208"/>
      <c r="H673" s="147"/>
      <c r="I673" s="178"/>
      <c r="J673" s="178"/>
      <c r="K673" s="208">
        <f>($G661*K662)+($G663*K664)+($G665*K666)+($G667*K668)+($G669*K670)+($G671*K672)</f>
        <v>0.04</v>
      </c>
      <c r="L673" s="208">
        <f t="shared" ref="L673:AI673" si="261">($G661*L662)+($G663*L664)+($G665*L666)+($G667*L668)+($G669*L670)+($G671*L672)</f>
        <v>0.04</v>
      </c>
      <c r="M673" s="208">
        <f t="shared" si="261"/>
        <v>0.04</v>
      </c>
      <c r="N673" s="208">
        <f t="shared" si="261"/>
        <v>0.04</v>
      </c>
      <c r="O673" s="208">
        <f t="shared" si="261"/>
        <v>0.05</v>
      </c>
      <c r="P673" s="208">
        <f t="shared" si="261"/>
        <v>0.05</v>
      </c>
      <c r="Q673" s="208">
        <f t="shared" si="261"/>
        <v>0.05</v>
      </c>
      <c r="R673" s="208">
        <f t="shared" si="261"/>
        <v>0.05</v>
      </c>
      <c r="S673" s="208">
        <f t="shared" si="261"/>
        <v>0.05</v>
      </c>
      <c r="T673" s="208">
        <f t="shared" si="261"/>
        <v>0.05</v>
      </c>
      <c r="U673" s="208">
        <f t="shared" si="261"/>
        <v>0.05</v>
      </c>
      <c r="V673" s="208">
        <f t="shared" si="261"/>
        <v>0.05</v>
      </c>
      <c r="W673" s="208">
        <f t="shared" si="261"/>
        <v>0.05</v>
      </c>
      <c r="X673" s="208">
        <f t="shared" si="261"/>
        <v>0.06</v>
      </c>
      <c r="Y673" s="208">
        <f t="shared" si="261"/>
        <v>0.06</v>
      </c>
      <c r="Z673" s="208">
        <f t="shared" si="261"/>
        <v>0.06</v>
      </c>
      <c r="AA673" s="208">
        <f t="shared" si="261"/>
        <v>0.06</v>
      </c>
      <c r="AB673" s="208">
        <f t="shared" si="261"/>
        <v>0.06</v>
      </c>
      <c r="AC673" s="208">
        <f t="shared" si="261"/>
        <v>0.06</v>
      </c>
      <c r="AD673" s="208">
        <f t="shared" si="261"/>
        <v>0.06</v>
      </c>
      <c r="AE673" s="208">
        <f t="shared" si="261"/>
        <v>0.06</v>
      </c>
      <c r="AF673" s="208">
        <f t="shared" si="261"/>
        <v>0.06</v>
      </c>
      <c r="AG673" s="208">
        <f t="shared" si="261"/>
        <v>0.06</v>
      </c>
      <c r="AH673" s="208">
        <f t="shared" si="261"/>
        <v>0.06</v>
      </c>
      <c r="AI673" s="208">
        <f t="shared" si="261"/>
        <v>0.06</v>
      </c>
    </row>
    <row r="674" spans="1:35" s="84" customFormat="1" x14ac:dyDescent="0.35">
      <c r="A674" s="4"/>
      <c r="B674" s="4"/>
      <c r="C674" s="80"/>
      <c r="D674" s="81"/>
      <c r="G674" s="147"/>
      <c r="H674" s="147"/>
      <c r="I674" s="178"/>
      <c r="J674" s="178"/>
      <c r="K674" s="178"/>
      <c r="L674" s="178"/>
      <c r="M674" s="178"/>
      <c r="N674" s="178"/>
      <c r="O674" s="178"/>
      <c r="P674" s="178"/>
      <c r="Q674" s="178"/>
      <c r="R674" s="178"/>
      <c r="S674" s="178"/>
      <c r="T674" s="178"/>
      <c r="U674" s="178"/>
      <c r="V674" s="178"/>
      <c r="W674" s="178"/>
      <c r="X674" s="178"/>
      <c r="Y674" s="178"/>
      <c r="Z674" s="178"/>
      <c r="AA674" s="178"/>
      <c r="AB674" s="178"/>
      <c r="AC674" s="178"/>
      <c r="AD674" s="178"/>
      <c r="AE674" s="178"/>
      <c r="AF674" s="178"/>
      <c r="AG674" s="178"/>
      <c r="AH674" s="178"/>
      <c r="AI674" s="178"/>
    </row>
    <row r="675" spans="1:35" s="84" customFormat="1" x14ac:dyDescent="0.35">
      <c r="A675" s="4"/>
      <c r="B675" s="4"/>
      <c r="C675" s="80"/>
      <c r="D675" s="81" t="s">
        <v>696</v>
      </c>
      <c r="G675" s="147"/>
      <c r="H675" s="147"/>
      <c r="I675" s="178"/>
      <c r="J675" s="178"/>
      <c r="K675" s="178"/>
      <c r="L675" s="178"/>
      <c r="M675" s="178"/>
      <c r="N675" s="178"/>
      <c r="O675" s="178"/>
      <c r="P675" s="178"/>
      <c r="Q675" s="178"/>
      <c r="R675" s="178"/>
      <c r="S675" s="178"/>
      <c r="T675" s="178"/>
      <c r="U675" s="178"/>
      <c r="V675" s="178"/>
      <c r="W675" s="178"/>
      <c r="X675" s="178"/>
      <c r="Y675" s="178"/>
      <c r="Z675" s="178"/>
      <c r="AA675" s="178"/>
      <c r="AB675" s="178"/>
      <c r="AC675" s="178"/>
      <c r="AD675" s="178"/>
      <c r="AE675" s="178"/>
      <c r="AF675" s="178"/>
      <c r="AG675" s="178"/>
      <c r="AH675" s="178"/>
      <c r="AI675" s="178"/>
    </row>
    <row r="676" spans="1:35" s="84" customFormat="1" x14ac:dyDescent="0.35">
      <c r="A676" s="4"/>
      <c r="B676" s="4"/>
      <c r="C676" s="80"/>
      <c r="D676" s="81"/>
      <c r="E676" s="84" t="str">
        <f>E$494</f>
        <v>Mining company revenues in nominal terms (original)</v>
      </c>
      <c r="F676" s="84" t="str">
        <f>F$494</f>
        <v>M$, nominal</v>
      </c>
      <c r="G676" s="147"/>
      <c r="H676" s="147"/>
      <c r="I676" s="178">
        <f>I$494</f>
        <v>2755.3408158404704</v>
      </c>
      <c r="J676" s="178"/>
      <c r="K676" s="178">
        <f t="shared" ref="K676:AI676" si="262">K$494</f>
        <v>0</v>
      </c>
      <c r="L676" s="178">
        <f t="shared" si="262"/>
        <v>0</v>
      </c>
      <c r="M676" s="178">
        <f t="shared" si="262"/>
        <v>96.183215049222554</v>
      </c>
      <c r="N676" s="178">
        <f t="shared" si="262"/>
        <v>130.80917246694267</v>
      </c>
      <c r="O676" s="178">
        <f t="shared" si="262"/>
        <v>133.42535591628155</v>
      </c>
      <c r="P676" s="178">
        <f t="shared" si="262"/>
        <v>136.09386303460718</v>
      </c>
      <c r="Q676" s="178">
        <f t="shared" si="262"/>
        <v>138.81574029529932</v>
      </c>
      <c r="R676" s="178">
        <f t="shared" si="262"/>
        <v>141.59205510120526</v>
      </c>
      <c r="S676" s="178">
        <f t="shared" si="262"/>
        <v>144.42389620322939</v>
      </c>
      <c r="T676" s="178">
        <f t="shared" si="262"/>
        <v>147.31237412729399</v>
      </c>
      <c r="U676" s="178">
        <f t="shared" si="262"/>
        <v>150.25862160983988</v>
      </c>
      <c r="V676" s="178">
        <f t="shared" si="262"/>
        <v>153.26379404203664</v>
      </c>
      <c r="W676" s="178">
        <f t="shared" si="262"/>
        <v>156.32906992287741</v>
      </c>
      <c r="X676" s="178">
        <f t="shared" si="262"/>
        <v>159.45565132133493</v>
      </c>
      <c r="Y676" s="178">
        <f t="shared" si="262"/>
        <v>162.64476434776165</v>
      </c>
      <c r="Z676" s="178">
        <f t="shared" si="262"/>
        <v>165.89765963471683</v>
      </c>
      <c r="AA676" s="178">
        <f t="shared" si="262"/>
        <v>169.21561282741121</v>
      </c>
      <c r="AB676" s="178">
        <f t="shared" si="262"/>
        <v>172.59992508395945</v>
      </c>
      <c r="AC676" s="178">
        <f t="shared" si="262"/>
        <v>176.0519235856386</v>
      </c>
      <c r="AD676" s="178">
        <f t="shared" si="262"/>
        <v>179.57296205735136</v>
      </c>
      <c r="AE676" s="178">
        <f t="shared" si="262"/>
        <v>41.395159213460481</v>
      </c>
      <c r="AF676" s="178">
        <f t="shared" si="262"/>
        <v>0</v>
      </c>
      <c r="AG676" s="178">
        <f t="shared" si="262"/>
        <v>0</v>
      </c>
      <c r="AH676" s="178">
        <f t="shared" si="262"/>
        <v>0</v>
      </c>
      <c r="AI676" s="178">
        <f t="shared" si="262"/>
        <v>0</v>
      </c>
    </row>
    <row r="677" spans="1:35" s="84" customFormat="1" x14ac:dyDescent="0.35">
      <c r="A677" s="4"/>
      <c r="B677" s="4"/>
      <c r="C677" s="80"/>
      <c r="D677" s="81"/>
      <c r="E677" s="84" t="str">
        <f>E$673</f>
        <v>Royalty rate (sliding-scale slab) (benchmark)</v>
      </c>
      <c r="F677" s="84" t="str">
        <f>F$673</f>
        <v>%</v>
      </c>
      <c r="G677" s="208"/>
      <c r="H677" s="147"/>
      <c r="I677" s="178"/>
      <c r="J677" s="178"/>
      <c r="K677" s="208">
        <f t="shared" ref="K677:AI677" si="263">K$673</f>
        <v>0.04</v>
      </c>
      <c r="L677" s="208">
        <f t="shared" si="263"/>
        <v>0.04</v>
      </c>
      <c r="M677" s="208">
        <f t="shared" si="263"/>
        <v>0.04</v>
      </c>
      <c r="N677" s="208">
        <f t="shared" si="263"/>
        <v>0.04</v>
      </c>
      <c r="O677" s="208">
        <f t="shared" si="263"/>
        <v>0.05</v>
      </c>
      <c r="P677" s="208">
        <f t="shared" si="263"/>
        <v>0.05</v>
      </c>
      <c r="Q677" s="208">
        <f t="shared" si="263"/>
        <v>0.05</v>
      </c>
      <c r="R677" s="208">
        <f t="shared" si="263"/>
        <v>0.05</v>
      </c>
      <c r="S677" s="208">
        <f t="shared" si="263"/>
        <v>0.05</v>
      </c>
      <c r="T677" s="208">
        <f t="shared" si="263"/>
        <v>0.05</v>
      </c>
      <c r="U677" s="208">
        <f t="shared" si="263"/>
        <v>0.05</v>
      </c>
      <c r="V677" s="208">
        <f t="shared" si="263"/>
        <v>0.05</v>
      </c>
      <c r="W677" s="208">
        <f t="shared" si="263"/>
        <v>0.05</v>
      </c>
      <c r="X677" s="208">
        <f t="shared" si="263"/>
        <v>0.06</v>
      </c>
      <c r="Y677" s="208">
        <f t="shared" si="263"/>
        <v>0.06</v>
      </c>
      <c r="Z677" s="208">
        <f t="shared" si="263"/>
        <v>0.06</v>
      </c>
      <c r="AA677" s="208">
        <f t="shared" si="263"/>
        <v>0.06</v>
      </c>
      <c r="AB677" s="208">
        <f t="shared" si="263"/>
        <v>0.06</v>
      </c>
      <c r="AC677" s="208">
        <f t="shared" si="263"/>
        <v>0.06</v>
      </c>
      <c r="AD677" s="208">
        <f t="shared" si="263"/>
        <v>0.06</v>
      </c>
      <c r="AE677" s="208">
        <f t="shared" si="263"/>
        <v>0.06</v>
      </c>
      <c r="AF677" s="208">
        <f t="shared" si="263"/>
        <v>0.06</v>
      </c>
      <c r="AG677" s="208">
        <f t="shared" si="263"/>
        <v>0.06</v>
      </c>
      <c r="AH677" s="208">
        <f t="shared" si="263"/>
        <v>0.06</v>
      </c>
      <c r="AI677" s="208">
        <f t="shared" si="263"/>
        <v>0.06</v>
      </c>
    </row>
    <row r="678" spans="1:35" s="84" customFormat="1" x14ac:dyDescent="0.35">
      <c r="A678" s="4"/>
      <c r="B678" s="4"/>
      <c r="C678" s="80"/>
      <c r="D678" s="81"/>
      <c r="E678" s="84" t="s">
        <v>697</v>
      </c>
      <c r="F678" s="84" t="s">
        <v>641</v>
      </c>
      <c r="G678" s="147"/>
      <c r="H678" s="147"/>
      <c r="I678" s="178">
        <f>SUM(K678:AI678)</f>
        <v>147.76545349757822</v>
      </c>
      <c r="J678" s="178"/>
      <c r="K678" s="178">
        <f>K676*K677</f>
        <v>0</v>
      </c>
      <c r="L678" s="178">
        <f t="shared" ref="L678:AI678" si="264">L676*L677</f>
        <v>0</v>
      </c>
      <c r="M678" s="178">
        <f t="shared" si="264"/>
        <v>3.8473286019689024</v>
      </c>
      <c r="N678" s="178">
        <f t="shared" si="264"/>
        <v>5.2323668986777072</v>
      </c>
      <c r="O678" s="178">
        <f t="shared" si="264"/>
        <v>6.671267795814078</v>
      </c>
      <c r="P678" s="178">
        <f t="shared" si="264"/>
        <v>6.8046931517303593</v>
      </c>
      <c r="Q678" s="178">
        <f t="shared" si="264"/>
        <v>6.9407870147649664</v>
      </c>
      <c r="R678" s="178">
        <f t="shared" si="264"/>
        <v>7.0796027550602636</v>
      </c>
      <c r="S678" s="178">
        <f t="shared" si="264"/>
        <v>7.22119481016147</v>
      </c>
      <c r="T678" s="178">
        <f t="shared" si="264"/>
        <v>7.3656187063646996</v>
      </c>
      <c r="U678" s="178">
        <f t="shared" si="264"/>
        <v>7.5129310804919944</v>
      </c>
      <c r="V678" s="178">
        <f t="shared" si="264"/>
        <v>7.6631897021018318</v>
      </c>
      <c r="W678" s="178">
        <f t="shared" si="264"/>
        <v>7.816453496143871</v>
      </c>
      <c r="X678" s="178">
        <f t="shared" si="264"/>
        <v>9.5673390792800959</v>
      </c>
      <c r="Y678" s="178">
        <f t="shared" si="264"/>
        <v>9.7586858608656986</v>
      </c>
      <c r="Z678" s="178">
        <f t="shared" si="264"/>
        <v>9.9538595780830104</v>
      </c>
      <c r="AA678" s="178">
        <f t="shared" si="264"/>
        <v>10.152936769644672</v>
      </c>
      <c r="AB678" s="178">
        <f t="shared" si="264"/>
        <v>10.355995505037567</v>
      </c>
      <c r="AC678" s="178">
        <f t="shared" si="264"/>
        <v>10.563115415138316</v>
      </c>
      <c r="AD678" s="178">
        <f t="shared" si="264"/>
        <v>10.774377723441081</v>
      </c>
      <c r="AE678" s="178">
        <f t="shared" si="264"/>
        <v>2.4837095528076287</v>
      </c>
      <c r="AF678" s="178">
        <f t="shared" si="264"/>
        <v>0</v>
      </c>
      <c r="AG678" s="178">
        <f t="shared" si="264"/>
        <v>0</v>
      </c>
      <c r="AH678" s="178">
        <f t="shared" si="264"/>
        <v>0</v>
      </c>
      <c r="AI678" s="178">
        <f t="shared" si="264"/>
        <v>0</v>
      </c>
    </row>
    <row r="679" spans="1:35" s="84" customFormat="1" x14ac:dyDescent="0.35">
      <c r="A679" s="4"/>
      <c r="B679" s="4"/>
      <c r="C679" s="80"/>
      <c r="D679" s="81"/>
      <c r="G679" s="147"/>
      <c r="H679" s="147"/>
      <c r="I679" s="178"/>
      <c r="J679" s="178"/>
      <c r="K679" s="178"/>
      <c r="L679" s="178"/>
      <c r="M679" s="178"/>
      <c r="N679" s="178"/>
      <c r="O679" s="178"/>
      <c r="P679" s="178"/>
      <c r="Q679" s="178"/>
      <c r="R679" s="178"/>
      <c r="S679" s="178"/>
      <c r="T679" s="178"/>
      <c r="U679" s="178"/>
      <c r="V679" s="178"/>
      <c r="W679" s="178"/>
      <c r="X679" s="178"/>
      <c r="Y679" s="178"/>
      <c r="Z679" s="178"/>
      <c r="AA679" s="178"/>
      <c r="AB679" s="178"/>
      <c r="AC679" s="178"/>
      <c r="AD679" s="178"/>
      <c r="AE679" s="178"/>
      <c r="AF679" s="178"/>
      <c r="AG679" s="178"/>
      <c r="AH679" s="178"/>
      <c r="AI679" s="178"/>
    </row>
    <row r="680" spans="1:35" s="84" customFormat="1" x14ac:dyDescent="0.35">
      <c r="A680" s="4"/>
      <c r="B680" s="4"/>
      <c r="C680" s="80" t="s">
        <v>437</v>
      </c>
      <c r="D680" s="81"/>
      <c r="G680" s="147"/>
      <c r="H680" s="147"/>
      <c r="I680" s="178"/>
      <c r="J680" s="178"/>
      <c r="K680" s="178"/>
      <c r="L680" s="178"/>
      <c r="M680" s="178"/>
      <c r="N680" s="178"/>
      <c r="O680" s="178"/>
      <c r="P680" s="178"/>
      <c r="Q680" s="178"/>
      <c r="R680" s="178"/>
      <c r="S680" s="178"/>
      <c r="T680" s="178"/>
      <c r="U680" s="178"/>
      <c r="V680" s="178"/>
      <c r="W680" s="178"/>
      <c r="X680" s="178"/>
      <c r="Y680" s="178"/>
      <c r="Z680" s="178"/>
      <c r="AA680" s="178"/>
      <c r="AB680" s="178"/>
      <c r="AC680" s="178"/>
      <c r="AD680" s="178"/>
      <c r="AE680" s="178"/>
      <c r="AF680" s="178"/>
      <c r="AG680" s="178"/>
      <c r="AH680" s="178"/>
      <c r="AI680" s="178"/>
    </row>
    <row r="681" spans="1:35" s="84" customFormat="1" x14ac:dyDescent="0.35">
      <c r="A681" s="4"/>
      <c r="B681" s="4"/>
      <c r="C681" s="80"/>
      <c r="D681" s="81"/>
      <c r="G681" s="147"/>
      <c r="H681" s="147"/>
      <c r="I681" s="178"/>
      <c r="J681" s="178"/>
      <c r="K681" s="178"/>
      <c r="L681" s="178"/>
      <c r="M681" s="178"/>
      <c r="N681" s="178"/>
      <c r="O681" s="178"/>
      <c r="P681" s="178"/>
      <c r="Q681" s="178"/>
      <c r="R681" s="178"/>
      <c r="S681" s="178"/>
      <c r="T681" s="178"/>
      <c r="U681" s="178"/>
      <c r="V681" s="178"/>
      <c r="W681" s="178"/>
      <c r="X681" s="178"/>
      <c r="Y681" s="178"/>
      <c r="Z681" s="178"/>
      <c r="AA681" s="178"/>
      <c r="AB681" s="178"/>
      <c r="AC681" s="178"/>
      <c r="AD681" s="178"/>
      <c r="AE681" s="178"/>
      <c r="AF681" s="178"/>
      <c r="AG681" s="178"/>
      <c r="AH681" s="178"/>
      <c r="AI681" s="178"/>
    </row>
    <row r="682" spans="1:35" s="84" customFormat="1" x14ac:dyDescent="0.35">
      <c r="A682" s="4"/>
      <c r="B682" s="4"/>
      <c r="C682" s="80"/>
      <c r="D682" s="81" t="s">
        <v>342</v>
      </c>
      <c r="G682" s="147"/>
      <c r="H682" s="147"/>
      <c r="I682" s="178"/>
      <c r="J682" s="178"/>
      <c r="K682" s="178"/>
      <c r="L682" s="178"/>
      <c r="M682" s="178"/>
      <c r="N682" s="178"/>
      <c r="O682" s="178"/>
      <c r="P682" s="178"/>
      <c r="Q682" s="178"/>
      <c r="R682" s="178"/>
      <c r="S682" s="178"/>
      <c r="T682" s="178"/>
      <c r="U682" s="178"/>
      <c r="V682" s="178"/>
      <c r="W682" s="178"/>
      <c r="X682" s="178"/>
      <c r="Y682" s="178"/>
      <c r="Z682" s="178"/>
      <c r="AA682" s="178"/>
      <c r="AB682" s="178"/>
      <c r="AC682" s="178"/>
      <c r="AD682" s="178"/>
      <c r="AE682" s="178"/>
      <c r="AF682" s="178"/>
      <c r="AG682" s="178"/>
      <c r="AH682" s="178"/>
      <c r="AI682" s="178"/>
    </row>
    <row r="683" spans="1:35" s="154" customFormat="1" x14ac:dyDescent="0.35">
      <c r="A683" s="15"/>
      <c r="B683" s="15"/>
      <c r="C683" s="152"/>
      <c r="D683" s="153"/>
      <c r="E683" s="154" t="str">
        <f>Inputs!E$150</f>
        <v>Royalty holiday period (benchmark)</v>
      </c>
      <c r="F683" s="154" t="str">
        <f>Inputs!F$150</f>
        <v>years</v>
      </c>
      <c r="G683" s="154">
        <f>Inputs!G$150</f>
        <v>0</v>
      </c>
      <c r="H683" s="155"/>
      <c r="I683" s="180"/>
      <c r="J683" s="180"/>
      <c r="K683" s="180"/>
      <c r="L683" s="180"/>
      <c r="M683" s="180"/>
      <c r="N683" s="180"/>
      <c r="O683" s="180"/>
      <c r="P683" s="180"/>
      <c r="Q683" s="180"/>
      <c r="R683" s="180"/>
      <c r="S683" s="180"/>
      <c r="T683" s="180"/>
      <c r="U683" s="180"/>
      <c r="V683" s="180"/>
      <c r="W683" s="180"/>
      <c r="X683" s="180"/>
      <c r="Y683" s="180"/>
      <c r="Z683" s="180"/>
      <c r="AA683" s="180"/>
      <c r="AB683" s="180"/>
      <c r="AC683" s="180"/>
      <c r="AD683" s="180"/>
      <c r="AE683" s="180"/>
      <c r="AF683" s="180"/>
      <c r="AG683" s="180"/>
      <c r="AH683" s="180"/>
      <c r="AI683" s="180"/>
    </row>
    <row r="684" spans="1:35" s="158" customFormat="1" x14ac:dyDescent="0.35">
      <c r="A684" s="11"/>
      <c r="B684" s="11"/>
      <c r="C684" s="156"/>
      <c r="D684" s="157"/>
      <c r="E684" s="158" t="str">
        <f>'T&amp;E'!E$10</f>
        <v>Project model counter</v>
      </c>
      <c r="F684" s="158" t="str">
        <f>'T&amp;E'!F$10</f>
        <v>year #</v>
      </c>
      <c r="I684" s="194"/>
      <c r="J684" s="194"/>
      <c r="K684" s="158">
        <f>'T&amp;E'!K$10</f>
        <v>1</v>
      </c>
      <c r="L684" s="158">
        <f>'T&amp;E'!L$10</f>
        <v>2</v>
      </c>
      <c r="M684" s="158">
        <f>'T&amp;E'!M$10</f>
        <v>3</v>
      </c>
      <c r="N684" s="158">
        <f>'T&amp;E'!N$10</f>
        <v>4</v>
      </c>
      <c r="O684" s="158">
        <f>'T&amp;E'!O$10</f>
        <v>5</v>
      </c>
      <c r="P684" s="158">
        <f>'T&amp;E'!P$10</f>
        <v>6</v>
      </c>
      <c r="Q684" s="158">
        <f>'T&amp;E'!Q$10</f>
        <v>7</v>
      </c>
      <c r="R684" s="158">
        <f>'T&amp;E'!R$10</f>
        <v>8</v>
      </c>
      <c r="S684" s="158">
        <f>'T&amp;E'!S$10</f>
        <v>9</v>
      </c>
      <c r="T684" s="158">
        <f>'T&amp;E'!T$10</f>
        <v>10</v>
      </c>
      <c r="U684" s="158">
        <f>'T&amp;E'!U$10</f>
        <v>11</v>
      </c>
      <c r="V684" s="158">
        <f>'T&amp;E'!V$10</f>
        <v>12</v>
      </c>
      <c r="W684" s="158">
        <f>'T&amp;E'!W$10</f>
        <v>13</v>
      </c>
      <c r="X684" s="158">
        <f>'T&amp;E'!X$10</f>
        <v>14</v>
      </c>
      <c r="Y684" s="158">
        <f>'T&amp;E'!Y$10</f>
        <v>15</v>
      </c>
      <c r="Z684" s="158">
        <f>'T&amp;E'!Z$10</f>
        <v>16</v>
      </c>
      <c r="AA684" s="158">
        <f>'T&amp;E'!AA$10</f>
        <v>17</v>
      </c>
      <c r="AB684" s="158">
        <f>'T&amp;E'!AB$10</f>
        <v>18</v>
      </c>
      <c r="AC684" s="158">
        <f>'T&amp;E'!AC$10</f>
        <v>19</v>
      </c>
      <c r="AD684" s="158">
        <f>'T&amp;E'!AD$10</f>
        <v>20</v>
      </c>
      <c r="AE684" s="158">
        <f>'T&amp;E'!AE$10</f>
        <v>21</v>
      </c>
      <c r="AF684" s="158">
        <f>'T&amp;E'!AF$10</f>
        <v>22</v>
      </c>
      <c r="AG684" s="158">
        <f>'T&amp;E'!AG$10</f>
        <v>23</v>
      </c>
      <c r="AH684" s="158">
        <f>'T&amp;E'!AH$10</f>
        <v>24</v>
      </c>
      <c r="AI684" s="158">
        <f>'T&amp;E'!AI$10</f>
        <v>25</v>
      </c>
    </row>
    <row r="685" spans="1:35" s="84" customFormat="1" x14ac:dyDescent="0.35">
      <c r="A685" s="4"/>
      <c r="B685" s="4"/>
      <c r="C685" s="80"/>
      <c r="D685" s="81"/>
      <c r="E685" s="84" t="s">
        <v>284</v>
      </c>
      <c r="F685" s="84" t="s">
        <v>43</v>
      </c>
      <c r="G685" s="147"/>
      <c r="H685" s="147"/>
      <c r="I685" s="84">
        <f>SUM(K685:AI685)</f>
        <v>25</v>
      </c>
      <c r="J685" s="178"/>
      <c r="K685" s="84">
        <f>IF(K684&gt;$G683,1,0)</f>
        <v>1</v>
      </c>
      <c r="L685" s="84">
        <f t="shared" ref="L685:AI685" si="265">IF(L684&gt;$G683,1,0)</f>
        <v>1</v>
      </c>
      <c r="M685" s="84">
        <f t="shared" si="265"/>
        <v>1</v>
      </c>
      <c r="N685" s="84">
        <f t="shared" si="265"/>
        <v>1</v>
      </c>
      <c r="O685" s="84">
        <f t="shared" si="265"/>
        <v>1</v>
      </c>
      <c r="P685" s="84">
        <f t="shared" si="265"/>
        <v>1</v>
      </c>
      <c r="Q685" s="84">
        <f t="shared" si="265"/>
        <v>1</v>
      </c>
      <c r="R685" s="84">
        <f t="shared" si="265"/>
        <v>1</v>
      </c>
      <c r="S685" s="84">
        <f t="shared" si="265"/>
        <v>1</v>
      </c>
      <c r="T685" s="84">
        <f t="shared" si="265"/>
        <v>1</v>
      </c>
      <c r="U685" s="84">
        <f t="shared" si="265"/>
        <v>1</v>
      </c>
      <c r="V685" s="84">
        <f t="shared" si="265"/>
        <v>1</v>
      </c>
      <c r="W685" s="84">
        <f t="shared" si="265"/>
        <v>1</v>
      </c>
      <c r="X685" s="84">
        <f t="shared" si="265"/>
        <v>1</v>
      </c>
      <c r="Y685" s="84">
        <f t="shared" si="265"/>
        <v>1</v>
      </c>
      <c r="Z685" s="84">
        <f t="shared" si="265"/>
        <v>1</v>
      </c>
      <c r="AA685" s="84">
        <f t="shared" si="265"/>
        <v>1</v>
      </c>
      <c r="AB685" s="84">
        <f t="shared" si="265"/>
        <v>1</v>
      </c>
      <c r="AC685" s="84">
        <f t="shared" si="265"/>
        <v>1</v>
      </c>
      <c r="AD685" s="84">
        <f t="shared" si="265"/>
        <v>1</v>
      </c>
      <c r="AE685" s="84">
        <f t="shared" si="265"/>
        <v>1</v>
      </c>
      <c r="AF685" s="84">
        <f t="shared" si="265"/>
        <v>1</v>
      </c>
      <c r="AG685" s="84">
        <f t="shared" si="265"/>
        <v>1</v>
      </c>
      <c r="AH685" s="84">
        <f t="shared" si="265"/>
        <v>1</v>
      </c>
      <c r="AI685" s="84">
        <f t="shared" si="265"/>
        <v>1</v>
      </c>
    </row>
    <row r="686" spans="1:35" s="84" customFormat="1" x14ac:dyDescent="0.35">
      <c r="A686" s="4"/>
      <c r="B686" s="4"/>
      <c r="C686" s="80"/>
      <c r="D686" s="81"/>
      <c r="G686" s="147"/>
      <c r="H686" s="147"/>
      <c r="I686" s="178"/>
      <c r="J686" s="178"/>
      <c r="K686" s="178"/>
      <c r="L686" s="178"/>
      <c r="M686" s="178"/>
      <c r="N686" s="178"/>
      <c r="O686" s="178"/>
      <c r="P686" s="178"/>
      <c r="Q686" s="178"/>
      <c r="R686" s="178"/>
      <c r="S686" s="178"/>
      <c r="T686" s="178"/>
      <c r="U686" s="178"/>
      <c r="V686" s="178"/>
      <c r="W686" s="178"/>
      <c r="X686" s="178"/>
      <c r="Y686" s="178"/>
      <c r="Z686" s="178"/>
      <c r="AA686" s="178"/>
      <c r="AB686" s="178"/>
      <c r="AC686" s="178"/>
      <c r="AD686" s="178"/>
      <c r="AE686" s="178"/>
      <c r="AF686" s="178"/>
      <c r="AG686" s="178"/>
      <c r="AH686" s="178"/>
      <c r="AI686" s="178"/>
    </row>
    <row r="687" spans="1:35" s="84" customFormat="1" x14ac:dyDescent="0.35">
      <c r="A687" s="4"/>
      <c r="B687" s="4"/>
      <c r="C687" s="80"/>
      <c r="D687" s="81" t="s">
        <v>340</v>
      </c>
      <c r="G687" s="147"/>
      <c r="H687" s="147"/>
      <c r="I687" s="178"/>
      <c r="J687" s="178"/>
      <c r="K687" s="178"/>
      <c r="L687" s="178"/>
      <c r="M687" s="178"/>
      <c r="N687" s="178"/>
      <c r="O687" s="178"/>
      <c r="P687" s="178"/>
      <c r="Q687" s="178"/>
      <c r="R687" s="178"/>
      <c r="S687" s="178"/>
      <c r="T687" s="178"/>
      <c r="U687" s="178"/>
      <c r="V687" s="178"/>
      <c r="W687" s="178"/>
      <c r="X687" s="178"/>
      <c r="Y687" s="178"/>
      <c r="Z687" s="178"/>
      <c r="AA687" s="178"/>
      <c r="AB687" s="178"/>
      <c r="AC687" s="178"/>
      <c r="AD687" s="178"/>
      <c r="AE687" s="178"/>
      <c r="AF687" s="178"/>
      <c r="AG687" s="178"/>
      <c r="AH687" s="178"/>
      <c r="AI687" s="178"/>
    </row>
    <row r="688" spans="1:35" s="84" customFormat="1" x14ac:dyDescent="0.35">
      <c r="A688" s="4"/>
      <c r="B688" s="4"/>
      <c r="C688" s="80"/>
      <c r="D688" s="81"/>
      <c r="E688" s="84" t="str">
        <f>E$501</f>
        <v>Royalty in nominal terms (flat rate) (benchmark)</v>
      </c>
      <c r="F688" s="84" t="str">
        <f>F$501</f>
        <v>M$, nominal</v>
      </c>
      <c r="G688" s="147"/>
      <c r="H688" s="147"/>
      <c r="I688" s="178">
        <f>I$501</f>
        <v>137.76704079202352</v>
      </c>
      <c r="J688" s="178"/>
      <c r="K688" s="178">
        <f t="shared" ref="K688:AI688" si="266">K$501</f>
        <v>0</v>
      </c>
      <c r="L688" s="178">
        <f t="shared" si="266"/>
        <v>0</v>
      </c>
      <c r="M688" s="178">
        <f t="shared" si="266"/>
        <v>4.8091607524611284</v>
      </c>
      <c r="N688" s="178">
        <f t="shared" si="266"/>
        <v>6.540458623347134</v>
      </c>
      <c r="O688" s="178">
        <f t="shared" si="266"/>
        <v>6.671267795814078</v>
      </c>
      <c r="P688" s="178">
        <f t="shared" si="266"/>
        <v>6.8046931517303593</v>
      </c>
      <c r="Q688" s="178">
        <f t="shared" si="266"/>
        <v>6.9407870147649664</v>
      </c>
      <c r="R688" s="178">
        <f t="shared" si="266"/>
        <v>7.0796027550602636</v>
      </c>
      <c r="S688" s="178">
        <f t="shared" si="266"/>
        <v>7.22119481016147</v>
      </c>
      <c r="T688" s="178">
        <f t="shared" si="266"/>
        <v>7.3656187063646996</v>
      </c>
      <c r="U688" s="178">
        <f t="shared" si="266"/>
        <v>7.5129310804919944</v>
      </c>
      <c r="V688" s="178">
        <f t="shared" si="266"/>
        <v>7.6631897021018318</v>
      </c>
      <c r="W688" s="178">
        <f t="shared" si="266"/>
        <v>7.816453496143871</v>
      </c>
      <c r="X688" s="178">
        <f t="shared" si="266"/>
        <v>7.9727825660667468</v>
      </c>
      <c r="Y688" s="178">
        <f t="shared" si="266"/>
        <v>8.1322382173880836</v>
      </c>
      <c r="Z688" s="178">
        <f t="shared" si="266"/>
        <v>8.2948829817358423</v>
      </c>
      <c r="AA688" s="178">
        <f t="shared" si="266"/>
        <v>8.46078064137056</v>
      </c>
      <c r="AB688" s="178">
        <f t="shared" si="266"/>
        <v>8.6299962541979731</v>
      </c>
      <c r="AC688" s="178">
        <f t="shared" si="266"/>
        <v>8.8025961792819309</v>
      </c>
      <c r="AD688" s="178">
        <f t="shared" si="266"/>
        <v>8.9786481028675684</v>
      </c>
      <c r="AE688" s="178">
        <f t="shared" si="266"/>
        <v>2.0697579606730243</v>
      </c>
      <c r="AF688" s="178">
        <f t="shared" si="266"/>
        <v>0</v>
      </c>
      <c r="AG688" s="178">
        <f t="shared" si="266"/>
        <v>0</v>
      </c>
      <c r="AH688" s="178">
        <f t="shared" si="266"/>
        <v>0</v>
      </c>
      <c r="AI688" s="178">
        <f t="shared" si="266"/>
        <v>0</v>
      </c>
    </row>
    <row r="689" spans="1:35" s="84" customFormat="1" x14ac:dyDescent="0.35">
      <c r="A689" s="4"/>
      <c r="B689" s="4"/>
      <c r="C689" s="80"/>
      <c r="D689" s="81"/>
      <c r="E689" s="84" t="str">
        <f>E$622</f>
        <v>Royalty in nominal terms (sliding-scale slice) (benchmark)</v>
      </c>
      <c r="F689" s="84" t="str">
        <f>F$622</f>
        <v>M$, nominal</v>
      </c>
      <c r="G689" s="147"/>
      <c r="H689" s="147"/>
      <c r="I689" s="178">
        <f>I$622</f>
        <v>84.057688343240827</v>
      </c>
      <c r="J689" s="178"/>
      <c r="K689" s="178">
        <f t="shared" ref="K689:AI689" si="267">K$622</f>
        <v>0</v>
      </c>
      <c r="L689" s="178">
        <f t="shared" si="267"/>
        <v>0</v>
      </c>
      <c r="M689" s="178">
        <f t="shared" si="267"/>
        <v>2.0770419375865394</v>
      </c>
      <c r="N689" s="178">
        <f t="shared" si="267"/>
        <v>2.8719846795012232</v>
      </c>
      <c r="O689" s="178">
        <f t="shared" si="267"/>
        <v>2.999562121539546</v>
      </c>
      <c r="P689" s="178">
        <f t="shared" si="267"/>
        <v>3.1329874774558273</v>
      </c>
      <c r="Q689" s="178">
        <f t="shared" si="267"/>
        <v>3.2690813404904353</v>
      </c>
      <c r="R689" s="178">
        <f t="shared" si="267"/>
        <v>3.4078970807857329</v>
      </c>
      <c r="S689" s="178">
        <f t="shared" si="267"/>
        <v>3.5494891358869385</v>
      </c>
      <c r="T689" s="178">
        <f t="shared" si="267"/>
        <v>3.6939130320901676</v>
      </c>
      <c r="U689" s="178">
        <f t="shared" si="267"/>
        <v>3.841225406217462</v>
      </c>
      <c r="V689" s="178">
        <f t="shared" si="267"/>
        <v>3.9914840278273012</v>
      </c>
      <c r="W689" s="178">
        <f t="shared" si="267"/>
        <v>4.1447478218693394</v>
      </c>
      <c r="X689" s="178">
        <f t="shared" si="267"/>
        <v>5.8956334050055643</v>
      </c>
      <c r="Y689" s="178">
        <f t="shared" si="267"/>
        <v>6.086980186591167</v>
      </c>
      <c r="Z689" s="178">
        <f t="shared" si="267"/>
        <v>6.2821539038084788</v>
      </c>
      <c r="AA689" s="178">
        <f t="shared" si="267"/>
        <v>6.4812310953701413</v>
      </c>
      <c r="AB689" s="178">
        <f t="shared" si="267"/>
        <v>6.684289830763035</v>
      </c>
      <c r="AC689" s="178">
        <f t="shared" si="267"/>
        <v>6.8914097408637849</v>
      </c>
      <c r="AD689" s="178">
        <f t="shared" si="267"/>
        <v>7.1026720491665518</v>
      </c>
      <c r="AE689" s="178">
        <f t="shared" si="267"/>
        <v>1.6539040704215879</v>
      </c>
      <c r="AF689" s="178">
        <f t="shared" si="267"/>
        <v>0</v>
      </c>
      <c r="AG689" s="178">
        <f t="shared" si="267"/>
        <v>0</v>
      </c>
      <c r="AH689" s="178">
        <f t="shared" si="267"/>
        <v>0</v>
      </c>
      <c r="AI689" s="178">
        <f t="shared" si="267"/>
        <v>0</v>
      </c>
    </row>
    <row r="690" spans="1:35" s="84" customFormat="1" x14ac:dyDescent="0.35">
      <c r="A690" s="4"/>
      <c r="B690" s="4"/>
      <c r="C690" s="80"/>
      <c r="D690" s="81"/>
      <c r="E690" s="84" t="str">
        <f>E$678</f>
        <v>Royalty as sliding-scale slab in nominal terms (benchmark)</v>
      </c>
      <c r="F690" s="84" t="str">
        <f>F$678</f>
        <v>M$, nominal</v>
      </c>
      <c r="G690" s="147"/>
      <c r="H690" s="147"/>
      <c r="I690" s="178">
        <f>I$678</f>
        <v>147.76545349757822</v>
      </c>
      <c r="J690" s="178"/>
      <c r="K690" s="178">
        <f t="shared" ref="K690:AI690" si="268">K$678</f>
        <v>0</v>
      </c>
      <c r="L690" s="178">
        <f t="shared" si="268"/>
        <v>0</v>
      </c>
      <c r="M690" s="178">
        <f t="shared" si="268"/>
        <v>3.8473286019689024</v>
      </c>
      <c r="N690" s="178">
        <f t="shared" si="268"/>
        <v>5.2323668986777072</v>
      </c>
      <c r="O690" s="178">
        <f t="shared" si="268"/>
        <v>6.671267795814078</v>
      </c>
      <c r="P690" s="178">
        <f t="shared" si="268"/>
        <v>6.8046931517303593</v>
      </c>
      <c r="Q690" s="178">
        <f t="shared" si="268"/>
        <v>6.9407870147649664</v>
      </c>
      <c r="R690" s="178">
        <f t="shared" si="268"/>
        <v>7.0796027550602636</v>
      </c>
      <c r="S690" s="178">
        <f t="shared" si="268"/>
        <v>7.22119481016147</v>
      </c>
      <c r="T690" s="178">
        <f t="shared" si="268"/>
        <v>7.3656187063646996</v>
      </c>
      <c r="U690" s="178">
        <f t="shared" si="268"/>
        <v>7.5129310804919944</v>
      </c>
      <c r="V690" s="178">
        <f t="shared" si="268"/>
        <v>7.6631897021018318</v>
      </c>
      <c r="W690" s="178">
        <f t="shared" si="268"/>
        <v>7.816453496143871</v>
      </c>
      <c r="X690" s="178">
        <f t="shared" si="268"/>
        <v>9.5673390792800959</v>
      </c>
      <c r="Y690" s="178">
        <f t="shared" si="268"/>
        <v>9.7586858608656986</v>
      </c>
      <c r="Z690" s="178">
        <f t="shared" si="268"/>
        <v>9.9538595780830104</v>
      </c>
      <c r="AA690" s="178">
        <f t="shared" si="268"/>
        <v>10.152936769644672</v>
      </c>
      <c r="AB690" s="178">
        <f t="shared" si="268"/>
        <v>10.355995505037567</v>
      </c>
      <c r="AC690" s="178">
        <f t="shared" si="268"/>
        <v>10.563115415138316</v>
      </c>
      <c r="AD690" s="178">
        <f t="shared" si="268"/>
        <v>10.774377723441081</v>
      </c>
      <c r="AE690" s="178">
        <f t="shared" si="268"/>
        <v>2.4837095528076287</v>
      </c>
      <c r="AF690" s="178">
        <f t="shared" si="268"/>
        <v>0</v>
      </c>
      <c r="AG690" s="178">
        <f t="shared" si="268"/>
        <v>0</v>
      </c>
      <c r="AH690" s="178">
        <f t="shared" si="268"/>
        <v>0</v>
      </c>
      <c r="AI690" s="178">
        <f t="shared" si="268"/>
        <v>0</v>
      </c>
    </row>
    <row r="691" spans="1:35" s="154" customFormat="1" x14ac:dyDescent="0.35">
      <c r="A691" s="15"/>
      <c r="B691" s="15"/>
      <c r="C691" s="152"/>
      <c r="D691" s="153"/>
      <c r="E691" s="154" t="str">
        <f>Inputs!E$146</f>
        <v>Royalty type (benchmark)</v>
      </c>
      <c r="F691" s="154" t="str">
        <f>Inputs!F$146</f>
        <v>switch</v>
      </c>
      <c r="G691" s="154">
        <f>Inputs!G$146</f>
        <v>1</v>
      </c>
      <c r="H691" s="155"/>
      <c r="I691" s="180"/>
      <c r="J691" s="180"/>
      <c r="K691" s="180"/>
      <c r="L691" s="180"/>
      <c r="M691" s="180"/>
      <c r="N691" s="180"/>
      <c r="O691" s="180"/>
      <c r="P691" s="180"/>
      <c r="Q691" s="180"/>
      <c r="R691" s="180"/>
      <c r="S691" s="180"/>
      <c r="T691" s="180"/>
      <c r="U691" s="180"/>
      <c r="V691" s="180"/>
      <c r="W691" s="180"/>
      <c r="X691" s="180"/>
      <c r="Y691" s="180"/>
      <c r="Z691" s="180"/>
      <c r="AA691" s="180"/>
      <c r="AB691" s="180"/>
      <c r="AC691" s="180"/>
      <c r="AD691" s="180"/>
      <c r="AE691" s="180"/>
      <c r="AF691" s="180"/>
      <c r="AG691" s="180"/>
      <c r="AH691" s="180"/>
      <c r="AI691" s="180"/>
    </row>
    <row r="692" spans="1:35" s="84" customFormat="1" x14ac:dyDescent="0.35">
      <c r="A692" s="4"/>
      <c r="B692" s="4"/>
      <c r="C692" s="80"/>
      <c r="D692" s="81"/>
      <c r="E692" s="84" t="str">
        <f>INDEX(E688:E690,$G691)</f>
        <v>Royalty in nominal terms (flat rate) (benchmark)</v>
      </c>
      <c r="F692" s="84" t="str">
        <f>INDEX(F688:F690,$G691)</f>
        <v>M$, nominal</v>
      </c>
      <c r="G692" s="147"/>
      <c r="H692" s="147"/>
      <c r="I692" s="178">
        <f>INDEX(I688:I690,$G691)</f>
        <v>137.76704079202352</v>
      </c>
      <c r="J692" s="178"/>
      <c r="K692" s="178">
        <f t="shared" ref="K692:AI692" si="269">INDEX(K688:K690,$G691)</f>
        <v>0</v>
      </c>
      <c r="L692" s="178">
        <f t="shared" si="269"/>
        <v>0</v>
      </c>
      <c r="M692" s="178">
        <f t="shared" si="269"/>
        <v>4.8091607524611284</v>
      </c>
      <c r="N692" s="178">
        <f t="shared" si="269"/>
        <v>6.540458623347134</v>
      </c>
      <c r="O692" s="178">
        <f t="shared" si="269"/>
        <v>6.671267795814078</v>
      </c>
      <c r="P692" s="178">
        <f t="shared" si="269"/>
        <v>6.8046931517303593</v>
      </c>
      <c r="Q692" s="178">
        <f t="shared" si="269"/>
        <v>6.9407870147649664</v>
      </c>
      <c r="R692" s="178">
        <f t="shared" si="269"/>
        <v>7.0796027550602636</v>
      </c>
      <c r="S692" s="178">
        <f t="shared" si="269"/>
        <v>7.22119481016147</v>
      </c>
      <c r="T692" s="178">
        <f t="shared" si="269"/>
        <v>7.3656187063646996</v>
      </c>
      <c r="U692" s="178">
        <f t="shared" si="269"/>
        <v>7.5129310804919944</v>
      </c>
      <c r="V692" s="178">
        <f t="shared" si="269"/>
        <v>7.6631897021018318</v>
      </c>
      <c r="W692" s="178">
        <f t="shared" si="269"/>
        <v>7.816453496143871</v>
      </c>
      <c r="X692" s="178">
        <f t="shared" si="269"/>
        <v>7.9727825660667468</v>
      </c>
      <c r="Y692" s="178">
        <f t="shared" si="269"/>
        <v>8.1322382173880836</v>
      </c>
      <c r="Z692" s="178">
        <f t="shared" si="269"/>
        <v>8.2948829817358423</v>
      </c>
      <c r="AA692" s="178">
        <f t="shared" si="269"/>
        <v>8.46078064137056</v>
      </c>
      <c r="AB692" s="178">
        <f t="shared" si="269"/>
        <v>8.6299962541979731</v>
      </c>
      <c r="AC692" s="178">
        <f t="shared" si="269"/>
        <v>8.8025961792819309</v>
      </c>
      <c r="AD692" s="178">
        <f t="shared" si="269"/>
        <v>8.9786481028675684</v>
      </c>
      <c r="AE692" s="178">
        <f t="shared" si="269"/>
        <v>2.0697579606730243</v>
      </c>
      <c r="AF692" s="178">
        <f t="shared" si="269"/>
        <v>0</v>
      </c>
      <c r="AG692" s="178">
        <f t="shared" si="269"/>
        <v>0</v>
      </c>
      <c r="AH692" s="178">
        <f t="shared" si="269"/>
        <v>0</v>
      </c>
      <c r="AI692" s="178">
        <f t="shared" si="269"/>
        <v>0</v>
      </c>
    </row>
    <row r="693" spans="1:35" s="84" customFormat="1" x14ac:dyDescent="0.35">
      <c r="A693" s="4"/>
      <c r="B693" s="4"/>
      <c r="C693" s="80"/>
      <c r="D693" s="81"/>
      <c r="G693" s="147"/>
      <c r="H693" s="147"/>
      <c r="I693" s="178"/>
      <c r="J693" s="178"/>
      <c r="K693" s="178"/>
      <c r="L693" s="178"/>
      <c r="M693" s="178"/>
      <c r="N693" s="178"/>
      <c r="O693" s="178"/>
      <c r="P693" s="178"/>
      <c r="Q693" s="178"/>
      <c r="R693" s="178"/>
      <c r="S693" s="178"/>
      <c r="T693" s="178"/>
      <c r="U693" s="178"/>
      <c r="V693" s="178"/>
      <c r="W693" s="178"/>
      <c r="X693" s="178"/>
      <c r="Y693" s="178"/>
      <c r="Z693" s="178"/>
      <c r="AA693" s="178"/>
      <c r="AB693" s="178"/>
      <c r="AC693" s="178"/>
      <c r="AD693" s="178"/>
      <c r="AE693" s="178"/>
      <c r="AF693" s="178"/>
      <c r="AG693" s="178"/>
      <c r="AH693" s="178"/>
      <c r="AI693" s="178"/>
    </row>
    <row r="694" spans="1:35" s="84" customFormat="1" x14ac:dyDescent="0.35">
      <c r="A694" s="4"/>
      <c r="B694" s="4"/>
      <c r="C694" s="80"/>
      <c r="D694" s="81" t="s">
        <v>1610</v>
      </c>
      <c r="G694" s="147"/>
      <c r="H694" s="147"/>
      <c r="I694" s="178"/>
      <c r="J694" s="178"/>
      <c r="K694" s="178"/>
      <c r="L694" s="178"/>
      <c r="M694" s="178"/>
      <c r="N694" s="178"/>
      <c r="O694" s="178"/>
      <c r="P694" s="178"/>
      <c r="Q694" s="178"/>
      <c r="R694" s="178"/>
      <c r="S694" s="178"/>
      <c r="T694" s="178"/>
      <c r="U694" s="178"/>
      <c r="V694" s="178"/>
      <c r="W694" s="178"/>
      <c r="X694" s="178"/>
      <c r="Y694" s="178"/>
      <c r="Z694" s="178"/>
      <c r="AA694" s="178"/>
      <c r="AB694" s="178"/>
      <c r="AC694" s="178"/>
      <c r="AD694" s="178"/>
      <c r="AE694" s="178"/>
      <c r="AF694" s="178"/>
      <c r="AG694" s="178"/>
      <c r="AH694" s="178"/>
      <c r="AI694" s="178"/>
    </row>
    <row r="695" spans="1:35" x14ac:dyDescent="0.35">
      <c r="E695" s="46" t="str">
        <f>E$685</f>
        <v>Royalty payable flag (benchmark)</v>
      </c>
      <c r="F695" s="46" t="str">
        <f>F$685</f>
        <v>flag</v>
      </c>
      <c r="I695" s="46">
        <f>I$685</f>
        <v>25</v>
      </c>
      <c r="K695" s="46">
        <f t="shared" ref="K695:AI695" si="270">K$685</f>
        <v>1</v>
      </c>
      <c r="L695" s="46">
        <f t="shared" si="270"/>
        <v>1</v>
      </c>
      <c r="M695" s="46">
        <f t="shared" si="270"/>
        <v>1</v>
      </c>
      <c r="N695" s="46">
        <f t="shared" si="270"/>
        <v>1</v>
      </c>
      <c r="O695" s="46">
        <f t="shared" si="270"/>
        <v>1</v>
      </c>
      <c r="P695" s="46">
        <f t="shared" si="270"/>
        <v>1</v>
      </c>
      <c r="Q695" s="46">
        <f t="shared" si="270"/>
        <v>1</v>
      </c>
      <c r="R695" s="46">
        <f t="shared" si="270"/>
        <v>1</v>
      </c>
      <c r="S695" s="46">
        <f t="shared" si="270"/>
        <v>1</v>
      </c>
      <c r="T695" s="46">
        <f t="shared" si="270"/>
        <v>1</v>
      </c>
      <c r="U695" s="46">
        <f t="shared" si="270"/>
        <v>1</v>
      </c>
      <c r="V695" s="46">
        <f t="shared" si="270"/>
        <v>1</v>
      </c>
      <c r="W695" s="46">
        <f t="shared" si="270"/>
        <v>1</v>
      </c>
      <c r="X695" s="46">
        <f t="shared" si="270"/>
        <v>1</v>
      </c>
      <c r="Y695" s="46">
        <f t="shared" si="270"/>
        <v>1</v>
      </c>
      <c r="Z695" s="46">
        <f t="shared" si="270"/>
        <v>1</v>
      </c>
      <c r="AA695" s="46">
        <f t="shared" si="270"/>
        <v>1</v>
      </c>
      <c r="AB695" s="46">
        <f t="shared" si="270"/>
        <v>1</v>
      </c>
      <c r="AC695" s="46">
        <f t="shared" si="270"/>
        <v>1</v>
      </c>
      <c r="AD695" s="46">
        <f t="shared" si="270"/>
        <v>1</v>
      </c>
      <c r="AE695" s="46">
        <f t="shared" si="270"/>
        <v>1</v>
      </c>
      <c r="AF695" s="46">
        <f t="shared" si="270"/>
        <v>1</v>
      </c>
      <c r="AG695" s="46">
        <f t="shared" si="270"/>
        <v>1</v>
      </c>
      <c r="AH695" s="46">
        <f t="shared" si="270"/>
        <v>1</v>
      </c>
      <c r="AI695" s="46">
        <f t="shared" si="270"/>
        <v>1</v>
      </c>
    </row>
    <row r="696" spans="1:35" x14ac:dyDescent="0.35">
      <c r="E696" s="46" t="str">
        <f>E$692</f>
        <v>Royalty in nominal terms (flat rate) (benchmark)</v>
      </c>
      <c r="F696" s="46" t="str">
        <f>F$692</f>
        <v>M$, nominal</v>
      </c>
      <c r="I696" s="178">
        <f>I$692</f>
        <v>137.76704079202352</v>
      </c>
      <c r="J696" s="178"/>
      <c r="K696" s="178">
        <f t="shared" ref="K696:AI696" si="271">K$692</f>
        <v>0</v>
      </c>
      <c r="L696" s="178">
        <f t="shared" si="271"/>
        <v>0</v>
      </c>
      <c r="M696" s="178">
        <f t="shared" si="271"/>
        <v>4.8091607524611284</v>
      </c>
      <c r="N696" s="178">
        <f t="shared" si="271"/>
        <v>6.540458623347134</v>
      </c>
      <c r="O696" s="178">
        <f t="shared" si="271"/>
        <v>6.671267795814078</v>
      </c>
      <c r="P696" s="178">
        <f t="shared" si="271"/>
        <v>6.8046931517303593</v>
      </c>
      <c r="Q696" s="178">
        <f t="shared" si="271"/>
        <v>6.9407870147649664</v>
      </c>
      <c r="R696" s="178">
        <f t="shared" si="271"/>
        <v>7.0796027550602636</v>
      </c>
      <c r="S696" s="178">
        <f t="shared" si="271"/>
        <v>7.22119481016147</v>
      </c>
      <c r="T696" s="178">
        <f t="shared" si="271"/>
        <v>7.3656187063646996</v>
      </c>
      <c r="U696" s="178">
        <f t="shared" si="271"/>
        <v>7.5129310804919944</v>
      </c>
      <c r="V696" s="178">
        <f t="shared" si="271"/>
        <v>7.6631897021018318</v>
      </c>
      <c r="W696" s="178">
        <f t="shared" si="271"/>
        <v>7.816453496143871</v>
      </c>
      <c r="X696" s="178">
        <f t="shared" si="271"/>
        <v>7.9727825660667468</v>
      </c>
      <c r="Y696" s="178">
        <f t="shared" si="271"/>
        <v>8.1322382173880836</v>
      </c>
      <c r="Z696" s="178">
        <f t="shared" si="271"/>
        <v>8.2948829817358423</v>
      </c>
      <c r="AA696" s="178">
        <f t="shared" si="271"/>
        <v>8.46078064137056</v>
      </c>
      <c r="AB696" s="178">
        <f t="shared" si="271"/>
        <v>8.6299962541979731</v>
      </c>
      <c r="AC696" s="178">
        <f t="shared" si="271"/>
        <v>8.8025961792819309</v>
      </c>
      <c r="AD696" s="178">
        <f t="shared" si="271"/>
        <v>8.9786481028675684</v>
      </c>
      <c r="AE696" s="178">
        <f t="shared" si="271"/>
        <v>2.0697579606730243</v>
      </c>
      <c r="AF696" s="178">
        <f t="shared" si="271"/>
        <v>0</v>
      </c>
      <c r="AG696" s="178">
        <f t="shared" si="271"/>
        <v>0</v>
      </c>
      <c r="AH696" s="178">
        <f t="shared" si="271"/>
        <v>0</v>
      </c>
      <c r="AI696" s="178">
        <f t="shared" si="271"/>
        <v>0</v>
      </c>
    </row>
    <row r="697" spans="1:35" x14ac:dyDescent="0.35">
      <c r="E697" s="46" t="s">
        <v>698</v>
      </c>
      <c r="F697" s="46" t="s">
        <v>641</v>
      </c>
      <c r="I697" s="178">
        <f>SUM(K697:AI697)</f>
        <v>137.76704079202352</v>
      </c>
      <c r="J697" s="178"/>
      <c r="K697" s="178">
        <f>K695*K696</f>
        <v>0</v>
      </c>
      <c r="L697" s="178">
        <f t="shared" ref="L697:AI697" si="272">L695*L696</f>
        <v>0</v>
      </c>
      <c r="M697" s="178">
        <f t="shared" si="272"/>
        <v>4.8091607524611284</v>
      </c>
      <c r="N697" s="178">
        <f t="shared" si="272"/>
        <v>6.540458623347134</v>
      </c>
      <c r="O697" s="178">
        <f t="shared" si="272"/>
        <v>6.671267795814078</v>
      </c>
      <c r="P697" s="178">
        <f t="shared" si="272"/>
        <v>6.8046931517303593</v>
      </c>
      <c r="Q697" s="178">
        <f t="shared" si="272"/>
        <v>6.9407870147649664</v>
      </c>
      <c r="R697" s="178">
        <f t="shared" si="272"/>
        <v>7.0796027550602636</v>
      </c>
      <c r="S697" s="178">
        <f t="shared" si="272"/>
        <v>7.22119481016147</v>
      </c>
      <c r="T697" s="178">
        <f t="shared" si="272"/>
        <v>7.3656187063646996</v>
      </c>
      <c r="U697" s="178">
        <f t="shared" si="272"/>
        <v>7.5129310804919944</v>
      </c>
      <c r="V697" s="178">
        <f t="shared" si="272"/>
        <v>7.6631897021018318</v>
      </c>
      <c r="W697" s="178">
        <f t="shared" si="272"/>
        <v>7.816453496143871</v>
      </c>
      <c r="X697" s="178">
        <f t="shared" si="272"/>
        <v>7.9727825660667468</v>
      </c>
      <c r="Y697" s="178">
        <f t="shared" si="272"/>
        <v>8.1322382173880836</v>
      </c>
      <c r="Z697" s="178">
        <f t="shared" si="272"/>
        <v>8.2948829817358423</v>
      </c>
      <c r="AA697" s="178">
        <f t="shared" si="272"/>
        <v>8.46078064137056</v>
      </c>
      <c r="AB697" s="178">
        <f t="shared" si="272"/>
        <v>8.6299962541979731</v>
      </c>
      <c r="AC697" s="178">
        <f t="shared" si="272"/>
        <v>8.8025961792819309</v>
      </c>
      <c r="AD697" s="178">
        <f t="shared" si="272"/>
        <v>8.9786481028675684</v>
      </c>
      <c r="AE697" s="178">
        <f t="shared" si="272"/>
        <v>2.0697579606730243</v>
      </c>
      <c r="AF697" s="178">
        <f t="shared" si="272"/>
        <v>0</v>
      </c>
      <c r="AG697" s="178">
        <f t="shared" si="272"/>
        <v>0</v>
      </c>
      <c r="AH697" s="178">
        <f t="shared" si="272"/>
        <v>0</v>
      </c>
      <c r="AI697" s="178">
        <f t="shared" si="272"/>
        <v>0</v>
      </c>
    </row>
    <row r="698" spans="1:35" x14ac:dyDescent="0.35">
      <c r="I698" s="178"/>
      <c r="J698" s="178"/>
      <c r="K698" s="178"/>
      <c r="L698" s="178"/>
      <c r="M698" s="178"/>
      <c r="N698" s="178"/>
      <c r="O698" s="178"/>
      <c r="P698" s="178"/>
      <c r="Q698" s="178"/>
      <c r="R698" s="178"/>
      <c r="S698" s="178"/>
      <c r="T698" s="178"/>
      <c r="U698" s="178"/>
      <c r="V698" s="178"/>
      <c r="W698" s="178"/>
      <c r="X698" s="178"/>
      <c r="Y698" s="178"/>
      <c r="Z698" s="178"/>
      <c r="AA698" s="178"/>
      <c r="AB698" s="178"/>
      <c r="AC698" s="178"/>
      <c r="AD698" s="178"/>
      <c r="AE698" s="178"/>
      <c r="AF698" s="178"/>
      <c r="AG698" s="178"/>
      <c r="AH698" s="178"/>
      <c r="AI698" s="178"/>
    </row>
    <row r="699" spans="1:35" x14ac:dyDescent="0.35">
      <c r="D699" s="87" t="s">
        <v>33</v>
      </c>
      <c r="I699" s="178"/>
      <c r="J699" s="178"/>
      <c r="K699" s="178"/>
      <c r="L699" s="178"/>
      <c r="M699" s="178"/>
      <c r="N699" s="178"/>
      <c r="O699" s="178"/>
      <c r="P699" s="178"/>
      <c r="Q699" s="178"/>
      <c r="R699" s="178"/>
      <c r="S699" s="178"/>
      <c r="T699" s="178"/>
      <c r="U699" s="178"/>
      <c r="V699" s="178"/>
      <c r="W699" s="178"/>
      <c r="X699" s="178"/>
      <c r="Y699" s="178"/>
      <c r="Z699" s="178"/>
      <c r="AA699" s="178"/>
      <c r="AB699" s="178"/>
      <c r="AC699" s="178"/>
      <c r="AD699" s="178"/>
      <c r="AE699" s="178"/>
      <c r="AF699" s="178"/>
      <c r="AG699" s="178"/>
      <c r="AH699" s="178"/>
      <c r="AI699" s="178"/>
    </row>
    <row r="700" spans="1:35" x14ac:dyDescent="0.35">
      <c r="D700" s="46"/>
      <c r="E700" s="46" t="str">
        <f>E$697</f>
        <v>Royalty in nominal terms (benchmark)</v>
      </c>
      <c r="F700" s="46" t="str">
        <f>F$697</f>
        <v>M$, nominal</v>
      </c>
      <c r="I700" s="178">
        <f>I$697</f>
        <v>137.76704079202352</v>
      </c>
      <c r="J700" s="178"/>
      <c r="K700" s="178">
        <f t="shared" ref="K700:AI700" si="273">K$697</f>
        <v>0</v>
      </c>
      <c r="L700" s="178">
        <f t="shared" si="273"/>
        <v>0</v>
      </c>
      <c r="M700" s="178">
        <f t="shared" si="273"/>
        <v>4.8091607524611284</v>
      </c>
      <c r="N700" s="178">
        <f t="shared" si="273"/>
        <v>6.540458623347134</v>
      </c>
      <c r="O700" s="178">
        <f t="shared" si="273"/>
        <v>6.671267795814078</v>
      </c>
      <c r="P700" s="178">
        <f t="shared" si="273"/>
        <v>6.8046931517303593</v>
      </c>
      <c r="Q700" s="178">
        <f t="shared" si="273"/>
        <v>6.9407870147649664</v>
      </c>
      <c r="R700" s="178">
        <f t="shared" si="273"/>
        <v>7.0796027550602636</v>
      </c>
      <c r="S700" s="178">
        <f t="shared" si="273"/>
        <v>7.22119481016147</v>
      </c>
      <c r="T700" s="178">
        <f t="shared" si="273"/>
        <v>7.3656187063646996</v>
      </c>
      <c r="U700" s="178">
        <f t="shared" si="273"/>
        <v>7.5129310804919944</v>
      </c>
      <c r="V700" s="178">
        <f t="shared" si="273"/>
        <v>7.6631897021018318</v>
      </c>
      <c r="W700" s="178">
        <f t="shared" si="273"/>
        <v>7.816453496143871</v>
      </c>
      <c r="X700" s="178">
        <f t="shared" si="273"/>
        <v>7.9727825660667468</v>
      </c>
      <c r="Y700" s="178">
        <f t="shared" si="273"/>
        <v>8.1322382173880836</v>
      </c>
      <c r="Z700" s="178">
        <f t="shared" si="273"/>
        <v>8.2948829817358423</v>
      </c>
      <c r="AA700" s="178">
        <f t="shared" si="273"/>
        <v>8.46078064137056</v>
      </c>
      <c r="AB700" s="178">
        <f t="shared" si="273"/>
        <v>8.6299962541979731</v>
      </c>
      <c r="AC700" s="178">
        <f t="shared" si="273"/>
        <v>8.8025961792819309</v>
      </c>
      <c r="AD700" s="178">
        <f t="shared" si="273"/>
        <v>8.9786481028675684</v>
      </c>
      <c r="AE700" s="178">
        <f t="shared" si="273"/>
        <v>2.0697579606730243</v>
      </c>
      <c r="AF700" s="178">
        <f t="shared" si="273"/>
        <v>0</v>
      </c>
      <c r="AG700" s="178">
        <f t="shared" si="273"/>
        <v>0</v>
      </c>
      <c r="AH700" s="178">
        <f t="shared" si="273"/>
        <v>0</v>
      </c>
      <c r="AI700" s="178">
        <f t="shared" si="273"/>
        <v>0</v>
      </c>
    </row>
    <row r="701" spans="1:35" s="154" customFormat="1" x14ac:dyDescent="0.35">
      <c r="A701" s="15"/>
      <c r="B701" s="15"/>
      <c r="C701" s="152"/>
      <c r="D701" s="153"/>
      <c r="E701" s="154" t="str">
        <f>'T&amp;E'!E$32</f>
        <v>Inflation factor</v>
      </c>
      <c r="F701" s="154" t="str">
        <f>'T&amp;E'!F$32</f>
        <v>index</v>
      </c>
      <c r="G701" s="155"/>
      <c r="H701" s="155"/>
      <c r="I701" s="180"/>
      <c r="J701" s="180"/>
      <c r="K701" s="203">
        <f>'T&amp;E'!K$32</f>
        <v>1</v>
      </c>
      <c r="L701" s="203">
        <f>'T&amp;E'!L$32</f>
        <v>1.02</v>
      </c>
      <c r="M701" s="203">
        <f>'T&amp;E'!M$32</f>
        <v>1.0404</v>
      </c>
      <c r="N701" s="203">
        <f>'T&amp;E'!N$32</f>
        <v>1.0612079999999999</v>
      </c>
      <c r="O701" s="203">
        <f>'T&amp;E'!O$32</f>
        <v>1.08243216</v>
      </c>
      <c r="P701" s="203">
        <f>'T&amp;E'!P$32</f>
        <v>1.1040808032</v>
      </c>
      <c r="Q701" s="203">
        <f>'T&amp;E'!Q$32</f>
        <v>1.1261624192640001</v>
      </c>
      <c r="R701" s="203">
        <f>'T&amp;E'!R$32</f>
        <v>1.1486856676492798</v>
      </c>
      <c r="S701" s="203">
        <f>'T&amp;E'!S$32</f>
        <v>1.1716593810022655</v>
      </c>
      <c r="T701" s="203">
        <f>'T&amp;E'!T$32</f>
        <v>1.1950925686223108</v>
      </c>
      <c r="U701" s="203">
        <f>'T&amp;E'!U$32</f>
        <v>1.2189944199947571</v>
      </c>
      <c r="V701" s="203">
        <f>'T&amp;E'!V$32</f>
        <v>1.243374308394652</v>
      </c>
      <c r="W701" s="203">
        <f>'T&amp;E'!W$32</f>
        <v>1.2682417945625453</v>
      </c>
      <c r="X701" s="203">
        <f>'T&amp;E'!X$32</f>
        <v>1.2936066304537961</v>
      </c>
      <c r="Y701" s="203">
        <f>'T&amp;E'!Y$32</f>
        <v>1.3194787630628722</v>
      </c>
      <c r="Z701" s="203">
        <f>'T&amp;E'!Z$32</f>
        <v>1.3458683383241292</v>
      </c>
      <c r="AA701" s="203">
        <f>'T&amp;E'!AA$32</f>
        <v>1.372785705090612</v>
      </c>
      <c r="AB701" s="203">
        <f>'T&amp;E'!AB$32</f>
        <v>1.4002414191924244</v>
      </c>
      <c r="AC701" s="203">
        <f>'T&amp;E'!AC$32</f>
        <v>1.4282462475762727</v>
      </c>
      <c r="AD701" s="203">
        <f>'T&amp;E'!AD$32</f>
        <v>1.4568111725277981</v>
      </c>
      <c r="AE701" s="203">
        <f>'T&amp;E'!AE$32</f>
        <v>1.4859473959783542</v>
      </c>
      <c r="AF701" s="203">
        <f>'T&amp;E'!AF$32</f>
        <v>1.5156663438979212</v>
      </c>
      <c r="AG701" s="203">
        <f>'T&amp;E'!AG$32</f>
        <v>1.5459796707758797</v>
      </c>
      <c r="AH701" s="203">
        <f>'T&amp;E'!AH$32</f>
        <v>1.576899264191397</v>
      </c>
      <c r="AI701" s="203">
        <f>'T&amp;E'!AI$32</f>
        <v>1.608437249475225</v>
      </c>
    </row>
    <row r="702" spans="1:35" s="162" customFormat="1" x14ac:dyDescent="0.35">
      <c r="A702" s="35"/>
      <c r="B702" s="35"/>
      <c r="C702" s="160"/>
      <c r="D702" s="161"/>
      <c r="E702" s="162" t="s">
        <v>291</v>
      </c>
      <c r="F702" s="162" t="s">
        <v>88</v>
      </c>
      <c r="G702" s="163"/>
      <c r="H702" s="163"/>
      <c r="I702" s="433">
        <f>SUM(K702:AI702)</f>
        <v>110.79004701555969</v>
      </c>
      <c r="J702" s="433"/>
      <c r="K702" s="433">
        <f>K700/K701</f>
        <v>0</v>
      </c>
      <c r="L702" s="433">
        <f t="shared" ref="L702:AI702" si="274">L700/L701</f>
        <v>0</v>
      </c>
      <c r="M702" s="433">
        <f t="shared" si="274"/>
        <v>4.6224151792206154</v>
      </c>
      <c r="N702" s="433">
        <f t="shared" si="274"/>
        <v>6.1632202389608208</v>
      </c>
      <c r="O702" s="433">
        <f t="shared" si="274"/>
        <v>6.1632202389608217</v>
      </c>
      <c r="P702" s="433">
        <f t="shared" si="274"/>
        <v>6.1632202389608208</v>
      </c>
      <c r="Q702" s="433">
        <f t="shared" si="274"/>
        <v>6.1632202389608208</v>
      </c>
      <c r="R702" s="433">
        <f t="shared" si="274"/>
        <v>6.1632202389608199</v>
      </c>
      <c r="S702" s="433">
        <f t="shared" si="274"/>
        <v>6.1632202389608208</v>
      </c>
      <c r="T702" s="433">
        <f t="shared" si="274"/>
        <v>6.1632202389608208</v>
      </c>
      <c r="U702" s="433">
        <f t="shared" si="274"/>
        <v>6.1632202389608208</v>
      </c>
      <c r="V702" s="433">
        <f t="shared" si="274"/>
        <v>6.1632202389608199</v>
      </c>
      <c r="W702" s="433">
        <f t="shared" si="274"/>
        <v>6.1632202389608208</v>
      </c>
      <c r="X702" s="433">
        <f t="shared" si="274"/>
        <v>6.1632202389608208</v>
      </c>
      <c r="Y702" s="433">
        <f t="shared" si="274"/>
        <v>6.1632202389608208</v>
      </c>
      <c r="Z702" s="433">
        <f t="shared" si="274"/>
        <v>6.1632202389608208</v>
      </c>
      <c r="AA702" s="433">
        <f t="shared" si="274"/>
        <v>6.1632202389608199</v>
      </c>
      <c r="AB702" s="433">
        <f t="shared" si="274"/>
        <v>6.1632202389608208</v>
      </c>
      <c r="AC702" s="433">
        <f t="shared" si="274"/>
        <v>6.1632202389608208</v>
      </c>
      <c r="AD702" s="433">
        <f t="shared" si="274"/>
        <v>6.1632202389608199</v>
      </c>
      <c r="AE702" s="433">
        <f t="shared" si="274"/>
        <v>1.3928877740051402</v>
      </c>
      <c r="AF702" s="433">
        <f t="shared" si="274"/>
        <v>0</v>
      </c>
      <c r="AG702" s="433">
        <f t="shared" si="274"/>
        <v>0</v>
      </c>
      <c r="AH702" s="433">
        <f t="shared" si="274"/>
        <v>0</v>
      </c>
      <c r="AI702" s="433">
        <f t="shared" si="274"/>
        <v>0</v>
      </c>
    </row>
    <row r="703" spans="1:35" s="84" customFormat="1" x14ac:dyDescent="0.35">
      <c r="A703" s="4"/>
      <c r="B703" s="4"/>
      <c r="C703" s="80"/>
      <c r="D703" s="81"/>
      <c r="G703" s="147"/>
      <c r="H703" s="147"/>
      <c r="I703" s="178"/>
      <c r="J703" s="178"/>
      <c r="K703" s="178"/>
      <c r="L703" s="178"/>
      <c r="M703" s="178"/>
      <c r="N703" s="178"/>
      <c r="O703" s="178"/>
      <c r="P703" s="178"/>
      <c r="Q703" s="178"/>
      <c r="R703" s="178"/>
      <c r="S703" s="178"/>
      <c r="T703" s="178"/>
      <c r="U703" s="178"/>
      <c r="V703" s="178"/>
      <c r="W703" s="178"/>
      <c r="X703" s="178"/>
      <c r="Y703" s="178"/>
      <c r="Z703" s="178"/>
      <c r="AA703" s="178"/>
      <c r="AB703" s="178"/>
      <c r="AC703" s="178"/>
      <c r="AD703" s="178"/>
      <c r="AE703" s="178"/>
      <c r="AF703" s="178"/>
      <c r="AG703" s="178"/>
      <c r="AH703" s="178"/>
      <c r="AI703" s="178"/>
    </row>
    <row r="704" spans="1:35" s="84" customFormat="1" x14ac:dyDescent="0.35">
      <c r="A704" s="4"/>
      <c r="B704" s="4"/>
      <c r="C704" s="80"/>
      <c r="D704" s="81" t="s">
        <v>369</v>
      </c>
      <c r="G704" s="147"/>
      <c r="H704" s="147"/>
      <c r="I704" s="178"/>
      <c r="J704" s="178"/>
      <c r="K704" s="178"/>
      <c r="L704" s="178"/>
      <c r="M704" s="178"/>
      <c r="N704" s="178"/>
      <c r="O704" s="178"/>
      <c r="P704" s="178"/>
      <c r="Q704" s="178"/>
      <c r="R704" s="178"/>
      <c r="S704" s="178"/>
      <c r="T704" s="178"/>
      <c r="U704" s="178"/>
      <c r="V704" s="178"/>
      <c r="W704" s="178"/>
      <c r="X704" s="178"/>
      <c r="Y704" s="178"/>
      <c r="Z704" s="178"/>
      <c r="AA704" s="178"/>
      <c r="AB704" s="178"/>
      <c r="AC704" s="178"/>
      <c r="AD704" s="178"/>
      <c r="AE704" s="178"/>
      <c r="AF704" s="178"/>
      <c r="AG704" s="178"/>
      <c r="AH704" s="178"/>
      <c r="AI704" s="178"/>
    </row>
    <row r="705" spans="1:35" s="84" customFormat="1" x14ac:dyDescent="0.35">
      <c r="A705" s="4"/>
      <c r="B705" s="4"/>
      <c r="C705" s="80"/>
      <c r="D705" s="81"/>
      <c r="E705" s="84" t="str">
        <f>E$702</f>
        <v>Royalty (benchmark)</v>
      </c>
      <c r="F705" s="84" t="str">
        <f>F$702</f>
        <v>M$</v>
      </c>
      <c r="G705" s="147"/>
      <c r="H705" s="147"/>
      <c r="I705" s="199">
        <f>I$702</f>
        <v>110.79004701555969</v>
      </c>
      <c r="J705" s="199"/>
      <c r="K705" s="199">
        <f t="shared" ref="K705:AI705" si="275">K$702</f>
        <v>0</v>
      </c>
      <c r="L705" s="199">
        <f t="shared" si="275"/>
        <v>0</v>
      </c>
      <c r="M705" s="199">
        <f t="shared" si="275"/>
        <v>4.6224151792206154</v>
      </c>
      <c r="N705" s="199">
        <f t="shared" si="275"/>
        <v>6.1632202389608208</v>
      </c>
      <c r="O705" s="199">
        <f t="shared" si="275"/>
        <v>6.1632202389608217</v>
      </c>
      <c r="P705" s="199">
        <f t="shared" si="275"/>
        <v>6.1632202389608208</v>
      </c>
      <c r="Q705" s="199">
        <f t="shared" si="275"/>
        <v>6.1632202389608208</v>
      </c>
      <c r="R705" s="199">
        <f t="shared" si="275"/>
        <v>6.1632202389608199</v>
      </c>
      <c r="S705" s="199">
        <f t="shared" si="275"/>
        <v>6.1632202389608208</v>
      </c>
      <c r="T705" s="199">
        <f t="shared" si="275"/>
        <v>6.1632202389608208</v>
      </c>
      <c r="U705" s="199">
        <f t="shared" si="275"/>
        <v>6.1632202389608208</v>
      </c>
      <c r="V705" s="199">
        <f t="shared" si="275"/>
        <v>6.1632202389608199</v>
      </c>
      <c r="W705" s="199">
        <f t="shared" si="275"/>
        <v>6.1632202389608208</v>
      </c>
      <c r="X705" s="199">
        <f t="shared" si="275"/>
        <v>6.1632202389608208</v>
      </c>
      <c r="Y705" s="199">
        <f t="shared" si="275"/>
        <v>6.1632202389608208</v>
      </c>
      <c r="Z705" s="199">
        <f t="shared" si="275"/>
        <v>6.1632202389608208</v>
      </c>
      <c r="AA705" s="199">
        <f t="shared" si="275"/>
        <v>6.1632202389608199</v>
      </c>
      <c r="AB705" s="199">
        <f t="shared" si="275"/>
        <v>6.1632202389608208</v>
      </c>
      <c r="AC705" s="199">
        <f t="shared" si="275"/>
        <v>6.1632202389608208</v>
      </c>
      <c r="AD705" s="199">
        <f t="shared" si="275"/>
        <v>6.1632202389608199</v>
      </c>
      <c r="AE705" s="199">
        <f t="shared" si="275"/>
        <v>1.3928877740051402</v>
      </c>
      <c r="AF705" s="199">
        <f t="shared" si="275"/>
        <v>0</v>
      </c>
      <c r="AG705" s="199">
        <f t="shared" si="275"/>
        <v>0</v>
      </c>
      <c r="AH705" s="199">
        <f t="shared" si="275"/>
        <v>0</v>
      </c>
      <c r="AI705" s="199">
        <f t="shared" si="275"/>
        <v>0</v>
      </c>
    </row>
    <row r="706" spans="1:35" s="162" customFormat="1" x14ac:dyDescent="0.35">
      <c r="A706" s="35"/>
      <c r="B706" s="35"/>
      <c r="C706" s="160"/>
      <c r="D706" s="161"/>
      <c r="E706" s="162" t="s">
        <v>446</v>
      </c>
      <c r="F706" s="162" t="s">
        <v>88</v>
      </c>
      <c r="G706" s="433">
        <f>SUM(K705:AI705)</f>
        <v>110.79004701555969</v>
      </c>
      <c r="H706" s="163"/>
      <c r="I706" s="433"/>
      <c r="J706" s="433"/>
      <c r="K706" s="433"/>
      <c r="L706" s="433"/>
      <c r="M706" s="433"/>
      <c r="N706" s="433"/>
      <c r="O706" s="433"/>
      <c r="P706" s="433"/>
      <c r="Q706" s="433"/>
      <c r="R706" s="433"/>
      <c r="S706" s="433"/>
      <c r="T706" s="433"/>
      <c r="U706" s="433"/>
      <c r="V706" s="433"/>
      <c r="W706" s="433"/>
      <c r="X706" s="433"/>
      <c r="Y706" s="433"/>
      <c r="Z706" s="433"/>
      <c r="AA706" s="433"/>
      <c r="AB706" s="433"/>
      <c r="AC706" s="433"/>
      <c r="AD706" s="433"/>
      <c r="AE706" s="433"/>
      <c r="AF706" s="433"/>
      <c r="AG706" s="433"/>
      <c r="AH706" s="433"/>
      <c r="AI706" s="433"/>
    </row>
    <row r="707" spans="1:35" s="84" customFormat="1" x14ac:dyDescent="0.35">
      <c r="A707" s="4"/>
      <c r="B707" s="4"/>
      <c r="C707" s="80"/>
      <c r="D707" s="81"/>
      <c r="G707" s="147"/>
      <c r="H707" s="147"/>
      <c r="I707" s="178"/>
      <c r="J707" s="178"/>
      <c r="K707" s="178"/>
      <c r="L707" s="178"/>
      <c r="M707" s="178"/>
      <c r="N707" s="178"/>
      <c r="O707" s="178"/>
      <c r="P707" s="178"/>
      <c r="Q707" s="178"/>
      <c r="R707" s="178"/>
      <c r="S707" s="178"/>
      <c r="T707" s="178"/>
      <c r="U707" s="178"/>
      <c r="V707" s="178"/>
      <c r="W707" s="178"/>
      <c r="X707" s="178"/>
      <c r="Y707" s="178"/>
      <c r="Z707" s="178"/>
      <c r="AA707" s="178"/>
      <c r="AB707" s="178"/>
      <c r="AC707" s="178"/>
      <c r="AD707" s="178"/>
      <c r="AE707" s="178"/>
      <c r="AF707" s="178"/>
      <c r="AG707" s="178"/>
      <c r="AH707" s="178"/>
      <c r="AI707" s="178"/>
    </row>
    <row r="708" spans="1:35" s="84" customFormat="1" x14ac:dyDescent="0.35">
      <c r="A708" s="4"/>
      <c r="B708" s="4"/>
      <c r="C708" s="80"/>
      <c r="D708" s="81" t="s">
        <v>376</v>
      </c>
      <c r="G708" s="147"/>
      <c r="H708" s="147"/>
      <c r="I708" s="178"/>
      <c r="J708" s="178"/>
      <c r="K708" s="178"/>
      <c r="L708" s="178"/>
      <c r="M708" s="178"/>
      <c r="N708" s="178"/>
      <c r="O708" s="178"/>
      <c r="P708" s="178"/>
      <c r="Q708" s="178"/>
      <c r="R708" s="178"/>
      <c r="S708" s="178"/>
      <c r="T708" s="178"/>
      <c r="U708" s="178"/>
      <c r="V708" s="178"/>
      <c r="W708" s="178"/>
      <c r="X708" s="178"/>
      <c r="Y708" s="178"/>
      <c r="Z708" s="178"/>
      <c r="AA708" s="178"/>
      <c r="AB708" s="178"/>
      <c r="AC708" s="178"/>
      <c r="AD708" s="178"/>
      <c r="AE708" s="178"/>
      <c r="AF708" s="178"/>
      <c r="AG708" s="178"/>
      <c r="AH708" s="178"/>
      <c r="AI708" s="178"/>
    </row>
    <row r="709" spans="1:35" s="84" customFormat="1" x14ac:dyDescent="0.35">
      <c r="A709" s="4"/>
      <c r="B709" s="4"/>
      <c r="C709" s="80"/>
      <c r="D709" s="81"/>
      <c r="E709" s="84" t="str">
        <f>E$702</f>
        <v>Royalty (benchmark)</v>
      </c>
      <c r="F709" s="84" t="str">
        <f>F$702</f>
        <v>M$</v>
      </c>
      <c r="G709" s="147"/>
      <c r="H709" s="147"/>
      <c r="I709" s="199">
        <f>I$702</f>
        <v>110.79004701555969</v>
      </c>
      <c r="J709" s="199"/>
      <c r="K709" s="199">
        <f t="shared" ref="K709:AI709" si="276">K$702</f>
        <v>0</v>
      </c>
      <c r="L709" s="199">
        <f t="shared" si="276"/>
        <v>0</v>
      </c>
      <c r="M709" s="199">
        <f t="shared" si="276"/>
        <v>4.6224151792206154</v>
      </c>
      <c r="N709" s="199">
        <f t="shared" si="276"/>
        <v>6.1632202389608208</v>
      </c>
      <c r="O709" s="199">
        <f t="shared" si="276"/>
        <v>6.1632202389608217</v>
      </c>
      <c r="P709" s="199">
        <f t="shared" si="276"/>
        <v>6.1632202389608208</v>
      </c>
      <c r="Q709" s="199">
        <f t="shared" si="276"/>
        <v>6.1632202389608208</v>
      </c>
      <c r="R709" s="199">
        <f t="shared" si="276"/>
        <v>6.1632202389608199</v>
      </c>
      <c r="S709" s="199">
        <f t="shared" si="276"/>
        <v>6.1632202389608208</v>
      </c>
      <c r="T709" s="199">
        <f t="shared" si="276"/>
        <v>6.1632202389608208</v>
      </c>
      <c r="U709" s="199">
        <f t="shared" si="276"/>
        <v>6.1632202389608208</v>
      </c>
      <c r="V709" s="199">
        <f t="shared" si="276"/>
        <v>6.1632202389608199</v>
      </c>
      <c r="W709" s="199">
        <f t="shared" si="276"/>
        <v>6.1632202389608208</v>
      </c>
      <c r="X709" s="199">
        <f t="shared" si="276"/>
        <v>6.1632202389608208</v>
      </c>
      <c r="Y709" s="199">
        <f t="shared" si="276"/>
        <v>6.1632202389608208</v>
      </c>
      <c r="Z709" s="199">
        <f t="shared" si="276"/>
        <v>6.1632202389608208</v>
      </c>
      <c r="AA709" s="199">
        <f t="shared" si="276"/>
        <v>6.1632202389608199</v>
      </c>
      <c r="AB709" s="199">
        <f t="shared" si="276"/>
        <v>6.1632202389608208</v>
      </c>
      <c r="AC709" s="199">
        <f t="shared" si="276"/>
        <v>6.1632202389608208</v>
      </c>
      <c r="AD709" s="199">
        <f t="shared" si="276"/>
        <v>6.1632202389608199</v>
      </c>
      <c r="AE709" s="199">
        <f t="shared" si="276"/>
        <v>1.3928877740051402</v>
      </c>
      <c r="AF709" s="199">
        <f t="shared" si="276"/>
        <v>0</v>
      </c>
      <c r="AG709" s="199">
        <f t="shared" si="276"/>
        <v>0</v>
      </c>
      <c r="AH709" s="199">
        <f t="shared" si="276"/>
        <v>0</v>
      </c>
      <c r="AI709" s="199">
        <f t="shared" si="276"/>
        <v>0</v>
      </c>
    </row>
    <row r="710" spans="1:35" s="154" customFormat="1" x14ac:dyDescent="0.35">
      <c r="A710" s="15"/>
      <c r="B710" s="15"/>
      <c r="C710" s="152"/>
      <c r="D710" s="153"/>
      <c r="E710" s="154" t="str">
        <f>'T&amp;E'!E$36</f>
        <v>Government discount factor</v>
      </c>
      <c r="F710" s="154" t="str">
        <f>'T&amp;E'!F$36</f>
        <v>index</v>
      </c>
      <c r="G710" s="155"/>
      <c r="H710" s="155"/>
      <c r="I710" s="180"/>
      <c r="J710" s="180"/>
      <c r="K710" s="203">
        <f>'T&amp;E'!K$36</f>
        <v>1</v>
      </c>
      <c r="L710" s="203">
        <f>'T&amp;E'!L$36</f>
        <v>0.90909090909090906</v>
      </c>
      <c r="M710" s="203">
        <f>'T&amp;E'!M$36</f>
        <v>0.82644628099173545</v>
      </c>
      <c r="N710" s="203">
        <f>'T&amp;E'!N$36</f>
        <v>0.75131480090157754</v>
      </c>
      <c r="O710" s="203">
        <f>'T&amp;E'!O$36</f>
        <v>0.68301345536507052</v>
      </c>
      <c r="P710" s="203">
        <f>'T&amp;E'!P$36</f>
        <v>0.62092132305915493</v>
      </c>
      <c r="Q710" s="203">
        <f>'T&amp;E'!Q$36</f>
        <v>0.56447393005377722</v>
      </c>
      <c r="R710" s="203">
        <f>'T&amp;E'!R$36</f>
        <v>0.51315811823070645</v>
      </c>
      <c r="S710" s="203">
        <f>'T&amp;E'!S$36</f>
        <v>0.46650738020973315</v>
      </c>
      <c r="T710" s="203">
        <f>'T&amp;E'!T$36</f>
        <v>0.42409761837248466</v>
      </c>
      <c r="U710" s="203">
        <f>'T&amp;E'!U$36</f>
        <v>0.38554328942953148</v>
      </c>
      <c r="V710" s="203">
        <f>'T&amp;E'!V$36</f>
        <v>0.3504938994813922</v>
      </c>
      <c r="W710" s="203">
        <f>'T&amp;E'!W$36</f>
        <v>0.31863081771035656</v>
      </c>
      <c r="X710" s="203">
        <f>'T&amp;E'!X$36</f>
        <v>0.28966437973668779</v>
      </c>
      <c r="Y710" s="203">
        <f>'T&amp;E'!Y$36</f>
        <v>0.26333125430607973</v>
      </c>
      <c r="Z710" s="203">
        <f>'T&amp;E'!Z$36</f>
        <v>0.23939204936916339</v>
      </c>
      <c r="AA710" s="203">
        <f>'T&amp;E'!AA$36</f>
        <v>0.21762913579014853</v>
      </c>
      <c r="AB710" s="203">
        <f>'T&amp;E'!AB$36</f>
        <v>0.19784466890013502</v>
      </c>
      <c r="AC710" s="203">
        <f>'T&amp;E'!AC$36</f>
        <v>0.17985878990921364</v>
      </c>
      <c r="AD710" s="203">
        <f>'T&amp;E'!AD$36</f>
        <v>0.16350799082655781</v>
      </c>
      <c r="AE710" s="203">
        <f>'T&amp;E'!AE$36</f>
        <v>0.14864362802414349</v>
      </c>
      <c r="AF710" s="203">
        <f>'T&amp;E'!AF$36</f>
        <v>0.13513057093103953</v>
      </c>
      <c r="AG710" s="203">
        <f>'T&amp;E'!AG$36</f>
        <v>0.12284597357367227</v>
      </c>
      <c r="AH710" s="203">
        <f>'T&amp;E'!AH$36</f>
        <v>0.11167815779424752</v>
      </c>
      <c r="AI710" s="203">
        <f>'T&amp;E'!AI$36</f>
        <v>0.10152559799477048</v>
      </c>
    </row>
    <row r="711" spans="1:35" s="150" customFormat="1" x14ac:dyDescent="0.35">
      <c r="A711" s="12"/>
      <c r="B711" s="12"/>
      <c r="C711" s="148"/>
      <c r="D711" s="149"/>
      <c r="E711" s="150" t="s">
        <v>439</v>
      </c>
      <c r="F711" s="162" t="s">
        <v>230</v>
      </c>
      <c r="G711" s="232"/>
      <c r="I711" s="433">
        <f>SUM(K711:AI711)</f>
        <v>44.885568597506214</v>
      </c>
      <c r="J711" s="433"/>
      <c r="K711" s="433">
        <f>K709*K710</f>
        <v>0</v>
      </c>
      <c r="L711" s="433">
        <f t="shared" ref="L711:AI711" si="277">L709*L710</f>
        <v>0</v>
      </c>
      <c r="M711" s="433">
        <f t="shared" si="277"/>
        <v>3.8201778340666239</v>
      </c>
      <c r="N711" s="433">
        <f t="shared" si="277"/>
        <v>4.6305185867474226</v>
      </c>
      <c r="O711" s="433">
        <f t="shared" si="277"/>
        <v>4.2095623515885663</v>
      </c>
      <c r="P711" s="433">
        <f t="shared" si="277"/>
        <v>3.826874865080514</v>
      </c>
      <c r="Q711" s="433">
        <f t="shared" si="277"/>
        <v>3.4789771500731943</v>
      </c>
      <c r="R711" s="433">
        <f t="shared" si="277"/>
        <v>3.1627065000665393</v>
      </c>
      <c r="S711" s="433">
        <f t="shared" si="277"/>
        <v>2.875187727333218</v>
      </c>
      <c r="T711" s="433">
        <f t="shared" si="277"/>
        <v>2.6138070248483798</v>
      </c>
      <c r="U711" s="433">
        <f t="shared" si="277"/>
        <v>2.3761882044076179</v>
      </c>
      <c r="V711" s="433">
        <f t="shared" si="277"/>
        <v>2.1601710949160156</v>
      </c>
      <c r="W711" s="433">
        <f t="shared" si="277"/>
        <v>1.9637919044691055</v>
      </c>
      <c r="X711" s="433">
        <f t="shared" si="277"/>
        <v>1.785265367699187</v>
      </c>
      <c r="Y711" s="433">
        <f t="shared" si="277"/>
        <v>1.6229685160901695</v>
      </c>
      <c r="Z711" s="433">
        <f t="shared" si="277"/>
        <v>1.4754259237183358</v>
      </c>
      <c r="AA711" s="433">
        <f t="shared" si="277"/>
        <v>1.341296294289396</v>
      </c>
      <c r="AB711" s="433">
        <f t="shared" si="277"/>
        <v>1.2193602675358146</v>
      </c>
      <c r="AC711" s="433">
        <f t="shared" si="277"/>
        <v>1.1085093341234677</v>
      </c>
      <c r="AD711" s="433">
        <f t="shared" si="277"/>
        <v>1.0077357582940611</v>
      </c>
      <c r="AE711" s="433">
        <f t="shared" si="277"/>
        <v>0.20704389215859731</v>
      </c>
      <c r="AF711" s="433">
        <f t="shared" si="277"/>
        <v>0</v>
      </c>
      <c r="AG711" s="433">
        <f t="shared" si="277"/>
        <v>0</v>
      </c>
      <c r="AH711" s="433">
        <f t="shared" si="277"/>
        <v>0</v>
      </c>
      <c r="AI711" s="433">
        <f t="shared" si="277"/>
        <v>0</v>
      </c>
    </row>
    <row r="712" spans="1:35" s="84" customFormat="1" x14ac:dyDescent="0.35">
      <c r="A712" s="4"/>
      <c r="B712" s="4"/>
      <c r="C712" s="80"/>
      <c r="D712" s="81"/>
      <c r="G712" s="147"/>
      <c r="H712" s="147"/>
      <c r="I712" s="178"/>
      <c r="J712" s="178"/>
      <c r="K712" s="178"/>
      <c r="L712" s="178"/>
      <c r="M712" s="178"/>
      <c r="N712" s="178"/>
      <c r="O712" s="178"/>
      <c r="P712" s="178"/>
      <c r="Q712" s="178"/>
      <c r="R712" s="178"/>
      <c r="S712" s="178"/>
      <c r="T712" s="178"/>
      <c r="U712" s="178"/>
      <c r="V712" s="178"/>
      <c r="W712" s="178"/>
      <c r="X712" s="178"/>
      <c r="Y712" s="178"/>
      <c r="Z712" s="178"/>
      <c r="AA712" s="178"/>
      <c r="AB712" s="178"/>
      <c r="AC712" s="178"/>
      <c r="AD712" s="178"/>
      <c r="AE712" s="178"/>
      <c r="AF712" s="178"/>
      <c r="AG712" s="178"/>
      <c r="AH712" s="178"/>
      <c r="AI712" s="178"/>
    </row>
    <row r="713" spans="1:35" s="84" customFormat="1" x14ac:dyDescent="0.35">
      <c r="A713" s="4"/>
      <c r="B713" s="4"/>
      <c r="C713" s="80"/>
      <c r="D713" s="81" t="s">
        <v>377</v>
      </c>
      <c r="G713" s="147"/>
      <c r="H713" s="147"/>
      <c r="I713" s="178"/>
      <c r="J713" s="178"/>
      <c r="K713" s="178"/>
      <c r="L713" s="178"/>
      <c r="M713" s="178"/>
      <c r="N713" s="178"/>
      <c r="O713" s="178"/>
      <c r="P713" s="178"/>
      <c r="Q713" s="178"/>
      <c r="R713" s="178"/>
      <c r="S713" s="178"/>
      <c r="T713" s="178"/>
      <c r="U713" s="178"/>
      <c r="V713" s="178"/>
      <c r="W713" s="178"/>
      <c r="X713" s="178"/>
      <c r="Y713" s="178"/>
      <c r="Z713" s="178"/>
      <c r="AA713" s="178"/>
      <c r="AB713" s="178"/>
      <c r="AC713" s="178"/>
      <c r="AD713" s="178"/>
      <c r="AE713" s="178"/>
      <c r="AF713" s="178"/>
      <c r="AG713" s="178"/>
      <c r="AH713" s="178"/>
      <c r="AI713" s="178"/>
    </row>
    <row r="714" spans="1:35" s="84" customFormat="1" x14ac:dyDescent="0.35">
      <c r="A714" s="4"/>
      <c r="B714" s="4"/>
      <c r="C714" s="80"/>
      <c r="D714" s="81"/>
      <c r="E714" s="84" t="str">
        <f>E$711</f>
        <v>Discounted royalty (benchmark)</v>
      </c>
      <c r="F714" s="84" t="str">
        <f>F$711</f>
        <v>M$, discounted</v>
      </c>
      <c r="G714" s="147"/>
      <c r="H714" s="147"/>
      <c r="I714" s="199">
        <f>I$711</f>
        <v>44.885568597506214</v>
      </c>
      <c r="J714" s="199"/>
      <c r="K714" s="199">
        <f t="shared" ref="K714:AI714" si="278">K$711</f>
        <v>0</v>
      </c>
      <c r="L714" s="199">
        <f t="shared" si="278"/>
        <v>0</v>
      </c>
      <c r="M714" s="199">
        <f t="shared" si="278"/>
        <v>3.8201778340666239</v>
      </c>
      <c r="N714" s="199">
        <f t="shared" si="278"/>
        <v>4.6305185867474226</v>
      </c>
      <c r="O714" s="199">
        <f t="shared" si="278"/>
        <v>4.2095623515885663</v>
      </c>
      <c r="P714" s="199">
        <f t="shared" si="278"/>
        <v>3.826874865080514</v>
      </c>
      <c r="Q714" s="199">
        <f t="shared" si="278"/>
        <v>3.4789771500731943</v>
      </c>
      <c r="R714" s="199">
        <f t="shared" si="278"/>
        <v>3.1627065000665393</v>
      </c>
      <c r="S714" s="199">
        <f t="shared" si="278"/>
        <v>2.875187727333218</v>
      </c>
      <c r="T714" s="199">
        <f t="shared" si="278"/>
        <v>2.6138070248483798</v>
      </c>
      <c r="U714" s="199">
        <f t="shared" si="278"/>
        <v>2.3761882044076179</v>
      </c>
      <c r="V714" s="199">
        <f t="shared" si="278"/>
        <v>2.1601710949160156</v>
      </c>
      <c r="W714" s="199">
        <f t="shared" si="278"/>
        <v>1.9637919044691055</v>
      </c>
      <c r="X714" s="199">
        <f t="shared" si="278"/>
        <v>1.785265367699187</v>
      </c>
      <c r="Y714" s="199">
        <f t="shared" si="278"/>
        <v>1.6229685160901695</v>
      </c>
      <c r="Z714" s="199">
        <f t="shared" si="278"/>
        <v>1.4754259237183358</v>
      </c>
      <c r="AA714" s="199">
        <f t="shared" si="278"/>
        <v>1.341296294289396</v>
      </c>
      <c r="AB714" s="199">
        <f t="shared" si="278"/>
        <v>1.2193602675358146</v>
      </c>
      <c r="AC714" s="199">
        <f t="shared" si="278"/>
        <v>1.1085093341234677</v>
      </c>
      <c r="AD714" s="199">
        <f t="shared" si="278"/>
        <v>1.0077357582940611</v>
      </c>
      <c r="AE714" s="199">
        <f t="shared" si="278"/>
        <v>0.20704389215859731</v>
      </c>
      <c r="AF714" s="199">
        <f t="shared" si="278"/>
        <v>0</v>
      </c>
      <c r="AG714" s="199">
        <f t="shared" si="278"/>
        <v>0</v>
      </c>
      <c r="AH714" s="199">
        <f t="shared" si="278"/>
        <v>0</v>
      </c>
      <c r="AI714" s="199">
        <f t="shared" si="278"/>
        <v>0</v>
      </c>
    </row>
    <row r="715" spans="1:35" s="162" customFormat="1" x14ac:dyDescent="0.35">
      <c r="A715" s="35"/>
      <c r="B715" s="35"/>
      <c r="C715" s="160"/>
      <c r="D715" s="161"/>
      <c r="E715" s="162" t="s">
        <v>445</v>
      </c>
      <c r="F715" s="162" t="s">
        <v>230</v>
      </c>
      <c r="G715" s="433">
        <f>SUM(K714:AI714)</f>
        <v>44.885568597506214</v>
      </c>
      <c r="H715" s="163"/>
      <c r="J715" s="433"/>
      <c r="K715" s="433"/>
      <c r="L715" s="433"/>
      <c r="M715" s="433"/>
      <c r="N715" s="433"/>
      <c r="O715" s="433"/>
      <c r="P715" s="433"/>
      <c r="Q715" s="433"/>
      <c r="R715" s="433"/>
      <c r="S715" s="433"/>
      <c r="T715" s="433"/>
      <c r="U715" s="433"/>
      <c r="V715" s="433"/>
      <c r="W715" s="433"/>
      <c r="X715" s="433"/>
      <c r="Y715" s="433"/>
      <c r="Z715" s="433"/>
      <c r="AA715" s="433"/>
      <c r="AB715" s="433"/>
      <c r="AC715" s="433"/>
      <c r="AD715" s="433"/>
      <c r="AE715" s="433"/>
      <c r="AF715" s="433"/>
      <c r="AG715" s="433"/>
      <c r="AH715" s="433"/>
      <c r="AI715" s="433"/>
    </row>
    <row r="716" spans="1:35" s="84" customFormat="1" x14ac:dyDescent="0.35">
      <c r="A716" s="4"/>
      <c r="B716" s="4"/>
      <c r="C716" s="80"/>
      <c r="D716" s="81"/>
      <c r="G716" s="147"/>
      <c r="H716" s="147"/>
      <c r="I716" s="178"/>
      <c r="J716" s="178"/>
      <c r="K716" s="178"/>
      <c r="L716" s="178"/>
      <c r="M716" s="178"/>
      <c r="N716" s="178"/>
      <c r="O716" s="178"/>
      <c r="P716" s="178"/>
      <c r="Q716" s="178"/>
      <c r="R716" s="178"/>
      <c r="S716" s="178"/>
      <c r="T716" s="178"/>
      <c r="U716" s="178"/>
      <c r="V716" s="178"/>
      <c r="W716" s="178"/>
      <c r="X716" s="178"/>
      <c r="Y716" s="178"/>
      <c r="Z716" s="178"/>
      <c r="AA716" s="178"/>
      <c r="AB716" s="178"/>
      <c r="AC716" s="178"/>
      <c r="AD716" s="178"/>
      <c r="AE716" s="178"/>
      <c r="AF716" s="178"/>
      <c r="AG716" s="178"/>
      <c r="AH716" s="178"/>
      <c r="AI716" s="178"/>
    </row>
    <row r="717" spans="1:35" s="84" customFormat="1" x14ac:dyDescent="0.35">
      <c r="A717" s="4"/>
      <c r="B717" s="4" t="s">
        <v>343</v>
      </c>
      <c r="C717" s="80"/>
      <c r="D717" s="81"/>
      <c r="G717" s="147"/>
      <c r="H717" s="147"/>
      <c r="I717" s="178"/>
      <c r="J717" s="178"/>
      <c r="K717" s="178"/>
      <c r="L717" s="178"/>
      <c r="M717" s="178"/>
      <c r="N717" s="178"/>
      <c r="O717" s="178"/>
      <c r="P717" s="178"/>
      <c r="Q717" s="178"/>
      <c r="R717" s="178"/>
      <c r="S717" s="178"/>
      <c r="T717" s="178"/>
      <c r="U717" s="178"/>
      <c r="V717" s="178"/>
      <c r="W717" s="178"/>
      <c r="X717" s="178"/>
      <c r="Y717" s="178"/>
      <c r="Z717" s="178"/>
      <c r="AA717" s="178"/>
      <c r="AB717" s="178"/>
      <c r="AC717" s="178"/>
      <c r="AD717" s="178"/>
      <c r="AE717" s="178"/>
      <c r="AF717" s="178"/>
      <c r="AG717" s="178"/>
      <c r="AH717" s="178"/>
      <c r="AI717" s="178"/>
    </row>
    <row r="718" spans="1:35" s="84" customFormat="1" x14ac:dyDescent="0.35">
      <c r="A718" s="4"/>
      <c r="B718" s="4"/>
      <c r="C718" s="80"/>
      <c r="D718" s="81"/>
      <c r="G718" s="147"/>
      <c r="H718" s="147"/>
      <c r="I718" s="178"/>
      <c r="J718" s="178"/>
      <c r="K718" s="178"/>
      <c r="L718" s="178"/>
      <c r="M718" s="178"/>
      <c r="N718" s="178"/>
      <c r="O718" s="178"/>
      <c r="P718" s="178"/>
      <c r="Q718" s="178"/>
      <c r="R718" s="178"/>
      <c r="S718" s="178"/>
      <c r="T718" s="178"/>
      <c r="U718" s="178"/>
      <c r="V718" s="178"/>
      <c r="W718" s="178"/>
      <c r="X718" s="178"/>
      <c r="Y718" s="178"/>
      <c r="Z718" s="178"/>
      <c r="AA718" s="178"/>
      <c r="AB718" s="178"/>
      <c r="AC718" s="178"/>
      <c r="AD718" s="178"/>
      <c r="AE718" s="178"/>
      <c r="AF718" s="178"/>
      <c r="AG718" s="178"/>
      <c r="AH718" s="178"/>
      <c r="AI718" s="178"/>
    </row>
    <row r="719" spans="1:35" s="84" customFormat="1" x14ac:dyDescent="0.35">
      <c r="A719" s="4"/>
      <c r="B719" s="4"/>
      <c r="C719" s="80" t="s">
        <v>347</v>
      </c>
      <c r="D719" s="81"/>
      <c r="G719" s="147"/>
      <c r="H719" s="147"/>
      <c r="I719" s="178"/>
      <c r="J719" s="178"/>
      <c r="K719" s="178"/>
      <c r="L719" s="178"/>
      <c r="M719" s="178"/>
      <c r="N719" s="178"/>
      <c r="O719" s="178"/>
      <c r="P719" s="178"/>
      <c r="Q719" s="178"/>
      <c r="R719" s="178"/>
      <c r="S719" s="178"/>
      <c r="T719" s="178"/>
      <c r="U719" s="178"/>
      <c r="V719" s="178"/>
      <c r="W719" s="178"/>
      <c r="X719" s="178"/>
      <c r="Y719" s="178"/>
      <c r="Z719" s="178"/>
      <c r="AA719" s="178"/>
      <c r="AB719" s="178"/>
      <c r="AC719" s="178"/>
      <c r="AD719" s="178"/>
      <c r="AE719" s="178"/>
      <c r="AF719" s="178"/>
      <c r="AG719" s="178"/>
      <c r="AH719" s="178"/>
      <c r="AI719" s="178"/>
    </row>
    <row r="720" spans="1:35" s="84" customFormat="1" x14ac:dyDescent="0.35">
      <c r="A720" s="4"/>
      <c r="B720" s="4"/>
      <c r="C720" s="80"/>
      <c r="D720" s="81"/>
      <c r="G720" s="147"/>
      <c r="H720" s="147"/>
      <c r="I720" s="178"/>
      <c r="J720" s="178"/>
      <c r="K720" s="178"/>
      <c r="L720" s="178"/>
      <c r="M720" s="178"/>
      <c r="N720" s="178"/>
      <c r="O720" s="178"/>
      <c r="P720" s="178"/>
      <c r="Q720" s="178"/>
      <c r="R720" s="178"/>
      <c r="S720" s="178"/>
      <c r="T720" s="178"/>
      <c r="U720" s="178"/>
      <c r="V720" s="178"/>
      <c r="W720" s="178"/>
      <c r="X720" s="178"/>
      <c r="Y720" s="178"/>
      <c r="Z720" s="178"/>
      <c r="AA720" s="178"/>
      <c r="AB720" s="178"/>
      <c r="AC720" s="178"/>
      <c r="AD720" s="178"/>
      <c r="AE720" s="178"/>
      <c r="AF720" s="178"/>
      <c r="AG720" s="178"/>
      <c r="AH720" s="178"/>
      <c r="AI720" s="178"/>
    </row>
    <row r="721" spans="1:35" s="84" customFormat="1" x14ac:dyDescent="0.35">
      <c r="A721" s="4"/>
      <c r="B721" s="4"/>
      <c r="C721" s="80"/>
      <c r="D721" s="81" t="s">
        <v>348</v>
      </c>
      <c r="G721" s="147"/>
      <c r="H721" s="147"/>
      <c r="I721" s="178"/>
      <c r="J721" s="178"/>
      <c r="K721" s="178"/>
      <c r="L721" s="178"/>
      <c r="M721" s="178"/>
      <c r="N721" s="178"/>
      <c r="O721" s="178"/>
      <c r="P721" s="178"/>
      <c r="Q721" s="178"/>
      <c r="R721" s="178"/>
      <c r="S721" s="178"/>
      <c r="T721" s="178"/>
      <c r="U721" s="178"/>
      <c r="V721" s="178"/>
      <c r="W721" s="178"/>
      <c r="X721" s="178"/>
      <c r="Y721" s="178"/>
      <c r="Z721" s="178"/>
      <c r="AA721" s="178"/>
      <c r="AB721" s="178"/>
      <c r="AC721" s="178"/>
      <c r="AD721" s="178"/>
      <c r="AE721" s="178"/>
      <c r="AF721" s="178"/>
      <c r="AG721" s="178"/>
      <c r="AH721" s="178"/>
      <c r="AI721" s="178"/>
    </row>
    <row r="722" spans="1:35" s="84" customFormat="1" x14ac:dyDescent="0.35">
      <c r="A722" s="4"/>
      <c r="B722" s="4"/>
      <c r="C722" s="80"/>
      <c r="D722" s="81"/>
      <c r="E722" s="84" t="str">
        <f>E$273</f>
        <v>Mining company net revenues (original)</v>
      </c>
      <c r="F722" s="84" t="str">
        <f>F$273</f>
        <v>M$</v>
      </c>
      <c r="G722" s="147"/>
      <c r="H722" s="147"/>
      <c r="I722" s="178">
        <f>I$273</f>
        <v>2215.8009403111937</v>
      </c>
      <c r="J722" s="178"/>
      <c r="K722" s="178">
        <f t="shared" ref="K722:AI722" si="279">K$273</f>
        <v>0</v>
      </c>
      <c r="L722" s="178">
        <f t="shared" si="279"/>
        <v>0</v>
      </c>
      <c r="M722" s="178">
        <f t="shared" si="279"/>
        <v>92.448303584412301</v>
      </c>
      <c r="N722" s="178">
        <f t="shared" si="279"/>
        <v>123.26440477921641</v>
      </c>
      <c r="O722" s="178">
        <f t="shared" si="279"/>
        <v>123.26440477921641</v>
      </c>
      <c r="P722" s="178">
        <f t="shared" si="279"/>
        <v>123.26440477921641</v>
      </c>
      <c r="Q722" s="178">
        <f t="shared" si="279"/>
        <v>123.26440477921641</v>
      </c>
      <c r="R722" s="178">
        <f t="shared" si="279"/>
        <v>123.26440477921641</v>
      </c>
      <c r="S722" s="178">
        <f t="shared" si="279"/>
        <v>123.26440477921641</v>
      </c>
      <c r="T722" s="178">
        <f t="shared" si="279"/>
        <v>123.26440477921641</v>
      </c>
      <c r="U722" s="178">
        <f t="shared" si="279"/>
        <v>123.26440477921641</v>
      </c>
      <c r="V722" s="178">
        <f t="shared" si="279"/>
        <v>123.26440477921641</v>
      </c>
      <c r="W722" s="178">
        <f t="shared" si="279"/>
        <v>123.26440477921641</v>
      </c>
      <c r="X722" s="178">
        <f t="shared" si="279"/>
        <v>123.26440477921641</v>
      </c>
      <c r="Y722" s="178">
        <f t="shared" si="279"/>
        <v>123.26440477921641</v>
      </c>
      <c r="Z722" s="178">
        <f t="shared" si="279"/>
        <v>123.26440477921641</v>
      </c>
      <c r="AA722" s="178">
        <f t="shared" si="279"/>
        <v>123.26440477921641</v>
      </c>
      <c r="AB722" s="178">
        <f t="shared" si="279"/>
        <v>123.26440477921641</v>
      </c>
      <c r="AC722" s="178">
        <f t="shared" si="279"/>
        <v>123.26440477921641</v>
      </c>
      <c r="AD722" s="178">
        <f t="shared" si="279"/>
        <v>123.26440477921641</v>
      </c>
      <c r="AE722" s="178">
        <f t="shared" si="279"/>
        <v>27.857755480102799</v>
      </c>
      <c r="AF722" s="178">
        <f t="shared" si="279"/>
        <v>0</v>
      </c>
      <c r="AG722" s="178">
        <f t="shared" si="279"/>
        <v>0</v>
      </c>
      <c r="AH722" s="178">
        <f t="shared" si="279"/>
        <v>0</v>
      </c>
      <c r="AI722" s="178">
        <f t="shared" si="279"/>
        <v>0</v>
      </c>
    </row>
    <row r="723" spans="1:35" s="84" customFormat="1" x14ac:dyDescent="0.35">
      <c r="A723" s="4"/>
      <c r="B723" s="4"/>
      <c r="C723" s="80"/>
      <c r="D723" s="81"/>
      <c r="E723" s="84" t="str">
        <f>E$306</f>
        <v>Mining company operating costs (original)</v>
      </c>
      <c r="F723" s="84" t="str">
        <f>F$306</f>
        <v>M$</v>
      </c>
      <c r="G723" s="147"/>
      <c r="H723" s="147"/>
      <c r="I723" s="178">
        <f>I$306</f>
        <v>1451.1796250000002</v>
      </c>
      <c r="J723" s="178"/>
      <c r="K723" s="178">
        <f t="shared" ref="K723:AI723" si="280">K$306</f>
        <v>0</v>
      </c>
      <c r="L723" s="178">
        <f t="shared" si="280"/>
        <v>0</v>
      </c>
      <c r="M723" s="178">
        <f t="shared" si="280"/>
        <v>74.791228582554524</v>
      </c>
      <c r="N723" s="178">
        <f t="shared" si="280"/>
        <v>80.728728582554524</v>
      </c>
      <c r="O723" s="178">
        <f t="shared" si="280"/>
        <v>80.728728582554524</v>
      </c>
      <c r="P723" s="178">
        <f t="shared" si="280"/>
        <v>80.728728582554524</v>
      </c>
      <c r="Q723" s="178">
        <f t="shared" si="280"/>
        <v>80.728728582554524</v>
      </c>
      <c r="R723" s="178">
        <f t="shared" si="280"/>
        <v>80.728728582554524</v>
      </c>
      <c r="S723" s="178">
        <f t="shared" si="280"/>
        <v>80.728728582554524</v>
      </c>
      <c r="T723" s="178">
        <f t="shared" si="280"/>
        <v>80.728728582554524</v>
      </c>
      <c r="U723" s="178">
        <f t="shared" si="280"/>
        <v>80.728728582554524</v>
      </c>
      <c r="V723" s="178">
        <f t="shared" si="280"/>
        <v>80.728728582554524</v>
      </c>
      <c r="W723" s="178">
        <f t="shared" si="280"/>
        <v>80.728728582554524</v>
      </c>
      <c r="X723" s="178">
        <f t="shared" si="280"/>
        <v>80.728728582554524</v>
      </c>
      <c r="Y723" s="178">
        <f t="shared" si="280"/>
        <v>80.728728582554524</v>
      </c>
      <c r="Z723" s="178">
        <f t="shared" si="280"/>
        <v>80.728728582554524</v>
      </c>
      <c r="AA723" s="178">
        <f t="shared" si="280"/>
        <v>80.728728582554524</v>
      </c>
      <c r="AB723" s="178">
        <f t="shared" si="280"/>
        <v>80.728728582554524</v>
      </c>
      <c r="AC723" s="178">
        <f t="shared" si="280"/>
        <v>80.728728582554524</v>
      </c>
      <c r="AD723" s="178">
        <f t="shared" si="280"/>
        <v>79.361239096573172</v>
      </c>
      <c r="AE723" s="178">
        <f t="shared" si="280"/>
        <v>5.3674999999999784</v>
      </c>
      <c r="AF723" s="178">
        <f t="shared" si="280"/>
        <v>0</v>
      </c>
      <c r="AG723" s="178">
        <f t="shared" si="280"/>
        <v>0</v>
      </c>
      <c r="AH723" s="178">
        <f t="shared" si="280"/>
        <v>0</v>
      </c>
      <c r="AI723" s="178">
        <f t="shared" si="280"/>
        <v>0</v>
      </c>
    </row>
    <row r="724" spans="1:35" s="84" customFormat="1" x14ac:dyDescent="0.35">
      <c r="A724" s="4"/>
      <c r="B724" s="4"/>
      <c r="C724" s="80"/>
      <c r="D724" s="81"/>
      <c r="E724" s="84" t="str">
        <f>E$417</f>
        <v>Import duties on consumables (benchmark)</v>
      </c>
      <c r="F724" s="84" t="str">
        <f>F$417</f>
        <v>M$</v>
      </c>
      <c r="G724" s="147"/>
      <c r="H724" s="147"/>
      <c r="I724" s="178">
        <f>I$417</f>
        <v>57.011653125000024</v>
      </c>
      <c r="J724" s="178"/>
      <c r="K724" s="178">
        <f t="shared" ref="K724:AI724" si="281">K$417</f>
        <v>0</v>
      </c>
      <c r="L724" s="178">
        <f t="shared" si="281"/>
        <v>0</v>
      </c>
      <c r="M724" s="178">
        <f t="shared" si="281"/>
        <v>2.9043552862149538</v>
      </c>
      <c r="N724" s="178">
        <f t="shared" si="281"/>
        <v>3.1715427862149541</v>
      </c>
      <c r="O724" s="178">
        <f t="shared" si="281"/>
        <v>3.1715427862149537</v>
      </c>
      <c r="P724" s="178">
        <f t="shared" si="281"/>
        <v>3.1715427862149537</v>
      </c>
      <c r="Q724" s="178">
        <f t="shared" si="281"/>
        <v>3.1715427862149537</v>
      </c>
      <c r="R724" s="178">
        <f t="shared" si="281"/>
        <v>3.1715427862149537</v>
      </c>
      <c r="S724" s="178">
        <f t="shared" si="281"/>
        <v>3.1715427862149537</v>
      </c>
      <c r="T724" s="178">
        <f t="shared" si="281"/>
        <v>3.1715427862149537</v>
      </c>
      <c r="U724" s="178">
        <f t="shared" si="281"/>
        <v>3.1715427862149541</v>
      </c>
      <c r="V724" s="178">
        <f t="shared" si="281"/>
        <v>3.1715427862149541</v>
      </c>
      <c r="W724" s="178">
        <f t="shared" si="281"/>
        <v>3.1715427862149532</v>
      </c>
      <c r="X724" s="178">
        <f t="shared" si="281"/>
        <v>3.1715427862149532</v>
      </c>
      <c r="Y724" s="178">
        <f t="shared" si="281"/>
        <v>3.1715427862149532</v>
      </c>
      <c r="Z724" s="178">
        <f t="shared" si="281"/>
        <v>3.1715427862149537</v>
      </c>
      <c r="AA724" s="178">
        <f t="shared" si="281"/>
        <v>3.1715427862149537</v>
      </c>
      <c r="AB724" s="178">
        <f t="shared" si="281"/>
        <v>3.1715427862149537</v>
      </c>
      <c r="AC724" s="178">
        <f t="shared" si="281"/>
        <v>3.1715427862149537</v>
      </c>
      <c r="AD724" s="178">
        <f t="shared" si="281"/>
        <v>3.1210757593457932</v>
      </c>
      <c r="AE724" s="178">
        <f t="shared" si="281"/>
        <v>0.24153749999999904</v>
      </c>
      <c r="AF724" s="178">
        <f t="shared" si="281"/>
        <v>0</v>
      </c>
      <c r="AG724" s="178">
        <f t="shared" si="281"/>
        <v>0</v>
      </c>
      <c r="AH724" s="178">
        <f t="shared" si="281"/>
        <v>0</v>
      </c>
      <c r="AI724" s="178">
        <f t="shared" si="281"/>
        <v>0</v>
      </c>
    </row>
    <row r="725" spans="1:35" s="84" customFormat="1" x14ac:dyDescent="0.35">
      <c r="A725" s="4"/>
      <c r="B725" s="4"/>
      <c r="C725" s="80"/>
      <c r="D725" s="81"/>
      <c r="E725" s="84" t="str">
        <f>E$702</f>
        <v>Royalty (benchmark)</v>
      </c>
      <c r="F725" s="84" t="str">
        <f>F$702</f>
        <v>M$</v>
      </c>
      <c r="G725" s="147"/>
      <c r="H725" s="147"/>
      <c r="I725" s="178">
        <f>I$702</f>
        <v>110.79004701555969</v>
      </c>
      <c r="J725" s="178"/>
      <c r="K725" s="178">
        <f t="shared" ref="K725:AI725" si="282">K$702</f>
        <v>0</v>
      </c>
      <c r="L725" s="178">
        <f t="shared" si="282"/>
        <v>0</v>
      </c>
      <c r="M725" s="178">
        <f t="shared" si="282"/>
        <v>4.6224151792206154</v>
      </c>
      <c r="N725" s="178">
        <f t="shared" si="282"/>
        <v>6.1632202389608208</v>
      </c>
      <c r="O725" s="178">
        <f t="shared" si="282"/>
        <v>6.1632202389608217</v>
      </c>
      <c r="P725" s="178">
        <f t="shared" si="282"/>
        <v>6.1632202389608208</v>
      </c>
      <c r="Q725" s="178">
        <f t="shared" si="282"/>
        <v>6.1632202389608208</v>
      </c>
      <c r="R725" s="178">
        <f t="shared" si="282"/>
        <v>6.1632202389608199</v>
      </c>
      <c r="S725" s="178">
        <f t="shared" si="282"/>
        <v>6.1632202389608208</v>
      </c>
      <c r="T725" s="178">
        <f t="shared" si="282"/>
        <v>6.1632202389608208</v>
      </c>
      <c r="U725" s="178">
        <f t="shared" si="282"/>
        <v>6.1632202389608208</v>
      </c>
      <c r="V725" s="178">
        <f t="shared" si="282"/>
        <v>6.1632202389608199</v>
      </c>
      <c r="W725" s="178">
        <f t="shared" si="282"/>
        <v>6.1632202389608208</v>
      </c>
      <c r="X725" s="178">
        <f t="shared" si="282"/>
        <v>6.1632202389608208</v>
      </c>
      <c r="Y725" s="178">
        <f t="shared" si="282"/>
        <v>6.1632202389608208</v>
      </c>
      <c r="Z725" s="178">
        <f t="shared" si="282"/>
        <v>6.1632202389608208</v>
      </c>
      <c r="AA725" s="178">
        <f t="shared" si="282"/>
        <v>6.1632202389608199</v>
      </c>
      <c r="AB725" s="178">
        <f t="shared" si="282"/>
        <v>6.1632202389608208</v>
      </c>
      <c r="AC725" s="178">
        <f t="shared" si="282"/>
        <v>6.1632202389608208</v>
      </c>
      <c r="AD725" s="178">
        <f t="shared" si="282"/>
        <v>6.1632202389608199</v>
      </c>
      <c r="AE725" s="178">
        <f t="shared" si="282"/>
        <v>1.3928877740051402</v>
      </c>
      <c r="AF725" s="178">
        <f t="shared" si="282"/>
        <v>0</v>
      </c>
      <c r="AG725" s="178">
        <f t="shared" si="282"/>
        <v>0</v>
      </c>
      <c r="AH725" s="178">
        <f t="shared" si="282"/>
        <v>0</v>
      </c>
      <c r="AI725" s="178">
        <f t="shared" si="282"/>
        <v>0</v>
      </c>
    </row>
    <row r="726" spans="1:35" x14ac:dyDescent="0.35">
      <c r="E726" s="46" t="s">
        <v>292</v>
      </c>
      <c r="F726" s="46" t="s">
        <v>88</v>
      </c>
      <c r="I726" s="178">
        <f>SUM(K726:AI726)</f>
        <v>596.81961517063405</v>
      </c>
      <c r="J726" s="178"/>
      <c r="K726" s="178">
        <f>K722-K723-K724-K725</f>
        <v>0</v>
      </c>
      <c r="L726" s="178">
        <f t="shared" ref="L726:AI726" si="283">L722-L723-L724-L725</f>
        <v>0</v>
      </c>
      <c r="M726" s="178">
        <f t="shared" si="283"/>
        <v>10.130304536422207</v>
      </c>
      <c r="N726" s="178">
        <f t="shared" si="283"/>
        <v>33.200913171486107</v>
      </c>
      <c r="O726" s="178">
        <f t="shared" si="283"/>
        <v>33.200913171486107</v>
      </c>
      <c r="P726" s="178">
        <f t="shared" si="283"/>
        <v>33.200913171486107</v>
      </c>
      <c r="Q726" s="178">
        <f t="shared" si="283"/>
        <v>33.200913171486107</v>
      </c>
      <c r="R726" s="178">
        <f t="shared" si="283"/>
        <v>33.200913171486107</v>
      </c>
      <c r="S726" s="178">
        <f t="shared" si="283"/>
        <v>33.200913171486107</v>
      </c>
      <c r="T726" s="178">
        <f t="shared" si="283"/>
        <v>33.200913171486107</v>
      </c>
      <c r="U726" s="178">
        <f t="shared" si="283"/>
        <v>33.200913171486107</v>
      </c>
      <c r="V726" s="178">
        <f t="shared" si="283"/>
        <v>33.200913171486107</v>
      </c>
      <c r="W726" s="178">
        <f t="shared" si="283"/>
        <v>33.200913171486107</v>
      </c>
      <c r="X726" s="178">
        <f t="shared" si="283"/>
        <v>33.200913171486107</v>
      </c>
      <c r="Y726" s="178">
        <f t="shared" si="283"/>
        <v>33.200913171486107</v>
      </c>
      <c r="Z726" s="178">
        <f t="shared" si="283"/>
        <v>33.200913171486107</v>
      </c>
      <c r="AA726" s="178">
        <f t="shared" si="283"/>
        <v>33.200913171486107</v>
      </c>
      <c r="AB726" s="178">
        <f t="shared" si="283"/>
        <v>33.200913171486107</v>
      </c>
      <c r="AC726" s="178">
        <f t="shared" si="283"/>
        <v>33.200913171486107</v>
      </c>
      <c r="AD726" s="178">
        <f t="shared" si="283"/>
        <v>34.618869684336623</v>
      </c>
      <c r="AE726" s="178">
        <f t="shared" si="283"/>
        <v>20.855830206097682</v>
      </c>
      <c r="AF726" s="178">
        <f t="shared" si="283"/>
        <v>0</v>
      </c>
      <c r="AG726" s="178">
        <f t="shared" si="283"/>
        <v>0</v>
      </c>
      <c r="AH726" s="178">
        <f t="shared" si="283"/>
        <v>0</v>
      </c>
      <c r="AI726" s="178">
        <f t="shared" si="283"/>
        <v>0</v>
      </c>
    </row>
    <row r="727" spans="1:35" s="84" customFormat="1" x14ac:dyDescent="0.35">
      <c r="A727" s="4"/>
      <c r="B727" s="4"/>
      <c r="C727" s="80"/>
      <c r="D727" s="81"/>
      <c r="G727" s="147"/>
      <c r="H727" s="147"/>
      <c r="I727" s="178"/>
      <c r="J727" s="178"/>
      <c r="K727" s="178"/>
      <c r="L727" s="178"/>
      <c r="M727" s="178"/>
      <c r="N727" s="178"/>
      <c r="O727" s="178"/>
      <c r="P727" s="178"/>
      <c r="Q727" s="178"/>
      <c r="R727" s="178"/>
      <c r="S727" s="178"/>
      <c r="T727" s="178"/>
      <c r="U727" s="178"/>
      <c r="V727" s="178"/>
      <c r="W727" s="178"/>
      <c r="X727" s="178"/>
      <c r="Y727" s="178"/>
      <c r="Z727" s="178"/>
      <c r="AA727" s="178"/>
      <c r="AB727" s="178"/>
      <c r="AC727" s="178"/>
      <c r="AD727" s="178"/>
      <c r="AE727" s="178"/>
      <c r="AF727" s="178"/>
      <c r="AG727" s="178"/>
      <c r="AH727" s="178"/>
      <c r="AI727" s="178"/>
    </row>
    <row r="728" spans="1:35" s="84" customFormat="1" x14ac:dyDescent="0.35">
      <c r="A728" s="4"/>
      <c r="B728" s="4"/>
      <c r="C728" s="80"/>
      <c r="D728" s="81" t="s">
        <v>699</v>
      </c>
      <c r="G728" s="147"/>
      <c r="H728" s="147"/>
      <c r="I728" s="178"/>
      <c r="J728" s="178"/>
      <c r="K728" s="178"/>
      <c r="L728" s="178"/>
      <c r="M728" s="178"/>
      <c r="N728" s="178"/>
      <c r="O728" s="178"/>
      <c r="P728" s="178"/>
      <c r="Q728" s="178"/>
      <c r="R728" s="178"/>
      <c r="S728" s="178"/>
      <c r="T728" s="178"/>
      <c r="U728" s="178"/>
      <c r="V728" s="178"/>
      <c r="W728" s="178"/>
      <c r="X728" s="178"/>
      <c r="Y728" s="178"/>
      <c r="Z728" s="178"/>
      <c r="AA728" s="178"/>
      <c r="AB728" s="178"/>
      <c r="AC728" s="178"/>
      <c r="AD728" s="178"/>
      <c r="AE728" s="178"/>
      <c r="AF728" s="178"/>
      <c r="AG728" s="178"/>
      <c r="AH728" s="178"/>
      <c r="AI728" s="178"/>
    </row>
    <row r="729" spans="1:35" s="84" customFormat="1" x14ac:dyDescent="0.35">
      <c r="A729" s="4"/>
      <c r="B729" s="4"/>
      <c r="C729" s="80"/>
      <c r="D729" s="81"/>
      <c r="E729" s="84" t="str">
        <f>E$726</f>
        <v>EBITDA (benchmark)</v>
      </c>
      <c r="F729" s="84" t="str">
        <f>F$726</f>
        <v>M$</v>
      </c>
      <c r="G729" s="147"/>
      <c r="H729" s="147"/>
      <c r="I729" s="178">
        <f>I$726</f>
        <v>596.81961517063405</v>
      </c>
      <c r="J729" s="178"/>
      <c r="K729" s="178">
        <f t="shared" ref="K729:AI729" si="284">K$726</f>
        <v>0</v>
      </c>
      <c r="L729" s="178">
        <f t="shared" si="284"/>
        <v>0</v>
      </c>
      <c r="M729" s="178">
        <f t="shared" si="284"/>
        <v>10.130304536422207</v>
      </c>
      <c r="N729" s="178">
        <f t="shared" si="284"/>
        <v>33.200913171486107</v>
      </c>
      <c r="O729" s="178">
        <f t="shared" si="284"/>
        <v>33.200913171486107</v>
      </c>
      <c r="P729" s="178">
        <f t="shared" si="284"/>
        <v>33.200913171486107</v>
      </c>
      <c r="Q729" s="178">
        <f t="shared" si="284"/>
        <v>33.200913171486107</v>
      </c>
      <c r="R729" s="178">
        <f t="shared" si="284"/>
        <v>33.200913171486107</v>
      </c>
      <c r="S729" s="178">
        <f t="shared" si="284"/>
        <v>33.200913171486107</v>
      </c>
      <c r="T729" s="178">
        <f t="shared" si="284"/>
        <v>33.200913171486107</v>
      </c>
      <c r="U729" s="178">
        <f t="shared" si="284"/>
        <v>33.200913171486107</v>
      </c>
      <c r="V729" s="178">
        <f t="shared" si="284"/>
        <v>33.200913171486107</v>
      </c>
      <c r="W729" s="178">
        <f t="shared" si="284"/>
        <v>33.200913171486107</v>
      </c>
      <c r="X729" s="178">
        <f t="shared" si="284"/>
        <v>33.200913171486107</v>
      </c>
      <c r="Y729" s="178">
        <f t="shared" si="284"/>
        <v>33.200913171486107</v>
      </c>
      <c r="Z729" s="178">
        <f t="shared" si="284"/>
        <v>33.200913171486107</v>
      </c>
      <c r="AA729" s="178">
        <f t="shared" si="284"/>
        <v>33.200913171486107</v>
      </c>
      <c r="AB729" s="178">
        <f t="shared" si="284"/>
        <v>33.200913171486107</v>
      </c>
      <c r="AC729" s="178">
        <f t="shared" si="284"/>
        <v>33.200913171486107</v>
      </c>
      <c r="AD729" s="178">
        <f t="shared" si="284"/>
        <v>34.618869684336623</v>
      </c>
      <c r="AE729" s="178">
        <f t="shared" si="284"/>
        <v>20.855830206097682</v>
      </c>
      <c r="AF729" s="178">
        <f t="shared" si="284"/>
        <v>0</v>
      </c>
      <c r="AG729" s="178">
        <f t="shared" si="284"/>
        <v>0</v>
      </c>
      <c r="AH729" s="178">
        <f t="shared" si="284"/>
        <v>0</v>
      </c>
      <c r="AI729" s="178">
        <f t="shared" si="284"/>
        <v>0</v>
      </c>
    </row>
    <row r="730" spans="1:35" s="154" customFormat="1" x14ac:dyDescent="0.35">
      <c r="A730" s="15"/>
      <c r="B730" s="15"/>
      <c r="C730" s="152"/>
      <c r="D730" s="153"/>
      <c r="E730" s="154" t="str">
        <f>'T&amp;E'!E$32</f>
        <v>Inflation factor</v>
      </c>
      <c r="F730" s="154" t="str">
        <f>'T&amp;E'!F$32</f>
        <v>index</v>
      </c>
      <c r="G730" s="155"/>
      <c r="H730" s="155"/>
      <c r="I730" s="180"/>
      <c r="J730" s="180"/>
      <c r="K730" s="203">
        <f>'T&amp;E'!K$32</f>
        <v>1</v>
      </c>
      <c r="L730" s="203">
        <f>'T&amp;E'!L$32</f>
        <v>1.02</v>
      </c>
      <c r="M730" s="203">
        <f>'T&amp;E'!M$32</f>
        <v>1.0404</v>
      </c>
      <c r="N730" s="203">
        <f>'T&amp;E'!N$32</f>
        <v>1.0612079999999999</v>
      </c>
      <c r="O730" s="203">
        <f>'T&amp;E'!O$32</f>
        <v>1.08243216</v>
      </c>
      <c r="P730" s="203">
        <f>'T&amp;E'!P$32</f>
        <v>1.1040808032</v>
      </c>
      <c r="Q730" s="203">
        <f>'T&amp;E'!Q$32</f>
        <v>1.1261624192640001</v>
      </c>
      <c r="R730" s="203">
        <f>'T&amp;E'!R$32</f>
        <v>1.1486856676492798</v>
      </c>
      <c r="S730" s="203">
        <f>'T&amp;E'!S$32</f>
        <v>1.1716593810022655</v>
      </c>
      <c r="T730" s="203">
        <f>'T&amp;E'!T$32</f>
        <v>1.1950925686223108</v>
      </c>
      <c r="U730" s="203">
        <f>'T&amp;E'!U$32</f>
        <v>1.2189944199947571</v>
      </c>
      <c r="V730" s="203">
        <f>'T&amp;E'!V$32</f>
        <v>1.243374308394652</v>
      </c>
      <c r="W730" s="203">
        <f>'T&amp;E'!W$32</f>
        <v>1.2682417945625453</v>
      </c>
      <c r="X730" s="203">
        <f>'T&amp;E'!X$32</f>
        <v>1.2936066304537961</v>
      </c>
      <c r="Y730" s="203">
        <f>'T&amp;E'!Y$32</f>
        <v>1.3194787630628722</v>
      </c>
      <c r="Z730" s="203">
        <f>'T&amp;E'!Z$32</f>
        <v>1.3458683383241292</v>
      </c>
      <c r="AA730" s="203">
        <f>'T&amp;E'!AA$32</f>
        <v>1.372785705090612</v>
      </c>
      <c r="AB730" s="203">
        <f>'T&amp;E'!AB$32</f>
        <v>1.4002414191924244</v>
      </c>
      <c r="AC730" s="203">
        <f>'T&amp;E'!AC$32</f>
        <v>1.4282462475762727</v>
      </c>
      <c r="AD730" s="203">
        <f>'T&amp;E'!AD$32</f>
        <v>1.4568111725277981</v>
      </c>
      <c r="AE730" s="203">
        <f>'T&amp;E'!AE$32</f>
        <v>1.4859473959783542</v>
      </c>
      <c r="AF730" s="203">
        <f>'T&amp;E'!AF$32</f>
        <v>1.5156663438979212</v>
      </c>
      <c r="AG730" s="203">
        <f>'T&amp;E'!AG$32</f>
        <v>1.5459796707758797</v>
      </c>
      <c r="AH730" s="203">
        <f>'T&amp;E'!AH$32</f>
        <v>1.576899264191397</v>
      </c>
      <c r="AI730" s="203">
        <f>'T&amp;E'!AI$32</f>
        <v>1.608437249475225</v>
      </c>
    </row>
    <row r="731" spans="1:35" s="84" customFormat="1" x14ac:dyDescent="0.35">
      <c r="A731" s="4"/>
      <c r="B731" s="4"/>
      <c r="C731" s="80"/>
      <c r="D731" s="81"/>
      <c r="E731" s="84" t="s">
        <v>700</v>
      </c>
      <c r="F731" s="84" t="s">
        <v>641</v>
      </c>
      <c r="G731" s="147"/>
      <c r="H731" s="147"/>
      <c r="I731" s="178">
        <f>SUM(K731:AI731)</f>
        <v>748.68272063483039</v>
      </c>
      <c r="J731" s="178"/>
      <c r="K731" s="178">
        <f>K729*K730</f>
        <v>0</v>
      </c>
      <c r="L731" s="178">
        <f t="shared" ref="L731:AI731" si="285">L729*L730</f>
        <v>0</v>
      </c>
      <c r="M731" s="178">
        <f t="shared" si="285"/>
        <v>10.539568839693663</v>
      </c>
      <c r="N731" s="178">
        <f t="shared" si="285"/>
        <v>35.233074664886423</v>
      </c>
      <c r="O731" s="178">
        <f t="shared" si="285"/>
        <v>35.937736158184158</v>
      </c>
      <c r="P731" s="178">
        <f t="shared" si="285"/>
        <v>36.656490881347843</v>
      </c>
      <c r="Q731" s="178">
        <f t="shared" si="285"/>
        <v>37.389620698974802</v>
      </c>
      <c r="R731" s="178">
        <f t="shared" si="285"/>
        <v>38.137413112954285</v>
      </c>
      <c r="S731" s="178">
        <f t="shared" si="285"/>
        <v>38.900161375213379</v>
      </c>
      <c r="T731" s="178">
        <f t="shared" si="285"/>
        <v>39.678164602717644</v>
      </c>
      <c r="U731" s="178">
        <f t="shared" si="285"/>
        <v>40.471727894772002</v>
      </c>
      <c r="V731" s="178">
        <f t="shared" si="285"/>
        <v>41.281162452667431</v>
      </c>
      <c r="W731" s="178">
        <f t="shared" si="285"/>
        <v>42.106785701720788</v>
      </c>
      <c r="X731" s="178">
        <f t="shared" si="285"/>
        <v>42.948921415755201</v>
      </c>
      <c r="Y731" s="178">
        <f t="shared" si="285"/>
        <v>43.807899844070306</v>
      </c>
      <c r="Z731" s="178">
        <f t="shared" si="285"/>
        <v>44.684057840951702</v>
      </c>
      <c r="AA731" s="178">
        <f t="shared" si="285"/>
        <v>45.577738997770744</v>
      </c>
      <c r="AB731" s="178">
        <f t="shared" si="285"/>
        <v>46.489293777726161</v>
      </c>
      <c r="AC731" s="178">
        <f t="shared" si="285"/>
        <v>47.419079653280683</v>
      </c>
      <c r="AD731" s="178">
        <f t="shared" si="285"/>
        <v>50.433156136425481</v>
      </c>
      <c r="AE731" s="178">
        <f t="shared" si="285"/>
        <v>30.990666585717555</v>
      </c>
      <c r="AF731" s="178">
        <f t="shared" si="285"/>
        <v>0</v>
      </c>
      <c r="AG731" s="178">
        <f t="shared" si="285"/>
        <v>0</v>
      </c>
      <c r="AH731" s="178">
        <f t="shared" si="285"/>
        <v>0</v>
      </c>
      <c r="AI731" s="178">
        <f t="shared" si="285"/>
        <v>0</v>
      </c>
    </row>
    <row r="732" spans="1:35" s="84" customFormat="1" x14ac:dyDescent="0.35">
      <c r="A732" s="4"/>
      <c r="B732" s="4"/>
      <c r="C732" s="80"/>
      <c r="D732" s="81"/>
      <c r="G732" s="147"/>
      <c r="H732" s="147"/>
      <c r="I732" s="178"/>
      <c r="J732" s="178"/>
      <c r="K732" s="178"/>
      <c r="L732" s="178"/>
      <c r="M732" s="178"/>
      <c r="N732" s="178"/>
      <c r="O732" s="178"/>
      <c r="P732" s="178"/>
      <c r="Q732" s="178"/>
      <c r="R732" s="178"/>
      <c r="S732" s="178"/>
      <c r="T732" s="178"/>
      <c r="U732" s="178"/>
      <c r="V732" s="178"/>
      <c r="W732" s="178"/>
      <c r="X732" s="178"/>
      <c r="Y732" s="178"/>
      <c r="Z732" s="178"/>
      <c r="AA732" s="178"/>
      <c r="AB732" s="178"/>
      <c r="AC732" s="178"/>
      <c r="AD732" s="178"/>
      <c r="AE732" s="178"/>
      <c r="AF732" s="178"/>
      <c r="AG732" s="178"/>
      <c r="AH732" s="178"/>
      <c r="AI732" s="178"/>
    </row>
    <row r="733" spans="1:35" s="84" customFormat="1" x14ac:dyDescent="0.35">
      <c r="A733" s="4"/>
      <c r="B733" s="4"/>
      <c r="C733" s="80" t="s">
        <v>820</v>
      </c>
      <c r="D733" s="81"/>
      <c r="G733" s="147"/>
      <c r="H733" s="147"/>
      <c r="I733" s="178"/>
      <c r="J733" s="178"/>
      <c r="K733" s="178"/>
      <c r="L733" s="178"/>
      <c r="M733" s="178"/>
      <c r="N733" s="178"/>
      <c r="O733" s="178"/>
      <c r="P733" s="178"/>
      <c r="Q733" s="178"/>
      <c r="R733" s="178"/>
      <c r="S733" s="178"/>
      <c r="T733" s="178"/>
      <c r="U733" s="178"/>
      <c r="V733" s="178"/>
      <c r="W733" s="178"/>
      <c r="X733" s="178"/>
      <c r="Y733" s="178"/>
      <c r="Z733" s="178"/>
      <c r="AA733" s="178"/>
      <c r="AB733" s="178"/>
      <c r="AC733" s="178"/>
      <c r="AD733" s="178"/>
      <c r="AE733" s="178"/>
      <c r="AF733" s="178"/>
      <c r="AG733" s="178"/>
      <c r="AH733" s="178"/>
      <c r="AI733" s="178"/>
    </row>
    <row r="734" spans="1:35" s="84" customFormat="1" x14ac:dyDescent="0.35">
      <c r="A734" s="4"/>
      <c r="B734" s="4"/>
      <c r="C734" s="80"/>
      <c r="D734" s="81"/>
      <c r="G734" s="147"/>
      <c r="H734" s="147"/>
      <c r="I734" s="178"/>
      <c r="J734" s="178"/>
      <c r="K734" s="178"/>
      <c r="L734" s="178"/>
      <c r="M734" s="178"/>
      <c r="N734" s="178"/>
      <c r="O734" s="178"/>
      <c r="P734" s="178"/>
      <c r="Q734" s="178"/>
      <c r="R734" s="178"/>
      <c r="S734" s="178"/>
      <c r="T734" s="178"/>
      <c r="U734" s="178"/>
      <c r="V734" s="178"/>
      <c r="W734" s="178"/>
      <c r="X734" s="178"/>
      <c r="Y734" s="178"/>
      <c r="Z734" s="178"/>
      <c r="AA734" s="178"/>
      <c r="AB734" s="178"/>
      <c r="AC734" s="178"/>
      <c r="AD734" s="178"/>
      <c r="AE734" s="178"/>
      <c r="AF734" s="178"/>
      <c r="AG734" s="178"/>
      <c r="AH734" s="178"/>
      <c r="AI734" s="178"/>
    </row>
    <row r="735" spans="1:35" s="84" customFormat="1" x14ac:dyDescent="0.35">
      <c r="A735" s="4"/>
      <c r="B735" s="4"/>
      <c r="C735" s="80"/>
      <c r="D735" s="81" t="s">
        <v>701</v>
      </c>
      <c r="G735" s="147"/>
      <c r="H735" s="147"/>
      <c r="I735" s="178"/>
      <c r="J735" s="178"/>
      <c r="K735" s="178"/>
      <c r="L735" s="178"/>
      <c r="M735" s="178"/>
      <c r="N735" s="178"/>
      <c r="O735" s="178"/>
      <c r="P735" s="178"/>
      <c r="Q735" s="178"/>
      <c r="R735" s="178"/>
      <c r="S735" s="178"/>
      <c r="T735" s="178"/>
      <c r="U735" s="178"/>
      <c r="V735" s="178"/>
      <c r="W735" s="178"/>
      <c r="X735" s="178"/>
      <c r="Y735" s="178"/>
      <c r="Z735" s="178"/>
      <c r="AA735" s="178"/>
      <c r="AB735" s="178"/>
      <c r="AC735" s="178"/>
      <c r="AD735" s="178"/>
      <c r="AE735" s="178"/>
      <c r="AF735" s="178"/>
      <c r="AG735" s="178"/>
      <c r="AH735" s="178"/>
      <c r="AI735" s="178"/>
    </row>
    <row r="736" spans="1:35" s="84" customFormat="1" x14ac:dyDescent="0.35">
      <c r="A736" s="4"/>
      <c r="B736" s="4"/>
      <c r="C736" s="80"/>
      <c r="D736" s="81"/>
      <c r="E736" s="84" t="str">
        <f>E$322</f>
        <v>Mining company capital costs (original)</v>
      </c>
      <c r="F736" s="84" t="str">
        <f>F$322</f>
        <v>M$</v>
      </c>
      <c r="G736" s="147"/>
      <c r="H736" s="147"/>
      <c r="I736" s="178">
        <f>I$322</f>
        <v>192</v>
      </c>
      <c r="J736" s="178"/>
      <c r="K736" s="178">
        <f t="shared" ref="K736:AI736" si="286">K$322</f>
        <v>96</v>
      </c>
      <c r="L736" s="178">
        <f t="shared" si="286"/>
        <v>96</v>
      </c>
      <c r="M736" s="178">
        <f t="shared" si="286"/>
        <v>0</v>
      </c>
      <c r="N736" s="178">
        <f t="shared" si="286"/>
        <v>0</v>
      </c>
      <c r="O736" s="178">
        <f t="shared" si="286"/>
        <v>0</v>
      </c>
      <c r="P736" s="178">
        <f t="shared" si="286"/>
        <v>0</v>
      </c>
      <c r="Q736" s="178">
        <f t="shared" si="286"/>
        <v>0</v>
      </c>
      <c r="R736" s="178">
        <f t="shared" si="286"/>
        <v>0</v>
      </c>
      <c r="S736" s="178">
        <f t="shared" si="286"/>
        <v>0</v>
      </c>
      <c r="T736" s="178">
        <f t="shared" si="286"/>
        <v>0</v>
      </c>
      <c r="U736" s="178">
        <f t="shared" si="286"/>
        <v>0</v>
      </c>
      <c r="V736" s="178">
        <f t="shared" si="286"/>
        <v>0</v>
      </c>
      <c r="W736" s="178">
        <f t="shared" si="286"/>
        <v>0</v>
      </c>
      <c r="X736" s="178">
        <f t="shared" si="286"/>
        <v>0</v>
      </c>
      <c r="Y736" s="178">
        <f t="shared" si="286"/>
        <v>0</v>
      </c>
      <c r="Z736" s="178">
        <f t="shared" si="286"/>
        <v>0</v>
      </c>
      <c r="AA736" s="178">
        <f t="shared" si="286"/>
        <v>0</v>
      </c>
      <c r="AB736" s="178">
        <f t="shared" si="286"/>
        <v>0</v>
      </c>
      <c r="AC736" s="178">
        <f t="shared" si="286"/>
        <v>0</v>
      </c>
      <c r="AD736" s="178">
        <f t="shared" si="286"/>
        <v>0</v>
      </c>
      <c r="AE736" s="178">
        <f t="shared" si="286"/>
        <v>0</v>
      </c>
      <c r="AF736" s="178">
        <f t="shared" si="286"/>
        <v>0</v>
      </c>
      <c r="AG736" s="178">
        <f t="shared" si="286"/>
        <v>0</v>
      </c>
      <c r="AH736" s="178">
        <f t="shared" si="286"/>
        <v>0</v>
      </c>
      <c r="AI736" s="178">
        <f t="shared" si="286"/>
        <v>0</v>
      </c>
    </row>
    <row r="737" spans="1:35" s="154" customFormat="1" x14ac:dyDescent="0.35">
      <c r="A737" s="15"/>
      <c r="B737" s="15"/>
      <c r="C737" s="152"/>
      <c r="D737" s="153"/>
      <c r="E737" s="154" t="str">
        <f>'T&amp;E'!E$32</f>
        <v>Inflation factor</v>
      </c>
      <c r="F737" s="154" t="str">
        <f>'T&amp;E'!F$32</f>
        <v>index</v>
      </c>
      <c r="G737" s="155"/>
      <c r="H737" s="155"/>
      <c r="I737" s="180"/>
      <c r="J737" s="180"/>
      <c r="K737" s="203">
        <f>'T&amp;E'!K$32</f>
        <v>1</v>
      </c>
      <c r="L737" s="203">
        <f>'T&amp;E'!L$32</f>
        <v>1.02</v>
      </c>
      <c r="M737" s="203">
        <f>'T&amp;E'!M$32</f>
        <v>1.0404</v>
      </c>
      <c r="N737" s="203">
        <f>'T&amp;E'!N$32</f>
        <v>1.0612079999999999</v>
      </c>
      <c r="O737" s="203">
        <f>'T&amp;E'!O$32</f>
        <v>1.08243216</v>
      </c>
      <c r="P737" s="203">
        <f>'T&amp;E'!P$32</f>
        <v>1.1040808032</v>
      </c>
      <c r="Q737" s="203">
        <f>'T&amp;E'!Q$32</f>
        <v>1.1261624192640001</v>
      </c>
      <c r="R737" s="203">
        <f>'T&amp;E'!R$32</f>
        <v>1.1486856676492798</v>
      </c>
      <c r="S737" s="203">
        <f>'T&amp;E'!S$32</f>
        <v>1.1716593810022655</v>
      </c>
      <c r="T737" s="203">
        <f>'T&amp;E'!T$32</f>
        <v>1.1950925686223108</v>
      </c>
      <c r="U737" s="203">
        <f>'T&amp;E'!U$32</f>
        <v>1.2189944199947571</v>
      </c>
      <c r="V737" s="203">
        <f>'T&amp;E'!V$32</f>
        <v>1.243374308394652</v>
      </c>
      <c r="W737" s="203">
        <f>'T&amp;E'!W$32</f>
        <v>1.2682417945625453</v>
      </c>
      <c r="X737" s="203">
        <f>'T&amp;E'!X$32</f>
        <v>1.2936066304537961</v>
      </c>
      <c r="Y737" s="203">
        <f>'T&amp;E'!Y$32</f>
        <v>1.3194787630628722</v>
      </c>
      <c r="Z737" s="203">
        <f>'T&amp;E'!Z$32</f>
        <v>1.3458683383241292</v>
      </c>
      <c r="AA737" s="203">
        <f>'T&amp;E'!AA$32</f>
        <v>1.372785705090612</v>
      </c>
      <c r="AB737" s="203">
        <f>'T&amp;E'!AB$32</f>
        <v>1.4002414191924244</v>
      </c>
      <c r="AC737" s="203">
        <f>'T&amp;E'!AC$32</f>
        <v>1.4282462475762727</v>
      </c>
      <c r="AD737" s="203">
        <f>'T&amp;E'!AD$32</f>
        <v>1.4568111725277981</v>
      </c>
      <c r="AE737" s="203">
        <f>'T&amp;E'!AE$32</f>
        <v>1.4859473959783542</v>
      </c>
      <c r="AF737" s="203">
        <f>'T&amp;E'!AF$32</f>
        <v>1.5156663438979212</v>
      </c>
      <c r="AG737" s="203">
        <f>'T&amp;E'!AG$32</f>
        <v>1.5459796707758797</v>
      </c>
      <c r="AH737" s="203">
        <f>'T&amp;E'!AH$32</f>
        <v>1.576899264191397</v>
      </c>
      <c r="AI737" s="203">
        <f>'T&amp;E'!AI$32</f>
        <v>1.608437249475225</v>
      </c>
    </row>
    <row r="738" spans="1:35" s="84" customFormat="1" x14ac:dyDescent="0.35">
      <c r="A738" s="4"/>
      <c r="B738" s="4"/>
      <c r="C738" s="80"/>
      <c r="D738" s="81"/>
      <c r="E738" s="84" t="s">
        <v>702</v>
      </c>
      <c r="F738" s="84" t="s">
        <v>641</v>
      </c>
      <c r="G738" s="147"/>
      <c r="H738" s="147"/>
      <c r="I738" s="178">
        <f>SUM(K738:AI738)</f>
        <v>193.92000000000002</v>
      </c>
      <c r="J738" s="178"/>
      <c r="K738" s="178">
        <f>K736*K737</f>
        <v>96</v>
      </c>
      <c r="L738" s="178">
        <f t="shared" ref="L738:AI738" si="287">L736*L737</f>
        <v>97.92</v>
      </c>
      <c r="M738" s="178">
        <f t="shared" si="287"/>
        <v>0</v>
      </c>
      <c r="N738" s="178">
        <f t="shared" si="287"/>
        <v>0</v>
      </c>
      <c r="O738" s="178">
        <f t="shared" si="287"/>
        <v>0</v>
      </c>
      <c r="P738" s="178">
        <f t="shared" si="287"/>
        <v>0</v>
      </c>
      <c r="Q738" s="178">
        <f t="shared" si="287"/>
        <v>0</v>
      </c>
      <c r="R738" s="178">
        <f t="shared" si="287"/>
        <v>0</v>
      </c>
      <c r="S738" s="178">
        <f t="shared" si="287"/>
        <v>0</v>
      </c>
      <c r="T738" s="178">
        <f t="shared" si="287"/>
        <v>0</v>
      </c>
      <c r="U738" s="178">
        <f t="shared" si="287"/>
        <v>0</v>
      </c>
      <c r="V738" s="178">
        <f t="shared" si="287"/>
        <v>0</v>
      </c>
      <c r="W738" s="178">
        <f t="shared" si="287"/>
        <v>0</v>
      </c>
      <c r="X738" s="178">
        <f t="shared" si="287"/>
        <v>0</v>
      </c>
      <c r="Y738" s="178">
        <f t="shared" si="287"/>
        <v>0</v>
      </c>
      <c r="Z738" s="178">
        <f t="shared" si="287"/>
        <v>0</v>
      </c>
      <c r="AA738" s="178">
        <f t="shared" si="287"/>
        <v>0</v>
      </c>
      <c r="AB738" s="178">
        <f t="shared" si="287"/>
        <v>0</v>
      </c>
      <c r="AC738" s="178">
        <f t="shared" si="287"/>
        <v>0</v>
      </c>
      <c r="AD738" s="178">
        <f t="shared" si="287"/>
        <v>0</v>
      </c>
      <c r="AE738" s="178">
        <f t="shared" si="287"/>
        <v>0</v>
      </c>
      <c r="AF738" s="178">
        <f t="shared" si="287"/>
        <v>0</v>
      </c>
      <c r="AG738" s="178">
        <f t="shared" si="287"/>
        <v>0</v>
      </c>
      <c r="AH738" s="178">
        <f t="shared" si="287"/>
        <v>0</v>
      </c>
      <c r="AI738" s="178">
        <f t="shared" si="287"/>
        <v>0</v>
      </c>
    </row>
    <row r="739" spans="1:35" s="84" customFormat="1" x14ac:dyDescent="0.35">
      <c r="A739" s="4"/>
      <c r="B739" s="4"/>
      <c r="C739" s="80"/>
      <c r="D739" s="81"/>
      <c r="G739" s="147"/>
      <c r="H739" s="147"/>
      <c r="I739" s="178"/>
      <c r="J739" s="178"/>
      <c r="K739" s="178"/>
      <c r="L739" s="178"/>
      <c r="M739" s="178"/>
      <c r="N739" s="178"/>
      <c r="O739" s="178"/>
      <c r="P739" s="178"/>
      <c r="Q739" s="178"/>
      <c r="R739" s="178"/>
      <c r="S739" s="178"/>
      <c r="T739" s="178"/>
      <c r="U739" s="178"/>
      <c r="V739" s="178"/>
      <c r="W739" s="178"/>
      <c r="X739" s="178"/>
      <c r="Y739" s="178"/>
      <c r="Z739" s="178"/>
      <c r="AA739" s="178"/>
      <c r="AB739" s="178"/>
      <c r="AC739" s="178"/>
      <c r="AD739" s="178"/>
      <c r="AE739" s="178"/>
      <c r="AF739" s="178"/>
      <c r="AG739" s="178"/>
      <c r="AH739" s="178"/>
      <c r="AI739" s="178"/>
    </row>
    <row r="740" spans="1:35" s="84" customFormat="1" x14ac:dyDescent="0.35">
      <c r="A740" s="4"/>
      <c r="B740" s="4"/>
      <c r="C740" s="80"/>
      <c r="D740" s="81" t="s">
        <v>703</v>
      </c>
      <c r="G740" s="147"/>
      <c r="H740" s="147"/>
      <c r="I740" s="178"/>
      <c r="J740" s="178"/>
      <c r="K740" s="178"/>
      <c r="L740" s="178"/>
      <c r="M740" s="178"/>
      <c r="N740" s="178"/>
      <c r="O740" s="178"/>
      <c r="P740" s="178"/>
      <c r="Q740" s="178"/>
      <c r="R740" s="178"/>
      <c r="S740" s="178"/>
      <c r="T740" s="178"/>
      <c r="U740" s="178"/>
      <c r="V740" s="178"/>
      <c r="W740" s="178"/>
      <c r="X740" s="178"/>
      <c r="Y740" s="178"/>
      <c r="Z740" s="178"/>
      <c r="AA740" s="178"/>
      <c r="AB740" s="178"/>
      <c r="AC740" s="178"/>
      <c r="AD740" s="178"/>
      <c r="AE740" s="178"/>
      <c r="AF740" s="178"/>
      <c r="AG740" s="178"/>
      <c r="AH740" s="178"/>
      <c r="AI740" s="178"/>
    </row>
    <row r="741" spans="1:35" s="84" customFormat="1" x14ac:dyDescent="0.35">
      <c r="A741" s="4"/>
      <c r="B741" s="4"/>
      <c r="C741" s="80"/>
      <c r="D741" s="81"/>
      <c r="E741" s="84" t="str">
        <f>E$738</f>
        <v>Mining company capital costs in nominal terms (original)</v>
      </c>
      <c r="F741" s="84" t="str">
        <f>F$738</f>
        <v>M$, nominal</v>
      </c>
      <c r="G741" s="147"/>
      <c r="H741" s="147"/>
      <c r="I741" s="178">
        <f>I$738</f>
        <v>193.92000000000002</v>
      </c>
      <c r="J741" s="178"/>
      <c r="K741" s="178">
        <f t="shared" ref="K741:AI741" si="288">K$738</f>
        <v>96</v>
      </c>
      <c r="L741" s="178">
        <f t="shared" si="288"/>
        <v>97.92</v>
      </c>
      <c r="M741" s="178">
        <f t="shared" si="288"/>
        <v>0</v>
      </c>
      <c r="N741" s="178">
        <f t="shared" si="288"/>
        <v>0</v>
      </c>
      <c r="O741" s="178">
        <f t="shared" si="288"/>
        <v>0</v>
      </c>
      <c r="P741" s="178">
        <f t="shared" si="288"/>
        <v>0</v>
      </c>
      <c r="Q741" s="178">
        <f t="shared" si="288"/>
        <v>0</v>
      </c>
      <c r="R741" s="178">
        <f t="shared" si="288"/>
        <v>0</v>
      </c>
      <c r="S741" s="178">
        <f t="shared" si="288"/>
        <v>0</v>
      </c>
      <c r="T741" s="178">
        <f t="shared" si="288"/>
        <v>0</v>
      </c>
      <c r="U741" s="178">
        <f t="shared" si="288"/>
        <v>0</v>
      </c>
      <c r="V741" s="178">
        <f t="shared" si="288"/>
        <v>0</v>
      </c>
      <c r="W741" s="178">
        <f t="shared" si="288"/>
        <v>0</v>
      </c>
      <c r="X741" s="178">
        <f t="shared" si="288"/>
        <v>0</v>
      </c>
      <c r="Y741" s="178">
        <f t="shared" si="288"/>
        <v>0</v>
      </c>
      <c r="Z741" s="178">
        <f t="shared" si="288"/>
        <v>0</v>
      </c>
      <c r="AA741" s="178">
        <f t="shared" si="288"/>
        <v>0</v>
      </c>
      <c r="AB741" s="178">
        <f t="shared" si="288"/>
        <v>0</v>
      </c>
      <c r="AC741" s="178">
        <f t="shared" si="288"/>
        <v>0</v>
      </c>
      <c r="AD741" s="178">
        <f t="shared" si="288"/>
        <v>0</v>
      </c>
      <c r="AE741" s="178">
        <f t="shared" si="288"/>
        <v>0</v>
      </c>
      <c r="AF741" s="178">
        <f t="shared" si="288"/>
        <v>0</v>
      </c>
      <c r="AG741" s="178">
        <f t="shared" si="288"/>
        <v>0</v>
      </c>
      <c r="AH741" s="178">
        <f t="shared" si="288"/>
        <v>0</v>
      </c>
      <c r="AI741" s="178">
        <f t="shared" si="288"/>
        <v>0</v>
      </c>
    </row>
    <row r="742" spans="1:35" s="84" customFormat="1" x14ac:dyDescent="0.35">
      <c r="A742" s="4"/>
      <c r="B742" s="4"/>
      <c r="C742" s="80"/>
      <c r="D742" s="81"/>
      <c r="E742" s="84" t="s">
        <v>704</v>
      </c>
      <c r="F742" s="84" t="s">
        <v>641</v>
      </c>
      <c r="G742" s="178">
        <f>SUM(K741:AI741)</f>
        <v>193.92000000000002</v>
      </c>
      <c r="H742" s="147"/>
      <c r="I742" s="178"/>
      <c r="J742" s="178"/>
      <c r="K742" s="178"/>
      <c r="L742" s="178"/>
      <c r="M742" s="178"/>
      <c r="N742" s="178"/>
      <c r="O742" s="178"/>
      <c r="P742" s="178"/>
      <c r="Q742" s="178"/>
      <c r="R742" s="178"/>
      <c r="S742" s="178"/>
      <c r="T742" s="178"/>
      <c r="U742" s="178"/>
      <c r="V742" s="178"/>
      <c r="W742" s="178"/>
      <c r="X742" s="178"/>
      <c r="Y742" s="178"/>
      <c r="Z742" s="178"/>
      <c r="AA742" s="178"/>
      <c r="AB742" s="178"/>
      <c r="AC742" s="178"/>
      <c r="AD742" s="178"/>
      <c r="AE742" s="178"/>
      <c r="AF742" s="178"/>
      <c r="AG742" s="178"/>
      <c r="AH742" s="178"/>
      <c r="AI742" s="178"/>
    </row>
    <row r="743" spans="1:35" s="84" customFormat="1" x14ac:dyDescent="0.35">
      <c r="A743" s="4"/>
      <c r="B743" s="4"/>
      <c r="C743" s="80"/>
      <c r="D743" s="81"/>
      <c r="G743" s="147"/>
      <c r="H743" s="147"/>
      <c r="I743" s="178"/>
      <c r="J743" s="178"/>
      <c r="K743" s="178"/>
      <c r="L743" s="178"/>
      <c r="M743" s="178"/>
      <c r="N743" s="178"/>
      <c r="O743" s="178"/>
      <c r="P743" s="178"/>
      <c r="Q743" s="178"/>
      <c r="R743" s="178"/>
      <c r="S743" s="178"/>
      <c r="T743" s="178"/>
      <c r="U743" s="178"/>
      <c r="V743" s="178"/>
      <c r="W743" s="178"/>
      <c r="X743" s="178"/>
      <c r="Y743" s="178"/>
      <c r="Z743" s="178"/>
      <c r="AA743" s="178"/>
      <c r="AB743" s="178"/>
      <c r="AC743" s="178"/>
      <c r="AD743" s="178"/>
      <c r="AE743" s="178"/>
      <c r="AF743" s="178"/>
      <c r="AG743" s="178"/>
      <c r="AH743" s="178"/>
      <c r="AI743" s="178"/>
    </row>
    <row r="744" spans="1:35" s="84" customFormat="1" x14ac:dyDescent="0.35">
      <c r="A744" s="4"/>
      <c r="B744" s="4"/>
      <c r="C744" s="80"/>
      <c r="D744" s="81" t="s">
        <v>709</v>
      </c>
      <c r="G744" s="147"/>
      <c r="H744" s="147"/>
      <c r="I744" s="178"/>
      <c r="J744" s="178"/>
      <c r="K744" s="178"/>
      <c r="L744" s="178"/>
      <c r="M744" s="178"/>
      <c r="N744" s="178"/>
      <c r="O744" s="178"/>
      <c r="P744" s="178"/>
      <c r="Q744" s="178"/>
      <c r="R744" s="178"/>
      <c r="S744" s="178"/>
      <c r="T744" s="178"/>
      <c r="U744" s="178"/>
      <c r="V744" s="178"/>
      <c r="W744" s="178"/>
      <c r="X744" s="178"/>
      <c r="Y744" s="178"/>
      <c r="Z744" s="178"/>
      <c r="AA744" s="178"/>
      <c r="AB744" s="178"/>
      <c r="AC744" s="178"/>
      <c r="AD744" s="178"/>
      <c r="AE744" s="178"/>
      <c r="AF744" s="178"/>
      <c r="AG744" s="178"/>
      <c r="AH744" s="178"/>
      <c r="AI744" s="178"/>
    </row>
    <row r="745" spans="1:35" s="84" customFormat="1" x14ac:dyDescent="0.35">
      <c r="A745" s="4"/>
      <c r="B745" s="4"/>
      <c r="C745" s="80"/>
      <c r="D745" s="81"/>
      <c r="E745" s="84" t="str">
        <f>E$446</f>
        <v>Import duties on capital in nominal terms (benchmark)</v>
      </c>
      <c r="F745" s="84" t="str">
        <f>F$446</f>
        <v>M$, nominal</v>
      </c>
      <c r="G745" s="147"/>
      <c r="H745" s="147"/>
      <c r="I745" s="178">
        <f>I$446</f>
        <v>6.8174999999999999</v>
      </c>
      <c r="J745" s="178"/>
      <c r="K745" s="178">
        <f t="shared" ref="K745:AI745" si="289">K$446</f>
        <v>3.375</v>
      </c>
      <c r="L745" s="178">
        <f t="shared" si="289"/>
        <v>3.4424999999999999</v>
      </c>
      <c r="M745" s="178">
        <f t="shared" si="289"/>
        <v>0</v>
      </c>
      <c r="N745" s="178">
        <f t="shared" si="289"/>
        <v>0</v>
      </c>
      <c r="O745" s="178">
        <f t="shared" si="289"/>
        <v>0</v>
      </c>
      <c r="P745" s="178">
        <f t="shared" si="289"/>
        <v>0</v>
      </c>
      <c r="Q745" s="178">
        <f t="shared" si="289"/>
        <v>0</v>
      </c>
      <c r="R745" s="178">
        <f t="shared" si="289"/>
        <v>0</v>
      </c>
      <c r="S745" s="178">
        <f t="shared" si="289"/>
        <v>0</v>
      </c>
      <c r="T745" s="178">
        <f t="shared" si="289"/>
        <v>0</v>
      </c>
      <c r="U745" s="178">
        <f t="shared" si="289"/>
        <v>0</v>
      </c>
      <c r="V745" s="178">
        <f t="shared" si="289"/>
        <v>0</v>
      </c>
      <c r="W745" s="178">
        <f t="shared" si="289"/>
        <v>0</v>
      </c>
      <c r="X745" s="178">
        <f t="shared" si="289"/>
        <v>0</v>
      </c>
      <c r="Y745" s="178">
        <f t="shared" si="289"/>
        <v>0</v>
      </c>
      <c r="Z745" s="178">
        <f t="shared" si="289"/>
        <v>0</v>
      </c>
      <c r="AA745" s="178">
        <f t="shared" si="289"/>
        <v>0</v>
      </c>
      <c r="AB745" s="178">
        <f t="shared" si="289"/>
        <v>0</v>
      </c>
      <c r="AC745" s="178">
        <f t="shared" si="289"/>
        <v>0</v>
      </c>
      <c r="AD745" s="178">
        <f t="shared" si="289"/>
        <v>0</v>
      </c>
      <c r="AE745" s="178">
        <f t="shared" si="289"/>
        <v>0</v>
      </c>
      <c r="AF745" s="178">
        <f t="shared" si="289"/>
        <v>0</v>
      </c>
      <c r="AG745" s="178">
        <f t="shared" si="289"/>
        <v>0</v>
      </c>
      <c r="AH745" s="178">
        <f t="shared" si="289"/>
        <v>0</v>
      </c>
      <c r="AI745" s="178">
        <f t="shared" si="289"/>
        <v>0</v>
      </c>
    </row>
    <row r="746" spans="1:35" s="84" customFormat="1" x14ac:dyDescent="0.35">
      <c r="A746" s="4"/>
      <c r="B746" s="4"/>
      <c r="C746" s="80"/>
      <c r="D746" s="81"/>
      <c r="E746" s="84" t="s">
        <v>710</v>
      </c>
      <c r="F746" s="84" t="s">
        <v>641</v>
      </c>
      <c r="G746" s="178">
        <f>SUM(K745:AI745)</f>
        <v>6.8174999999999999</v>
      </c>
      <c r="H746" s="147"/>
      <c r="I746" s="178"/>
      <c r="J746" s="178"/>
      <c r="K746" s="178"/>
      <c r="L746" s="178"/>
      <c r="M746" s="178"/>
      <c r="N746" s="178"/>
      <c r="O746" s="178"/>
      <c r="P746" s="178"/>
      <c r="Q746" s="178"/>
      <c r="R746" s="178"/>
      <c r="S746" s="178"/>
      <c r="T746" s="178"/>
      <c r="U746" s="178"/>
      <c r="V746" s="178"/>
      <c r="W746" s="178"/>
      <c r="X746" s="178"/>
      <c r="Y746" s="178"/>
      <c r="Z746" s="178"/>
      <c r="AA746" s="178"/>
      <c r="AB746" s="178"/>
      <c r="AC746" s="178"/>
      <c r="AD746" s="178"/>
      <c r="AE746" s="178"/>
      <c r="AF746" s="178"/>
      <c r="AG746" s="178"/>
      <c r="AH746" s="178"/>
      <c r="AI746" s="178"/>
    </row>
    <row r="747" spans="1:35" s="84" customFormat="1" x14ac:dyDescent="0.35">
      <c r="A747" s="4"/>
      <c r="B747" s="4"/>
      <c r="C747" s="80"/>
      <c r="D747" s="81"/>
      <c r="G747" s="147"/>
      <c r="H747" s="147"/>
      <c r="I747" s="178"/>
      <c r="J747" s="178"/>
      <c r="K747" s="178"/>
      <c r="L747" s="178"/>
      <c r="M747" s="178"/>
      <c r="N747" s="178"/>
      <c r="O747" s="178"/>
      <c r="P747" s="178"/>
      <c r="Q747" s="178"/>
      <c r="R747" s="178"/>
      <c r="S747" s="178"/>
      <c r="T747" s="178"/>
      <c r="U747" s="178"/>
      <c r="V747" s="178"/>
      <c r="W747" s="178"/>
      <c r="X747" s="178"/>
      <c r="Y747" s="178"/>
      <c r="Z747" s="178"/>
      <c r="AA747" s="178"/>
      <c r="AB747" s="178"/>
      <c r="AC747" s="178"/>
      <c r="AD747" s="178"/>
      <c r="AE747" s="178"/>
      <c r="AF747" s="178"/>
      <c r="AG747" s="178"/>
      <c r="AH747" s="178"/>
      <c r="AI747" s="178"/>
    </row>
    <row r="748" spans="1:35" s="84" customFormat="1" x14ac:dyDescent="0.35">
      <c r="A748" s="4"/>
      <c r="B748" s="4"/>
      <c r="C748" s="80"/>
      <c r="D748" s="81" t="s">
        <v>744</v>
      </c>
      <c r="G748" s="147"/>
      <c r="H748" s="147"/>
      <c r="I748" s="178"/>
      <c r="J748" s="178"/>
      <c r="K748" s="178"/>
      <c r="L748" s="178"/>
      <c r="M748" s="178"/>
      <c r="N748" s="178"/>
      <c r="O748" s="178"/>
      <c r="P748" s="178"/>
      <c r="Q748" s="178"/>
      <c r="R748" s="178"/>
      <c r="S748" s="178"/>
      <c r="T748" s="178"/>
      <c r="U748" s="178"/>
      <c r="V748" s="178"/>
      <c r="W748" s="178"/>
      <c r="X748" s="178"/>
      <c r="Y748" s="178"/>
      <c r="Z748" s="178"/>
      <c r="AA748" s="178"/>
      <c r="AB748" s="178"/>
      <c r="AC748" s="178"/>
      <c r="AD748" s="178"/>
      <c r="AE748" s="178"/>
      <c r="AF748" s="178"/>
      <c r="AG748" s="178"/>
      <c r="AH748" s="178"/>
      <c r="AI748" s="178"/>
    </row>
    <row r="749" spans="1:35" s="211" customFormat="1" x14ac:dyDescent="0.35">
      <c r="A749" s="42"/>
      <c r="B749" s="42"/>
      <c r="C749" s="209"/>
      <c r="D749" s="210"/>
      <c r="E749" s="211" t="str">
        <f>E$1194</f>
        <v>Mining company interest payment (benchmark)</v>
      </c>
      <c r="F749" s="211" t="str">
        <f>F$1194</f>
        <v>M$</v>
      </c>
      <c r="G749" s="212"/>
      <c r="H749" s="212"/>
      <c r="I749" s="213">
        <f>I$1194</f>
        <v>42.93</v>
      </c>
      <c r="J749" s="213"/>
      <c r="K749" s="213">
        <f t="shared" ref="K749:AI749" si="290">K$1194</f>
        <v>7.1549999999999994</v>
      </c>
      <c r="L749" s="213">
        <f t="shared" si="290"/>
        <v>7.1549999999999994</v>
      </c>
      <c r="M749" s="213">
        <f t="shared" si="290"/>
        <v>7.1549999999999994</v>
      </c>
      <c r="N749" s="213">
        <f t="shared" si="290"/>
        <v>6.1328571428571435</v>
      </c>
      <c r="O749" s="213">
        <f t="shared" si="290"/>
        <v>5.1107142857142867</v>
      </c>
      <c r="P749" s="213">
        <f t="shared" si="290"/>
        <v>4.0885714285714299</v>
      </c>
      <c r="Q749" s="213">
        <f t="shared" si="290"/>
        <v>3.0664285714285731</v>
      </c>
      <c r="R749" s="213">
        <f t="shared" si="290"/>
        <v>2.0442857142857158</v>
      </c>
      <c r="S749" s="213">
        <f t="shared" si="290"/>
        <v>1.0221428571428588</v>
      </c>
      <c r="T749" s="213">
        <f t="shared" si="290"/>
        <v>1.7053025658242404E-15</v>
      </c>
      <c r="U749" s="213">
        <f t="shared" si="290"/>
        <v>1.7053025658242404E-15</v>
      </c>
      <c r="V749" s="213">
        <f t="shared" si="290"/>
        <v>1.7053025658242404E-15</v>
      </c>
      <c r="W749" s="213">
        <f t="shared" si="290"/>
        <v>1.7053025658242404E-15</v>
      </c>
      <c r="X749" s="213">
        <f t="shared" si="290"/>
        <v>1.7053025658242404E-15</v>
      </c>
      <c r="Y749" s="213">
        <f t="shared" si="290"/>
        <v>1.7053025658242404E-15</v>
      </c>
      <c r="Z749" s="213">
        <f t="shared" si="290"/>
        <v>1.7053025658242404E-15</v>
      </c>
      <c r="AA749" s="213">
        <f t="shared" si="290"/>
        <v>1.7053025658242404E-15</v>
      </c>
      <c r="AB749" s="213">
        <f t="shared" si="290"/>
        <v>1.7053025658242404E-15</v>
      </c>
      <c r="AC749" s="213">
        <f t="shared" si="290"/>
        <v>1.7053025658242404E-15</v>
      </c>
      <c r="AD749" s="213">
        <f t="shared" si="290"/>
        <v>1.7053025658242404E-15</v>
      </c>
      <c r="AE749" s="213">
        <f t="shared" si="290"/>
        <v>1.7053025658242404E-15</v>
      </c>
      <c r="AF749" s="213">
        <f t="shared" si="290"/>
        <v>1.7053025658242404E-15</v>
      </c>
      <c r="AG749" s="213">
        <f t="shared" si="290"/>
        <v>1.7053025658242404E-15</v>
      </c>
      <c r="AH749" s="213">
        <f t="shared" si="290"/>
        <v>1.7053025658242404E-15</v>
      </c>
      <c r="AI749" s="213">
        <f t="shared" si="290"/>
        <v>1.7053025658242404E-15</v>
      </c>
    </row>
    <row r="750" spans="1:35" s="154" customFormat="1" x14ac:dyDescent="0.35">
      <c r="A750" s="15"/>
      <c r="B750" s="15"/>
      <c r="C750" s="152"/>
      <c r="D750" s="153"/>
      <c r="E750" s="154" t="str">
        <f>'T&amp;E'!E$32</f>
        <v>Inflation factor</v>
      </c>
      <c r="F750" s="154" t="str">
        <f>'T&amp;E'!F$32</f>
        <v>index</v>
      </c>
      <c r="G750" s="155"/>
      <c r="H750" s="155"/>
      <c r="I750" s="180"/>
      <c r="J750" s="180"/>
      <c r="K750" s="203">
        <f>'T&amp;E'!K$32</f>
        <v>1</v>
      </c>
      <c r="L750" s="203">
        <f>'T&amp;E'!L$32</f>
        <v>1.02</v>
      </c>
      <c r="M750" s="203">
        <f>'T&amp;E'!M$32</f>
        <v>1.0404</v>
      </c>
      <c r="N750" s="203">
        <f>'T&amp;E'!N$32</f>
        <v>1.0612079999999999</v>
      </c>
      <c r="O750" s="203">
        <f>'T&amp;E'!O$32</f>
        <v>1.08243216</v>
      </c>
      <c r="P750" s="203">
        <f>'T&amp;E'!P$32</f>
        <v>1.1040808032</v>
      </c>
      <c r="Q750" s="203">
        <f>'T&amp;E'!Q$32</f>
        <v>1.1261624192640001</v>
      </c>
      <c r="R750" s="203">
        <f>'T&amp;E'!R$32</f>
        <v>1.1486856676492798</v>
      </c>
      <c r="S750" s="203">
        <f>'T&amp;E'!S$32</f>
        <v>1.1716593810022655</v>
      </c>
      <c r="T750" s="203">
        <f>'T&amp;E'!T$32</f>
        <v>1.1950925686223108</v>
      </c>
      <c r="U750" s="203">
        <f>'T&amp;E'!U$32</f>
        <v>1.2189944199947571</v>
      </c>
      <c r="V750" s="203">
        <f>'T&amp;E'!V$32</f>
        <v>1.243374308394652</v>
      </c>
      <c r="W750" s="203">
        <f>'T&amp;E'!W$32</f>
        <v>1.2682417945625453</v>
      </c>
      <c r="X750" s="203">
        <f>'T&amp;E'!X$32</f>
        <v>1.2936066304537961</v>
      </c>
      <c r="Y750" s="203">
        <f>'T&amp;E'!Y$32</f>
        <v>1.3194787630628722</v>
      </c>
      <c r="Z750" s="203">
        <f>'T&amp;E'!Z$32</f>
        <v>1.3458683383241292</v>
      </c>
      <c r="AA750" s="203">
        <f>'T&amp;E'!AA$32</f>
        <v>1.372785705090612</v>
      </c>
      <c r="AB750" s="203">
        <f>'T&amp;E'!AB$32</f>
        <v>1.4002414191924244</v>
      </c>
      <c r="AC750" s="203">
        <f>'T&amp;E'!AC$32</f>
        <v>1.4282462475762727</v>
      </c>
      <c r="AD750" s="203">
        <f>'T&amp;E'!AD$32</f>
        <v>1.4568111725277981</v>
      </c>
      <c r="AE750" s="203">
        <f>'T&amp;E'!AE$32</f>
        <v>1.4859473959783542</v>
      </c>
      <c r="AF750" s="203">
        <f>'T&amp;E'!AF$32</f>
        <v>1.5156663438979212</v>
      </c>
      <c r="AG750" s="203">
        <f>'T&amp;E'!AG$32</f>
        <v>1.5459796707758797</v>
      </c>
      <c r="AH750" s="203">
        <f>'T&amp;E'!AH$32</f>
        <v>1.576899264191397</v>
      </c>
      <c r="AI750" s="203">
        <f>'T&amp;E'!AI$32</f>
        <v>1.608437249475225</v>
      </c>
    </row>
    <row r="751" spans="1:35" s="84" customFormat="1" x14ac:dyDescent="0.35">
      <c r="A751" s="4"/>
      <c r="B751" s="4"/>
      <c r="C751" s="80"/>
      <c r="D751" s="81"/>
      <c r="E751" s="84" t="s">
        <v>745</v>
      </c>
      <c r="F751" s="84" t="s">
        <v>641</v>
      </c>
      <c r="G751" s="147"/>
      <c r="H751" s="147"/>
      <c r="I751" s="178">
        <f>SUM(K751:AI751)</f>
        <v>45.450655379459754</v>
      </c>
      <c r="J751" s="178"/>
      <c r="K751" s="178">
        <f>K749*K750</f>
        <v>7.1549999999999994</v>
      </c>
      <c r="L751" s="178">
        <f t="shared" ref="L751:AI751" si="291">L749*L750</f>
        <v>7.2980999999999998</v>
      </c>
      <c r="M751" s="178">
        <f t="shared" si="291"/>
        <v>7.4440619999999988</v>
      </c>
      <c r="N751" s="178">
        <f t="shared" si="291"/>
        <v>6.5082370628571429</v>
      </c>
      <c r="O751" s="178">
        <f t="shared" si="291"/>
        <v>5.5320015034285719</v>
      </c>
      <c r="P751" s="178">
        <f t="shared" si="291"/>
        <v>4.5141132267977158</v>
      </c>
      <c r="Q751" s="178">
        <f t="shared" si="291"/>
        <v>3.4532966185002536</v>
      </c>
      <c r="R751" s="178">
        <f t="shared" si="291"/>
        <v>2.3482417005801723</v>
      </c>
      <c r="S751" s="178">
        <f t="shared" si="291"/>
        <v>1.197603267295889</v>
      </c>
      <c r="T751" s="178">
        <f t="shared" si="291"/>
        <v>2.0379944236691086E-15</v>
      </c>
      <c r="U751" s="178">
        <f t="shared" si="291"/>
        <v>2.0787543121424911E-15</v>
      </c>
      <c r="V751" s="178">
        <f t="shared" si="291"/>
        <v>2.1203293983853406E-15</v>
      </c>
      <c r="W751" s="178">
        <f t="shared" si="291"/>
        <v>2.1627359863530476E-15</v>
      </c>
      <c r="X751" s="178">
        <f t="shared" si="291"/>
        <v>2.2059907060801084E-15</v>
      </c>
      <c r="Y751" s="178">
        <f t="shared" si="291"/>
        <v>2.2501105202017106E-15</v>
      </c>
      <c r="Z751" s="178">
        <f t="shared" si="291"/>
        <v>2.2951127306057444E-15</v>
      </c>
      <c r="AA751" s="178">
        <f t="shared" si="291"/>
        <v>2.3410149852178598E-15</v>
      </c>
      <c r="AB751" s="178">
        <f t="shared" si="291"/>
        <v>2.387835284922217E-15</v>
      </c>
      <c r="AC751" s="178">
        <f t="shared" si="291"/>
        <v>2.435591990620661E-15</v>
      </c>
      <c r="AD751" s="178">
        <f t="shared" si="291"/>
        <v>2.4843038304330742E-15</v>
      </c>
      <c r="AE751" s="178">
        <f t="shared" si="291"/>
        <v>2.5339899070417361E-15</v>
      </c>
      <c r="AF751" s="178">
        <f t="shared" si="291"/>
        <v>2.5846697051825707E-15</v>
      </c>
      <c r="AG751" s="178">
        <f t="shared" si="291"/>
        <v>2.636363099286222E-15</v>
      </c>
      <c r="AH751" s="178">
        <f t="shared" si="291"/>
        <v>2.6890903612719459E-15</v>
      </c>
      <c r="AI751" s="178">
        <f t="shared" si="291"/>
        <v>2.7428721684973852E-15</v>
      </c>
    </row>
    <row r="752" spans="1:35" s="84" customFormat="1" x14ac:dyDescent="0.35">
      <c r="A752" s="4"/>
      <c r="B752" s="4"/>
      <c r="C752" s="80"/>
      <c r="D752" s="81"/>
      <c r="G752" s="147"/>
      <c r="H752" s="147"/>
      <c r="I752" s="178"/>
      <c r="J752" s="178"/>
      <c r="K752" s="178"/>
      <c r="L752" s="178"/>
      <c r="M752" s="178"/>
      <c r="N752" s="178"/>
      <c r="O752" s="178"/>
      <c r="P752" s="178"/>
      <c r="Q752" s="178"/>
      <c r="R752" s="178"/>
      <c r="S752" s="178"/>
      <c r="T752" s="178"/>
      <c r="U752" s="178"/>
      <c r="V752" s="178"/>
      <c r="W752" s="178"/>
      <c r="X752" s="178"/>
      <c r="Y752" s="178"/>
      <c r="Z752" s="178"/>
      <c r="AA752" s="178"/>
      <c r="AB752" s="178"/>
      <c r="AC752" s="178"/>
      <c r="AD752" s="178"/>
      <c r="AE752" s="178"/>
      <c r="AF752" s="178"/>
      <c r="AG752" s="178"/>
      <c r="AH752" s="178"/>
      <c r="AI752" s="178"/>
    </row>
    <row r="753" spans="1:35" s="84" customFormat="1" x14ac:dyDescent="0.35">
      <c r="A753" s="4"/>
      <c r="B753" s="4"/>
      <c r="C753" s="80"/>
      <c r="D753" s="81" t="s">
        <v>705</v>
      </c>
      <c r="G753" s="147"/>
      <c r="H753" s="147"/>
      <c r="I753" s="178"/>
      <c r="J753" s="178"/>
      <c r="K753" s="178"/>
      <c r="L753" s="178"/>
      <c r="M753" s="178"/>
      <c r="N753" s="178"/>
      <c r="O753" s="178"/>
      <c r="P753" s="178"/>
      <c r="Q753" s="178"/>
      <c r="R753" s="178"/>
      <c r="S753" s="178"/>
      <c r="T753" s="178"/>
      <c r="U753" s="178"/>
      <c r="V753" s="178"/>
      <c r="W753" s="178"/>
      <c r="X753" s="178"/>
      <c r="Y753" s="178"/>
      <c r="Z753" s="178"/>
      <c r="AA753" s="178"/>
      <c r="AB753" s="178"/>
      <c r="AC753" s="178"/>
      <c r="AD753" s="178"/>
      <c r="AE753" s="178"/>
      <c r="AF753" s="178"/>
      <c r="AG753" s="178"/>
      <c r="AH753" s="178"/>
      <c r="AI753" s="178"/>
    </row>
    <row r="754" spans="1:35" s="154" customFormat="1" x14ac:dyDescent="0.35">
      <c r="A754" s="15"/>
      <c r="B754" s="15"/>
      <c r="C754" s="152"/>
      <c r="D754" s="153"/>
      <c r="E754" s="154" t="str">
        <f>'T&amp;E'!E$14</f>
        <v>Pre-production period flag</v>
      </c>
      <c r="F754" s="154" t="str">
        <f>'T&amp;E'!F$14</f>
        <v>flag</v>
      </c>
      <c r="G754" s="155"/>
      <c r="H754" s="155"/>
      <c r="I754" s="154">
        <f>'T&amp;E'!I$14</f>
        <v>2</v>
      </c>
      <c r="J754" s="180"/>
      <c r="K754" s="154">
        <f>'T&amp;E'!K$14</f>
        <v>1</v>
      </c>
      <c r="L754" s="154">
        <f>'T&amp;E'!L$14</f>
        <v>1</v>
      </c>
      <c r="M754" s="154">
        <f>'T&amp;E'!M$14</f>
        <v>0</v>
      </c>
      <c r="N754" s="154">
        <f>'T&amp;E'!N$14</f>
        <v>0</v>
      </c>
      <c r="O754" s="154">
        <f>'T&amp;E'!O$14</f>
        <v>0</v>
      </c>
      <c r="P754" s="154">
        <f>'T&amp;E'!P$14</f>
        <v>0</v>
      </c>
      <c r="Q754" s="154">
        <f>'T&amp;E'!Q$14</f>
        <v>0</v>
      </c>
      <c r="R754" s="154">
        <f>'T&amp;E'!R$14</f>
        <v>0</v>
      </c>
      <c r="S754" s="154">
        <f>'T&amp;E'!S$14</f>
        <v>0</v>
      </c>
      <c r="T754" s="154">
        <f>'T&amp;E'!T$14</f>
        <v>0</v>
      </c>
      <c r="U754" s="154">
        <f>'T&amp;E'!U$14</f>
        <v>0</v>
      </c>
      <c r="V754" s="154">
        <f>'T&amp;E'!V$14</f>
        <v>0</v>
      </c>
      <c r="W754" s="154">
        <f>'T&amp;E'!W$14</f>
        <v>0</v>
      </c>
      <c r="X754" s="154">
        <f>'T&amp;E'!X$14</f>
        <v>0</v>
      </c>
      <c r="Y754" s="154">
        <f>'T&amp;E'!Y$14</f>
        <v>0</v>
      </c>
      <c r="Z754" s="154">
        <f>'T&amp;E'!Z$14</f>
        <v>0</v>
      </c>
      <c r="AA754" s="154">
        <f>'T&amp;E'!AA$14</f>
        <v>0</v>
      </c>
      <c r="AB754" s="154">
        <f>'T&amp;E'!AB$14</f>
        <v>0</v>
      </c>
      <c r="AC754" s="154">
        <f>'T&amp;E'!AC$14</f>
        <v>0</v>
      </c>
      <c r="AD754" s="154">
        <f>'T&amp;E'!AD$14</f>
        <v>0</v>
      </c>
      <c r="AE754" s="154">
        <f>'T&amp;E'!AE$14</f>
        <v>0</v>
      </c>
      <c r="AF754" s="154">
        <f>'T&amp;E'!AF$14</f>
        <v>0</v>
      </c>
      <c r="AG754" s="154">
        <f>'T&amp;E'!AG$14</f>
        <v>0</v>
      </c>
      <c r="AH754" s="154">
        <f>'T&amp;E'!AH$14</f>
        <v>0</v>
      </c>
      <c r="AI754" s="154">
        <f>'T&amp;E'!AI$14</f>
        <v>0</v>
      </c>
    </row>
    <row r="755" spans="1:35" s="84" customFormat="1" x14ac:dyDescent="0.35">
      <c r="A755" s="4"/>
      <c r="B755" s="4"/>
      <c r="C755" s="80"/>
      <c r="D755" s="81"/>
      <c r="E755" s="84" t="str">
        <f>E$751</f>
        <v>Mining company interest payment in nominal terms (benchmark)</v>
      </c>
      <c r="F755" s="84" t="str">
        <f>F$751</f>
        <v>M$, nominal</v>
      </c>
      <c r="G755" s="147"/>
      <c r="H755" s="147"/>
      <c r="I755" s="178">
        <f>I$751</f>
        <v>45.450655379459754</v>
      </c>
      <c r="J755" s="178"/>
      <c r="K755" s="178">
        <f t="shared" ref="K755:AI755" si="292">K$751</f>
        <v>7.1549999999999994</v>
      </c>
      <c r="L755" s="178">
        <f t="shared" si="292"/>
        <v>7.2980999999999998</v>
      </c>
      <c r="M755" s="178">
        <f t="shared" si="292"/>
        <v>7.4440619999999988</v>
      </c>
      <c r="N755" s="178">
        <f t="shared" si="292"/>
        <v>6.5082370628571429</v>
      </c>
      <c r="O755" s="178">
        <f t="shared" si="292"/>
        <v>5.5320015034285719</v>
      </c>
      <c r="P755" s="178">
        <f t="shared" si="292"/>
        <v>4.5141132267977158</v>
      </c>
      <c r="Q755" s="178">
        <f t="shared" si="292"/>
        <v>3.4532966185002536</v>
      </c>
      <c r="R755" s="178">
        <f t="shared" si="292"/>
        <v>2.3482417005801723</v>
      </c>
      <c r="S755" s="178">
        <f t="shared" si="292"/>
        <v>1.197603267295889</v>
      </c>
      <c r="T755" s="178">
        <f t="shared" si="292"/>
        <v>2.0379944236691086E-15</v>
      </c>
      <c r="U755" s="178">
        <f t="shared" si="292"/>
        <v>2.0787543121424911E-15</v>
      </c>
      <c r="V755" s="178">
        <f t="shared" si="292"/>
        <v>2.1203293983853406E-15</v>
      </c>
      <c r="W755" s="178">
        <f t="shared" si="292"/>
        <v>2.1627359863530476E-15</v>
      </c>
      <c r="X755" s="178">
        <f t="shared" si="292"/>
        <v>2.2059907060801084E-15</v>
      </c>
      <c r="Y755" s="178">
        <f t="shared" si="292"/>
        <v>2.2501105202017106E-15</v>
      </c>
      <c r="Z755" s="178">
        <f t="shared" si="292"/>
        <v>2.2951127306057444E-15</v>
      </c>
      <c r="AA755" s="178">
        <f t="shared" si="292"/>
        <v>2.3410149852178598E-15</v>
      </c>
      <c r="AB755" s="178">
        <f t="shared" si="292"/>
        <v>2.387835284922217E-15</v>
      </c>
      <c r="AC755" s="178">
        <f t="shared" si="292"/>
        <v>2.435591990620661E-15</v>
      </c>
      <c r="AD755" s="178">
        <f t="shared" si="292"/>
        <v>2.4843038304330742E-15</v>
      </c>
      <c r="AE755" s="178">
        <f t="shared" si="292"/>
        <v>2.5339899070417361E-15</v>
      </c>
      <c r="AF755" s="178">
        <f t="shared" si="292"/>
        <v>2.5846697051825707E-15</v>
      </c>
      <c r="AG755" s="178">
        <f t="shared" si="292"/>
        <v>2.636363099286222E-15</v>
      </c>
      <c r="AH755" s="178">
        <f t="shared" si="292"/>
        <v>2.6890903612719459E-15</v>
      </c>
      <c r="AI755" s="178">
        <f t="shared" si="292"/>
        <v>2.7428721684973852E-15</v>
      </c>
    </row>
    <row r="756" spans="1:35" s="84" customFormat="1" x14ac:dyDescent="0.35">
      <c r="A756" s="4"/>
      <c r="B756" s="4"/>
      <c r="C756" s="80"/>
      <c r="D756" s="81"/>
      <c r="E756" s="84" t="s">
        <v>706</v>
      </c>
      <c r="F756" s="84" t="s">
        <v>88</v>
      </c>
      <c r="G756" s="147"/>
      <c r="H756" s="147"/>
      <c r="I756" s="178">
        <f>SUM(K756:AI756)</f>
        <v>14.453099999999999</v>
      </c>
      <c r="J756" s="178"/>
      <c r="K756" s="178">
        <f>K754*K755</f>
        <v>7.1549999999999994</v>
      </c>
      <c r="L756" s="178">
        <f t="shared" ref="L756:AI756" si="293">L754*L755</f>
        <v>7.2980999999999998</v>
      </c>
      <c r="M756" s="178">
        <f t="shared" si="293"/>
        <v>0</v>
      </c>
      <c r="N756" s="178">
        <f t="shared" si="293"/>
        <v>0</v>
      </c>
      <c r="O756" s="178">
        <f t="shared" si="293"/>
        <v>0</v>
      </c>
      <c r="P756" s="178">
        <f t="shared" si="293"/>
        <v>0</v>
      </c>
      <c r="Q756" s="178">
        <f t="shared" si="293"/>
        <v>0</v>
      </c>
      <c r="R756" s="178">
        <f t="shared" si="293"/>
        <v>0</v>
      </c>
      <c r="S756" s="178">
        <f t="shared" si="293"/>
        <v>0</v>
      </c>
      <c r="T756" s="178">
        <f t="shared" si="293"/>
        <v>0</v>
      </c>
      <c r="U756" s="178">
        <f t="shared" si="293"/>
        <v>0</v>
      </c>
      <c r="V756" s="178">
        <f t="shared" si="293"/>
        <v>0</v>
      </c>
      <c r="W756" s="178">
        <f t="shared" si="293"/>
        <v>0</v>
      </c>
      <c r="X756" s="178">
        <f t="shared" si="293"/>
        <v>0</v>
      </c>
      <c r="Y756" s="178">
        <f t="shared" si="293"/>
        <v>0</v>
      </c>
      <c r="Z756" s="178">
        <f t="shared" si="293"/>
        <v>0</v>
      </c>
      <c r="AA756" s="178">
        <f t="shared" si="293"/>
        <v>0</v>
      </c>
      <c r="AB756" s="178">
        <f t="shared" si="293"/>
        <v>0</v>
      </c>
      <c r="AC756" s="178">
        <f t="shared" si="293"/>
        <v>0</v>
      </c>
      <c r="AD756" s="178">
        <f t="shared" si="293"/>
        <v>0</v>
      </c>
      <c r="AE756" s="178">
        <f t="shared" si="293"/>
        <v>0</v>
      </c>
      <c r="AF756" s="178">
        <f t="shared" si="293"/>
        <v>0</v>
      </c>
      <c r="AG756" s="178">
        <f t="shared" si="293"/>
        <v>0</v>
      </c>
      <c r="AH756" s="178">
        <f t="shared" si="293"/>
        <v>0</v>
      </c>
      <c r="AI756" s="178">
        <f t="shared" si="293"/>
        <v>0</v>
      </c>
    </row>
    <row r="757" spans="1:35" s="84" customFormat="1" x14ac:dyDescent="0.35">
      <c r="A757" s="4"/>
      <c r="B757" s="4"/>
      <c r="C757" s="80"/>
      <c r="D757" s="81"/>
      <c r="G757" s="147"/>
      <c r="H757" s="147"/>
      <c r="I757" s="178"/>
      <c r="J757" s="178"/>
      <c r="K757" s="178"/>
      <c r="L757" s="178"/>
      <c r="M757" s="178"/>
      <c r="N757" s="178"/>
      <c r="O757" s="178"/>
      <c r="P757" s="178"/>
      <c r="Q757" s="178"/>
      <c r="R757" s="178"/>
      <c r="S757" s="178"/>
      <c r="T757" s="178"/>
      <c r="U757" s="178"/>
      <c r="V757" s="178"/>
      <c r="W757" s="178"/>
      <c r="X757" s="178"/>
      <c r="Y757" s="178"/>
      <c r="Z757" s="178"/>
      <c r="AA757" s="178"/>
      <c r="AB757" s="178"/>
      <c r="AC757" s="178"/>
      <c r="AD757" s="178"/>
      <c r="AE757" s="178"/>
      <c r="AF757" s="178"/>
      <c r="AG757" s="178"/>
      <c r="AH757" s="178"/>
      <c r="AI757" s="178"/>
    </row>
    <row r="758" spans="1:35" s="84" customFormat="1" x14ac:dyDescent="0.35">
      <c r="A758" s="4"/>
      <c r="B758" s="4"/>
      <c r="C758" s="80"/>
      <c r="D758" s="81" t="s">
        <v>707</v>
      </c>
      <c r="G758" s="147"/>
      <c r="H758" s="147"/>
      <c r="I758" s="178"/>
      <c r="J758" s="178"/>
      <c r="K758" s="178"/>
      <c r="L758" s="178"/>
      <c r="M758" s="178"/>
      <c r="N758" s="178"/>
      <c r="O758" s="178"/>
      <c r="P758" s="178"/>
      <c r="Q758" s="178"/>
      <c r="R758" s="178"/>
      <c r="S758" s="178"/>
      <c r="T758" s="178"/>
      <c r="U758" s="178"/>
      <c r="V758" s="178"/>
      <c r="W758" s="178"/>
      <c r="X758" s="178"/>
      <c r="Y758" s="178"/>
      <c r="Z758" s="178"/>
      <c r="AA758" s="178"/>
      <c r="AB758" s="178"/>
      <c r="AC758" s="178"/>
      <c r="AD758" s="178"/>
      <c r="AE758" s="178"/>
      <c r="AF758" s="178"/>
      <c r="AG758" s="178"/>
      <c r="AH758" s="178"/>
      <c r="AI758" s="178"/>
    </row>
    <row r="759" spans="1:35" s="84" customFormat="1" x14ac:dyDescent="0.35">
      <c r="A759" s="4"/>
      <c r="B759" s="4"/>
      <c r="C759" s="80"/>
      <c r="D759" s="81"/>
      <c r="E759" s="84" t="str">
        <f>E$756</f>
        <v>Capitalised interest in nominal terms (benchmark)</v>
      </c>
      <c r="F759" s="84" t="str">
        <f>F$756</f>
        <v>M$</v>
      </c>
      <c r="G759" s="147"/>
      <c r="H759" s="147"/>
      <c r="I759" s="178">
        <f>I$756</f>
        <v>14.453099999999999</v>
      </c>
      <c r="J759" s="178"/>
      <c r="K759" s="178">
        <f t="shared" ref="K759:AI759" si="294">K$756</f>
        <v>7.1549999999999994</v>
      </c>
      <c r="L759" s="178">
        <f t="shared" si="294"/>
        <v>7.2980999999999998</v>
      </c>
      <c r="M759" s="178">
        <f t="shared" si="294"/>
        <v>0</v>
      </c>
      <c r="N759" s="178">
        <f t="shared" si="294"/>
        <v>0</v>
      </c>
      <c r="O759" s="178">
        <f t="shared" si="294"/>
        <v>0</v>
      </c>
      <c r="P759" s="178">
        <f t="shared" si="294"/>
        <v>0</v>
      </c>
      <c r="Q759" s="178">
        <f t="shared" si="294"/>
        <v>0</v>
      </c>
      <c r="R759" s="178">
        <f t="shared" si="294"/>
        <v>0</v>
      </c>
      <c r="S759" s="178">
        <f t="shared" si="294"/>
        <v>0</v>
      </c>
      <c r="T759" s="178">
        <f t="shared" si="294"/>
        <v>0</v>
      </c>
      <c r="U759" s="178">
        <f t="shared" si="294"/>
        <v>0</v>
      </c>
      <c r="V759" s="178">
        <f t="shared" si="294"/>
        <v>0</v>
      </c>
      <c r="W759" s="178">
        <f t="shared" si="294"/>
        <v>0</v>
      </c>
      <c r="X759" s="178">
        <f t="shared" si="294"/>
        <v>0</v>
      </c>
      <c r="Y759" s="178">
        <f t="shared" si="294"/>
        <v>0</v>
      </c>
      <c r="Z759" s="178">
        <f t="shared" si="294"/>
        <v>0</v>
      </c>
      <c r="AA759" s="178">
        <f t="shared" si="294"/>
        <v>0</v>
      </c>
      <c r="AB759" s="178">
        <f t="shared" si="294"/>
        <v>0</v>
      </c>
      <c r="AC759" s="178">
        <f t="shared" si="294"/>
        <v>0</v>
      </c>
      <c r="AD759" s="178">
        <f t="shared" si="294"/>
        <v>0</v>
      </c>
      <c r="AE759" s="178">
        <f t="shared" si="294"/>
        <v>0</v>
      </c>
      <c r="AF759" s="178">
        <f t="shared" si="294"/>
        <v>0</v>
      </c>
      <c r="AG759" s="178">
        <f t="shared" si="294"/>
        <v>0</v>
      </c>
      <c r="AH759" s="178">
        <f t="shared" si="294"/>
        <v>0</v>
      </c>
      <c r="AI759" s="178">
        <f t="shared" si="294"/>
        <v>0</v>
      </c>
    </row>
    <row r="760" spans="1:35" s="84" customFormat="1" x14ac:dyDescent="0.35">
      <c r="A760" s="4"/>
      <c r="B760" s="4"/>
      <c r="C760" s="80"/>
      <c r="D760" s="81"/>
      <c r="E760" s="84" t="s">
        <v>708</v>
      </c>
      <c r="F760" s="84" t="s">
        <v>641</v>
      </c>
      <c r="G760" s="178">
        <f>SUM(K759:AI759)</f>
        <v>14.453099999999999</v>
      </c>
      <c r="H760" s="147"/>
      <c r="I760" s="178"/>
      <c r="J760" s="178"/>
      <c r="K760" s="178"/>
      <c r="L760" s="178"/>
      <c r="M760" s="178"/>
      <c r="N760" s="178"/>
      <c r="O760" s="178"/>
      <c r="P760" s="178"/>
      <c r="Q760" s="178"/>
      <c r="R760" s="178"/>
      <c r="S760" s="178"/>
      <c r="T760" s="178"/>
      <c r="U760" s="178"/>
      <c r="V760" s="178"/>
      <c r="W760" s="178"/>
      <c r="X760" s="178"/>
      <c r="Y760" s="178"/>
      <c r="Z760" s="178"/>
      <c r="AA760" s="178"/>
      <c r="AB760" s="178"/>
      <c r="AC760" s="178"/>
      <c r="AD760" s="178"/>
      <c r="AE760" s="178"/>
      <c r="AF760" s="178"/>
      <c r="AG760" s="178"/>
      <c r="AH760" s="178"/>
      <c r="AI760" s="178"/>
    </row>
    <row r="761" spans="1:35" s="84" customFormat="1" x14ac:dyDescent="0.35">
      <c r="A761" s="4"/>
      <c r="B761" s="4"/>
      <c r="C761" s="80"/>
      <c r="D761" s="81"/>
      <c r="G761" s="147"/>
      <c r="H761" s="147"/>
      <c r="I761" s="178"/>
      <c r="J761" s="178"/>
      <c r="K761" s="178"/>
      <c r="L761" s="178"/>
      <c r="M761" s="178"/>
      <c r="N761" s="178"/>
      <c r="O761" s="178"/>
      <c r="P761" s="178"/>
      <c r="Q761" s="178"/>
      <c r="R761" s="178"/>
      <c r="S761" s="178"/>
      <c r="T761" s="178"/>
      <c r="U761" s="178"/>
      <c r="V761" s="178"/>
      <c r="W761" s="178"/>
      <c r="X761" s="178"/>
      <c r="Y761" s="178"/>
      <c r="Z761" s="178"/>
      <c r="AA761" s="178"/>
      <c r="AB761" s="178"/>
      <c r="AC761" s="178"/>
      <c r="AD761" s="178"/>
      <c r="AE761" s="178"/>
      <c r="AF761" s="178"/>
      <c r="AG761" s="178"/>
      <c r="AH761" s="178"/>
      <c r="AI761" s="178"/>
    </row>
    <row r="762" spans="1:35" s="84" customFormat="1" x14ac:dyDescent="0.35">
      <c r="A762" s="4"/>
      <c r="B762" s="4"/>
      <c r="C762" s="80"/>
      <c r="D762" s="81" t="s">
        <v>716</v>
      </c>
      <c r="G762" s="147"/>
      <c r="H762" s="147"/>
      <c r="I762" s="178"/>
      <c r="J762" s="178"/>
      <c r="K762" s="178"/>
      <c r="L762" s="178"/>
      <c r="M762" s="178"/>
      <c r="N762" s="178"/>
      <c r="O762" s="178"/>
      <c r="P762" s="178"/>
      <c r="Q762" s="178"/>
      <c r="R762" s="178"/>
      <c r="S762" s="178"/>
      <c r="T762" s="178"/>
      <c r="U762" s="178"/>
      <c r="V762" s="178"/>
      <c r="W762" s="178"/>
      <c r="X762" s="178"/>
      <c r="Y762" s="178"/>
      <c r="Z762" s="178"/>
      <c r="AA762" s="178"/>
      <c r="AB762" s="178"/>
      <c r="AC762" s="178"/>
      <c r="AD762" s="178"/>
      <c r="AE762" s="178"/>
      <c r="AF762" s="178"/>
      <c r="AG762" s="178"/>
      <c r="AH762" s="178"/>
      <c r="AI762" s="178"/>
    </row>
    <row r="763" spans="1:35" s="84" customFormat="1" x14ac:dyDescent="0.35">
      <c r="A763" s="4"/>
      <c r="B763" s="4"/>
      <c r="C763" s="80"/>
      <c r="D763" s="81"/>
      <c r="E763" s="84" t="str">
        <f>E$742</f>
        <v>Total mining company capital costs in nominal terms (original)</v>
      </c>
      <c r="F763" s="84" t="str">
        <f>F$742</f>
        <v>M$, nominal</v>
      </c>
      <c r="G763" s="178">
        <f>G$742</f>
        <v>193.92000000000002</v>
      </c>
      <c r="H763" s="147"/>
      <c r="I763" s="178"/>
      <c r="J763" s="178"/>
      <c r="K763" s="178"/>
      <c r="L763" s="178"/>
      <c r="M763" s="178"/>
      <c r="N763" s="178"/>
      <c r="O763" s="178"/>
      <c r="P763" s="178"/>
      <c r="Q763" s="178"/>
      <c r="R763" s="178"/>
      <c r="S763" s="178"/>
      <c r="T763" s="178"/>
      <c r="U763" s="178"/>
      <c r="V763" s="178"/>
      <c r="W763" s="178"/>
      <c r="X763" s="178"/>
      <c r="Y763" s="178"/>
      <c r="Z763" s="178"/>
      <c r="AA763" s="178"/>
      <c r="AB763" s="178"/>
      <c r="AC763" s="178"/>
      <c r="AD763" s="178"/>
      <c r="AE763" s="178"/>
      <c r="AF763" s="178"/>
      <c r="AG763" s="178"/>
      <c r="AH763" s="178"/>
      <c r="AI763" s="178"/>
    </row>
    <row r="764" spans="1:35" s="84" customFormat="1" x14ac:dyDescent="0.35">
      <c r="A764" s="4"/>
      <c r="B764" s="4"/>
      <c r="C764" s="80"/>
      <c r="D764" s="81"/>
      <c r="E764" s="84" t="str">
        <f>E$746</f>
        <v>Total import duties on capital in nominal terms (benchmark)</v>
      </c>
      <c r="F764" s="84" t="str">
        <f>F$746</f>
        <v>M$, nominal</v>
      </c>
      <c r="G764" s="178">
        <f>G$746</f>
        <v>6.8174999999999999</v>
      </c>
      <c r="H764" s="147"/>
      <c r="I764" s="178"/>
      <c r="J764" s="178"/>
      <c r="K764" s="178"/>
      <c r="L764" s="178"/>
      <c r="M764" s="178"/>
      <c r="N764" s="178"/>
      <c r="O764" s="178"/>
      <c r="P764" s="178"/>
      <c r="Q764" s="178"/>
      <c r="R764" s="178"/>
      <c r="S764" s="178"/>
      <c r="T764" s="178"/>
      <c r="U764" s="178"/>
      <c r="V764" s="178"/>
      <c r="W764" s="178"/>
      <c r="X764" s="178"/>
      <c r="Y764" s="178"/>
      <c r="Z764" s="178"/>
      <c r="AA764" s="178"/>
      <c r="AB764" s="178"/>
      <c r="AC764" s="178"/>
      <c r="AD764" s="178"/>
      <c r="AE764" s="178"/>
      <c r="AF764" s="178"/>
      <c r="AG764" s="178"/>
      <c r="AH764" s="178"/>
      <c r="AI764" s="178"/>
    </row>
    <row r="765" spans="1:35" s="154" customFormat="1" x14ac:dyDescent="0.35">
      <c r="A765" s="15"/>
      <c r="B765" s="15"/>
      <c r="C765" s="152"/>
      <c r="D765" s="153"/>
      <c r="E765" s="154" t="str">
        <f>Inputs!E$320</f>
        <v>Capitalise interest (original)</v>
      </c>
      <c r="F765" s="154" t="str">
        <f>Inputs!F$320</f>
        <v>switch</v>
      </c>
      <c r="G765" s="214">
        <f>Inputs!G$320</f>
        <v>0</v>
      </c>
      <c r="H765" s="155"/>
      <c r="I765" s="180"/>
      <c r="J765" s="180"/>
      <c r="K765" s="180"/>
      <c r="L765" s="180"/>
      <c r="M765" s="180"/>
      <c r="N765" s="180"/>
      <c r="O765" s="180"/>
      <c r="P765" s="180"/>
      <c r="Q765" s="180"/>
      <c r="R765" s="180"/>
      <c r="S765" s="180"/>
      <c r="T765" s="180"/>
      <c r="U765" s="180"/>
      <c r="V765" s="180"/>
      <c r="W765" s="180"/>
      <c r="X765" s="180"/>
      <c r="Y765" s="180"/>
      <c r="Z765" s="180"/>
      <c r="AA765" s="180"/>
      <c r="AB765" s="180"/>
      <c r="AC765" s="180"/>
      <c r="AD765" s="180"/>
      <c r="AE765" s="180"/>
      <c r="AF765" s="180"/>
      <c r="AG765" s="180"/>
      <c r="AH765" s="180"/>
      <c r="AI765" s="180"/>
    </row>
    <row r="766" spans="1:35" s="211" customFormat="1" x14ac:dyDescent="0.35">
      <c r="A766" s="42"/>
      <c r="B766" s="42"/>
      <c r="C766" s="209"/>
      <c r="D766" s="210"/>
      <c r="E766" s="211" t="str">
        <f>E$760</f>
        <v>Total capitalised interest in nominal terms (benchmark)</v>
      </c>
      <c r="F766" s="211" t="str">
        <f>F$760</f>
        <v>M$, nominal</v>
      </c>
      <c r="G766" s="215">
        <f>G$760</f>
        <v>14.453099999999999</v>
      </c>
      <c r="H766" s="212"/>
      <c r="I766" s="213"/>
      <c r="J766" s="213"/>
      <c r="K766" s="213"/>
      <c r="L766" s="213"/>
      <c r="M766" s="213"/>
      <c r="N766" s="213"/>
      <c r="O766" s="213"/>
      <c r="P766" s="213"/>
      <c r="Q766" s="213"/>
      <c r="R766" s="213"/>
      <c r="S766" s="213"/>
      <c r="T766" s="213"/>
      <c r="U766" s="213"/>
      <c r="V766" s="213"/>
      <c r="W766" s="213"/>
      <c r="X766" s="213"/>
      <c r="Y766" s="213"/>
      <c r="Z766" s="213"/>
      <c r="AA766" s="213"/>
      <c r="AB766" s="213"/>
      <c r="AC766" s="213"/>
      <c r="AD766" s="213"/>
      <c r="AE766" s="213"/>
      <c r="AF766" s="213"/>
      <c r="AG766" s="213"/>
      <c r="AH766" s="213"/>
      <c r="AI766" s="213"/>
    </row>
    <row r="767" spans="1:35" x14ac:dyDescent="0.35">
      <c r="E767" s="46" t="s">
        <v>711</v>
      </c>
      <c r="F767" s="84" t="s">
        <v>641</v>
      </c>
      <c r="G767" s="178">
        <f>G763+G764+(G766*G765)</f>
        <v>200.73750000000001</v>
      </c>
    </row>
    <row r="768" spans="1:35" x14ac:dyDescent="0.35">
      <c r="F768" s="84"/>
      <c r="G768" s="178"/>
    </row>
    <row r="769" spans="1:35" x14ac:dyDescent="0.35">
      <c r="D769" s="87" t="s">
        <v>717</v>
      </c>
      <c r="F769" s="84"/>
      <c r="G769" s="178"/>
    </row>
    <row r="770" spans="1:35" x14ac:dyDescent="0.35">
      <c r="E770" s="46" t="str">
        <f>E$767</f>
        <v>Total capital costs after duties and interest in nominal terms (benchmark)</v>
      </c>
      <c r="F770" s="46" t="str">
        <f>F$767</f>
        <v>M$, nominal</v>
      </c>
      <c r="G770" s="178">
        <f>G$767</f>
        <v>200.73750000000001</v>
      </c>
    </row>
    <row r="771" spans="1:35" s="84" customFormat="1" x14ac:dyDescent="0.35">
      <c r="A771" s="4"/>
      <c r="B771" s="4"/>
      <c r="C771" s="80"/>
      <c r="D771" s="81"/>
      <c r="E771" s="84" t="str">
        <f>'T&amp;E'!E$22</f>
        <v>Commercial start-up date flag</v>
      </c>
      <c r="F771" s="84" t="str">
        <f>'T&amp;E'!F$22</f>
        <v>flag</v>
      </c>
      <c r="G771" s="147"/>
      <c r="H771" s="147"/>
      <c r="I771" s="84">
        <f>'T&amp;E'!I$22</f>
        <v>1</v>
      </c>
      <c r="J771" s="178"/>
      <c r="K771" s="84">
        <f>'T&amp;E'!K$22</f>
        <v>0</v>
      </c>
      <c r="L771" s="84">
        <f>'T&amp;E'!L$22</f>
        <v>0</v>
      </c>
      <c r="M771" s="84">
        <f>'T&amp;E'!M$22</f>
        <v>1</v>
      </c>
      <c r="N771" s="84">
        <f>'T&amp;E'!N$22</f>
        <v>0</v>
      </c>
      <c r="O771" s="84">
        <f>'T&amp;E'!O$22</f>
        <v>0</v>
      </c>
      <c r="P771" s="84">
        <f>'T&amp;E'!P$22</f>
        <v>0</v>
      </c>
      <c r="Q771" s="84">
        <f>'T&amp;E'!Q$22</f>
        <v>0</v>
      </c>
      <c r="R771" s="84">
        <f>'T&amp;E'!R$22</f>
        <v>0</v>
      </c>
      <c r="S771" s="84">
        <f>'T&amp;E'!S$22</f>
        <v>0</v>
      </c>
      <c r="T771" s="84">
        <f>'T&amp;E'!T$22</f>
        <v>0</v>
      </c>
      <c r="U771" s="84">
        <f>'T&amp;E'!U$22</f>
        <v>0</v>
      </c>
      <c r="V771" s="84">
        <f>'T&amp;E'!V$22</f>
        <v>0</v>
      </c>
      <c r="W771" s="84">
        <f>'T&amp;E'!W$22</f>
        <v>0</v>
      </c>
      <c r="X771" s="84">
        <f>'T&amp;E'!X$22</f>
        <v>0</v>
      </c>
      <c r="Y771" s="84">
        <f>'T&amp;E'!Y$22</f>
        <v>0</v>
      </c>
      <c r="Z771" s="84">
        <f>'T&amp;E'!Z$22</f>
        <v>0</v>
      </c>
      <c r="AA771" s="84">
        <f>'T&amp;E'!AA$22</f>
        <v>0</v>
      </c>
      <c r="AB771" s="84">
        <f>'T&amp;E'!AB$22</f>
        <v>0</v>
      </c>
      <c r="AC771" s="84">
        <f>'T&amp;E'!AC$22</f>
        <v>0</v>
      </c>
      <c r="AD771" s="84">
        <f>'T&amp;E'!AD$22</f>
        <v>0</v>
      </c>
      <c r="AE771" s="84">
        <f>'T&amp;E'!AE$22</f>
        <v>0</v>
      </c>
      <c r="AF771" s="84">
        <f>'T&amp;E'!AF$22</f>
        <v>0</v>
      </c>
      <c r="AG771" s="84">
        <f>'T&amp;E'!AG$22</f>
        <v>0</v>
      </c>
      <c r="AH771" s="84">
        <f>'T&amp;E'!AH$22</f>
        <v>0</v>
      </c>
      <c r="AI771" s="84">
        <f>'T&amp;E'!AI$22</f>
        <v>0</v>
      </c>
    </row>
    <row r="772" spans="1:35" s="84" customFormat="1" x14ac:dyDescent="0.35">
      <c r="A772" s="4"/>
      <c r="B772" s="4"/>
      <c r="C772" s="80"/>
      <c r="D772" s="81"/>
      <c r="E772" s="84" t="s">
        <v>712</v>
      </c>
      <c r="F772" s="84" t="s">
        <v>641</v>
      </c>
      <c r="H772" s="147"/>
      <c r="I772" s="178">
        <f>SUM(K772:AI772)</f>
        <v>200.73750000000001</v>
      </c>
      <c r="J772" s="178"/>
      <c r="K772" s="178">
        <f>$G770*K771</f>
        <v>0</v>
      </c>
      <c r="L772" s="178">
        <f t="shared" ref="L772:AI772" si="295">$G770*L771</f>
        <v>0</v>
      </c>
      <c r="M772" s="178">
        <f t="shared" si="295"/>
        <v>200.73750000000001</v>
      </c>
      <c r="N772" s="178">
        <f t="shared" si="295"/>
        <v>0</v>
      </c>
      <c r="O772" s="178">
        <f t="shared" si="295"/>
        <v>0</v>
      </c>
      <c r="P772" s="178">
        <f t="shared" si="295"/>
        <v>0</v>
      </c>
      <c r="Q772" s="178">
        <f t="shared" si="295"/>
        <v>0</v>
      </c>
      <c r="R772" s="178">
        <f t="shared" si="295"/>
        <v>0</v>
      </c>
      <c r="S772" s="178">
        <f t="shared" si="295"/>
        <v>0</v>
      </c>
      <c r="T772" s="178">
        <f t="shared" si="295"/>
        <v>0</v>
      </c>
      <c r="U772" s="178">
        <f t="shared" si="295"/>
        <v>0</v>
      </c>
      <c r="V772" s="178">
        <f t="shared" si="295"/>
        <v>0</v>
      </c>
      <c r="W772" s="178">
        <f t="shared" si="295"/>
        <v>0</v>
      </c>
      <c r="X772" s="178">
        <f t="shared" si="295"/>
        <v>0</v>
      </c>
      <c r="Y772" s="178">
        <f t="shared" si="295"/>
        <v>0</v>
      </c>
      <c r="Z772" s="178">
        <f t="shared" si="295"/>
        <v>0</v>
      </c>
      <c r="AA772" s="178">
        <f t="shared" si="295"/>
        <v>0</v>
      </c>
      <c r="AB772" s="178">
        <f t="shared" si="295"/>
        <v>0</v>
      </c>
      <c r="AC772" s="178">
        <f t="shared" si="295"/>
        <v>0</v>
      </c>
      <c r="AD772" s="178">
        <f t="shared" si="295"/>
        <v>0</v>
      </c>
      <c r="AE772" s="178">
        <f t="shared" si="295"/>
        <v>0</v>
      </c>
      <c r="AF772" s="178">
        <f t="shared" si="295"/>
        <v>0</v>
      </c>
      <c r="AG772" s="178">
        <f t="shared" si="295"/>
        <v>0</v>
      </c>
      <c r="AH772" s="178">
        <f t="shared" si="295"/>
        <v>0</v>
      </c>
      <c r="AI772" s="178">
        <f t="shared" si="295"/>
        <v>0</v>
      </c>
    </row>
    <row r="773" spans="1:35" s="84" customFormat="1" x14ac:dyDescent="0.35">
      <c r="A773" s="4"/>
      <c r="B773" s="4"/>
      <c r="C773" s="80"/>
      <c r="D773" s="81"/>
      <c r="G773" s="147"/>
      <c r="H773" s="147"/>
      <c r="I773" s="178"/>
      <c r="J773" s="178"/>
      <c r="K773" s="178"/>
      <c r="L773" s="178"/>
      <c r="M773" s="178"/>
      <c r="N773" s="178"/>
      <c r="O773" s="178"/>
      <c r="P773" s="178"/>
      <c r="Q773" s="178"/>
      <c r="R773" s="178"/>
      <c r="S773" s="178"/>
      <c r="T773" s="178"/>
      <c r="U773" s="178"/>
      <c r="V773" s="178"/>
      <c r="W773" s="178"/>
      <c r="X773" s="178"/>
      <c r="Y773" s="178"/>
      <c r="Z773" s="178"/>
      <c r="AA773" s="178"/>
      <c r="AB773" s="178"/>
      <c r="AC773" s="178"/>
      <c r="AD773" s="178"/>
      <c r="AE773" s="178"/>
      <c r="AF773" s="178"/>
      <c r="AG773" s="178"/>
      <c r="AH773" s="178"/>
      <c r="AI773" s="178"/>
    </row>
    <row r="774" spans="1:35" s="84" customFormat="1" x14ac:dyDescent="0.35">
      <c r="A774" s="4"/>
      <c r="B774" s="4"/>
      <c r="C774" s="80" t="s">
        <v>344</v>
      </c>
      <c r="D774" s="81"/>
      <c r="G774" s="147"/>
      <c r="H774" s="147"/>
      <c r="I774" s="178"/>
      <c r="J774" s="178"/>
      <c r="K774" s="178"/>
      <c r="L774" s="178"/>
      <c r="M774" s="178"/>
      <c r="N774" s="178"/>
      <c r="O774" s="178"/>
      <c r="P774" s="178"/>
      <c r="Q774" s="178"/>
      <c r="R774" s="178"/>
      <c r="S774" s="178"/>
      <c r="T774" s="178"/>
      <c r="U774" s="178"/>
      <c r="V774" s="178"/>
      <c r="W774" s="178"/>
      <c r="X774" s="178"/>
      <c r="Y774" s="178"/>
      <c r="Z774" s="178"/>
      <c r="AA774" s="178"/>
      <c r="AB774" s="178"/>
      <c r="AC774" s="178"/>
      <c r="AD774" s="178"/>
      <c r="AE774" s="178"/>
      <c r="AF774" s="178"/>
      <c r="AG774" s="178"/>
      <c r="AH774" s="178"/>
      <c r="AI774" s="178"/>
    </row>
    <row r="775" spans="1:35" s="84" customFormat="1" x14ac:dyDescent="0.35">
      <c r="A775" s="4"/>
      <c r="B775" s="4"/>
      <c r="C775" s="80"/>
      <c r="D775" s="81"/>
      <c r="G775" s="147"/>
      <c r="H775" s="147"/>
      <c r="I775" s="178"/>
      <c r="J775" s="178"/>
      <c r="K775" s="178"/>
      <c r="L775" s="178"/>
      <c r="M775" s="178"/>
      <c r="N775" s="178"/>
      <c r="O775" s="178"/>
      <c r="P775" s="178"/>
      <c r="Q775" s="178"/>
      <c r="R775" s="178"/>
      <c r="S775" s="178"/>
      <c r="T775" s="178"/>
      <c r="U775" s="178"/>
      <c r="V775" s="178"/>
      <c r="W775" s="178"/>
      <c r="X775" s="178"/>
      <c r="Y775" s="178"/>
      <c r="Z775" s="178"/>
      <c r="AA775" s="178"/>
      <c r="AB775" s="178"/>
      <c r="AC775" s="178"/>
      <c r="AD775" s="178"/>
      <c r="AE775" s="178"/>
      <c r="AF775" s="178"/>
      <c r="AG775" s="178"/>
      <c r="AH775" s="178"/>
      <c r="AI775" s="178"/>
    </row>
    <row r="776" spans="1:35" s="84" customFormat="1" x14ac:dyDescent="0.35">
      <c r="A776" s="4"/>
      <c r="B776" s="4"/>
      <c r="C776" s="80"/>
      <c r="D776" s="81" t="s">
        <v>718</v>
      </c>
      <c r="G776" s="147"/>
      <c r="H776" s="147"/>
      <c r="I776" s="178"/>
      <c r="J776" s="178"/>
      <c r="K776" s="178"/>
      <c r="L776" s="178"/>
      <c r="M776" s="178"/>
      <c r="N776" s="178"/>
      <c r="O776" s="178"/>
      <c r="P776" s="178"/>
      <c r="Q776" s="178"/>
      <c r="R776" s="178"/>
      <c r="S776" s="178"/>
      <c r="T776" s="178"/>
      <c r="U776" s="178"/>
      <c r="V776" s="178"/>
      <c r="W776" s="178"/>
      <c r="X776" s="178"/>
      <c r="Y776" s="178"/>
      <c r="Z776" s="178"/>
      <c r="AA776" s="178"/>
      <c r="AB776" s="178"/>
      <c r="AC776" s="178"/>
      <c r="AD776" s="178"/>
      <c r="AE776" s="178"/>
      <c r="AF776" s="178"/>
      <c r="AG776" s="178"/>
      <c r="AH776" s="178"/>
      <c r="AI776" s="178"/>
    </row>
    <row r="777" spans="1:35" s="84" customFormat="1" x14ac:dyDescent="0.35">
      <c r="A777" s="4"/>
      <c r="B777" s="4"/>
      <c r="C777" s="80"/>
      <c r="D777" s="81"/>
      <c r="E777" s="84" t="str">
        <f>E$772</f>
        <v>Capital costs (year placed in service) in nominal terms (benchmark)</v>
      </c>
      <c r="F777" s="84" t="str">
        <f>F$772</f>
        <v>M$, nominal</v>
      </c>
      <c r="G777" s="147"/>
      <c r="H777" s="147"/>
      <c r="I777" s="178">
        <f>I$772</f>
        <v>200.73750000000001</v>
      </c>
      <c r="J777" s="178"/>
      <c r="K777" s="178">
        <f t="shared" ref="K777:AI777" si="296">K$772</f>
        <v>0</v>
      </c>
      <c r="L777" s="178">
        <f t="shared" si="296"/>
        <v>0</v>
      </c>
      <c r="M777" s="178">
        <f t="shared" si="296"/>
        <v>200.73750000000001</v>
      </c>
      <c r="N777" s="178">
        <f t="shared" si="296"/>
        <v>0</v>
      </c>
      <c r="O777" s="178">
        <f t="shared" si="296"/>
        <v>0</v>
      </c>
      <c r="P777" s="178">
        <f t="shared" si="296"/>
        <v>0</v>
      </c>
      <c r="Q777" s="178">
        <f t="shared" si="296"/>
        <v>0</v>
      </c>
      <c r="R777" s="178">
        <f t="shared" si="296"/>
        <v>0</v>
      </c>
      <c r="S777" s="178">
        <f t="shared" si="296"/>
        <v>0</v>
      </c>
      <c r="T777" s="178">
        <f t="shared" si="296"/>
        <v>0</v>
      </c>
      <c r="U777" s="178">
        <f t="shared" si="296"/>
        <v>0</v>
      </c>
      <c r="V777" s="178">
        <f t="shared" si="296"/>
        <v>0</v>
      </c>
      <c r="W777" s="178">
        <f t="shared" si="296"/>
        <v>0</v>
      </c>
      <c r="X777" s="178">
        <f t="shared" si="296"/>
        <v>0</v>
      </c>
      <c r="Y777" s="178">
        <f t="shared" si="296"/>
        <v>0</v>
      </c>
      <c r="Z777" s="178">
        <f t="shared" si="296"/>
        <v>0</v>
      </c>
      <c r="AA777" s="178">
        <f t="shared" si="296"/>
        <v>0</v>
      </c>
      <c r="AB777" s="178">
        <f t="shared" si="296"/>
        <v>0</v>
      </c>
      <c r="AC777" s="178">
        <f t="shared" si="296"/>
        <v>0</v>
      </c>
      <c r="AD777" s="178">
        <f t="shared" si="296"/>
        <v>0</v>
      </c>
      <c r="AE777" s="178">
        <f t="shared" si="296"/>
        <v>0</v>
      </c>
      <c r="AF777" s="178">
        <f t="shared" si="296"/>
        <v>0</v>
      </c>
      <c r="AG777" s="178">
        <f t="shared" si="296"/>
        <v>0</v>
      </c>
      <c r="AH777" s="178">
        <f t="shared" si="296"/>
        <v>0</v>
      </c>
      <c r="AI777" s="178">
        <f t="shared" si="296"/>
        <v>0</v>
      </c>
    </row>
    <row r="778" spans="1:35" s="154" customFormat="1" x14ac:dyDescent="0.35">
      <c r="A778" s="15"/>
      <c r="B778" s="15"/>
      <c r="C778" s="152"/>
      <c r="D778" s="153"/>
      <c r="E778" s="154" t="str">
        <f>Inputs!E$203</f>
        <v>Capital allowance rate (benchmark)</v>
      </c>
      <c r="F778" s="154" t="str">
        <f>Inputs!F$203</f>
        <v>%</v>
      </c>
      <c r="G778" s="169">
        <f>Inputs!G$203</f>
        <v>0</v>
      </c>
      <c r="H778" s="155"/>
      <c r="I778" s="180"/>
      <c r="J778" s="180"/>
      <c r="K778" s="180"/>
      <c r="L778" s="180"/>
      <c r="M778" s="180"/>
      <c r="N778" s="180"/>
      <c r="O778" s="180"/>
      <c r="P778" s="180"/>
      <c r="Q778" s="180"/>
      <c r="R778" s="180"/>
      <c r="S778" s="180"/>
      <c r="T778" s="180"/>
      <c r="U778" s="180"/>
      <c r="V778" s="180"/>
      <c r="W778" s="180"/>
      <c r="X778" s="180"/>
      <c r="Y778" s="180"/>
      <c r="Z778" s="180"/>
      <c r="AA778" s="180"/>
      <c r="AB778" s="180"/>
      <c r="AC778" s="180"/>
      <c r="AD778" s="180"/>
      <c r="AE778" s="180"/>
      <c r="AF778" s="180"/>
      <c r="AG778" s="180"/>
      <c r="AH778" s="180"/>
      <c r="AI778" s="180"/>
    </row>
    <row r="779" spans="1:35" s="84" customFormat="1" x14ac:dyDescent="0.35">
      <c r="A779" s="4"/>
      <c r="B779" s="4"/>
      <c r="C779" s="80"/>
      <c r="D779" s="81"/>
      <c r="E779" s="84" t="s">
        <v>713</v>
      </c>
      <c r="F779" s="84" t="s">
        <v>641</v>
      </c>
      <c r="G779" s="147"/>
      <c r="H779" s="147"/>
      <c r="I779" s="178">
        <f>SUM(K779:AI779)</f>
        <v>0</v>
      </c>
      <c r="J779" s="178"/>
      <c r="K779" s="178">
        <f t="shared" ref="K779:AI779" si="297">K777*$G778</f>
        <v>0</v>
      </c>
      <c r="L779" s="178">
        <f t="shared" si="297"/>
        <v>0</v>
      </c>
      <c r="M779" s="178">
        <f t="shared" si="297"/>
        <v>0</v>
      </c>
      <c r="N779" s="178">
        <f t="shared" si="297"/>
        <v>0</v>
      </c>
      <c r="O779" s="178">
        <f t="shared" si="297"/>
        <v>0</v>
      </c>
      <c r="P779" s="178">
        <f t="shared" si="297"/>
        <v>0</v>
      </c>
      <c r="Q779" s="178">
        <f t="shared" si="297"/>
        <v>0</v>
      </c>
      <c r="R779" s="178">
        <f t="shared" si="297"/>
        <v>0</v>
      </c>
      <c r="S779" s="178">
        <f t="shared" si="297"/>
        <v>0</v>
      </c>
      <c r="T779" s="178">
        <f t="shared" si="297"/>
        <v>0</v>
      </c>
      <c r="U779" s="178">
        <f t="shared" si="297"/>
        <v>0</v>
      </c>
      <c r="V779" s="178">
        <f t="shared" si="297"/>
        <v>0</v>
      </c>
      <c r="W779" s="178">
        <f t="shared" si="297"/>
        <v>0</v>
      </c>
      <c r="X779" s="178">
        <f t="shared" si="297"/>
        <v>0</v>
      </c>
      <c r="Y779" s="178">
        <f t="shared" si="297"/>
        <v>0</v>
      </c>
      <c r="Z779" s="178">
        <f t="shared" si="297"/>
        <v>0</v>
      </c>
      <c r="AA779" s="178">
        <f t="shared" si="297"/>
        <v>0</v>
      </c>
      <c r="AB779" s="178">
        <f t="shared" si="297"/>
        <v>0</v>
      </c>
      <c r="AC779" s="178">
        <f t="shared" si="297"/>
        <v>0</v>
      </c>
      <c r="AD779" s="178">
        <f t="shared" si="297"/>
        <v>0</v>
      </c>
      <c r="AE779" s="178">
        <f t="shared" si="297"/>
        <v>0</v>
      </c>
      <c r="AF779" s="178">
        <f t="shared" si="297"/>
        <v>0</v>
      </c>
      <c r="AG779" s="178">
        <f t="shared" si="297"/>
        <v>0</v>
      </c>
      <c r="AH779" s="178">
        <f t="shared" si="297"/>
        <v>0</v>
      </c>
      <c r="AI779" s="178">
        <f t="shared" si="297"/>
        <v>0</v>
      </c>
    </row>
    <row r="780" spans="1:35" s="84" customFormat="1" x14ac:dyDescent="0.35">
      <c r="A780" s="4"/>
      <c r="B780" s="4"/>
      <c r="C780" s="80"/>
      <c r="D780" s="81"/>
      <c r="G780" s="147"/>
      <c r="H780" s="147"/>
      <c r="I780" s="178"/>
      <c r="J780" s="178"/>
      <c r="K780" s="178"/>
      <c r="L780" s="178"/>
      <c r="M780" s="178"/>
      <c r="N780" s="178"/>
      <c r="O780" s="178"/>
      <c r="P780" s="178"/>
      <c r="Q780" s="178"/>
      <c r="R780" s="178"/>
      <c r="S780" s="178"/>
      <c r="T780" s="178"/>
      <c r="U780" s="178"/>
      <c r="V780" s="178"/>
      <c r="W780" s="178"/>
      <c r="X780" s="178"/>
      <c r="Y780" s="178"/>
      <c r="Z780" s="178"/>
      <c r="AA780" s="178"/>
      <c r="AB780" s="178"/>
      <c r="AC780" s="178"/>
      <c r="AD780" s="178"/>
      <c r="AE780" s="178"/>
      <c r="AF780" s="178"/>
      <c r="AG780" s="178"/>
      <c r="AH780" s="178"/>
      <c r="AI780" s="178"/>
    </row>
    <row r="781" spans="1:35" s="84" customFormat="1" x14ac:dyDescent="0.35">
      <c r="A781" s="4"/>
      <c r="B781" s="4"/>
      <c r="C781" s="80"/>
      <c r="D781" s="81" t="s">
        <v>719</v>
      </c>
      <c r="G781" s="147"/>
      <c r="H781" s="147"/>
      <c r="I781" s="178"/>
      <c r="J781" s="178"/>
      <c r="K781" s="178"/>
      <c r="L781" s="178"/>
      <c r="M781" s="178"/>
      <c r="N781" s="178"/>
      <c r="O781" s="178"/>
      <c r="P781" s="178"/>
      <c r="Q781" s="178"/>
      <c r="R781" s="178"/>
      <c r="S781" s="178"/>
      <c r="T781" s="178"/>
      <c r="U781" s="178"/>
      <c r="V781" s="178"/>
      <c r="W781" s="178"/>
      <c r="X781" s="178"/>
      <c r="Y781" s="178"/>
      <c r="Z781" s="178"/>
      <c r="AA781" s="178"/>
      <c r="AB781" s="178"/>
      <c r="AC781" s="178"/>
      <c r="AD781" s="178"/>
      <c r="AE781" s="178"/>
      <c r="AF781" s="178"/>
      <c r="AG781" s="178"/>
      <c r="AH781" s="178"/>
      <c r="AI781" s="178"/>
    </row>
    <row r="782" spans="1:35" x14ac:dyDescent="0.35">
      <c r="E782" s="46" t="str">
        <f>E$779</f>
        <v>Capital allowance in nominal terms (benchmark)</v>
      </c>
      <c r="F782" s="46" t="str">
        <f>F$779</f>
        <v>M$, nominal</v>
      </c>
      <c r="I782" s="178">
        <f>I$779</f>
        <v>0</v>
      </c>
      <c r="J782" s="178"/>
      <c r="K782" s="178">
        <f t="shared" ref="K782:AI782" si="298">K$779</f>
        <v>0</v>
      </c>
      <c r="L782" s="178">
        <f t="shared" si="298"/>
        <v>0</v>
      </c>
      <c r="M782" s="178">
        <f t="shared" si="298"/>
        <v>0</v>
      </c>
      <c r="N782" s="178">
        <f t="shared" si="298"/>
        <v>0</v>
      </c>
      <c r="O782" s="178">
        <f t="shared" si="298"/>
        <v>0</v>
      </c>
      <c r="P782" s="178">
        <f t="shared" si="298"/>
        <v>0</v>
      </c>
      <c r="Q782" s="178">
        <f t="shared" si="298"/>
        <v>0</v>
      </c>
      <c r="R782" s="178">
        <f t="shared" si="298"/>
        <v>0</v>
      </c>
      <c r="S782" s="178">
        <f t="shared" si="298"/>
        <v>0</v>
      </c>
      <c r="T782" s="178">
        <f t="shared" si="298"/>
        <v>0</v>
      </c>
      <c r="U782" s="178">
        <f t="shared" si="298"/>
        <v>0</v>
      </c>
      <c r="V782" s="178">
        <f t="shared" si="298"/>
        <v>0</v>
      </c>
      <c r="W782" s="178">
        <f t="shared" si="298"/>
        <v>0</v>
      </c>
      <c r="X782" s="178">
        <f t="shared" si="298"/>
        <v>0</v>
      </c>
      <c r="Y782" s="178">
        <f t="shared" si="298"/>
        <v>0</v>
      </c>
      <c r="Z782" s="178">
        <f t="shared" si="298"/>
        <v>0</v>
      </c>
      <c r="AA782" s="178">
        <f t="shared" si="298"/>
        <v>0</v>
      </c>
      <c r="AB782" s="178">
        <f t="shared" si="298"/>
        <v>0</v>
      </c>
      <c r="AC782" s="178">
        <f t="shared" si="298"/>
        <v>0</v>
      </c>
      <c r="AD782" s="178">
        <f t="shared" si="298"/>
        <v>0</v>
      </c>
      <c r="AE782" s="178">
        <f t="shared" si="298"/>
        <v>0</v>
      </c>
      <c r="AF782" s="178">
        <f t="shared" si="298"/>
        <v>0</v>
      </c>
      <c r="AG782" s="178">
        <f t="shared" si="298"/>
        <v>0</v>
      </c>
      <c r="AH782" s="178">
        <f t="shared" si="298"/>
        <v>0</v>
      </c>
      <c r="AI782" s="178">
        <f t="shared" si="298"/>
        <v>0</v>
      </c>
    </row>
    <row r="783" spans="1:35" x14ac:dyDescent="0.35">
      <c r="E783" s="46" t="s">
        <v>715</v>
      </c>
      <c r="F783" s="84" t="s">
        <v>641</v>
      </c>
      <c r="G783" s="178">
        <f>SUM(K782:AI782)</f>
        <v>0</v>
      </c>
    </row>
    <row r="785" spans="1:35" x14ac:dyDescent="0.35">
      <c r="C785" s="86" t="s">
        <v>346</v>
      </c>
    </row>
    <row r="787" spans="1:35" x14ac:dyDescent="0.35">
      <c r="D787" s="87" t="s">
        <v>720</v>
      </c>
    </row>
    <row r="788" spans="1:35" x14ac:dyDescent="0.35">
      <c r="E788" s="46" t="str">
        <f>E$767</f>
        <v>Total capital costs after duties and interest in nominal terms (benchmark)</v>
      </c>
      <c r="F788" s="46" t="str">
        <f>F$767</f>
        <v>M$, nominal</v>
      </c>
      <c r="G788" s="178">
        <f>G$767</f>
        <v>200.73750000000001</v>
      </c>
    </row>
    <row r="789" spans="1:35" x14ac:dyDescent="0.35">
      <c r="E789" s="46" t="str">
        <f>E$783</f>
        <v>Total capital allowance in nominal terms (benchmark)</v>
      </c>
      <c r="F789" s="46" t="str">
        <f>F$783</f>
        <v>M$, nominal</v>
      </c>
      <c r="G789" s="178">
        <f>G$783</f>
        <v>0</v>
      </c>
    </row>
    <row r="790" spans="1:35" s="154" customFormat="1" x14ac:dyDescent="0.35">
      <c r="A790" s="15"/>
      <c r="B790" s="15"/>
      <c r="C790" s="152"/>
      <c r="D790" s="153"/>
      <c r="E790" s="154" t="str">
        <f>Inputs!E$324</f>
        <v>Capital allowance reduces depreciation (original)</v>
      </c>
      <c r="F790" s="154" t="str">
        <f>Inputs!F$324</f>
        <v>switch</v>
      </c>
      <c r="G790" s="154">
        <f>Inputs!G$324</f>
        <v>1</v>
      </c>
      <c r="H790" s="155"/>
      <c r="I790" s="180"/>
      <c r="J790" s="180"/>
      <c r="K790" s="180"/>
      <c r="L790" s="180"/>
      <c r="M790" s="180"/>
      <c r="N790" s="180"/>
      <c r="O790" s="180"/>
      <c r="P790" s="180"/>
      <c r="Q790" s="180"/>
      <c r="R790" s="180"/>
      <c r="S790" s="180"/>
      <c r="T790" s="180"/>
      <c r="U790" s="180"/>
      <c r="V790" s="180"/>
      <c r="W790" s="180"/>
      <c r="X790" s="180"/>
      <c r="Y790" s="180"/>
      <c r="Z790" s="180"/>
      <c r="AA790" s="180"/>
      <c r="AB790" s="180"/>
      <c r="AC790" s="180"/>
      <c r="AD790" s="180"/>
      <c r="AE790" s="180"/>
      <c r="AF790" s="180"/>
      <c r="AG790" s="180"/>
      <c r="AH790" s="180"/>
      <c r="AI790" s="180"/>
    </row>
    <row r="791" spans="1:35" s="84" customFormat="1" x14ac:dyDescent="0.35">
      <c r="A791" s="4"/>
      <c r="B791" s="4"/>
      <c r="C791" s="80"/>
      <c r="D791" s="81"/>
      <c r="E791" s="84" t="s">
        <v>714</v>
      </c>
      <c r="F791" s="84" t="s">
        <v>641</v>
      </c>
      <c r="G791" s="178">
        <f>G788-(G789*G790)</f>
        <v>200.73750000000001</v>
      </c>
      <c r="H791" s="147"/>
      <c r="I791" s="178"/>
      <c r="J791" s="178"/>
      <c r="K791" s="178"/>
      <c r="L791" s="178"/>
      <c r="M791" s="178"/>
      <c r="N791" s="178"/>
      <c r="O791" s="178"/>
      <c r="P791" s="178"/>
      <c r="Q791" s="178"/>
      <c r="R791" s="178"/>
      <c r="S791" s="178"/>
      <c r="T791" s="178"/>
      <c r="U791" s="178"/>
      <c r="V791" s="178"/>
      <c r="W791" s="178"/>
      <c r="X791" s="178"/>
      <c r="Y791" s="178"/>
      <c r="Z791" s="178"/>
      <c r="AA791" s="178"/>
      <c r="AB791" s="178"/>
      <c r="AC791" s="178"/>
      <c r="AD791" s="178"/>
      <c r="AE791" s="178"/>
      <c r="AF791" s="178"/>
      <c r="AG791" s="178"/>
      <c r="AH791" s="178"/>
      <c r="AI791" s="178"/>
    </row>
    <row r="792" spans="1:35" s="154" customFormat="1" x14ac:dyDescent="0.35">
      <c r="A792" s="15"/>
      <c r="B792" s="15"/>
      <c r="C792" s="152"/>
      <c r="D792" s="153"/>
      <c r="H792" s="155"/>
      <c r="I792" s="180"/>
      <c r="J792" s="180"/>
      <c r="K792" s="180"/>
      <c r="L792" s="180"/>
      <c r="M792" s="180"/>
      <c r="N792" s="180"/>
      <c r="O792" s="180"/>
      <c r="P792" s="180"/>
      <c r="Q792" s="180"/>
      <c r="R792" s="180"/>
      <c r="S792" s="180"/>
      <c r="T792" s="180"/>
      <c r="U792" s="180"/>
      <c r="V792" s="180"/>
      <c r="W792" s="180"/>
      <c r="X792" s="180"/>
      <c r="Y792" s="180"/>
      <c r="Z792" s="180"/>
      <c r="AA792" s="180"/>
      <c r="AB792" s="180"/>
      <c r="AC792" s="180"/>
      <c r="AD792" s="180"/>
      <c r="AE792" s="180"/>
      <c r="AF792" s="180"/>
      <c r="AG792" s="180"/>
      <c r="AH792" s="180"/>
      <c r="AI792" s="180"/>
    </row>
    <row r="793" spans="1:35" s="84" customFormat="1" x14ac:dyDescent="0.35">
      <c r="A793" s="4"/>
      <c r="B793" s="4"/>
      <c r="C793" s="80"/>
      <c r="D793" s="81" t="s">
        <v>345</v>
      </c>
      <c r="G793" s="147"/>
      <c r="H793" s="147"/>
      <c r="I793" s="178"/>
      <c r="J793" s="178"/>
      <c r="K793" s="178"/>
      <c r="L793" s="178"/>
      <c r="M793" s="178"/>
      <c r="N793" s="178"/>
      <c r="O793" s="178"/>
      <c r="P793" s="178"/>
      <c r="Q793" s="178"/>
      <c r="R793" s="178"/>
      <c r="S793" s="178"/>
      <c r="T793" s="178"/>
      <c r="U793" s="178"/>
      <c r="V793" s="178"/>
      <c r="W793" s="178"/>
      <c r="X793" s="178"/>
      <c r="Y793" s="178"/>
      <c r="Z793" s="178"/>
      <c r="AA793" s="178"/>
      <c r="AB793" s="178"/>
      <c r="AC793" s="178"/>
      <c r="AD793" s="178"/>
      <c r="AE793" s="178"/>
      <c r="AF793" s="178"/>
      <c r="AG793" s="178"/>
      <c r="AH793" s="178"/>
      <c r="AI793" s="178"/>
    </row>
    <row r="794" spans="1:35" s="158" customFormat="1" x14ac:dyDescent="0.35">
      <c r="A794" s="11"/>
      <c r="B794" s="11"/>
      <c r="C794" s="156"/>
      <c r="D794" s="157"/>
      <c r="E794" s="158" t="str">
        <f>'T&amp;E'!E$10</f>
        <v>Project model counter</v>
      </c>
      <c r="F794" s="158" t="str">
        <f>'T&amp;E'!F$10</f>
        <v>year #</v>
      </c>
      <c r="I794" s="194"/>
      <c r="J794" s="194"/>
      <c r="K794" s="158">
        <f>'T&amp;E'!K$10</f>
        <v>1</v>
      </c>
      <c r="L794" s="158">
        <f>'T&amp;E'!L$10</f>
        <v>2</v>
      </c>
      <c r="M794" s="158">
        <f>'T&amp;E'!M$10</f>
        <v>3</v>
      </c>
      <c r="N794" s="158">
        <f>'T&amp;E'!N$10</f>
        <v>4</v>
      </c>
      <c r="O794" s="158">
        <f>'T&amp;E'!O$10</f>
        <v>5</v>
      </c>
      <c r="P794" s="158">
        <f>'T&amp;E'!P$10</f>
        <v>6</v>
      </c>
      <c r="Q794" s="158">
        <f>'T&amp;E'!Q$10</f>
        <v>7</v>
      </c>
      <c r="R794" s="158">
        <f>'T&amp;E'!R$10</f>
        <v>8</v>
      </c>
      <c r="S794" s="158">
        <f>'T&amp;E'!S$10</f>
        <v>9</v>
      </c>
      <c r="T794" s="158">
        <f>'T&amp;E'!T$10</f>
        <v>10</v>
      </c>
      <c r="U794" s="158">
        <f>'T&amp;E'!U$10</f>
        <v>11</v>
      </c>
      <c r="V794" s="158">
        <f>'T&amp;E'!V$10</f>
        <v>12</v>
      </c>
      <c r="W794" s="158">
        <f>'T&amp;E'!W$10</f>
        <v>13</v>
      </c>
      <c r="X794" s="158">
        <f>'T&amp;E'!X$10</f>
        <v>14</v>
      </c>
      <c r="Y794" s="158">
        <f>'T&amp;E'!Y$10</f>
        <v>15</v>
      </c>
      <c r="Z794" s="158">
        <f>'T&amp;E'!Z$10</f>
        <v>16</v>
      </c>
      <c r="AA794" s="158">
        <f>'T&amp;E'!AA$10</f>
        <v>17</v>
      </c>
      <c r="AB794" s="158">
        <f>'T&amp;E'!AB$10</f>
        <v>18</v>
      </c>
      <c r="AC794" s="158">
        <f>'T&amp;E'!AC$10</f>
        <v>19</v>
      </c>
      <c r="AD794" s="158">
        <f>'T&amp;E'!AD$10</f>
        <v>20</v>
      </c>
      <c r="AE794" s="158">
        <f>'T&amp;E'!AE$10</f>
        <v>21</v>
      </c>
      <c r="AF794" s="158">
        <f>'T&amp;E'!AF$10</f>
        <v>22</v>
      </c>
      <c r="AG794" s="158">
        <f>'T&amp;E'!AG$10</f>
        <v>23</v>
      </c>
      <c r="AH794" s="158">
        <f>'T&amp;E'!AH$10</f>
        <v>24</v>
      </c>
      <c r="AI794" s="158">
        <f>'T&amp;E'!AI$10</f>
        <v>25</v>
      </c>
    </row>
    <row r="795" spans="1:35" s="154" customFormat="1" x14ac:dyDescent="0.35">
      <c r="A795" s="15"/>
      <c r="B795" s="15"/>
      <c r="C795" s="152"/>
      <c r="D795" s="153"/>
      <c r="E795" s="154" t="str">
        <f>'T&amp;E'!E$18</f>
        <v>Production start-up date</v>
      </c>
      <c r="F795" s="154" t="str">
        <f>'T&amp;E'!F$18</f>
        <v>year #</v>
      </c>
      <c r="G795" s="154">
        <f>'T&amp;E'!G$18</f>
        <v>3</v>
      </c>
      <c r="H795" s="155"/>
      <c r="I795" s="180"/>
      <c r="J795" s="180"/>
      <c r="K795" s="180"/>
      <c r="L795" s="180"/>
      <c r="M795" s="180"/>
      <c r="N795" s="180"/>
      <c r="O795" s="180"/>
      <c r="P795" s="180"/>
      <c r="Q795" s="180"/>
      <c r="R795" s="180"/>
      <c r="S795" s="180"/>
      <c r="T795" s="180"/>
      <c r="U795" s="180"/>
      <c r="V795" s="180"/>
      <c r="W795" s="180"/>
      <c r="X795" s="180"/>
      <c r="Y795" s="180"/>
      <c r="Z795" s="180"/>
      <c r="AA795" s="180"/>
      <c r="AB795" s="180"/>
      <c r="AC795" s="180"/>
      <c r="AD795" s="180"/>
      <c r="AE795" s="180"/>
      <c r="AF795" s="180"/>
      <c r="AG795" s="180"/>
      <c r="AH795" s="180"/>
      <c r="AI795" s="180"/>
    </row>
    <row r="796" spans="1:35" s="84" customFormat="1" x14ac:dyDescent="0.35">
      <c r="A796" s="4"/>
      <c r="B796" s="4"/>
      <c r="C796" s="80"/>
      <c r="D796" s="81"/>
      <c r="E796" s="154" t="str">
        <f>Inputs!E$202</f>
        <v>Depreciation rate (benchmark)</v>
      </c>
      <c r="F796" s="154" t="str">
        <f>Inputs!F$202</f>
        <v>years</v>
      </c>
      <c r="G796" s="154">
        <f>Inputs!G$202</f>
        <v>10</v>
      </c>
      <c r="H796" s="147"/>
      <c r="I796" s="178"/>
      <c r="J796" s="178"/>
      <c r="K796" s="178"/>
      <c r="L796" s="178"/>
      <c r="M796" s="178"/>
      <c r="N796" s="178"/>
      <c r="O796" s="178"/>
      <c r="P796" s="178"/>
      <c r="Q796" s="178"/>
      <c r="R796" s="178"/>
      <c r="S796" s="178"/>
      <c r="T796" s="178"/>
      <c r="U796" s="178"/>
      <c r="V796" s="178"/>
      <c r="W796" s="178"/>
      <c r="X796" s="178"/>
      <c r="Y796" s="178"/>
      <c r="Z796" s="178"/>
      <c r="AA796" s="178"/>
      <c r="AB796" s="178"/>
      <c r="AC796" s="178"/>
      <c r="AD796" s="178"/>
      <c r="AE796" s="178"/>
      <c r="AF796" s="178"/>
      <c r="AG796" s="178"/>
      <c r="AH796" s="178"/>
      <c r="AI796" s="178"/>
    </row>
    <row r="797" spans="1:35" s="167" customFormat="1" x14ac:dyDescent="0.35">
      <c r="A797" s="21"/>
      <c r="B797" s="21"/>
      <c r="C797" s="165"/>
      <c r="D797" s="166"/>
      <c r="E797" s="167" t="s">
        <v>285</v>
      </c>
      <c r="F797" s="167" t="s">
        <v>43</v>
      </c>
      <c r="H797" s="168"/>
      <c r="I797" s="167">
        <f>SUM(K797:AI797)</f>
        <v>10</v>
      </c>
      <c r="J797" s="199"/>
      <c r="K797" s="167">
        <f t="shared" ref="K797:AI797" si="299">IF(AND(K794&gt;=$G795,K794&lt;($G795+$G796)),1,0)</f>
        <v>0</v>
      </c>
      <c r="L797" s="167">
        <f t="shared" si="299"/>
        <v>0</v>
      </c>
      <c r="M797" s="167">
        <f t="shared" si="299"/>
        <v>1</v>
      </c>
      <c r="N797" s="167">
        <f t="shared" si="299"/>
        <v>1</v>
      </c>
      <c r="O797" s="167">
        <f t="shared" si="299"/>
        <v>1</v>
      </c>
      <c r="P797" s="167">
        <f t="shared" si="299"/>
        <v>1</v>
      </c>
      <c r="Q797" s="167">
        <f t="shared" si="299"/>
        <v>1</v>
      </c>
      <c r="R797" s="167">
        <f t="shared" si="299"/>
        <v>1</v>
      </c>
      <c r="S797" s="167">
        <f t="shared" si="299"/>
        <v>1</v>
      </c>
      <c r="T797" s="167">
        <f t="shared" si="299"/>
        <v>1</v>
      </c>
      <c r="U797" s="167">
        <f t="shared" si="299"/>
        <v>1</v>
      </c>
      <c r="V797" s="167">
        <f t="shared" si="299"/>
        <v>1</v>
      </c>
      <c r="W797" s="167">
        <f t="shared" si="299"/>
        <v>0</v>
      </c>
      <c r="X797" s="167">
        <f t="shared" si="299"/>
        <v>0</v>
      </c>
      <c r="Y797" s="167">
        <f t="shared" si="299"/>
        <v>0</v>
      </c>
      <c r="Z797" s="167">
        <f t="shared" si="299"/>
        <v>0</v>
      </c>
      <c r="AA797" s="167">
        <f t="shared" si="299"/>
        <v>0</v>
      </c>
      <c r="AB797" s="167">
        <f t="shared" si="299"/>
        <v>0</v>
      </c>
      <c r="AC797" s="167">
        <f t="shared" si="299"/>
        <v>0</v>
      </c>
      <c r="AD797" s="167">
        <f t="shared" si="299"/>
        <v>0</v>
      </c>
      <c r="AE797" s="167">
        <f t="shared" si="299"/>
        <v>0</v>
      </c>
      <c r="AF797" s="167">
        <f t="shared" si="299"/>
        <v>0</v>
      </c>
      <c r="AG797" s="167">
        <f t="shared" si="299"/>
        <v>0</v>
      </c>
      <c r="AH797" s="167">
        <f t="shared" si="299"/>
        <v>0</v>
      </c>
      <c r="AI797" s="167">
        <f t="shared" si="299"/>
        <v>0</v>
      </c>
    </row>
    <row r="798" spans="1:35" s="84" customFormat="1" x14ac:dyDescent="0.35">
      <c r="A798" s="4"/>
      <c r="B798" s="4"/>
      <c r="C798" s="80"/>
      <c r="D798" s="81"/>
      <c r="G798" s="147"/>
      <c r="H798" s="147"/>
      <c r="I798" s="178"/>
      <c r="J798" s="178"/>
      <c r="K798" s="178"/>
      <c r="L798" s="178"/>
      <c r="M798" s="178"/>
      <c r="N798" s="178"/>
      <c r="O798" s="178"/>
      <c r="P798" s="178"/>
      <c r="Q798" s="178"/>
      <c r="R798" s="178"/>
      <c r="S798" s="178"/>
      <c r="T798" s="178"/>
      <c r="U798" s="178"/>
      <c r="V798" s="178"/>
      <c r="W798" s="178"/>
      <c r="X798" s="178"/>
      <c r="Y798" s="178"/>
      <c r="Z798" s="178"/>
      <c r="AA798" s="178"/>
      <c r="AB798" s="178"/>
      <c r="AC798" s="178"/>
      <c r="AD798" s="178"/>
      <c r="AE798" s="178"/>
      <c r="AF798" s="178"/>
      <c r="AG798" s="178"/>
      <c r="AH798" s="178"/>
      <c r="AI798" s="178"/>
    </row>
    <row r="799" spans="1:35" s="84" customFormat="1" x14ac:dyDescent="0.35">
      <c r="A799" s="4"/>
      <c r="B799" s="4"/>
      <c r="C799" s="80"/>
      <c r="D799" s="81" t="s">
        <v>915</v>
      </c>
      <c r="G799" s="147"/>
      <c r="H799" s="147"/>
      <c r="I799" s="178"/>
      <c r="J799" s="178"/>
      <c r="K799" s="178"/>
      <c r="L799" s="178"/>
      <c r="M799" s="178"/>
      <c r="N799" s="178"/>
      <c r="O799" s="178"/>
      <c r="P799" s="178"/>
      <c r="Q799" s="178"/>
      <c r="R799" s="178"/>
      <c r="S799" s="178"/>
      <c r="T799" s="178"/>
      <c r="U799" s="178"/>
      <c r="V799" s="178"/>
      <c r="W799" s="178"/>
      <c r="X799" s="178"/>
      <c r="Y799" s="178"/>
      <c r="Z799" s="178"/>
      <c r="AA799" s="178"/>
      <c r="AB799" s="178"/>
      <c r="AC799" s="178"/>
      <c r="AD799" s="178"/>
      <c r="AE799" s="178"/>
      <c r="AF799" s="178"/>
      <c r="AG799" s="178"/>
      <c r="AH799" s="178"/>
      <c r="AI799" s="178"/>
    </row>
    <row r="800" spans="1:35" s="154" customFormat="1" x14ac:dyDescent="0.35">
      <c r="A800" s="15"/>
      <c r="B800" s="15"/>
      <c r="C800" s="152"/>
      <c r="D800" s="153"/>
      <c r="E800" s="154" t="str">
        <f>Inputs!E$204</f>
        <v>Investment tax credit rate (benchmark)</v>
      </c>
      <c r="F800" s="154" t="str">
        <f>Inputs!F$204</f>
        <v>%</v>
      </c>
      <c r="G800" s="169">
        <f>Inputs!G$204</f>
        <v>0</v>
      </c>
      <c r="H800" s="155"/>
      <c r="I800" s="180"/>
      <c r="J800" s="180"/>
      <c r="K800" s="180"/>
      <c r="L800" s="180"/>
      <c r="M800" s="180"/>
      <c r="N800" s="180"/>
      <c r="O800" s="180"/>
      <c r="P800" s="180"/>
      <c r="Q800" s="180"/>
      <c r="R800" s="180"/>
      <c r="S800" s="180"/>
      <c r="T800" s="180"/>
      <c r="U800" s="180"/>
      <c r="V800" s="180"/>
      <c r="W800" s="180"/>
      <c r="X800" s="180"/>
      <c r="Y800" s="180"/>
      <c r="Z800" s="180"/>
      <c r="AA800" s="180"/>
      <c r="AB800" s="180"/>
      <c r="AC800" s="180"/>
      <c r="AD800" s="180"/>
      <c r="AE800" s="180"/>
      <c r="AF800" s="180"/>
      <c r="AG800" s="180"/>
      <c r="AH800" s="180"/>
      <c r="AI800" s="180"/>
    </row>
    <row r="801" spans="1:35" s="154" customFormat="1" x14ac:dyDescent="0.35">
      <c r="A801" s="15"/>
      <c r="B801" s="15"/>
      <c r="C801" s="152"/>
      <c r="D801" s="153"/>
      <c r="E801" s="154" t="str">
        <f>Inputs!E$328</f>
        <v>Allow tax credit and depreciation (original)</v>
      </c>
      <c r="F801" s="154" t="str">
        <f>Inputs!F$328</f>
        <v>switch</v>
      </c>
      <c r="G801" s="154">
        <f>Inputs!G$328</f>
        <v>0</v>
      </c>
      <c r="H801" s="155"/>
      <c r="I801" s="180"/>
      <c r="J801" s="180"/>
      <c r="K801" s="180"/>
      <c r="L801" s="180"/>
      <c r="M801" s="180"/>
      <c r="N801" s="180"/>
      <c r="O801" s="180"/>
      <c r="P801" s="180"/>
      <c r="Q801" s="180"/>
      <c r="R801" s="180"/>
      <c r="S801" s="180"/>
      <c r="T801" s="180"/>
      <c r="U801" s="180"/>
      <c r="V801" s="180"/>
      <c r="W801" s="180"/>
      <c r="X801" s="180"/>
      <c r="Y801" s="180"/>
      <c r="Z801" s="180"/>
      <c r="AA801" s="180"/>
      <c r="AB801" s="180"/>
      <c r="AC801" s="180"/>
      <c r="AD801" s="180"/>
      <c r="AE801" s="180"/>
      <c r="AF801" s="180"/>
      <c r="AG801" s="180"/>
      <c r="AH801" s="180"/>
      <c r="AI801" s="180"/>
    </row>
    <row r="802" spans="1:35" s="84" customFormat="1" x14ac:dyDescent="0.35">
      <c r="A802" s="4"/>
      <c r="B802" s="4"/>
      <c r="C802" s="80"/>
      <c r="D802" s="81"/>
      <c r="E802" s="84" t="s">
        <v>916</v>
      </c>
      <c r="F802" s="84" t="s">
        <v>43</v>
      </c>
      <c r="G802" s="147">
        <f>IF(G800=0,1,G801)</f>
        <v>1</v>
      </c>
      <c r="H802" s="147"/>
      <c r="I802" s="178"/>
      <c r="J802" s="178"/>
      <c r="K802" s="178"/>
      <c r="L802" s="178"/>
      <c r="M802" s="178"/>
      <c r="N802" s="178"/>
      <c r="O802" s="178"/>
      <c r="P802" s="178"/>
      <c r="Q802" s="178"/>
      <c r="R802" s="178"/>
      <c r="S802" s="178"/>
      <c r="T802" s="178"/>
      <c r="U802" s="178"/>
      <c r="V802" s="178"/>
      <c r="W802" s="178"/>
      <c r="X802" s="178"/>
      <c r="Y802" s="178"/>
      <c r="Z802" s="178"/>
      <c r="AA802" s="178"/>
      <c r="AB802" s="178"/>
      <c r="AC802" s="178"/>
      <c r="AD802" s="178"/>
      <c r="AE802" s="178"/>
      <c r="AF802" s="178"/>
      <c r="AG802" s="178"/>
      <c r="AH802" s="178"/>
      <c r="AI802" s="178"/>
    </row>
    <row r="803" spans="1:35" s="84" customFormat="1" x14ac:dyDescent="0.35">
      <c r="A803" s="4"/>
      <c r="B803" s="4"/>
      <c r="C803" s="80"/>
      <c r="D803" s="81"/>
      <c r="G803" s="147"/>
      <c r="H803" s="147"/>
      <c r="I803" s="178"/>
      <c r="J803" s="178"/>
      <c r="K803" s="178"/>
      <c r="L803" s="178"/>
      <c r="M803" s="178"/>
      <c r="N803" s="178"/>
      <c r="O803" s="178"/>
      <c r="P803" s="178"/>
      <c r="Q803" s="178"/>
      <c r="R803" s="178"/>
      <c r="S803" s="178"/>
      <c r="T803" s="178"/>
      <c r="U803" s="178"/>
      <c r="V803" s="178"/>
      <c r="W803" s="178"/>
      <c r="X803" s="178"/>
      <c r="Y803" s="178"/>
      <c r="Z803" s="178"/>
      <c r="AA803" s="178"/>
      <c r="AB803" s="178"/>
      <c r="AC803" s="178"/>
      <c r="AD803" s="178"/>
      <c r="AE803" s="178"/>
      <c r="AF803" s="178"/>
      <c r="AG803" s="178"/>
      <c r="AH803" s="178"/>
      <c r="AI803" s="178"/>
    </row>
    <row r="804" spans="1:35" s="84" customFormat="1" x14ac:dyDescent="0.35">
      <c r="A804" s="4"/>
      <c r="B804" s="4"/>
      <c r="C804" s="80"/>
      <c r="D804" s="81" t="s">
        <v>721</v>
      </c>
      <c r="G804" s="147"/>
      <c r="H804" s="147"/>
      <c r="I804" s="178"/>
      <c r="J804" s="178"/>
      <c r="K804" s="178"/>
      <c r="L804" s="178"/>
      <c r="M804" s="178"/>
      <c r="N804" s="178"/>
      <c r="O804" s="178"/>
      <c r="P804" s="178"/>
      <c r="Q804" s="178"/>
      <c r="R804" s="178"/>
      <c r="S804" s="178"/>
      <c r="T804" s="178"/>
      <c r="U804" s="178"/>
      <c r="V804" s="178"/>
      <c r="W804" s="178"/>
      <c r="X804" s="178"/>
      <c r="Y804" s="178"/>
      <c r="Z804" s="178"/>
      <c r="AA804" s="178"/>
      <c r="AB804" s="178"/>
      <c r="AC804" s="178"/>
      <c r="AD804" s="178"/>
      <c r="AE804" s="178"/>
      <c r="AF804" s="178"/>
      <c r="AG804" s="178"/>
      <c r="AH804" s="178"/>
      <c r="AI804" s="178"/>
    </row>
    <row r="805" spans="1:35" s="167" customFormat="1" x14ac:dyDescent="0.35">
      <c r="A805" s="21"/>
      <c r="B805" s="21"/>
      <c r="C805" s="165"/>
      <c r="D805" s="166"/>
      <c r="E805" s="167" t="str">
        <f>E$802</f>
        <v>Allow tax credit and depreciation flag (original)</v>
      </c>
      <c r="F805" s="167" t="str">
        <f>F$802</f>
        <v>flag</v>
      </c>
      <c r="G805" s="167">
        <f>G$802</f>
        <v>1</v>
      </c>
      <c r="H805" s="168"/>
      <c r="I805" s="199"/>
      <c r="J805" s="199"/>
      <c r="K805" s="199"/>
      <c r="L805" s="199"/>
      <c r="M805" s="199"/>
      <c r="N805" s="199"/>
      <c r="O805" s="199"/>
      <c r="P805" s="199"/>
      <c r="Q805" s="199"/>
      <c r="R805" s="199"/>
      <c r="S805" s="199"/>
      <c r="T805" s="199"/>
      <c r="U805" s="199"/>
      <c r="V805" s="199"/>
      <c r="W805" s="199"/>
      <c r="X805" s="199"/>
      <c r="Y805" s="199"/>
      <c r="Z805" s="199"/>
      <c r="AA805" s="199"/>
      <c r="AB805" s="199"/>
      <c r="AC805" s="199"/>
      <c r="AD805" s="199"/>
      <c r="AE805" s="199"/>
      <c r="AF805" s="199"/>
      <c r="AG805" s="199"/>
      <c r="AH805" s="199"/>
      <c r="AI805" s="199"/>
    </row>
    <row r="806" spans="1:35" s="84" customFormat="1" x14ac:dyDescent="0.35">
      <c r="A806" s="4"/>
      <c r="B806" s="4"/>
      <c r="C806" s="80"/>
      <c r="D806" s="81"/>
      <c r="E806" s="84" t="str">
        <f>E$791</f>
        <v>Tax value of capital in nominal terms (benchmark)</v>
      </c>
      <c r="F806" s="84" t="str">
        <f>F$791</f>
        <v>M$, nominal</v>
      </c>
      <c r="G806" s="178">
        <f>G$791</f>
        <v>200.73750000000001</v>
      </c>
      <c r="H806" s="147"/>
      <c r="I806" s="178"/>
      <c r="J806" s="178"/>
      <c r="K806" s="199"/>
      <c r="L806" s="199"/>
      <c r="M806" s="199"/>
      <c r="N806" s="199"/>
      <c r="O806" s="199"/>
      <c r="P806" s="199"/>
      <c r="Q806" s="199"/>
      <c r="R806" s="199"/>
      <c r="S806" s="199"/>
      <c r="T806" s="199"/>
      <c r="U806" s="199"/>
      <c r="V806" s="199"/>
      <c r="W806" s="199"/>
      <c r="X806" s="199"/>
      <c r="Y806" s="199"/>
      <c r="Z806" s="199"/>
      <c r="AA806" s="199"/>
      <c r="AB806" s="199"/>
      <c r="AC806" s="199"/>
      <c r="AD806" s="199"/>
      <c r="AE806" s="199"/>
      <c r="AF806" s="199"/>
      <c r="AG806" s="199"/>
      <c r="AH806" s="199"/>
      <c r="AI806" s="199"/>
    </row>
    <row r="807" spans="1:35" s="84" customFormat="1" x14ac:dyDescent="0.35">
      <c r="A807" s="4"/>
      <c r="B807" s="4"/>
      <c r="C807" s="80"/>
      <c r="D807" s="81"/>
      <c r="E807" s="154" t="str">
        <f>Inputs!E$202</f>
        <v>Depreciation rate (benchmark)</v>
      </c>
      <c r="F807" s="154" t="str">
        <f>Inputs!F$202</f>
        <v>years</v>
      </c>
      <c r="G807" s="154">
        <f>Inputs!G$202</f>
        <v>10</v>
      </c>
      <c r="H807" s="147"/>
      <c r="I807" s="178"/>
      <c r="J807" s="178"/>
      <c r="K807" s="178"/>
      <c r="L807" s="178"/>
      <c r="M807" s="178"/>
      <c r="N807" s="178"/>
      <c r="O807" s="178"/>
      <c r="P807" s="178"/>
      <c r="Q807" s="178"/>
      <c r="R807" s="178"/>
      <c r="S807" s="178"/>
      <c r="T807" s="178"/>
      <c r="U807" s="178"/>
      <c r="V807" s="178"/>
      <c r="W807" s="178"/>
      <c r="X807" s="178"/>
      <c r="Y807" s="178"/>
      <c r="Z807" s="178"/>
      <c r="AA807" s="178"/>
      <c r="AB807" s="178"/>
      <c r="AC807" s="178"/>
      <c r="AD807" s="178"/>
      <c r="AE807" s="178"/>
      <c r="AF807" s="178"/>
      <c r="AG807" s="178"/>
      <c r="AH807" s="178"/>
      <c r="AI807" s="178"/>
    </row>
    <row r="808" spans="1:35" x14ac:dyDescent="0.35">
      <c r="E808" s="46" t="str">
        <f>E$797</f>
        <v>Depreciation flag (benchmark)</v>
      </c>
      <c r="F808" s="46" t="str">
        <f>F$797</f>
        <v>flag</v>
      </c>
      <c r="G808" s="46"/>
      <c r="I808" s="46">
        <f t="shared" ref="I808:AI808" si="300">I$797</f>
        <v>10</v>
      </c>
      <c r="K808" s="46">
        <f t="shared" si="300"/>
        <v>0</v>
      </c>
      <c r="L808" s="46">
        <f t="shared" si="300"/>
        <v>0</v>
      </c>
      <c r="M808" s="46">
        <f t="shared" si="300"/>
        <v>1</v>
      </c>
      <c r="N808" s="46">
        <f t="shared" si="300"/>
        <v>1</v>
      </c>
      <c r="O808" s="46">
        <f t="shared" si="300"/>
        <v>1</v>
      </c>
      <c r="P808" s="46">
        <f t="shared" si="300"/>
        <v>1</v>
      </c>
      <c r="Q808" s="46">
        <f t="shared" si="300"/>
        <v>1</v>
      </c>
      <c r="R808" s="46">
        <f t="shared" si="300"/>
        <v>1</v>
      </c>
      <c r="S808" s="46">
        <f t="shared" si="300"/>
        <v>1</v>
      </c>
      <c r="T808" s="46">
        <f t="shared" si="300"/>
        <v>1</v>
      </c>
      <c r="U808" s="46">
        <f t="shared" si="300"/>
        <v>1</v>
      </c>
      <c r="V808" s="46">
        <f t="shared" si="300"/>
        <v>1</v>
      </c>
      <c r="W808" s="46">
        <f t="shared" si="300"/>
        <v>0</v>
      </c>
      <c r="X808" s="46">
        <f t="shared" si="300"/>
        <v>0</v>
      </c>
      <c r="Y808" s="46">
        <f t="shared" si="300"/>
        <v>0</v>
      </c>
      <c r="Z808" s="46">
        <f t="shared" si="300"/>
        <v>0</v>
      </c>
      <c r="AA808" s="46">
        <f t="shared" si="300"/>
        <v>0</v>
      </c>
      <c r="AB808" s="46">
        <f t="shared" si="300"/>
        <v>0</v>
      </c>
      <c r="AC808" s="46">
        <f t="shared" si="300"/>
        <v>0</v>
      </c>
      <c r="AD808" s="46">
        <f t="shared" si="300"/>
        <v>0</v>
      </c>
      <c r="AE808" s="46">
        <f t="shared" si="300"/>
        <v>0</v>
      </c>
      <c r="AF808" s="46">
        <f t="shared" si="300"/>
        <v>0</v>
      </c>
      <c r="AG808" s="46">
        <f t="shared" si="300"/>
        <v>0</v>
      </c>
      <c r="AH808" s="46">
        <f t="shared" si="300"/>
        <v>0</v>
      </c>
      <c r="AI808" s="46">
        <f t="shared" si="300"/>
        <v>0</v>
      </c>
    </row>
    <row r="809" spans="1:35" s="84" customFormat="1" x14ac:dyDescent="0.35">
      <c r="A809" s="4"/>
      <c r="B809" s="4"/>
      <c r="C809" s="80"/>
      <c r="D809" s="81"/>
      <c r="E809" s="84" t="s">
        <v>722</v>
      </c>
      <c r="F809" s="84" t="s">
        <v>641</v>
      </c>
      <c r="G809" s="147"/>
      <c r="H809" s="147"/>
      <c r="I809" s="178">
        <f>SUM(K809:AI809)</f>
        <v>200.73749999999998</v>
      </c>
      <c r="J809" s="178"/>
      <c r="K809" s="178">
        <f>$G805*$G806/$G807*K808</f>
        <v>0</v>
      </c>
      <c r="L809" s="178">
        <f t="shared" ref="L809:AI809" si="301">$G805*$G806/$G807*L808</f>
        <v>0</v>
      </c>
      <c r="M809" s="178">
        <f t="shared" si="301"/>
        <v>20.07375</v>
      </c>
      <c r="N809" s="178">
        <f t="shared" si="301"/>
        <v>20.07375</v>
      </c>
      <c r="O809" s="178">
        <f t="shared" si="301"/>
        <v>20.07375</v>
      </c>
      <c r="P809" s="178">
        <f t="shared" si="301"/>
        <v>20.07375</v>
      </c>
      <c r="Q809" s="178">
        <f t="shared" si="301"/>
        <v>20.07375</v>
      </c>
      <c r="R809" s="178">
        <f t="shared" si="301"/>
        <v>20.07375</v>
      </c>
      <c r="S809" s="178">
        <f t="shared" si="301"/>
        <v>20.07375</v>
      </c>
      <c r="T809" s="178">
        <f t="shared" si="301"/>
        <v>20.07375</v>
      </c>
      <c r="U809" s="178">
        <f t="shared" si="301"/>
        <v>20.07375</v>
      </c>
      <c r="V809" s="178">
        <f t="shared" si="301"/>
        <v>20.07375</v>
      </c>
      <c r="W809" s="178">
        <f t="shared" si="301"/>
        <v>0</v>
      </c>
      <c r="X809" s="178">
        <f t="shared" si="301"/>
        <v>0</v>
      </c>
      <c r="Y809" s="178">
        <f t="shared" si="301"/>
        <v>0</v>
      </c>
      <c r="Z809" s="178">
        <f t="shared" si="301"/>
        <v>0</v>
      </c>
      <c r="AA809" s="178">
        <f t="shared" si="301"/>
        <v>0</v>
      </c>
      <c r="AB809" s="178">
        <f t="shared" si="301"/>
        <v>0</v>
      </c>
      <c r="AC809" s="178">
        <f t="shared" si="301"/>
        <v>0</v>
      </c>
      <c r="AD809" s="178">
        <f t="shared" si="301"/>
        <v>0</v>
      </c>
      <c r="AE809" s="178">
        <f t="shared" si="301"/>
        <v>0</v>
      </c>
      <c r="AF809" s="178">
        <f t="shared" si="301"/>
        <v>0</v>
      </c>
      <c r="AG809" s="178">
        <f t="shared" si="301"/>
        <v>0</v>
      </c>
      <c r="AH809" s="178">
        <f t="shared" si="301"/>
        <v>0</v>
      </c>
      <c r="AI809" s="178">
        <f t="shared" si="301"/>
        <v>0</v>
      </c>
    </row>
    <row r="810" spans="1:35" s="84" customFormat="1" x14ac:dyDescent="0.35">
      <c r="A810" s="4"/>
      <c r="B810" s="4"/>
      <c r="C810" s="80"/>
      <c r="D810" s="81"/>
      <c r="G810" s="147"/>
      <c r="H810" s="147"/>
      <c r="I810" s="178"/>
      <c r="J810" s="178"/>
      <c r="K810" s="178"/>
      <c r="L810" s="178"/>
      <c r="M810" s="178"/>
      <c r="N810" s="178"/>
      <c r="O810" s="178"/>
      <c r="P810" s="178"/>
      <c r="Q810" s="178"/>
      <c r="R810" s="178"/>
      <c r="S810" s="178"/>
      <c r="T810" s="178"/>
      <c r="U810" s="178"/>
      <c r="V810" s="178"/>
      <c r="W810" s="178"/>
      <c r="X810" s="178"/>
      <c r="Y810" s="178"/>
      <c r="Z810" s="178"/>
      <c r="AA810" s="178"/>
      <c r="AB810" s="178"/>
      <c r="AC810" s="178"/>
      <c r="AD810" s="178"/>
      <c r="AE810" s="178"/>
      <c r="AF810" s="178"/>
      <c r="AG810" s="178"/>
      <c r="AH810" s="178"/>
      <c r="AI810" s="178"/>
    </row>
    <row r="811" spans="1:35" s="84" customFormat="1" x14ac:dyDescent="0.35">
      <c r="A811" s="4"/>
      <c r="B811" s="4"/>
      <c r="C811" s="80" t="s">
        <v>821</v>
      </c>
      <c r="D811" s="81"/>
      <c r="G811" s="147"/>
      <c r="H811" s="147"/>
      <c r="I811" s="178"/>
      <c r="J811" s="178"/>
      <c r="K811" s="178"/>
      <c r="L811" s="178"/>
      <c r="M811" s="178"/>
      <c r="N811" s="178"/>
      <c r="O811" s="178"/>
      <c r="P811" s="178"/>
      <c r="Q811" s="178"/>
      <c r="R811" s="178"/>
      <c r="S811" s="178"/>
      <c r="T811" s="178"/>
      <c r="U811" s="178"/>
      <c r="V811" s="178"/>
      <c r="W811" s="178"/>
      <c r="X811" s="178"/>
      <c r="Y811" s="178"/>
      <c r="Z811" s="178"/>
      <c r="AA811" s="178"/>
      <c r="AB811" s="178"/>
      <c r="AC811" s="178"/>
      <c r="AD811" s="178"/>
      <c r="AE811" s="178"/>
      <c r="AF811" s="178"/>
      <c r="AG811" s="178"/>
      <c r="AH811" s="178"/>
      <c r="AI811" s="178"/>
    </row>
    <row r="812" spans="1:35" s="84" customFormat="1" x14ac:dyDescent="0.35">
      <c r="A812" s="4"/>
      <c r="B812" s="4"/>
      <c r="C812" s="80"/>
      <c r="D812" s="81"/>
      <c r="G812" s="147"/>
      <c r="H812" s="147"/>
      <c r="I812" s="178"/>
      <c r="J812" s="178"/>
      <c r="K812" s="178"/>
      <c r="L812" s="178"/>
      <c r="M812" s="178"/>
      <c r="N812" s="178"/>
      <c r="O812" s="178"/>
      <c r="P812" s="178"/>
      <c r="Q812" s="178"/>
      <c r="R812" s="178"/>
      <c r="S812" s="178"/>
      <c r="T812" s="178"/>
      <c r="U812" s="178"/>
      <c r="V812" s="178"/>
      <c r="W812" s="178"/>
      <c r="X812" s="178"/>
      <c r="Y812" s="178"/>
      <c r="Z812" s="178"/>
      <c r="AA812" s="178"/>
      <c r="AB812" s="178"/>
      <c r="AC812" s="178"/>
      <c r="AD812" s="178"/>
      <c r="AE812" s="178"/>
      <c r="AF812" s="178"/>
      <c r="AG812" s="178"/>
      <c r="AH812" s="178"/>
      <c r="AI812" s="178"/>
    </row>
    <row r="813" spans="1:35" s="84" customFormat="1" x14ac:dyDescent="0.35">
      <c r="A813" s="4"/>
      <c r="B813" s="4"/>
      <c r="C813" s="80"/>
      <c r="D813" s="81" t="s">
        <v>816</v>
      </c>
      <c r="G813" s="147"/>
      <c r="H813" s="147"/>
      <c r="I813" s="178"/>
      <c r="J813" s="178"/>
      <c r="K813" s="178"/>
      <c r="L813" s="178"/>
      <c r="M813" s="178"/>
      <c r="N813" s="178"/>
      <c r="O813" s="178"/>
      <c r="P813" s="178"/>
      <c r="Q813" s="178"/>
      <c r="R813" s="178"/>
      <c r="S813" s="178"/>
      <c r="T813" s="178"/>
      <c r="U813" s="178"/>
      <c r="V813" s="178"/>
      <c r="W813" s="178"/>
      <c r="X813" s="178"/>
      <c r="Y813" s="178"/>
      <c r="Z813" s="178"/>
      <c r="AA813" s="178"/>
      <c r="AB813" s="178"/>
      <c r="AC813" s="178"/>
      <c r="AD813" s="178"/>
      <c r="AE813" s="178"/>
      <c r="AF813" s="178"/>
      <c r="AG813" s="178"/>
      <c r="AH813" s="178"/>
      <c r="AI813" s="178"/>
    </row>
    <row r="814" spans="1:35" s="84" customFormat="1" x14ac:dyDescent="0.35">
      <c r="A814" s="4"/>
      <c r="B814" s="4"/>
      <c r="C814" s="80"/>
      <c r="D814" s="81"/>
      <c r="E814" s="84" t="str">
        <f>E$368</f>
        <v>Signature bonus in nominal terms (benchmark)</v>
      </c>
      <c r="F814" s="84" t="str">
        <f>F$368</f>
        <v>M$, nominal</v>
      </c>
      <c r="G814" s="147"/>
      <c r="H814" s="147"/>
      <c r="I814" s="178">
        <f>I$368</f>
        <v>5</v>
      </c>
      <c r="J814" s="178"/>
      <c r="K814" s="178">
        <f t="shared" ref="K814:AI814" si="302">K$368</f>
        <v>5</v>
      </c>
      <c r="L814" s="178">
        <f t="shared" si="302"/>
        <v>0</v>
      </c>
      <c r="M814" s="178">
        <f t="shared" si="302"/>
        <v>0</v>
      </c>
      <c r="N814" s="178">
        <f t="shared" si="302"/>
        <v>0</v>
      </c>
      <c r="O814" s="178">
        <f t="shared" si="302"/>
        <v>0</v>
      </c>
      <c r="P814" s="178">
        <f t="shared" si="302"/>
        <v>0</v>
      </c>
      <c r="Q814" s="178">
        <f t="shared" si="302"/>
        <v>0</v>
      </c>
      <c r="R814" s="178">
        <f t="shared" si="302"/>
        <v>0</v>
      </c>
      <c r="S814" s="178">
        <f t="shared" si="302"/>
        <v>0</v>
      </c>
      <c r="T814" s="178">
        <f t="shared" si="302"/>
        <v>0</v>
      </c>
      <c r="U814" s="178">
        <f t="shared" si="302"/>
        <v>0</v>
      </c>
      <c r="V814" s="178">
        <f t="shared" si="302"/>
        <v>0</v>
      </c>
      <c r="W814" s="178">
        <f t="shared" si="302"/>
        <v>0</v>
      </c>
      <c r="X814" s="178">
        <f t="shared" si="302"/>
        <v>0</v>
      </c>
      <c r="Y814" s="178">
        <f t="shared" si="302"/>
        <v>0</v>
      </c>
      <c r="Z814" s="178">
        <f t="shared" si="302"/>
        <v>0</v>
      </c>
      <c r="AA814" s="178">
        <f t="shared" si="302"/>
        <v>0</v>
      </c>
      <c r="AB814" s="178">
        <f t="shared" si="302"/>
        <v>0</v>
      </c>
      <c r="AC814" s="178">
        <f t="shared" si="302"/>
        <v>0</v>
      </c>
      <c r="AD814" s="178">
        <f t="shared" si="302"/>
        <v>0</v>
      </c>
      <c r="AE814" s="178">
        <f t="shared" si="302"/>
        <v>0</v>
      </c>
      <c r="AF814" s="178">
        <f t="shared" si="302"/>
        <v>0</v>
      </c>
      <c r="AG814" s="178">
        <f t="shared" si="302"/>
        <v>0</v>
      </c>
      <c r="AH814" s="178">
        <f t="shared" si="302"/>
        <v>0</v>
      </c>
      <c r="AI814" s="178">
        <f t="shared" si="302"/>
        <v>0</v>
      </c>
    </row>
    <row r="815" spans="1:35" s="84" customFormat="1" x14ac:dyDescent="0.35">
      <c r="A815" s="4"/>
      <c r="B815" s="4"/>
      <c r="C815" s="80"/>
      <c r="D815" s="81"/>
      <c r="E815" s="84" t="s">
        <v>817</v>
      </c>
      <c r="F815" s="84" t="s">
        <v>641</v>
      </c>
      <c r="G815" s="178">
        <f>SUM(K814:AI814)</f>
        <v>5</v>
      </c>
      <c r="H815" s="147"/>
      <c r="I815" s="178"/>
      <c r="J815" s="178"/>
      <c r="K815" s="178"/>
      <c r="L815" s="178"/>
      <c r="M815" s="178"/>
      <c r="N815" s="178"/>
      <c r="O815" s="178"/>
      <c r="P815" s="178"/>
      <c r="Q815" s="178"/>
      <c r="R815" s="178"/>
      <c r="S815" s="178"/>
      <c r="T815" s="178"/>
      <c r="U815" s="178"/>
      <c r="V815" s="178"/>
      <c r="W815" s="178"/>
      <c r="X815" s="178"/>
      <c r="Y815" s="178"/>
      <c r="Z815" s="178"/>
      <c r="AA815" s="178"/>
      <c r="AB815" s="178"/>
      <c r="AC815" s="178"/>
      <c r="AD815" s="178"/>
      <c r="AE815" s="178"/>
      <c r="AF815" s="178"/>
      <c r="AG815" s="178"/>
      <c r="AH815" s="178"/>
      <c r="AI815" s="178"/>
    </row>
    <row r="816" spans="1:35" s="84" customFormat="1" x14ac:dyDescent="0.35">
      <c r="A816" s="4"/>
      <c r="B816" s="4"/>
      <c r="C816" s="80"/>
      <c r="D816" s="81"/>
      <c r="G816" s="147"/>
      <c r="H816" s="147"/>
      <c r="I816" s="178"/>
      <c r="J816" s="178"/>
      <c r="K816" s="178"/>
      <c r="L816" s="178"/>
      <c r="M816" s="178"/>
      <c r="N816" s="178"/>
      <c r="O816" s="178"/>
      <c r="P816" s="178"/>
      <c r="Q816" s="178"/>
      <c r="R816" s="178"/>
      <c r="S816" s="178"/>
      <c r="T816" s="178"/>
      <c r="U816" s="178"/>
      <c r="V816" s="178"/>
      <c r="W816" s="178"/>
      <c r="X816" s="178"/>
      <c r="Y816" s="178"/>
      <c r="Z816" s="178"/>
      <c r="AA816" s="178"/>
      <c r="AB816" s="178"/>
      <c r="AC816" s="178"/>
      <c r="AD816" s="178"/>
      <c r="AE816" s="178"/>
      <c r="AF816" s="178"/>
      <c r="AG816" s="178"/>
      <c r="AH816" s="178"/>
      <c r="AI816" s="178"/>
    </row>
    <row r="817" spans="1:35" s="84" customFormat="1" x14ac:dyDescent="0.35">
      <c r="A817" s="4"/>
      <c r="B817" s="4"/>
      <c r="C817" s="80"/>
      <c r="D817" s="81" t="s">
        <v>818</v>
      </c>
      <c r="G817" s="147"/>
      <c r="H817" s="147"/>
      <c r="I817" s="178"/>
      <c r="J817" s="178"/>
      <c r="K817" s="178"/>
      <c r="L817" s="178"/>
      <c r="M817" s="178"/>
      <c r="N817" s="178"/>
      <c r="O817" s="178"/>
      <c r="P817" s="178"/>
      <c r="Q817" s="178"/>
      <c r="R817" s="178"/>
      <c r="S817" s="178"/>
      <c r="T817" s="178"/>
      <c r="U817" s="178"/>
      <c r="V817" s="178"/>
      <c r="W817" s="178"/>
      <c r="X817" s="178"/>
      <c r="Y817" s="178"/>
      <c r="Z817" s="178"/>
      <c r="AA817" s="178"/>
      <c r="AB817" s="178"/>
      <c r="AC817" s="178"/>
      <c r="AD817" s="178"/>
      <c r="AE817" s="178"/>
      <c r="AF817" s="178"/>
      <c r="AG817" s="178"/>
      <c r="AH817" s="178"/>
      <c r="AI817" s="178"/>
    </row>
    <row r="818" spans="1:35" s="158" customFormat="1" x14ac:dyDescent="0.35">
      <c r="A818" s="11"/>
      <c r="B818" s="11"/>
      <c r="C818" s="156"/>
      <c r="D818" s="157"/>
      <c r="E818" s="158" t="str">
        <f>'T&amp;E'!E$10</f>
        <v>Project model counter</v>
      </c>
      <c r="F818" s="158" t="str">
        <f>'T&amp;E'!F$10</f>
        <v>year #</v>
      </c>
      <c r="I818" s="194"/>
      <c r="J818" s="194"/>
      <c r="K818" s="158">
        <f>'T&amp;E'!K$10</f>
        <v>1</v>
      </c>
      <c r="L818" s="158">
        <f>'T&amp;E'!L$10</f>
        <v>2</v>
      </c>
      <c r="M818" s="158">
        <f>'T&amp;E'!M$10</f>
        <v>3</v>
      </c>
      <c r="N818" s="158">
        <f>'T&amp;E'!N$10</f>
        <v>4</v>
      </c>
      <c r="O818" s="158">
        <f>'T&amp;E'!O$10</f>
        <v>5</v>
      </c>
      <c r="P818" s="158">
        <f>'T&amp;E'!P$10</f>
        <v>6</v>
      </c>
      <c r="Q818" s="158">
        <f>'T&amp;E'!Q$10</f>
        <v>7</v>
      </c>
      <c r="R818" s="158">
        <f>'T&amp;E'!R$10</f>
        <v>8</v>
      </c>
      <c r="S818" s="158">
        <f>'T&amp;E'!S$10</f>
        <v>9</v>
      </c>
      <c r="T818" s="158">
        <f>'T&amp;E'!T$10</f>
        <v>10</v>
      </c>
      <c r="U818" s="158">
        <f>'T&amp;E'!U$10</f>
        <v>11</v>
      </c>
      <c r="V818" s="158">
        <f>'T&amp;E'!V$10</f>
        <v>12</v>
      </c>
      <c r="W818" s="158">
        <f>'T&amp;E'!W$10</f>
        <v>13</v>
      </c>
      <c r="X818" s="158">
        <f>'T&amp;E'!X$10</f>
        <v>14</v>
      </c>
      <c r="Y818" s="158">
        <f>'T&amp;E'!Y$10</f>
        <v>15</v>
      </c>
      <c r="Z818" s="158">
        <f>'T&amp;E'!Z$10</f>
        <v>16</v>
      </c>
      <c r="AA818" s="158">
        <f>'T&amp;E'!AA$10</f>
        <v>17</v>
      </c>
      <c r="AB818" s="158">
        <f>'T&amp;E'!AB$10</f>
        <v>18</v>
      </c>
      <c r="AC818" s="158">
        <f>'T&amp;E'!AC$10</f>
        <v>19</v>
      </c>
      <c r="AD818" s="158">
        <f>'T&amp;E'!AD$10</f>
        <v>20</v>
      </c>
      <c r="AE818" s="158">
        <f>'T&amp;E'!AE$10</f>
        <v>21</v>
      </c>
      <c r="AF818" s="158">
        <f>'T&amp;E'!AF$10</f>
        <v>22</v>
      </c>
      <c r="AG818" s="158">
        <f>'T&amp;E'!AG$10</f>
        <v>23</v>
      </c>
      <c r="AH818" s="158">
        <f>'T&amp;E'!AH$10</f>
        <v>24</v>
      </c>
      <c r="AI818" s="158">
        <f>'T&amp;E'!AI$10</f>
        <v>25</v>
      </c>
    </row>
    <row r="819" spans="1:35" s="154" customFormat="1" x14ac:dyDescent="0.35">
      <c r="A819" s="15"/>
      <c r="B819" s="15"/>
      <c r="C819" s="152"/>
      <c r="D819" s="153"/>
      <c r="E819" s="154" t="str">
        <f>'T&amp;E'!E$18</f>
        <v>Production start-up date</v>
      </c>
      <c r="F819" s="154" t="str">
        <f>'T&amp;E'!F$18</f>
        <v>year #</v>
      </c>
      <c r="G819" s="154">
        <f>'T&amp;E'!G$18</f>
        <v>3</v>
      </c>
      <c r="H819" s="155"/>
      <c r="I819" s="180"/>
      <c r="J819" s="180"/>
      <c r="K819" s="180"/>
      <c r="L819" s="180"/>
      <c r="M819" s="180"/>
      <c r="N819" s="180"/>
      <c r="O819" s="180"/>
      <c r="P819" s="180"/>
      <c r="Q819" s="180"/>
      <c r="R819" s="180"/>
      <c r="S819" s="180"/>
      <c r="T819" s="180"/>
      <c r="U819" s="180"/>
      <c r="V819" s="180"/>
      <c r="W819" s="180"/>
      <c r="X819" s="180"/>
      <c r="Y819" s="180"/>
      <c r="Z819" s="180"/>
      <c r="AA819" s="180"/>
      <c r="AB819" s="180"/>
      <c r="AC819" s="180"/>
      <c r="AD819" s="180"/>
      <c r="AE819" s="180"/>
      <c r="AF819" s="180"/>
      <c r="AG819" s="180"/>
      <c r="AH819" s="180"/>
      <c r="AI819" s="180"/>
    </row>
    <row r="820" spans="1:35" s="154" customFormat="1" x14ac:dyDescent="0.35">
      <c r="A820" s="15"/>
      <c r="B820" s="15"/>
      <c r="C820" s="152"/>
      <c r="D820" s="153"/>
      <c r="E820" s="154" t="str">
        <f>Inputs!E$110</f>
        <v>Signature bonus amortisation period (benchmark)</v>
      </c>
      <c r="F820" s="154" t="str">
        <f>Inputs!F$110</f>
        <v>years</v>
      </c>
      <c r="G820" s="154">
        <f>Inputs!G$110</f>
        <v>10</v>
      </c>
      <c r="H820" s="155"/>
      <c r="I820" s="180"/>
      <c r="J820" s="180"/>
      <c r="K820" s="180"/>
      <c r="L820" s="180"/>
      <c r="M820" s="180"/>
      <c r="N820" s="180"/>
      <c r="O820" s="180"/>
      <c r="P820" s="180"/>
      <c r="Q820" s="180"/>
      <c r="R820" s="180"/>
      <c r="S820" s="180"/>
      <c r="T820" s="180"/>
      <c r="U820" s="180"/>
      <c r="V820" s="180"/>
      <c r="W820" s="180"/>
      <c r="X820" s="180"/>
      <c r="Y820" s="180"/>
      <c r="Z820" s="180"/>
      <c r="AA820" s="180"/>
      <c r="AB820" s="180"/>
      <c r="AC820" s="180"/>
      <c r="AD820" s="180"/>
      <c r="AE820" s="180"/>
      <c r="AF820" s="180"/>
      <c r="AG820" s="180"/>
      <c r="AH820" s="180"/>
      <c r="AI820" s="180"/>
    </row>
    <row r="821" spans="1:35" s="84" customFormat="1" x14ac:dyDescent="0.35">
      <c r="A821" s="4"/>
      <c r="B821" s="4"/>
      <c r="C821" s="80"/>
      <c r="D821" s="81"/>
      <c r="E821" s="84" t="s">
        <v>819</v>
      </c>
      <c r="F821" s="84" t="s">
        <v>43</v>
      </c>
      <c r="G821" s="147"/>
      <c r="H821" s="147"/>
      <c r="I821" s="167">
        <f>SUM(K821:AI821)</f>
        <v>10</v>
      </c>
      <c r="J821" s="178"/>
      <c r="K821" s="167">
        <f t="shared" ref="K821:AI821" si="303">IF(AND(K818&gt;=$G819,K818&lt;($G819+$G820)),1,0)</f>
        <v>0</v>
      </c>
      <c r="L821" s="167">
        <f t="shared" si="303"/>
        <v>0</v>
      </c>
      <c r="M821" s="167">
        <f t="shared" si="303"/>
        <v>1</v>
      </c>
      <c r="N821" s="167">
        <f t="shared" si="303"/>
        <v>1</v>
      </c>
      <c r="O821" s="167">
        <f t="shared" si="303"/>
        <v>1</v>
      </c>
      <c r="P821" s="167">
        <f t="shared" si="303"/>
        <v>1</v>
      </c>
      <c r="Q821" s="167">
        <f t="shared" si="303"/>
        <v>1</v>
      </c>
      <c r="R821" s="167">
        <f t="shared" si="303"/>
        <v>1</v>
      </c>
      <c r="S821" s="167">
        <f t="shared" si="303"/>
        <v>1</v>
      </c>
      <c r="T821" s="167">
        <f t="shared" si="303"/>
        <v>1</v>
      </c>
      <c r="U821" s="167">
        <f t="shared" si="303"/>
        <v>1</v>
      </c>
      <c r="V821" s="167">
        <f t="shared" si="303"/>
        <v>1</v>
      </c>
      <c r="W821" s="167">
        <f t="shared" si="303"/>
        <v>0</v>
      </c>
      <c r="X821" s="167">
        <f t="shared" si="303"/>
        <v>0</v>
      </c>
      <c r="Y821" s="167">
        <f t="shared" si="303"/>
        <v>0</v>
      </c>
      <c r="Z821" s="167">
        <f t="shared" si="303"/>
        <v>0</v>
      </c>
      <c r="AA821" s="167">
        <f t="shared" si="303"/>
        <v>0</v>
      </c>
      <c r="AB821" s="167">
        <f t="shared" si="303"/>
        <v>0</v>
      </c>
      <c r="AC821" s="167">
        <f t="shared" si="303"/>
        <v>0</v>
      </c>
      <c r="AD821" s="167">
        <f t="shared" si="303"/>
        <v>0</v>
      </c>
      <c r="AE821" s="167">
        <f t="shared" si="303"/>
        <v>0</v>
      </c>
      <c r="AF821" s="167">
        <f t="shared" si="303"/>
        <v>0</v>
      </c>
      <c r="AG821" s="167">
        <f t="shared" si="303"/>
        <v>0</v>
      </c>
      <c r="AH821" s="167">
        <f t="shared" si="303"/>
        <v>0</v>
      </c>
      <c r="AI821" s="167">
        <f t="shared" si="303"/>
        <v>0</v>
      </c>
    </row>
    <row r="822" spans="1:35" s="84" customFormat="1" x14ac:dyDescent="0.35">
      <c r="A822" s="4"/>
      <c r="B822" s="4"/>
      <c r="C822" s="80"/>
      <c r="D822" s="81"/>
      <c r="G822" s="147"/>
      <c r="H822" s="147"/>
      <c r="I822" s="178"/>
      <c r="J822" s="178"/>
      <c r="K822" s="178"/>
      <c r="L822" s="178"/>
      <c r="M822" s="178"/>
      <c r="N822" s="178"/>
      <c r="O822" s="178"/>
      <c r="P822" s="178"/>
      <c r="Q822" s="178"/>
      <c r="R822" s="178"/>
      <c r="S822" s="178"/>
      <c r="T822" s="178"/>
      <c r="U822" s="178"/>
      <c r="V822" s="178"/>
      <c r="W822" s="178"/>
      <c r="X822" s="178"/>
      <c r="Y822" s="178"/>
      <c r="Z822" s="178"/>
      <c r="AA822" s="178"/>
      <c r="AB822" s="178"/>
      <c r="AC822" s="178"/>
      <c r="AD822" s="178"/>
      <c r="AE822" s="178"/>
      <c r="AF822" s="178"/>
      <c r="AG822" s="178"/>
      <c r="AH822" s="178"/>
      <c r="AI822" s="178"/>
    </row>
    <row r="823" spans="1:35" s="84" customFormat="1" x14ac:dyDescent="0.35">
      <c r="A823" s="4"/>
      <c r="B823" s="4"/>
      <c r="C823" s="80"/>
      <c r="D823" s="81" t="s">
        <v>821</v>
      </c>
      <c r="G823" s="147"/>
      <c r="H823" s="147"/>
      <c r="I823" s="178"/>
      <c r="J823" s="178"/>
      <c r="K823" s="178"/>
      <c r="L823" s="178"/>
      <c r="M823" s="178"/>
      <c r="N823" s="178"/>
      <c r="O823" s="178"/>
      <c r="P823" s="178"/>
      <c r="Q823" s="178"/>
      <c r="R823" s="178"/>
      <c r="S823" s="178"/>
      <c r="T823" s="178"/>
      <c r="U823" s="178"/>
      <c r="V823" s="178"/>
      <c r="W823" s="178"/>
      <c r="X823" s="178"/>
      <c r="Y823" s="178"/>
      <c r="Z823" s="178"/>
      <c r="AA823" s="178"/>
      <c r="AB823" s="178"/>
      <c r="AC823" s="178"/>
      <c r="AD823" s="178"/>
      <c r="AE823" s="178"/>
      <c r="AF823" s="178"/>
      <c r="AG823" s="178"/>
      <c r="AH823" s="178"/>
      <c r="AI823" s="178"/>
    </row>
    <row r="824" spans="1:35" s="84" customFormat="1" x14ac:dyDescent="0.35">
      <c r="A824" s="4"/>
      <c r="B824" s="4"/>
      <c r="C824" s="80"/>
      <c r="D824" s="81"/>
      <c r="E824" s="84" t="str">
        <f>E$815</f>
        <v>Total signature bonus in nominal terms (benchmark)</v>
      </c>
      <c r="F824" s="84" t="str">
        <f>F$815</f>
        <v>M$, nominal</v>
      </c>
      <c r="G824" s="84">
        <f>G$815</f>
        <v>5</v>
      </c>
      <c r="H824" s="147"/>
      <c r="I824" s="178"/>
      <c r="J824" s="178"/>
      <c r="K824" s="178"/>
      <c r="L824" s="178"/>
      <c r="M824" s="178"/>
      <c r="N824" s="178"/>
      <c r="O824" s="178"/>
      <c r="P824" s="178"/>
      <c r="Q824" s="178"/>
      <c r="R824" s="178"/>
      <c r="S824" s="178"/>
      <c r="T824" s="178"/>
      <c r="U824" s="178"/>
      <c r="V824" s="178"/>
      <c r="W824" s="178"/>
      <c r="X824" s="178"/>
      <c r="Y824" s="178"/>
      <c r="Z824" s="178"/>
      <c r="AA824" s="178"/>
      <c r="AB824" s="178"/>
      <c r="AC824" s="178"/>
      <c r="AD824" s="178"/>
      <c r="AE824" s="178"/>
      <c r="AF824" s="178"/>
      <c r="AG824" s="178"/>
      <c r="AH824" s="178"/>
      <c r="AI824" s="178"/>
    </row>
    <row r="825" spans="1:35" s="154" customFormat="1" x14ac:dyDescent="0.35">
      <c r="A825" s="15"/>
      <c r="B825" s="15"/>
      <c r="C825" s="152"/>
      <c r="D825" s="153"/>
      <c r="E825" s="154" t="str">
        <f>Inputs!E$111</f>
        <v>Deduct signature bonus from taxable income (benchmark)</v>
      </c>
      <c r="F825" s="154" t="str">
        <f>Inputs!F$111</f>
        <v>switch</v>
      </c>
      <c r="G825" s="154">
        <f>Inputs!G$111</f>
        <v>1</v>
      </c>
      <c r="H825" s="155"/>
      <c r="I825" s="180"/>
      <c r="J825" s="180"/>
      <c r="K825" s="180"/>
      <c r="L825" s="180"/>
      <c r="M825" s="180"/>
      <c r="N825" s="180"/>
      <c r="O825" s="180"/>
      <c r="P825" s="180"/>
      <c r="Q825" s="180"/>
      <c r="R825" s="180"/>
      <c r="S825" s="180"/>
      <c r="T825" s="180"/>
      <c r="U825" s="180"/>
      <c r="V825" s="180"/>
      <c r="W825" s="180"/>
      <c r="X825" s="180"/>
      <c r="Y825" s="180"/>
      <c r="Z825" s="180"/>
      <c r="AA825" s="180"/>
      <c r="AB825" s="180"/>
      <c r="AC825" s="180"/>
      <c r="AD825" s="180"/>
      <c r="AE825" s="180"/>
      <c r="AF825" s="180"/>
      <c r="AG825" s="180"/>
      <c r="AH825" s="180"/>
      <c r="AI825" s="180"/>
    </row>
    <row r="826" spans="1:35" s="154" customFormat="1" x14ac:dyDescent="0.35">
      <c r="A826" s="15"/>
      <c r="B826" s="15"/>
      <c r="C826" s="152"/>
      <c r="D826" s="153"/>
      <c r="E826" s="154" t="str">
        <f>Inputs!E$110</f>
        <v>Signature bonus amortisation period (benchmark)</v>
      </c>
      <c r="F826" s="154" t="str">
        <f>Inputs!F$110</f>
        <v>years</v>
      </c>
      <c r="G826" s="154">
        <f>Inputs!G$110</f>
        <v>10</v>
      </c>
      <c r="H826" s="155"/>
      <c r="I826" s="180"/>
      <c r="J826" s="180"/>
      <c r="K826" s="180"/>
      <c r="L826" s="180"/>
      <c r="M826" s="180"/>
      <c r="N826" s="180"/>
      <c r="O826" s="180"/>
      <c r="P826" s="180"/>
      <c r="Q826" s="180"/>
      <c r="R826" s="180"/>
      <c r="S826" s="180"/>
      <c r="T826" s="180"/>
      <c r="U826" s="180"/>
      <c r="V826" s="180"/>
      <c r="W826" s="180"/>
      <c r="X826" s="180"/>
      <c r="Y826" s="180"/>
      <c r="Z826" s="180"/>
      <c r="AA826" s="180"/>
      <c r="AB826" s="180"/>
      <c r="AC826" s="180"/>
      <c r="AD826" s="180"/>
      <c r="AE826" s="180"/>
      <c r="AF826" s="180"/>
      <c r="AG826" s="180"/>
      <c r="AH826" s="180"/>
      <c r="AI826" s="180"/>
    </row>
    <row r="827" spans="1:35" s="84" customFormat="1" x14ac:dyDescent="0.35">
      <c r="A827" s="4"/>
      <c r="B827" s="4"/>
      <c r="C827" s="80"/>
      <c r="D827" s="81"/>
      <c r="E827" s="84" t="str">
        <f>E$821</f>
        <v>Signature bonus amortisation period flag (benchmark)</v>
      </c>
      <c r="F827" s="84" t="str">
        <f>F$821</f>
        <v>flag</v>
      </c>
      <c r="G827" s="147"/>
      <c r="H827" s="147"/>
      <c r="I827" s="84">
        <f>I$821</f>
        <v>10</v>
      </c>
      <c r="J827" s="178"/>
      <c r="K827" s="84">
        <f t="shared" ref="K827:AI827" si="304">K$821</f>
        <v>0</v>
      </c>
      <c r="L827" s="84">
        <f t="shared" si="304"/>
        <v>0</v>
      </c>
      <c r="M827" s="84">
        <f t="shared" si="304"/>
        <v>1</v>
      </c>
      <c r="N827" s="84">
        <f t="shared" si="304"/>
        <v>1</v>
      </c>
      <c r="O827" s="84">
        <f t="shared" si="304"/>
        <v>1</v>
      </c>
      <c r="P827" s="84">
        <f t="shared" si="304"/>
        <v>1</v>
      </c>
      <c r="Q827" s="84">
        <f t="shared" si="304"/>
        <v>1</v>
      </c>
      <c r="R827" s="84">
        <f t="shared" si="304"/>
        <v>1</v>
      </c>
      <c r="S827" s="84">
        <f t="shared" si="304"/>
        <v>1</v>
      </c>
      <c r="T827" s="84">
        <f t="shared" si="304"/>
        <v>1</v>
      </c>
      <c r="U827" s="84">
        <f t="shared" si="304"/>
        <v>1</v>
      </c>
      <c r="V827" s="84">
        <f t="shared" si="304"/>
        <v>1</v>
      </c>
      <c r="W827" s="84">
        <f t="shared" si="304"/>
        <v>0</v>
      </c>
      <c r="X827" s="84">
        <f t="shared" si="304"/>
        <v>0</v>
      </c>
      <c r="Y827" s="84">
        <f t="shared" si="304"/>
        <v>0</v>
      </c>
      <c r="Z827" s="84">
        <f t="shared" si="304"/>
        <v>0</v>
      </c>
      <c r="AA827" s="84">
        <f t="shared" si="304"/>
        <v>0</v>
      </c>
      <c r="AB827" s="84">
        <f t="shared" si="304"/>
        <v>0</v>
      </c>
      <c r="AC827" s="84">
        <f t="shared" si="304"/>
        <v>0</v>
      </c>
      <c r="AD827" s="84">
        <f t="shared" si="304"/>
        <v>0</v>
      </c>
      <c r="AE827" s="84">
        <f t="shared" si="304"/>
        <v>0</v>
      </c>
      <c r="AF827" s="84">
        <f t="shared" si="304"/>
        <v>0</v>
      </c>
      <c r="AG827" s="84">
        <f t="shared" si="304"/>
        <v>0</v>
      </c>
      <c r="AH827" s="84">
        <f t="shared" si="304"/>
        <v>0</v>
      </c>
      <c r="AI827" s="84">
        <f t="shared" si="304"/>
        <v>0</v>
      </c>
    </row>
    <row r="828" spans="1:35" s="84" customFormat="1" x14ac:dyDescent="0.35">
      <c r="A828" s="4"/>
      <c r="B828" s="4"/>
      <c r="C828" s="80"/>
      <c r="D828" s="81"/>
      <c r="E828" s="84" t="s">
        <v>873</v>
      </c>
      <c r="F828" s="84" t="s">
        <v>641</v>
      </c>
      <c r="G828" s="147"/>
      <c r="H828" s="147"/>
      <c r="I828" s="178">
        <f>SUM(K828:AI828)</f>
        <v>5</v>
      </c>
      <c r="J828" s="178"/>
      <c r="K828" s="178">
        <f>$G824*$G825/$G826*K827</f>
        <v>0</v>
      </c>
      <c r="L828" s="178">
        <f t="shared" ref="L828:AI828" si="305">$G824*$G825/$G826*L827</f>
        <v>0</v>
      </c>
      <c r="M828" s="178">
        <f t="shared" si="305"/>
        <v>0.5</v>
      </c>
      <c r="N828" s="178">
        <f t="shared" si="305"/>
        <v>0.5</v>
      </c>
      <c r="O828" s="178">
        <f t="shared" si="305"/>
        <v>0.5</v>
      </c>
      <c r="P828" s="178">
        <f t="shared" si="305"/>
        <v>0.5</v>
      </c>
      <c r="Q828" s="178">
        <f t="shared" si="305"/>
        <v>0.5</v>
      </c>
      <c r="R828" s="178">
        <f t="shared" si="305"/>
        <v>0.5</v>
      </c>
      <c r="S828" s="178">
        <f t="shared" si="305"/>
        <v>0.5</v>
      </c>
      <c r="T828" s="178">
        <f t="shared" si="305"/>
        <v>0.5</v>
      </c>
      <c r="U828" s="178">
        <f t="shared" si="305"/>
        <v>0.5</v>
      </c>
      <c r="V828" s="178">
        <f t="shared" si="305"/>
        <v>0.5</v>
      </c>
      <c r="W828" s="178">
        <f t="shared" si="305"/>
        <v>0</v>
      </c>
      <c r="X828" s="178">
        <f t="shared" si="305"/>
        <v>0</v>
      </c>
      <c r="Y828" s="178">
        <f t="shared" si="305"/>
        <v>0</v>
      </c>
      <c r="Z828" s="178">
        <f t="shared" si="305"/>
        <v>0</v>
      </c>
      <c r="AA828" s="178">
        <f t="shared" si="305"/>
        <v>0</v>
      </c>
      <c r="AB828" s="178">
        <f t="shared" si="305"/>
        <v>0</v>
      </c>
      <c r="AC828" s="178">
        <f t="shared" si="305"/>
        <v>0</v>
      </c>
      <c r="AD828" s="178">
        <f t="shared" si="305"/>
        <v>0</v>
      </c>
      <c r="AE828" s="178">
        <f t="shared" si="305"/>
        <v>0</v>
      </c>
      <c r="AF828" s="178">
        <f t="shared" si="305"/>
        <v>0</v>
      </c>
      <c r="AG828" s="178">
        <f t="shared" si="305"/>
        <v>0</v>
      </c>
      <c r="AH828" s="178">
        <f t="shared" si="305"/>
        <v>0</v>
      </c>
      <c r="AI828" s="178">
        <f t="shared" si="305"/>
        <v>0</v>
      </c>
    </row>
    <row r="829" spans="1:35" s="84" customFormat="1" x14ac:dyDescent="0.35">
      <c r="A829" s="4"/>
      <c r="B829" s="4"/>
      <c r="C829" s="80"/>
      <c r="D829" s="81"/>
      <c r="G829" s="147"/>
      <c r="H829" s="147"/>
      <c r="I829" s="178"/>
      <c r="J829" s="178"/>
      <c r="K829" s="178"/>
      <c r="L829" s="178"/>
      <c r="M829" s="178"/>
      <c r="N829" s="178"/>
      <c r="O829" s="178"/>
      <c r="P829" s="178"/>
      <c r="Q829" s="178"/>
      <c r="R829" s="178"/>
      <c r="S829" s="178"/>
      <c r="T829" s="178"/>
      <c r="U829" s="178"/>
      <c r="V829" s="178"/>
      <c r="W829" s="178"/>
      <c r="X829" s="178"/>
      <c r="Y829" s="178"/>
      <c r="Z829" s="178"/>
      <c r="AA829" s="178"/>
      <c r="AB829" s="178"/>
      <c r="AC829" s="178"/>
      <c r="AD829" s="178"/>
      <c r="AE829" s="178"/>
      <c r="AF829" s="178"/>
      <c r="AG829" s="178"/>
      <c r="AH829" s="178"/>
      <c r="AI829" s="178"/>
    </row>
    <row r="830" spans="1:35" s="84" customFormat="1" x14ac:dyDescent="0.35">
      <c r="A830" s="4"/>
      <c r="B830" s="4"/>
      <c r="C830" s="80" t="s">
        <v>349</v>
      </c>
      <c r="D830" s="81"/>
      <c r="G830" s="147"/>
      <c r="H830" s="147"/>
      <c r="I830" s="178"/>
      <c r="J830" s="178"/>
      <c r="K830" s="178"/>
      <c r="L830" s="178"/>
      <c r="M830" s="178"/>
      <c r="N830" s="178"/>
      <c r="O830" s="178"/>
      <c r="P830" s="178"/>
      <c r="Q830" s="178"/>
      <c r="R830" s="178"/>
      <c r="S830" s="178"/>
      <c r="T830" s="178"/>
      <c r="U830" s="178"/>
      <c r="V830" s="178"/>
      <c r="W830" s="178"/>
      <c r="X830" s="178"/>
      <c r="Y830" s="178"/>
      <c r="Z830" s="178"/>
      <c r="AA830" s="178"/>
      <c r="AB830" s="178"/>
      <c r="AC830" s="178"/>
      <c r="AD830" s="178"/>
      <c r="AE830" s="178"/>
      <c r="AF830" s="178"/>
      <c r="AG830" s="178"/>
      <c r="AH830" s="178"/>
      <c r="AI830" s="178"/>
    </row>
    <row r="832" spans="1:35" x14ac:dyDescent="0.35">
      <c r="D832" s="87" t="s">
        <v>723</v>
      </c>
    </row>
    <row r="833" spans="1:35" x14ac:dyDescent="0.35">
      <c r="E833" s="46" t="str">
        <f>E$731</f>
        <v>EBITDA in nominal terms (benchmark)</v>
      </c>
      <c r="F833" s="46" t="str">
        <f>F$731</f>
        <v>M$, nominal</v>
      </c>
      <c r="G833" s="46"/>
      <c r="I833" s="178">
        <f>I$731</f>
        <v>748.68272063483039</v>
      </c>
      <c r="J833" s="178"/>
      <c r="K833" s="178">
        <f t="shared" ref="K833:AI833" si="306">K$731</f>
        <v>0</v>
      </c>
      <c r="L833" s="178">
        <f t="shared" si="306"/>
        <v>0</v>
      </c>
      <c r="M833" s="178">
        <f t="shared" si="306"/>
        <v>10.539568839693663</v>
      </c>
      <c r="N833" s="178">
        <f t="shared" si="306"/>
        <v>35.233074664886423</v>
      </c>
      <c r="O833" s="178">
        <f t="shared" si="306"/>
        <v>35.937736158184158</v>
      </c>
      <c r="P833" s="178">
        <f t="shared" si="306"/>
        <v>36.656490881347843</v>
      </c>
      <c r="Q833" s="178">
        <f t="shared" si="306"/>
        <v>37.389620698974802</v>
      </c>
      <c r="R833" s="178">
        <f t="shared" si="306"/>
        <v>38.137413112954285</v>
      </c>
      <c r="S833" s="178">
        <f t="shared" si="306"/>
        <v>38.900161375213379</v>
      </c>
      <c r="T833" s="178">
        <f t="shared" si="306"/>
        <v>39.678164602717644</v>
      </c>
      <c r="U833" s="178">
        <f t="shared" si="306"/>
        <v>40.471727894772002</v>
      </c>
      <c r="V833" s="178">
        <f t="shared" si="306"/>
        <v>41.281162452667431</v>
      </c>
      <c r="W833" s="178">
        <f t="shared" si="306"/>
        <v>42.106785701720788</v>
      </c>
      <c r="X833" s="178">
        <f t="shared" si="306"/>
        <v>42.948921415755201</v>
      </c>
      <c r="Y833" s="178">
        <f t="shared" si="306"/>
        <v>43.807899844070306</v>
      </c>
      <c r="Z833" s="178">
        <f t="shared" si="306"/>
        <v>44.684057840951702</v>
      </c>
      <c r="AA833" s="178">
        <f t="shared" si="306"/>
        <v>45.577738997770744</v>
      </c>
      <c r="AB833" s="178">
        <f t="shared" si="306"/>
        <v>46.489293777726161</v>
      </c>
      <c r="AC833" s="178">
        <f t="shared" si="306"/>
        <v>47.419079653280683</v>
      </c>
      <c r="AD833" s="178">
        <f t="shared" si="306"/>
        <v>50.433156136425481</v>
      </c>
      <c r="AE833" s="178">
        <f t="shared" si="306"/>
        <v>30.990666585717555</v>
      </c>
      <c r="AF833" s="178">
        <f t="shared" si="306"/>
        <v>0</v>
      </c>
      <c r="AG833" s="178">
        <f t="shared" si="306"/>
        <v>0</v>
      </c>
      <c r="AH833" s="178">
        <f t="shared" si="306"/>
        <v>0</v>
      </c>
      <c r="AI833" s="178">
        <f t="shared" si="306"/>
        <v>0</v>
      </c>
    </row>
    <row r="834" spans="1:35" s="84" customFormat="1" x14ac:dyDescent="0.35">
      <c r="A834" s="4"/>
      <c r="B834" s="4"/>
      <c r="C834" s="80"/>
      <c r="D834" s="81"/>
      <c r="E834" s="84" t="str">
        <f>E$779</f>
        <v>Capital allowance in nominal terms (benchmark)</v>
      </c>
      <c r="F834" s="84" t="str">
        <f>F$779</f>
        <v>M$, nominal</v>
      </c>
      <c r="G834" s="147"/>
      <c r="H834" s="147"/>
      <c r="I834" s="178">
        <f>I$779</f>
        <v>0</v>
      </c>
      <c r="J834" s="178"/>
      <c r="K834" s="178">
        <f t="shared" ref="K834:AI834" si="307">K$779</f>
        <v>0</v>
      </c>
      <c r="L834" s="178">
        <f t="shared" si="307"/>
        <v>0</v>
      </c>
      <c r="M834" s="178">
        <f t="shared" si="307"/>
        <v>0</v>
      </c>
      <c r="N834" s="178">
        <f t="shared" si="307"/>
        <v>0</v>
      </c>
      <c r="O834" s="178">
        <f t="shared" si="307"/>
        <v>0</v>
      </c>
      <c r="P834" s="178">
        <f t="shared" si="307"/>
        <v>0</v>
      </c>
      <c r="Q834" s="178">
        <f t="shared" si="307"/>
        <v>0</v>
      </c>
      <c r="R834" s="178">
        <f t="shared" si="307"/>
        <v>0</v>
      </c>
      <c r="S834" s="178">
        <f t="shared" si="307"/>
        <v>0</v>
      </c>
      <c r="T834" s="178">
        <f t="shared" si="307"/>
        <v>0</v>
      </c>
      <c r="U834" s="178">
        <f t="shared" si="307"/>
        <v>0</v>
      </c>
      <c r="V834" s="178">
        <f t="shared" si="307"/>
        <v>0</v>
      </c>
      <c r="W834" s="178">
        <f t="shared" si="307"/>
        <v>0</v>
      </c>
      <c r="X834" s="178">
        <f t="shared" si="307"/>
        <v>0</v>
      </c>
      <c r="Y834" s="178">
        <f t="shared" si="307"/>
        <v>0</v>
      </c>
      <c r="Z834" s="178">
        <f t="shared" si="307"/>
        <v>0</v>
      </c>
      <c r="AA834" s="178">
        <f t="shared" si="307"/>
        <v>0</v>
      </c>
      <c r="AB834" s="178">
        <f t="shared" si="307"/>
        <v>0</v>
      </c>
      <c r="AC834" s="178">
        <f t="shared" si="307"/>
        <v>0</v>
      </c>
      <c r="AD834" s="178">
        <f t="shared" si="307"/>
        <v>0</v>
      </c>
      <c r="AE834" s="178">
        <f t="shared" si="307"/>
        <v>0</v>
      </c>
      <c r="AF834" s="178">
        <f t="shared" si="307"/>
        <v>0</v>
      </c>
      <c r="AG834" s="178">
        <f t="shared" si="307"/>
        <v>0</v>
      </c>
      <c r="AH834" s="178">
        <f t="shared" si="307"/>
        <v>0</v>
      </c>
      <c r="AI834" s="178">
        <f t="shared" si="307"/>
        <v>0</v>
      </c>
    </row>
    <row r="835" spans="1:35" s="84" customFormat="1" x14ac:dyDescent="0.35">
      <c r="A835" s="4"/>
      <c r="B835" s="4"/>
      <c r="C835" s="80"/>
      <c r="D835" s="81"/>
      <c r="E835" s="84" t="str">
        <f>E$809</f>
        <v>Tax depreciation in nominal terms (benchmark)</v>
      </c>
      <c r="F835" s="84" t="str">
        <f>F$809</f>
        <v>M$, nominal</v>
      </c>
      <c r="G835" s="147"/>
      <c r="H835" s="147"/>
      <c r="I835" s="178">
        <f>I$809</f>
        <v>200.73749999999998</v>
      </c>
      <c r="J835" s="178"/>
      <c r="K835" s="178">
        <f t="shared" ref="K835:AI835" si="308">K$809</f>
        <v>0</v>
      </c>
      <c r="L835" s="178">
        <f t="shared" si="308"/>
        <v>0</v>
      </c>
      <c r="M835" s="178">
        <f t="shared" si="308"/>
        <v>20.07375</v>
      </c>
      <c r="N835" s="178">
        <f t="shared" si="308"/>
        <v>20.07375</v>
      </c>
      <c r="O835" s="178">
        <f t="shared" si="308"/>
        <v>20.07375</v>
      </c>
      <c r="P835" s="178">
        <f t="shared" si="308"/>
        <v>20.07375</v>
      </c>
      <c r="Q835" s="178">
        <f t="shared" si="308"/>
        <v>20.07375</v>
      </c>
      <c r="R835" s="178">
        <f t="shared" si="308"/>
        <v>20.07375</v>
      </c>
      <c r="S835" s="178">
        <f t="shared" si="308"/>
        <v>20.07375</v>
      </c>
      <c r="T835" s="178">
        <f t="shared" si="308"/>
        <v>20.07375</v>
      </c>
      <c r="U835" s="178">
        <f t="shared" si="308"/>
        <v>20.07375</v>
      </c>
      <c r="V835" s="178">
        <f t="shared" si="308"/>
        <v>20.07375</v>
      </c>
      <c r="W835" s="178">
        <f t="shared" si="308"/>
        <v>0</v>
      </c>
      <c r="X835" s="178">
        <f t="shared" si="308"/>
        <v>0</v>
      </c>
      <c r="Y835" s="178">
        <f t="shared" si="308"/>
        <v>0</v>
      </c>
      <c r="Z835" s="178">
        <f t="shared" si="308"/>
        <v>0</v>
      </c>
      <c r="AA835" s="178">
        <f t="shared" si="308"/>
        <v>0</v>
      </c>
      <c r="AB835" s="178">
        <f t="shared" si="308"/>
        <v>0</v>
      </c>
      <c r="AC835" s="178">
        <f t="shared" si="308"/>
        <v>0</v>
      </c>
      <c r="AD835" s="178">
        <f t="shared" si="308"/>
        <v>0</v>
      </c>
      <c r="AE835" s="178">
        <f t="shared" si="308"/>
        <v>0</v>
      </c>
      <c r="AF835" s="178">
        <f t="shared" si="308"/>
        <v>0</v>
      </c>
      <c r="AG835" s="178">
        <f t="shared" si="308"/>
        <v>0</v>
      </c>
      <c r="AH835" s="178">
        <f t="shared" si="308"/>
        <v>0</v>
      </c>
      <c r="AI835" s="178">
        <f t="shared" si="308"/>
        <v>0</v>
      </c>
    </row>
    <row r="836" spans="1:35" s="84" customFormat="1" x14ac:dyDescent="0.35">
      <c r="A836" s="4"/>
      <c r="B836" s="4"/>
      <c r="C836" s="80"/>
      <c r="D836" s="81"/>
      <c r="E836" s="84" t="str">
        <f>E$828</f>
        <v>Amortisation of signature bonus (benchmark)</v>
      </c>
      <c r="F836" s="84" t="str">
        <f>F$828</f>
        <v>M$, nominal</v>
      </c>
      <c r="G836" s="147"/>
      <c r="H836" s="147"/>
      <c r="I836" s="178">
        <f>I$828</f>
        <v>5</v>
      </c>
      <c r="J836" s="178"/>
      <c r="K836" s="178">
        <f t="shared" ref="K836:AI836" si="309">K$828</f>
        <v>0</v>
      </c>
      <c r="L836" s="178">
        <f t="shared" si="309"/>
        <v>0</v>
      </c>
      <c r="M836" s="178">
        <f t="shared" si="309"/>
        <v>0.5</v>
      </c>
      <c r="N836" s="178">
        <f t="shared" si="309"/>
        <v>0.5</v>
      </c>
      <c r="O836" s="178">
        <f t="shared" si="309"/>
        <v>0.5</v>
      </c>
      <c r="P836" s="178">
        <f t="shared" si="309"/>
        <v>0.5</v>
      </c>
      <c r="Q836" s="178">
        <f t="shared" si="309"/>
        <v>0.5</v>
      </c>
      <c r="R836" s="178">
        <f t="shared" si="309"/>
        <v>0.5</v>
      </c>
      <c r="S836" s="178">
        <f t="shared" si="309"/>
        <v>0.5</v>
      </c>
      <c r="T836" s="178">
        <f t="shared" si="309"/>
        <v>0.5</v>
      </c>
      <c r="U836" s="178">
        <f t="shared" si="309"/>
        <v>0.5</v>
      </c>
      <c r="V836" s="178">
        <f t="shared" si="309"/>
        <v>0.5</v>
      </c>
      <c r="W836" s="178">
        <f t="shared" si="309"/>
        <v>0</v>
      </c>
      <c r="X836" s="178">
        <f t="shared" si="309"/>
        <v>0</v>
      </c>
      <c r="Y836" s="178">
        <f t="shared" si="309"/>
        <v>0</v>
      </c>
      <c r="Z836" s="178">
        <f t="shared" si="309"/>
        <v>0</v>
      </c>
      <c r="AA836" s="178">
        <f t="shared" si="309"/>
        <v>0</v>
      </c>
      <c r="AB836" s="178">
        <f t="shared" si="309"/>
        <v>0</v>
      </c>
      <c r="AC836" s="178">
        <f t="shared" si="309"/>
        <v>0</v>
      </c>
      <c r="AD836" s="178">
        <f t="shared" si="309"/>
        <v>0</v>
      </c>
      <c r="AE836" s="178">
        <f t="shared" si="309"/>
        <v>0</v>
      </c>
      <c r="AF836" s="178">
        <f t="shared" si="309"/>
        <v>0</v>
      </c>
      <c r="AG836" s="178">
        <f t="shared" si="309"/>
        <v>0</v>
      </c>
      <c r="AH836" s="178">
        <f t="shared" si="309"/>
        <v>0</v>
      </c>
      <c r="AI836" s="178">
        <f t="shared" si="309"/>
        <v>0</v>
      </c>
    </row>
    <row r="837" spans="1:35" s="84" customFormat="1" x14ac:dyDescent="0.35">
      <c r="A837" s="4"/>
      <c r="B837" s="4"/>
      <c r="C837" s="80"/>
      <c r="D837" s="81"/>
      <c r="E837" s="84" t="s">
        <v>724</v>
      </c>
      <c r="F837" s="84" t="s">
        <v>641</v>
      </c>
      <c r="G837" s="147"/>
      <c r="H837" s="147"/>
      <c r="I837" s="178">
        <f>SUM(K837:AI837)</f>
        <v>542.94522063483032</v>
      </c>
      <c r="J837" s="178"/>
      <c r="K837" s="178">
        <f>K833-K834-K835-K836</f>
        <v>0</v>
      </c>
      <c r="L837" s="178">
        <f t="shared" ref="L837:AI837" si="310">L833-L834-L835-L836</f>
        <v>0</v>
      </c>
      <c r="M837" s="178">
        <f t="shared" si="310"/>
        <v>-10.034181160306337</v>
      </c>
      <c r="N837" s="178">
        <f t="shared" si="310"/>
        <v>14.659324664886423</v>
      </c>
      <c r="O837" s="178">
        <f t="shared" si="310"/>
        <v>15.363986158184158</v>
      </c>
      <c r="P837" s="178">
        <f t="shared" si="310"/>
        <v>16.082740881347842</v>
      </c>
      <c r="Q837" s="178">
        <f t="shared" si="310"/>
        <v>16.815870698974802</v>
      </c>
      <c r="R837" s="178">
        <f t="shared" si="310"/>
        <v>17.563663112954284</v>
      </c>
      <c r="S837" s="178">
        <f t="shared" si="310"/>
        <v>18.326411375213379</v>
      </c>
      <c r="T837" s="178">
        <f t="shared" si="310"/>
        <v>19.104414602717643</v>
      </c>
      <c r="U837" s="178">
        <f t="shared" si="310"/>
        <v>19.897977894772001</v>
      </c>
      <c r="V837" s="178">
        <f t="shared" si="310"/>
        <v>20.70741245266743</v>
      </c>
      <c r="W837" s="178">
        <f t="shared" si="310"/>
        <v>42.106785701720788</v>
      </c>
      <c r="X837" s="178">
        <f t="shared" si="310"/>
        <v>42.948921415755201</v>
      </c>
      <c r="Y837" s="178">
        <f t="shared" si="310"/>
        <v>43.807899844070306</v>
      </c>
      <c r="Z837" s="178">
        <f t="shared" si="310"/>
        <v>44.684057840951702</v>
      </c>
      <c r="AA837" s="178">
        <f t="shared" si="310"/>
        <v>45.577738997770744</v>
      </c>
      <c r="AB837" s="178">
        <f t="shared" si="310"/>
        <v>46.489293777726161</v>
      </c>
      <c r="AC837" s="178">
        <f t="shared" si="310"/>
        <v>47.419079653280683</v>
      </c>
      <c r="AD837" s="178">
        <f t="shared" si="310"/>
        <v>50.433156136425481</v>
      </c>
      <c r="AE837" s="178">
        <f t="shared" si="310"/>
        <v>30.990666585717555</v>
      </c>
      <c r="AF837" s="178">
        <f t="shared" si="310"/>
        <v>0</v>
      </c>
      <c r="AG837" s="178">
        <f t="shared" si="310"/>
        <v>0</v>
      </c>
      <c r="AH837" s="178">
        <f t="shared" si="310"/>
        <v>0</v>
      </c>
      <c r="AI837" s="178">
        <f t="shared" si="310"/>
        <v>0</v>
      </c>
    </row>
    <row r="838" spans="1:35" s="84" customFormat="1" x14ac:dyDescent="0.35">
      <c r="A838" s="4"/>
      <c r="B838" s="4"/>
      <c r="C838" s="80"/>
      <c r="D838" s="81"/>
      <c r="G838" s="147"/>
      <c r="H838" s="147"/>
      <c r="I838" s="178"/>
      <c r="J838" s="178"/>
      <c r="K838" s="178"/>
      <c r="L838" s="178"/>
      <c r="M838" s="178"/>
      <c r="N838" s="178"/>
      <c r="O838" s="178"/>
      <c r="P838" s="178"/>
      <c r="Q838" s="178"/>
      <c r="R838" s="178"/>
      <c r="S838" s="178"/>
      <c r="T838" s="178"/>
      <c r="U838" s="178"/>
      <c r="V838" s="178"/>
      <c r="W838" s="178"/>
      <c r="X838" s="178"/>
      <c r="Y838" s="178"/>
      <c r="Z838" s="178"/>
      <c r="AA838" s="178"/>
      <c r="AB838" s="178"/>
      <c r="AC838" s="178"/>
      <c r="AD838" s="178"/>
      <c r="AE838" s="178"/>
      <c r="AF838" s="178"/>
      <c r="AG838" s="178"/>
      <c r="AH838" s="178"/>
      <c r="AI838" s="178"/>
    </row>
    <row r="839" spans="1:35" s="84" customFormat="1" x14ac:dyDescent="0.35">
      <c r="A839" s="4"/>
      <c r="B839" s="4"/>
      <c r="C839" s="80" t="s">
        <v>746</v>
      </c>
      <c r="D839" s="81"/>
      <c r="G839" s="147"/>
      <c r="H839" s="147"/>
      <c r="I839" s="178"/>
      <c r="J839" s="178"/>
      <c r="K839" s="178"/>
      <c r="L839" s="178"/>
      <c r="M839" s="178"/>
      <c r="N839" s="178"/>
      <c r="O839" s="178"/>
      <c r="P839" s="178"/>
      <c r="Q839" s="178"/>
      <c r="R839" s="178"/>
      <c r="S839" s="178"/>
      <c r="T839" s="178"/>
      <c r="U839" s="178"/>
      <c r="V839" s="178"/>
      <c r="W839" s="178"/>
      <c r="X839" s="178"/>
      <c r="Y839" s="178"/>
      <c r="Z839" s="178"/>
      <c r="AA839" s="178"/>
      <c r="AB839" s="178"/>
      <c r="AC839" s="178"/>
      <c r="AD839" s="178"/>
      <c r="AE839" s="178"/>
      <c r="AF839" s="178"/>
      <c r="AG839" s="178"/>
      <c r="AH839" s="178"/>
      <c r="AI839" s="178"/>
    </row>
    <row r="840" spans="1:35" s="84" customFormat="1" x14ac:dyDescent="0.35">
      <c r="A840" s="4"/>
      <c r="B840" s="4"/>
      <c r="C840" s="80"/>
      <c r="D840" s="81"/>
      <c r="G840" s="147"/>
      <c r="H840" s="147"/>
      <c r="I840" s="178"/>
      <c r="J840" s="178"/>
      <c r="K840" s="178"/>
      <c r="L840" s="178"/>
      <c r="M840" s="178"/>
      <c r="N840" s="178"/>
      <c r="O840" s="178"/>
      <c r="P840" s="178"/>
      <c r="Q840" s="178"/>
      <c r="R840" s="178"/>
      <c r="S840" s="178"/>
      <c r="T840" s="178"/>
      <c r="U840" s="178"/>
      <c r="V840" s="178"/>
      <c r="W840" s="178"/>
      <c r="X840" s="178"/>
      <c r="Y840" s="178"/>
      <c r="Z840" s="178"/>
      <c r="AA840" s="178"/>
      <c r="AB840" s="178"/>
      <c r="AC840" s="178"/>
      <c r="AD840" s="178"/>
      <c r="AE840" s="178"/>
      <c r="AF840" s="178"/>
      <c r="AG840" s="178"/>
      <c r="AH840" s="178"/>
      <c r="AI840" s="178"/>
    </row>
    <row r="841" spans="1:35" s="84" customFormat="1" x14ac:dyDescent="0.35">
      <c r="A841" s="4"/>
      <c r="B841" s="4"/>
      <c r="C841" s="80"/>
      <c r="D841" s="81" t="s">
        <v>747</v>
      </c>
      <c r="G841" s="147"/>
      <c r="H841" s="147"/>
      <c r="I841" s="178"/>
      <c r="J841" s="178"/>
      <c r="K841" s="178"/>
      <c r="L841" s="178"/>
      <c r="M841" s="178"/>
      <c r="N841" s="178"/>
      <c r="O841" s="178"/>
      <c r="P841" s="178"/>
      <c r="Q841" s="178"/>
      <c r="R841" s="178"/>
      <c r="S841" s="178"/>
      <c r="T841" s="178"/>
      <c r="U841" s="178"/>
      <c r="V841" s="178"/>
      <c r="W841" s="178"/>
      <c r="X841" s="178"/>
      <c r="Y841" s="178"/>
      <c r="Z841" s="178"/>
      <c r="AA841" s="178"/>
      <c r="AB841" s="178"/>
      <c r="AC841" s="178"/>
      <c r="AD841" s="178"/>
      <c r="AE841" s="178"/>
      <c r="AF841" s="178"/>
      <c r="AG841" s="178"/>
      <c r="AH841" s="178"/>
      <c r="AI841" s="178"/>
    </row>
    <row r="842" spans="1:35" s="84" customFormat="1" x14ac:dyDescent="0.35">
      <c r="A842" s="4"/>
      <c r="B842" s="4"/>
      <c r="C842" s="80"/>
      <c r="D842" s="81"/>
      <c r="E842" s="84" t="str">
        <f>E$837</f>
        <v>EBIT in nominal terms (benchmark)</v>
      </c>
      <c r="F842" s="84" t="str">
        <f>F$837</f>
        <v>M$, nominal</v>
      </c>
      <c r="G842" s="147"/>
      <c r="H842" s="147"/>
      <c r="I842" s="178">
        <f>I$837</f>
        <v>542.94522063483032</v>
      </c>
      <c r="J842" s="178"/>
      <c r="K842" s="178">
        <f t="shared" ref="K842:AI842" si="311">K$837</f>
        <v>0</v>
      </c>
      <c r="L842" s="178">
        <f t="shared" si="311"/>
        <v>0</v>
      </c>
      <c r="M842" s="178">
        <f t="shared" si="311"/>
        <v>-10.034181160306337</v>
      </c>
      <c r="N842" s="178">
        <f t="shared" si="311"/>
        <v>14.659324664886423</v>
      </c>
      <c r="O842" s="178">
        <f t="shared" si="311"/>
        <v>15.363986158184158</v>
      </c>
      <c r="P842" s="178">
        <f t="shared" si="311"/>
        <v>16.082740881347842</v>
      </c>
      <c r="Q842" s="178">
        <f t="shared" si="311"/>
        <v>16.815870698974802</v>
      </c>
      <c r="R842" s="178">
        <f t="shared" si="311"/>
        <v>17.563663112954284</v>
      </c>
      <c r="S842" s="178">
        <f t="shared" si="311"/>
        <v>18.326411375213379</v>
      </c>
      <c r="T842" s="178">
        <f t="shared" si="311"/>
        <v>19.104414602717643</v>
      </c>
      <c r="U842" s="178">
        <f t="shared" si="311"/>
        <v>19.897977894772001</v>
      </c>
      <c r="V842" s="178">
        <f t="shared" si="311"/>
        <v>20.70741245266743</v>
      </c>
      <c r="W842" s="178">
        <f t="shared" si="311"/>
        <v>42.106785701720788</v>
      </c>
      <c r="X842" s="178">
        <f t="shared" si="311"/>
        <v>42.948921415755201</v>
      </c>
      <c r="Y842" s="178">
        <f t="shared" si="311"/>
        <v>43.807899844070306</v>
      </c>
      <c r="Z842" s="178">
        <f t="shared" si="311"/>
        <v>44.684057840951702</v>
      </c>
      <c r="AA842" s="178">
        <f t="shared" si="311"/>
        <v>45.577738997770744</v>
      </c>
      <c r="AB842" s="178">
        <f t="shared" si="311"/>
        <v>46.489293777726161</v>
      </c>
      <c r="AC842" s="178">
        <f t="shared" si="311"/>
        <v>47.419079653280683</v>
      </c>
      <c r="AD842" s="178">
        <f t="shared" si="311"/>
        <v>50.433156136425481</v>
      </c>
      <c r="AE842" s="178">
        <f t="shared" si="311"/>
        <v>30.990666585717555</v>
      </c>
      <c r="AF842" s="178">
        <f t="shared" si="311"/>
        <v>0</v>
      </c>
      <c r="AG842" s="178">
        <f t="shared" si="311"/>
        <v>0</v>
      </c>
      <c r="AH842" s="178">
        <f t="shared" si="311"/>
        <v>0</v>
      </c>
      <c r="AI842" s="178">
        <f t="shared" si="311"/>
        <v>0</v>
      </c>
    </row>
    <row r="843" spans="1:35" s="167" customFormat="1" x14ac:dyDescent="0.35">
      <c r="A843" s="21"/>
      <c r="B843" s="21"/>
      <c r="C843" s="165"/>
      <c r="D843" s="166"/>
      <c r="E843" s="167" t="str">
        <f>E$751</f>
        <v>Mining company interest payment in nominal terms (benchmark)</v>
      </c>
      <c r="F843" s="167" t="str">
        <f>F$751</f>
        <v>M$, nominal</v>
      </c>
      <c r="G843" s="168"/>
      <c r="H843" s="168"/>
      <c r="I843" s="178">
        <f>I$751</f>
        <v>45.450655379459754</v>
      </c>
      <c r="J843" s="178"/>
      <c r="K843" s="178">
        <f t="shared" ref="K843:AI843" si="312">K$751</f>
        <v>7.1549999999999994</v>
      </c>
      <c r="L843" s="178">
        <f t="shared" si="312"/>
        <v>7.2980999999999998</v>
      </c>
      <c r="M843" s="178">
        <f t="shared" si="312"/>
        <v>7.4440619999999988</v>
      </c>
      <c r="N843" s="178">
        <f t="shared" si="312"/>
        <v>6.5082370628571429</v>
      </c>
      <c r="O843" s="178">
        <f t="shared" si="312"/>
        <v>5.5320015034285719</v>
      </c>
      <c r="P843" s="178">
        <f t="shared" si="312"/>
        <v>4.5141132267977158</v>
      </c>
      <c r="Q843" s="178">
        <f t="shared" si="312"/>
        <v>3.4532966185002536</v>
      </c>
      <c r="R843" s="178">
        <f t="shared" si="312"/>
        <v>2.3482417005801723</v>
      </c>
      <c r="S843" s="178">
        <f t="shared" si="312"/>
        <v>1.197603267295889</v>
      </c>
      <c r="T843" s="178">
        <f t="shared" si="312"/>
        <v>2.0379944236691086E-15</v>
      </c>
      <c r="U843" s="178">
        <f t="shared" si="312"/>
        <v>2.0787543121424911E-15</v>
      </c>
      <c r="V843" s="178">
        <f t="shared" si="312"/>
        <v>2.1203293983853406E-15</v>
      </c>
      <c r="W843" s="178">
        <f t="shared" si="312"/>
        <v>2.1627359863530476E-15</v>
      </c>
      <c r="X843" s="178">
        <f t="shared" si="312"/>
        <v>2.2059907060801084E-15</v>
      </c>
      <c r="Y843" s="178">
        <f t="shared" si="312"/>
        <v>2.2501105202017106E-15</v>
      </c>
      <c r="Z843" s="178">
        <f t="shared" si="312"/>
        <v>2.2951127306057444E-15</v>
      </c>
      <c r="AA843" s="178">
        <f t="shared" si="312"/>
        <v>2.3410149852178598E-15</v>
      </c>
      <c r="AB843" s="178">
        <f t="shared" si="312"/>
        <v>2.387835284922217E-15</v>
      </c>
      <c r="AC843" s="178">
        <f t="shared" si="312"/>
        <v>2.435591990620661E-15</v>
      </c>
      <c r="AD843" s="178">
        <f t="shared" si="312"/>
        <v>2.4843038304330742E-15</v>
      </c>
      <c r="AE843" s="178">
        <f t="shared" si="312"/>
        <v>2.5339899070417361E-15</v>
      </c>
      <c r="AF843" s="178">
        <f t="shared" si="312"/>
        <v>2.5846697051825707E-15</v>
      </c>
      <c r="AG843" s="178">
        <f t="shared" si="312"/>
        <v>2.636363099286222E-15</v>
      </c>
      <c r="AH843" s="178">
        <f t="shared" si="312"/>
        <v>2.6890903612719459E-15</v>
      </c>
      <c r="AI843" s="178">
        <f t="shared" si="312"/>
        <v>2.7428721684973852E-15</v>
      </c>
    </row>
    <row r="844" spans="1:35" s="84" customFormat="1" x14ac:dyDescent="0.35">
      <c r="A844" s="4"/>
      <c r="B844" s="4"/>
      <c r="C844" s="80"/>
      <c r="D844" s="81"/>
      <c r="E844" s="84" t="s">
        <v>748</v>
      </c>
      <c r="F844" s="84" t="s">
        <v>641</v>
      </c>
      <c r="G844" s="147"/>
      <c r="H844" s="147"/>
      <c r="I844" s="178">
        <f>SUM(K844:AI844)</f>
        <v>497.4945652553705</v>
      </c>
      <c r="J844" s="178"/>
      <c r="K844" s="178">
        <f>K842-K843</f>
        <v>-7.1549999999999994</v>
      </c>
      <c r="L844" s="178">
        <f t="shared" ref="L844:AI844" si="313">L842-L843</f>
        <v>-7.2980999999999998</v>
      </c>
      <c r="M844" s="178">
        <f t="shared" si="313"/>
        <v>-17.478243160306334</v>
      </c>
      <c r="N844" s="178">
        <f t="shared" si="313"/>
        <v>8.1510876020292802</v>
      </c>
      <c r="O844" s="178">
        <f t="shared" si="313"/>
        <v>9.8319846547555869</v>
      </c>
      <c r="P844" s="178">
        <f t="shared" si="313"/>
        <v>11.568627654550127</v>
      </c>
      <c r="Q844" s="178">
        <f t="shared" si="313"/>
        <v>13.362574080474548</v>
      </c>
      <c r="R844" s="178">
        <f t="shared" si="313"/>
        <v>15.215421412374113</v>
      </c>
      <c r="S844" s="178">
        <f t="shared" si="313"/>
        <v>17.128808107917489</v>
      </c>
      <c r="T844" s="178">
        <f t="shared" si="313"/>
        <v>19.10441460271764</v>
      </c>
      <c r="U844" s="178">
        <f t="shared" si="313"/>
        <v>19.897977894771998</v>
      </c>
      <c r="V844" s="178">
        <f t="shared" si="313"/>
        <v>20.707412452667427</v>
      </c>
      <c r="W844" s="178">
        <f t="shared" si="313"/>
        <v>42.106785701720788</v>
      </c>
      <c r="X844" s="178">
        <f t="shared" si="313"/>
        <v>42.948921415755201</v>
      </c>
      <c r="Y844" s="178">
        <f t="shared" si="313"/>
        <v>43.807899844070306</v>
      </c>
      <c r="Z844" s="178">
        <f t="shared" si="313"/>
        <v>44.684057840951702</v>
      </c>
      <c r="AA844" s="178">
        <f t="shared" si="313"/>
        <v>45.577738997770744</v>
      </c>
      <c r="AB844" s="178">
        <f t="shared" si="313"/>
        <v>46.489293777726161</v>
      </c>
      <c r="AC844" s="178">
        <f t="shared" si="313"/>
        <v>47.419079653280683</v>
      </c>
      <c r="AD844" s="178">
        <f t="shared" si="313"/>
        <v>50.433156136425481</v>
      </c>
      <c r="AE844" s="178">
        <f t="shared" si="313"/>
        <v>30.990666585717552</v>
      </c>
      <c r="AF844" s="178">
        <f t="shared" si="313"/>
        <v>-2.5846697051825707E-15</v>
      </c>
      <c r="AG844" s="178">
        <f t="shared" si="313"/>
        <v>-2.636363099286222E-15</v>
      </c>
      <c r="AH844" s="178">
        <f t="shared" si="313"/>
        <v>-2.6890903612719459E-15</v>
      </c>
      <c r="AI844" s="178">
        <f t="shared" si="313"/>
        <v>-2.7428721684973852E-15</v>
      </c>
    </row>
    <row r="846" spans="1:35" x14ac:dyDescent="0.35">
      <c r="C846" s="86" t="s">
        <v>350</v>
      </c>
    </row>
    <row r="848" spans="1:35" x14ac:dyDescent="0.35">
      <c r="D848" s="87" t="s">
        <v>776</v>
      </c>
    </row>
    <row r="849" spans="1:35" x14ac:dyDescent="0.35">
      <c r="E849" s="46" t="str">
        <f>E$844</f>
        <v>EBT in nominal terms (benchmark)</v>
      </c>
      <c r="F849" s="46" t="str">
        <f>F$844</f>
        <v>M$, nominal</v>
      </c>
      <c r="I849" s="178">
        <f>I$844</f>
        <v>497.4945652553705</v>
      </c>
      <c r="J849" s="178"/>
      <c r="K849" s="178">
        <f t="shared" ref="K849:AI849" si="314">K$844</f>
        <v>-7.1549999999999994</v>
      </c>
      <c r="L849" s="178">
        <f t="shared" si="314"/>
        <v>-7.2980999999999998</v>
      </c>
      <c r="M849" s="178">
        <f t="shared" si="314"/>
        <v>-17.478243160306334</v>
      </c>
      <c r="N849" s="178">
        <f t="shared" si="314"/>
        <v>8.1510876020292802</v>
      </c>
      <c r="O849" s="178">
        <f t="shared" si="314"/>
        <v>9.8319846547555869</v>
      </c>
      <c r="P849" s="178">
        <f t="shared" si="314"/>
        <v>11.568627654550127</v>
      </c>
      <c r="Q849" s="178">
        <f t="shared" si="314"/>
        <v>13.362574080474548</v>
      </c>
      <c r="R849" s="178">
        <f t="shared" si="314"/>
        <v>15.215421412374113</v>
      </c>
      <c r="S849" s="178">
        <f t="shared" si="314"/>
        <v>17.128808107917489</v>
      </c>
      <c r="T849" s="178">
        <f t="shared" si="314"/>
        <v>19.10441460271764</v>
      </c>
      <c r="U849" s="178">
        <f t="shared" si="314"/>
        <v>19.897977894771998</v>
      </c>
      <c r="V849" s="178">
        <f t="shared" si="314"/>
        <v>20.707412452667427</v>
      </c>
      <c r="W849" s="178">
        <f t="shared" si="314"/>
        <v>42.106785701720788</v>
      </c>
      <c r="X849" s="178">
        <f t="shared" si="314"/>
        <v>42.948921415755201</v>
      </c>
      <c r="Y849" s="178">
        <f t="shared" si="314"/>
        <v>43.807899844070306</v>
      </c>
      <c r="Z849" s="178">
        <f t="shared" si="314"/>
        <v>44.684057840951702</v>
      </c>
      <c r="AA849" s="178">
        <f t="shared" si="314"/>
        <v>45.577738997770744</v>
      </c>
      <c r="AB849" s="178">
        <f t="shared" si="314"/>
        <v>46.489293777726161</v>
      </c>
      <c r="AC849" s="178">
        <f t="shared" si="314"/>
        <v>47.419079653280683</v>
      </c>
      <c r="AD849" s="178">
        <f t="shared" si="314"/>
        <v>50.433156136425481</v>
      </c>
      <c r="AE849" s="178">
        <f t="shared" si="314"/>
        <v>30.990666585717552</v>
      </c>
      <c r="AF849" s="178">
        <f t="shared" si="314"/>
        <v>-2.5846697051825707E-15</v>
      </c>
      <c r="AG849" s="178">
        <f t="shared" si="314"/>
        <v>-2.636363099286222E-15</v>
      </c>
      <c r="AH849" s="178">
        <f t="shared" si="314"/>
        <v>-2.6890903612719459E-15</v>
      </c>
      <c r="AI849" s="178">
        <f t="shared" si="314"/>
        <v>-2.7428721684973852E-15</v>
      </c>
    </row>
    <row r="850" spans="1:35" s="84" customFormat="1" x14ac:dyDescent="0.35">
      <c r="A850" s="4"/>
      <c r="B850" s="4"/>
      <c r="C850" s="80"/>
      <c r="D850" s="81"/>
      <c r="E850" s="84" t="s">
        <v>725</v>
      </c>
      <c r="F850" s="84" t="s">
        <v>641</v>
      </c>
      <c r="G850" s="147"/>
      <c r="H850" s="147"/>
      <c r="I850" s="178">
        <f>SUM(K850:AI850)</f>
        <v>529.42590841567687</v>
      </c>
      <c r="J850" s="178"/>
      <c r="K850" s="178">
        <f>MAX(K849,0)</f>
        <v>0</v>
      </c>
      <c r="L850" s="178">
        <f t="shared" ref="L850:AI850" si="315">MAX(L849,0)</f>
        <v>0</v>
      </c>
      <c r="M850" s="178">
        <f t="shared" si="315"/>
        <v>0</v>
      </c>
      <c r="N850" s="178">
        <f t="shared" si="315"/>
        <v>8.1510876020292802</v>
      </c>
      <c r="O850" s="178">
        <f t="shared" si="315"/>
        <v>9.8319846547555869</v>
      </c>
      <c r="P850" s="178">
        <f t="shared" si="315"/>
        <v>11.568627654550127</v>
      </c>
      <c r="Q850" s="178">
        <f t="shared" si="315"/>
        <v>13.362574080474548</v>
      </c>
      <c r="R850" s="178">
        <f t="shared" si="315"/>
        <v>15.215421412374113</v>
      </c>
      <c r="S850" s="178">
        <f t="shared" si="315"/>
        <v>17.128808107917489</v>
      </c>
      <c r="T850" s="178">
        <f t="shared" si="315"/>
        <v>19.10441460271764</v>
      </c>
      <c r="U850" s="178">
        <f t="shared" si="315"/>
        <v>19.897977894771998</v>
      </c>
      <c r="V850" s="178">
        <f t="shared" si="315"/>
        <v>20.707412452667427</v>
      </c>
      <c r="W850" s="178">
        <f t="shared" si="315"/>
        <v>42.106785701720788</v>
      </c>
      <c r="X850" s="178">
        <f t="shared" si="315"/>
        <v>42.948921415755201</v>
      </c>
      <c r="Y850" s="178">
        <f t="shared" si="315"/>
        <v>43.807899844070306</v>
      </c>
      <c r="Z850" s="178">
        <f t="shared" si="315"/>
        <v>44.684057840951702</v>
      </c>
      <c r="AA850" s="178">
        <f t="shared" si="315"/>
        <v>45.577738997770744</v>
      </c>
      <c r="AB850" s="178">
        <f t="shared" si="315"/>
        <v>46.489293777726161</v>
      </c>
      <c r="AC850" s="178">
        <f t="shared" si="315"/>
        <v>47.419079653280683</v>
      </c>
      <c r="AD850" s="178">
        <f t="shared" si="315"/>
        <v>50.433156136425481</v>
      </c>
      <c r="AE850" s="178">
        <f t="shared" si="315"/>
        <v>30.990666585717552</v>
      </c>
      <c r="AF850" s="178">
        <f t="shared" si="315"/>
        <v>0</v>
      </c>
      <c r="AG850" s="178">
        <f t="shared" si="315"/>
        <v>0</v>
      </c>
      <c r="AH850" s="178">
        <f t="shared" si="315"/>
        <v>0</v>
      </c>
      <c r="AI850" s="178">
        <f t="shared" si="315"/>
        <v>0</v>
      </c>
    </row>
    <row r="852" spans="1:35" x14ac:dyDescent="0.35">
      <c r="D852" s="87" t="s">
        <v>777</v>
      </c>
    </row>
    <row r="853" spans="1:35" x14ac:dyDescent="0.35">
      <c r="E853" s="46" t="str">
        <f>E$844</f>
        <v>EBT in nominal terms (benchmark)</v>
      </c>
      <c r="F853" s="46" t="str">
        <f>F$844</f>
        <v>M$, nominal</v>
      </c>
      <c r="I853" s="178">
        <f>I$844</f>
        <v>497.4945652553705</v>
      </c>
      <c r="J853" s="178"/>
      <c r="K853" s="178">
        <f t="shared" ref="K853:AI853" si="316">K$844</f>
        <v>-7.1549999999999994</v>
      </c>
      <c r="L853" s="178">
        <f t="shared" si="316"/>
        <v>-7.2980999999999998</v>
      </c>
      <c r="M853" s="178">
        <f t="shared" si="316"/>
        <v>-17.478243160306334</v>
      </c>
      <c r="N853" s="178">
        <f t="shared" si="316"/>
        <v>8.1510876020292802</v>
      </c>
      <c r="O853" s="178">
        <f t="shared" si="316"/>
        <v>9.8319846547555869</v>
      </c>
      <c r="P853" s="178">
        <f t="shared" si="316"/>
        <v>11.568627654550127</v>
      </c>
      <c r="Q853" s="178">
        <f t="shared" si="316"/>
        <v>13.362574080474548</v>
      </c>
      <c r="R853" s="178">
        <f t="shared" si="316"/>
        <v>15.215421412374113</v>
      </c>
      <c r="S853" s="178">
        <f t="shared" si="316"/>
        <v>17.128808107917489</v>
      </c>
      <c r="T853" s="178">
        <f t="shared" si="316"/>
        <v>19.10441460271764</v>
      </c>
      <c r="U853" s="178">
        <f t="shared" si="316"/>
        <v>19.897977894771998</v>
      </c>
      <c r="V853" s="178">
        <f t="shared" si="316"/>
        <v>20.707412452667427</v>
      </c>
      <c r="W853" s="178">
        <f t="shared" si="316"/>
        <v>42.106785701720788</v>
      </c>
      <c r="X853" s="178">
        <f t="shared" si="316"/>
        <v>42.948921415755201</v>
      </c>
      <c r="Y853" s="178">
        <f t="shared" si="316"/>
        <v>43.807899844070306</v>
      </c>
      <c r="Z853" s="178">
        <f t="shared" si="316"/>
        <v>44.684057840951702</v>
      </c>
      <c r="AA853" s="178">
        <f t="shared" si="316"/>
        <v>45.577738997770744</v>
      </c>
      <c r="AB853" s="178">
        <f t="shared" si="316"/>
        <v>46.489293777726161</v>
      </c>
      <c r="AC853" s="178">
        <f t="shared" si="316"/>
        <v>47.419079653280683</v>
      </c>
      <c r="AD853" s="178">
        <f t="shared" si="316"/>
        <v>50.433156136425481</v>
      </c>
      <c r="AE853" s="178">
        <f t="shared" si="316"/>
        <v>30.990666585717552</v>
      </c>
      <c r="AF853" s="178">
        <f t="shared" si="316"/>
        <v>-2.5846697051825707E-15</v>
      </c>
      <c r="AG853" s="178">
        <f t="shared" si="316"/>
        <v>-2.636363099286222E-15</v>
      </c>
      <c r="AH853" s="178">
        <f t="shared" si="316"/>
        <v>-2.6890903612719459E-15</v>
      </c>
      <c r="AI853" s="178">
        <f t="shared" si="316"/>
        <v>-2.7428721684973852E-15</v>
      </c>
    </row>
    <row r="854" spans="1:35" s="84" customFormat="1" x14ac:dyDescent="0.35">
      <c r="A854" s="4"/>
      <c r="B854" s="4"/>
      <c r="C854" s="80"/>
      <c r="D854" s="81"/>
      <c r="E854" s="84" t="s">
        <v>726</v>
      </c>
      <c r="F854" s="84" t="s">
        <v>641</v>
      </c>
      <c r="G854" s="147"/>
      <c r="H854" s="147"/>
      <c r="I854" s="178">
        <f>SUM(K854:AI854)</f>
        <v>31.931343160306348</v>
      </c>
      <c r="J854" s="178"/>
      <c r="K854" s="178">
        <f>-1*MIN(K853,0)</f>
        <v>7.1549999999999994</v>
      </c>
      <c r="L854" s="178">
        <f t="shared" ref="L854:AI854" si="317">-1*MIN(L853,0)</f>
        <v>7.2980999999999998</v>
      </c>
      <c r="M854" s="178">
        <f t="shared" si="317"/>
        <v>17.478243160306334</v>
      </c>
      <c r="N854" s="178">
        <f t="shared" si="317"/>
        <v>0</v>
      </c>
      <c r="O854" s="178">
        <f t="shared" si="317"/>
        <v>0</v>
      </c>
      <c r="P854" s="178">
        <f t="shared" si="317"/>
        <v>0</v>
      </c>
      <c r="Q854" s="178">
        <f t="shared" si="317"/>
        <v>0</v>
      </c>
      <c r="R854" s="178">
        <f t="shared" si="317"/>
        <v>0</v>
      </c>
      <c r="S854" s="178">
        <f t="shared" si="317"/>
        <v>0</v>
      </c>
      <c r="T854" s="178">
        <f t="shared" si="317"/>
        <v>0</v>
      </c>
      <c r="U854" s="178">
        <f t="shared" si="317"/>
        <v>0</v>
      </c>
      <c r="V854" s="178">
        <f t="shared" si="317"/>
        <v>0</v>
      </c>
      <c r="W854" s="178">
        <f t="shared" si="317"/>
        <v>0</v>
      </c>
      <c r="X854" s="178">
        <f t="shared" si="317"/>
        <v>0</v>
      </c>
      <c r="Y854" s="178">
        <f t="shared" si="317"/>
        <v>0</v>
      </c>
      <c r="Z854" s="178">
        <f t="shared" si="317"/>
        <v>0</v>
      </c>
      <c r="AA854" s="178">
        <f t="shared" si="317"/>
        <v>0</v>
      </c>
      <c r="AB854" s="178">
        <f t="shared" si="317"/>
        <v>0</v>
      </c>
      <c r="AC854" s="178">
        <f t="shared" si="317"/>
        <v>0</v>
      </c>
      <c r="AD854" s="178">
        <f t="shared" si="317"/>
        <v>0</v>
      </c>
      <c r="AE854" s="178">
        <f t="shared" si="317"/>
        <v>0</v>
      </c>
      <c r="AF854" s="178">
        <f t="shared" si="317"/>
        <v>2.5846697051825707E-15</v>
      </c>
      <c r="AG854" s="178">
        <f t="shared" si="317"/>
        <v>2.636363099286222E-15</v>
      </c>
      <c r="AH854" s="178">
        <f t="shared" si="317"/>
        <v>2.6890903612719459E-15</v>
      </c>
      <c r="AI854" s="178">
        <f t="shared" si="317"/>
        <v>2.7428721684973852E-15</v>
      </c>
    </row>
    <row r="856" spans="1:35" x14ac:dyDescent="0.35">
      <c r="D856" s="87" t="s">
        <v>778</v>
      </c>
    </row>
    <row r="857" spans="1:35" s="154" customFormat="1" x14ac:dyDescent="0.35">
      <c r="A857" s="15"/>
      <c r="B857" s="15"/>
      <c r="C857" s="152"/>
      <c r="D857" s="153"/>
      <c r="E857" s="154" t="str">
        <f>Inputs!E$201</f>
        <v>Loss carryforward limit (benchmark)</v>
      </c>
      <c r="F857" s="154" t="str">
        <f>Inputs!F$201</f>
        <v>years</v>
      </c>
      <c r="G857" s="154">
        <f>Inputs!G$201</f>
        <v>4</v>
      </c>
      <c r="H857" s="155"/>
      <c r="I857" s="180"/>
      <c r="J857" s="180"/>
      <c r="K857" s="180"/>
      <c r="L857" s="180"/>
      <c r="M857" s="180"/>
      <c r="N857" s="180"/>
      <c r="O857" s="180"/>
      <c r="P857" s="180"/>
      <c r="Q857" s="180"/>
      <c r="R857" s="180"/>
      <c r="S857" s="180"/>
      <c r="T857" s="180"/>
      <c r="U857" s="180"/>
      <c r="V857" s="180"/>
      <c r="W857" s="180"/>
      <c r="X857" s="180"/>
      <c r="Y857" s="180"/>
      <c r="Z857" s="180"/>
      <c r="AA857" s="180"/>
      <c r="AB857" s="180"/>
      <c r="AC857" s="180"/>
      <c r="AD857" s="180"/>
      <c r="AE857" s="180"/>
      <c r="AF857" s="180"/>
      <c r="AG857" s="180"/>
      <c r="AH857" s="180"/>
      <c r="AI857" s="180"/>
    </row>
    <row r="858" spans="1:35" x14ac:dyDescent="0.35">
      <c r="E858" s="46" t="str">
        <f>E$854</f>
        <v>Pre-tax loss in nominal terms (benchmark)</v>
      </c>
      <c r="F858" s="46" t="str">
        <f>F$854</f>
        <v>M$, nominal</v>
      </c>
      <c r="I858" s="178">
        <f>I$854</f>
        <v>31.931343160306348</v>
      </c>
      <c r="J858" s="178"/>
      <c r="K858" s="178">
        <f t="shared" ref="K858:AI858" si="318">K$854</f>
        <v>7.1549999999999994</v>
      </c>
      <c r="L858" s="178">
        <f t="shared" si="318"/>
        <v>7.2980999999999998</v>
      </c>
      <c r="M858" s="178">
        <f t="shared" si="318"/>
        <v>17.478243160306334</v>
      </c>
      <c r="N858" s="178">
        <f t="shared" si="318"/>
        <v>0</v>
      </c>
      <c r="O858" s="178">
        <f t="shared" si="318"/>
        <v>0</v>
      </c>
      <c r="P858" s="178">
        <f t="shared" si="318"/>
        <v>0</v>
      </c>
      <c r="Q858" s="178">
        <f t="shared" si="318"/>
        <v>0</v>
      </c>
      <c r="R858" s="178">
        <f t="shared" si="318"/>
        <v>0</v>
      </c>
      <c r="S858" s="178">
        <f t="shared" si="318"/>
        <v>0</v>
      </c>
      <c r="T858" s="178">
        <f t="shared" si="318"/>
        <v>0</v>
      </c>
      <c r="U858" s="178">
        <f t="shared" si="318"/>
        <v>0</v>
      </c>
      <c r="V858" s="178">
        <f t="shared" si="318"/>
        <v>0</v>
      </c>
      <c r="W858" s="178">
        <f t="shared" si="318"/>
        <v>0</v>
      </c>
      <c r="X858" s="178">
        <f t="shared" si="318"/>
        <v>0</v>
      </c>
      <c r="Y858" s="178">
        <f t="shared" si="318"/>
        <v>0</v>
      </c>
      <c r="Z858" s="178">
        <f t="shared" si="318"/>
        <v>0</v>
      </c>
      <c r="AA858" s="178">
        <f t="shared" si="318"/>
        <v>0</v>
      </c>
      <c r="AB858" s="178">
        <f t="shared" si="318"/>
        <v>0</v>
      </c>
      <c r="AC858" s="178">
        <f t="shared" si="318"/>
        <v>0</v>
      </c>
      <c r="AD858" s="178">
        <f t="shared" si="318"/>
        <v>0</v>
      </c>
      <c r="AE858" s="178">
        <f t="shared" si="318"/>
        <v>0</v>
      </c>
      <c r="AF858" s="178">
        <f t="shared" si="318"/>
        <v>2.5846697051825707E-15</v>
      </c>
      <c r="AG858" s="178">
        <f t="shared" si="318"/>
        <v>2.636363099286222E-15</v>
      </c>
      <c r="AH858" s="178">
        <f t="shared" si="318"/>
        <v>2.6890903612719459E-15</v>
      </c>
      <c r="AI858" s="178">
        <f t="shared" si="318"/>
        <v>2.7428721684973852E-15</v>
      </c>
    </row>
    <row r="859" spans="1:35" s="154" customFormat="1" x14ac:dyDescent="0.35">
      <c r="A859" s="15"/>
      <c r="B859" s="15"/>
      <c r="C859" s="152"/>
      <c r="D859" s="153"/>
      <c r="E859" s="154" t="str">
        <f>'T&amp;E'!E$10</f>
        <v>Project model counter</v>
      </c>
      <c r="F859" s="154" t="str">
        <f>'T&amp;E'!F$10</f>
        <v>year #</v>
      </c>
      <c r="G859" s="155"/>
      <c r="H859" s="155"/>
      <c r="I859" s="154">
        <f>'T&amp;E'!I$10</f>
        <v>0</v>
      </c>
      <c r="J859" s="180"/>
      <c r="K859" s="154">
        <f>'T&amp;E'!K$10</f>
        <v>1</v>
      </c>
      <c r="L859" s="154">
        <f>'T&amp;E'!L$10</f>
        <v>2</v>
      </c>
      <c r="M859" s="154">
        <f>'T&amp;E'!M$10</f>
        <v>3</v>
      </c>
      <c r="N859" s="154">
        <f>'T&amp;E'!N$10</f>
        <v>4</v>
      </c>
      <c r="O859" s="154">
        <f>'T&amp;E'!O$10</f>
        <v>5</v>
      </c>
      <c r="P859" s="154">
        <f>'T&amp;E'!P$10</f>
        <v>6</v>
      </c>
      <c r="Q859" s="154">
        <f>'T&amp;E'!Q$10</f>
        <v>7</v>
      </c>
      <c r="R859" s="154">
        <f>'T&amp;E'!R$10</f>
        <v>8</v>
      </c>
      <c r="S859" s="154">
        <f>'T&amp;E'!S$10</f>
        <v>9</v>
      </c>
      <c r="T859" s="154">
        <f>'T&amp;E'!T$10</f>
        <v>10</v>
      </c>
      <c r="U859" s="154">
        <f>'T&amp;E'!U$10</f>
        <v>11</v>
      </c>
      <c r="V859" s="154">
        <f>'T&amp;E'!V$10</f>
        <v>12</v>
      </c>
      <c r="W859" s="154">
        <f>'T&amp;E'!W$10</f>
        <v>13</v>
      </c>
      <c r="X859" s="154">
        <f>'T&amp;E'!X$10</f>
        <v>14</v>
      </c>
      <c r="Y859" s="154">
        <f>'T&amp;E'!Y$10</f>
        <v>15</v>
      </c>
      <c r="Z859" s="154">
        <f>'T&amp;E'!Z$10</f>
        <v>16</v>
      </c>
      <c r="AA859" s="154">
        <f>'T&amp;E'!AA$10</f>
        <v>17</v>
      </c>
      <c r="AB859" s="154">
        <f>'T&amp;E'!AB$10</f>
        <v>18</v>
      </c>
      <c r="AC859" s="154">
        <f>'T&amp;E'!AC$10</f>
        <v>19</v>
      </c>
      <c r="AD859" s="154">
        <f>'T&amp;E'!AD$10</f>
        <v>20</v>
      </c>
      <c r="AE859" s="154">
        <f>'T&amp;E'!AE$10</f>
        <v>21</v>
      </c>
      <c r="AF859" s="154">
        <f>'T&amp;E'!AF$10</f>
        <v>22</v>
      </c>
      <c r="AG859" s="154">
        <f>'T&amp;E'!AG$10</f>
        <v>23</v>
      </c>
      <c r="AH859" s="154">
        <f>'T&amp;E'!AH$10</f>
        <v>24</v>
      </c>
      <c r="AI859" s="154">
        <f>'T&amp;E'!AI$10</f>
        <v>25</v>
      </c>
    </row>
    <row r="860" spans="1:35" s="84" customFormat="1" x14ac:dyDescent="0.35">
      <c r="A860" s="4"/>
      <c r="B860" s="4"/>
      <c r="C860" s="80"/>
      <c r="D860" s="81"/>
      <c r="E860" s="84" t="s">
        <v>727</v>
      </c>
      <c r="F860" s="84" t="s">
        <v>641</v>
      </c>
      <c r="G860" s="147"/>
      <c r="H860" s="147"/>
      <c r="I860" s="178">
        <f>SUM(K860:AI860)</f>
        <v>31.931343160306334</v>
      </c>
      <c r="J860" s="178"/>
      <c r="K860" s="178">
        <f>SUMIF($K859:K859,K859-$G$857,$K858:K858)</f>
        <v>0</v>
      </c>
      <c r="L860" s="178">
        <f>SUMIF($K859:L859,L859-$G$857,$K858:L858)</f>
        <v>0</v>
      </c>
      <c r="M860" s="178">
        <f>SUMIF($K859:M859,M859-$G$857,$K858:M858)</f>
        <v>0</v>
      </c>
      <c r="N860" s="178">
        <f>SUMIF($K859:N859,N859-$G$857,$K858:N858)</f>
        <v>0</v>
      </c>
      <c r="O860" s="178">
        <f>SUMIF($K859:O859,O859-$G$857,$K858:O858)</f>
        <v>7.1549999999999994</v>
      </c>
      <c r="P860" s="178">
        <f>SUMIF($K859:P859,P859-$G$857,$K858:P858)</f>
        <v>7.2980999999999998</v>
      </c>
      <c r="Q860" s="178">
        <f>SUMIF($K859:Q859,Q859-$G$857,$K858:Q858)</f>
        <v>17.478243160306334</v>
      </c>
      <c r="R860" s="178">
        <f>SUMIF($K859:R859,R859-$G$857,$K858:R858)</f>
        <v>0</v>
      </c>
      <c r="S860" s="178">
        <f>SUMIF($K859:S859,S859-$G$857,$K858:S858)</f>
        <v>0</v>
      </c>
      <c r="T860" s="178">
        <f>SUMIF($K859:T859,T859-$G$857,$K858:T858)</f>
        <v>0</v>
      </c>
      <c r="U860" s="178">
        <f>SUMIF($K859:U859,U859-$G$857,$K858:U858)</f>
        <v>0</v>
      </c>
      <c r="V860" s="178">
        <f>SUMIF($K859:V859,V859-$G$857,$K858:V858)</f>
        <v>0</v>
      </c>
      <c r="W860" s="178">
        <f>SUMIF($K859:W859,W859-$G$857,$K858:W858)</f>
        <v>0</v>
      </c>
      <c r="X860" s="178">
        <f>SUMIF($K859:X859,X859-$G$857,$K858:X858)</f>
        <v>0</v>
      </c>
      <c r="Y860" s="178">
        <f>SUMIF($K859:Y859,Y859-$G$857,$K858:Y858)</f>
        <v>0</v>
      </c>
      <c r="Z860" s="178">
        <f>SUMIF($K859:Z859,Z859-$G$857,$K858:Z858)</f>
        <v>0</v>
      </c>
      <c r="AA860" s="178">
        <f>SUMIF($K859:AA859,AA859-$G$857,$K858:AA858)</f>
        <v>0</v>
      </c>
      <c r="AB860" s="178">
        <f>SUMIF($K859:AB859,AB859-$G$857,$K858:AB858)</f>
        <v>0</v>
      </c>
      <c r="AC860" s="178">
        <f>SUMIF($K859:AC859,AC859-$G$857,$K858:AC858)</f>
        <v>0</v>
      </c>
      <c r="AD860" s="178">
        <f>SUMIF($K859:AD859,AD859-$G$857,$K858:AD858)</f>
        <v>0</v>
      </c>
      <c r="AE860" s="178">
        <f>SUMIF($K859:AE859,AE859-$G$857,$K858:AE858)</f>
        <v>0</v>
      </c>
      <c r="AF860" s="178">
        <f>SUMIF($K859:AF859,AF859-$G$857,$K858:AF858)</f>
        <v>0</v>
      </c>
      <c r="AG860" s="178">
        <f>SUMIF($K859:AG859,AG859-$G$857,$K858:AG858)</f>
        <v>0</v>
      </c>
      <c r="AH860" s="178">
        <f>SUMIF($K859:AH859,AH859-$G$857,$K858:AH858)</f>
        <v>0</v>
      </c>
      <c r="AI860" s="178">
        <f>SUMIF($K859:AI859,AI859-$G$857,$K858:AI858)</f>
        <v>0</v>
      </c>
    </row>
    <row r="862" spans="1:35" x14ac:dyDescent="0.35">
      <c r="D862" s="87" t="s">
        <v>779</v>
      </c>
    </row>
    <row r="863" spans="1:35" x14ac:dyDescent="0.35">
      <c r="E863" s="46" t="str">
        <f>E$860</f>
        <v>Tax loss due to expire in nominal terms (benchmark)</v>
      </c>
      <c r="F863" s="46" t="str">
        <f>F$860</f>
        <v>M$, nominal</v>
      </c>
      <c r="I863" s="178">
        <f>I$860</f>
        <v>31.931343160306334</v>
      </c>
      <c r="J863" s="178"/>
      <c r="K863" s="178">
        <f t="shared" ref="K863:AI863" si="319">K$860</f>
        <v>0</v>
      </c>
      <c r="L863" s="178">
        <f t="shared" si="319"/>
        <v>0</v>
      </c>
      <c r="M863" s="178">
        <f t="shared" si="319"/>
        <v>0</v>
      </c>
      <c r="N863" s="178">
        <f t="shared" si="319"/>
        <v>0</v>
      </c>
      <c r="O863" s="178">
        <f t="shared" si="319"/>
        <v>7.1549999999999994</v>
      </c>
      <c r="P863" s="178">
        <f t="shared" si="319"/>
        <v>7.2980999999999998</v>
      </c>
      <c r="Q863" s="178">
        <f t="shared" si="319"/>
        <v>17.478243160306334</v>
      </c>
      <c r="R863" s="178">
        <f t="shared" si="319"/>
        <v>0</v>
      </c>
      <c r="S863" s="178">
        <f t="shared" si="319"/>
        <v>0</v>
      </c>
      <c r="T863" s="178">
        <f t="shared" si="319"/>
        <v>0</v>
      </c>
      <c r="U863" s="178">
        <f t="shared" si="319"/>
        <v>0</v>
      </c>
      <c r="V863" s="178">
        <f t="shared" si="319"/>
        <v>0</v>
      </c>
      <c r="W863" s="178">
        <f t="shared" si="319"/>
        <v>0</v>
      </c>
      <c r="X863" s="178">
        <f t="shared" si="319"/>
        <v>0</v>
      </c>
      <c r="Y863" s="178">
        <f t="shared" si="319"/>
        <v>0</v>
      </c>
      <c r="Z863" s="178">
        <f t="shared" si="319"/>
        <v>0</v>
      </c>
      <c r="AA863" s="178">
        <f t="shared" si="319"/>
        <v>0</v>
      </c>
      <c r="AB863" s="178">
        <f t="shared" si="319"/>
        <v>0</v>
      </c>
      <c r="AC863" s="178">
        <f t="shared" si="319"/>
        <v>0</v>
      </c>
      <c r="AD863" s="178">
        <f t="shared" si="319"/>
        <v>0</v>
      </c>
      <c r="AE863" s="178">
        <f t="shared" si="319"/>
        <v>0</v>
      </c>
      <c r="AF863" s="178">
        <f t="shared" si="319"/>
        <v>0</v>
      </c>
      <c r="AG863" s="178">
        <f t="shared" si="319"/>
        <v>0</v>
      </c>
      <c r="AH863" s="178">
        <f t="shared" si="319"/>
        <v>0</v>
      </c>
      <c r="AI863" s="178">
        <f t="shared" si="319"/>
        <v>0</v>
      </c>
    </row>
    <row r="864" spans="1:35" s="84" customFormat="1" x14ac:dyDescent="0.35">
      <c r="A864" s="4"/>
      <c r="B864" s="4"/>
      <c r="C864" s="80"/>
      <c r="D864" s="81"/>
      <c r="E864" s="84" t="s">
        <v>728</v>
      </c>
      <c r="F864" s="84" t="s">
        <v>641</v>
      </c>
      <c r="G864" s="147"/>
      <c r="H864" s="147"/>
      <c r="I864" s="178"/>
      <c r="J864" s="178"/>
      <c r="K864" s="178">
        <f>SUM($K863:K863)</f>
        <v>0</v>
      </c>
      <c r="L864" s="178">
        <f>SUM($K863:L863)</f>
        <v>0</v>
      </c>
      <c r="M864" s="178">
        <f>SUM($K863:M863)</f>
        <v>0</v>
      </c>
      <c r="N864" s="178">
        <f>SUM($K863:N863)</f>
        <v>0</v>
      </c>
      <c r="O864" s="178">
        <f>SUM($K863:O863)</f>
        <v>7.1549999999999994</v>
      </c>
      <c r="P864" s="178">
        <f>SUM($K863:P863)</f>
        <v>14.453099999999999</v>
      </c>
      <c r="Q864" s="178">
        <f>SUM($K863:Q863)</f>
        <v>31.931343160306334</v>
      </c>
      <c r="R864" s="178">
        <f>SUM($K863:R863)</f>
        <v>31.931343160306334</v>
      </c>
      <c r="S864" s="178">
        <f>SUM($K863:S863)</f>
        <v>31.931343160306334</v>
      </c>
      <c r="T864" s="178">
        <f>SUM($K863:T863)</f>
        <v>31.931343160306334</v>
      </c>
      <c r="U864" s="178">
        <f>SUM($K863:U863)</f>
        <v>31.931343160306334</v>
      </c>
      <c r="V864" s="178">
        <f>SUM($K863:V863)</f>
        <v>31.931343160306334</v>
      </c>
      <c r="W864" s="178">
        <f>SUM($K863:W863)</f>
        <v>31.931343160306334</v>
      </c>
      <c r="X864" s="178">
        <f>SUM($K863:X863)</f>
        <v>31.931343160306334</v>
      </c>
      <c r="Y864" s="178">
        <f>SUM($K863:Y863)</f>
        <v>31.931343160306334</v>
      </c>
      <c r="Z864" s="178">
        <f>SUM($K863:Z863)</f>
        <v>31.931343160306334</v>
      </c>
      <c r="AA864" s="178">
        <f>SUM($K863:AA863)</f>
        <v>31.931343160306334</v>
      </c>
      <c r="AB864" s="178">
        <f>SUM($K863:AB863)</f>
        <v>31.931343160306334</v>
      </c>
      <c r="AC864" s="178">
        <f>SUM($K863:AC863)</f>
        <v>31.931343160306334</v>
      </c>
      <c r="AD864" s="178">
        <f>SUM($K863:AD863)</f>
        <v>31.931343160306334</v>
      </c>
      <c r="AE864" s="178">
        <f>SUM($K863:AE863)</f>
        <v>31.931343160306334</v>
      </c>
      <c r="AF864" s="178">
        <f>SUM($K863:AF863)</f>
        <v>31.931343160306334</v>
      </c>
      <c r="AG864" s="178">
        <f>SUM($K863:AG863)</f>
        <v>31.931343160306334</v>
      </c>
      <c r="AH864" s="178">
        <f>SUM($K863:AH863)</f>
        <v>31.931343160306334</v>
      </c>
      <c r="AI864" s="178">
        <f>SUM($K863:AI863)</f>
        <v>31.931343160306334</v>
      </c>
    </row>
    <row r="866" spans="1:35" x14ac:dyDescent="0.35">
      <c r="D866" s="87" t="s">
        <v>780</v>
      </c>
    </row>
    <row r="867" spans="1:35" x14ac:dyDescent="0.35">
      <c r="E867" s="46" t="str">
        <f>E$850</f>
        <v>Pre-tax profit in nominal terms (benchmark)</v>
      </c>
      <c r="F867" s="46" t="str">
        <f>F$850</f>
        <v>M$, nominal</v>
      </c>
      <c r="I867" s="178">
        <f>I$850</f>
        <v>529.42590841567687</v>
      </c>
      <c r="J867" s="178"/>
      <c r="K867" s="178">
        <f t="shared" ref="K867:AI867" si="320">K$850</f>
        <v>0</v>
      </c>
      <c r="L867" s="178">
        <f t="shared" si="320"/>
        <v>0</v>
      </c>
      <c r="M867" s="178">
        <f t="shared" si="320"/>
        <v>0</v>
      </c>
      <c r="N867" s="178">
        <f t="shared" si="320"/>
        <v>8.1510876020292802</v>
      </c>
      <c r="O867" s="178">
        <f t="shared" si="320"/>
        <v>9.8319846547555869</v>
      </c>
      <c r="P867" s="178">
        <f t="shared" si="320"/>
        <v>11.568627654550127</v>
      </c>
      <c r="Q867" s="178">
        <f t="shared" si="320"/>
        <v>13.362574080474548</v>
      </c>
      <c r="R867" s="178">
        <f t="shared" si="320"/>
        <v>15.215421412374113</v>
      </c>
      <c r="S867" s="178">
        <f t="shared" si="320"/>
        <v>17.128808107917489</v>
      </c>
      <c r="T867" s="178">
        <f t="shared" si="320"/>
        <v>19.10441460271764</v>
      </c>
      <c r="U867" s="178">
        <f t="shared" si="320"/>
        <v>19.897977894771998</v>
      </c>
      <c r="V867" s="178">
        <f t="shared" si="320"/>
        <v>20.707412452667427</v>
      </c>
      <c r="W867" s="178">
        <f t="shared" si="320"/>
        <v>42.106785701720788</v>
      </c>
      <c r="X867" s="178">
        <f t="shared" si="320"/>
        <v>42.948921415755201</v>
      </c>
      <c r="Y867" s="178">
        <f t="shared" si="320"/>
        <v>43.807899844070306</v>
      </c>
      <c r="Z867" s="178">
        <f t="shared" si="320"/>
        <v>44.684057840951702</v>
      </c>
      <c r="AA867" s="178">
        <f t="shared" si="320"/>
        <v>45.577738997770744</v>
      </c>
      <c r="AB867" s="178">
        <f t="shared" si="320"/>
        <v>46.489293777726161</v>
      </c>
      <c r="AC867" s="178">
        <f t="shared" si="320"/>
        <v>47.419079653280683</v>
      </c>
      <c r="AD867" s="178">
        <f t="shared" si="320"/>
        <v>50.433156136425481</v>
      </c>
      <c r="AE867" s="178">
        <f t="shared" si="320"/>
        <v>30.990666585717552</v>
      </c>
      <c r="AF867" s="178">
        <f t="shared" si="320"/>
        <v>0</v>
      </c>
      <c r="AG867" s="178">
        <f t="shared" si="320"/>
        <v>0</v>
      </c>
      <c r="AH867" s="178">
        <f t="shared" si="320"/>
        <v>0</v>
      </c>
      <c r="AI867" s="178">
        <f t="shared" si="320"/>
        <v>0</v>
      </c>
    </row>
    <row r="868" spans="1:35" s="218" customFormat="1" x14ac:dyDescent="0.35">
      <c r="A868" s="43"/>
      <c r="B868" s="43"/>
      <c r="C868" s="216"/>
      <c r="D868" s="217"/>
      <c r="E868" s="218" t="str">
        <f>E$881</f>
        <v>BEG tax loss carry forward balance in nominal terms (benchmark)</v>
      </c>
      <c r="F868" s="218" t="str">
        <f>F$881</f>
        <v>M$, nominal</v>
      </c>
      <c r="G868" s="219"/>
      <c r="I868" s="213">
        <f>I$881</f>
        <v>0</v>
      </c>
      <c r="J868" s="213"/>
      <c r="K868" s="213">
        <f t="shared" ref="K868:AI868" si="321">K$881</f>
        <v>0</v>
      </c>
      <c r="L868" s="213">
        <f t="shared" si="321"/>
        <v>7.1549999999999994</v>
      </c>
      <c r="M868" s="213">
        <f t="shared" si="321"/>
        <v>14.453099999999999</v>
      </c>
      <c r="N868" s="213">
        <f t="shared" si="321"/>
        <v>31.931343160306334</v>
      </c>
      <c r="O868" s="213">
        <f t="shared" si="321"/>
        <v>23.780255558277055</v>
      </c>
      <c r="P868" s="213">
        <f t="shared" si="321"/>
        <v>13.948270903521468</v>
      </c>
      <c r="Q868" s="213">
        <f t="shared" si="321"/>
        <v>2.3796432489713411</v>
      </c>
      <c r="R868" s="213">
        <f t="shared" si="321"/>
        <v>0</v>
      </c>
      <c r="S868" s="213">
        <f t="shared" si="321"/>
        <v>0</v>
      </c>
      <c r="T868" s="213">
        <f t="shared" si="321"/>
        <v>0</v>
      </c>
      <c r="U868" s="213">
        <f t="shared" si="321"/>
        <v>0</v>
      </c>
      <c r="V868" s="213">
        <f t="shared" si="321"/>
        <v>0</v>
      </c>
      <c r="W868" s="213">
        <f t="shared" si="321"/>
        <v>0</v>
      </c>
      <c r="X868" s="213">
        <f t="shared" si="321"/>
        <v>0</v>
      </c>
      <c r="Y868" s="213">
        <f t="shared" si="321"/>
        <v>0</v>
      </c>
      <c r="Z868" s="213">
        <f t="shared" si="321"/>
        <v>0</v>
      </c>
      <c r="AA868" s="213">
        <f t="shared" si="321"/>
        <v>0</v>
      </c>
      <c r="AB868" s="213">
        <f t="shared" si="321"/>
        <v>0</v>
      </c>
      <c r="AC868" s="213">
        <f t="shared" si="321"/>
        <v>0</v>
      </c>
      <c r="AD868" s="213">
        <f t="shared" si="321"/>
        <v>0</v>
      </c>
      <c r="AE868" s="213">
        <f t="shared" si="321"/>
        <v>0</v>
      </c>
      <c r="AF868" s="213">
        <f t="shared" si="321"/>
        <v>0</v>
      </c>
      <c r="AG868" s="213">
        <f t="shared" si="321"/>
        <v>2.5846697051825707E-15</v>
      </c>
      <c r="AH868" s="213">
        <f t="shared" si="321"/>
        <v>5.2210328044687927E-15</v>
      </c>
      <c r="AI868" s="213">
        <f t="shared" si="321"/>
        <v>7.9101231657407391E-15</v>
      </c>
    </row>
    <row r="869" spans="1:35" x14ac:dyDescent="0.35">
      <c r="E869" s="46" t="s">
        <v>729</v>
      </c>
      <c r="F869" s="84" t="s">
        <v>641</v>
      </c>
      <c r="I869" s="178">
        <f>SUM(K869:AI869)</f>
        <v>31.931343160306334</v>
      </c>
      <c r="J869" s="178"/>
      <c r="K869" s="178">
        <f>MIN(K867,K868)</f>
        <v>0</v>
      </c>
      <c r="L869" s="178">
        <f t="shared" ref="L869:AI869" si="322">MIN(L867,L868)</f>
        <v>0</v>
      </c>
      <c r="M869" s="178">
        <f t="shared" si="322"/>
        <v>0</v>
      </c>
      <c r="N869" s="178">
        <f t="shared" si="322"/>
        <v>8.1510876020292802</v>
      </c>
      <c r="O869" s="178">
        <f t="shared" si="322"/>
        <v>9.8319846547555869</v>
      </c>
      <c r="P869" s="178">
        <f t="shared" si="322"/>
        <v>11.568627654550127</v>
      </c>
      <c r="Q869" s="178">
        <f t="shared" si="322"/>
        <v>2.3796432489713411</v>
      </c>
      <c r="R869" s="178">
        <f t="shared" si="322"/>
        <v>0</v>
      </c>
      <c r="S869" s="178">
        <f t="shared" si="322"/>
        <v>0</v>
      </c>
      <c r="T869" s="178">
        <f t="shared" si="322"/>
        <v>0</v>
      </c>
      <c r="U869" s="178">
        <f t="shared" si="322"/>
        <v>0</v>
      </c>
      <c r="V869" s="178">
        <f t="shared" si="322"/>
        <v>0</v>
      </c>
      <c r="W869" s="178">
        <f t="shared" si="322"/>
        <v>0</v>
      </c>
      <c r="X869" s="178">
        <f t="shared" si="322"/>
        <v>0</v>
      </c>
      <c r="Y869" s="178">
        <f t="shared" si="322"/>
        <v>0</v>
      </c>
      <c r="Z869" s="178">
        <f t="shared" si="322"/>
        <v>0</v>
      </c>
      <c r="AA869" s="178">
        <f t="shared" si="322"/>
        <v>0</v>
      </c>
      <c r="AB869" s="178">
        <f t="shared" si="322"/>
        <v>0</v>
      </c>
      <c r="AC869" s="178">
        <f t="shared" si="322"/>
        <v>0</v>
      </c>
      <c r="AD869" s="178">
        <f t="shared" si="322"/>
        <v>0</v>
      </c>
      <c r="AE869" s="178">
        <f t="shared" si="322"/>
        <v>0</v>
      </c>
      <c r="AF869" s="178">
        <f t="shared" si="322"/>
        <v>0</v>
      </c>
      <c r="AG869" s="178">
        <f t="shared" si="322"/>
        <v>0</v>
      </c>
      <c r="AH869" s="178">
        <f t="shared" si="322"/>
        <v>0</v>
      </c>
      <c r="AI869" s="178">
        <f t="shared" si="322"/>
        <v>0</v>
      </c>
    </row>
    <row r="871" spans="1:35" x14ac:dyDescent="0.35">
      <c r="D871" s="87" t="s">
        <v>781</v>
      </c>
    </row>
    <row r="872" spans="1:35" x14ac:dyDescent="0.35">
      <c r="E872" s="46" t="str">
        <f>E$869</f>
        <v>Utilised tax losses in nominal terms (benchmark)</v>
      </c>
      <c r="F872" s="46" t="str">
        <f>F$869</f>
        <v>M$, nominal</v>
      </c>
      <c r="I872" s="178">
        <f>I$869</f>
        <v>31.931343160306334</v>
      </c>
      <c r="J872" s="178"/>
      <c r="K872" s="178">
        <f t="shared" ref="K872:AI872" si="323">K$869</f>
        <v>0</v>
      </c>
      <c r="L872" s="178">
        <f t="shared" si="323"/>
        <v>0</v>
      </c>
      <c r="M872" s="178">
        <f t="shared" si="323"/>
        <v>0</v>
      </c>
      <c r="N872" s="178">
        <f t="shared" si="323"/>
        <v>8.1510876020292802</v>
      </c>
      <c r="O872" s="178">
        <f t="shared" si="323"/>
        <v>9.8319846547555869</v>
      </c>
      <c r="P872" s="178">
        <f t="shared" si="323"/>
        <v>11.568627654550127</v>
      </c>
      <c r="Q872" s="178">
        <f t="shared" si="323"/>
        <v>2.3796432489713411</v>
      </c>
      <c r="R872" s="178">
        <f t="shared" si="323"/>
        <v>0</v>
      </c>
      <c r="S872" s="178">
        <f t="shared" si="323"/>
        <v>0</v>
      </c>
      <c r="T872" s="178">
        <f t="shared" si="323"/>
        <v>0</v>
      </c>
      <c r="U872" s="178">
        <f t="shared" si="323"/>
        <v>0</v>
      </c>
      <c r="V872" s="178">
        <f t="shared" si="323"/>
        <v>0</v>
      </c>
      <c r="W872" s="178">
        <f t="shared" si="323"/>
        <v>0</v>
      </c>
      <c r="X872" s="178">
        <f t="shared" si="323"/>
        <v>0</v>
      </c>
      <c r="Y872" s="178">
        <f t="shared" si="323"/>
        <v>0</v>
      </c>
      <c r="Z872" s="178">
        <f t="shared" si="323"/>
        <v>0</v>
      </c>
      <c r="AA872" s="178">
        <f t="shared" si="323"/>
        <v>0</v>
      </c>
      <c r="AB872" s="178">
        <f t="shared" si="323"/>
        <v>0</v>
      </c>
      <c r="AC872" s="178">
        <f t="shared" si="323"/>
        <v>0</v>
      </c>
      <c r="AD872" s="178">
        <f t="shared" si="323"/>
        <v>0</v>
      </c>
      <c r="AE872" s="178">
        <f t="shared" si="323"/>
        <v>0</v>
      </c>
      <c r="AF872" s="178">
        <f t="shared" si="323"/>
        <v>0</v>
      </c>
      <c r="AG872" s="178">
        <f t="shared" si="323"/>
        <v>0</v>
      </c>
      <c r="AH872" s="178">
        <f t="shared" si="323"/>
        <v>0</v>
      </c>
      <c r="AI872" s="178">
        <f t="shared" si="323"/>
        <v>0</v>
      </c>
    </row>
    <row r="873" spans="1:35" s="84" customFormat="1" x14ac:dyDescent="0.35">
      <c r="A873" s="4"/>
      <c r="B873" s="4"/>
      <c r="C873" s="80"/>
      <c r="D873" s="81"/>
      <c r="E873" s="84" t="s">
        <v>730</v>
      </c>
      <c r="F873" s="84" t="s">
        <v>641</v>
      </c>
      <c r="G873" s="147"/>
      <c r="H873" s="147"/>
      <c r="I873" s="178"/>
      <c r="J873" s="178"/>
      <c r="K873" s="178">
        <f>SUM($K872:K872)</f>
        <v>0</v>
      </c>
      <c r="L873" s="178">
        <f>SUM($K872:L872)</f>
        <v>0</v>
      </c>
      <c r="M873" s="178">
        <f>SUM($K872:M872)</f>
        <v>0</v>
      </c>
      <c r="N873" s="178">
        <f>SUM($K872:N872)</f>
        <v>8.1510876020292802</v>
      </c>
      <c r="O873" s="178">
        <f>SUM($K872:O872)</f>
        <v>17.983072256784865</v>
      </c>
      <c r="P873" s="178">
        <f>SUM($K872:P872)</f>
        <v>29.551699911334993</v>
      </c>
      <c r="Q873" s="178">
        <f>SUM($K872:Q872)</f>
        <v>31.931343160306334</v>
      </c>
      <c r="R873" s="178">
        <f>SUM($K872:R872)</f>
        <v>31.931343160306334</v>
      </c>
      <c r="S873" s="178">
        <f>SUM($K872:S872)</f>
        <v>31.931343160306334</v>
      </c>
      <c r="T873" s="178">
        <f>SUM($K872:T872)</f>
        <v>31.931343160306334</v>
      </c>
      <c r="U873" s="178">
        <f>SUM($K872:U872)</f>
        <v>31.931343160306334</v>
      </c>
      <c r="V873" s="178">
        <f>SUM($K872:V872)</f>
        <v>31.931343160306334</v>
      </c>
      <c r="W873" s="178">
        <f>SUM($K872:W872)</f>
        <v>31.931343160306334</v>
      </c>
      <c r="X873" s="178">
        <f>SUM($K872:X872)</f>
        <v>31.931343160306334</v>
      </c>
      <c r="Y873" s="178">
        <f>SUM($K872:Y872)</f>
        <v>31.931343160306334</v>
      </c>
      <c r="Z873" s="178">
        <f>SUM($K872:Z872)</f>
        <v>31.931343160306334</v>
      </c>
      <c r="AA873" s="178">
        <f>SUM($K872:AA872)</f>
        <v>31.931343160306334</v>
      </c>
      <c r="AB873" s="178">
        <f>SUM($K872:AB872)</f>
        <v>31.931343160306334</v>
      </c>
      <c r="AC873" s="178">
        <f>SUM($K872:AC872)</f>
        <v>31.931343160306334</v>
      </c>
      <c r="AD873" s="178">
        <f>SUM($K872:AD872)</f>
        <v>31.931343160306334</v>
      </c>
      <c r="AE873" s="178">
        <f>SUM($K872:AE872)</f>
        <v>31.931343160306334</v>
      </c>
      <c r="AF873" s="178">
        <f>SUM($K872:AF872)</f>
        <v>31.931343160306334</v>
      </c>
      <c r="AG873" s="178">
        <f>SUM($K872:AG872)</f>
        <v>31.931343160306334</v>
      </c>
      <c r="AH873" s="178">
        <f>SUM($K872:AH872)</f>
        <v>31.931343160306334</v>
      </c>
      <c r="AI873" s="178">
        <f>SUM($K872:AI872)</f>
        <v>31.931343160306334</v>
      </c>
    </row>
    <row r="875" spans="1:35" x14ac:dyDescent="0.35">
      <c r="D875" s="87" t="s">
        <v>782</v>
      </c>
    </row>
    <row r="876" spans="1:35" x14ac:dyDescent="0.35">
      <c r="E876" s="46" t="str">
        <f>E$864</f>
        <v>Cumulative tax loss due to expire in nominal terms (benchmark)</v>
      </c>
      <c r="F876" s="46" t="str">
        <f>F$864</f>
        <v>M$, nominal</v>
      </c>
      <c r="K876" s="178">
        <f t="shared" ref="K876:AI876" si="324">K$864</f>
        <v>0</v>
      </c>
      <c r="L876" s="178">
        <f t="shared" si="324"/>
        <v>0</v>
      </c>
      <c r="M876" s="178">
        <f t="shared" si="324"/>
        <v>0</v>
      </c>
      <c r="N876" s="178">
        <f t="shared" si="324"/>
        <v>0</v>
      </c>
      <c r="O876" s="178">
        <f t="shared" si="324"/>
        <v>7.1549999999999994</v>
      </c>
      <c r="P876" s="178">
        <f t="shared" si="324"/>
        <v>14.453099999999999</v>
      </c>
      <c r="Q876" s="178">
        <f t="shared" si="324"/>
        <v>31.931343160306334</v>
      </c>
      <c r="R876" s="178">
        <f t="shared" si="324"/>
        <v>31.931343160306334</v>
      </c>
      <c r="S876" s="178">
        <f t="shared" si="324"/>
        <v>31.931343160306334</v>
      </c>
      <c r="T876" s="178">
        <f t="shared" si="324"/>
        <v>31.931343160306334</v>
      </c>
      <c r="U876" s="178">
        <f t="shared" si="324"/>
        <v>31.931343160306334</v>
      </c>
      <c r="V876" s="178">
        <f t="shared" si="324"/>
        <v>31.931343160306334</v>
      </c>
      <c r="W876" s="178">
        <f t="shared" si="324"/>
        <v>31.931343160306334</v>
      </c>
      <c r="X876" s="178">
        <f t="shared" si="324"/>
        <v>31.931343160306334</v>
      </c>
      <c r="Y876" s="178">
        <f t="shared" si="324"/>
        <v>31.931343160306334</v>
      </c>
      <c r="Z876" s="178">
        <f t="shared" si="324"/>
        <v>31.931343160306334</v>
      </c>
      <c r="AA876" s="178">
        <f t="shared" si="324"/>
        <v>31.931343160306334</v>
      </c>
      <c r="AB876" s="178">
        <f t="shared" si="324"/>
        <v>31.931343160306334</v>
      </c>
      <c r="AC876" s="178">
        <f t="shared" si="324"/>
        <v>31.931343160306334</v>
      </c>
      <c r="AD876" s="178">
        <f t="shared" si="324"/>
        <v>31.931343160306334</v>
      </c>
      <c r="AE876" s="178">
        <f t="shared" si="324"/>
        <v>31.931343160306334</v>
      </c>
      <c r="AF876" s="178">
        <f t="shared" si="324"/>
        <v>31.931343160306334</v>
      </c>
      <c r="AG876" s="178">
        <f t="shared" si="324"/>
        <v>31.931343160306334</v>
      </c>
      <c r="AH876" s="178">
        <f t="shared" si="324"/>
        <v>31.931343160306334</v>
      </c>
      <c r="AI876" s="178">
        <f t="shared" si="324"/>
        <v>31.931343160306334</v>
      </c>
    </row>
    <row r="877" spans="1:35" x14ac:dyDescent="0.35">
      <c r="E877" s="46" t="str">
        <f>E$873</f>
        <v>Cumulative utilized tax losses in nominal terms (benchmark)</v>
      </c>
      <c r="F877" s="46" t="str">
        <f>F$873</f>
        <v>M$, nominal</v>
      </c>
      <c r="K877" s="178">
        <f t="shared" ref="K877:AI877" si="325">K$873</f>
        <v>0</v>
      </c>
      <c r="L877" s="178">
        <f t="shared" si="325"/>
        <v>0</v>
      </c>
      <c r="M877" s="178">
        <f t="shared" si="325"/>
        <v>0</v>
      </c>
      <c r="N877" s="178">
        <f t="shared" si="325"/>
        <v>8.1510876020292802</v>
      </c>
      <c r="O877" s="178">
        <f t="shared" si="325"/>
        <v>17.983072256784865</v>
      </c>
      <c r="P877" s="178">
        <f t="shared" si="325"/>
        <v>29.551699911334993</v>
      </c>
      <c r="Q877" s="178">
        <f t="shared" si="325"/>
        <v>31.931343160306334</v>
      </c>
      <c r="R877" s="178">
        <f t="shared" si="325"/>
        <v>31.931343160306334</v>
      </c>
      <c r="S877" s="178">
        <f t="shared" si="325"/>
        <v>31.931343160306334</v>
      </c>
      <c r="T877" s="178">
        <f t="shared" si="325"/>
        <v>31.931343160306334</v>
      </c>
      <c r="U877" s="178">
        <f t="shared" si="325"/>
        <v>31.931343160306334</v>
      </c>
      <c r="V877" s="178">
        <f t="shared" si="325"/>
        <v>31.931343160306334</v>
      </c>
      <c r="W877" s="178">
        <f t="shared" si="325"/>
        <v>31.931343160306334</v>
      </c>
      <c r="X877" s="178">
        <f t="shared" si="325"/>
        <v>31.931343160306334</v>
      </c>
      <c r="Y877" s="178">
        <f t="shared" si="325"/>
        <v>31.931343160306334</v>
      </c>
      <c r="Z877" s="178">
        <f t="shared" si="325"/>
        <v>31.931343160306334</v>
      </c>
      <c r="AA877" s="178">
        <f t="shared" si="325"/>
        <v>31.931343160306334</v>
      </c>
      <c r="AB877" s="178">
        <f t="shared" si="325"/>
        <v>31.931343160306334</v>
      </c>
      <c r="AC877" s="178">
        <f t="shared" si="325"/>
        <v>31.931343160306334</v>
      </c>
      <c r="AD877" s="178">
        <f t="shared" si="325"/>
        <v>31.931343160306334</v>
      </c>
      <c r="AE877" s="178">
        <f t="shared" si="325"/>
        <v>31.931343160306334</v>
      </c>
      <c r="AF877" s="178">
        <f t="shared" si="325"/>
        <v>31.931343160306334</v>
      </c>
      <c r="AG877" s="178">
        <f t="shared" si="325"/>
        <v>31.931343160306334</v>
      </c>
      <c r="AH877" s="178">
        <f t="shared" si="325"/>
        <v>31.931343160306334</v>
      </c>
      <c r="AI877" s="178">
        <f t="shared" si="325"/>
        <v>31.931343160306334</v>
      </c>
    </row>
    <row r="878" spans="1:35" x14ac:dyDescent="0.35">
      <c r="E878" s="46" t="s">
        <v>731</v>
      </c>
      <c r="F878" s="84" t="s">
        <v>641</v>
      </c>
      <c r="I878" s="178">
        <f>SUM(K878:AI878)</f>
        <v>0</v>
      </c>
      <c r="K878" s="178">
        <f>MAX(0,K876-K877-SUM($J878:J878))</f>
        <v>0</v>
      </c>
      <c r="L878" s="178">
        <f>MAX(0,L876-L877-SUM($J878:K878))</f>
        <v>0</v>
      </c>
      <c r="M878" s="178">
        <f>MAX(0,M876-M877-SUM($J878:L878))</f>
        <v>0</v>
      </c>
      <c r="N878" s="178">
        <f>MAX(0,N876-N877-SUM($J878:M878))</f>
        <v>0</v>
      </c>
      <c r="O878" s="178">
        <f>MAX(0,O876-O877-SUM($J878:N878))</f>
        <v>0</v>
      </c>
      <c r="P878" s="178">
        <f>MAX(0,P876-P877-SUM($J878:O878))</f>
        <v>0</v>
      </c>
      <c r="Q878" s="178">
        <f>MAX(0,Q876-Q877-SUM($J878:P878))</f>
        <v>0</v>
      </c>
      <c r="R878" s="178">
        <f>MAX(0,R876-R877-SUM($J878:Q878))</f>
        <v>0</v>
      </c>
      <c r="S878" s="178">
        <f>MAX(0,S876-S877-SUM($J878:R878))</f>
        <v>0</v>
      </c>
      <c r="T878" s="178">
        <f>MAX(0,T876-T877-SUM($J878:S878))</f>
        <v>0</v>
      </c>
      <c r="U878" s="178">
        <f>MAX(0,U876-U877-SUM($J878:T878))</f>
        <v>0</v>
      </c>
      <c r="V878" s="178">
        <f>MAX(0,V876-V877-SUM($J878:U878))</f>
        <v>0</v>
      </c>
      <c r="W878" s="178">
        <f>MAX(0,W876-W877-SUM($J878:V878))</f>
        <v>0</v>
      </c>
      <c r="X878" s="178">
        <f>MAX(0,X876-X877-SUM($J878:W878))</f>
        <v>0</v>
      </c>
      <c r="Y878" s="178">
        <f>MAX(0,Y876-Y877-SUM($J878:X878))</f>
        <v>0</v>
      </c>
      <c r="Z878" s="178">
        <f>MAX(0,Z876-Z877-SUM($J878:Y878))</f>
        <v>0</v>
      </c>
      <c r="AA878" s="178">
        <f>MAX(0,AA876-AA877-SUM($J878:Z878))</f>
        <v>0</v>
      </c>
      <c r="AB878" s="178">
        <f>MAX(0,AB876-AB877-SUM($J878:AA878))</f>
        <v>0</v>
      </c>
      <c r="AC878" s="178">
        <f>MAX(0,AC876-AC877-SUM($J878:AB878))</f>
        <v>0</v>
      </c>
      <c r="AD878" s="178">
        <f>MAX(0,AD876-AD877-SUM($J878:AC878))</f>
        <v>0</v>
      </c>
      <c r="AE878" s="178">
        <f>MAX(0,AE876-AE877-SUM($J878:AD878))</f>
        <v>0</v>
      </c>
      <c r="AF878" s="178">
        <f>MAX(0,AF876-AF877-SUM($J878:AE878))</f>
        <v>0</v>
      </c>
      <c r="AG878" s="178">
        <f>MAX(0,AG876-AG877-SUM($J878:AF878))</f>
        <v>0</v>
      </c>
      <c r="AH878" s="178">
        <f>MAX(0,AH876-AH877-SUM($J878:AG878))</f>
        <v>0</v>
      </c>
      <c r="AI878" s="178">
        <f>MAX(0,AI876-AI877-SUM($J878:AH878))</f>
        <v>0</v>
      </c>
    </row>
    <row r="880" spans="1:35" x14ac:dyDescent="0.35">
      <c r="D880" s="87" t="s">
        <v>783</v>
      </c>
    </row>
    <row r="881" spans="1:35" s="84" customFormat="1" x14ac:dyDescent="0.35">
      <c r="A881" s="4"/>
      <c r="B881" s="4"/>
      <c r="C881" s="80"/>
      <c r="D881" s="81"/>
      <c r="E881" s="84" t="s">
        <v>732</v>
      </c>
      <c r="F881" s="84" t="s">
        <v>641</v>
      </c>
      <c r="G881" s="147"/>
      <c r="H881" s="147"/>
      <c r="I881" s="178"/>
      <c r="J881" s="178"/>
      <c r="K881" s="178">
        <f>J885</f>
        <v>0</v>
      </c>
      <c r="L881" s="178">
        <f t="shared" ref="L881:AI881" si="326">K885</f>
        <v>7.1549999999999994</v>
      </c>
      <c r="M881" s="178">
        <f t="shared" si="326"/>
        <v>14.453099999999999</v>
      </c>
      <c r="N881" s="178">
        <f t="shared" si="326"/>
        <v>31.931343160306334</v>
      </c>
      <c r="O881" s="178">
        <f t="shared" si="326"/>
        <v>23.780255558277055</v>
      </c>
      <c r="P881" s="178">
        <f t="shared" si="326"/>
        <v>13.948270903521468</v>
      </c>
      <c r="Q881" s="178">
        <f t="shared" si="326"/>
        <v>2.3796432489713411</v>
      </c>
      <c r="R881" s="178">
        <f t="shared" si="326"/>
        <v>0</v>
      </c>
      <c r="S881" s="178">
        <f t="shared" si="326"/>
        <v>0</v>
      </c>
      <c r="T881" s="178">
        <f t="shared" si="326"/>
        <v>0</v>
      </c>
      <c r="U881" s="178">
        <f t="shared" si="326"/>
        <v>0</v>
      </c>
      <c r="V881" s="178">
        <f t="shared" si="326"/>
        <v>0</v>
      </c>
      <c r="W881" s="178">
        <f t="shared" si="326"/>
        <v>0</v>
      </c>
      <c r="X881" s="178">
        <f t="shared" si="326"/>
        <v>0</v>
      </c>
      <c r="Y881" s="178">
        <f t="shared" si="326"/>
        <v>0</v>
      </c>
      <c r="Z881" s="178">
        <f t="shared" si="326"/>
        <v>0</v>
      </c>
      <c r="AA881" s="178">
        <f t="shared" si="326"/>
        <v>0</v>
      </c>
      <c r="AB881" s="178">
        <f t="shared" si="326"/>
        <v>0</v>
      </c>
      <c r="AC881" s="178">
        <f t="shared" si="326"/>
        <v>0</v>
      </c>
      <c r="AD881" s="178">
        <f t="shared" si="326"/>
        <v>0</v>
      </c>
      <c r="AE881" s="178">
        <f t="shared" si="326"/>
        <v>0</v>
      </c>
      <c r="AF881" s="178">
        <f t="shared" si="326"/>
        <v>0</v>
      </c>
      <c r="AG881" s="178">
        <f t="shared" si="326"/>
        <v>2.5846697051825707E-15</v>
      </c>
      <c r="AH881" s="178">
        <f t="shared" si="326"/>
        <v>5.2210328044687927E-15</v>
      </c>
      <c r="AI881" s="178">
        <f t="shared" si="326"/>
        <v>7.9101231657407391E-15</v>
      </c>
    </row>
    <row r="882" spans="1:35" s="84" customFormat="1" x14ac:dyDescent="0.35">
      <c r="A882" s="4"/>
      <c r="B882" s="4"/>
      <c r="C882" s="80"/>
      <c r="D882" s="82" t="s">
        <v>45</v>
      </c>
      <c r="E882" s="84" t="str">
        <f>E$854</f>
        <v>Pre-tax loss in nominal terms (benchmark)</v>
      </c>
      <c r="F882" s="84" t="str">
        <f>F$854</f>
        <v>M$, nominal</v>
      </c>
      <c r="G882" s="147"/>
      <c r="H882" s="147"/>
      <c r="I882" s="178">
        <f>I$854</f>
        <v>31.931343160306348</v>
      </c>
      <c r="J882" s="178"/>
      <c r="K882" s="178">
        <f t="shared" ref="K882:AI882" si="327">K$854</f>
        <v>7.1549999999999994</v>
      </c>
      <c r="L882" s="178">
        <f t="shared" si="327"/>
        <v>7.2980999999999998</v>
      </c>
      <c r="M882" s="178">
        <f t="shared" si="327"/>
        <v>17.478243160306334</v>
      </c>
      <c r="N882" s="178">
        <f t="shared" si="327"/>
        <v>0</v>
      </c>
      <c r="O882" s="178">
        <f t="shared" si="327"/>
        <v>0</v>
      </c>
      <c r="P882" s="178">
        <f t="shared" si="327"/>
        <v>0</v>
      </c>
      <c r="Q882" s="178">
        <f t="shared" si="327"/>
        <v>0</v>
      </c>
      <c r="R882" s="178">
        <f t="shared" si="327"/>
        <v>0</v>
      </c>
      <c r="S882" s="178">
        <f t="shared" si="327"/>
        <v>0</v>
      </c>
      <c r="T882" s="178">
        <f t="shared" si="327"/>
        <v>0</v>
      </c>
      <c r="U882" s="178">
        <f t="shared" si="327"/>
        <v>0</v>
      </c>
      <c r="V882" s="178">
        <f t="shared" si="327"/>
        <v>0</v>
      </c>
      <c r="W882" s="178">
        <f t="shared" si="327"/>
        <v>0</v>
      </c>
      <c r="X882" s="178">
        <f t="shared" si="327"/>
        <v>0</v>
      </c>
      <c r="Y882" s="178">
        <f t="shared" si="327"/>
        <v>0</v>
      </c>
      <c r="Z882" s="178">
        <f t="shared" si="327"/>
        <v>0</v>
      </c>
      <c r="AA882" s="178">
        <f t="shared" si="327"/>
        <v>0</v>
      </c>
      <c r="AB882" s="178">
        <f t="shared" si="327"/>
        <v>0</v>
      </c>
      <c r="AC882" s="178">
        <f t="shared" si="327"/>
        <v>0</v>
      </c>
      <c r="AD882" s="178">
        <f t="shared" si="327"/>
        <v>0</v>
      </c>
      <c r="AE882" s="178">
        <f t="shared" si="327"/>
        <v>0</v>
      </c>
      <c r="AF882" s="178">
        <f t="shared" si="327"/>
        <v>2.5846697051825707E-15</v>
      </c>
      <c r="AG882" s="178">
        <f t="shared" si="327"/>
        <v>2.636363099286222E-15</v>
      </c>
      <c r="AH882" s="178">
        <f t="shared" si="327"/>
        <v>2.6890903612719459E-15</v>
      </c>
      <c r="AI882" s="178">
        <f t="shared" si="327"/>
        <v>2.7428721684973852E-15</v>
      </c>
    </row>
    <row r="883" spans="1:35" s="84" customFormat="1" x14ac:dyDescent="0.35">
      <c r="A883" s="4"/>
      <c r="B883" s="4"/>
      <c r="C883" s="80"/>
      <c r="D883" s="82" t="s">
        <v>41</v>
      </c>
      <c r="E883" s="84" t="str">
        <f>E$869</f>
        <v>Utilised tax losses in nominal terms (benchmark)</v>
      </c>
      <c r="F883" s="84" t="str">
        <f>F$869</f>
        <v>M$, nominal</v>
      </c>
      <c r="G883" s="147"/>
      <c r="H883" s="147"/>
      <c r="I883" s="178">
        <f>I$869</f>
        <v>31.931343160306334</v>
      </c>
      <c r="J883" s="178"/>
      <c r="K883" s="178">
        <f t="shared" ref="K883:AI883" si="328">K$869</f>
        <v>0</v>
      </c>
      <c r="L883" s="178">
        <f t="shared" si="328"/>
        <v>0</v>
      </c>
      <c r="M883" s="178">
        <f t="shared" si="328"/>
        <v>0</v>
      </c>
      <c r="N883" s="178">
        <f t="shared" si="328"/>
        <v>8.1510876020292802</v>
      </c>
      <c r="O883" s="178">
        <f t="shared" si="328"/>
        <v>9.8319846547555869</v>
      </c>
      <c r="P883" s="178">
        <f t="shared" si="328"/>
        <v>11.568627654550127</v>
      </c>
      <c r="Q883" s="178">
        <f t="shared" si="328"/>
        <v>2.3796432489713411</v>
      </c>
      <c r="R883" s="178">
        <f t="shared" si="328"/>
        <v>0</v>
      </c>
      <c r="S883" s="178">
        <f t="shared" si="328"/>
        <v>0</v>
      </c>
      <c r="T883" s="178">
        <f t="shared" si="328"/>
        <v>0</v>
      </c>
      <c r="U883" s="178">
        <f t="shared" si="328"/>
        <v>0</v>
      </c>
      <c r="V883" s="178">
        <f t="shared" si="328"/>
        <v>0</v>
      </c>
      <c r="W883" s="178">
        <f t="shared" si="328"/>
        <v>0</v>
      </c>
      <c r="X883" s="178">
        <f t="shared" si="328"/>
        <v>0</v>
      </c>
      <c r="Y883" s="178">
        <f t="shared" si="328"/>
        <v>0</v>
      </c>
      <c r="Z883" s="178">
        <f t="shared" si="328"/>
        <v>0</v>
      </c>
      <c r="AA883" s="178">
        <f t="shared" si="328"/>
        <v>0</v>
      </c>
      <c r="AB883" s="178">
        <f t="shared" si="328"/>
        <v>0</v>
      </c>
      <c r="AC883" s="178">
        <f t="shared" si="328"/>
        <v>0</v>
      </c>
      <c r="AD883" s="178">
        <f t="shared" si="328"/>
        <v>0</v>
      </c>
      <c r="AE883" s="178">
        <f t="shared" si="328"/>
        <v>0</v>
      </c>
      <c r="AF883" s="178">
        <f t="shared" si="328"/>
        <v>0</v>
      </c>
      <c r="AG883" s="178">
        <f t="shared" si="328"/>
        <v>0</v>
      </c>
      <c r="AH883" s="178">
        <f t="shared" si="328"/>
        <v>0</v>
      </c>
      <c r="AI883" s="178">
        <f t="shared" si="328"/>
        <v>0</v>
      </c>
    </row>
    <row r="884" spans="1:35" s="84" customFormat="1" x14ac:dyDescent="0.35">
      <c r="A884" s="4"/>
      <c r="B884" s="4"/>
      <c r="C884" s="80"/>
      <c r="D884" s="82" t="s">
        <v>41</v>
      </c>
      <c r="E884" s="84" t="str">
        <f>E$878</f>
        <v>Tax loss expired in nominal terms (benchmark)</v>
      </c>
      <c r="F884" s="84" t="str">
        <f>F$878</f>
        <v>M$, nominal</v>
      </c>
      <c r="G884" s="147"/>
      <c r="H884" s="147"/>
      <c r="I884" s="178">
        <f>I$878</f>
        <v>0</v>
      </c>
      <c r="J884" s="178"/>
      <c r="K884" s="178">
        <f t="shared" ref="K884:AI884" si="329">K$878</f>
        <v>0</v>
      </c>
      <c r="L884" s="178">
        <f t="shared" si="329"/>
        <v>0</v>
      </c>
      <c r="M884" s="178">
        <f t="shared" si="329"/>
        <v>0</v>
      </c>
      <c r="N884" s="178">
        <f t="shared" si="329"/>
        <v>0</v>
      </c>
      <c r="O884" s="178">
        <f t="shared" si="329"/>
        <v>0</v>
      </c>
      <c r="P884" s="178">
        <f t="shared" si="329"/>
        <v>0</v>
      </c>
      <c r="Q884" s="178">
        <f t="shared" si="329"/>
        <v>0</v>
      </c>
      <c r="R884" s="178">
        <f t="shared" si="329"/>
        <v>0</v>
      </c>
      <c r="S884" s="178">
        <f t="shared" si="329"/>
        <v>0</v>
      </c>
      <c r="T884" s="178">
        <f t="shared" si="329"/>
        <v>0</v>
      </c>
      <c r="U884" s="178">
        <f t="shared" si="329"/>
        <v>0</v>
      </c>
      <c r="V884" s="178">
        <f t="shared" si="329"/>
        <v>0</v>
      </c>
      <c r="W884" s="178">
        <f t="shared" si="329"/>
        <v>0</v>
      </c>
      <c r="X884" s="178">
        <f t="shared" si="329"/>
        <v>0</v>
      </c>
      <c r="Y884" s="178">
        <f t="shared" si="329"/>
        <v>0</v>
      </c>
      <c r="Z884" s="178">
        <f t="shared" si="329"/>
        <v>0</v>
      </c>
      <c r="AA884" s="178">
        <f t="shared" si="329"/>
        <v>0</v>
      </c>
      <c r="AB884" s="178">
        <f t="shared" si="329"/>
        <v>0</v>
      </c>
      <c r="AC884" s="178">
        <f t="shared" si="329"/>
        <v>0</v>
      </c>
      <c r="AD884" s="178">
        <f t="shared" si="329"/>
        <v>0</v>
      </c>
      <c r="AE884" s="178">
        <f t="shared" si="329"/>
        <v>0</v>
      </c>
      <c r="AF884" s="178">
        <f t="shared" si="329"/>
        <v>0</v>
      </c>
      <c r="AG884" s="178">
        <f t="shared" si="329"/>
        <v>0</v>
      </c>
      <c r="AH884" s="178">
        <f t="shared" si="329"/>
        <v>0</v>
      </c>
      <c r="AI884" s="178">
        <f t="shared" si="329"/>
        <v>0</v>
      </c>
    </row>
    <row r="885" spans="1:35" s="84" customFormat="1" x14ac:dyDescent="0.35">
      <c r="A885" s="4"/>
      <c r="B885" s="4"/>
      <c r="C885" s="80"/>
      <c r="D885" s="81"/>
      <c r="E885" s="84" t="s">
        <v>733</v>
      </c>
      <c r="F885" s="84" t="s">
        <v>641</v>
      </c>
      <c r="G885" s="147"/>
      <c r="H885" s="147"/>
      <c r="I885" s="178"/>
      <c r="J885" s="178"/>
      <c r="K885" s="178">
        <f t="shared" ref="K885:AI885" si="330">K881+K882-K883-K884</f>
        <v>7.1549999999999994</v>
      </c>
      <c r="L885" s="178">
        <f t="shared" si="330"/>
        <v>14.453099999999999</v>
      </c>
      <c r="M885" s="178">
        <f t="shared" si="330"/>
        <v>31.931343160306334</v>
      </c>
      <c r="N885" s="178">
        <f t="shared" si="330"/>
        <v>23.780255558277055</v>
      </c>
      <c r="O885" s="178">
        <f t="shared" si="330"/>
        <v>13.948270903521468</v>
      </c>
      <c r="P885" s="178">
        <f t="shared" si="330"/>
        <v>2.3796432489713411</v>
      </c>
      <c r="Q885" s="178">
        <f t="shared" si="330"/>
        <v>0</v>
      </c>
      <c r="R885" s="178">
        <f t="shared" si="330"/>
        <v>0</v>
      </c>
      <c r="S885" s="178">
        <f t="shared" si="330"/>
        <v>0</v>
      </c>
      <c r="T885" s="178">
        <f t="shared" si="330"/>
        <v>0</v>
      </c>
      <c r="U885" s="178">
        <f t="shared" si="330"/>
        <v>0</v>
      </c>
      <c r="V885" s="178">
        <f t="shared" si="330"/>
        <v>0</v>
      </c>
      <c r="W885" s="178">
        <f t="shared" si="330"/>
        <v>0</v>
      </c>
      <c r="X885" s="178">
        <f t="shared" si="330"/>
        <v>0</v>
      </c>
      <c r="Y885" s="178">
        <f t="shared" si="330"/>
        <v>0</v>
      </c>
      <c r="Z885" s="178">
        <f t="shared" si="330"/>
        <v>0</v>
      </c>
      <c r="AA885" s="178">
        <f t="shared" si="330"/>
        <v>0</v>
      </c>
      <c r="AB885" s="178">
        <f t="shared" si="330"/>
        <v>0</v>
      </c>
      <c r="AC885" s="178">
        <f t="shared" si="330"/>
        <v>0</v>
      </c>
      <c r="AD885" s="178">
        <f t="shared" si="330"/>
        <v>0</v>
      </c>
      <c r="AE885" s="178">
        <f t="shared" si="330"/>
        <v>0</v>
      </c>
      <c r="AF885" s="178">
        <f t="shared" si="330"/>
        <v>2.5846697051825707E-15</v>
      </c>
      <c r="AG885" s="178">
        <f t="shared" si="330"/>
        <v>5.2210328044687927E-15</v>
      </c>
      <c r="AH885" s="178">
        <f t="shared" si="330"/>
        <v>7.9101231657407391E-15</v>
      </c>
      <c r="AI885" s="178">
        <f t="shared" si="330"/>
        <v>1.0652995334238125E-14</v>
      </c>
    </row>
    <row r="886" spans="1:35" s="84" customFormat="1" x14ac:dyDescent="0.35">
      <c r="A886" s="4"/>
      <c r="B886" s="4"/>
      <c r="C886" s="80"/>
      <c r="D886" s="81"/>
      <c r="G886" s="147"/>
      <c r="H886" s="147"/>
      <c r="I886" s="178"/>
      <c r="J886" s="178"/>
      <c r="K886" s="178"/>
      <c r="L886" s="178"/>
      <c r="M886" s="178"/>
      <c r="N886" s="178"/>
      <c r="O886" s="178"/>
      <c r="P886" s="178"/>
      <c r="Q886" s="178"/>
      <c r="R886" s="178"/>
      <c r="S886" s="178"/>
      <c r="T886" s="178"/>
      <c r="U886" s="178"/>
      <c r="V886" s="178"/>
      <c r="W886" s="178"/>
      <c r="X886" s="178"/>
      <c r="Y886" s="178"/>
      <c r="Z886" s="178"/>
      <c r="AA886" s="178"/>
      <c r="AB886" s="178"/>
      <c r="AC886" s="178"/>
      <c r="AD886" s="178"/>
      <c r="AE886" s="178"/>
      <c r="AF886" s="178"/>
      <c r="AG886" s="178"/>
      <c r="AH886" s="178"/>
      <c r="AI886" s="178"/>
    </row>
    <row r="887" spans="1:35" s="84" customFormat="1" x14ac:dyDescent="0.35">
      <c r="A887" s="4"/>
      <c r="B887" s="4"/>
      <c r="C887" s="80" t="s">
        <v>355</v>
      </c>
      <c r="D887" s="81"/>
      <c r="G887" s="147"/>
      <c r="H887" s="147"/>
      <c r="I887" s="178"/>
      <c r="J887" s="178"/>
      <c r="K887" s="178"/>
      <c r="L887" s="178"/>
      <c r="M887" s="178"/>
      <c r="N887" s="178"/>
      <c r="O887" s="178"/>
      <c r="P887" s="178"/>
      <c r="Q887" s="178"/>
      <c r="R887" s="178"/>
      <c r="S887" s="178"/>
      <c r="T887" s="178"/>
      <c r="U887" s="178"/>
      <c r="V887" s="178"/>
      <c r="W887" s="178"/>
      <c r="X887" s="178"/>
      <c r="Y887" s="178"/>
      <c r="Z887" s="178"/>
      <c r="AA887" s="178"/>
      <c r="AB887" s="178"/>
      <c r="AC887" s="178"/>
      <c r="AD887" s="178"/>
      <c r="AE887" s="178"/>
      <c r="AF887" s="178"/>
      <c r="AG887" s="178"/>
      <c r="AH887" s="178"/>
      <c r="AI887" s="178"/>
    </row>
    <row r="888" spans="1:35" s="84" customFormat="1" x14ac:dyDescent="0.35">
      <c r="A888" s="4"/>
      <c r="B888" s="4"/>
      <c r="C888" s="80"/>
      <c r="D888" s="81"/>
      <c r="G888" s="147"/>
      <c r="H888" s="147"/>
      <c r="I888" s="178"/>
      <c r="J888" s="178"/>
      <c r="K888" s="178"/>
      <c r="L888" s="178"/>
      <c r="M888" s="178"/>
      <c r="N888" s="178"/>
      <c r="O888" s="178"/>
      <c r="P888" s="178"/>
      <c r="Q888" s="178"/>
      <c r="R888" s="178"/>
      <c r="S888" s="178"/>
      <c r="T888" s="178"/>
      <c r="U888" s="178"/>
      <c r="V888" s="178"/>
      <c r="W888" s="178"/>
      <c r="X888" s="178"/>
      <c r="Y888" s="178"/>
      <c r="Z888" s="178"/>
      <c r="AA888" s="178"/>
      <c r="AB888" s="178"/>
      <c r="AC888" s="178"/>
      <c r="AD888" s="178"/>
      <c r="AE888" s="178"/>
      <c r="AF888" s="178"/>
      <c r="AG888" s="178"/>
      <c r="AH888" s="178"/>
      <c r="AI888" s="178"/>
    </row>
    <row r="889" spans="1:35" s="84" customFormat="1" x14ac:dyDescent="0.35">
      <c r="A889" s="4"/>
      <c r="B889" s="4"/>
      <c r="C889" s="80"/>
      <c r="D889" s="81" t="s">
        <v>734</v>
      </c>
      <c r="G889" s="147"/>
      <c r="H889" s="147"/>
      <c r="I889" s="178"/>
      <c r="J889" s="178"/>
      <c r="K889" s="178"/>
      <c r="L889" s="178"/>
      <c r="M889" s="178"/>
      <c r="N889" s="178"/>
      <c r="O889" s="178"/>
      <c r="P889" s="178"/>
      <c r="Q889" s="178"/>
      <c r="R889" s="178"/>
      <c r="S889" s="178"/>
      <c r="T889" s="178"/>
      <c r="U889" s="178"/>
      <c r="V889" s="178"/>
      <c r="W889" s="178"/>
      <c r="X889" s="178"/>
      <c r="Y889" s="178"/>
      <c r="Z889" s="178"/>
      <c r="AA889" s="178"/>
      <c r="AB889" s="178"/>
      <c r="AC889" s="178"/>
      <c r="AD889" s="178"/>
      <c r="AE889" s="178"/>
      <c r="AF889" s="178"/>
      <c r="AG889" s="178"/>
      <c r="AH889" s="178"/>
      <c r="AI889" s="178"/>
    </row>
    <row r="890" spans="1:35" s="84" customFormat="1" x14ac:dyDescent="0.35">
      <c r="A890" s="4"/>
      <c r="B890" s="4"/>
      <c r="C890" s="80"/>
      <c r="D890" s="81"/>
      <c r="E890" s="84" t="str">
        <f>E$850</f>
        <v>Pre-tax profit in nominal terms (benchmark)</v>
      </c>
      <c r="F890" s="84" t="str">
        <f>F$850</f>
        <v>M$, nominal</v>
      </c>
      <c r="G890" s="147"/>
      <c r="H890" s="147"/>
      <c r="I890" s="178">
        <f>I$850</f>
        <v>529.42590841567687</v>
      </c>
      <c r="J890" s="178"/>
      <c r="K890" s="178">
        <f t="shared" ref="K890:AI890" si="331">K$850</f>
        <v>0</v>
      </c>
      <c r="L890" s="178">
        <f t="shared" si="331"/>
        <v>0</v>
      </c>
      <c r="M890" s="178">
        <f t="shared" si="331"/>
        <v>0</v>
      </c>
      <c r="N890" s="178">
        <f t="shared" si="331"/>
        <v>8.1510876020292802</v>
      </c>
      <c r="O890" s="178">
        <f t="shared" si="331"/>
        <v>9.8319846547555869</v>
      </c>
      <c r="P890" s="178">
        <f t="shared" si="331"/>
        <v>11.568627654550127</v>
      </c>
      <c r="Q890" s="178">
        <f t="shared" si="331"/>
        <v>13.362574080474548</v>
      </c>
      <c r="R890" s="178">
        <f t="shared" si="331"/>
        <v>15.215421412374113</v>
      </c>
      <c r="S890" s="178">
        <f t="shared" si="331"/>
        <v>17.128808107917489</v>
      </c>
      <c r="T890" s="178">
        <f t="shared" si="331"/>
        <v>19.10441460271764</v>
      </c>
      <c r="U890" s="178">
        <f t="shared" si="331"/>
        <v>19.897977894771998</v>
      </c>
      <c r="V890" s="178">
        <f t="shared" si="331"/>
        <v>20.707412452667427</v>
      </c>
      <c r="W890" s="178">
        <f t="shared" si="331"/>
        <v>42.106785701720788</v>
      </c>
      <c r="X890" s="178">
        <f t="shared" si="331"/>
        <v>42.948921415755201</v>
      </c>
      <c r="Y890" s="178">
        <f t="shared" si="331"/>
        <v>43.807899844070306</v>
      </c>
      <c r="Z890" s="178">
        <f t="shared" si="331"/>
        <v>44.684057840951702</v>
      </c>
      <c r="AA890" s="178">
        <f t="shared" si="331"/>
        <v>45.577738997770744</v>
      </c>
      <c r="AB890" s="178">
        <f t="shared" si="331"/>
        <v>46.489293777726161</v>
      </c>
      <c r="AC890" s="178">
        <f t="shared" si="331"/>
        <v>47.419079653280683</v>
      </c>
      <c r="AD890" s="178">
        <f t="shared" si="331"/>
        <v>50.433156136425481</v>
      </c>
      <c r="AE890" s="178">
        <f t="shared" si="331"/>
        <v>30.990666585717552</v>
      </c>
      <c r="AF890" s="178">
        <f t="shared" si="331"/>
        <v>0</v>
      </c>
      <c r="AG890" s="178">
        <f t="shared" si="331"/>
        <v>0</v>
      </c>
      <c r="AH890" s="178">
        <f t="shared" si="331"/>
        <v>0</v>
      </c>
      <c r="AI890" s="178">
        <f t="shared" si="331"/>
        <v>0</v>
      </c>
    </row>
    <row r="891" spans="1:35" s="84" customFormat="1" x14ac:dyDescent="0.35">
      <c r="A891" s="4"/>
      <c r="B891" s="4"/>
      <c r="C891" s="80"/>
      <c r="D891" s="81"/>
      <c r="E891" s="84" t="str">
        <f>E$869</f>
        <v>Utilised tax losses in nominal terms (benchmark)</v>
      </c>
      <c r="F891" s="84" t="str">
        <f>F$869</f>
        <v>M$, nominal</v>
      </c>
      <c r="G891" s="147"/>
      <c r="H891" s="147"/>
      <c r="I891" s="178">
        <f>I$869</f>
        <v>31.931343160306334</v>
      </c>
      <c r="J891" s="178"/>
      <c r="K891" s="178">
        <f t="shared" ref="K891:AI891" si="332">K$869</f>
        <v>0</v>
      </c>
      <c r="L891" s="178">
        <f t="shared" si="332"/>
        <v>0</v>
      </c>
      <c r="M891" s="178">
        <f t="shared" si="332"/>
        <v>0</v>
      </c>
      <c r="N891" s="178">
        <f t="shared" si="332"/>
        <v>8.1510876020292802</v>
      </c>
      <c r="O891" s="178">
        <f t="shared" si="332"/>
        <v>9.8319846547555869</v>
      </c>
      <c r="P891" s="178">
        <f t="shared" si="332"/>
        <v>11.568627654550127</v>
      </c>
      <c r="Q891" s="178">
        <f t="shared" si="332"/>
        <v>2.3796432489713411</v>
      </c>
      <c r="R891" s="178">
        <f t="shared" si="332"/>
        <v>0</v>
      </c>
      <c r="S891" s="178">
        <f t="shared" si="332"/>
        <v>0</v>
      </c>
      <c r="T891" s="178">
        <f t="shared" si="332"/>
        <v>0</v>
      </c>
      <c r="U891" s="178">
        <f t="shared" si="332"/>
        <v>0</v>
      </c>
      <c r="V891" s="178">
        <f t="shared" si="332"/>
        <v>0</v>
      </c>
      <c r="W891" s="178">
        <f t="shared" si="332"/>
        <v>0</v>
      </c>
      <c r="X891" s="178">
        <f t="shared" si="332"/>
        <v>0</v>
      </c>
      <c r="Y891" s="178">
        <f t="shared" si="332"/>
        <v>0</v>
      </c>
      <c r="Z891" s="178">
        <f t="shared" si="332"/>
        <v>0</v>
      </c>
      <c r="AA891" s="178">
        <f t="shared" si="332"/>
        <v>0</v>
      </c>
      <c r="AB891" s="178">
        <f t="shared" si="332"/>
        <v>0</v>
      </c>
      <c r="AC891" s="178">
        <f t="shared" si="332"/>
        <v>0</v>
      </c>
      <c r="AD891" s="178">
        <f t="shared" si="332"/>
        <v>0</v>
      </c>
      <c r="AE891" s="178">
        <f t="shared" si="332"/>
        <v>0</v>
      </c>
      <c r="AF891" s="178">
        <f t="shared" si="332"/>
        <v>0</v>
      </c>
      <c r="AG891" s="178">
        <f t="shared" si="332"/>
        <v>0</v>
      </c>
      <c r="AH891" s="178">
        <f t="shared" si="332"/>
        <v>0</v>
      </c>
      <c r="AI891" s="178">
        <f t="shared" si="332"/>
        <v>0</v>
      </c>
    </row>
    <row r="892" spans="1:35" s="84" customFormat="1" x14ac:dyDescent="0.35">
      <c r="A892" s="4"/>
      <c r="B892" s="4"/>
      <c r="C892" s="80"/>
      <c r="D892" s="81"/>
      <c r="E892" s="84" t="s">
        <v>735</v>
      </c>
      <c r="F892" s="84" t="s">
        <v>641</v>
      </c>
      <c r="G892" s="147"/>
      <c r="H892" s="147"/>
      <c r="I892" s="178">
        <f>SUM(K892:AI892)</f>
        <v>497.4945652553705</v>
      </c>
      <c r="J892" s="178"/>
      <c r="K892" s="178">
        <f>K890-K891</f>
        <v>0</v>
      </c>
      <c r="L892" s="178">
        <f t="shared" ref="L892:AI892" si="333">L890-L891</f>
        <v>0</v>
      </c>
      <c r="M892" s="178">
        <f t="shared" si="333"/>
        <v>0</v>
      </c>
      <c r="N892" s="178">
        <f t="shared" si="333"/>
        <v>0</v>
      </c>
      <c r="O892" s="178">
        <f t="shared" si="333"/>
        <v>0</v>
      </c>
      <c r="P892" s="178">
        <f t="shared" si="333"/>
        <v>0</v>
      </c>
      <c r="Q892" s="178">
        <f t="shared" si="333"/>
        <v>10.982930831503207</v>
      </c>
      <c r="R892" s="178">
        <f t="shared" si="333"/>
        <v>15.215421412374113</v>
      </c>
      <c r="S892" s="178">
        <f t="shared" si="333"/>
        <v>17.128808107917489</v>
      </c>
      <c r="T892" s="178">
        <f t="shared" si="333"/>
        <v>19.10441460271764</v>
      </c>
      <c r="U892" s="178">
        <f t="shared" si="333"/>
        <v>19.897977894771998</v>
      </c>
      <c r="V892" s="178">
        <f t="shared" si="333"/>
        <v>20.707412452667427</v>
      </c>
      <c r="W892" s="178">
        <f t="shared" si="333"/>
        <v>42.106785701720788</v>
      </c>
      <c r="X892" s="178">
        <f t="shared" si="333"/>
        <v>42.948921415755201</v>
      </c>
      <c r="Y892" s="178">
        <f t="shared" si="333"/>
        <v>43.807899844070306</v>
      </c>
      <c r="Z892" s="178">
        <f t="shared" si="333"/>
        <v>44.684057840951702</v>
      </c>
      <c r="AA892" s="178">
        <f t="shared" si="333"/>
        <v>45.577738997770744</v>
      </c>
      <c r="AB892" s="178">
        <f t="shared" si="333"/>
        <v>46.489293777726161</v>
      </c>
      <c r="AC892" s="178">
        <f t="shared" si="333"/>
        <v>47.419079653280683</v>
      </c>
      <c r="AD892" s="178">
        <f t="shared" si="333"/>
        <v>50.433156136425481</v>
      </c>
      <c r="AE892" s="178">
        <f t="shared" si="333"/>
        <v>30.990666585717552</v>
      </c>
      <c r="AF892" s="178">
        <f t="shared" si="333"/>
        <v>0</v>
      </c>
      <c r="AG892" s="178">
        <f t="shared" si="333"/>
        <v>0</v>
      </c>
      <c r="AH892" s="178">
        <f t="shared" si="333"/>
        <v>0</v>
      </c>
      <c r="AI892" s="178">
        <f t="shared" si="333"/>
        <v>0</v>
      </c>
    </row>
    <row r="894" spans="1:35" x14ac:dyDescent="0.35">
      <c r="D894" s="87" t="s">
        <v>351</v>
      </c>
    </row>
    <row r="895" spans="1:35" s="154" customFormat="1" x14ac:dyDescent="0.35">
      <c r="A895" s="15"/>
      <c r="B895" s="15"/>
      <c r="C895" s="152"/>
      <c r="D895" s="153"/>
      <c r="E895" s="154" t="str">
        <f>'T&amp;E'!E$10</f>
        <v>Project model counter</v>
      </c>
      <c r="F895" s="154" t="str">
        <f>'T&amp;E'!F$10</f>
        <v>year #</v>
      </c>
      <c r="G895" s="155"/>
      <c r="H895" s="155"/>
      <c r="I895" s="154">
        <f>'T&amp;E'!I$10</f>
        <v>0</v>
      </c>
      <c r="J895" s="180"/>
      <c r="K895" s="154">
        <f>'T&amp;E'!K$10</f>
        <v>1</v>
      </c>
      <c r="L895" s="154">
        <f>'T&amp;E'!L$10</f>
        <v>2</v>
      </c>
      <c r="M895" s="154">
        <f>'T&amp;E'!M$10</f>
        <v>3</v>
      </c>
      <c r="N895" s="154">
        <f>'T&amp;E'!N$10</f>
        <v>4</v>
      </c>
      <c r="O895" s="154">
        <f>'T&amp;E'!O$10</f>
        <v>5</v>
      </c>
      <c r="P895" s="154">
        <f>'T&amp;E'!P$10</f>
        <v>6</v>
      </c>
      <c r="Q895" s="154">
        <f>'T&amp;E'!Q$10</f>
        <v>7</v>
      </c>
      <c r="R895" s="154">
        <f>'T&amp;E'!R$10</f>
        <v>8</v>
      </c>
      <c r="S895" s="154">
        <f>'T&amp;E'!S$10</f>
        <v>9</v>
      </c>
      <c r="T895" s="154">
        <f>'T&amp;E'!T$10</f>
        <v>10</v>
      </c>
      <c r="U895" s="154">
        <f>'T&amp;E'!U$10</f>
        <v>11</v>
      </c>
      <c r="V895" s="154">
        <f>'T&amp;E'!V$10</f>
        <v>12</v>
      </c>
      <c r="W895" s="154">
        <f>'T&amp;E'!W$10</f>
        <v>13</v>
      </c>
      <c r="X895" s="154">
        <f>'T&amp;E'!X$10</f>
        <v>14</v>
      </c>
      <c r="Y895" s="154">
        <f>'T&amp;E'!Y$10</f>
        <v>15</v>
      </c>
      <c r="Z895" s="154">
        <f>'T&amp;E'!Z$10</f>
        <v>16</v>
      </c>
      <c r="AA895" s="154">
        <f>'T&amp;E'!AA$10</f>
        <v>17</v>
      </c>
      <c r="AB895" s="154">
        <f>'T&amp;E'!AB$10</f>
        <v>18</v>
      </c>
      <c r="AC895" s="154">
        <f>'T&amp;E'!AC$10</f>
        <v>19</v>
      </c>
      <c r="AD895" s="154">
        <f>'T&amp;E'!AD$10</f>
        <v>20</v>
      </c>
      <c r="AE895" s="154">
        <f>'T&amp;E'!AE$10</f>
        <v>21</v>
      </c>
      <c r="AF895" s="154">
        <f>'T&amp;E'!AF$10</f>
        <v>22</v>
      </c>
      <c r="AG895" s="154">
        <f>'T&amp;E'!AG$10</f>
        <v>23</v>
      </c>
      <c r="AH895" s="154">
        <f>'T&amp;E'!AH$10</f>
        <v>24</v>
      </c>
      <c r="AI895" s="154">
        <f>'T&amp;E'!AI$10</f>
        <v>25</v>
      </c>
    </row>
    <row r="896" spans="1:35" s="154" customFormat="1" x14ac:dyDescent="0.35">
      <c r="A896" s="15"/>
      <c r="B896" s="15"/>
      <c r="C896" s="152"/>
      <c r="D896" s="153"/>
      <c r="E896" s="154" t="str">
        <f>Inputs!E$200</f>
        <v>Income tax incentive period (benchmark)</v>
      </c>
      <c r="F896" s="154" t="str">
        <f>Inputs!F$200</f>
        <v>years</v>
      </c>
      <c r="G896" s="154">
        <f>Inputs!G$200</f>
        <v>0</v>
      </c>
      <c r="H896" s="155"/>
      <c r="J896" s="180"/>
    </row>
    <row r="897" spans="1:35" s="154" customFormat="1" x14ac:dyDescent="0.35">
      <c r="A897" s="15"/>
      <c r="B897" s="15"/>
      <c r="C897" s="152"/>
      <c r="D897" s="153"/>
      <c r="E897" s="154" t="str">
        <f>Inputs!E$70</f>
        <v>Pre-production period</v>
      </c>
      <c r="F897" s="154" t="str">
        <f>Inputs!F$70</f>
        <v>years</v>
      </c>
      <c r="G897" s="154">
        <f>Inputs!G$70</f>
        <v>2</v>
      </c>
      <c r="H897" s="155"/>
      <c r="J897" s="180"/>
    </row>
    <row r="898" spans="1:35" s="154" customFormat="1" x14ac:dyDescent="0.35">
      <c r="A898" s="15"/>
      <c r="B898" s="15"/>
      <c r="C898" s="152"/>
      <c r="D898" s="153"/>
      <c r="E898" s="154" t="str">
        <f>'T&amp;E'!E$26</f>
        <v>Post-production start-up date flag</v>
      </c>
      <c r="F898" s="154" t="str">
        <f>'T&amp;E'!F$26</f>
        <v>flag</v>
      </c>
      <c r="H898" s="155"/>
      <c r="I898" s="154">
        <f>'T&amp;E'!I$26</f>
        <v>23</v>
      </c>
      <c r="J898" s="180"/>
      <c r="K898" s="154">
        <f>'T&amp;E'!K$26</f>
        <v>0</v>
      </c>
      <c r="L898" s="154">
        <f>'T&amp;E'!L$26</f>
        <v>0</v>
      </c>
      <c r="M898" s="154">
        <f>'T&amp;E'!M$26</f>
        <v>1</v>
      </c>
      <c r="N898" s="154">
        <f>'T&amp;E'!N$26</f>
        <v>1</v>
      </c>
      <c r="O898" s="154">
        <f>'T&amp;E'!O$26</f>
        <v>1</v>
      </c>
      <c r="P898" s="154">
        <f>'T&amp;E'!P$26</f>
        <v>1</v>
      </c>
      <c r="Q898" s="154">
        <f>'T&amp;E'!Q$26</f>
        <v>1</v>
      </c>
      <c r="R898" s="154">
        <f>'T&amp;E'!R$26</f>
        <v>1</v>
      </c>
      <c r="S898" s="154">
        <f>'T&amp;E'!S$26</f>
        <v>1</v>
      </c>
      <c r="T898" s="154">
        <f>'T&amp;E'!T$26</f>
        <v>1</v>
      </c>
      <c r="U898" s="154">
        <f>'T&amp;E'!U$26</f>
        <v>1</v>
      </c>
      <c r="V898" s="154">
        <f>'T&amp;E'!V$26</f>
        <v>1</v>
      </c>
      <c r="W898" s="154">
        <f>'T&amp;E'!W$26</f>
        <v>1</v>
      </c>
      <c r="X898" s="154">
        <f>'T&amp;E'!X$26</f>
        <v>1</v>
      </c>
      <c r="Y898" s="154">
        <f>'T&amp;E'!Y$26</f>
        <v>1</v>
      </c>
      <c r="Z898" s="154">
        <f>'T&amp;E'!Z$26</f>
        <v>1</v>
      </c>
      <c r="AA898" s="154">
        <f>'T&amp;E'!AA$26</f>
        <v>1</v>
      </c>
      <c r="AB898" s="154">
        <f>'T&amp;E'!AB$26</f>
        <v>1</v>
      </c>
      <c r="AC898" s="154">
        <f>'T&amp;E'!AC$26</f>
        <v>1</v>
      </c>
      <c r="AD898" s="154">
        <f>'T&amp;E'!AD$26</f>
        <v>1</v>
      </c>
      <c r="AE898" s="154">
        <f>'T&amp;E'!AE$26</f>
        <v>1</v>
      </c>
      <c r="AF898" s="154">
        <f>'T&amp;E'!AF$26</f>
        <v>1</v>
      </c>
      <c r="AG898" s="154">
        <f>'T&amp;E'!AG$26</f>
        <v>1</v>
      </c>
      <c r="AH898" s="154">
        <f>'T&amp;E'!AH$26</f>
        <v>1</v>
      </c>
      <c r="AI898" s="154">
        <f>'T&amp;E'!AI$26</f>
        <v>1</v>
      </c>
    </row>
    <row r="899" spans="1:35" s="167" customFormat="1" x14ac:dyDescent="0.35">
      <c r="A899" s="21"/>
      <c r="B899" s="21"/>
      <c r="C899" s="165"/>
      <c r="D899" s="166"/>
      <c r="E899" s="167" t="s">
        <v>352</v>
      </c>
      <c r="F899" s="167" t="s">
        <v>43</v>
      </c>
      <c r="G899" s="168"/>
      <c r="H899" s="168"/>
      <c r="I899" s="167">
        <f>SUM(K899:AI899)</f>
        <v>0</v>
      </c>
      <c r="J899" s="199"/>
      <c r="K899" s="167">
        <f>IF('T&amp;E'!K10&gt;$G896+$G897,0,1)*K898</f>
        <v>0</v>
      </c>
      <c r="L899" s="167">
        <f>IF('T&amp;E'!L10&gt;$G896+$G897,0,1)*L898</f>
        <v>0</v>
      </c>
      <c r="M899" s="167">
        <f>IF('T&amp;E'!M10&gt;$G896+$G897,0,1)*M898</f>
        <v>0</v>
      </c>
      <c r="N899" s="167">
        <f>IF('T&amp;E'!N10&gt;$G896+$G897,0,1)*N898</f>
        <v>0</v>
      </c>
      <c r="O899" s="167">
        <f>IF('T&amp;E'!O10&gt;$G896+$G897,0,1)*O898</f>
        <v>0</v>
      </c>
      <c r="P899" s="167">
        <f>IF('T&amp;E'!P10&gt;$G896+$G897,0,1)*P898</f>
        <v>0</v>
      </c>
      <c r="Q899" s="167">
        <f>IF('T&amp;E'!Q10&gt;$G896+$G897,0,1)*Q898</f>
        <v>0</v>
      </c>
      <c r="R899" s="167">
        <f>IF('T&amp;E'!R10&gt;$G896+$G897,0,1)*R898</f>
        <v>0</v>
      </c>
      <c r="S899" s="167">
        <f>IF('T&amp;E'!S10&gt;$G896+$G897,0,1)*S898</f>
        <v>0</v>
      </c>
      <c r="T899" s="167">
        <f>IF('T&amp;E'!T10&gt;$G896+$G897,0,1)*T898</f>
        <v>0</v>
      </c>
      <c r="U899" s="167">
        <f>IF('T&amp;E'!U10&gt;$G896+$G897,0,1)*U898</f>
        <v>0</v>
      </c>
      <c r="V899" s="167">
        <f>IF('T&amp;E'!V10&gt;$G896+$G897,0,1)*V898</f>
        <v>0</v>
      </c>
      <c r="W899" s="167">
        <f>IF('T&amp;E'!W10&gt;$G896+$G897,0,1)*W898</f>
        <v>0</v>
      </c>
      <c r="X899" s="167">
        <f>IF('T&amp;E'!X10&gt;$G896+$G897,0,1)*X898</f>
        <v>0</v>
      </c>
      <c r="Y899" s="167">
        <f>IF('T&amp;E'!Y10&gt;$G896+$G897,0,1)*Y898</f>
        <v>0</v>
      </c>
      <c r="Z899" s="167">
        <f>IF('T&amp;E'!Z10&gt;$G896+$G897,0,1)*Z898</f>
        <v>0</v>
      </c>
      <c r="AA899" s="167">
        <f>IF('T&amp;E'!AA10&gt;$G896+$G897,0,1)*AA898</f>
        <v>0</v>
      </c>
      <c r="AB899" s="167">
        <f>IF('T&amp;E'!AB10&gt;$G896+$G897,0,1)*AB898</f>
        <v>0</v>
      </c>
      <c r="AC899" s="167">
        <f>IF('T&amp;E'!AC10&gt;$G896+$G897,0,1)*AC898</f>
        <v>0</v>
      </c>
      <c r="AD899" s="167">
        <f>IF('T&amp;E'!AD10&gt;$G896+$G897,0,1)*AD898</f>
        <v>0</v>
      </c>
      <c r="AE899" s="167">
        <f>IF('T&amp;E'!AE10&gt;$G896+$G897,0,1)*AE898</f>
        <v>0</v>
      </c>
      <c r="AF899" s="167">
        <f>IF('T&amp;E'!AF10&gt;$G896+$G897,0,1)*AF898</f>
        <v>0</v>
      </c>
      <c r="AG899" s="167">
        <f>IF('T&amp;E'!AG10&gt;$G896+$G897,0,1)*AG898</f>
        <v>0</v>
      </c>
      <c r="AH899" s="167">
        <f>IF('T&amp;E'!AH10&gt;$G896+$G897,0,1)*AH898</f>
        <v>0</v>
      </c>
      <c r="AI899" s="167">
        <f>IF('T&amp;E'!AI10&gt;$G896+$G897,0,1)*AI898</f>
        <v>0</v>
      </c>
    </row>
    <row r="901" spans="1:35" x14ac:dyDescent="0.35">
      <c r="D901" s="87" t="s">
        <v>353</v>
      </c>
    </row>
    <row r="902" spans="1:35" s="154" customFormat="1" x14ac:dyDescent="0.35">
      <c r="A902" s="15"/>
      <c r="B902" s="15"/>
      <c r="C902" s="152"/>
      <c r="D902" s="153"/>
      <c r="E902" s="154" t="str">
        <f>'T&amp;E'!E$26</f>
        <v>Post-production start-up date flag</v>
      </c>
      <c r="F902" s="154" t="str">
        <f>'T&amp;E'!F$26</f>
        <v>flag</v>
      </c>
      <c r="H902" s="155"/>
      <c r="I902" s="154">
        <f>'T&amp;E'!I$26</f>
        <v>23</v>
      </c>
      <c r="J902" s="180"/>
      <c r="K902" s="154">
        <f>'T&amp;E'!K$26</f>
        <v>0</v>
      </c>
      <c r="L902" s="154">
        <f>'T&amp;E'!L$26</f>
        <v>0</v>
      </c>
      <c r="M902" s="154">
        <f>'T&amp;E'!M$26</f>
        <v>1</v>
      </c>
      <c r="N902" s="154">
        <f>'T&amp;E'!N$26</f>
        <v>1</v>
      </c>
      <c r="O902" s="154">
        <f>'T&amp;E'!O$26</f>
        <v>1</v>
      </c>
      <c r="P902" s="154">
        <f>'T&amp;E'!P$26</f>
        <v>1</v>
      </c>
      <c r="Q902" s="154">
        <f>'T&amp;E'!Q$26</f>
        <v>1</v>
      </c>
      <c r="R902" s="154">
        <f>'T&amp;E'!R$26</f>
        <v>1</v>
      </c>
      <c r="S902" s="154">
        <f>'T&amp;E'!S$26</f>
        <v>1</v>
      </c>
      <c r="T902" s="154">
        <f>'T&amp;E'!T$26</f>
        <v>1</v>
      </c>
      <c r="U902" s="154">
        <f>'T&amp;E'!U$26</f>
        <v>1</v>
      </c>
      <c r="V902" s="154">
        <f>'T&amp;E'!V$26</f>
        <v>1</v>
      </c>
      <c r="W902" s="154">
        <f>'T&amp;E'!W$26</f>
        <v>1</v>
      </c>
      <c r="X902" s="154">
        <f>'T&amp;E'!X$26</f>
        <v>1</v>
      </c>
      <c r="Y902" s="154">
        <f>'T&amp;E'!Y$26</f>
        <v>1</v>
      </c>
      <c r="Z902" s="154">
        <f>'T&amp;E'!Z$26</f>
        <v>1</v>
      </c>
      <c r="AA902" s="154">
        <f>'T&amp;E'!AA$26</f>
        <v>1</v>
      </c>
      <c r="AB902" s="154">
        <f>'T&amp;E'!AB$26</f>
        <v>1</v>
      </c>
      <c r="AC902" s="154">
        <f>'T&amp;E'!AC$26</f>
        <v>1</v>
      </c>
      <c r="AD902" s="154">
        <f>'T&amp;E'!AD$26</f>
        <v>1</v>
      </c>
      <c r="AE902" s="154">
        <f>'T&amp;E'!AE$26</f>
        <v>1</v>
      </c>
      <c r="AF902" s="154">
        <f>'T&amp;E'!AF$26</f>
        <v>1</v>
      </c>
      <c r="AG902" s="154">
        <f>'T&amp;E'!AG$26</f>
        <v>1</v>
      </c>
      <c r="AH902" s="154">
        <f>'T&amp;E'!AH$26</f>
        <v>1</v>
      </c>
      <c r="AI902" s="154">
        <f>'T&amp;E'!AI$26</f>
        <v>1</v>
      </c>
    </row>
    <row r="903" spans="1:35" x14ac:dyDescent="0.35">
      <c r="E903" s="46" t="str">
        <f>E$899</f>
        <v>Income tax holiday rate flag (benchmark)</v>
      </c>
      <c r="F903" s="46" t="str">
        <f>F$899</f>
        <v>flag</v>
      </c>
      <c r="I903" s="46">
        <f>I$899</f>
        <v>0</v>
      </c>
      <c r="K903" s="46">
        <f t="shared" ref="K903:AI903" si="334">K$899</f>
        <v>0</v>
      </c>
      <c r="L903" s="46">
        <f t="shared" si="334"/>
        <v>0</v>
      </c>
      <c r="M903" s="46">
        <f t="shared" si="334"/>
        <v>0</v>
      </c>
      <c r="N903" s="46">
        <f t="shared" si="334"/>
        <v>0</v>
      </c>
      <c r="O903" s="46">
        <f t="shared" si="334"/>
        <v>0</v>
      </c>
      <c r="P903" s="46">
        <f t="shared" si="334"/>
        <v>0</v>
      </c>
      <c r="Q903" s="46">
        <f t="shared" si="334"/>
        <v>0</v>
      </c>
      <c r="R903" s="46">
        <f t="shared" si="334"/>
        <v>0</v>
      </c>
      <c r="S903" s="46">
        <f t="shared" si="334"/>
        <v>0</v>
      </c>
      <c r="T903" s="46">
        <f t="shared" si="334"/>
        <v>0</v>
      </c>
      <c r="U903" s="46">
        <f t="shared" si="334"/>
        <v>0</v>
      </c>
      <c r="V903" s="46">
        <f t="shared" si="334"/>
        <v>0</v>
      </c>
      <c r="W903" s="46">
        <f t="shared" si="334"/>
        <v>0</v>
      </c>
      <c r="X903" s="46">
        <f t="shared" si="334"/>
        <v>0</v>
      </c>
      <c r="Y903" s="46">
        <f t="shared" si="334"/>
        <v>0</v>
      </c>
      <c r="Z903" s="46">
        <f t="shared" si="334"/>
        <v>0</v>
      </c>
      <c r="AA903" s="46">
        <f t="shared" si="334"/>
        <v>0</v>
      </c>
      <c r="AB903" s="46">
        <f t="shared" si="334"/>
        <v>0</v>
      </c>
      <c r="AC903" s="46">
        <f t="shared" si="334"/>
        <v>0</v>
      </c>
      <c r="AD903" s="46">
        <f t="shared" si="334"/>
        <v>0</v>
      </c>
      <c r="AE903" s="46">
        <f t="shared" si="334"/>
        <v>0</v>
      </c>
      <c r="AF903" s="46">
        <f t="shared" si="334"/>
        <v>0</v>
      </c>
      <c r="AG903" s="46">
        <f t="shared" si="334"/>
        <v>0</v>
      </c>
      <c r="AH903" s="46">
        <f t="shared" si="334"/>
        <v>0</v>
      </c>
      <c r="AI903" s="46">
        <f t="shared" si="334"/>
        <v>0</v>
      </c>
    </row>
    <row r="904" spans="1:35" s="167" customFormat="1" x14ac:dyDescent="0.35">
      <c r="A904" s="21"/>
      <c r="B904" s="21"/>
      <c r="C904" s="165"/>
      <c r="D904" s="166"/>
      <c r="E904" s="167" t="s">
        <v>354</v>
      </c>
      <c r="F904" s="167" t="s">
        <v>43</v>
      </c>
      <c r="G904" s="204"/>
      <c r="H904" s="168"/>
      <c r="I904" s="167">
        <f>SUM(K904:AI904)</f>
        <v>23</v>
      </c>
      <c r="J904" s="199"/>
      <c r="K904" s="167">
        <f>IF(K903=1,0,1)*K902</f>
        <v>0</v>
      </c>
      <c r="L904" s="167">
        <f t="shared" ref="L904:AI904" si="335">IF(L903=1,0,1)*L902</f>
        <v>0</v>
      </c>
      <c r="M904" s="167">
        <f t="shared" si="335"/>
        <v>1</v>
      </c>
      <c r="N904" s="167">
        <f t="shared" si="335"/>
        <v>1</v>
      </c>
      <c r="O904" s="167">
        <f t="shared" si="335"/>
        <v>1</v>
      </c>
      <c r="P904" s="167">
        <f t="shared" si="335"/>
        <v>1</v>
      </c>
      <c r="Q904" s="167">
        <f t="shared" si="335"/>
        <v>1</v>
      </c>
      <c r="R904" s="167">
        <f t="shared" si="335"/>
        <v>1</v>
      </c>
      <c r="S904" s="167">
        <f t="shared" si="335"/>
        <v>1</v>
      </c>
      <c r="T904" s="167">
        <f t="shared" si="335"/>
        <v>1</v>
      </c>
      <c r="U904" s="167">
        <f t="shared" si="335"/>
        <v>1</v>
      </c>
      <c r="V904" s="167">
        <f t="shared" si="335"/>
        <v>1</v>
      </c>
      <c r="W904" s="167">
        <f t="shared" si="335"/>
        <v>1</v>
      </c>
      <c r="X904" s="167">
        <f t="shared" si="335"/>
        <v>1</v>
      </c>
      <c r="Y904" s="167">
        <f t="shared" si="335"/>
        <v>1</v>
      </c>
      <c r="Z904" s="167">
        <f t="shared" si="335"/>
        <v>1</v>
      </c>
      <c r="AA904" s="167">
        <f t="shared" si="335"/>
        <v>1</v>
      </c>
      <c r="AB904" s="167">
        <f t="shared" si="335"/>
        <v>1</v>
      </c>
      <c r="AC904" s="167">
        <f t="shared" si="335"/>
        <v>1</v>
      </c>
      <c r="AD904" s="167">
        <f t="shared" si="335"/>
        <v>1</v>
      </c>
      <c r="AE904" s="167">
        <f t="shared" si="335"/>
        <v>1</v>
      </c>
      <c r="AF904" s="167">
        <f t="shared" si="335"/>
        <v>1</v>
      </c>
      <c r="AG904" s="167">
        <f t="shared" si="335"/>
        <v>1</v>
      </c>
      <c r="AH904" s="167">
        <f t="shared" si="335"/>
        <v>1</v>
      </c>
      <c r="AI904" s="167">
        <f t="shared" si="335"/>
        <v>1</v>
      </c>
    </row>
    <row r="906" spans="1:35" x14ac:dyDescent="0.35">
      <c r="D906" s="87" t="s">
        <v>736</v>
      </c>
    </row>
    <row r="907" spans="1:35" x14ac:dyDescent="0.35">
      <c r="E907" s="46" t="str">
        <f>E$892</f>
        <v>Taxable income in nominal terms (benchmark)</v>
      </c>
      <c r="F907" s="46" t="str">
        <f>F$892</f>
        <v>M$, nominal</v>
      </c>
      <c r="I907" s="178">
        <f>I$892</f>
        <v>497.4945652553705</v>
      </c>
      <c r="J907" s="178"/>
      <c r="K907" s="178">
        <f t="shared" ref="K907:AI907" si="336">K$892</f>
        <v>0</v>
      </c>
      <c r="L907" s="178">
        <f t="shared" si="336"/>
        <v>0</v>
      </c>
      <c r="M907" s="178">
        <f t="shared" si="336"/>
        <v>0</v>
      </c>
      <c r="N907" s="178">
        <f t="shared" si="336"/>
        <v>0</v>
      </c>
      <c r="O907" s="178">
        <f t="shared" si="336"/>
        <v>0</v>
      </c>
      <c r="P907" s="178">
        <f t="shared" si="336"/>
        <v>0</v>
      </c>
      <c r="Q907" s="178">
        <f t="shared" si="336"/>
        <v>10.982930831503207</v>
      </c>
      <c r="R907" s="178">
        <f t="shared" si="336"/>
        <v>15.215421412374113</v>
      </c>
      <c r="S907" s="178">
        <f t="shared" si="336"/>
        <v>17.128808107917489</v>
      </c>
      <c r="T907" s="178">
        <f t="shared" si="336"/>
        <v>19.10441460271764</v>
      </c>
      <c r="U907" s="178">
        <f t="shared" si="336"/>
        <v>19.897977894771998</v>
      </c>
      <c r="V907" s="178">
        <f t="shared" si="336"/>
        <v>20.707412452667427</v>
      </c>
      <c r="W907" s="178">
        <f t="shared" si="336"/>
        <v>42.106785701720788</v>
      </c>
      <c r="X907" s="178">
        <f t="shared" si="336"/>
        <v>42.948921415755201</v>
      </c>
      <c r="Y907" s="178">
        <f t="shared" si="336"/>
        <v>43.807899844070306</v>
      </c>
      <c r="Z907" s="178">
        <f t="shared" si="336"/>
        <v>44.684057840951702</v>
      </c>
      <c r="AA907" s="178">
        <f t="shared" si="336"/>
        <v>45.577738997770744</v>
      </c>
      <c r="AB907" s="178">
        <f t="shared" si="336"/>
        <v>46.489293777726161</v>
      </c>
      <c r="AC907" s="178">
        <f t="shared" si="336"/>
        <v>47.419079653280683</v>
      </c>
      <c r="AD907" s="178">
        <f t="shared" si="336"/>
        <v>50.433156136425481</v>
      </c>
      <c r="AE907" s="178">
        <f t="shared" si="336"/>
        <v>30.990666585717552</v>
      </c>
      <c r="AF907" s="178">
        <f t="shared" si="336"/>
        <v>0</v>
      </c>
      <c r="AG907" s="178">
        <f t="shared" si="336"/>
        <v>0</v>
      </c>
      <c r="AH907" s="178">
        <f t="shared" si="336"/>
        <v>0</v>
      </c>
      <c r="AI907" s="178">
        <f t="shared" si="336"/>
        <v>0</v>
      </c>
    </row>
    <row r="908" spans="1:35" s="154" customFormat="1" x14ac:dyDescent="0.35">
      <c r="A908" s="15"/>
      <c r="B908" s="15"/>
      <c r="C908" s="152"/>
      <c r="D908" s="153"/>
      <c r="E908" s="154" t="str">
        <f>Inputs!E$199</f>
        <v>Income tax incentive rate (benchmark)</v>
      </c>
      <c r="F908" s="154" t="str">
        <f>Inputs!F$199</f>
        <v>%</v>
      </c>
      <c r="G908" s="169">
        <f>Inputs!G$199</f>
        <v>0</v>
      </c>
      <c r="H908" s="155"/>
      <c r="J908" s="180"/>
    </row>
    <row r="909" spans="1:35" x14ac:dyDescent="0.35">
      <c r="E909" s="46" t="str">
        <f>E$899</f>
        <v>Income tax holiday rate flag (benchmark)</v>
      </c>
      <c r="F909" s="46" t="str">
        <f>F$899</f>
        <v>flag</v>
      </c>
      <c r="I909" s="46">
        <f>I$899</f>
        <v>0</v>
      </c>
      <c r="K909" s="46">
        <f t="shared" ref="K909:AI909" si="337">K$899</f>
        <v>0</v>
      </c>
      <c r="L909" s="46">
        <f t="shared" si="337"/>
        <v>0</v>
      </c>
      <c r="M909" s="46">
        <f t="shared" si="337"/>
        <v>0</v>
      </c>
      <c r="N909" s="46">
        <f t="shared" si="337"/>
        <v>0</v>
      </c>
      <c r="O909" s="46">
        <f t="shared" si="337"/>
        <v>0</v>
      </c>
      <c r="P909" s="46">
        <f t="shared" si="337"/>
        <v>0</v>
      </c>
      <c r="Q909" s="46">
        <f t="shared" si="337"/>
        <v>0</v>
      </c>
      <c r="R909" s="46">
        <f t="shared" si="337"/>
        <v>0</v>
      </c>
      <c r="S909" s="46">
        <f t="shared" si="337"/>
        <v>0</v>
      </c>
      <c r="T909" s="46">
        <f t="shared" si="337"/>
        <v>0</v>
      </c>
      <c r="U909" s="46">
        <f t="shared" si="337"/>
        <v>0</v>
      </c>
      <c r="V909" s="46">
        <f t="shared" si="337"/>
        <v>0</v>
      </c>
      <c r="W909" s="46">
        <f t="shared" si="337"/>
        <v>0</v>
      </c>
      <c r="X909" s="46">
        <f t="shared" si="337"/>
        <v>0</v>
      </c>
      <c r="Y909" s="46">
        <f t="shared" si="337"/>
        <v>0</v>
      </c>
      <c r="Z909" s="46">
        <f t="shared" si="337"/>
        <v>0</v>
      </c>
      <c r="AA909" s="46">
        <f t="shared" si="337"/>
        <v>0</v>
      </c>
      <c r="AB909" s="46">
        <f t="shared" si="337"/>
        <v>0</v>
      </c>
      <c r="AC909" s="46">
        <f t="shared" si="337"/>
        <v>0</v>
      </c>
      <c r="AD909" s="46">
        <f t="shared" si="337"/>
        <v>0</v>
      </c>
      <c r="AE909" s="46">
        <f t="shared" si="337"/>
        <v>0</v>
      </c>
      <c r="AF909" s="46">
        <f t="shared" si="337"/>
        <v>0</v>
      </c>
      <c r="AG909" s="46">
        <f t="shared" si="337"/>
        <v>0</v>
      </c>
      <c r="AH909" s="46">
        <f t="shared" si="337"/>
        <v>0</v>
      </c>
      <c r="AI909" s="46">
        <f t="shared" si="337"/>
        <v>0</v>
      </c>
    </row>
    <row r="910" spans="1:35" s="154" customFormat="1" x14ac:dyDescent="0.35">
      <c r="A910" s="15"/>
      <c r="B910" s="15"/>
      <c r="C910" s="152"/>
      <c r="D910" s="153"/>
      <c r="E910" s="154" t="str">
        <f>Inputs!E$198</f>
        <v>Income tax standard rate (benchmark)</v>
      </c>
      <c r="F910" s="154" t="str">
        <f>Inputs!F$198</f>
        <v>%</v>
      </c>
      <c r="G910" s="169">
        <f>Inputs!G$198</f>
        <v>0.3</v>
      </c>
      <c r="H910" s="155"/>
      <c r="I910" s="180"/>
      <c r="J910" s="180"/>
      <c r="K910" s="180"/>
      <c r="L910" s="180"/>
      <c r="M910" s="180"/>
      <c r="N910" s="180"/>
      <c r="O910" s="180"/>
      <c r="P910" s="180"/>
      <c r="Q910" s="180"/>
      <c r="R910" s="180"/>
      <c r="S910" s="180"/>
      <c r="T910" s="180"/>
      <c r="U910" s="180"/>
      <c r="V910" s="180"/>
      <c r="W910" s="180"/>
      <c r="X910" s="180"/>
      <c r="Y910" s="180"/>
      <c r="Z910" s="180"/>
      <c r="AA910" s="180"/>
      <c r="AB910" s="180"/>
      <c r="AC910" s="180"/>
      <c r="AD910" s="180"/>
      <c r="AE910" s="180"/>
      <c r="AF910" s="180"/>
      <c r="AG910" s="180"/>
      <c r="AH910" s="180"/>
      <c r="AI910" s="180"/>
    </row>
    <row r="911" spans="1:35" s="84" customFormat="1" x14ac:dyDescent="0.35">
      <c r="A911" s="4"/>
      <c r="B911" s="4"/>
      <c r="C911" s="80"/>
      <c r="D911" s="81"/>
      <c r="E911" s="84" t="str">
        <f>E$904</f>
        <v>Income tax standard rate flag (benchmark)</v>
      </c>
      <c r="F911" s="84" t="str">
        <f>F$904</f>
        <v>flag</v>
      </c>
      <c r="G911" s="147"/>
      <c r="H911" s="147"/>
      <c r="I911" s="84">
        <f>I$904</f>
        <v>23</v>
      </c>
      <c r="J911" s="178"/>
      <c r="K911" s="84">
        <f t="shared" ref="K911:AI911" si="338">K$904</f>
        <v>0</v>
      </c>
      <c r="L911" s="84">
        <f t="shared" si="338"/>
        <v>0</v>
      </c>
      <c r="M911" s="84">
        <f t="shared" si="338"/>
        <v>1</v>
      </c>
      <c r="N911" s="84">
        <f t="shared" si="338"/>
        <v>1</v>
      </c>
      <c r="O911" s="84">
        <f t="shared" si="338"/>
        <v>1</v>
      </c>
      <c r="P911" s="84">
        <f t="shared" si="338"/>
        <v>1</v>
      </c>
      <c r="Q911" s="84">
        <f t="shared" si="338"/>
        <v>1</v>
      </c>
      <c r="R911" s="84">
        <f t="shared" si="338"/>
        <v>1</v>
      </c>
      <c r="S911" s="84">
        <f t="shared" si="338"/>
        <v>1</v>
      </c>
      <c r="T911" s="84">
        <f t="shared" si="338"/>
        <v>1</v>
      </c>
      <c r="U911" s="84">
        <f t="shared" si="338"/>
        <v>1</v>
      </c>
      <c r="V911" s="84">
        <f t="shared" si="338"/>
        <v>1</v>
      </c>
      <c r="W911" s="84">
        <f t="shared" si="338"/>
        <v>1</v>
      </c>
      <c r="X911" s="84">
        <f t="shared" si="338"/>
        <v>1</v>
      </c>
      <c r="Y911" s="84">
        <f t="shared" si="338"/>
        <v>1</v>
      </c>
      <c r="Z911" s="84">
        <f t="shared" si="338"/>
        <v>1</v>
      </c>
      <c r="AA911" s="84">
        <f t="shared" si="338"/>
        <v>1</v>
      </c>
      <c r="AB911" s="84">
        <f t="shared" si="338"/>
        <v>1</v>
      </c>
      <c r="AC911" s="84">
        <f t="shared" si="338"/>
        <v>1</v>
      </c>
      <c r="AD911" s="84">
        <f t="shared" si="338"/>
        <v>1</v>
      </c>
      <c r="AE911" s="84">
        <f t="shared" si="338"/>
        <v>1</v>
      </c>
      <c r="AF911" s="84">
        <f t="shared" si="338"/>
        <v>1</v>
      </c>
      <c r="AG911" s="84">
        <f t="shared" si="338"/>
        <v>1</v>
      </c>
      <c r="AH911" s="84">
        <f t="shared" si="338"/>
        <v>1</v>
      </c>
      <c r="AI911" s="84">
        <f t="shared" si="338"/>
        <v>1</v>
      </c>
    </row>
    <row r="912" spans="1:35" s="84" customFormat="1" x14ac:dyDescent="0.35">
      <c r="A912" s="4"/>
      <c r="B912" s="4"/>
      <c r="C912" s="80"/>
      <c r="D912" s="81"/>
      <c r="E912" s="84" t="s">
        <v>737</v>
      </c>
      <c r="F912" s="84" t="s">
        <v>641</v>
      </c>
      <c r="G912" s="147"/>
      <c r="H912" s="147"/>
      <c r="I912" s="178">
        <f>SUM(K912:AI912)</f>
        <v>149.24836957661114</v>
      </c>
      <c r="J912" s="178"/>
      <c r="K912" s="178">
        <f>(K907*$G908*K909)+(K907*$G910*K911)</f>
        <v>0</v>
      </c>
      <c r="L912" s="178">
        <f t="shared" ref="L912:AI912" si="339">(L907*$G908*L909)+(L907*$G910*L911)</f>
        <v>0</v>
      </c>
      <c r="M912" s="178">
        <f t="shared" si="339"/>
        <v>0</v>
      </c>
      <c r="N912" s="178">
        <f t="shared" si="339"/>
        <v>0</v>
      </c>
      <c r="O912" s="178">
        <f t="shared" si="339"/>
        <v>0</v>
      </c>
      <c r="P912" s="178">
        <f t="shared" si="339"/>
        <v>0</v>
      </c>
      <c r="Q912" s="178">
        <f t="shared" si="339"/>
        <v>3.294879249450962</v>
      </c>
      <c r="R912" s="178">
        <f t="shared" si="339"/>
        <v>4.5646264237122338</v>
      </c>
      <c r="S912" s="178">
        <f t="shared" si="339"/>
        <v>5.1386424323752466</v>
      </c>
      <c r="T912" s="178">
        <f t="shared" si="339"/>
        <v>5.7313243808152921</v>
      </c>
      <c r="U912" s="178">
        <f t="shared" si="339"/>
        <v>5.9693933684315992</v>
      </c>
      <c r="V912" s="178">
        <f t="shared" si="339"/>
        <v>6.2122237358002277</v>
      </c>
      <c r="W912" s="178">
        <f t="shared" si="339"/>
        <v>12.632035710516236</v>
      </c>
      <c r="X912" s="178">
        <f t="shared" si="339"/>
        <v>12.88467642472656</v>
      </c>
      <c r="Y912" s="178">
        <f t="shared" si="339"/>
        <v>13.142369953221092</v>
      </c>
      <c r="Z912" s="178">
        <f t="shared" si="339"/>
        <v>13.40521735228551</v>
      </c>
      <c r="AA912" s="178">
        <f t="shared" si="339"/>
        <v>13.673321699331224</v>
      </c>
      <c r="AB912" s="178">
        <f t="shared" si="339"/>
        <v>13.946788133317847</v>
      </c>
      <c r="AC912" s="178">
        <f t="shared" si="339"/>
        <v>14.225723895984205</v>
      </c>
      <c r="AD912" s="178">
        <f t="shared" si="339"/>
        <v>15.129946840927644</v>
      </c>
      <c r="AE912" s="178">
        <f t="shared" si="339"/>
        <v>9.2971999757152659</v>
      </c>
      <c r="AF912" s="178">
        <f t="shared" si="339"/>
        <v>0</v>
      </c>
      <c r="AG912" s="178">
        <f t="shared" si="339"/>
        <v>0</v>
      </c>
      <c r="AH912" s="178">
        <f t="shared" si="339"/>
        <v>0</v>
      </c>
      <c r="AI912" s="178">
        <f t="shared" si="339"/>
        <v>0</v>
      </c>
    </row>
    <row r="914" spans="1:35" x14ac:dyDescent="0.35">
      <c r="C914" s="86" t="s">
        <v>109</v>
      </c>
    </row>
    <row r="916" spans="1:35" x14ac:dyDescent="0.35">
      <c r="D916" s="87" t="s">
        <v>784</v>
      </c>
    </row>
    <row r="917" spans="1:35" s="84" customFormat="1" x14ac:dyDescent="0.35">
      <c r="A917" s="4"/>
      <c r="B917" s="4"/>
      <c r="C917" s="80"/>
      <c r="D917" s="81"/>
      <c r="E917" s="84" t="str">
        <f>E$767</f>
        <v>Total capital costs after duties and interest in nominal terms (benchmark)</v>
      </c>
      <c r="F917" s="84" t="str">
        <f>F$767</f>
        <v>M$, nominal</v>
      </c>
      <c r="G917" s="220">
        <f>G$767</f>
        <v>200.73750000000001</v>
      </c>
      <c r="H917" s="147"/>
      <c r="I917" s="178"/>
      <c r="J917" s="178"/>
      <c r="K917" s="178"/>
      <c r="L917" s="178"/>
      <c r="M917" s="178"/>
      <c r="N917" s="178"/>
      <c r="O917" s="178"/>
      <c r="P917" s="178"/>
      <c r="Q917" s="178"/>
      <c r="R917" s="178"/>
      <c r="S917" s="178"/>
      <c r="T917" s="178"/>
      <c r="U917" s="178"/>
      <c r="V917" s="178"/>
      <c r="W917" s="178"/>
      <c r="X917" s="178"/>
      <c r="Y917" s="178"/>
      <c r="Z917" s="178"/>
      <c r="AA917" s="178"/>
      <c r="AB917" s="178"/>
      <c r="AC917" s="178"/>
      <c r="AD917" s="178"/>
      <c r="AE917" s="178"/>
      <c r="AF917" s="178"/>
      <c r="AG917" s="178"/>
      <c r="AH917" s="178"/>
      <c r="AI917" s="178"/>
    </row>
    <row r="918" spans="1:35" s="154" customFormat="1" x14ac:dyDescent="0.35">
      <c r="A918" s="15"/>
      <c r="B918" s="15"/>
      <c r="C918" s="152"/>
      <c r="D918" s="153"/>
      <c r="E918" s="154" t="str">
        <f>Inputs!E$204</f>
        <v>Investment tax credit rate (benchmark)</v>
      </c>
      <c r="F918" s="154" t="str">
        <f>Inputs!F$204</f>
        <v>%</v>
      </c>
      <c r="G918" s="169">
        <f>Inputs!G$204</f>
        <v>0</v>
      </c>
      <c r="H918" s="155"/>
      <c r="I918" s="180"/>
      <c r="J918" s="180"/>
      <c r="K918" s="180"/>
      <c r="L918" s="180"/>
      <c r="M918" s="180"/>
      <c r="N918" s="180"/>
      <c r="O918" s="180"/>
      <c r="P918" s="180"/>
      <c r="Q918" s="180"/>
      <c r="R918" s="180"/>
      <c r="S918" s="180"/>
      <c r="T918" s="180"/>
      <c r="U918" s="180"/>
      <c r="V918" s="180"/>
      <c r="W918" s="180"/>
      <c r="X918" s="180"/>
      <c r="Y918" s="180"/>
      <c r="Z918" s="180"/>
      <c r="AA918" s="180"/>
      <c r="AB918" s="180"/>
      <c r="AC918" s="180"/>
      <c r="AD918" s="180"/>
      <c r="AE918" s="180"/>
      <c r="AF918" s="180"/>
      <c r="AG918" s="180"/>
      <c r="AH918" s="180"/>
      <c r="AI918" s="180"/>
    </row>
    <row r="919" spans="1:35" s="84" customFormat="1" x14ac:dyDescent="0.35">
      <c r="A919" s="4"/>
      <c r="B919" s="4"/>
      <c r="C919" s="80"/>
      <c r="D919" s="81"/>
      <c r="E919" s="84" t="s">
        <v>738</v>
      </c>
      <c r="F919" s="84" t="s">
        <v>641</v>
      </c>
      <c r="G919" s="178">
        <f>G917*G918</f>
        <v>0</v>
      </c>
      <c r="H919" s="147"/>
      <c r="I919" s="178"/>
      <c r="J919" s="178"/>
      <c r="K919" s="178"/>
      <c r="L919" s="178"/>
      <c r="M919" s="178"/>
      <c r="N919" s="178"/>
      <c r="O919" s="178"/>
      <c r="P919" s="178"/>
      <c r="Q919" s="178"/>
      <c r="R919" s="178"/>
      <c r="S919" s="178"/>
      <c r="T919" s="178"/>
      <c r="U919" s="178"/>
      <c r="V919" s="178"/>
      <c r="W919" s="178"/>
      <c r="X919" s="178"/>
      <c r="Y919" s="178"/>
      <c r="Z919" s="178"/>
      <c r="AA919" s="178"/>
      <c r="AB919" s="178"/>
      <c r="AC919" s="178"/>
      <c r="AD919" s="178"/>
      <c r="AE919" s="178"/>
      <c r="AF919" s="178"/>
      <c r="AG919" s="178"/>
      <c r="AH919" s="178"/>
      <c r="AI919" s="178"/>
    </row>
    <row r="921" spans="1:35" x14ac:dyDescent="0.35">
      <c r="D921" s="87" t="s">
        <v>356</v>
      </c>
    </row>
    <row r="922" spans="1:35" s="154" customFormat="1" x14ac:dyDescent="0.35">
      <c r="A922" s="15"/>
      <c r="B922" s="15"/>
      <c r="C922" s="152"/>
      <c r="D922" s="153"/>
      <c r="E922" s="154" t="str">
        <f>'T&amp;E'!E$10</f>
        <v>Project model counter</v>
      </c>
      <c r="F922" s="154" t="str">
        <f>'T&amp;E'!F$10</f>
        <v>year #</v>
      </c>
      <c r="G922" s="155"/>
      <c r="H922" s="155"/>
      <c r="I922" s="154">
        <f>'T&amp;E'!I$10</f>
        <v>0</v>
      </c>
      <c r="J922" s="180"/>
      <c r="K922" s="154">
        <f>'T&amp;E'!K$10</f>
        <v>1</v>
      </c>
      <c r="L922" s="154">
        <f>'T&amp;E'!L$10</f>
        <v>2</v>
      </c>
      <c r="M922" s="154">
        <f>'T&amp;E'!M$10</f>
        <v>3</v>
      </c>
      <c r="N922" s="154">
        <f>'T&amp;E'!N$10</f>
        <v>4</v>
      </c>
      <c r="O922" s="154">
        <f>'T&amp;E'!O$10</f>
        <v>5</v>
      </c>
      <c r="P922" s="154">
        <f>'T&amp;E'!P$10</f>
        <v>6</v>
      </c>
      <c r="Q922" s="154">
        <f>'T&amp;E'!Q$10</f>
        <v>7</v>
      </c>
      <c r="R922" s="154">
        <f>'T&amp;E'!R$10</f>
        <v>8</v>
      </c>
      <c r="S922" s="154">
        <f>'T&amp;E'!S$10</f>
        <v>9</v>
      </c>
      <c r="T922" s="154">
        <f>'T&amp;E'!T$10</f>
        <v>10</v>
      </c>
      <c r="U922" s="154">
        <f>'T&amp;E'!U$10</f>
        <v>11</v>
      </c>
      <c r="V922" s="154">
        <f>'T&amp;E'!V$10</f>
        <v>12</v>
      </c>
      <c r="W922" s="154">
        <f>'T&amp;E'!W$10</f>
        <v>13</v>
      </c>
      <c r="X922" s="154">
        <f>'T&amp;E'!X$10</f>
        <v>14</v>
      </c>
      <c r="Y922" s="154">
        <f>'T&amp;E'!Y$10</f>
        <v>15</v>
      </c>
      <c r="Z922" s="154">
        <f>'T&amp;E'!Z$10</f>
        <v>16</v>
      </c>
      <c r="AA922" s="154">
        <f>'T&amp;E'!AA$10</f>
        <v>17</v>
      </c>
      <c r="AB922" s="154">
        <f>'T&amp;E'!AB$10</f>
        <v>18</v>
      </c>
      <c r="AC922" s="154">
        <f>'T&amp;E'!AC$10</f>
        <v>19</v>
      </c>
      <c r="AD922" s="154">
        <f>'T&amp;E'!AD$10</f>
        <v>20</v>
      </c>
      <c r="AE922" s="154">
        <f>'T&amp;E'!AE$10</f>
        <v>21</v>
      </c>
      <c r="AF922" s="154">
        <f>'T&amp;E'!AF$10</f>
        <v>22</v>
      </c>
      <c r="AG922" s="154">
        <f>'T&amp;E'!AG$10</f>
        <v>23</v>
      </c>
      <c r="AH922" s="154">
        <f>'T&amp;E'!AH$10</f>
        <v>24</v>
      </c>
      <c r="AI922" s="154">
        <f>'T&amp;E'!AI$10</f>
        <v>25</v>
      </c>
    </row>
    <row r="923" spans="1:35" s="154" customFormat="1" x14ac:dyDescent="0.35">
      <c r="A923" s="15"/>
      <c r="B923" s="15"/>
      <c r="C923" s="152"/>
      <c r="D923" s="153"/>
      <c r="E923" s="154" t="str">
        <f>Inputs!E$70</f>
        <v>Pre-production period</v>
      </c>
      <c r="F923" s="154" t="str">
        <f>Inputs!F$70</f>
        <v>years</v>
      </c>
      <c r="G923" s="154">
        <f>Inputs!G$70</f>
        <v>2</v>
      </c>
      <c r="H923" s="155"/>
      <c r="I923" s="180"/>
      <c r="J923" s="180"/>
      <c r="K923" s="180"/>
      <c r="L923" s="180"/>
      <c r="M923" s="180"/>
      <c r="N923" s="180"/>
      <c r="O923" s="180"/>
      <c r="P923" s="180"/>
      <c r="Q923" s="180"/>
      <c r="R923" s="180"/>
      <c r="S923" s="180"/>
      <c r="T923" s="180"/>
      <c r="U923" s="180"/>
      <c r="V923" s="180"/>
      <c r="W923" s="180"/>
      <c r="X923" s="180"/>
      <c r="Y923" s="180"/>
      <c r="Z923" s="180"/>
      <c r="AA923" s="180"/>
      <c r="AB923" s="180"/>
      <c r="AC923" s="180"/>
      <c r="AD923" s="180"/>
      <c r="AE923" s="180"/>
      <c r="AF923" s="180"/>
      <c r="AG923" s="180"/>
      <c r="AH923" s="180"/>
      <c r="AI923" s="180"/>
    </row>
    <row r="924" spans="1:35" s="154" customFormat="1" x14ac:dyDescent="0.35">
      <c r="A924" s="15"/>
      <c r="B924" s="15"/>
      <c r="C924" s="152"/>
      <c r="D924" s="153"/>
      <c r="E924" s="154" t="str">
        <f>Inputs!E$205</f>
        <v>Investment tax credit carryforward limit (benchmark)</v>
      </c>
      <c r="F924" s="154" t="str">
        <f>Inputs!F$205</f>
        <v>years</v>
      </c>
      <c r="G924" s="154">
        <f>Inputs!G$205</f>
        <v>99</v>
      </c>
      <c r="H924" s="155"/>
      <c r="I924" s="180"/>
      <c r="J924" s="180"/>
      <c r="K924" s="180"/>
      <c r="L924" s="180"/>
      <c r="M924" s="180"/>
      <c r="N924" s="180"/>
      <c r="O924" s="180"/>
      <c r="P924" s="180"/>
      <c r="Q924" s="180"/>
      <c r="R924" s="180"/>
      <c r="S924" s="180"/>
      <c r="T924" s="180"/>
      <c r="U924" s="180"/>
      <c r="V924" s="180"/>
      <c r="W924" s="180"/>
      <c r="X924" s="180"/>
      <c r="Y924" s="180"/>
      <c r="Z924" s="180"/>
      <c r="AA924" s="180"/>
      <c r="AB924" s="180"/>
      <c r="AC924" s="180"/>
      <c r="AD924" s="180"/>
      <c r="AE924" s="180"/>
      <c r="AF924" s="180"/>
      <c r="AG924" s="180"/>
      <c r="AH924" s="180"/>
      <c r="AI924" s="180"/>
    </row>
    <row r="925" spans="1:35" s="84" customFormat="1" x14ac:dyDescent="0.35">
      <c r="A925" s="4"/>
      <c r="B925" s="4"/>
      <c r="C925" s="80"/>
      <c r="D925" s="81"/>
      <c r="E925" s="84" t="s">
        <v>357</v>
      </c>
      <c r="F925" s="84" t="s">
        <v>43</v>
      </c>
      <c r="G925" s="147"/>
      <c r="H925" s="147"/>
      <c r="I925" s="178"/>
      <c r="J925" s="178"/>
      <c r="K925" s="147">
        <f>IF(K922&gt;$G924+$G923,0,1)</f>
        <v>1</v>
      </c>
      <c r="L925" s="147">
        <f t="shared" ref="L925:AI925" si="340">IF(L922&gt;$G924+$G923,0,1)</f>
        <v>1</v>
      </c>
      <c r="M925" s="147">
        <f t="shared" si="340"/>
        <v>1</v>
      </c>
      <c r="N925" s="147">
        <f t="shared" si="340"/>
        <v>1</v>
      </c>
      <c r="O925" s="147">
        <f t="shared" si="340"/>
        <v>1</v>
      </c>
      <c r="P925" s="147">
        <f t="shared" si="340"/>
        <v>1</v>
      </c>
      <c r="Q925" s="147">
        <f t="shared" si="340"/>
        <v>1</v>
      </c>
      <c r="R925" s="147">
        <f t="shared" si="340"/>
        <v>1</v>
      </c>
      <c r="S925" s="147">
        <f t="shared" si="340"/>
        <v>1</v>
      </c>
      <c r="T925" s="147">
        <f t="shared" si="340"/>
        <v>1</v>
      </c>
      <c r="U925" s="147">
        <f t="shared" si="340"/>
        <v>1</v>
      </c>
      <c r="V925" s="147">
        <f t="shared" si="340"/>
        <v>1</v>
      </c>
      <c r="W925" s="147">
        <f t="shared" si="340"/>
        <v>1</v>
      </c>
      <c r="X925" s="147">
        <f t="shared" si="340"/>
        <v>1</v>
      </c>
      <c r="Y925" s="147">
        <f t="shared" si="340"/>
        <v>1</v>
      </c>
      <c r="Z925" s="147">
        <f t="shared" si="340"/>
        <v>1</v>
      </c>
      <c r="AA925" s="147">
        <f t="shared" si="340"/>
        <v>1</v>
      </c>
      <c r="AB925" s="147">
        <f t="shared" si="340"/>
        <v>1</v>
      </c>
      <c r="AC925" s="147">
        <f t="shared" si="340"/>
        <v>1</v>
      </c>
      <c r="AD925" s="147">
        <f t="shared" si="340"/>
        <v>1</v>
      </c>
      <c r="AE925" s="147">
        <f t="shared" si="340"/>
        <v>1</v>
      </c>
      <c r="AF925" s="147">
        <f t="shared" si="340"/>
        <v>1</v>
      </c>
      <c r="AG925" s="147">
        <f t="shared" si="340"/>
        <v>1</v>
      </c>
      <c r="AH925" s="147">
        <f t="shared" si="340"/>
        <v>1</v>
      </c>
      <c r="AI925" s="147">
        <f t="shared" si="340"/>
        <v>1</v>
      </c>
    </row>
    <row r="927" spans="1:35" x14ac:dyDescent="0.35">
      <c r="D927" s="87" t="s">
        <v>785</v>
      </c>
    </row>
    <row r="928" spans="1:35" s="84" customFormat="1" x14ac:dyDescent="0.35">
      <c r="A928" s="4"/>
      <c r="B928" s="4"/>
      <c r="C928" s="80"/>
      <c r="D928" s="81"/>
      <c r="E928" s="84" t="s">
        <v>739</v>
      </c>
      <c r="F928" s="84" t="s">
        <v>641</v>
      </c>
      <c r="G928" s="147"/>
      <c r="H928" s="147"/>
      <c r="I928" s="178"/>
      <c r="J928" s="178"/>
      <c r="K928" s="178">
        <f t="shared" ref="K928:P928" si="341">J930</f>
        <v>0</v>
      </c>
      <c r="L928" s="178">
        <f t="shared" si="341"/>
        <v>0</v>
      </c>
      <c r="M928" s="178">
        <f t="shared" si="341"/>
        <v>0</v>
      </c>
      <c r="N928" s="178">
        <f t="shared" si="341"/>
        <v>0</v>
      </c>
      <c r="O928" s="178">
        <f t="shared" si="341"/>
        <v>0</v>
      </c>
      <c r="P928" s="178">
        <f t="shared" si="341"/>
        <v>0</v>
      </c>
      <c r="Q928" s="178">
        <f t="shared" ref="Q928:AI928" si="342">P930</f>
        <v>0</v>
      </c>
      <c r="R928" s="178">
        <f t="shared" si="342"/>
        <v>0</v>
      </c>
      <c r="S928" s="178">
        <f t="shared" si="342"/>
        <v>0</v>
      </c>
      <c r="T928" s="178">
        <f t="shared" si="342"/>
        <v>0</v>
      </c>
      <c r="U928" s="178">
        <f t="shared" si="342"/>
        <v>0</v>
      </c>
      <c r="V928" s="178">
        <f t="shared" si="342"/>
        <v>0</v>
      </c>
      <c r="W928" s="178">
        <f t="shared" si="342"/>
        <v>0</v>
      </c>
      <c r="X928" s="178">
        <f t="shared" si="342"/>
        <v>0</v>
      </c>
      <c r="Y928" s="178">
        <f t="shared" si="342"/>
        <v>0</v>
      </c>
      <c r="Z928" s="178">
        <f t="shared" si="342"/>
        <v>0</v>
      </c>
      <c r="AA928" s="178">
        <f t="shared" si="342"/>
        <v>0</v>
      </c>
      <c r="AB928" s="178">
        <f t="shared" si="342"/>
        <v>0</v>
      </c>
      <c r="AC928" s="178">
        <f t="shared" si="342"/>
        <v>0</v>
      </c>
      <c r="AD928" s="178">
        <f t="shared" si="342"/>
        <v>0</v>
      </c>
      <c r="AE928" s="178">
        <f t="shared" si="342"/>
        <v>0</v>
      </c>
      <c r="AF928" s="178">
        <f t="shared" si="342"/>
        <v>0</v>
      </c>
      <c r="AG928" s="178">
        <f t="shared" si="342"/>
        <v>0</v>
      </c>
      <c r="AH928" s="178">
        <f t="shared" si="342"/>
        <v>0</v>
      </c>
      <c r="AI928" s="178">
        <f t="shared" si="342"/>
        <v>0</v>
      </c>
    </row>
    <row r="929" spans="1:35" s="84" customFormat="1" x14ac:dyDescent="0.35">
      <c r="A929" s="4"/>
      <c r="B929" s="4"/>
      <c r="C929" s="80"/>
      <c r="D929" s="81"/>
      <c r="E929" s="84" t="s">
        <v>740</v>
      </c>
      <c r="F929" s="84" t="s">
        <v>641</v>
      </c>
      <c r="G929" s="147"/>
      <c r="H929" s="147"/>
      <c r="I929" s="178">
        <f>SUM(K929:AI929)</f>
        <v>0</v>
      </c>
      <c r="J929" s="178"/>
      <c r="K929" s="178">
        <f t="shared" ref="K929:AI929" si="343">MIN(K912,K928)</f>
        <v>0</v>
      </c>
      <c r="L929" s="178">
        <f t="shared" si="343"/>
        <v>0</v>
      </c>
      <c r="M929" s="178">
        <f t="shared" si="343"/>
        <v>0</v>
      </c>
      <c r="N929" s="178">
        <f t="shared" si="343"/>
        <v>0</v>
      </c>
      <c r="O929" s="178">
        <f t="shared" si="343"/>
        <v>0</v>
      </c>
      <c r="P929" s="178">
        <f t="shared" si="343"/>
        <v>0</v>
      </c>
      <c r="Q929" s="178">
        <f t="shared" si="343"/>
        <v>0</v>
      </c>
      <c r="R929" s="178">
        <f t="shared" si="343"/>
        <v>0</v>
      </c>
      <c r="S929" s="178">
        <f t="shared" si="343"/>
        <v>0</v>
      </c>
      <c r="T929" s="178">
        <f t="shared" si="343"/>
        <v>0</v>
      </c>
      <c r="U929" s="178">
        <f t="shared" si="343"/>
        <v>0</v>
      </c>
      <c r="V929" s="178">
        <f t="shared" si="343"/>
        <v>0</v>
      </c>
      <c r="W929" s="178">
        <f t="shared" si="343"/>
        <v>0</v>
      </c>
      <c r="X929" s="178">
        <f t="shared" si="343"/>
        <v>0</v>
      </c>
      <c r="Y929" s="178">
        <f t="shared" si="343"/>
        <v>0</v>
      </c>
      <c r="Z929" s="178">
        <f t="shared" si="343"/>
        <v>0</v>
      </c>
      <c r="AA929" s="178">
        <f t="shared" si="343"/>
        <v>0</v>
      </c>
      <c r="AB929" s="178">
        <f t="shared" si="343"/>
        <v>0</v>
      </c>
      <c r="AC929" s="178">
        <f t="shared" si="343"/>
        <v>0</v>
      </c>
      <c r="AD929" s="178">
        <f t="shared" si="343"/>
        <v>0</v>
      </c>
      <c r="AE929" s="178">
        <f t="shared" si="343"/>
        <v>0</v>
      </c>
      <c r="AF929" s="178">
        <f t="shared" si="343"/>
        <v>0</v>
      </c>
      <c r="AG929" s="178">
        <f t="shared" si="343"/>
        <v>0</v>
      </c>
      <c r="AH929" s="178">
        <f t="shared" si="343"/>
        <v>0</v>
      </c>
      <c r="AI929" s="178">
        <f t="shared" si="343"/>
        <v>0</v>
      </c>
    </row>
    <row r="930" spans="1:35" s="84" customFormat="1" x14ac:dyDescent="0.35">
      <c r="A930" s="4"/>
      <c r="B930" s="4"/>
      <c r="C930" s="80"/>
      <c r="D930" s="81"/>
      <c r="E930" s="84" t="s">
        <v>741</v>
      </c>
      <c r="F930" s="84" t="s">
        <v>641</v>
      </c>
      <c r="G930" s="147"/>
      <c r="H930" s="147"/>
      <c r="I930" s="178"/>
      <c r="J930" s="178">
        <f>G919</f>
        <v>0</v>
      </c>
      <c r="K930" s="178">
        <f t="shared" ref="K930:AI930" si="344">(K928-K929)*K925</f>
        <v>0</v>
      </c>
      <c r="L930" s="178">
        <f t="shared" si="344"/>
        <v>0</v>
      </c>
      <c r="M930" s="178">
        <f t="shared" si="344"/>
        <v>0</v>
      </c>
      <c r="N930" s="178">
        <f t="shared" si="344"/>
        <v>0</v>
      </c>
      <c r="O930" s="178">
        <f t="shared" si="344"/>
        <v>0</v>
      </c>
      <c r="P930" s="178">
        <f t="shared" si="344"/>
        <v>0</v>
      </c>
      <c r="Q930" s="178">
        <f t="shared" si="344"/>
        <v>0</v>
      </c>
      <c r="R930" s="178">
        <f t="shared" si="344"/>
        <v>0</v>
      </c>
      <c r="S930" s="178">
        <f t="shared" si="344"/>
        <v>0</v>
      </c>
      <c r="T930" s="178">
        <f t="shared" si="344"/>
        <v>0</v>
      </c>
      <c r="U930" s="178">
        <f t="shared" si="344"/>
        <v>0</v>
      </c>
      <c r="V930" s="178">
        <f t="shared" si="344"/>
        <v>0</v>
      </c>
      <c r="W930" s="178">
        <f t="shared" si="344"/>
        <v>0</v>
      </c>
      <c r="X930" s="178">
        <f t="shared" si="344"/>
        <v>0</v>
      </c>
      <c r="Y930" s="178">
        <f t="shared" si="344"/>
        <v>0</v>
      </c>
      <c r="Z930" s="178">
        <f t="shared" si="344"/>
        <v>0</v>
      </c>
      <c r="AA930" s="178">
        <f t="shared" si="344"/>
        <v>0</v>
      </c>
      <c r="AB930" s="178">
        <f t="shared" si="344"/>
        <v>0</v>
      </c>
      <c r="AC930" s="178">
        <f t="shared" si="344"/>
        <v>0</v>
      </c>
      <c r="AD930" s="178">
        <f t="shared" si="344"/>
        <v>0</v>
      </c>
      <c r="AE930" s="178">
        <f t="shared" si="344"/>
        <v>0</v>
      </c>
      <c r="AF930" s="178">
        <f t="shared" si="344"/>
        <v>0</v>
      </c>
      <c r="AG930" s="178">
        <f t="shared" si="344"/>
        <v>0</v>
      </c>
      <c r="AH930" s="178">
        <f t="shared" si="344"/>
        <v>0</v>
      </c>
      <c r="AI930" s="178">
        <f t="shared" si="344"/>
        <v>0</v>
      </c>
    </row>
    <row r="932" spans="1:35" x14ac:dyDescent="0.35">
      <c r="C932" s="86" t="s">
        <v>44</v>
      </c>
    </row>
    <row r="934" spans="1:35" x14ac:dyDescent="0.35">
      <c r="D934" s="87" t="s">
        <v>743</v>
      </c>
    </row>
    <row r="935" spans="1:35" x14ac:dyDescent="0.35">
      <c r="E935" s="46" t="str">
        <f>E$912</f>
        <v>Income tax due before tax credit in nominal terms (benchmark)</v>
      </c>
      <c r="F935" s="46" t="str">
        <f>F$912</f>
        <v>M$, nominal</v>
      </c>
      <c r="I935" s="178">
        <f>I$912</f>
        <v>149.24836957661114</v>
      </c>
      <c r="J935" s="178"/>
      <c r="K935" s="178">
        <f t="shared" ref="K935:AI935" si="345">K$912</f>
        <v>0</v>
      </c>
      <c r="L935" s="178">
        <f t="shared" si="345"/>
        <v>0</v>
      </c>
      <c r="M935" s="178">
        <f t="shared" si="345"/>
        <v>0</v>
      </c>
      <c r="N935" s="178">
        <f t="shared" si="345"/>
        <v>0</v>
      </c>
      <c r="O935" s="178">
        <f t="shared" si="345"/>
        <v>0</v>
      </c>
      <c r="P935" s="178">
        <f t="shared" si="345"/>
        <v>0</v>
      </c>
      <c r="Q935" s="178">
        <f t="shared" si="345"/>
        <v>3.294879249450962</v>
      </c>
      <c r="R935" s="178">
        <f t="shared" si="345"/>
        <v>4.5646264237122338</v>
      </c>
      <c r="S935" s="178">
        <f t="shared" si="345"/>
        <v>5.1386424323752466</v>
      </c>
      <c r="T935" s="178">
        <f t="shared" si="345"/>
        <v>5.7313243808152921</v>
      </c>
      <c r="U935" s="178">
        <f t="shared" si="345"/>
        <v>5.9693933684315992</v>
      </c>
      <c r="V935" s="178">
        <f t="shared" si="345"/>
        <v>6.2122237358002277</v>
      </c>
      <c r="W935" s="178">
        <f t="shared" si="345"/>
        <v>12.632035710516236</v>
      </c>
      <c r="X935" s="178">
        <f t="shared" si="345"/>
        <v>12.88467642472656</v>
      </c>
      <c r="Y935" s="178">
        <f t="shared" si="345"/>
        <v>13.142369953221092</v>
      </c>
      <c r="Z935" s="178">
        <f t="shared" si="345"/>
        <v>13.40521735228551</v>
      </c>
      <c r="AA935" s="178">
        <f t="shared" si="345"/>
        <v>13.673321699331224</v>
      </c>
      <c r="AB935" s="178">
        <f t="shared" si="345"/>
        <v>13.946788133317847</v>
      </c>
      <c r="AC935" s="178">
        <f t="shared" si="345"/>
        <v>14.225723895984205</v>
      </c>
      <c r="AD935" s="178">
        <f t="shared" si="345"/>
        <v>15.129946840927644</v>
      </c>
      <c r="AE935" s="178">
        <f t="shared" si="345"/>
        <v>9.2971999757152659</v>
      </c>
      <c r="AF935" s="178">
        <f t="shared" si="345"/>
        <v>0</v>
      </c>
      <c r="AG935" s="178">
        <f t="shared" si="345"/>
        <v>0</v>
      </c>
      <c r="AH935" s="178">
        <f t="shared" si="345"/>
        <v>0</v>
      </c>
      <c r="AI935" s="178">
        <f t="shared" si="345"/>
        <v>0</v>
      </c>
    </row>
    <row r="936" spans="1:35" s="84" customFormat="1" x14ac:dyDescent="0.35">
      <c r="A936" s="4"/>
      <c r="B936" s="4"/>
      <c r="C936" s="80"/>
      <c r="D936" s="81"/>
      <c r="E936" s="84" t="str">
        <f>E$929</f>
        <v>Tax credit utilised in nominal terms (benchmark)</v>
      </c>
      <c r="F936" s="84" t="str">
        <f>F$929</f>
        <v>M$, nominal</v>
      </c>
      <c r="G936" s="147"/>
      <c r="H936" s="147"/>
      <c r="I936" s="178">
        <f>I$929</f>
        <v>0</v>
      </c>
      <c r="J936" s="178"/>
      <c r="K936" s="178">
        <f t="shared" ref="K936:AI936" si="346">K$929</f>
        <v>0</v>
      </c>
      <c r="L936" s="178">
        <f t="shared" si="346"/>
        <v>0</v>
      </c>
      <c r="M936" s="178">
        <f t="shared" si="346"/>
        <v>0</v>
      </c>
      <c r="N936" s="178">
        <f t="shared" si="346"/>
        <v>0</v>
      </c>
      <c r="O936" s="178">
        <f t="shared" si="346"/>
        <v>0</v>
      </c>
      <c r="P936" s="178">
        <f t="shared" si="346"/>
        <v>0</v>
      </c>
      <c r="Q936" s="178">
        <f t="shared" si="346"/>
        <v>0</v>
      </c>
      <c r="R936" s="178">
        <f t="shared" si="346"/>
        <v>0</v>
      </c>
      <c r="S936" s="178">
        <f t="shared" si="346"/>
        <v>0</v>
      </c>
      <c r="T936" s="178">
        <f t="shared" si="346"/>
        <v>0</v>
      </c>
      <c r="U936" s="178">
        <f t="shared" si="346"/>
        <v>0</v>
      </c>
      <c r="V936" s="178">
        <f t="shared" si="346"/>
        <v>0</v>
      </c>
      <c r="W936" s="178">
        <f t="shared" si="346"/>
        <v>0</v>
      </c>
      <c r="X936" s="178">
        <f t="shared" si="346"/>
        <v>0</v>
      </c>
      <c r="Y936" s="178">
        <f t="shared" si="346"/>
        <v>0</v>
      </c>
      <c r="Z936" s="178">
        <f t="shared" si="346"/>
        <v>0</v>
      </c>
      <c r="AA936" s="178">
        <f t="shared" si="346"/>
        <v>0</v>
      </c>
      <c r="AB936" s="178">
        <f t="shared" si="346"/>
        <v>0</v>
      </c>
      <c r="AC936" s="178">
        <f t="shared" si="346"/>
        <v>0</v>
      </c>
      <c r="AD936" s="178">
        <f t="shared" si="346"/>
        <v>0</v>
      </c>
      <c r="AE936" s="178">
        <f t="shared" si="346"/>
        <v>0</v>
      </c>
      <c r="AF936" s="178">
        <f t="shared" si="346"/>
        <v>0</v>
      </c>
      <c r="AG936" s="178">
        <f t="shared" si="346"/>
        <v>0</v>
      </c>
      <c r="AH936" s="178">
        <f t="shared" si="346"/>
        <v>0</v>
      </c>
      <c r="AI936" s="178">
        <f t="shared" si="346"/>
        <v>0</v>
      </c>
    </row>
    <row r="937" spans="1:35" s="84" customFormat="1" x14ac:dyDescent="0.35">
      <c r="A937" s="4"/>
      <c r="B937" s="4"/>
      <c r="C937" s="80"/>
      <c r="D937" s="81"/>
      <c r="E937" s="84" t="s">
        <v>742</v>
      </c>
      <c r="F937" s="84" t="s">
        <v>641</v>
      </c>
      <c r="G937" s="147"/>
      <c r="H937" s="147"/>
      <c r="I937" s="178">
        <f>SUM(K937:AI937)</f>
        <v>149.24836957661114</v>
      </c>
      <c r="J937" s="178"/>
      <c r="K937" s="178">
        <f>K935-K936</f>
        <v>0</v>
      </c>
      <c r="L937" s="178">
        <f t="shared" ref="L937:AI937" si="347">L935-L936</f>
        <v>0</v>
      </c>
      <c r="M937" s="178">
        <f t="shared" si="347"/>
        <v>0</v>
      </c>
      <c r="N937" s="178">
        <f t="shared" si="347"/>
        <v>0</v>
      </c>
      <c r="O937" s="178">
        <f t="shared" si="347"/>
        <v>0</v>
      </c>
      <c r="P937" s="178">
        <f t="shared" si="347"/>
        <v>0</v>
      </c>
      <c r="Q937" s="178">
        <f t="shared" si="347"/>
        <v>3.294879249450962</v>
      </c>
      <c r="R937" s="178">
        <f t="shared" si="347"/>
        <v>4.5646264237122338</v>
      </c>
      <c r="S937" s="178">
        <f t="shared" si="347"/>
        <v>5.1386424323752466</v>
      </c>
      <c r="T937" s="178">
        <f t="shared" si="347"/>
        <v>5.7313243808152921</v>
      </c>
      <c r="U937" s="178">
        <f t="shared" si="347"/>
        <v>5.9693933684315992</v>
      </c>
      <c r="V937" s="178">
        <f t="shared" si="347"/>
        <v>6.2122237358002277</v>
      </c>
      <c r="W937" s="178">
        <f t="shared" si="347"/>
        <v>12.632035710516236</v>
      </c>
      <c r="X937" s="178">
        <f t="shared" si="347"/>
        <v>12.88467642472656</v>
      </c>
      <c r="Y937" s="178">
        <f t="shared" si="347"/>
        <v>13.142369953221092</v>
      </c>
      <c r="Z937" s="178">
        <f t="shared" si="347"/>
        <v>13.40521735228551</v>
      </c>
      <c r="AA937" s="178">
        <f t="shared" si="347"/>
        <v>13.673321699331224</v>
      </c>
      <c r="AB937" s="178">
        <f t="shared" si="347"/>
        <v>13.946788133317847</v>
      </c>
      <c r="AC937" s="178">
        <f t="shared" si="347"/>
        <v>14.225723895984205</v>
      </c>
      <c r="AD937" s="178">
        <f t="shared" si="347"/>
        <v>15.129946840927644</v>
      </c>
      <c r="AE937" s="178">
        <f t="shared" si="347"/>
        <v>9.2971999757152659</v>
      </c>
      <c r="AF937" s="178">
        <f t="shared" si="347"/>
        <v>0</v>
      </c>
      <c r="AG937" s="178">
        <f t="shared" si="347"/>
        <v>0</v>
      </c>
      <c r="AH937" s="178">
        <f t="shared" si="347"/>
        <v>0</v>
      </c>
      <c r="AI937" s="178">
        <f t="shared" si="347"/>
        <v>0</v>
      </c>
    </row>
    <row r="938" spans="1:35" s="84" customFormat="1" x14ac:dyDescent="0.35">
      <c r="A938" s="4"/>
      <c r="B938" s="4"/>
      <c r="C938" s="80"/>
      <c r="D938" s="81"/>
      <c r="G938" s="147"/>
      <c r="H938" s="147"/>
      <c r="I938" s="178"/>
      <c r="J938" s="178"/>
      <c r="K938" s="178"/>
      <c r="L938" s="178"/>
      <c r="M938" s="178"/>
      <c r="N938" s="178"/>
      <c r="O938" s="178"/>
      <c r="P938" s="178"/>
      <c r="Q938" s="178"/>
      <c r="R938" s="178"/>
      <c r="S938" s="178"/>
      <c r="T938" s="178"/>
      <c r="U938" s="178"/>
      <c r="V938" s="178"/>
      <c r="W938" s="178"/>
      <c r="X938" s="178"/>
      <c r="Y938" s="178"/>
      <c r="Z938" s="178"/>
      <c r="AA938" s="178"/>
      <c r="AB938" s="178"/>
      <c r="AC938" s="178"/>
      <c r="AD938" s="178"/>
      <c r="AE938" s="178"/>
      <c r="AF938" s="178"/>
      <c r="AG938" s="178"/>
      <c r="AH938" s="178"/>
      <c r="AI938" s="178"/>
    </row>
    <row r="939" spans="1:35" s="84" customFormat="1" x14ac:dyDescent="0.35">
      <c r="A939" s="4"/>
      <c r="B939" s="4"/>
      <c r="C939" s="80"/>
      <c r="D939" s="81" t="s">
        <v>44</v>
      </c>
      <c r="G939" s="147"/>
      <c r="H939" s="147"/>
      <c r="I939" s="178"/>
      <c r="J939" s="178"/>
      <c r="K939" s="178"/>
      <c r="L939" s="178"/>
      <c r="M939" s="178"/>
      <c r="N939" s="178"/>
      <c r="O939" s="178"/>
      <c r="P939" s="178"/>
      <c r="Q939" s="178"/>
      <c r="R939" s="178"/>
      <c r="S939" s="178"/>
      <c r="T939" s="178"/>
      <c r="U939" s="178"/>
      <c r="V939" s="178"/>
      <c r="W939" s="178"/>
      <c r="X939" s="178"/>
      <c r="Y939" s="178"/>
      <c r="Z939" s="178"/>
      <c r="AA939" s="178"/>
      <c r="AB939" s="178"/>
      <c r="AC939" s="178"/>
      <c r="AD939" s="178"/>
      <c r="AE939" s="178"/>
      <c r="AF939" s="178"/>
      <c r="AG939" s="178"/>
      <c r="AH939" s="178"/>
      <c r="AI939" s="178"/>
    </row>
    <row r="940" spans="1:35" s="84" customFormat="1" x14ac:dyDescent="0.35">
      <c r="A940" s="4"/>
      <c r="B940" s="4"/>
      <c r="C940" s="80"/>
      <c r="D940" s="81"/>
      <c r="E940" s="84" t="str">
        <f>E$937</f>
        <v>Income tax in nominal terms (benchmark)</v>
      </c>
      <c r="F940" s="84" t="str">
        <f>F$937</f>
        <v>M$, nominal</v>
      </c>
      <c r="G940" s="147"/>
      <c r="H940" s="147"/>
      <c r="I940" s="178">
        <f>I$937</f>
        <v>149.24836957661114</v>
      </c>
      <c r="J940" s="178"/>
      <c r="K940" s="178">
        <f t="shared" ref="K940:AI940" si="348">K$937</f>
        <v>0</v>
      </c>
      <c r="L940" s="178">
        <f t="shared" si="348"/>
        <v>0</v>
      </c>
      <c r="M940" s="178">
        <f t="shared" si="348"/>
        <v>0</v>
      </c>
      <c r="N940" s="178">
        <f t="shared" si="348"/>
        <v>0</v>
      </c>
      <c r="O940" s="178">
        <f t="shared" si="348"/>
        <v>0</v>
      </c>
      <c r="P940" s="178">
        <f t="shared" si="348"/>
        <v>0</v>
      </c>
      <c r="Q940" s="178">
        <f t="shared" si="348"/>
        <v>3.294879249450962</v>
      </c>
      <c r="R940" s="178">
        <f t="shared" si="348"/>
        <v>4.5646264237122338</v>
      </c>
      <c r="S940" s="178">
        <f t="shared" si="348"/>
        <v>5.1386424323752466</v>
      </c>
      <c r="T940" s="178">
        <f t="shared" si="348"/>
        <v>5.7313243808152921</v>
      </c>
      <c r="U940" s="178">
        <f t="shared" si="348"/>
        <v>5.9693933684315992</v>
      </c>
      <c r="V940" s="178">
        <f t="shared" si="348"/>
        <v>6.2122237358002277</v>
      </c>
      <c r="W940" s="178">
        <f t="shared" si="348"/>
        <v>12.632035710516236</v>
      </c>
      <c r="X940" s="178">
        <f t="shared" si="348"/>
        <v>12.88467642472656</v>
      </c>
      <c r="Y940" s="178">
        <f t="shared" si="348"/>
        <v>13.142369953221092</v>
      </c>
      <c r="Z940" s="178">
        <f t="shared" si="348"/>
        <v>13.40521735228551</v>
      </c>
      <c r="AA940" s="178">
        <f t="shared" si="348"/>
        <v>13.673321699331224</v>
      </c>
      <c r="AB940" s="178">
        <f t="shared" si="348"/>
        <v>13.946788133317847</v>
      </c>
      <c r="AC940" s="178">
        <f t="shared" si="348"/>
        <v>14.225723895984205</v>
      </c>
      <c r="AD940" s="178">
        <f t="shared" si="348"/>
        <v>15.129946840927644</v>
      </c>
      <c r="AE940" s="178">
        <f t="shared" si="348"/>
        <v>9.2971999757152659</v>
      </c>
      <c r="AF940" s="178">
        <f t="shared" si="348"/>
        <v>0</v>
      </c>
      <c r="AG940" s="178">
        <f t="shared" si="348"/>
        <v>0</v>
      </c>
      <c r="AH940" s="178">
        <f t="shared" si="348"/>
        <v>0</v>
      </c>
      <c r="AI940" s="178">
        <f t="shared" si="348"/>
        <v>0</v>
      </c>
    </row>
    <row r="941" spans="1:35" s="154" customFormat="1" x14ac:dyDescent="0.35">
      <c r="A941" s="15"/>
      <c r="B941" s="15"/>
      <c r="C941" s="152"/>
      <c r="D941" s="153"/>
      <c r="E941" s="154" t="str">
        <f>'T&amp;E'!E$32</f>
        <v>Inflation factor</v>
      </c>
      <c r="F941" s="154" t="str">
        <f>'T&amp;E'!F$32</f>
        <v>index</v>
      </c>
      <c r="G941" s="155"/>
      <c r="H941" s="155"/>
      <c r="I941" s="180"/>
      <c r="J941" s="180"/>
      <c r="K941" s="203">
        <f>'T&amp;E'!K$32</f>
        <v>1</v>
      </c>
      <c r="L941" s="203">
        <f>'T&amp;E'!L$32</f>
        <v>1.02</v>
      </c>
      <c r="M941" s="203">
        <f>'T&amp;E'!M$32</f>
        <v>1.0404</v>
      </c>
      <c r="N941" s="203">
        <f>'T&amp;E'!N$32</f>
        <v>1.0612079999999999</v>
      </c>
      <c r="O941" s="203">
        <f>'T&amp;E'!O$32</f>
        <v>1.08243216</v>
      </c>
      <c r="P941" s="203">
        <f>'T&amp;E'!P$32</f>
        <v>1.1040808032</v>
      </c>
      <c r="Q941" s="203">
        <f>'T&amp;E'!Q$32</f>
        <v>1.1261624192640001</v>
      </c>
      <c r="R941" s="203">
        <f>'T&amp;E'!R$32</f>
        <v>1.1486856676492798</v>
      </c>
      <c r="S941" s="203">
        <f>'T&amp;E'!S$32</f>
        <v>1.1716593810022655</v>
      </c>
      <c r="T941" s="203">
        <f>'T&amp;E'!T$32</f>
        <v>1.1950925686223108</v>
      </c>
      <c r="U941" s="203">
        <f>'T&amp;E'!U$32</f>
        <v>1.2189944199947571</v>
      </c>
      <c r="V941" s="203">
        <f>'T&amp;E'!V$32</f>
        <v>1.243374308394652</v>
      </c>
      <c r="W941" s="203">
        <f>'T&amp;E'!W$32</f>
        <v>1.2682417945625453</v>
      </c>
      <c r="X941" s="203">
        <f>'T&amp;E'!X$32</f>
        <v>1.2936066304537961</v>
      </c>
      <c r="Y941" s="203">
        <f>'T&amp;E'!Y$32</f>
        <v>1.3194787630628722</v>
      </c>
      <c r="Z941" s="203">
        <f>'T&amp;E'!Z$32</f>
        <v>1.3458683383241292</v>
      </c>
      <c r="AA941" s="203">
        <f>'T&amp;E'!AA$32</f>
        <v>1.372785705090612</v>
      </c>
      <c r="AB941" s="203">
        <f>'T&amp;E'!AB$32</f>
        <v>1.4002414191924244</v>
      </c>
      <c r="AC941" s="203">
        <f>'T&amp;E'!AC$32</f>
        <v>1.4282462475762727</v>
      </c>
      <c r="AD941" s="203">
        <f>'T&amp;E'!AD$32</f>
        <v>1.4568111725277981</v>
      </c>
      <c r="AE941" s="203">
        <f>'T&amp;E'!AE$32</f>
        <v>1.4859473959783542</v>
      </c>
      <c r="AF941" s="203">
        <f>'T&amp;E'!AF$32</f>
        <v>1.5156663438979212</v>
      </c>
      <c r="AG941" s="203">
        <f>'T&amp;E'!AG$32</f>
        <v>1.5459796707758797</v>
      </c>
      <c r="AH941" s="203">
        <f>'T&amp;E'!AH$32</f>
        <v>1.576899264191397</v>
      </c>
      <c r="AI941" s="203">
        <f>'T&amp;E'!AI$32</f>
        <v>1.608437249475225</v>
      </c>
    </row>
    <row r="942" spans="1:35" s="162" customFormat="1" x14ac:dyDescent="0.35">
      <c r="A942" s="35"/>
      <c r="B942" s="35"/>
      <c r="C942" s="160"/>
      <c r="D942" s="161"/>
      <c r="E942" s="162" t="s">
        <v>293</v>
      </c>
      <c r="F942" s="162" t="s">
        <v>88</v>
      </c>
      <c r="G942" s="163"/>
      <c r="H942" s="163"/>
      <c r="I942" s="433">
        <f>SUM(K942:AI942)</f>
        <v>112.3386094387092</v>
      </c>
      <c r="J942" s="433"/>
      <c r="K942" s="433">
        <f>K940/K941</f>
        <v>0</v>
      </c>
      <c r="L942" s="433">
        <f t="shared" ref="L942:AI942" si="349">L940/L941</f>
        <v>0</v>
      </c>
      <c r="M942" s="433">
        <f t="shared" si="349"/>
        <v>0</v>
      </c>
      <c r="N942" s="433">
        <f t="shared" si="349"/>
        <v>0</v>
      </c>
      <c r="O942" s="433">
        <f t="shared" si="349"/>
        <v>0</v>
      </c>
      <c r="P942" s="433">
        <f t="shared" si="349"/>
        <v>0</v>
      </c>
      <c r="Q942" s="433">
        <f t="shared" si="349"/>
        <v>2.9257584812715738</v>
      </c>
      <c r="R942" s="433">
        <f t="shared" si="349"/>
        <v>3.9737819947327133</v>
      </c>
      <c r="S942" s="433">
        <f t="shared" si="349"/>
        <v>4.3857818370212076</v>
      </c>
      <c r="T942" s="433">
        <f t="shared" si="349"/>
        <v>4.7957158560715492</v>
      </c>
      <c r="U942" s="433">
        <f t="shared" si="349"/>
        <v>4.8969817010788885</v>
      </c>
      <c r="V942" s="433">
        <f t="shared" si="349"/>
        <v>4.9962619412821603</v>
      </c>
      <c r="W942" s="433">
        <f t="shared" si="349"/>
        <v>9.9602739514458332</v>
      </c>
      <c r="X942" s="433">
        <f t="shared" si="349"/>
        <v>9.9602739514458332</v>
      </c>
      <c r="Y942" s="433">
        <f t="shared" si="349"/>
        <v>9.9602739514458314</v>
      </c>
      <c r="Z942" s="433">
        <f t="shared" si="349"/>
        <v>9.9602739514458314</v>
      </c>
      <c r="AA942" s="433">
        <f t="shared" si="349"/>
        <v>9.9602739514458332</v>
      </c>
      <c r="AB942" s="433">
        <f t="shared" si="349"/>
        <v>9.9602739514458314</v>
      </c>
      <c r="AC942" s="433">
        <f t="shared" si="349"/>
        <v>9.9602739514458332</v>
      </c>
      <c r="AD942" s="433">
        <f t="shared" si="349"/>
        <v>10.385660905300988</v>
      </c>
      <c r="AE942" s="433">
        <f t="shared" si="349"/>
        <v>6.2567490618293045</v>
      </c>
      <c r="AF942" s="433">
        <f t="shared" si="349"/>
        <v>0</v>
      </c>
      <c r="AG942" s="433">
        <f t="shared" si="349"/>
        <v>0</v>
      </c>
      <c r="AH942" s="433">
        <f t="shared" si="349"/>
        <v>0</v>
      </c>
      <c r="AI942" s="433">
        <f t="shared" si="349"/>
        <v>0</v>
      </c>
    </row>
    <row r="943" spans="1:35" s="84" customFormat="1" x14ac:dyDescent="0.35">
      <c r="A943" s="4"/>
      <c r="B943" s="4"/>
      <c r="C943" s="80"/>
      <c r="D943" s="81"/>
      <c r="G943" s="147"/>
      <c r="H943" s="147"/>
      <c r="I943" s="178"/>
      <c r="J943" s="178"/>
      <c r="K943" s="178"/>
      <c r="L943" s="178"/>
      <c r="M943" s="178"/>
      <c r="N943" s="178"/>
      <c r="O943" s="178"/>
      <c r="P943" s="178"/>
      <c r="Q943" s="178"/>
      <c r="R943" s="178"/>
      <c r="S943" s="178"/>
      <c r="T943" s="178"/>
      <c r="U943" s="178"/>
      <c r="V943" s="178"/>
      <c r="W943" s="178"/>
      <c r="X943" s="178"/>
      <c r="Y943" s="178"/>
      <c r="Z943" s="178"/>
      <c r="AA943" s="178"/>
      <c r="AB943" s="178"/>
      <c r="AC943" s="178"/>
      <c r="AD943" s="178"/>
      <c r="AE943" s="178"/>
      <c r="AF943" s="178"/>
      <c r="AG943" s="178"/>
      <c r="AH943" s="178"/>
      <c r="AI943" s="178"/>
    </row>
    <row r="944" spans="1:35" s="84" customFormat="1" x14ac:dyDescent="0.35">
      <c r="A944" s="4"/>
      <c r="B944" s="4"/>
      <c r="C944" s="80"/>
      <c r="D944" s="81" t="s">
        <v>370</v>
      </c>
      <c r="G944" s="147"/>
      <c r="H944" s="147"/>
      <c r="I944" s="178"/>
      <c r="J944" s="178"/>
      <c r="K944" s="178"/>
      <c r="L944" s="178"/>
      <c r="M944" s="178"/>
      <c r="N944" s="178"/>
      <c r="O944" s="178"/>
      <c r="P944" s="178"/>
      <c r="Q944" s="178"/>
      <c r="R944" s="178"/>
      <c r="S944" s="178"/>
      <c r="T944" s="178"/>
      <c r="U944" s="178"/>
      <c r="V944" s="178"/>
      <c r="W944" s="178"/>
      <c r="X944" s="178"/>
      <c r="Y944" s="178"/>
      <c r="Z944" s="178"/>
      <c r="AA944" s="178"/>
      <c r="AB944" s="178"/>
      <c r="AC944" s="178"/>
      <c r="AD944" s="178"/>
      <c r="AE944" s="178"/>
      <c r="AF944" s="178"/>
      <c r="AG944" s="178"/>
      <c r="AH944" s="178"/>
      <c r="AI944" s="178"/>
    </row>
    <row r="945" spans="1:35" s="84" customFormat="1" x14ac:dyDescent="0.35">
      <c r="A945" s="4"/>
      <c r="B945" s="4"/>
      <c r="C945" s="80"/>
      <c r="D945" s="81"/>
      <c r="E945" s="84" t="str">
        <f>E$942</f>
        <v>Income tax (benchmark)</v>
      </c>
      <c r="F945" s="84" t="str">
        <f>F$942</f>
        <v>M$</v>
      </c>
      <c r="G945" s="147"/>
      <c r="H945" s="147"/>
      <c r="I945" s="178">
        <f>I$942</f>
        <v>112.3386094387092</v>
      </c>
      <c r="J945" s="178"/>
      <c r="K945" s="178">
        <f t="shared" ref="K945:AI945" si="350">K$942</f>
        <v>0</v>
      </c>
      <c r="L945" s="178">
        <f t="shared" si="350"/>
        <v>0</v>
      </c>
      <c r="M945" s="178">
        <f t="shared" si="350"/>
        <v>0</v>
      </c>
      <c r="N945" s="178">
        <f t="shared" si="350"/>
        <v>0</v>
      </c>
      <c r="O945" s="178">
        <f t="shared" si="350"/>
        <v>0</v>
      </c>
      <c r="P945" s="178">
        <f t="shared" si="350"/>
        <v>0</v>
      </c>
      <c r="Q945" s="178">
        <f t="shared" si="350"/>
        <v>2.9257584812715738</v>
      </c>
      <c r="R945" s="178">
        <f t="shared" si="350"/>
        <v>3.9737819947327133</v>
      </c>
      <c r="S945" s="178">
        <f t="shared" si="350"/>
        <v>4.3857818370212076</v>
      </c>
      <c r="T945" s="178">
        <f t="shared" si="350"/>
        <v>4.7957158560715492</v>
      </c>
      <c r="U945" s="178">
        <f t="shared" si="350"/>
        <v>4.8969817010788885</v>
      </c>
      <c r="V945" s="178">
        <f t="shared" si="350"/>
        <v>4.9962619412821603</v>
      </c>
      <c r="W945" s="178">
        <f t="shared" si="350"/>
        <v>9.9602739514458332</v>
      </c>
      <c r="X945" s="178">
        <f t="shared" si="350"/>
        <v>9.9602739514458332</v>
      </c>
      <c r="Y945" s="178">
        <f t="shared" si="350"/>
        <v>9.9602739514458314</v>
      </c>
      <c r="Z945" s="178">
        <f t="shared" si="350"/>
        <v>9.9602739514458314</v>
      </c>
      <c r="AA945" s="178">
        <f t="shared" si="350"/>
        <v>9.9602739514458332</v>
      </c>
      <c r="AB945" s="178">
        <f t="shared" si="350"/>
        <v>9.9602739514458314</v>
      </c>
      <c r="AC945" s="178">
        <f t="shared" si="350"/>
        <v>9.9602739514458332</v>
      </c>
      <c r="AD945" s="178">
        <f t="shared" si="350"/>
        <v>10.385660905300988</v>
      </c>
      <c r="AE945" s="178">
        <f t="shared" si="350"/>
        <v>6.2567490618293045</v>
      </c>
      <c r="AF945" s="178">
        <f t="shared" si="350"/>
        <v>0</v>
      </c>
      <c r="AG945" s="178">
        <f t="shared" si="350"/>
        <v>0</v>
      </c>
      <c r="AH945" s="178">
        <f t="shared" si="350"/>
        <v>0</v>
      </c>
      <c r="AI945" s="178">
        <f t="shared" si="350"/>
        <v>0</v>
      </c>
    </row>
    <row r="946" spans="1:35" s="162" customFormat="1" x14ac:dyDescent="0.35">
      <c r="A946" s="35"/>
      <c r="B946" s="35"/>
      <c r="C946" s="160"/>
      <c r="D946" s="161"/>
      <c r="E946" s="162" t="s">
        <v>447</v>
      </c>
      <c r="F946" s="162" t="s">
        <v>88</v>
      </c>
      <c r="G946" s="433">
        <f>SUM(K945:AI945)</f>
        <v>112.3386094387092</v>
      </c>
      <c r="H946" s="163"/>
      <c r="I946" s="433"/>
      <c r="J946" s="433"/>
      <c r="K946" s="433"/>
      <c r="L946" s="433"/>
      <c r="M946" s="433"/>
      <c r="N946" s="433"/>
      <c r="O946" s="433"/>
      <c r="P946" s="433"/>
      <c r="Q946" s="433"/>
      <c r="R946" s="433"/>
      <c r="S946" s="433"/>
      <c r="T946" s="433"/>
      <c r="U946" s="433"/>
      <c r="V946" s="433"/>
      <c r="W946" s="433"/>
      <c r="X946" s="433"/>
      <c r="Y946" s="433"/>
      <c r="Z946" s="433"/>
      <c r="AA946" s="433"/>
      <c r="AB946" s="433"/>
      <c r="AC946" s="433"/>
      <c r="AD946" s="433"/>
      <c r="AE946" s="433"/>
      <c r="AF946" s="433"/>
      <c r="AG946" s="433"/>
      <c r="AH946" s="433"/>
      <c r="AI946" s="433"/>
    </row>
    <row r="947" spans="1:35" s="84" customFormat="1" x14ac:dyDescent="0.35">
      <c r="A947" s="4"/>
      <c r="B947" s="4"/>
      <c r="C947" s="80"/>
      <c r="D947" s="81"/>
      <c r="G947" s="147"/>
      <c r="H947" s="147"/>
      <c r="I947" s="178"/>
      <c r="J947" s="178"/>
      <c r="K947" s="178"/>
      <c r="L947" s="178"/>
      <c r="M947" s="178"/>
      <c r="N947" s="178"/>
      <c r="O947" s="178"/>
      <c r="P947" s="178"/>
      <c r="Q947" s="178"/>
      <c r="R947" s="178"/>
      <c r="S947" s="178"/>
      <c r="T947" s="178"/>
      <c r="U947" s="178"/>
      <c r="V947" s="178"/>
      <c r="W947" s="178"/>
      <c r="X947" s="178"/>
      <c r="Y947" s="178"/>
      <c r="Z947" s="178"/>
      <c r="AA947" s="178"/>
      <c r="AB947" s="178"/>
      <c r="AC947" s="178"/>
      <c r="AD947" s="178"/>
      <c r="AE947" s="178"/>
      <c r="AF947" s="178"/>
      <c r="AG947" s="178"/>
      <c r="AH947" s="178"/>
      <c r="AI947" s="178"/>
    </row>
    <row r="948" spans="1:35" s="84" customFormat="1" x14ac:dyDescent="0.35">
      <c r="A948" s="4"/>
      <c r="B948" s="4"/>
      <c r="C948" s="80"/>
      <c r="D948" s="81" t="s">
        <v>378</v>
      </c>
      <c r="G948" s="147"/>
      <c r="H948" s="147"/>
      <c r="I948" s="178"/>
      <c r="J948" s="178"/>
      <c r="K948" s="178"/>
      <c r="L948" s="178"/>
      <c r="M948" s="178"/>
      <c r="N948" s="178"/>
      <c r="O948" s="178"/>
      <c r="P948" s="178"/>
      <c r="Q948" s="178"/>
      <c r="R948" s="178"/>
      <c r="S948" s="178"/>
      <c r="T948" s="178"/>
      <c r="U948" s="178"/>
      <c r="V948" s="178"/>
      <c r="W948" s="178"/>
      <c r="X948" s="178"/>
      <c r="Y948" s="178"/>
      <c r="Z948" s="178"/>
      <c r="AA948" s="178"/>
      <c r="AB948" s="178"/>
      <c r="AC948" s="178"/>
      <c r="AD948" s="178"/>
      <c r="AE948" s="178"/>
      <c r="AF948" s="178"/>
      <c r="AG948" s="178"/>
      <c r="AH948" s="178"/>
      <c r="AI948" s="178"/>
    </row>
    <row r="949" spans="1:35" s="84" customFormat="1" x14ac:dyDescent="0.35">
      <c r="A949" s="4"/>
      <c r="B949" s="4"/>
      <c r="C949" s="80"/>
      <c r="D949" s="81"/>
      <c r="E949" s="84" t="str">
        <f>E$942</f>
        <v>Income tax (benchmark)</v>
      </c>
      <c r="F949" s="84" t="str">
        <f>F$942</f>
        <v>M$</v>
      </c>
      <c r="G949" s="147"/>
      <c r="H949" s="147"/>
      <c r="I949" s="178">
        <f>I$942</f>
        <v>112.3386094387092</v>
      </c>
      <c r="J949" s="178"/>
      <c r="K949" s="178">
        <f t="shared" ref="K949:AI949" si="351">K$942</f>
        <v>0</v>
      </c>
      <c r="L949" s="178">
        <f t="shared" si="351"/>
        <v>0</v>
      </c>
      <c r="M949" s="178">
        <f t="shared" si="351"/>
        <v>0</v>
      </c>
      <c r="N949" s="178">
        <f t="shared" si="351"/>
        <v>0</v>
      </c>
      <c r="O949" s="178">
        <f t="shared" si="351"/>
        <v>0</v>
      </c>
      <c r="P949" s="178">
        <f t="shared" si="351"/>
        <v>0</v>
      </c>
      <c r="Q949" s="178">
        <f t="shared" si="351"/>
        <v>2.9257584812715738</v>
      </c>
      <c r="R949" s="178">
        <f t="shared" si="351"/>
        <v>3.9737819947327133</v>
      </c>
      <c r="S949" s="178">
        <f t="shared" si="351"/>
        <v>4.3857818370212076</v>
      </c>
      <c r="T949" s="178">
        <f t="shared" si="351"/>
        <v>4.7957158560715492</v>
      </c>
      <c r="U949" s="178">
        <f t="shared" si="351"/>
        <v>4.8969817010788885</v>
      </c>
      <c r="V949" s="178">
        <f t="shared" si="351"/>
        <v>4.9962619412821603</v>
      </c>
      <c r="W949" s="178">
        <f t="shared" si="351"/>
        <v>9.9602739514458332</v>
      </c>
      <c r="X949" s="178">
        <f t="shared" si="351"/>
        <v>9.9602739514458332</v>
      </c>
      <c r="Y949" s="178">
        <f t="shared" si="351"/>
        <v>9.9602739514458314</v>
      </c>
      <c r="Z949" s="178">
        <f t="shared" si="351"/>
        <v>9.9602739514458314</v>
      </c>
      <c r="AA949" s="178">
        <f t="shared" si="351"/>
        <v>9.9602739514458332</v>
      </c>
      <c r="AB949" s="178">
        <f t="shared" si="351"/>
        <v>9.9602739514458314</v>
      </c>
      <c r="AC949" s="178">
        <f t="shared" si="351"/>
        <v>9.9602739514458332</v>
      </c>
      <c r="AD949" s="178">
        <f t="shared" si="351"/>
        <v>10.385660905300988</v>
      </c>
      <c r="AE949" s="178">
        <f t="shared" si="351"/>
        <v>6.2567490618293045</v>
      </c>
      <c r="AF949" s="178">
        <f t="shared" si="351"/>
        <v>0</v>
      </c>
      <c r="AG949" s="178">
        <f t="shared" si="351"/>
        <v>0</v>
      </c>
      <c r="AH949" s="178">
        <f t="shared" si="351"/>
        <v>0</v>
      </c>
      <c r="AI949" s="178">
        <f t="shared" si="351"/>
        <v>0</v>
      </c>
    </row>
    <row r="950" spans="1:35" s="154" customFormat="1" x14ac:dyDescent="0.35">
      <c r="A950" s="15"/>
      <c r="B950" s="15"/>
      <c r="C950" s="152"/>
      <c r="D950" s="153"/>
      <c r="E950" s="154" t="str">
        <f>'T&amp;E'!E$36</f>
        <v>Government discount factor</v>
      </c>
      <c r="F950" s="154" t="str">
        <f>'T&amp;E'!F$36</f>
        <v>index</v>
      </c>
      <c r="G950" s="155"/>
      <c r="H950" s="155"/>
      <c r="I950" s="180"/>
      <c r="J950" s="180"/>
      <c r="K950" s="203">
        <f>'T&amp;E'!K$36</f>
        <v>1</v>
      </c>
      <c r="L950" s="203">
        <f>'T&amp;E'!L$36</f>
        <v>0.90909090909090906</v>
      </c>
      <c r="M950" s="203">
        <f>'T&amp;E'!M$36</f>
        <v>0.82644628099173545</v>
      </c>
      <c r="N950" s="203">
        <f>'T&amp;E'!N$36</f>
        <v>0.75131480090157754</v>
      </c>
      <c r="O950" s="203">
        <f>'T&amp;E'!O$36</f>
        <v>0.68301345536507052</v>
      </c>
      <c r="P950" s="203">
        <f>'T&amp;E'!P$36</f>
        <v>0.62092132305915493</v>
      </c>
      <c r="Q950" s="203">
        <f>'T&amp;E'!Q$36</f>
        <v>0.56447393005377722</v>
      </c>
      <c r="R950" s="203">
        <f>'T&amp;E'!R$36</f>
        <v>0.51315811823070645</v>
      </c>
      <c r="S950" s="203">
        <f>'T&amp;E'!S$36</f>
        <v>0.46650738020973315</v>
      </c>
      <c r="T950" s="203">
        <f>'T&amp;E'!T$36</f>
        <v>0.42409761837248466</v>
      </c>
      <c r="U950" s="203">
        <f>'T&amp;E'!U$36</f>
        <v>0.38554328942953148</v>
      </c>
      <c r="V950" s="203">
        <f>'T&amp;E'!V$36</f>
        <v>0.3504938994813922</v>
      </c>
      <c r="W950" s="203">
        <f>'T&amp;E'!W$36</f>
        <v>0.31863081771035656</v>
      </c>
      <c r="X950" s="203">
        <f>'T&amp;E'!X$36</f>
        <v>0.28966437973668779</v>
      </c>
      <c r="Y950" s="203">
        <f>'T&amp;E'!Y$36</f>
        <v>0.26333125430607973</v>
      </c>
      <c r="Z950" s="203">
        <f>'T&amp;E'!Z$36</f>
        <v>0.23939204936916339</v>
      </c>
      <c r="AA950" s="203">
        <f>'T&amp;E'!AA$36</f>
        <v>0.21762913579014853</v>
      </c>
      <c r="AB950" s="203">
        <f>'T&amp;E'!AB$36</f>
        <v>0.19784466890013502</v>
      </c>
      <c r="AC950" s="203">
        <f>'T&amp;E'!AC$36</f>
        <v>0.17985878990921364</v>
      </c>
      <c r="AD950" s="203">
        <f>'T&amp;E'!AD$36</f>
        <v>0.16350799082655781</v>
      </c>
      <c r="AE950" s="203">
        <f>'T&amp;E'!AE$36</f>
        <v>0.14864362802414349</v>
      </c>
      <c r="AF950" s="203">
        <f>'T&amp;E'!AF$36</f>
        <v>0.13513057093103953</v>
      </c>
      <c r="AG950" s="203">
        <f>'T&amp;E'!AG$36</f>
        <v>0.12284597357367227</v>
      </c>
      <c r="AH950" s="203">
        <f>'T&amp;E'!AH$36</f>
        <v>0.11167815779424752</v>
      </c>
      <c r="AI950" s="203">
        <f>'T&amp;E'!AI$36</f>
        <v>0.10152559799477048</v>
      </c>
    </row>
    <row r="951" spans="1:35" s="162" customFormat="1" x14ac:dyDescent="0.35">
      <c r="A951" s="35"/>
      <c r="B951" s="35"/>
      <c r="C951" s="160"/>
      <c r="D951" s="161"/>
      <c r="E951" s="162" t="s">
        <v>440</v>
      </c>
      <c r="F951" s="162" t="s">
        <v>230</v>
      </c>
      <c r="G951" s="163"/>
      <c r="H951" s="163"/>
      <c r="I951" s="433">
        <f>SUM(K951:AI951)</f>
        <v>31.033590709796975</v>
      </c>
      <c r="J951" s="433"/>
      <c r="K951" s="433">
        <f>K949*K950</f>
        <v>0</v>
      </c>
      <c r="L951" s="433">
        <f t="shared" ref="L951:AI951" si="352">L949*L950</f>
        <v>0</v>
      </c>
      <c r="M951" s="433">
        <f t="shared" si="352"/>
        <v>0</v>
      </c>
      <c r="N951" s="433">
        <f t="shared" si="352"/>
        <v>0</v>
      </c>
      <c r="O951" s="433">
        <f t="shared" si="352"/>
        <v>0</v>
      </c>
      <c r="P951" s="433">
        <f t="shared" si="352"/>
        <v>0</v>
      </c>
      <c r="Q951" s="433">
        <f t="shared" si="352"/>
        <v>1.6515143883115357</v>
      </c>
      <c r="R951" s="433">
        <f t="shared" si="352"/>
        <v>2.0391784906761021</v>
      </c>
      <c r="S951" s="433">
        <f t="shared" si="352"/>
        <v>2.0459995949601946</v>
      </c>
      <c r="T951" s="433">
        <f t="shared" si="352"/>
        <v>2.0338516729511054</v>
      </c>
      <c r="U951" s="433">
        <f t="shared" si="352"/>
        <v>1.8879984333101774</v>
      </c>
      <c r="V951" s="433">
        <f t="shared" si="352"/>
        <v>1.7511593306304549</v>
      </c>
      <c r="W951" s="433">
        <f t="shared" si="352"/>
        <v>3.1736502337683503</v>
      </c>
      <c r="X951" s="433">
        <f t="shared" si="352"/>
        <v>2.8851365761530459</v>
      </c>
      <c r="Y951" s="433">
        <f t="shared" si="352"/>
        <v>2.6228514328664039</v>
      </c>
      <c r="Z951" s="433">
        <f t="shared" si="352"/>
        <v>2.3844103935149126</v>
      </c>
      <c r="AA951" s="433">
        <f t="shared" si="352"/>
        <v>2.1676458122862847</v>
      </c>
      <c r="AB951" s="433">
        <f t="shared" si="352"/>
        <v>1.97058710207844</v>
      </c>
      <c r="AC951" s="433">
        <f t="shared" si="352"/>
        <v>1.7914428200713093</v>
      </c>
      <c r="AD951" s="433">
        <f t="shared" si="352"/>
        <v>1.698138548031694</v>
      </c>
      <c r="AE951" s="433">
        <f t="shared" si="352"/>
        <v>0.93002588018696386</v>
      </c>
      <c r="AF951" s="433">
        <f t="shared" si="352"/>
        <v>0</v>
      </c>
      <c r="AG951" s="433">
        <f t="shared" si="352"/>
        <v>0</v>
      </c>
      <c r="AH951" s="433">
        <f t="shared" si="352"/>
        <v>0</v>
      </c>
      <c r="AI951" s="433">
        <f t="shared" si="352"/>
        <v>0</v>
      </c>
    </row>
    <row r="952" spans="1:35" s="84" customFormat="1" x14ac:dyDescent="0.35">
      <c r="A952" s="4"/>
      <c r="B952" s="4"/>
      <c r="C952" s="80"/>
      <c r="D952" s="81"/>
      <c r="G952" s="147"/>
      <c r="H952" s="147"/>
      <c r="I952" s="178"/>
      <c r="J952" s="178"/>
      <c r="K952" s="178"/>
      <c r="L952" s="178"/>
      <c r="M952" s="178"/>
      <c r="N952" s="178"/>
      <c r="O952" s="178"/>
      <c r="P952" s="178"/>
      <c r="Q952" s="178"/>
      <c r="R952" s="178"/>
      <c r="S952" s="178"/>
      <c r="T952" s="178"/>
      <c r="U952" s="178"/>
      <c r="V952" s="178"/>
      <c r="W952" s="178"/>
      <c r="X952" s="178"/>
      <c r="Y952" s="178"/>
      <c r="Z952" s="178"/>
      <c r="AA952" s="178"/>
      <c r="AB952" s="178"/>
      <c r="AC952" s="178"/>
      <c r="AD952" s="178"/>
      <c r="AE952" s="178"/>
      <c r="AF952" s="178"/>
      <c r="AG952" s="178"/>
      <c r="AH952" s="178"/>
      <c r="AI952" s="178"/>
    </row>
    <row r="953" spans="1:35" s="84" customFormat="1" x14ac:dyDescent="0.35">
      <c r="A953" s="4"/>
      <c r="B953" s="4"/>
      <c r="C953" s="80"/>
      <c r="D953" s="81" t="s">
        <v>379</v>
      </c>
      <c r="G953" s="147"/>
      <c r="H953" s="147"/>
      <c r="I953" s="178"/>
      <c r="J953" s="178"/>
      <c r="K953" s="178"/>
      <c r="L953" s="178"/>
      <c r="M953" s="178"/>
      <c r="N953" s="178"/>
      <c r="O953" s="178"/>
      <c r="P953" s="178"/>
      <c r="Q953" s="178"/>
      <c r="R953" s="178"/>
      <c r="S953" s="178"/>
      <c r="T953" s="178"/>
      <c r="U953" s="178"/>
      <c r="V953" s="178"/>
      <c r="W953" s="178"/>
      <c r="X953" s="178"/>
      <c r="Y953" s="178"/>
      <c r="Z953" s="178"/>
      <c r="AA953" s="178"/>
      <c r="AB953" s="178"/>
      <c r="AC953" s="178"/>
      <c r="AD953" s="178"/>
      <c r="AE953" s="178"/>
      <c r="AF953" s="178"/>
      <c r="AG953" s="178"/>
      <c r="AH953" s="178"/>
      <c r="AI953" s="178"/>
    </row>
    <row r="954" spans="1:35" s="84" customFormat="1" x14ac:dyDescent="0.35">
      <c r="A954" s="4"/>
      <c r="B954" s="4"/>
      <c r="C954" s="80"/>
      <c r="D954" s="81"/>
      <c r="E954" s="84" t="str">
        <f>E$951</f>
        <v>Discounted income tax (benchmark)</v>
      </c>
      <c r="F954" s="84" t="str">
        <f>F$951</f>
        <v>M$, discounted</v>
      </c>
      <c r="G954" s="147"/>
      <c r="H954" s="147"/>
      <c r="I954" s="178">
        <f>I$951</f>
        <v>31.033590709796975</v>
      </c>
      <c r="J954" s="178"/>
      <c r="K954" s="178">
        <f t="shared" ref="K954:AI954" si="353">K$951</f>
        <v>0</v>
      </c>
      <c r="L954" s="178">
        <f t="shared" si="353"/>
        <v>0</v>
      </c>
      <c r="M954" s="178">
        <f t="shared" si="353"/>
        <v>0</v>
      </c>
      <c r="N954" s="178">
        <f t="shared" si="353"/>
        <v>0</v>
      </c>
      <c r="O954" s="178">
        <f t="shared" si="353"/>
        <v>0</v>
      </c>
      <c r="P954" s="178">
        <f t="shared" si="353"/>
        <v>0</v>
      </c>
      <c r="Q954" s="178">
        <f t="shared" si="353"/>
        <v>1.6515143883115357</v>
      </c>
      <c r="R954" s="178">
        <f t="shared" si="353"/>
        <v>2.0391784906761021</v>
      </c>
      <c r="S954" s="178">
        <f t="shared" si="353"/>
        <v>2.0459995949601946</v>
      </c>
      <c r="T954" s="178">
        <f t="shared" si="353"/>
        <v>2.0338516729511054</v>
      </c>
      <c r="U954" s="178">
        <f t="shared" si="353"/>
        <v>1.8879984333101774</v>
      </c>
      <c r="V954" s="178">
        <f t="shared" si="353"/>
        <v>1.7511593306304549</v>
      </c>
      <c r="W954" s="178">
        <f t="shared" si="353"/>
        <v>3.1736502337683503</v>
      </c>
      <c r="X954" s="178">
        <f t="shared" si="353"/>
        <v>2.8851365761530459</v>
      </c>
      <c r="Y954" s="178">
        <f t="shared" si="353"/>
        <v>2.6228514328664039</v>
      </c>
      <c r="Z954" s="178">
        <f t="shared" si="353"/>
        <v>2.3844103935149126</v>
      </c>
      <c r="AA954" s="178">
        <f t="shared" si="353"/>
        <v>2.1676458122862847</v>
      </c>
      <c r="AB954" s="178">
        <f t="shared" si="353"/>
        <v>1.97058710207844</v>
      </c>
      <c r="AC954" s="178">
        <f t="shared" si="353"/>
        <v>1.7914428200713093</v>
      </c>
      <c r="AD954" s="178">
        <f t="shared" si="353"/>
        <v>1.698138548031694</v>
      </c>
      <c r="AE954" s="178">
        <f t="shared" si="353"/>
        <v>0.93002588018696386</v>
      </c>
      <c r="AF954" s="178">
        <f t="shared" si="353"/>
        <v>0</v>
      </c>
      <c r="AG954" s="178">
        <f t="shared" si="353"/>
        <v>0</v>
      </c>
      <c r="AH954" s="178">
        <f t="shared" si="353"/>
        <v>0</v>
      </c>
      <c r="AI954" s="178">
        <f t="shared" si="353"/>
        <v>0</v>
      </c>
    </row>
    <row r="955" spans="1:35" s="162" customFormat="1" x14ac:dyDescent="0.35">
      <c r="A955" s="35"/>
      <c r="B955" s="35"/>
      <c r="C955" s="160"/>
      <c r="D955" s="161"/>
      <c r="E955" s="162" t="s">
        <v>448</v>
      </c>
      <c r="F955" s="162" t="s">
        <v>230</v>
      </c>
      <c r="G955" s="433">
        <f>SUM(K954:AI954)</f>
        <v>31.033590709796975</v>
      </c>
      <c r="H955" s="163"/>
      <c r="J955" s="433"/>
      <c r="K955" s="433"/>
      <c r="L955" s="433"/>
      <c r="M955" s="433"/>
      <c r="N955" s="433"/>
      <c r="O955" s="433"/>
      <c r="P955" s="433"/>
      <c r="Q955" s="433"/>
      <c r="R955" s="433"/>
      <c r="S955" s="433"/>
      <c r="T955" s="433"/>
      <c r="U955" s="433"/>
      <c r="V955" s="433"/>
      <c r="W955" s="433"/>
      <c r="X955" s="433"/>
      <c r="Y955" s="433"/>
      <c r="Z955" s="433"/>
      <c r="AA955" s="433"/>
      <c r="AB955" s="433"/>
      <c r="AC955" s="433"/>
      <c r="AD955" s="433"/>
      <c r="AE955" s="433"/>
      <c r="AF955" s="433"/>
      <c r="AG955" s="433"/>
      <c r="AH955" s="433"/>
      <c r="AI955" s="433"/>
    </row>
    <row r="956" spans="1:35" s="84" customFormat="1" x14ac:dyDescent="0.35">
      <c r="A956" s="4"/>
      <c r="B956" s="4"/>
      <c r="C956" s="80"/>
      <c r="D956" s="81"/>
      <c r="G956" s="147"/>
      <c r="H956" s="147"/>
      <c r="I956" s="178"/>
      <c r="J956" s="178"/>
      <c r="K956" s="178"/>
      <c r="L956" s="178"/>
      <c r="M956" s="178"/>
      <c r="N956" s="178"/>
      <c r="O956" s="178"/>
      <c r="P956" s="178"/>
      <c r="Q956" s="178"/>
      <c r="R956" s="178"/>
      <c r="S956" s="178"/>
      <c r="T956" s="178"/>
      <c r="U956" s="178"/>
      <c r="V956" s="178"/>
      <c r="W956" s="178"/>
      <c r="X956" s="178"/>
      <c r="Y956" s="178"/>
      <c r="Z956" s="178"/>
      <c r="AA956" s="178"/>
      <c r="AB956" s="178"/>
      <c r="AC956" s="178"/>
      <c r="AD956" s="178"/>
      <c r="AE956" s="178"/>
      <c r="AF956" s="178"/>
      <c r="AG956" s="178"/>
      <c r="AH956" s="178"/>
      <c r="AI956" s="178"/>
    </row>
    <row r="957" spans="1:35" s="84" customFormat="1" x14ac:dyDescent="0.35">
      <c r="A957" s="4"/>
      <c r="B957" s="4" t="s">
        <v>769</v>
      </c>
      <c r="C957" s="80"/>
      <c r="D957" s="81"/>
      <c r="G957" s="147"/>
      <c r="H957" s="147"/>
      <c r="I957" s="178"/>
      <c r="J957" s="178"/>
      <c r="K957" s="178"/>
      <c r="L957" s="178"/>
      <c r="M957" s="178"/>
      <c r="N957" s="178"/>
      <c r="O957" s="178"/>
      <c r="P957" s="178"/>
      <c r="Q957" s="178"/>
      <c r="R957" s="178"/>
      <c r="S957" s="178"/>
      <c r="T957" s="178"/>
      <c r="U957" s="178"/>
      <c r="V957" s="178"/>
      <c r="W957" s="178"/>
      <c r="X957" s="178"/>
      <c r="Y957" s="178"/>
      <c r="Z957" s="178"/>
      <c r="AA957" s="178"/>
      <c r="AB957" s="178"/>
      <c r="AC957" s="178"/>
      <c r="AD957" s="178"/>
      <c r="AE957" s="178"/>
      <c r="AF957" s="178"/>
      <c r="AG957" s="178"/>
      <c r="AH957" s="178"/>
      <c r="AI957" s="178"/>
    </row>
    <row r="958" spans="1:35" s="84" customFormat="1" x14ac:dyDescent="0.35">
      <c r="A958" s="4"/>
      <c r="B958" s="4"/>
      <c r="C958" s="80"/>
      <c r="D958" s="81"/>
      <c r="G958" s="147"/>
      <c r="H958" s="147"/>
      <c r="I958" s="178"/>
      <c r="J958" s="178"/>
      <c r="K958" s="178"/>
      <c r="L958" s="178"/>
      <c r="M958" s="178"/>
      <c r="N958" s="178"/>
      <c r="O958" s="178"/>
      <c r="P958" s="178"/>
      <c r="Q958" s="178"/>
      <c r="R958" s="178"/>
      <c r="S958" s="178"/>
      <c r="T958" s="178"/>
      <c r="U958" s="178"/>
      <c r="V958" s="178"/>
      <c r="W958" s="178"/>
      <c r="X958" s="178"/>
      <c r="Y958" s="178"/>
      <c r="Z958" s="178"/>
      <c r="AA958" s="178"/>
      <c r="AB958" s="178"/>
      <c r="AC958" s="178"/>
      <c r="AD958" s="178"/>
      <c r="AE958" s="178"/>
      <c r="AF958" s="178"/>
      <c r="AG958" s="178"/>
      <c r="AH958" s="178"/>
      <c r="AI958" s="178"/>
    </row>
    <row r="959" spans="1:35" s="84" customFormat="1" x14ac:dyDescent="0.35">
      <c r="A959" s="4"/>
      <c r="B959" s="4"/>
      <c r="C959" s="80"/>
      <c r="D959" s="81" t="s">
        <v>786</v>
      </c>
      <c r="G959" s="147"/>
      <c r="H959" s="147"/>
      <c r="I959" s="178"/>
      <c r="J959" s="178"/>
      <c r="K959" s="178"/>
      <c r="L959" s="178"/>
      <c r="M959" s="178"/>
      <c r="N959" s="178"/>
      <c r="O959" s="178"/>
      <c r="P959" s="178"/>
      <c r="Q959" s="178"/>
      <c r="R959" s="178"/>
      <c r="S959" s="178"/>
      <c r="T959" s="178"/>
      <c r="U959" s="178"/>
      <c r="V959" s="178"/>
      <c r="W959" s="178"/>
      <c r="X959" s="178"/>
      <c r="Y959" s="178"/>
      <c r="Z959" s="178"/>
      <c r="AA959" s="178"/>
      <c r="AB959" s="178"/>
      <c r="AC959" s="178"/>
      <c r="AD959" s="178"/>
      <c r="AE959" s="178"/>
      <c r="AF959" s="178"/>
      <c r="AG959" s="178"/>
      <c r="AH959" s="178"/>
      <c r="AI959" s="178"/>
    </row>
    <row r="960" spans="1:35" s="84" customFormat="1" x14ac:dyDescent="0.35">
      <c r="A960" s="4"/>
      <c r="B960" s="4"/>
      <c r="C960" s="80"/>
      <c r="D960" s="81"/>
      <c r="E960" s="84" t="str">
        <f>E$731</f>
        <v>EBITDA in nominal terms (benchmark)</v>
      </c>
      <c r="F960" s="84" t="str">
        <f>F$731</f>
        <v>M$, nominal</v>
      </c>
      <c r="G960" s="147"/>
      <c r="H960" s="147"/>
      <c r="I960" s="178">
        <f>I$731</f>
        <v>748.68272063483039</v>
      </c>
      <c r="J960" s="178"/>
      <c r="K960" s="178">
        <f t="shared" ref="K960:AI960" si="354">K$731</f>
        <v>0</v>
      </c>
      <c r="L960" s="178">
        <f t="shared" si="354"/>
        <v>0</v>
      </c>
      <c r="M960" s="178">
        <f t="shared" si="354"/>
        <v>10.539568839693663</v>
      </c>
      <c r="N960" s="178">
        <f t="shared" si="354"/>
        <v>35.233074664886423</v>
      </c>
      <c r="O960" s="178">
        <f t="shared" si="354"/>
        <v>35.937736158184158</v>
      </c>
      <c r="P960" s="178">
        <f t="shared" si="354"/>
        <v>36.656490881347843</v>
      </c>
      <c r="Q960" s="178">
        <f t="shared" si="354"/>
        <v>37.389620698974802</v>
      </c>
      <c r="R960" s="178">
        <f t="shared" si="354"/>
        <v>38.137413112954285</v>
      </c>
      <c r="S960" s="178">
        <f t="shared" si="354"/>
        <v>38.900161375213379</v>
      </c>
      <c r="T960" s="178">
        <f t="shared" si="354"/>
        <v>39.678164602717644</v>
      </c>
      <c r="U960" s="178">
        <f t="shared" si="354"/>
        <v>40.471727894772002</v>
      </c>
      <c r="V960" s="178">
        <f t="shared" si="354"/>
        <v>41.281162452667431</v>
      </c>
      <c r="W960" s="178">
        <f t="shared" si="354"/>
        <v>42.106785701720788</v>
      </c>
      <c r="X960" s="178">
        <f t="shared" si="354"/>
        <v>42.948921415755201</v>
      </c>
      <c r="Y960" s="178">
        <f t="shared" si="354"/>
        <v>43.807899844070306</v>
      </c>
      <c r="Z960" s="178">
        <f t="shared" si="354"/>
        <v>44.684057840951702</v>
      </c>
      <c r="AA960" s="178">
        <f t="shared" si="354"/>
        <v>45.577738997770744</v>
      </c>
      <c r="AB960" s="178">
        <f t="shared" si="354"/>
        <v>46.489293777726161</v>
      </c>
      <c r="AC960" s="178">
        <f t="shared" si="354"/>
        <v>47.419079653280683</v>
      </c>
      <c r="AD960" s="178">
        <f t="shared" si="354"/>
        <v>50.433156136425481</v>
      </c>
      <c r="AE960" s="178">
        <f t="shared" si="354"/>
        <v>30.990666585717555</v>
      </c>
      <c r="AF960" s="178">
        <f t="shared" si="354"/>
        <v>0</v>
      </c>
      <c r="AG960" s="178">
        <f t="shared" si="354"/>
        <v>0</v>
      </c>
      <c r="AH960" s="178">
        <f t="shared" si="354"/>
        <v>0</v>
      </c>
      <c r="AI960" s="178">
        <f t="shared" si="354"/>
        <v>0</v>
      </c>
    </row>
    <row r="961" spans="1:35" s="84" customFormat="1" x14ac:dyDescent="0.35">
      <c r="A961" s="4"/>
      <c r="B961" s="4"/>
      <c r="C961" s="80"/>
      <c r="D961" s="81"/>
      <c r="E961" s="84" t="str">
        <f>E$738</f>
        <v>Mining company capital costs in nominal terms (original)</v>
      </c>
      <c r="F961" s="84" t="str">
        <f>F$738</f>
        <v>M$, nominal</v>
      </c>
      <c r="G961" s="147"/>
      <c r="H961" s="147"/>
      <c r="I961" s="178">
        <f>I$738</f>
        <v>193.92000000000002</v>
      </c>
      <c r="J961" s="178"/>
      <c r="K961" s="178">
        <f t="shared" ref="K961:AI961" si="355">K$738</f>
        <v>96</v>
      </c>
      <c r="L961" s="178">
        <f t="shared" si="355"/>
        <v>97.92</v>
      </c>
      <c r="M961" s="178">
        <f t="shared" si="355"/>
        <v>0</v>
      </c>
      <c r="N961" s="178">
        <f t="shared" si="355"/>
        <v>0</v>
      </c>
      <c r="O961" s="178">
        <f t="shared" si="355"/>
        <v>0</v>
      </c>
      <c r="P961" s="178">
        <f t="shared" si="355"/>
        <v>0</v>
      </c>
      <c r="Q961" s="178">
        <f t="shared" si="355"/>
        <v>0</v>
      </c>
      <c r="R961" s="178">
        <f t="shared" si="355"/>
        <v>0</v>
      </c>
      <c r="S961" s="178">
        <f t="shared" si="355"/>
        <v>0</v>
      </c>
      <c r="T961" s="178">
        <f t="shared" si="355"/>
        <v>0</v>
      </c>
      <c r="U961" s="178">
        <f t="shared" si="355"/>
        <v>0</v>
      </c>
      <c r="V961" s="178">
        <f t="shared" si="355"/>
        <v>0</v>
      </c>
      <c r="W961" s="178">
        <f t="shared" si="355"/>
        <v>0</v>
      </c>
      <c r="X961" s="178">
        <f t="shared" si="355"/>
        <v>0</v>
      </c>
      <c r="Y961" s="178">
        <f t="shared" si="355"/>
        <v>0</v>
      </c>
      <c r="Z961" s="178">
        <f t="shared" si="355"/>
        <v>0</v>
      </c>
      <c r="AA961" s="178">
        <f t="shared" si="355"/>
        <v>0</v>
      </c>
      <c r="AB961" s="178">
        <f t="shared" si="355"/>
        <v>0</v>
      </c>
      <c r="AC961" s="178">
        <f t="shared" si="355"/>
        <v>0</v>
      </c>
      <c r="AD961" s="178">
        <f t="shared" si="355"/>
        <v>0</v>
      </c>
      <c r="AE961" s="178">
        <f t="shared" si="355"/>
        <v>0</v>
      </c>
      <c r="AF961" s="178">
        <f t="shared" si="355"/>
        <v>0</v>
      </c>
      <c r="AG961" s="178">
        <f t="shared" si="355"/>
        <v>0</v>
      </c>
      <c r="AH961" s="178">
        <f t="shared" si="355"/>
        <v>0</v>
      </c>
      <c r="AI961" s="178">
        <f t="shared" si="355"/>
        <v>0</v>
      </c>
    </row>
    <row r="962" spans="1:35" s="84" customFormat="1" x14ac:dyDescent="0.35">
      <c r="A962" s="4"/>
      <c r="B962" s="4"/>
      <c r="C962" s="80"/>
      <c r="D962" s="81"/>
      <c r="E962" s="84" t="str">
        <f>E$446</f>
        <v>Import duties on capital in nominal terms (benchmark)</v>
      </c>
      <c r="F962" s="84" t="str">
        <f>F$446</f>
        <v>M$, nominal</v>
      </c>
      <c r="G962" s="147"/>
      <c r="H962" s="147"/>
      <c r="I962" s="178">
        <f>I$446</f>
        <v>6.8174999999999999</v>
      </c>
      <c r="J962" s="178"/>
      <c r="K962" s="178">
        <f t="shared" ref="K962:AI962" si="356">K$446</f>
        <v>3.375</v>
      </c>
      <c r="L962" s="178">
        <f t="shared" si="356"/>
        <v>3.4424999999999999</v>
      </c>
      <c r="M962" s="178">
        <f t="shared" si="356"/>
        <v>0</v>
      </c>
      <c r="N962" s="178">
        <f t="shared" si="356"/>
        <v>0</v>
      </c>
      <c r="O962" s="178">
        <f t="shared" si="356"/>
        <v>0</v>
      </c>
      <c r="P962" s="178">
        <f t="shared" si="356"/>
        <v>0</v>
      </c>
      <c r="Q962" s="178">
        <f t="shared" si="356"/>
        <v>0</v>
      </c>
      <c r="R962" s="178">
        <f t="shared" si="356"/>
        <v>0</v>
      </c>
      <c r="S962" s="178">
        <f t="shared" si="356"/>
        <v>0</v>
      </c>
      <c r="T962" s="178">
        <f t="shared" si="356"/>
        <v>0</v>
      </c>
      <c r="U962" s="178">
        <f t="shared" si="356"/>
        <v>0</v>
      </c>
      <c r="V962" s="178">
        <f t="shared" si="356"/>
        <v>0</v>
      </c>
      <c r="W962" s="178">
        <f t="shared" si="356"/>
        <v>0</v>
      </c>
      <c r="X962" s="178">
        <f t="shared" si="356"/>
        <v>0</v>
      </c>
      <c r="Y962" s="178">
        <f t="shared" si="356"/>
        <v>0</v>
      </c>
      <c r="Z962" s="178">
        <f t="shared" si="356"/>
        <v>0</v>
      </c>
      <c r="AA962" s="178">
        <f t="shared" si="356"/>
        <v>0</v>
      </c>
      <c r="AB962" s="178">
        <f t="shared" si="356"/>
        <v>0</v>
      </c>
      <c r="AC962" s="178">
        <f t="shared" si="356"/>
        <v>0</v>
      </c>
      <c r="AD962" s="178">
        <f t="shared" si="356"/>
        <v>0</v>
      </c>
      <c r="AE962" s="178">
        <f t="shared" si="356"/>
        <v>0</v>
      </c>
      <c r="AF962" s="178">
        <f t="shared" si="356"/>
        <v>0</v>
      </c>
      <c r="AG962" s="178">
        <f t="shared" si="356"/>
        <v>0</v>
      </c>
      <c r="AH962" s="178">
        <f t="shared" si="356"/>
        <v>0</v>
      </c>
      <c r="AI962" s="178">
        <f t="shared" si="356"/>
        <v>0</v>
      </c>
    </row>
    <row r="963" spans="1:35" s="84" customFormat="1" x14ac:dyDescent="0.35">
      <c r="A963" s="4"/>
      <c r="B963" s="4"/>
      <c r="C963" s="80"/>
      <c r="D963" s="81"/>
      <c r="E963" s="84" t="str">
        <f>E$697</f>
        <v>Royalty in nominal terms (benchmark)</v>
      </c>
      <c r="F963" s="84" t="str">
        <f>F$697</f>
        <v>M$, nominal</v>
      </c>
      <c r="G963" s="147"/>
      <c r="H963" s="147"/>
      <c r="I963" s="178">
        <f>I$697</f>
        <v>137.76704079202352</v>
      </c>
      <c r="J963" s="178"/>
      <c r="K963" s="178">
        <f t="shared" ref="K963:AI963" si="357">K$697</f>
        <v>0</v>
      </c>
      <c r="L963" s="178">
        <f t="shared" si="357"/>
        <v>0</v>
      </c>
      <c r="M963" s="178">
        <f t="shared" si="357"/>
        <v>4.8091607524611284</v>
      </c>
      <c r="N963" s="178">
        <f t="shared" si="357"/>
        <v>6.540458623347134</v>
      </c>
      <c r="O963" s="178">
        <f t="shared" si="357"/>
        <v>6.671267795814078</v>
      </c>
      <c r="P963" s="178">
        <f t="shared" si="357"/>
        <v>6.8046931517303593</v>
      </c>
      <c r="Q963" s="178">
        <f t="shared" si="357"/>
        <v>6.9407870147649664</v>
      </c>
      <c r="R963" s="178">
        <f t="shared" si="357"/>
        <v>7.0796027550602636</v>
      </c>
      <c r="S963" s="178">
        <f t="shared" si="357"/>
        <v>7.22119481016147</v>
      </c>
      <c r="T963" s="178">
        <f t="shared" si="357"/>
        <v>7.3656187063646996</v>
      </c>
      <c r="U963" s="178">
        <f t="shared" si="357"/>
        <v>7.5129310804919944</v>
      </c>
      <c r="V963" s="178">
        <f t="shared" si="357"/>
        <v>7.6631897021018318</v>
      </c>
      <c r="W963" s="178">
        <f t="shared" si="357"/>
        <v>7.816453496143871</v>
      </c>
      <c r="X963" s="178">
        <f t="shared" si="357"/>
        <v>7.9727825660667468</v>
      </c>
      <c r="Y963" s="178">
        <f t="shared" si="357"/>
        <v>8.1322382173880836</v>
      </c>
      <c r="Z963" s="178">
        <f t="shared" si="357"/>
        <v>8.2948829817358423</v>
      </c>
      <c r="AA963" s="178">
        <f t="shared" si="357"/>
        <v>8.46078064137056</v>
      </c>
      <c r="AB963" s="178">
        <f t="shared" si="357"/>
        <v>8.6299962541979731</v>
      </c>
      <c r="AC963" s="178">
        <f t="shared" si="357"/>
        <v>8.8025961792819309</v>
      </c>
      <c r="AD963" s="178">
        <f t="shared" si="357"/>
        <v>8.9786481028675684</v>
      </c>
      <c r="AE963" s="178">
        <f t="shared" si="357"/>
        <v>2.0697579606730243</v>
      </c>
      <c r="AF963" s="178">
        <f t="shared" si="357"/>
        <v>0</v>
      </c>
      <c r="AG963" s="178">
        <f t="shared" si="357"/>
        <v>0</v>
      </c>
      <c r="AH963" s="178">
        <f t="shared" si="357"/>
        <v>0</v>
      </c>
      <c r="AI963" s="178">
        <f t="shared" si="357"/>
        <v>0</v>
      </c>
    </row>
    <row r="964" spans="1:35" s="84" customFormat="1" x14ac:dyDescent="0.35">
      <c r="A964" s="4"/>
      <c r="B964" s="4"/>
      <c r="C964" s="80"/>
      <c r="D964" s="81"/>
      <c r="E964" s="84" t="str">
        <f>E$937</f>
        <v>Income tax in nominal terms (benchmark)</v>
      </c>
      <c r="F964" s="84" t="str">
        <f>F$937</f>
        <v>M$, nominal</v>
      </c>
      <c r="G964" s="147"/>
      <c r="H964" s="147"/>
      <c r="I964" s="178">
        <f>I$937</f>
        <v>149.24836957661114</v>
      </c>
      <c r="J964" s="178"/>
      <c r="K964" s="178">
        <f t="shared" ref="K964:AI964" si="358">K$937</f>
        <v>0</v>
      </c>
      <c r="L964" s="178">
        <f t="shared" si="358"/>
        <v>0</v>
      </c>
      <c r="M964" s="178">
        <f t="shared" si="358"/>
        <v>0</v>
      </c>
      <c r="N964" s="178">
        <f t="shared" si="358"/>
        <v>0</v>
      </c>
      <c r="O964" s="178">
        <f t="shared" si="358"/>
        <v>0</v>
      </c>
      <c r="P964" s="178">
        <f t="shared" si="358"/>
        <v>0</v>
      </c>
      <c r="Q964" s="178">
        <f t="shared" si="358"/>
        <v>3.294879249450962</v>
      </c>
      <c r="R964" s="178">
        <f t="shared" si="358"/>
        <v>4.5646264237122338</v>
      </c>
      <c r="S964" s="178">
        <f t="shared" si="358"/>
        <v>5.1386424323752466</v>
      </c>
      <c r="T964" s="178">
        <f t="shared" si="358"/>
        <v>5.7313243808152921</v>
      </c>
      <c r="U964" s="178">
        <f t="shared" si="358"/>
        <v>5.9693933684315992</v>
      </c>
      <c r="V964" s="178">
        <f t="shared" si="358"/>
        <v>6.2122237358002277</v>
      </c>
      <c r="W964" s="178">
        <f t="shared" si="358"/>
        <v>12.632035710516236</v>
      </c>
      <c r="X964" s="178">
        <f t="shared" si="358"/>
        <v>12.88467642472656</v>
      </c>
      <c r="Y964" s="178">
        <f t="shared" si="358"/>
        <v>13.142369953221092</v>
      </c>
      <c r="Z964" s="178">
        <f t="shared" si="358"/>
        <v>13.40521735228551</v>
      </c>
      <c r="AA964" s="178">
        <f t="shared" si="358"/>
        <v>13.673321699331224</v>
      </c>
      <c r="AB964" s="178">
        <f t="shared" si="358"/>
        <v>13.946788133317847</v>
      </c>
      <c r="AC964" s="178">
        <f t="shared" si="358"/>
        <v>14.225723895984205</v>
      </c>
      <c r="AD964" s="178">
        <f t="shared" si="358"/>
        <v>15.129946840927644</v>
      </c>
      <c r="AE964" s="178">
        <f t="shared" si="358"/>
        <v>9.2971999757152659</v>
      </c>
      <c r="AF964" s="178">
        <f t="shared" si="358"/>
        <v>0</v>
      </c>
      <c r="AG964" s="178">
        <f t="shared" si="358"/>
        <v>0</v>
      </c>
      <c r="AH964" s="178">
        <f t="shared" si="358"/>
        <v>0</v>
      </c>
      <c r="AI964" s="178">
        <f t="shared" si="358"/>
        <v>0</v>
      </c>
    </row>
    <row r="965" spans="1:35" s="84" customFormat="1" x14ac:dyDescent="0.35">
      <c r="A965" s="4"/>
      <c r="B965" s="4"/>
      <c r="C965" s="80"/>
      <c r="D965" s="81"/>
      <c r="E965" s="84" t="s">
        <v>787</v>
      </c>
      <c r="F965" s="84" t="s">
        <v>641</v>
      </c>
      <c r="G965" s="147"/>
      <c r="H965" s="147"/>
      <c r="I965" s="178">
        <f>SUM(K965:AI965)</f>
        <v>260.9298102661956</v>
      </c>
      <c r="J965" s="178"/>
      <c r="K965" s="178">
        <f>K960-K961-K962-K963-K964</f>
        <v>-99.375</v>
      </c>
      <c r="L965" s="178">
        <f t="shared" ref="L965:AI965" si="359">L960-L961-L962-L963-L964</f>
        <v>-101.3625</v>
      </c>
      <c r="M965" s="178">
        <f t="shared" si="359"/>
        <v>5.7304080872325347</v>
      </c>
      <c r="N965" s="178">
        <f t="shared" si="359"/>
        <v>28.692616041539289</v>
      </c>
      <c r="O965" s="178">
        <f t="shared" si="359"/>
        <v>29.26646836237008</v>
      </c>
      <c r="P965" s="178">
        <f t="shared" si="359"/>
        <v>29.851797729617484</v>
      </c>
      <c r="Q965" s="178">
        <f t="shared" si="359"/>
        <v>27.153954434758877</v>
      </c>
      <c r="R965" s="178">
        <f t="shared" si="359"/>
        <v>26.493183934181786</v>
      </c>
      <c r="S965" s="178">
        <f t="shared" si="359"/>
        <v>26.540324132676663</v>
      </c>
      <c r="T965" s="178">
        <f t="shared" si="359"/>
        <v>26.581221515537653</v>
      </c>
      <c r="U965" s="178">
        <f t="shared" si="359"/>
        <v>26.989403445848406</v>
      </c>
      <c r="V965" s="178">
        <f t="shared" si="359"/>
        <v>27.40574901476537</v>
      </c>
      <c r="W965" s="178">
        <f t="shared" si="359"/>
        <v>21.658296495060682</v>
      </c>
      <c r="X965" s="178">
        <f t="shared" si="359"/>
        <v>22.091462424961893</v>
      </c>
      <c r="Y965" s="178">
        <f t="shared" si="359"/>
        <v>22.533291673461129</v>
      </c>
      <c r="Z965" s="178">
        <f t="shared" si="359"/>
        <v>22.983957506930345</v>
      </c>
      <c r="AA965" s="178">
        <f t="shared" si="359"/>
        <v>23.443636657068957</v>
      </c>
      <c r="AB965" s="178">
        <f t="shared" si="359"/>
        <v>23.912509390210339</v>
      </c>
      <c r="AC965" s="178">
        <f t="shared" si="359"/>
        <v>24.390759578014553</v>
      </c>
      <c r="AD965" s="178">
        <f t="shared" si="359"/>
        <v>26.32456119263027</v>
      </c>
      <c r="AE965" s="178">
        <f t="shared" si="359"/>
        <v>19.623708649329267</v>
      </c>
      <c r="AF965" s="178">
        <f t="shared" si="359"/>
        <v>0</v>
      </c>
      <c r="AG965" s="178">
        <f t="shared" si="359"/>
        <v>0</v>
      </c>
      <c r="AH965" s="178">
        <f t="shared" si="359"/>
        <v>0</v>
      </c>
      <c r="AI965" s="178">
        <f t="shared" si="359"/>
        <v>0</v>
      </c>
    </row>
    <row r="966" spans="1:35" s="84" customFormat="1" x14ac:dyDescent="0.35">
      <c r="A966" s="4"/>
      <c r="B966" s="4"/>
      <c r="C966" s="80"/>
      <c r="D966" s="81"/>
      <c r="G966" s="147"/>
      <c r="H966" s="147"/>
      <c r="I966" s="178"/>
      <c r="J966" s="178"/>
      <c r="K966" s="178"/>
      <c r="L966" s="178"/>
      <c r="M966" s="178"/>
      <c r="N966" s="178"/>
      <c r="O966" s="178"/>
      <c r="P966" s="178"/>
      <c r="Q966" s="178"/>
      <c r="R966" s="178"/>
      <c r="S966" s="178"/>
      <c r="T966" s="178"/>
      <c r="U966" s="178"/>
      <c r="V966" s="178"/>
      <c r="W966" s="178"/>
      <c r="X966" s="178"/>
      <c r="Y966" s="178"/>
      <c r="Z966" s="178"/>
      <c r="AA966" s="178"/>
      <c r="AB966" s="178"/>
      <c r="AC966" s="178"/>
      <c r="AD966" s="178"/>
      <c r="AE966" s="178"/>
      <c r="AF966" s="178"/>
      <c r="AG966" s="178"/>
      <c r="AH966" s="178"/>
      <c r="AI966" s="178"/>
    </row>
    <row r="967" spans="1:35" s="84" customFormat="1" x14ac:dyDescent="0.35">
      <c r="A967" s="4"/>
      <c r="B967" s="4"/>
      <c r="C967" s="80"/>
      <c r="D967" s="81" t="s">
        <v>788</v>
      </c>
      <c r="G967" s="147"/>
      <c r="H967" s="147"/>
      <c r="I967" s="178"/>
      <c r="J967" s="178"/>
      <c r="K967" s="178"/>
      <c r="L967" s="178"/>
      <c r="M967" s="178"/>
      <c r="N967" s="178"/>
      <c r="O967" s="178"/>
      <c r="P967" s="178"/>
      <c r="Q967" s="178"/>
      <c r="R967" s="178"/>
      <c r="S967" s="178"/>
      <c r="T967" s="178"/>
      <c r="U967" s="178"/>
      <c r="V967" s="178"/>
      <c r="W967" s="178"/>
      <c r="X967" s="178"/>
      <c r="Y967" s="178"/>
      <c r="Z967" s="178"/>
      <c r="AA967" s="178"/>
      <c r="AB967" s="178"/>
      <c r="AC967" s="178"/>
      <c r="AD967" s="178"/>
      <c r="AE967" s="178"/>
      <c r="AF967" s="178"/>
      <c r="AG967" s="178"/>
      <c r="AH967" s="178"/>
      <c r="AI967" s="178"/>
    </row>
    <row r="968" spans="1:35" s="84" customFormat="1" x14ac:dyDescent="0.35">
      <c r="A968" s="4"/>
      <c r="B968" s="4"/>
      <c r="C968" s="80"/>
      <c r="D968" s="81"/>
      <c r="E968" s="211" t="str">
        <f>E$992</f>
        <v>RRT cash flow balance BEG</v>
      </c>
      <c r="F968" s="211" t="str">
        <f>F$992</f>
        <v>M$, nominal</v>
      </c>
      <c r="G968" s="147"/>
      <c r="H968" s="147"/>
      <c r="I968" s="211"/>
      <c r="J968" s="178"/>
      <c r="K968" s="213">
        <f t="shared" ref="K968:AI968" si="360">K$992</f>
        <v>0</v>
      </c>
      <c r="L968" s="213">
        <f t="shared" si="360"/>
        <v>-119.25</v>
      </c>
      <c r="M968" s="213">
        <f t="shared" si="360"/>
        <v>-264.73500000000001</v>
      </c>
      <c r="N968" s="213">
        <f t="shared" si="360"/>
        <v>-310.80551029532097</v>
      </c>
      <c r="O968" s="213">
        <f t="shared" si="360"/>
        <v>-338.53547310453803</v>
      </c>
      <c r="P968" s="213">
        <f t="shared" si="360"/>
        <v>-371.12280569060158</v>
      </c>
      <c r="Q968" s="213">
        <f t="shared" si="360"/>
        <v>-409.5252095531809</v>
      </c>
      <c r="R968" s="213">
        <f t="shared" si="360"/>
        <v>-458.84550614210644</v>
      </c>
      <c r="S968" s="213">
        <f t="shared" si="360"/>
        <v>-518.82278664950957</v>
      </c>
      <c r="T968" s="213">
        <f t="shared" si="360"/>
        <v>-590.73895502019946</v>
      </c>
      <c r="U968" s="213">
        <f t="shared" si="360"/>
        <v>-676.98928020559413</v>
      </c>
      <c r="V968" s="213">
        <f t="shared" si="360"/>
        <v>-779.99985211169485</v>
      </c>
      <c r="W968" s="213">
        <f t="shared" si="360"/>
        <v>-903.11292371631544</v>
      </c>
      <c r="X968" s="213">
        <f t="shared" si="360"/>
        <v>-1057.7455526655058</v>
      </c>
      <c r="Y968" s="213">
        <f t="shared" si="360"/>
        <v>-1242.7849082886526</v>
      </c>
      <c r="Z968" s="213">
        <f t="shared" si="360"/>
        <v>-1464.3019399382297</v>
      </c>
      <c r="AA968" s="213">
        <f t="shared" si="360"/>
        <v>-1729.581578917559</v>
      </c>
      <c r="AB968" s="213">
        <f t="shared" si="360"/>
        <v>-2047.365530712588</v>
      </c>
      <c r="AC968" s="213">
        <f t="shared" si="360"/>
        <v>-2428.1436255868534</v>
      </c>
      <c r="AD968" s="213">
        <f t="shared" si="360"/>
        <v>-2884.5034392106063</v>
      </c>
      <c r="AE968" s="213">
        <f t="shared" si="360"/>
        <v>-3429.8146536215709</v>
      </c>
      <c r="AF968" s="213">
        <f t="shared" si="360"/>
        <v>-4092.2291339666899</v>
      </c>
      <c r="AG968" s="213">
        <f t="shared" si="360"/>
        <v>-4910.6749607600277</v>
      </c>
      <c r="AH968" s="213">
        <f t="shared" si="360"/>
        <v>-5892.8099529120336</v>
      </c>
      <c r="AI968" s="213">
        <f t="shared" si="360"/>
        <v>-7071.3719434944405</v>
      </c>
    </row>
    <row r="969" spans="1:35" s="84" customFormat="1" x14ac:dyDescent="0.35">
      <c r="A969" s="4"/>
      <c r="B969" s="4"/>
      <c r="C969" s="80"/>
      <c r="D969" s="81"/>
      <c r="E969" s="84" t="str">
        <f>E$965</f>
        <v>RRT cashflow in nominal terms (benchmark)</v>
      </c>
      <c r="F969" s="84" t="str">
        <f>F$965</f>
        <v>M$, nominal</v>
      </c>
      <c r="G969" s="147"/>
      <c r="H969" s="147"/>
      <c r="I969" s="178">
        <f>I$965</f>
        <v>260.9298102661956</v>
      </c>
      <c r="J969" s="178"/>
      <c r="K969" s="178">
        <f t="shared" ref="K969:AI969" si="361">K$965</f>
        <v>-99.375</v>
      </c>
      <c r="L969" s="178">
        <f t="shared" si="361"/>
        <v>-101.3625</v>
      </c>
      <c r="M969" s="178">
        <f t="shared" si="361"/>
        <v>5.7304080872325347</v>
      </c>
      <c r="N969" s="178">
        <f t="shared" si="361"/>
        <v>28.692616041539289</v>
      </c>
      <c r="O969" s="178">
        <f t="shared" si="361"/>
        <v>29.26646836237008</v>
      </c>
      <c r="P969" s="178">
        <f t="shared" si="361"/>
        <v>29.851797729617484</v>
      </c>
      <c r="Q969" s="178">
        <f t="shared" si="361"/>
        <v>27.153954434758877</v>
      </c>
      <c r="R969" s="178">
        <f t="shared" si="361"/>
        <v>26.493183934181786</v>
      </c>
      <c r="S969" s="178">
        <f t="shared" si="361"/>
        <v>26.540324132676663</v>
      </c>
      <c r="T969" s="178">
        <f t="shared" si="361"/>
        <v>26.581221515537653</v>
      </c>
      <c r="U969" s="178">
        <f t="shared" si="361"/>
        <v>26.989403445848406</v>
      </c>
      <c r="V969" s="178">
        <f t="shared" si="361"/>
        <v>27.40574901476537</v>
      </c>
      <c r="W969" s="178">
        <f t="shared" si="361"/>
        <v>21.658296495060682</v>
      </c>
      <c r="X969" s="178">
        <f t="shared" si="361"/>
        <v>22.091462424961893</v>
      </c>
      <c r="Y969" s="178">
        <f t="shared" si="361"/>
        <v>22.533291673461129</v>
      </c>
      <c r="Z969" s="178">
        <f t="shared" si="361"/>
        <v>22.983957506930345</v>
      </c>
      <c r="AA969" s="178">
        <f t="shared" si="361"/>
        <v>23.443636657068957</v>
      </c>
      <c r="AB969" s="178">
        <f t="shared" si="361"/>
        <v>23.912509390210339</v>
      </c>
      <c r="AC969" s="178">
        <f t="shared" si="361"/>
        <v>24.390759578014553</v>
      </c>
      <c r="AD969" s="178">
        <f t="shared" si="361"/>
        <v>26.32456119263027</v>
      </c>
      <c r="AE969" s="178">
        <f t="shared" si="361"/>
        <v>19.623708649329267</v>
      </c>
      <c r="AF969" s="178">
        <f t="shared" si="361"/>
        <v>0</v>
      </c>
      <c r="AG969" s="178">
        <f t="shared" si="361"/>
        <v>0</v>
      </c>
      <c r="AH969" s="178">
        <f t="shared" si="361"/>
        <v>0</v>
      </c>
      <c r="AI969" s="178">
        <f t="shared" si="361"/>
        <v>0</v>
      </c>
    </row>
    <row r="970" spans="1:35" s="84" customFormat="1" x14ac:dyDescent="0.35">
      <c r="A970" s="4"/>
      <c r="B970" s="4"/>
      <c r="C970" s="80"/>
      <c r="D970" s="81"/>
      <c r="E970" s="84" t="s">
        <v>788</v>
      </c>
      <c r="F970" s="84" t="s">
        <v>641</v>
      </c>
      <c r="G970" s="147"/>
      <c r="H970" s="147"/>
      <c r="I970" s="178"/>
      <c r="J970" s="178"/>
      <c r="K970" s="178">
        <f>SUM(K968:K969)</f>
        <v>-99.375</v>
      </c>
      <c r="L970" s="178">
        <f t="shared" ref="L970:AI970" si="362">SUM(L968:L969)</f>
        <v>-220.61250000000001</v>
      </c>
      <c r="M970" s="178">
        <f t="shared" si="362"/>
        <v>-259.00459191276747</v>
      </c>
      <c r="N970" s="178">
        <f t="shared" si="362"/>
        <v>-282.11289425378169</v>
      </c>
      <c r="O970" s="178">
        <f t="shared" si="362"/>
        <v>-309.26900474216797</v>
      </c>
      <c r="P970" s="178">
        <f t="shared" si="362"/>
        <v>-341.27100796098409</v>
      </c>
      <c r="Q970" s="178">
        <f t="shared" si="362"/>
        <v>-382.37125511842203</v>
      </c>
      <c r="R970" s="178">
        <f t="shared" si="362"/>
        <v>-432.35232220792466</v>
      </c>
      <c r="S970" s="178">
        <f t="shared" si="362"/>
        <v>-492.28246251683288</v>
      </c>
      <c r="T970" s="178">
        <f t="shared" si="362"/>
        <v>-564.15773350466179</v>
      </c>
      <c r="U970" s="178">
        <f t="shared" si="362"/>
        <v>-649.99987675974569</v>
      </c>
      <c r="V970" s="178">
        <f t="shared" si="362"/>
        <v>-752.59410309692953</v>
      </c>
      <c r="W970" s="178">
        <f t="shared" si="362"/>
        <v>-881.45462722125478</v>
      </c>
      <c r="X970" s="178">
        <f t="shared" si="362"/>
        <v>-1035.6540902405438</v>
      </c>
      <c r="Y970" s="178">
        <f t="shared" si="362"/>
        <v>-1220.2516166151913</v>
      </c>
      <c r="Z970" s="178">
        <f t="shared" si="362"/>
        <v>-1441.3179824312992</v>
      </c>
      <c r="AA970" s="178">
        <f t="shared" si="362"/>
        <v>-1706.13794226049</v>
      </c>
      <c r="AB970" s="178">
        <f t="shared" si="362"/>
        <v>-2023.4530213223777</v>
      </c>
      <c r="AC970" s="178">
        <f t="shared" si="362"/>
        <v>-2403.7528660088387</v>
      </c>
      <c r="AD970" s="178">
        <f t="shared" si="362"/>
        <v>-2858.1788780179759</v>
      </c>
      <c r="AE970" s="178">
        <f t="shared" si="362"/>
        <v>-3410.1909449722416</v>
      </c>
      <c r="AF970" s="178">
        <f t="shared" si="362"/>
        <v>-4092.2291339666899</v>
      </c>
      <c r="AG970" s="178">
        <f t="shared" si="362"/>
        <v>-4910.6749607600277</v>
      </c>
      <c r="AH970" s="178">
        <f t="shared" si="362"/>
        <v>-5892.8099529120336</v>
      </c>
      <c r="AI970" s="178">
        <f t="shared" si="362"/>
        <v>-7071.3719434944405</v>
      </c>
    </row>
    <row r="971" spans="1:35" s="84" customFormat="1" x14ac:dyDescent="0.35">
      <c r="A971" s="4"/>
      <c r="B971" s="4"/>
      <c r="C971" s="80"/>
      <c r="D971" s="81"/>
      <c r="G971" s="147"/>
      <c r="H971" s="147"/>
      <c r="I971" s="178"/>
      <c r="J971" s="178"/>
      <c r="K971" s="178"/>
      <c r="L971" s="178"/>
      <c r="M971" s="178"/>
      <c r="N971" s="178"/>
      <c r="O971" s="178"/>
      <c r="P971" s="178"/>
      <c r="Q971" s="178"/>
      <c r="R971" s="178"/>
      <c r="S971" s="178"/>
      <c r="T971" s="178"/>
      <c r="U971" s="178"/>
      <c r="V971" s="178"/>
      <c r="W971" s="178"/>
      <c r="X971" s="178"/>
      <c r="Y971" s="178"/>
      <c r="Z971" s="178"/>
      <c r="AA971" s="178"/>
      <c r="AB971" s="178"/>
      <c r="AC971" s="178"/>
      <c r="AD971" s="178"/>
      <c r="AE971" s="178"/>
      <c r="AF971" s="178"/>
      <c r="AG971" s="178"/>
      <c r="AH971" s="178"/>
      <c r="AI971" s="178"/>
    </row>
    <row r="972" spans="1:35" s="84" customFormat="1" x14ac:dyDescent="0.35">
      <c r="A972" s="4"/>
      <c r="B972" s="4"/>
      <c r="C972" s="80"/>
      <c r="D972" s="81" t="s">
        <v>789</v>
      </c>
      <c r="G972" s="147"/>
      <c r="H972" s="147"/>
      <c r="I972" s="178"/>
      <c r="J972" s="178"/>
      <c r="K972" s="178"/>
      <c r="L972" s="178"/>
      <c r="M972" s="178"/>
      <c r="N972" s="178"/>
      <c r="O972" s="178"/>
      <c r="P972" s="178"/>
      <c r="Q972" s="178"/>
      <c r="R972" s="178"/>
      <c r="S972" s="178"/>
      <c r="T972" s="178"/>
      <c r="U972" s="178"/>
      <c r="V972" s="178"/>
      <c r="W972" s="178"/>
      <c r="X972" s="178"/>
      <c r="Y972" s="178"/>
      <c r="Z972" s="178"/>
      <c r="AA972" s="178"/>
      <c r="AB972" s="178"/>
      <c r="AC972" s="178"/>
      <c r="AD972" s="178"/>
      <c r="AE972" s="178"/>
      <c r="AF972" s="178"/>
      <c r="AG972" s="178"/>
      <c r="AH972" s="178"/>
      <c r="AI972" s="178"/>
    </row>
    <row r="973" spans="1:35" s="84" customFormat="1" x14ac:dyDescent="0.35">
      <c r="A973" s="4"/>
      <c r="B973" s="4"/>
      <c r="C973" s="80"/>
      <c r="D973" s="81"/>
      <c r="E973" s="84" t="str">
        <f>E$970</f>
        <v>Accumulated RRT cashflow (benchmark)</v>
      </c>
      <c r="F973" s="84" t="str">
        <f>F$970</f>
        <v>M$, nominal</v>
      </c>
      <c r="G973" s="147"/>
      <c r="H973" s="147"/>
      <c r="I973" s="178">
        <f>I$970</f>
        <v>0</v>
      </c>
      <c r="J973" s="178"/>
      <c r="K973" s="178">
        <f t="shared" ref="K973:AI973" si="363">K$970</f>
        <v>-99.375</v>
      </c>
      <c r="L973" s="178">
        <f t="shared" si="363"/>
        <v>-220.61250000000001</v>
      </c>
      <c r="M973" s="178">
        <f t="shared" si="363"/>
        <v>-259.00459191276747</v>
      </c>
      <c r="N973" s="178">
        <f t="shared" si="363"/>
        <v>-282.11289425378169</v>
      </c>
      <c r="O973" s="178">
        <f t="shared" si="363"/>
        <v>-309.26900474216797</v>
      </c>
      <c r="P973" s="178">
        <f t="shared" si="363"/>
        <v>-341.27100796098409</v>
      </c>
      <c r="Q973" s="178">
        <f t="shared" si="363"/>
        <v>-382.37125511842203</v>
      </c>
      <c r="R973" s="178">
        <f t="shared" si="363"/>
        <v>-432.35232220792466</v>
      </c>
      <c r="S973" s="178">
        <f t="shared" si="363"/>
        <v>-492.28246251683288</v>
      </c>
      <c r="T973" s="178">
        <f t="shared" si="363"/>
        <v>-564.15773350466179</v>
      </c>
      <c r="U973" s="178">
        <f t="shared" si="363"/>
        <v>-649.99987675974569</v>
      </c>
      <c r="V973" s="178">
        <f t="shared" si="363"/>
        <v>-752.59410309692953</v>
      </c>
      <c r="W973" s="178">
        <f t="shared" si="363"/>
        <v>-881.45462722125478</v>
      </c>
      <c r="X973" s="178">
        <f t="shared" si="363"/>
        <v>-1035.6540902405438</v>
      </c>
      <c r="Y973" s="178">
        <f t="shared" si="363"/>
        <v>-1220.2516166151913</v>
      </c>
      <c r="Z973" s="178">
        <f t="shared" si="363"/>
        <v>-1441.3179824312992</v>
      </c>
      <c r="AA973" s="178">
        <f t="shared" si="363"/>
        <v>-1706.13794226049</v>
      </c>
      <c r="AB973" s="178">
        <f t="shared" si="363"/>
        <v>-2023.4530213223777</v>
      </c>
      <c r="AC973" s="178">
        <f t="shared" si="363"/>
        <v>-2403.7528660088387</v>
      </c>
      <c r="AD973" s="178">
        <f t="shared" si="363"/>
        <v>-2858.1788780179759</v>
      </c>
      <c r="AE973" s="178">
        <f t="shared" si="363"/>
        <v>-3410.1909449722416</v>
      </c>
      <c r="AF973" s="178">
        <f t="shared" si="363"/>
        <v>-4092.2291339666899</v>
      </c>
      <c r="AG973" s="178">
        <f t="shared" si="363"/>
        <v>-4910.6749607600277</v>
      </c>
      <c r="AH973" s="178">
        <f t="shared" si="363"/>
        <v>-5892.8099529120336</v>
      </c>
      <c r="AI973" s="178">
        <f t="shared" si="363"/>
        <v>-7071.3719434944405</v>
      </c>
    </row>
    <row r="974" spans="1:35" s="84" customFormat="1" x14ac:dyDescent="0.35">
      <c r="A974" s="4"/>
      <c r="B974" s="4"/>
      <c r="C974" s="80"/>
      <c r="D974" s="81"/>
      <c r="E974" s="84" t="s">
        <v>792</v>
      </c>
      <c r="F974" s="84" t="s">
        <v>43</v>
      </c>
      <c r="G974" s="147"/>
      <c r="H974" s="147"/>
      <c r="I974" s="147">
        <f>SUM(K974:AI974)</f>
        <v>0</v>
      </c>
      <c r="J974" s="178"/>
      <c r="K974" s="147">
        <f>IF(K973&gt;0,1,0)</f>
        <v>0</v>
      </c>
      <c r="L974" s="147">
        <f t="shared" ref="L974:AI974" si="364">IF(L973&gt;0,1,0)</f>
        <v>0</v>
      </c>
      <c r="M974" s="147">
        <f t="shared" si="364"/>
        <v>0</v>
      </c>
      <c r="N974" s="147">
        <f t="shared" si="364"/>
        <v>0</v>
      </c>
      <c r="O974" s="147">
        <f t="shared" si="364"/>
        <v>0</v>
      </c>
      <c r="P974" s="147">
        <f t="shared" si="364"/>
        <v>0</v>
      </c>
      <c r="Q974" s="147">
        <f t="shared" si="364"/>
        <v>0</v>
      </c>
      <c r="R974" s="147">
        <f t="shared" si="364"/>
        <v>0</v>
      </c>
      <c r="S974" s="147">
        <f t="shared" si="364"/>
        <v>0</v>
      </c>
      <c r="T974" s="147">
        <f t="shared" si="364"/>
        <v>0</v>
      </c>
      <c r="U974" s="147">
        <f t="shared" si="364"/>
        <v>0</v>
      </c>
      <c r="V974" s="147">
        <f t="shared" si="364"/>
        <v>0</v>
      </c>
      <c r="W974" s="147">
        <f t="shared" si="364"/>
        <v>0</v>
      </c>
      <c r="X974" s="147">
        <f t="shared" si="364"/>
        <v>0</v>
      </c>
      <c r="Y974" s="147">
        <f t="shared" si="364"/>
        <v>0</v>
      </c>
      <c r="Z974" s="147">
        <f t="shared" si="364"/>
        <v>0</v>
      </c>
      <c r="AA974" s="147">
        <f t="shared" si="364"/>
        <v>0</v>
      </c>
      <c r="AB974" s="147">
        <f t="shared" si="364"/>
        <v>0</v>
      </c>
      <c r="AC974" s="147">
        <f t="shared" si="364"/>
        <v>0</v>
      </c>
      <c r="AD974" s="147">
        <f t="shared" si="364"/>
        <v>0</v>
      </c>
      <c r="AE974" s="147">
        <f t="shared" si="364"/>
        <v>0</v>
      </c>
      <c r="AF974" s="147">
        <f t="shared" si="364"/>
        <v>0</v>
      </c>
      <c r="AG974" s="147">
        <f t="shared" si="364"/>
        <v>0</v>
      </c>
      <c r="AH974" s="147">
        <f t="shared" si="364"/>
        <v>0</v>
      </c>
      <c r="AI974" s="147">
        <f t="shared" si="364"/>
        <v>0</v>
      </c>
    </row>
    <row r="975" spans="1:35" s="84" customFormat="1" x14ac:dyDescent="0.35">
      <c r="A975" s="4"/>
      <c r="B975" s="4"/>
      <c r="C975" s="80"/>
      <c r="D975" s="81"/>
      <c r="G975" s="147"/>
      <c r="H975" s="147"/>
      <c r="I975" s="178"/>
      <c r="J975" s="178"/>
      <c r="K975" s="178"/>
      <c r="L975" s="178"/>
      <c r="M975" s="178"/>
      <c r="N975" s="178"/>
      <c r="O975" s="178"/>
      <c r="P975" s="178"/>
      <c r="Q975" s="178"/>
      <c r="R975" s="178"/>
      <c r="S975" s="178"/>
      <c r="T975" s="178"/>
      <c r="U975" s="178"/>
      <c r="V975" s="178"/>
      <c r="W975" s="178"/>
      <c r="X975" s="178"/>
      <c r="Y975" s="178"/>
      <c r="Z975" s="178"/>
      <c r="AA975" s="178"/>
      <c r="AB975" s="178"/>
      <c r="AC975" s="178"/>
      <c r="AD975" s="178"/>
      <c r="AE975" s="178"/>
      <c r="AF975" s="178"/>
      <c r="AG975" s="178"/>
      <c r="AH975" s="178"/>
      <c r="AI975" s="178"/>
    </row>
    <row r="976" spans="1:35" s="84" customFormat="1" x14ac:dyDescent="0.35">
      <c r="A976" s="4"/>
      <c r="B976" s="4"/>
      <c r="C976" s="80"/>
      <c r="D976" s="81" t="s">
        <v>790</v>
      </c>
      <c r="G976" s="147"/>
      <c r="H976" s="147"/>
      <c r="I976" s="178"/>
      <c r="J976" s="178"/>
      <c r="K976" s="178"/>
      <c r="L976" s="178"/>
      <c r="M976" s="178"/>
      <c r="N976" s="178"/>
      <c r="O976" s="178"/>
      <c r="P976" s="178"/>
      <c r="Q976" s="178"/>
      <c r="R976" s="178"/>
      <c r="S976" s="178"/>
      <c r="T976" s="178"/>
      <c r="U976" s="178"/>
      <c r="V976" s="178"/>
      <c r="W976" s="178"/>
      <c r="X976" s="178"/>
      <c r="Y976" s="178"/>
      <c r="Z976" s="178"/>
      <c r="AA976" s="178"/>
      <c r="AB976" s="178"/>
      <c r="AC976" s="178"/>
      <c r="AD976" s="178"/>
      <c r="AE976" s="178"/>
      <c r="AF976" s="178"/>
      <c r="AG976" s="178"/>
      <c r="AH976" s="178"/>
      <c r="AI976" s="178"/>
    </row>
    <row r="977" spans="1:35" s="84" customFormat="1" x14ac:dyDescent="0.35">
      <c r="A977" s="4"/>
      <c r="B977" s="4"/>
      <c r="C977" s="80"/>
      <c r="D977" s="81"/>
      <c r="E977" s="84" t="str">
        <f>E$970</f>
        <v>Accumulated RRT cashflow (benchmark)</v>
      </c>
      <c r="F977" s="84" t="str">
        <f>F$970</f>
        <v>M$, nominal</v>
      </c>
      <c r="G977" s="147"/>
      <c r="H977" s="147"/>
      <c r="I977" s="178">
        <f>I$970</f>
        <v>0</v>
      </c>
      <c r="J977" s="178"/>
      <c r="K977" s="178">
        <f t="shared" ref="K977:AI977" si="365">K$970</f>
        <v>-99.375</v>
      </c>
      <c r="L977" s="178">
        <f t="shared" si="365"/>
        <v>-220.61250000000001</v>
      </c>
      <c r="M977" s="178">
        <f t="shared" si="365"/>
        <v>-259.00459191276747</v>
      </c>
      <c r="N977" s="178">
        <f t="shared" si="365"/>
        <v>-282.11289425378169</v>
      </c>
      <c r="O977" s="178">
        <f t="shared" si="365"/>
        <v>-309.26900474216797</v>
      </c>
      <c r="P977" s="178">
        <f t="shared" si="365"/>
        <v>-341.27100796098409</v>
      </c>
      <c r="Q977" s="178">
        <f t="shared" si="365"/>
        <v>-382.37125511842203</v>
      </c>
      <c r="R977" s="178">
        <f t="shared" si="365"/>
        <v>-432.35232220792466</v>
      </c>
      <c r="S977" s="178">
        <f t="shared" si="365"/>
        <v>-492.28246251683288</v>
      </c>
      <c r="T977" s="178">
        <f t="shared" si="365"/>
        <v>-564.15773350466179</v>
      </c>
      <c r="U977" s="178">
        <f t="shared" si="365"/>
        <v>-649.99987675974569</v>
      </c>
      <c r="V977" s="178">
        <f t="shared" si="365"/>
        <v>-752.59410309692953</v>
      </c>
      <c r="W977" s="178">
        <f t="shared" si="365"/>
        <v>-881.45462722125478</v>
      </c>
      <c r="X977" s="178">
        <f t="shared" si="365"/>
        <v>-1035.6540902405438</v>
      </c>
      <c r="Y977" s="178">
        <f t="shared" si="365"/>
        <v>-1220.2516166151913</v>
      </c>
      <c r="Z977" s="178">
        <f t="shared" si="365"/>
        <v>-1441.3179824312992</v>
      </c>
      <c r="AA977" s="178">
        <f t="shared" si="365"/>
        <v>-1706.13794226049</v>
      </c>
      <c r="AB977" s="178">
        <f t="shared" si="365"/>
        <v>-2023.4530213223777</v>
      </c>
      <c r="AC977" s="178">
        <f t="shared" si="365"/>
        <v>-2403.7528660088387</v>
      </c>
      <c r="AD977" s="178">
        <f t="shared" si="365"/>
        <v>-2858.1788780179759</v>
      </c>
      <c r="AE977" s="178">
        <f t="shared" si="365"/>
        <v>-3410.1909449722416</v>
      </c>
      <c r="AF977" s="178">
        <f t="shared" si="365"/>
        <v>-4092.2291339666899</v>
      </c>
      <c r="AG977" s="178">
        <f t="shared" si="365"/>
        <v>-4910.6749607600277</v>
      </c>
      <c r="AH977" s="178">
        <f t="shared" si="365"/>
        <v>-5892.8099529120336</v>
      </c>
      <c r="AI977" s="178">
        <f t="shared" si="365"/>
        <v>-7071.3719434944405</v>
      </c>
    </row>
    <row r="978" spans="1:35" s="84" customFormat="1" x14ac:dyDescent="0.35">
      <c r="A978" s="4"/>
      <c r="B978" s="4"/>
      <c r="C978" s="80"/>
      <c r="D978" s="81"/>
      <c r="E978" s="84" t="s">
        <v>793</v>
      </c>
      <c r="F978" s="84" t="s">
        <v>43</v>
      </c>
      <c r="G978" s="147"/>
      <c r="H978" s="147"/>
      <c r="I978" s="147">
        <f>SUM(K978:AI978)</f>
        <v>25</v>
      </c>
      <c r="J978" s="178"/>
      <c r="K978" s="147">
        <f>IF(K977&lt;=0,1,0)</f>
        <v>1</v>
      </c>
      <c r="L978" s="147">
        <f t="shared" ref="L978:AI978" si="366">IF(L977&lt;=0,1,0)</f>
        <v>1</v>
      </c>
      <c r="M978" s="147">
        <f t="shared" si="366"/>
        <v>1</v>
      </c>
      <c r="N978" s="147">
        <f t="shared" si="366"/>
        <v>1</v>
      </c>
      <c r="O978" s="147">
        <f t="shared" si="366"/>
        <v>1</v>
      </c>
      <c r="P978" s="147">
        <f t="shared" si="366"/>
        <v>1</v>
      </c>
      <c r="Q978" s="147">
        <f t="shared" si="366"/>
        <v>1</v>
      </c>
      <c r="R978" s="147">
        <f t="shared" si="366"/>
        <v>1</v>
      </c>
      <c r="S978" s="147">
        <f t="shared" si="366"/>
        <v>1</v>
      </c>
      <c r="T978" s="147">
        <f t="shared" si="366"/>
        <v>1</v>
      </c>
      <c r="U978" s="147">
        <f t="shared" si="366"/>
        <v>1</v>
      </c>
      <c r="V978" s="147">
        <f t="shared" si="366"/>
        <v>1</v>
      </c>
      <c r="W978" s="147">
        <f t="shared" si="366"/>
        <v>1</v>
      </c>
      <c r="X978" s="147">
        <f t="shared" si="366"/>
        <v>1</v>
      </c>
      <c r="Y978" s="147">
        <f t="shared" si="366"/>
        <v>1</v>
      </c>
      <c r="Z978" s="147">
        <f t="shared" si="366"/>
        <v>1</v>
      </c>
      <c r="AA978" s="147">
        <f t="shared" si="366"/>
        <v>1</v>
      </c>
      <c r="AB978" s="147">
        <f t="shared" si="366"/>
        <v>1</v>
      </c>
      <c r="AC978" s="147">
        <f t="shared" si="366"/>
        <v>1</v>
      </c>
      <c r="AD978" s="147">
        <f t="shared" si="366"/>
        <v>1</v>
      </c>
      <c r="AE978" s="147">
        <f t="shared" si="366"/>
        <v>1</v>
      </c>
      <c r="AF978" s="147">
        <f t="shared" si="366"/>
        <v>1</v>
      </c>
      <c r="AG978" s="147">
        <f t="shared" si="366"/>
        <v>1</v>
      </c>
      <c r="AH978" s="147">
        <f t="shared" si="366"/>
        <v>1</v>
      </c>
      <c r="AI978" s="147">
        <f t="shared" si="366"/>
        <v>1</v>
      </c>
    </row>
    <row r="979" spans="1:35" s="84" customFormat="1" x14ac:dyDescent="0.35">
      <c r="A979" s="4"/>
      <c r="B979" s="4"/>
      <c r="C979" s="80"/>
      <c r="D979" s="81"/>
      <c r="G979" s="147"/>
      <c r="H979" s="147"/>
      <c r="I979" s="178"/>
      <c r="J979" s="178"/>
      <c r="K979" s="178"/>
      <c r="L979" s="178"/>
      <c r="M979" s="178"/>
      <c r="N979" s="178"/>
      <c r="O979" s="178"/>
      <c r="P979" s="178"/>
      <c r="Q979" s="178"/>
      <c r="R979" s="178"/>
      <c r="S979" s="178"/>
      <c r="T979" s="178"/>
      <c r="U979" s="178"/>
      <c r="V979" s="178"/>
      <c r="W979" s="178"/>
      <c r="X979" s="178"/>
      <c r="Y979" s="178"/>
      <c r="Z979" s="178"/>
      <c r="AA979" s="178"/>
      <c r="AB979" s="178"/>
      <c r="AC979" s="178"/>
      <c r="AD979" s="178"/>
      <c r="AE979" s="178"/>
      <c r="AF979" s="178"/>
      <c r="AG979" s="178"/>
      <c r="AH979" s="178"/>
      <c r="AI979" s="178"/>
    </row>
    <row r="980" spans="1:35" s="84" customFormat="1" x14ac:dyDescent="0.35">
      <c r="A980" s="4"/>
      <c r="B980" s="4"/>
      <c r="C980" s="80"/>
      <c r="D980" s="81" t="s">
        <v>791</v>
      </c>
      <c r="G980" s="147"/>
      <c r="H980" s="147"/>
      <c r="I980" s="178"/>
      <c r="J980" s="178"/>
      <c r="K980" s="178"/>
      <c r="L980" s="178"/>
      <c r="M980" s="178"/>
      <c r="N980" s="178"/>
      <c r="O980" s="178"/>
      <c r="P980" s="178"/>
      <c r="Q980" s="178"/>
      <c r="R980" s="178"/>
      <c r="S980" s="178"/>
      <c r="T980" s="178"/>
      <c r="U980" s="178"/>
      <c r="V980" s="178"/>
      <c r="W980" s="178"/>
      <c r="X980" s="178"/>
      <c r="Y980" s="178"/>
      <c r="Z980" s="178"/>
      <c r="AA980" s="178"/>
      <c r="AB980" s="178"/>
      <c r="AC980" s="178"/>
      <c r="AD980" s="178"/>
      <c r="AE980" s="178"/>
      <c r="AF980" s="178"/>
      <c r="AG980" s="178"/>
      <c r="AH980" s="178"/>
      <c r="AI980" s="178"/>
    </row>
    <row r="981" spans="1:35" s="84" customFormat="1" x14ac:dyDescent="0.35">
      <c r="A981" s="4"/>
      <c r="B981" s="4"/>
      <c r="C981" s="80"/>
      <c r="D981" s="81"/>
      <c r="E981" s="84" t="str">
        <f>E$970</f>
        <v>Accumulated RRT cashflow (benchmark)</v>
      </c>
      <c r="F981" s="84" t="str">
        <f>F$970</f>
        <v>M$, nominal</v>
      </c>
      <c r="G981" s="147"/>
      <c r="H981" s="147"/>
      <c r="I981" s="178">
        <f>I$970</f>
        <v>0</v>
      </c>
      <c r="J981" s="178"/>
      <c r="K981" s="178">
        <f t="shared" ref="K981:AI981" si="367">K$970</f>
        <v>-99.375</v>
      </c>
      <c r="L981" s="178">
        <f t="shared" si="367"/>
        <v>-220.61250000000001</v>
      </c>
      <c r="M981" s="178">
        <f t="shared" si="367"/>
        <v>-259.00459191276747</v>
      </c>
      <c r="N981" s="178">
        <f t="shared" si="367"/>
        <v>-282.11289425378169</v>
      </c>
      <c r="O981" s="178">
        <f t="shared" si="367"/>
        <v>-309.26900474216797</v>
      </c>
      <c r="P981" s="178">
        <f t="shared" si="367"/>
        <v>-341.27100796098409</v>
      </c>
      <c r="Q981" s="178">
        <f t="shared" si="367"/>
        <v>-382.37125511842203</v>
      </c>
      <c r="R981" s="178">
        <f t="shared" si="367"/>
        <v>-432.35232220792466</v>
      </c>
      <c r="S981" s="178">
        <f t="shared" si="367"/>
        <v>-492.28246251683288</v>
      </c>
      <c r="T981" s="178">
        <f t="shared" si="367"/>
        <v>-564.15773350466179</v>
      </c>
      <c r="U981" s="178">
        <f t="shared" si="367"/>
        <v>-649.99987675974569</v>
      </c>
      <c r="V981" s="178">
        <f t="shared" si="367"/>
        <v>-752.59410309692953</v>
      </c>
      <c r="W981" s="178">
        <f t="shared" si="367"/>
        <v>-881.45462722125478</v>
      </c>
      <c r="X981" s="178">
        <f t="shared" si="367"/>
        <v>-1035.6540902405438</v>
      </c>
      <c r="Y981" s="178">
        <f t="shared" si="367"/>
        <v>-1220.2516166151913</v>
      </c>
      <c r="Z981" s="178">
        <f t="shared" si="367"/>
        <v>-1441.3179824312992</v>
      </c>
      <c r="AA981" s="178">
        <f t="shared" si="367"/>
        <v>-1706.13794226049</v>
      </c>
      <c r="AB981" s="178">
        <f t="shared" si="367"/>
        <v>-2023.4530213223777</v>
      </c>
      <c r="AC981" s="178">
        <f t="shared" si="367"/>
        <v>-2403.7528660088387</v>
      </c>
      <c r="AD981" s="178">
        <f t="shared" si="367"/>
        <v>-2858.1788780179759</v>
      </c>
      <c r="AE981" s="178">
        <f t="shared" si="367"/>
        <v>-3410.1909449722416</v>
      </c>
      <c r="AF981" s="178">
        <f t="shared" si="367"/>
        <v>-4092.2291339666899</v>
      </c>
      <c r="AG981" s="178">
        <f t="shared" si="367"/>
        <v>-4910.6749607600277</v>
      </c>
      <c r="AH981" s="178">
        <f t="shared" si="367"/>
        <v>-5892.8099529120336</v>
      </c>
      <c r="AI981" s="178">
        <f t="shared" si="367"/>
        <v>-7071.3719434944405</v>
      </c>
    </row>
    <row r="982" spans="1:35" s="84" customFormat="1" x14ac:dyDescent="0.35">
      <c r="A982" s="4"/>
      <c r="B982" s="4"/>
      <c r="C982" s="80"/>
      <c r="D982" s="81"/>
      <c r="E982" s="84" t="str">
        <f>E$978</f>
        <v>Not liable for RRT flag (benchmark)</v>
      </c>
      <c r="F982" s="84" t="str">
        <f>F$978</f>
        <v>flag</v>
      </c>
      <c r="G982" s="147"/>
      <c r="H982" s="147"/>
      <c r="I982" s="84">
        <f>I$978</f>
        <v>25</v>
      </c>
      <c r="J982" s="178"/>
      <c r="K982" s="84">
        <f t="shared" ref="K982:AI982" si="368">K$978</f>
        <v>1</v>
      </c>
      <c r="L982" s="84">
        <f t="shared" si="368"/>
        <v>1</v>
      </c>
      <c r="M982" s="84">
        <f t="shared" si="368"/>
        <v>1</v>
      </c>
      <c r="N982" s="84">
        <f t="shared" si="368"/>
        <v>1</v>
      </c>
      <c r="O982" s="84">
        <f t="shared" si="368"/>
        <v>1</v>
      </c>
      <c r="P982" s="84">
        <f t="shared" si="368"/>
        <v>1</v>
      </c>
      <c r="Q982" s="84">
        <f t="shared" si="368"/>
        <v>1</v>
      </c>
      <c r="R982" s="84">
        <f t="shared" si="368"/>
        <v>1</v>
      </c>
      <c r="S982" s="84">
        <f t="shared" si="368"/>
        <v>1</v>
      </c>
      <c r="T982" s="84">
        <f t="shared" si="368"/>
        <v>1</v>
      </c>
      <c r="U982" s="84">
        <f t="shared" si="368"/>
        <v>1</v>
      </c>
      <c r="V982" s="84">
        <f t="shared" si="368"/>
        <v>1</v>
      </c>
      <c r="W982" s="84">
        <f t="shared" si="368"/>
        <v>1</v>
      </c>
      <c r="X982" s="84">
        <f t="shared" si="368"/>
        <v>1</v>
      </c>
      <c r="Y982" s="84">
        <f t="shared" si="368"/>
        <v>1</v>
      </c>
      <c r="Z982" s="84">
        <f t="shared" si="368"/>
        <v>1</v>
      </c>
      <c r="AA982" s="84">
        <f t="shared" si="368"/>
        <v>1</v>
      </c>
      <c r="AB982" s="84">
        <f t="shared" si="368"/>
        <v>1</v>
      </c>
      <c r="AC982" s="84">
        <f t="shared" si="368"/>
        <v>1</v>
      </c>
      <c r="AD982" s="84">
        <f t="shared" si="368"/>
        <v>1</v>
      </c>
      <c r="AE982" s="84">
        <f t="shared" si="368"/>
        <v>1</v>
      </c>
      <c r="AF982" s="84">
        <f t="shared" si="368"/>
        <v>1</v>
      </c>
      <c r="AG982" s="84">
        <f t="shared" si="368"/>
        <v>1</v>
      </c>
      <c r="AH982" s="84">
        <f t="shared" si="368"/>
        <v>1</v>
      </c>
      <c r="AI982" s="84">
        <f t="shared" si="368"/>
        <v>1</v>
      </c>
    </row>
    <row r="983" spans="1:35" s="154" customFormat="1" x14ac:dyDescent="0.35">
      <c r="A983" s="15"/>
      <c r="B983" s="15"/>
      <c r="C983" s="152"/>
      <c r="D983" s="153"/>
      <c r="E983" s="154" t="str">
        <f>Inputs!E$221</f>
        <v>Resource rent tax uplift (benchmark)</v>
      </c>
      <c r="F983" s="154" t="str">
        <f>Inputs!F$221</f>
        <v>%</v>
      </c>
      <c r="G983" s="169">
        <f>Inputs!G$221</f>
        <v>0.2</v>
      </c>
      <c r="H983" s="155"/>
      <c r="I983" s="180"/>
      <c r="J983" s="180"/>
      <c r="K983" s="180"/>
      <c r="L983" s="180"/>
      <c r="M983" s="180"/>
      <c r="N983" s="180"/>
      <c r="O983" s="180"/>
      <c r="P983" s="180"/>
      <c r="Q983" s="180"/>
      <c r="R983" s="180"/>
      <c r="S983" s="180"/>
      <c r="T983" s="180"/>
      <c r="U983" s="180"/>
      <c r="V983" s="180"/>
      <c r="W983" s="180"/>
      <c r="X983" s="180"/>
      <c r="Y983" s="180"/>
      <c r="Z983" s="180"/>
      <c r="AA983" s="180"/>
      <c r="AB983" s="180"/>
      <c r="AC983" s="180"/>
      <c r="AD983" s="180"/>
      <c r="AE983" s="180"/>
      <c r="AF983" s="180"/>
      <c r="AG983" s="180"/>
      <c r="AH983" s="180"/>
      <c r="AI983" s="180"/>
    </row>
    <row r="984" spans="1:35" s="84" customFormat="1" x14ac:dyDescent="0.35">
      <c r="A984" s="4"/>
      <c r="B984" s="4"/>
      <c r="C984" s="80"/>
      <c r="D984" s="81"/>
      <c r="E984" s="84" t="s">
        <v>794</v>
      </c>
      <c r="F984" s="84" t="s">
        <v>641</v>
      </c>
      <c r="G984" s="147"/>
      <c r="H984" s="147"/>
      <c r="I984" s="178">
        <f>SUM(K984:AI984)</f>
        <v>-8746.5761424595257</v>
      </c>
      <c r="J984" s="178"/>
      <c r="K984" s="178">
        <f>K981*K982*$G983</f>
        <v>-19.875</v>
      </c>
      <c r="L984" s="178">
        <f t="shared" ref="L984:AI984" si="369">L981*L982*$G983</f>
        <v>-44.122500000000002</v>
      </c>
      <c r="M984" s="178">
        <f t="shared" si="369"/>
        <v>-51.800918382553498</v>
      </c>
      <c r="N984" s="178">
        <f t="shared" si="369"/>
        <v>-56.422578850756338</v>
      </c>
      <c r="O984" s="178">
        <f t="shared" si="369"/>
        <v>-61.853800948433594</v>
      </c>
      <c r="P984" s="178">
        <f t="shared" si="369"/>
        <v>-68.254201592196821</v>
      </c>
      <c r="Q984" s="178">
        <f t="shared" si="369"/>
        <v>-76.474251023684403</v>
      </c>
      <c r="R984" s="178">
        <f t="shared" si="369"/>
        <v>-86.470464441584937</v>
      </c>
      <c r="S984" s="178">
        <f t="shared" si="369"/>
        <v>-98.456492503366576</v>
      </c>
      <c r="T984" s="178">
        <f t="shared" si="369"/>
        <v>-112.83154670093236</v>
      </c>
      <c r="U984" s="178">
        <f t="shared" si="369"/>
        <v>-129.99997535194913</v>
      </c>
      <c r="V984" s="178">
        <f t="shared" si="369"/>
        <v>-150.51882061938591</v>
      </c>
      <c r="W984" s="178">
        <f t="shared" si="369"/>
        <v>-176.29092544425097</v>
      </c>
      <c r="X984" s="178">
        <f t="shared" si="369"/>
        <v>-207.13081804810878</v>
      </c>
      <c r="Y984" s="178">
        <f t="shared" si="369"/>
        <v>-244.05032332303827</v>
      </c>
      <c r="Z984" s="178">
        <f t="shared" si="369"/>
        <v>-288.26359648625987</v>
      </c>
      <c r="AA984" s="178">
        <f t="shared" si="369"/>
        <v>-341.22758845209802</v>
      </c>
      <c r="AB984" s="178">
        <f t="shared" si="369"/>
        <v>-404.69060426447555</v>
      </c>
      <c r="AC984" s="178">
        <f t="shared" si="369"/>
        <v>-480.75057320176779</v>
      </c>
      <c r="AD984" s="178">
        <f t="shared" si="369"/>
        <v>-571.63577560359522</v>
      </c>
      <c r="AE984" s="178">
        <f t="shared" si="369"/>
        <v>-682.03818899444832</v>
      </c>
      <c r="AF984" s="178">
        <f t="shared" si="369"/>
        <v>-818.44582679333803</v>
      </c>
      <c r="AG984" s="178">
        <f t="shared" si="369"/>
        <v>-982.13499215200557</v>
      </c>
      <c r="AH984" s="178">
        <f t="shared" si="369"/>
        <v>-1178.5619905824067</v>
      </c>
      <c r="AI984" s="178">
        <f t="shared" si="369"/>
        <v>-1414.2743886988883</v>
      </c>
    </row>
    <row r="985" spans="1:35" s="84" customFormat="1" x14ac:dyDescent="0.35">
      <c r="A985" s="4"/>
      <c r="B985" s="4"/>
      <c r="C985" s="80"/>
      <c r="D985" s="81"/>
      <c r="G985" s="147"/>
      <c r="H985" s="147"/>
      <c r="I985" s="178"/>
      <c r="J985" s="178"/>
      <c r="K985" s="178"/>
      <c r="L985" s="178"/>
      <c r="M985" s="178"/>
      <c r="N985" s="178"/>
      <c r="O985" s="178"/>
      <c r="P985" s="178"/>
      <c r="Q985" s="178"/>
      <c r="R985" s="178"/>
      <c r="S985" s="178"/>
      <c r="T985" s="178"/>
      <c r="U985" s="178"/>
      <c r="V985" s="178"/>
      <c r="W985" s="178"/>
      <c r="X985" s="178"/>
      <c r="Y985" s="178"/>
      <c r="Z985" s="178"/>
      <c r="AA985" s="178"/>
      <c r="AB985" s="178"/>
      <c r="AC985" s="178"/>
      <c r="AD985" s="178"/>
      <c r="AE985" s="178"/>
      <c r="AF985" s="178"/>
      <c r="AG985" s="178"/>
      <c r="AH985" s="178"/>
      <c r="AI985" s="178"/>
    </row>
    <row r="986" spans="1:35" s="84" customFormat="1" x14ac:dyDescent="0.35">
      <c r="A986" s="4"/>
      <c r="B986" s="4"/>
      <c r="C986" s="80"/>
      <c r="D986" s="81" t="s">
        <v>795</v>
      </c>
      <c r="G986" s="147"/>
      <c r="H986" s="147"/>
      <c r="I986" s="178"/>
      <c r="J986" s="178"/>
      <c r="K986" s="178"/>
      <c r="L986" s="178"/>
      <c r="M986" s="178"/>
      <c r="N986" s="178"/>
      <c r="O986" s="178"/>
      <c r="P986" s="178"/>
      <c r="Q986" s="178"/>
      <c r="R986" s="178"/>
      <c r="S986" s="178"/>
      <c r="T986" s="178"/>
      <c r="U986" s="178"/>
      <c r="V986" s="178"/>
      <c r="W986" s="178"/>
      <c r="X986" s="178"/>
      <c r="Y986" s="178"/>
      <c r="Z986" s="178"/>
      <c r="AA986" s="178"/>
      <c r="AB986" s="178"/>
      <c r="AC986" s="178"/>
      <c r="AD986" s="178"/>
      <c r="AE986" s="178"/>
      <c r="AF986" s="178"/>
      <c r="AG986" s="178"/>
      <c r="AH986" s="178"/>
      <c r="AI986" s="178"/>
    </row>
    <row r="987" spans="1:35" s="84" customFormat="1" x14ac:dyDescent="0.35">
      <c r="A987" s="4"/>
      <c r="B987" s="4"/>
      <c r="C987" s="80"/>
      <c r="D987" s="81"/>
      <c r="E987" s="84" t="str">
        <f>E$970</f>
        <v>Accumulated RRT cashflow (benchmark)</v>
      </c>
      <c r="F987" s="84" t="str">
        <f>F$970</f>
        <v>M$, nominal</v>
      </c>
      <c r="G987" s="147"/>
      <c r="H987" s="147"/>
      <c r="I987" s="178">
        <f>I$970</f>
        <v>0</v>
      </c>
      <c r="J987" s="178"/>
      <c r="K987" s="178">
        <f t="shared" ref="K987:AI987" si="370">K$970</f>
        <v>-99.375</v>
      </c>
      <c r="L987" s="178">
        <f t="shared" si="370"/>
        <v>-220.61250000000001</v>
      </c>
      <c r="M987" s="178">
        <f t="shared" si="370"/>
        <v>-259.00459191276747</v>
      </c>
      <c r="N987" s="178">
        <f t="shared" si="370"/>
        <v>-282.11289425378169</v>
      </c>
      <c r="O987" s="178">
        <f t="shared" si="370"/>
        <v>-309.26900474216797</v>
      </c>
      <c r="P987" s="178">
        <f t="shared" si="370"/>
        <v>-341.27100796098409</v>
      </c>
      <c r="Q987" s="178">
        <f t="shared" si="370"/>
        <v>-382.37125511842203</v>
      </c>
      <c r="R987" s="178">
        <f t="shared" si="370"/>
        <v>-432.35232220792466</v>
      </c>
      <c r="S987" s="178">
        <f t="shared" si="370"/>
        <v>-492.28246251683288</v>
      </c>
      <c r="T987" s="178">
        <f t="shared" si="370"/>
        <v>-564.15773350466179</v>
      </c>
      <c r="U987" s="178">
        <f t="shared" si="370"/>
        <v>-649.99987675974569</v>
      </c>
      <c r="V987" s="178">
        <f t="shared" si="370"/>
        <v>-752.59410309692953</v>
      </c>
      <c r="W987" s="178">
        <f t="shared" si="370"/>
        <v>-881.45462722125478</v>
      </c>
      <c r="X987" s="178">
        <f t="shared" si="370"/>
        <v>-1035.6540902405438</v>
      </c>
      <c r="Y987" s="178">
        <f t="shared" si="370"/>
        <v>-1220.2516166151913</v>
      </c>
      <c r="Z987" s="178">
        <f t="shared" si="370"/>
        <v>-1441.3179824312992</v>
      </c>
      <c r="AA987" s="178">
        <f t="shared" si="370"/>
        <v>-1706.13794226049</v>
      </c>
      <c r="AB987" s="178">
        <f t="shared" si="370"/>
        <v>-2023.4530213223777</v>
      </c>
      <c r="AC987" s="178">
        <f t="shared" si="370"/>
        <v>-2403.7528660088387</v>
      </c>
      <c r="AD987" s="178">
        <f t="shared" si="370"/>
        <v>-2858.1788780179759</v>
      </c>
      <c r="AE987" s="178">
        <f t="shared" si="370"/>
        <v>-3410.1909449722416</v>
      </c>
      <c r="AF987" s="178">
        <f t="shared" si="370"/>
        <v>-4092.2291339666899</v>
      </c>
      <c r="AG987" s="178">
        <f t="shared" si="370"/>
        <v>-4910.6749607600277</v>
      </c>
      <c r="AH987" s="178">
        <f t="shared" si="370"/>
        <v>-5892.8099529120336</v>
      </c>
      <c r="AI987" s="178">
        <f t="shared" si="370"/>
        <v>-7071.3719434944405</v>
      </c>
    </row>
    <row r="988" spans="1:35" s="84" customFormat="1" x14ac:dyDescent="0.35">
      <c r="A988" s="4"/>
      <c r="B988" s="4"/>
      <c r="C988" s="80"/>
      <c r="D988" s="81"/>
      <c r="E988" s="84" t="str">
        <f>E$974</f>
        <v>Liable for RRT flag (benchmark)</v>
      </c>
      <c r="F988" s="84" t="str">
        <f>F$974</f>
        <v>flag</v>
      </c>
      <c r="G988" s="147"/>
      <c r="H988" s="147"/>
      <c r="I988" s="84">
        <f>I$974</f>
        <v>0</v>
      </c>
      <c r="J988" s="178"/>
      <c r="K988" s="84">
        <f t="shared" ref="K988:AI988" si="371">K$974</f>
        <v>0</v>
      </c>
      <c r="L988" s="84">
        <f t="shared" si="371"/>
        <v>0</v>
      </c>
      <c r="M988" s="84">
        <f t="shared" si="371"/>
        <v>0</v>
      </c>
      <c r="N988" s="84">
        <f t="shared" si="371"/>
        <v>0</v>
      </c>
      <c r="O988" s="84">
        <f t="shared" si="371"/>
        <v>0</v>
      </c>
      <c r="P988" s="84">
        <f t="shared" si="371"/>
        <v>0</v>
      </c>
      <c r="Q988" s="84">
        <f t="shared" si="371"/>
        <v>0</v>
      </c>
      <c r="R988" s="84">
        <f t="shared" si="371"/>
        <v>0</v>
      </c>
      <c r="S988" s="84">
        <f t="shared" si="371"/>
        <v>0</v>
      </c>
      <c r="T988" s="84">
        <f t="shared" si="371"/>
        <v>0</v>
      </c>
      <c r="U988" s="84">
        <f t="shared" si="371"/>
        <v>0</v>
      </c>
      <c r="V988" s="84">
        <f t="shared" si="371"/>
        <v>0</v>
      </c>
      <c r="W988" s="84">
        <f t="shared" si="371"/>
        <v>0</v>
      </c>
      <c r="X988" s="84">
        <f t="shared" si="371"/>
        <v>0</v>
      </c>
      <c r="Y988" s="84">
        <f t="shared" si="371"/>
        <v>0</v>
      </c>
      <c r="Z988" s="84">
        <f t="shared" si="371"/>
        <v>0</v>
      </c>
      <c r="AA988" s="84">
        <f t="shared" si="371"/>
        <v>0</v>
      </c>
      <c r="AB988" s="84">
        <f t="shared" si="371"/>
        <v>0</v>
      </c>
      <c r="AC988" s="84">
        <f t="shared" si="371"/>
        <v>0</v>
      </c>
      <c r="AD988" s="84">
        <f t="shared" si="371"/>
        <v>0</v>
      </c>
      <c r="AE988" s="84">
        <f t="shared" si="371"/>
        <v>0</v>
      </c>
      <c r="AF988" s="84">
        <f t="shared" si="371"/>
        <v>0</v>
      </c>
      <c r="AG988" s="84">
        <f t="shared" si="371"/>
        <v>0</v>
      </c>
      <c r="AH988" s="84">
        <f t="shared" si="371"/>
        <v>0</v>
      </c>
      <c r="AI988" s="84">
        <f t="shared" si="371"/>
        <v>0</v>
      </c>
    </row>
    <row r="989" spans="1:35" s="84" customFormat="1" x14ac:dyDescent="0.35">
      <c r="A989" s="4"/>
      <c r="B989" s="4"/>
      <c r="C989" s="80"/>
      <c r="D989" s="81"/>
      <c r="E989" s="84" t="s">
        <v>796</v>
      </c>
      <c r="F989" s="84" t="s">
        <v>641</v>
      </c>
      <c r="G989" s="147"/>
      <c r="H989" s="147"/>
      <c r="I989" s="178">
        <f>SUM(K989:AI989)</f>
        <v>0</v>
      </c>
      <c r="J989" s="178"/>
      <c r="K989" s="178">
        <f>K987*K988</f>
        <v>0</v>
      </c>
      <c r="L989" s="178">
        <f t="shared" ref="L989:AI989" si="372">L987*L988</f>
        <v>0</v>
      </c>
      <c r="M989" s="178">
        <f t="shared" si="372"/>
        <v>0</v>
      </c>
      <c r="N989" s="178">
        <f t="shared" si="372"/>
        <v>0</v>
      </c>
      <c r="O989" s="178">
        <f t="shared" si="372"/>
        <v>0</v>
      </c>
      <c r="P989" s="178">
        <f t="shared" si="372"/>
        <v>0</v>
      </c>
      <c r="Q989" s="178">
        <f t="shared" si="372"/>
        <v>0</v>
      </c>
      <c r="R989" s="178">
        <f t="shared" si="372"/>
        <v>0</v>
      </c>
      <c r="S989" s="178">
        <f t="shared" si="372"/>
        <v>0</v>
      </c>
      <c r="T989" s="178">
        <f t="shared" si="372"/>
        <v>0</v>
      </c>
      <c r="U989" s="178">
        <f t="shared" si="372"/>
        <v>0</v>
      </c>
      <c r="V989" s="178">
        <f t="shared" si="372"/>
        <v>0</v>
      </c>
      <c r="W989" s="178">
        <f t="shared" si="372"/>
        <v>0</v>
      </c>
      <c r="X989" s="178">
        <f t="shared" si="372"/>
        <v>0</v>
      </c>
      <c r="Y989" s="178">
        <f t="shared" si="372"/>
        <v>0</v>
      </c>
      <c r="Z989" s="178">
        <f t="shared" si="372"/>
        <v>0</v>
      </c>
      <c r="AA989" s="178">
        <f t="shared" si="372"/>
        <v>0</v>
      </c>
      <c r="AB989" s="178">
        <f t="shared" si="372"/>
        <v>0</v>
      </c>
      <c r="AC989" s="178">
        <f t="shared" si="372"/>
        <v>0</v>
      </c>
      <c r="AD989" s="178">
        <f t="shared" si="372"/>
        <v>0</v>
      </c>
      <c r="AE989" s="178">
        <f t="shared" si="372"/>
        <v>0</v>
      </c>
      <c r="AF989" s="178">
        <f t="shared" si="372"/>
        <v>0</v>
      </c>
      <c r="AG989" s="178">
        <f t="shared" si="372"/>
        <v>0</v>
      </c>
      <c r="AH989" s="178">
        <f t="shared" si="372"/>
        <v>0</v>
      </c>
      <c r="AI989" s="178">
        <f t="shared" si="372"/>
        <v>0</v>
      </c>
    </row>
    <row r="990" spans="1:35" s="84" customFormat="1" x14ac:dyDescent="0.35">
      <c r="A990" s="4"/>
      <c r="B990" s="4"/>
      <c r="C990" s="80"/>
      <c r="D990" s="81"/>
      <c r="G990" s="147"/>
      <c r="H990" s="147"/>
      <c r="I990" s="178"/>
      <c r="J990" s="178"/>
      <c r="K990" s="178"/>
      <c r="L990" s="178"/>
      <c r="M990" s="178"/>
      <c r="N990" s="178"/>
      <c r="O990" s="178"/>
      <c r="P990" s="178"/>
      <c r="Q990" s="178"/>
      <c r="R990" s="178"/>
      <c r="S990" s="178"/>
      <c r="T990" s="178"/>
      <c r="U990" s="178"/>
      <c r="V990" s="178"/>
      <c r="W990" s="178"/>
      <c r="X990" s="178"/>
      <c r="Y990" s="178"/>
      <c r="Z990" s="178"/>
      <c r="AA990" s="178"/>
      <c r="AB990" s="178"/>
      <c r="AC990" s="178"/>
      <c r="AD990" s="178"/>
      <c r="AE990" s="178"/>
      <c r="AF990" s="178"/>
      <c r="AG990" s="178"/>
      <c r="AH990" s="178"/>
      <c r="AI990" s="178"/>
    </row>
    <row r="991" spans="1:35" s="84" customFormat="1" x14ac:dyDescent="0.35">
      <c r="A991" s="4"/>
      <c r="B991" s="4"/>
      <c r="C991" s="80"/>
      <c r="D991" s="81" t="s">
        <v>797</v>
      </c>
      <c r="G991" s="147"/>
      <c r="H991" s="147"/>
      <c r="I991" s="178"/>
      <c r="J991" s="178"/>
      <c r="K991" s="178"/>
      <c r="L991" s="178"/>
      <c r="M991" s="178"/>
      <c r="N991" s="178"/>
      <c r="O991" s="178"/>
      <c r="P991" s="178"/>
      <c r="Q991" s="178"/>
      <c r="R991" s="178"/>
      <c r="S991" s="178"/>
      <c r="T991" s="178"/>
      <c r="U991" s="178"/>
      <c r="V991" s="178"/>
      <c r="W991" s="178"/>
      <c r="X991" s="178"/>
      <c r="Y991" s="178"/>
      <c r="Z991" s="178"/>
      <c r="AA991" s="178"/>
      <c r="AB991" s="178"/>
      <c r="AC991" s="178"/>
      <c r="AD991" s="178"/>
      <c r="AE991" s="178"/>
      <c r="AF991" s="178"/>
      <c r="AG991" s="178"/>
      <c r="AH991" s="178"/>
      <c r="AI991" s="178"/>
    </row>
    <row r="992" spans="1:35" s="84" customFormat="1" x14ac:dyDescent="0.35">
      <c r="A992" s="4"/>
      <c r="B992" s="4"/>
      <c r="C992" s="80"/>
      <c r="D992" s="81"/>
      <c r="E992" s="84" t="s">
        <v>798</v>
      </c>
      <c r="F992" s="84" t="s">
        <v>641</v>
      </c>
      <c r="G992" s="147"/>
      <c r="H992" s="147"/>
      <c r="I992" s="178"/>
      <c r="J992" s="178"/>
      <c r="K992" s="178">
        <f>J996</f>
        <v>0</v>
      </c>
      <c r="L992" s="178">
        <f t="shared" ref="L992:AI992" si="373">K996</f>
        <v>-119.25</v>
      </c>
      <c r="M992" s="178">
        <f t="shared" si="373"/>
        <v>-264.73500000000001</v>
      </c>
      <c r="N992" s="178">
        <f t="shared" si="373"/>
        <v>-310.80551029532097</v>
      </c>
      <c r="O992" s="178">
        <f t="shared" si="373"/>
        <v>-338.53547310453803</v>
      </c>
      <c r="P992" s="178">
        <f t="shared" si="373"/>
        <v>-371.12280569060158</v>
      </c>
      <c r="Q992" s="178">
        <f t="shared" si="373"/>
        <v>-409.5252095531809</v>
      </c>
      <c r="R992" s="178">
        <f t="shared" si="373"/>
        <v>-458.84550614210644</v>
      </c>
      <c r="S992" s="178">
        <f t="shared" si="373"/>
        <v>-518.82278664950957</v>
      </c>
      <c r="T992" s="178">
        <f t="shared" si="373"/>
        <v>-590.73895502019946</v>
      </c>
      <c r="U992" s="178">
        <f t="shared" si="373"/>
        <v>-676.98928020559413</v>
      </c>
      <c r="V992" s="178">
        <f t="shared" si="373"/>
        <v>-779.99985211169485</v>
      </c>
      <c r="W992" s="178">
        <f t="shared" si="373"/>
        <v>-903.11292371631544</v>
      </c>
      <c r="X992" s="178">
        <f t="shared" si="373"/>
        <v>-1057.7455526655058</v>
      </c>
      <c r="Y992" s="178">
        <f t="shared" si="373"/>
        <v>-1242.7849082886526</v>
      </c>
      <c r="Z992" s="178">
        <f t="shared" si="373"/>
        <v>-1464.3019399382297</v>
      </c>
      <c r="AA992" s="178">
        <f t="shared" si="373"/>
        <v>-1729.581578917559</v>
      </c>
      <c r="AB992" s="178">
        <f t="shared" si="373"/>
        <v>-2047.365530712588</v>
      </c>
      <c r="AC992" s="178">
        <f t="shared" si="373"/>
        <v>-2428.1436255868534</v>
      </c>
      <c r="AD992" s="178">
        <f t="shared" si="373"/>
        <v>-2884.5034392106063</v>
      </c>
      <c r="AE992" s="178">
        <f t="shared" si="373"/>
        <v>-3429.8146536215709</v>
      </c>
      <c r="AF992" s="178">
        <f t="shared" si="373"/>
        <v>-4092.2291339666899</v>
      </c>
      <c r="AG992" s="178">
        <f t="shared" si="373"/>
        <v>-4910.6749607600277</v>
      </c>
      <c r="AH992" s="178">
        <f t="shared" si="373"/>
        <v>-5892.8099529120336</v>
      </c>
      <c r="AI992" s="178">
        <f t="shared" si="373"/>
        <v>-7071.3719434944405</v>
      </c>
    </row>
    <row r="993" spans="1:35" s="84" customFormat="1" x14ac:dyDescent="0.35">
      <c r="A993" s="4"/>
      <c r="B993" s="4"/>
      <c r="C993" s="80"/>
      <c r="D993" s="221" t="s">
        <v>45</v>
      </c>
      <c r="E993" s="84" t="str">
        <f>E$965</f>
        <v>RRT cashflow in nominal terms (benchmark)</v>
      </c>
      <c r="F993" s="84" t="str">
        <f>F$965</f>
        <v>M$, nominal</v>
      </c>
      <c r="G993" s="147"/>
      <c r="H993" s="147"/>
      <c r="I993" s="178">
        <f>I$965</f>
        <v>260.9298102661956</v>
      </c>
      <c r="J993" s="178"/>
      <c r="K993" s="178">
        <f t="shared" ref="K993:AI993" si="374">K$965</f>
        <v>-99.375</v>
      </c>
      <c r="L993" s="178">
        <f t="shared" si="374"/>
        <v>-101.3625</v>
      </c>
      <c r="M993" s="178">
        <f t="shared" si="374"/>
        <v>5.7304080872325347</v>
      </c>
      <c r="N993" s="178">
        <f t="shared" si="374"/>
        <v>28.692616041539289</v>
      </c>
      <c r="O993" s="178">
        <f t="shared" si="374"/>
        <v>29.26646836237008</v>
      </c>
      <c r="P993" s="178">
        <f t="shared" si="374"/>
        <v>29.851797729617484</v>
      </c>
      <c r="Q993" s="178">
        <f t="shared" si="374"/>
        <v>27.153954434758877</v>
      </c>
      <c r="R993" s="178">
        <f t="shared" si="374"/>
        <v>26.493183934181786</v>
      </c>
      <c r="S993" s="178">
        <f t="shared" si="374"/>
        <v>26.540324132676663</v>
      </c>
      <c r="T993" s="178">
        <f t="shared" si="374"/>
        <v>26.581221515537653</v>
      </c>
      <c r="U993" s="178">
        <f t="shared" si="374"/>
        <v>26.989403445848406</v>
      </c>
      <c r="V993" s="178">
        <f t="shared" si="374"/>
        <v>27.40574901476537</v>
      </c>
      <c r="W993" s="178">
        <f t="shared" si="374"/>
        <v>21.658296495060682</v>
      </c>
      <c r="X993" s="178">
        <f t="shared" si="374"/>
        <v>22.091462424961893</v>
      </c>
      <c r="Y993" s="178">
        <f t="shared" si="374"/>
        <v>22.533291673461129</v>
      </c>
      <c r="Z993" s="178">
        <f t="shared" si="374"/>
        <v>22.983957506930345</v>
      </c>
      <c r="AA993" s="178">
        <f t="shared" si="374"/>
        <v>23.443636657068957</v>
      </c>
      <c r="AB993" s="178">
        <f t="shared" si="374"/>
        <v>23.912509390210339</v>
      </c>
      <c r="AC993" s="178">
        <f t="shared" si="374"/>
        <v>24.390759578014553</v>
      </c>
      <c r="AD993" s="178">
        <f t="shared" si="374"/>
        <v>26.32456119263027</v>
      </c>
      <c r="AE993" s="178">
        <f t="shared" si="374"/>
        <v>19.623708649329267</v>
      </c>
      <c r="AF993" s="178">
        <f t="shared" si="374"/>
        <v>0</v>
      </c>
      <c r="AG993" s="178">
        <f t="shared" si="374"/>
        <v>0</v>
      </c>
      <c r="AH993" s="178">
        <f t="shared" si="374"/>
        <v>0</v>
      </c>
      <c r="AI993" s="178">
        <f t="shared" si="374"/>
        <v>0</v>
      </c>
    </row>
    <row r="994" spans="1:35" s="84" customFormat="1" x14ac:dyDescent="0.35">
      <c r="A994" s="4"/>
      <c r="B994" s="4"/>
      <c r="C994" s="80"/>
      <c r="D994" s="221" t="s">
        <v>45</v>
      </c>
      <c r="E994" s="84" t="str">
        <f>E$984</f>
        <v>RRT uplift (benchmark)</v>
      </c>
      <c r="F994" s="84" t="str">
        <f>F$984</f>
        <v>M$, nominal</v>
      </c>
      <c r="G994" s="147"/>
      <c r="H994" s="147"/>
      <c r="I994" s="178">
        <f>I$984</f>
        <v>-8746.5761424595257</v>
      </c>
      <c r="J994" s="178"/>
      <c r="K994" s="178">
        <f t="shared" ref="K994:AI994" si="375">K$984</f>
        <v>-19.875</v>
      </c>
      <c r="L994" s="178">
        <f t="shared" si="375"/>
        <v>-44.122500000000002</v>
      </c>
      <c r="M994" s="178">
        <f t="shared" si="375"/>
        <v>-51.800918382553498</v>
      </c>
      <c r="N994" s="178">
        <f t="shared" si="375"/>
        <v>-56.422578850756338</v>
      </c>
      <c r="O994" s="178">
        <f t="shared" si="375"/>
        <v>-61.853800948433594</v>
      </c>
      <c r="P994" s="178">
        <f t="shared" si="375"/>
        <v>-68.254201592196821</v>
      </c>
      <c r="Q994" s="178">
        <f t="shared" si="375"/>
        <v>-76.474251023684403</v>
      </c>
      <c r="R994" s="178">
        <f t="shared" si="375"/>
        <v>-86.470464441584937</v>
      </c>
      <c r="S994" s="178">
        <f t="shared" si="375"/>
        <v>-98.456492503366576</v>
      </c>
      <c r="T994" s="178">
        <f t="shared" si="375"/>
        <v>-112.83154670093236</v>
      </c>
      <c r="U994" s="178">
        <f t="shared" si="375"/>
        <v>-129.99997535194913</v>
      </c>
      <c r="V994" s="178">
        <f t="shared" si="375"/>
        <v>-150.51882061938591</v>
      </c>
      <c r="W994" s="178">
        <f t="shared" si="375"/>
        <v>-176.29092544425097</v>
      </c>
      <c r="X994" s="178">
        <f t="shared" si="375"/>
        <v>-207.13081804810878</v>
      </c>
      <c r="Y994" s="178">
        <f t="shared" si="375"/>
        <v>-244.05032332303827</v>
      </c>
      <c r="Z994" s="178">
        <f t="shared" si="375"/>
        <v>-288.26359648625987</v>
      </c>
      <c r="AA994" s="178">
        <f t="shared" si="375"/>
        <v>-341.22758845209802</v>
      </c>
      <c r="AB994" s="178">
        <f t="shared" si="375"/>
        <v>-404.69060426447555</v>
      </c>
      <c r="AC994" s="178">
        <f t="shared" si="375"/>
        <v>-480.75057320176779</v>
      </c>
      <c r="AD994" s="178">
        <f t="shared" si="375"/>
        <v>-571.63577560359522</v>
      </c>
      <c r="AE994" s="178">
        <f t="shared" si="375"/>
        <v>-682.03818899444832</v>
      </c>
      <c r="AF994" s="178">
        <f t="shared" si="375"/>
        <v>-818.44582679333803</v>
      </c>
      <c r="AG994" s="178">
        <f t="shared" si="375"/>
        <v>-982.13499215200557</v>
      </c>
      <c r="AH994" s="178">
        <f t="shared" si="375"/>
        <v>-1178.5619905824067</v>
      </c>
      <c r="AI994" s="178">
        <f t="shared" si="375"/>
        <v>-1414.2743886988883</v>
      </c>
    </row>
    <row r="995" spans="1:35" s="84" customFormat="1" x14ac:dyDescent="0.35">
      <c r="A995" s="4"/>
      <c r="B995" s="4"/>
      <c r="C995" s="80"/>
      <c r="D995" s="221" t="s">
        <v>41</v>
      </c>
      <c r="E995" s="84" t="str">
        <f>E$989</f>
        <v>RRT reset (benchmark)</v>
      </c>
      <c r="F995" s="84" t="str">
        <f>F$989</f>
        <v>M$, nominal</v>
      </c>
      <c r="G995" s="147"/>
      <c r="H995" s="147"/>
      <c r="I995" s="178">
        <f>I$989</f>
        <v>0</v>
      </c>
      <c r="J995" s="178"/>
      <c r="K995" s="178">
        <f t="shared" ref="K995:AI995" si="376">K$989</f>
        <v>0</v>
      </c>
      <c r="L995" s="178">
        <f t="shared" si="376"/>
        <v>0</v>
      </c>
      <c r="M995" s="178">
        <f t="shared" si="376"/>
        <v>0</v>
      </c>
      <c r="N995" s="178">
        <f t="shared" si="376"/>
        <v>0</v>
      </c>
      <c r="O995" s="178">
        <f t="shared" si="376"/>
        <v>0</v>
      </c>
      <c r="P995" s="178">
        <f t="shared" si="376"/>
        <v>0</v>
      </c>
      <c r="Q995" s="178">
        <f t="shared" si="376"/>
        <v>0</v>
      </c>
      <c r="R995" s="178">
        <f t="shared" si="376"/>
        <v>0</v>
      </c>
      <c r="S995" s="178">
        <f t="shared" si="376"/>
        <v>0</v>
      </c>
      <c r="T995" s="178">
        <f t="shared" si="376"/>
        <v>0</v>
      </c>
      <c r="U995" s="178">
        <f t="shared" si="376"/>
        <v>0</v>
      </c>
      <c r="V995" s="178">
        <f t="shared" si="376"/>
        <v>0</v>
      </c>
      <c r="W995" s="178">
        <f t="shared" si="376"/>
        <v>0</v>
      </c>
      <c r="X995" s="178">
        <f t="shared" si="376"/>
        <v>0</v>
      </c>
      <c r="Y995" s="178">
        <f t="shared" si="376"/>
        <v>0</v>
      </c>
      <c r="Z995" s="178">
        <f t="shared" si="376"/>
        <v>0</v>
      </c>
      <c r="AA995" s="178">
        <f t="shared" si="376"/>
        <v>0</v>
      </c>
      <c r="AB995" s="178">
        <f t="shared" si="376"/>
        <v>0</v>
      </c>
      <c r="AC995" s="178">
        <f t="shared" si="376"/>
        <v>0</v>
      </c>
      <c r="AD995" s="178">
        <f t="shared" si="376"/>
        <v>0</v>
      </c>
      <c r="AE995" s="178">
        <f t="shared" si="376"/>
        <v>0</v>
      </c>
      <c r="AF995" s="178">
        <f t="shared" si="376"/>
        <v>0</v>
      </c>
      <c r="AG995" s="178">
        <f t="shared" si="376"/>
        <v>0</v>
      </c>
      <c r="AH995" s="178">
        <f t="shared" si="376"/>
        <v>0</v>
      </c>
      <c r="AI995" s="178">
        <f t="shared" si="376"/>
        <v>0</v>
      </c>
    </row>
    <row r="996" spans="1:35" s="84" customFormat="1" x14ac:dyDescent="0.35">
      <c r="A996" s="4"/>
      <c r="B996" s="4"/>
      <c r="C996" s="80"/>
      <c r="D996" s="81"/>
      <c r="E996" s="84" t="s">
        <v>799</v>
      </c>
      <c r="F996" s="84" t="s">
        <v>641</v>
      </c>
      <c r="G996" s="147"/>
      <c r="H996" s="147"/>
      <c r="I996" s="178"/>
      <c r="J996" s="178"/>
      <c r="K996" s="178">
        <f>K992+K993+K994-K995</f>
        <v>-119.25</v>
      </c>
      <c r="L996" s="178">
        <f t="shared" ref="L996:AI996" si="377">L992+L993+L994-L995</f>
        <v>-264.73500000000001</v>
      </c>
      <c r="M996" s="178">
        <f t="shared" si="377"/>
        <v>-310.80551029532097</v>
      </c>
      <c r="N996" s="178">
        <f t="shared" si="377"/>
        <v>-338.53547310453803</v>
      </c>
      <c r="O996" s="178">
        <f t="shared" si="377"/>
        <v>-371.12280569060158</v>
      </c>
      <c r="P996" s="178">
        <f t="shared" si="377"/>
        <v>-409.5252095531809</v>
      </c>
      <c r="Q996" s="178">
        <f t="shared" si="377"/>
        <v>-458.84550614210644</v>
      </c>
      <c r="R996" s="178">
        <f t="shared" si="377"/>
        <v>-518.82278664950957</v>
      </c>
      <c r="S996" s="178">
        <f t="shared" si="377"/>
        <v>-590.73895502019946</v>
      </c>
      <c r="T996" s="178">
        <f t="shared" si="377"/>
        <v>-676.98928020559413</v>
      </c>
      <c r="U996" s="178">
        <f t="shared" si="377"/>
        <v>-779.99985211169485</v>
      </c>
      <c r="V996" s="178">
        <f t="shared" si="377"/>
        <v>-903.11292371631544</v>
      </c>
      <c r="W996" s="178">
        <f t="shared" si="377"/>
        <v>-1057.7455526655058</v>
      </c>
      <c r="X996" s="178">
        <f t="shared" si="377"/>
        <v>-1242.7849082886526</v>
      </c>
      <c r="Y996" s="178">
        <f t="shared" si="377"/>
        <v>-1464.3019399382297</v>
      </c>
      <c r="Z996" s="178">
        <f t="shared" si="377"/>
        <v>-1729.581578917559</v>
      </c>
      <c r="AA996" s="178">
        <f t="shared" si="377"/>
        <v>-2047.365530712588</v>
      </c>
      <c r="AB996" s="178">
        <f t="shared" si="377"/>
        <v>-2428.1436255868534</v>
      </c>
      <c r="AC996" s="178">
        <f t="shared" si="377"/>
        <v>-2884.5034392106063</v>
      </c>
      <c r="AD996" s="178">
        <f t="shared" si="377"/>
        <v>-3429.8146536215709</v>
      </c>
      <c r="AE996" s="178">
        <f t="shared" si="377"/>
        <v>-4092.2291339666899</v>
      </c>
      <c r="AF996" s="178">
        <f t="shared" si="377"/>
        <v>-4910.6749607600277</v>
      </c>
      <c r="AG996" s="178">
        <f t="shared" si="377"/>
        <v>-5892.8099529120336</v>
      </c>
      <c r="AH996" s="178">
        <f t="shared" si="377"/>
        <v>-7071.3719434944405</v>
      </c>
      <c r="AI996" s="178">
        <f t="shared" si="377"/>
        <v>-8485.6463321933297</v>
      </c>
    </row>
    <row r="997" spans="1:35" s="84" customFormat="1" x14ac:dyDescent="0.35">
      <c r="A997" s="4"/>
      <c r="B997" s="4"/>
      <c r="C997" s="80"/>
      <c r="D997" s="81"/>
      <c r="G997" s="147"/>
      <c r="H997" s="147"/>
      <c r="I997" s="178"/>
      <c r="J997" s="178"/>
      <c r="K997" s="178"/>
      <c r="L997" s="178"/>
      <c r="M997" s="178"/>
      <c r="N997" s="178"/>
      <c r="O997" s="178"/>
      <c r="P997" s="178"/>
      <c r="Q997" s="178"/>
      <c r="R997" s="178"/>
      <c r="S997" s="178"/>
      <c r="T997" s="178"/>
      <c r="U997" s="178"/>
      <c r="V997" s="178"/>
      <c r="W997" s="178"/>
      <c r="X997" s="178"/>
      <c r="Y997" s="178"/>
      <c r="Z997" s="178"/>
      <c r="AA997" s="178"/>
      <c r="AB997" s="178"/>
      <c r="AC997" s="178"/>
      <c r="AD997" s="178"/>
      <c r="AE997" s="178"/>
      <c r="AF997" s="178"/>
      <c r="AG997" s="178"/>
      <c r="AH997" s="178"/>
      <c r="AI997" s="178"/>
    </row>
    <row r="998" spans="1:35" s="84" customFormat="1" x14ac:dyDescent="0.35">
      <c r="A998" s="4"/>
      <c r="B998" s="4"/>
      <c r="C998" s="80"/>
      <c r="D998" s="81" t="s">
        <v>800</v>
      </c>
      <c r="G998" s="147"/>
      <c r="H998" s="147"/>
      <c r="I998" s="178"/>
      <c r="J998" s="178"/>
      <c r="K998" s="178"/>
      <c r="L998" s="178"/>
      <c r="M998" s="178"/>
      <c r="N998" s="178"/>
      <c r="O998" s="178"/>
      <c r="P998" s="178"/>
      <c r="Q998" s="178"/>
      <c r="R998" s="178"/>
      <c r="S998" s="178"/>
      <c r="T998" s="178"/>
      <c r="U998" s="178"/>
      <c r="V998" s="178"/>
      <c r="W998" s="178"/>
      <c r="X998" s="178"/>
      <c r="Y998" s="178"/>
      <c r="Z998" s="178"/>
      <c r="AA998" s="178"/>
      <c r="AB998" s="178"/>
      <c r="AC998" s="178"/>
      <c r="AD998" s="178"/>
      <c r="AE998" s="178"/>
      <c r="AF998" s="178"/>
      <c r="AG998" s="178"/>
      <c r="AH998" s="178"/>
      <c r="AI998" s="178"/>
    </row>
    <row r="999" spans="1:35" s="84" customFormat="1" x14ac:dyDescent="0.35">
      <c r="A999" s="4"/>
      <c r="B999" s="4"/>
      <c r="C999" s="80"/>
      <c r="D999" s="81"/>
      <c r="E999" s="84" t="str">
        <f>E$970</f>
        <v>Accumulated RRT cashflow (benchmark)</v>
      </c>
      <c r="F999" s="84" t="str">
        <f>F$970</f>
        <v>M$, nominal</v>
      </c>
      <c r="G999" s="147"/>
      <c r="H999" s="147"/>
      <c r="J999" s="178"/>
      <c r="K999" s="178">
        <f t="shared" ref="K999:AI999" si="378">K$970</f>
        <v>-99.375</v>
      </c>
      <c r="L999" s="178">
        <f t="shared" si="378"/>
        <v>-220.61250000000001</v>
      </c>
      <c r="M999" s="178">
        <f t="shared" si="378"/>
        <v>-259.00459191276747</v>
      </c>
      <c r="N999" s="178">
        <f t="shared" si="378"/>
        <v>-282.11289425378169</v>
      </c>
      <c r="O999" s="178">
        <f t="shared" si="378"/>
        <v>-309.26900474216797</v>
      </c>
      <c r="P999" s="178">
        <f t="shared" si="378"/>
        <v>-341.27100796098409</v>
      </c>
      <c r="Q999" s="178">
        <f t="shared" si="378"/>
        <v>-382.37125511842203</v>
      </c>
      <c r="R999" s="178">
        <f t="shared" si="378"/>
        <v>-432.35232220792466</v>
      </c>
      <c r="S999" s="178">
        <f t="shared" si="378"/>
        <v>-492.28246251683288</v>
      </c>
      <c r="T999" s="178">
        <f t="shared" si="378"/>
        <v>-564.15773350466179</v>
      </c>
      <c r="U999" s="178">
        <f t="shared" si="378"/>
        <v>-649.99987675974569</v>
      </c>
      <c r="V999" s="178">
        <f t="shared" si="378"/>
        <v>-752.59410309692953</v>
      </c>
      <c r="W999" s="178">
        <f t="shared" si="378"/>
        <v>-881.45462722125478</v>
      </c>
      <c r="X999" s="178">
        <f t="shared" si="378"/>
        <v>-1035.6540902405438</v>
      </c>
      <c r="Y999" s="178">
        <f t="shared" si="378"/>
        <v>-1220.2516166151913</v>
      </c>
      <c r="Z999" s="178">
        <f t="shared" si="378"/>
        <v>-1441.3179824312992</v>
      </c>
      <c r="AA999" s="178">
        <f t="shared" si="378"/>
        <v>-1706.13794226049</v>
      </c>
      <c r="AB999" s="178">
        <f t="shared" si="378"/>
        <v>-2023.4530213223777</v>
      </c>
      <c r="AC999" s="178">
        <f t="shared" si="378"/>
        <v>-2403.7528660088387</v>
      </c>
      <c r="AD999" s="178">
        <f t="shared" si="378"/>
        <v>-2858.1788780179759</v>
      </c>
      <c r="AE999" s="178">
        <f t="shared" si="378"/>
        <v>-3410.1909449722416</v>
      </c>
      <c r="AF999" s="178">
        <f t="shared" si="378"/>
        <v>-4092.2291339666899</v>
      </c>
      <c r="AG999" s="178">
        <f t="shared" si="378"/>
        <v>-4910.6749607600277</v>
      </c>
      <c r="AH999" s="178">
        <f t="shared" si="378"/>
        <v>-5892.8099529120336</v>
      </c>
      <c r="AI999" s="178">
        <f t="shared" si="378"/>
        <v>-7071.3719434944405</v>
      </c>
    </row>
    <row r="1000" spans="1:35" s="84" customFormat="1" x14ac:dyDescent="0.35">
      <c r="A1000" s="4"/>
      <c r="B1000" s="4"/>
      <c r="C1000" s="80"/>
      <c r="D1000" s="81"/>
      <c r="E1000" s="84" t="str">
        <f>E$974</f>
        <v>Liable for RRT flag (benchmark)</v>
      </c>
      <c r="F1000" s="84" t="str">
        <f>F$974</f>
        <v>flag</v>
      </c>
      <c r="G1000" s="147"/>
      <c r="H1000" s="147"/>
      <c r="I1000" s="84">
        <f>I$974</f>
        <v>0</v>
      </c>
      <c r="J1000" s="178"/>
      <c r="K1000" s="84">
        <f t="shared" ref="K1000:AI1000" si="379">K$974</f>
        <v>0</v>
      </c>
      <c r="L1000" s="84">
        <f t="shared" si="379"/>
        <v>0</v>
      </c>
      <c r="M1000" s="84">
        <f t="shared" si="379"/>
        <v>0</v>
      </c>
      <c r="N1000" s="84">
        <f t="shared" si="379"/>
        <v>0</v>
      </c>
      <c r="O1000" s="84">
        <f t="shared" si="379"/>
        <v>0</v>
      </c>
      <c r="P1000" s="84">
        <f t="shared" si="379"/>
        <v>0</v>
      </c>
      <c r="Q1000" s="84">
        <f t="shared" si="379"/>
        <v>0</v>
      </c>
      <c r="R1000" s="84">
        <f t="shared" si="379"/>
        <v>0</v>
      </c>
      <c r="S1000" s="84">
        <f t="shared" si="379"/>
        <v>0</v>
      </c>
      <c r="T1000" s="84">
        <f t="shared" si="379"/>
        <v>0</v>
      </c>
      <c r="U1000" s="84">
        <f t="shared" si="379"/>
        <v>0</v>
      </c>
      <c r="V1000" s="84">
        <f t="shared" si="379"/>
        <v>0</v>
      </c>
      <c r="W1000" s="84">
        <f t="shared" si="379"/>
        <v>0</v>
      </c>
      <c r="X1000" s="84">
        <f t="shared" si="379"/>
        <v>0</v>
      </c>
      <c r="Y1000" s="84">
        <f t="shared" si="379"/>
        <v>0</v>
      </c>
      <c r="Z1000" s="84">
        <f t="shared" si="379"/>
        <v>0</v>
      </c>
      <c r="AA1000" s="84">
        <f t="shared" si="379"/>
        <v>0</v>
      </c>
      <c r="AB1000" s="84">
        <f t="shared" si="379"/>
        <v>0</v>
      </c>
      <c r="AC1000" s="84">
        <f t="shared" si="379"/>
        <v>0</v>
      </c>
      <c r="AD1000" s="84">
        <f t="shared" si="379"/>
        <v>0</v>
      </c>
      <c r="AE1000" s="84">
        <f t="shared" si="379"/>
        <v>0</v>
      </c>
      <c r="AF1000" s="84">
        <f t="shared" si="379"/>
        <v>0</v>
      </c>
      <c r="AG1000" s="84">
        <f t="shared" si="379"/>
        <v>0</v>
      </c>
      <c r="AH1000" s="84">
        <f t="shared" si="379"/>
        <v>0</v>
      </c>
      <c r="AI1000" s="84">
        <f t="shared" si="379"/>
        <v>0</v>
      </c>
    </row>
    <row r="1001" spans="1:35" s="154" customFormat="1" x14ac:dyDescent="0.35">
      <c r="A1001" s="15"/>
      <c r="B1001" s="15"/>
      <c r="C1001" s="152"/>
      <c r="D1001" s="153"/>
      <c r="E1001" s="154" t="str">
        <f>Inputs!E$220</f>
        <v>Resource rent tax rate (benchmark)</v>
      </c>
      <c r="F1001" s="154" t="str">
        <f>Inputs!F$220</f>
        <v>%</v>
      </c>
      <c r="G1001" s="169">
        <f>Inputs!G$220</f>
        <v>0.2</v>
      </c>
      <c r="H1001" s="155"/>
      <c r="I1001" s="180"/>
      <c r="J1001" s="180"/>
      <c r="K1001" s="180"/>
      <c r="L1001" s="180"/>
      <c r="M1001" s="180"/>
      <c r="N1001" s="180"/>
      <c r="O1001" s="180"/>
      <c r="P1001" s="180"/>
      <c r="Q1001" s="180"/>
      <c r="R1001" s="180"/>
      <c r="S1001" s="180"/>
      <c r="T1001" s="180"/>
      <c r="U1001" s="180"/>
      <c r="V1001" s="180"/>
      <c r="W1001" s="180"/>
      <c r="X1001" s="180"/>
      <c r="Y1001" s="180"/>
      <c r="Z1001" s="180"/>
      <c r="AA1001" s="180"/>
      <c r="AB1001" s="180"/>
      <c r="AC1001" s="180"/>
      <c r="AD1001" s="180"/>
      <c r="AE1001" s="180"/>
      <c r="AF1001" s="180"/>
      <c r="AG1001" s="180"/>
      <c r="AH1001" s="180"/>
      <c r="AI1001" s="180"/>
    </row>
    <row r="1002" spans="1:35" s="84" customFormat="1" x14ac:dyDescent="0.35">
      <c r="A1002" s="4"/>
      <c r="B1002" s="4"/>
      <c r="C1002" s="80"/>
      <c r="D1002" s="81"/>
      <c r="E1002" s="84" t="s">
        <v>1607</v>
      </c>
      <c r="F1002" s="84" t="s">
        <v>641</v>
      </c>
      <c r="G1002" s="147"/>
      <c r="H1002" s="147"/>
      <c r="I1002" s="178">
        <f>SUM(K1002:AI1002)</f>
        <v>0</v>
      </c>
      <c r="J1002" s="178"/>
      <c r="K1002" s="178">
        <f>K999*K1000*$G1001</f>
        <v>0</v>
      </c>
      <c r="L1002" s="178">
        <f t="shared" ref="L1002:AI1002" si="380">L999*L1000*$G1001</f>
        <v>0</v>
      </c>
      <c r="M1002" s="178">
        <f t="shared" si="380"/>
        <v>0</v>
      </c>
      <c r="N1002" s="178">
        <f t="shared" si="380"/>
        <v>0</v>
      </c>
      <c r="O1002" s="178">
        <f t="shared" si="380"/>
        <v>0</v>
      </c>
      <c r="P1002" s="178">
        <f t="shared" si="380"/>
        <v>0</v>
      </c>
      <c r="Q1002" s="178">
        <f t="shared" si="380"/>
        <v>0</v>
      </c>
      <c r="R1002" s="178">
        <f t="shared" si="380"/>
        <v>0</v>
      </c>
      <c r="S1002" s="178">
        <f t="shared" si="380"/>
        <v>0</v>
      </c>
      <c r="T1002" s="178">
        <f t="shared" si="380"/>
        <v>0</v>
      </c>
      <c r="U1002" s="178">
        <f t="shared" si="380"/>
        <v>0</v>
      </c>
      <c r="V1002" s="178">
        <f t="shared" si="380"/>
        <v>0</v>
      </c>
      <c r="W1002" s="178">
        <f t="shared" si="380"/>
        <v>0</v>
      </c>
      <c r="X1002" s="178">
        <f t="shared" si="380"/>
        <v>0</v>
      </c>
      <c r="Y1002" s="178">
        <f t="shared" si="380"/>
        <v>0</v>
      </c>
      <c r="Z1002" s="178">
        <f t="shared" si="380"/>
        <v>0</v>
      </c>
      <c r="AA1002" s="178">
        <f t="shared" si="380"/>
        <v>0</v>
      </c>
      <c r="AB1002" s="178">
        <f t="shared" si="380"/>
        <v>0</v>
      </c>
      <c r="AC1002" s="178">
        <f t="shared" si="380"/>
        <v>0</v>
      </c>
      <c r="AD1002" s="178">
        <f t="shared" si="380"/>
        <v>0</v>
      </c>
      <c r="AE1002" s="178">
        <f t="shared" si="380"/>
        <v>0</v>
      </c>
      <c r="AF1002" s="178">
        <f t="shared" si="380"/>
        <v>0</v>
      </c>
      <c r="AG1002" s="178">
        <f t="shared" si="380"/>
        <v>0</v>
      </c>
      <c r="AH1002" s="178">
        <f t="shared" si="380"/>
        <v>0</v>
      </c>
      <c r="AI1002" s="178">
        <f t="shared" si="380"/>
        <v>0</v>
      </c>
    </row>
    <row r="1003" spans="1:35" s="84" customFormat="1" x14ac:dyDescent="0.35">
      <c r="A1003" s="4"/>
      <c r="B1003" s="4"/>
      <c r="C1003" s="80"/>
      <c r="D1003" s="81"/>
      <c r="G1003" s="147"/>
      <c r="H1003" s="147"/>
      <c r="I1003" s="178"/>
      <c r="J1003" s="178"/>
      <c r="K1003" s="178"/>
      <c r="L1003" s="178"/>
      <c r="M1003" s="178"/>
      <c r="N1003" s="178"/>
      <c r="O1003" s="178"/>
      <c r="P1003" s="178"/>
      <c r="Q1003" s="178"/>
      <c r="R1003" s="178"/>
      <c r="S1003" s="178"/>
      <c r="T1003" s="178"/>
      <c r="U1003" s="178"/>
      <c r="V1003" s="178"/>
      <c r="W1003" s="178"/>
      <c r="X1003" s="178"/>
      <c r="Y1003" s="178"/>
      <c r="Z1003" s="178"/>
      <c r="AA1003" s="178"/>
      <c r="AB1003" s="178"/>
      <c r="AC1003" s="178"/>
      <c r="AD1003" s="178"/>
      <c r="AE1003" s="178"/>
      <c r="AF1003" s="178"/>
      <c r="AG1003" s="178"/>
      <c r="AH1003" s="178"/>
      <c r="AI1003" s="178"/>
    </row>
    <row r="1004" spans="1:35" s="84" customFormat="1" x14ac:dyDescent="0.35">
      <c r="A1004" s="4"/>
      <c r="B1004" s="4"/>
      <c r="C1004" s="80"/>
      <c r="D1004" s="81" t="s">
        <v>801</v>
      </c>
      <c r="G1004" s="147"/>
      <c r="H1004" s="147"/>
      <c r="I1004" s="178"/>
      <c r="J1004" s="178"/>
      <c r="K1004" s="178"/>
      <c r="L1004" s="178"/>
      <c r="M1004" s="178"/>
      <c r="N1004" s="178"/>
      <c r="O1004" s="178"/>
      <c r="P1004" s="178"/>
      <c r="Q1004" s="178"/>
      <c r="R1004" s="178"/>
      <c r="S1004" s="178"/>
      <c r="T1004" s="178"/>
      <c r="U1004" s="178"/>
      <c r="V1004" s="178"/>
      <c r="W1004" s="178"/>
      <c r="X1004" s="178"/>
      <c r="Y1004" s="178"/>
      <c r="Z1004" s="178"/>
      <c r="AA1004" s="178"/>
      <c r="AB1004" s="178"/>
      <c r="AC1004" s="178"/>
      <c r="AD1004" s="178"/>
      <c r="AE1004" s="178"/>
      <c r="AF1004" s="178"/>
      <c r="AG1004" s="178"/>
      <c r="AH1004" s="178"/>
      <c r="AI1004" s="178"/>
    </row>
    <row r="1005" spans="1:35" s="84" customFormat="1" x14ac:dyDescent="0.35">
      <c r="A1005" s="4"/>
      <c r="B1005" s="4"/>
      <c r="C1005" s="80"/>
      <c r="D1005" s="81"/>
      <c r="E1005" s="84" t="str">
        <f>E$1002</f>
        <v>Resource rent tax in nominal terms (benchmark)</v>
      </c>
      <c r="F1005" s="84" t="str">
        <f>F$1002</f>
        <v>M$, nominal</v>
      </c>
      <c r="G1005" s="147"/>
      <c r="H1005" s="147"/>
      <c r="I1005" s="178">
        <f>I$1002</f>
        <v>0</v>
      </c>
      <c r="J1005" s="178"/>
      <c r="K1005" s="178">
        <f t="shared" ref="K1005:AI1005" si="381">K$1002</f>
        <v>0</v>
      </c>
      <c r="L1005" s="178">
        <f t="shared" si="381"/>
        <v>0</v>
      </c>
      <c r="M1005" s="178">
        <f t="shared" si="381"/>
        <v>0</v>
      </c>
      <c r="N1005" s="178">
        <f t="shared" si="381"/>
        <v>0</v>
      </c>
      <c r="O1005" s="178">
        <f t="shared" si="381"/>
        <v>0</v>
      </c>
      <c r="P1005" s="178">
        <f t="shared" si="381"/>
        <v>0</v>
      </c>
      <c r="Q1005" s="178">
        <f t="shared" si="381"/>
        <v>0</v>
      </c>
      <c r="R1005" s="178">
        <f t="shared" si="381"/>
        <v>0</v>
      </c>
      <c r="S1005" s="178">
        <f t="shared" si="381"/>
        <v>0</v>
      </c>
      <c r="T1005" s="178">
        <f t="shared" si="381"/>
        <v>0</v>
      </c>
      <c r="U1005" s="178">
        <f t="shared" si="381"/>
        <v>0</v>
      </c>
      <c r="V1005" s="178">
        <f t="shared" si="381"/>
        <v>0</v>
      </c>
      <c r="W1005" s="178">
        <f t="shared" si="381"/>
        <v>0</v>
      </c>
      <c r="X1005" s="178">
        <f t="shared" si="381"/>
        <v>0</v>
      </c>
      <c r="Y1005" s="178">
        <f t="shared" si="381"/>
        <v>0</v>
      </c>
      <c r="Z1005" s="178">
        <f t="shared" si="381"/>
        <v>0</v>
      </c>
      <c r="AA1005" s="178">
        <f t="shared" si="381"/>
        <v>0</v>
      </c>
      <c r="AB1005" s="178">
        <f t="shared" si="381"/>
        <v>0</v>
      </c>
      <c r="AC1005" s="178">
        <f t="shared" si="381"/>
        <v>0</v>
      </c>
      <c r="AD1005" s="178">
        <f t="shared" si="381"/>
        <v>0</v>
      </c>
      <c r="AE1005" s="178">
        <f t="shared" si="381"/>
        <v>0</v>
      </c>
      <c r="AF1005" s="178">
        <f t="shared" si="381"/>
        <v>0</v>
      </c>
      <c r="AG1005" s="178">
        <f t="shared" si="381"/>
        <v>0</v>
      </c>
      <c r="AH1005" s="178">
        <f t="shared" si="381"/>
        <v>0</v>
      </c>
      <c r="AI1005" s="178">
        <f t="shared" si="381"/>
        <v>0</v>
      </c>
    </row>
    <row r="1006" spans="1:35" s="154" customFormat="1" x14ac:dyDescent="0.35">
      <c r="A1006" s="15"/>
      <c r="B1006" s="15"/>
      <c r="C1006" s="152"/>
      <c r="D1006" s="153"/>
      <c r="E1006" s="154" t="str">
        <f>'T&amp;E'!E$32</f>
        <v>Inflation factor</v>
      </c>
      <c r="F1006" s="154" t="str">
        <f>'T&amp;E'!F$32</f>
        <v>index</v>
      </c>
      <c r="G1006" s="155"/>
      <c r="H1006" s="155"/>
      <c r="I1006" s="180"/>
      <c r="J1006" s="180"/>
      <c r="K1006" s="203">
        <f>'T&amp;E'!K$32</f>
        <v>1</v>
      </c>
      <c r="L1006" s="203">
        <f>'T&amp;E'!L$32</f>
        <v>1.02</v>
      </c>
      <c r="M1006" s="203">
        <f>'T&amp;E'!M$32</f>
        <v>1.0404</v>
      </c>
      <c r="N1006" s="203">
        <f>'T&amp;E'!N$32</f>
        <v>1.0612079999999999</v>
      </c>
      <c r="O1006" s="203">
        <f>'T&amp;E'!O$32</f>
        <v>1.08243216</v>
      </c>
      <c r="P1006" s="203">
        <f>'T&amp;E'!P$32</f>
        <v>1.1040808032</v>
      </c>
      <c r="Q1006" s="203">
        <f>'T&amp;E'!Q$32</f>
        <v>1.1261624192640001</v>
      </c>
      <c r="R1006" s="203">
        <f>'T&amp;E'!R$32</f>
        <v>1.1486856676492798</v>
      </c>
      <c r="S1006" s="203">
        <f>'T&amp;E'!S$32</f>
        <v>1.1716593810022655</v>
      </c>
      <c r="T1006" s="203">
        <f>'T&amp;E'!T$32</f>
        <v>1.1950925686223108</v>
      </c>
      <c r="U1006" s="203">
        <f>'T&amp;E'!U$32</f>
        <v>1.2189944199947571</v>
      </c>
      <c r="V1006" s="203">
        <f>'T&amp;E'!V$32</f>
        <v>1.243374308394652</v>
      </c>
      <c r="W1006" s="203">
        <f>'T&amp;E'!W$32</f>
        <v>1.2682417945625453</v>
      </c>
      <c r="X1006" s="203">
        <f>'T&amp;E'!X$32</f>
        <v>1.2936066304537961</v>
      </c>
      <c r="Y1006" s="203">
        <f>'T&amp;E'!Y$32</f>
        <v>1.3194787630628722</v>
      </c>
      <c r="Z1006" s="203">
        <f>'T&amp;E'!Z$32</f>
        <v>1.3458683383241292</v>
      </c>
      <c r="AA1006" s="203">
        <f>'T&amp;E'!AA$32</f>
        <v>1.372785705090612</v>
      </c>
      <c r="AB1006" s="203">
        <f>'T&amp;E'!AB$32</f>
        <v>1.4002414191924244</v>
      </c>
      <c r="AC1006" s="203">
        <f>'T&amp;E'!AC$32</f>
        <v>1.4282462475762727</v>
      </c>
      <c r="AD1006" s="203">
        <f>'T&amp;E'!AD$32</f>
        <v>1.4568111725277981</v>
      </c>
      <c r="AE1006" s="203">
        <f>'T&amp;E'!AE$32</f>
        <v>1.4859473959783542</v>
      </c>
      <c r="AF1006" s="203">
        <f>'T&amp;E'!AF$32</f>
        <v>1.5156663438979212</v>
      </c>
      <c r="AG1006" s="203">
        <f>'T&amp;E'!AG$32</f>
        <v>1.5459796707758797</v>
      </c>
      <c r="AH1006" s="203">
        <f>'T&amp;E'!AH$32</f>
        <v>1.576899264191397</v>
      </c>
      <c r="AI1006" s="203">
        <f>'T&amp;E'!AI$32</f>
        <v>1.608437249475225</v>
      </c>
    </row>
    <row r="1007" spans="1:35" s="162" customFormat="1" x14ac:dyDescent="0.35">
      <c r="A1007" s="35"/>
      <c r="B1007" s="35"/>
      <c r="C1007" s="160"/>
      <c r="D1007" s="161"/>
      <c r="E1007" s="162" t="s">
        <v>770</v>
      </c>
      <c r="F1007" s="162" t="s">
        <v>88</v>
      </c>
      <c r="G1007" s="163"/>
      <c r="H1007" s="163"/>
      <c r="I1007" s="433">
        <f>SUM(K1007:AI1007)</f>
        <v>0</v>
      </c>
      <c r="J1007" s="433"/>
      <c r="K1007" s="433">
        <f>K1005/K1006</f>
        <v>0</v>
      </c>
      <c r="L1007" s="433">
        <f t="shared" ref="L1007:AI1007" si="382">L1005/L1006</f>
        <v>0</v>
      </c>
      <c r="M1007" s="433">
        <f t="shared" si="382"/>
        <v>0</v>
      </c>
      <c r="N1007" s="433">
        <f t="shared" si="382"/>
        <v>0</v>
      </c>
      <c r="O1007" s="433">
        <f t="shared" si="382"/>
        <v>0</v>
      </c>
      <c r="P1007" s="433">
        <f t="shared" si="382"/>
        <v>0</v>
      </c>
      <c r="Q1007" s="433">
        <f t="shared" si="382"/>
        <v>0</v>
      </c>
      <c r="R1007" s="433">
        <f t="shared" si="382"/>
        <v>0</v>
      </c>
      <c r="S1007" s="433">
        <f t="shared" si="382"/>
        <v>0</v>
      </c>
      <c r="T1007" s="433">
        <f t="shared" si="382"/>
        <v>0</v>
      </c>
      <c r="U1007" s="433">
        <f t="shared" si="382"/>
        <v>0</v>
      </c>
      <c r="V1007" s="433">
        <f t="shared" si="382"/>
        <v>0</v>
      </c>
      <c r="W1007" s="433">
        <f t="shared" si="382"/>
        <v>0</v>
      </c>
      <c r="X1007" s="433">
        <f t="shared" si="382"/>
        <v>0</v>
      </c>
      <c r="Y1007" s="433">
        <f t="shared" si="382"/>
        <v>0</v>
      </c>
      <c r="Z1007" s="433">
        <f t="shared" si="382"/>
        <v>0</v>
      </c>
      <c r="AA1007" s="433">
        <f t="shared" si="382"/>
        <v>0</v>
      </c>
      <c r="AB1007" s="433">
        <f t="shared" si="382"/>
        <v>0</v>
      </c>
      <c r="AC1007" s="433">
        <f t="shared" si="382"/>
        <v>0</v>
      </c>
      <c r="AD1007" s="433">
        <f t="shared" si="382"/>
        <v>0</v>
      </c>
      <c r="AE1007" s="433">
        <f t="shared" si="382"/>
        <v>0</v>
      </c>
      <c r="AF1007" s="433">
        <f t="shared" si="382"/>
        <v>0</v>
      </c>
      <c r="AG1007" s="433">
        <f t="shared" si="382"/>
        <v>0</v>
      </c>
      <c r="AH1007" s="433">
        <f t="shared" si="382"/>
        <v>0</v>
      </c>
      <c r="AI1007" s="433">
        <f t="shared" si="382"/>
        <v>0</v>
      </c>
    </row>
    <row r="1008" spans="1:35" s="84" customFormat="1" x14ac:dyDescent="0.35">
      <c r="A1008" s="4"/>
      <c r="B1008" s="4"/>
      <c r="C1008" s="80"/>
      <c r="D1008" s="81"/>
      <c r="G1008" s="147"/>
      <c r="H1008" s="147"/>
      <c r="I1008" s="178"/>
      <c r="J1008" s="178"/>
      <c r="K1008" s="178"/>
      <c r="L1008" s="178"/>
      <c r="M1008" s="178"/>
      <c r="N1008" s="178"/>
      <c r="O1008" s="178"/>
      <c r="P1008" s="178"/>
      <c r="Q1008" s="178"/>
      <c r="R1008" s="178"/>
      <c r="S1008" s="178"/>
      <c r="T1008" s="178"/>
      <c r="U1008" s="178"/>
      <c r="V1008" s="178"/>
      <c r="W1008" s="178"/>
      <c r="X1008" s="178"/>
      <c r="Y1008" s="178"/>
      <c r="Z1008" s="178"/>
      <c r="AA1008" s="178"/>
      <c r="AB1008" s="178"/>
      <c r="AC1008" s="178"/>
      <c r="AD1008" s="178"/>
      <c r="AE1008" s="178"/>
      <c r="AF1008" s="178"/>
      <c r="AG1008" s="178"/>
      <c r="AH1008" s="178"/>
      <c r="AI1008" s="178"/>
    </row>
    <row r="1009" spans="1:35" s="84" customFormat="1" x14ac:dyDescent="0.35">
      <c r="A1009" s="4"/>
      <c r="B1009" s="4"/>
      <c r="C1009" s="80"/>
      <c r="D1009" s="81" t="s">
        <v>802</v>
      </c>
      <c r="G1009" s="147"/>
      <c r="H1009" s="147"/>
      <c r="I1009" s="178"/>
      <c r="J1009" s="178"/>
      <c r="K1009" s="178"/>
      <c r="L1009" s="178"/>
      <c r="M1009" s="178"/>
      <c r="N1009" s="178"/>
      <c r="O1009" s="178"/>
      <c r="P1009" s="178"/>
      <c r="Q1009" s="178"/>
      <c r="R1009" s="178"/>
      <c r="S1009" s="178"/>
      <c r="T1009" s="178"/>
      <c r="U1009" s="178"/>
      <c r="V1009" s="178"/>
      <c r="W1009" s="178"/>
      <c r="X1009" s="178"/>
      <c r="Y1009" s="178"/>
      <c r="Z1009" s="178"/>
      <c r="AA1009" s="178"/>
      <c r="AB1009" s="178"/>
      <c r="AC1009" s="178"/>
      <c r="AD1009" s="178"/>
      <c r="AE1009" s="178"/>
      <c r="AF1009" s="178"/>
      <c r="AG1009" s="178"/>
      <c r="AH1009" s="178"/>
      <c r="AI1009" s="178"/>
    </row>
    <row r="1010" spans="1:35" s="84" customFormat="1" x14ac:dyDescent="0.35">
      <c r="A1010" s="4"/>
      <c r="B1010" s="4"/>
      <c r="C1010" s="80"/>
      <c r="D1010" s="81"/>
      <c r="E1010" s="84" t="str">
        <f>E$1007</f>
        <v>Resource rent tax (benchmark)</v>
      </c>
      <c r="F1010" s="84" t="str">
        <f>F$1007</f>
        <v>M$</v>
      </c>
      <c r="G1010" s="147"/>
      <c r="H1010" s="147"/>
      <c r="I1010" s="178">
        <f>I$1007</f>
        <v>0</v>
      </c>
      <c r="J1010" s="178"/>
      <c r="K1010" s="178">
        <f t="shared" ref="K1010:AI1010" si="383">K$1007</f>
        <v>0</v>
      </c>
      <c r="L1010" s="178">
        <f t="shared" si="383"/>
        <v>0</v>
      </c>
      <c r="M1010" s="178">
        <f t="shared" si="383"/>
        <v>0</v>
      </c>
      <c r="N1010" s="178">
        <f t="shared" si="383"/>
        <v>0</v>
      </c>
      <c r="O1010" s="178">
        <f t="shared" si="383"/>
        <v>0</v>
      </c>
      <c r="P1010" s="178">
        <f t="shared" si="383"/>
        <v>0</v>
      </c>
      <c r="Q1010" s="178">
        <f t="shared" si="383"/>
        <v>0</v>
      </c>
      <c r="R1010" s="178">
        <f t="shared" si="383"/>
        <v>0</v>
      </c>
      <c r="S1010" s="178">
        <f t="shared" si="383"/>
        <v>0</v>
      </c>
      <c r="T1010" s="178">
        <f t="shared" si="383"/>
        <v>0</v>
      </c>
      <c r="U1010" s="178">
        <f t="shared" si="383"/>
        <v>0</v>
      </c>
      <c r="V1010" s="178">
        <f t="shared" si="383"/>
        <v>0</v>
      </c>
      <c r="W1010" s="178">
        <f t="shared" si="383"/>
        <v>0</v>
      </c>
      <c r="X1010" s="178">
        <f t="shared" si="383"/>
        <v>0</v>
      </c>
      <c r="Y1010" s="178">
        <f t="shared" si="383"/>
        <v>0</v>
      </c>
      <c r="Z1010" s="178">
        <f t="shared" si="383"/>
        <v>0</v>
      </c>
      <c r="AA1010" s="178">
        <f t="shared" si="383"/>
        <v>0</v>
      </c>
      <c r="AB1010" s="178">
        <f t="shared" si="383"/>
        <v>0</v>
      </c>
      <c r="AC1010" s="178">
        <f t="shared" si="383"/>
        <v>0</v>
      </c>
      <c r="AD1010" s="178">
        <f t="shared" si="383"/>
        <v>0</v>
      </c>
      <c r="AE1010" s="178">
        <f t="shared" si="383"/>
        <v>0</v>
      </c>
      <c r="AF1010" s="178">
        <f t="shared" si="383"/>
        <v>0</v>
      </c>
      <c r="AG1010" s="178">
        <f t="shared" si="383"/>
        <v>0</v>
      </c>
      <c r="AH1010" s="178">
        <f t="shared" si="383"/>
        <v>0</v>
      </c>
      <c r="AI1010" s="178">
        <f t="shared" si="383"/>
        <v>0</v>
      </c>
    </row>
    <row r="1011" spans="1:35" s="162" customFormat="1" x14ac:dyDescent="0.35">
      <c r="A1011" s="35"/>
      <c r="B1011" s="35"/>
      <c r="C1011" s="160"/>
      <c r="D1011" s="161"/>
      <c r="E1011" s="162" t="s">
        <v>802</v>
      </c>
      <c r="F1011" s="162" t="s">
        <v>88</v>
      </c>
      <c r="G1011" s="433">
        <f>SUM(K1010:AI1010)</f>
        <v>0</v>
      </c>
      <c r="H1011" s="163"/>
      <c r="I1011" s="433"/>
      <c r="J1011" s="433"/>
      <c r="K1011" s="433"/>
      <c r="L1011" s="433"/>
      <c r="M1011" s="433"/>
      <c r="N1011" s="433"/>
      <c r="O1011" s="433"/>
      <c r="P1011" s="433"/>
      <c r="Q1011" s="433"/>
      <c r="R1011" s="433"/>
      <c r="S1011" s="433"/>
      <c r="T1011" s="433"/>
      <c r="U1011" s="433"/>
      <c r="V1011" s="433"/>
      <c r="W1011" s="433"/>
      <c r="X1011" s="433"/>
      <c r="Y1011" s="433"/>
      <c r="Z1011" s="433"/>
      <c r="AA1011" s="433"/>
      <c r="AB1011" s="433"/>
      <c r="AC1011" s="433"/>
      <c r="AD1011" s="433"/>
      <c r="AE1011" s="433"/>
      <c r="AF1011" s="433"/>
      <c r="AG1011" s="433"/>
      <c r="AH1011" s="433"/>
      <c r="AI1011" s="433"/>
    </row>
    <row r="1012" spans="1:35" s="84" customFormat="1" x14ac:dyDescent="0.35">
      <c r="A1012" s="4"/>
      <c r="B1012" s="4"/>
      <c r="C1012" s="80"/>
      <c r="D1012" s="81"/>
      <c r="G1012" s="147"/>
      <c r="H1012" s="147"/>
      <c r="I1012" s="178"/>
      <c r="J1012" s="178"/>
      <c r="K1012" s="178"/>
      <c r="L1012" s="178"/>
      <c r="M1012" s="178"/>
      <c r="N1012" s="178"/>
      <c r="O1012" s="178"/>
      <c r="P1012" s="178"/>
      <c r="Q1012" s="178"/>
      <c r="R1012" s="178"/>
      <c r="S1012" s="178"/>
      <c r="T1012" s="178"/>
      <c r="U1012" s="178"/>
      <c r="V1012" s="178"/>
      <c r="W1012" s="178"/>
      <c r="X1012" s="178"/>
      <c r="Y1012" s="178"/>
      <c r="Z1012" s="178"/>
      <c r="AA1012" s="178"/>
      <c r="AB1012" s="178"/>
      <c r="AC1012" s="178"/>
      <c r="AD1012" s="178"/>
      <c r="AE1012" s="178"/>
      <c r="AF1012" s="178"/>
      <c r="AG1012" s="178"/>
      <c r="AH1012" s="178"/>
      <c r="AI1012" s="178"/>
    </row>
    <row r="1013" spans="1:35" s="84" customFormat="1" x14ac:dyDescent="0.35">
      <c r="A1013" s="4"/>
      <c r="B1013" s="4"/>
      <c r="C1013" s="80"/>
      <c r="D1013" s="81" t="s">
        <v>803</v>
      </c>
      <c r="G1013" s="147"/>
      <c r="H1013" s="147"/>
      <c r="I1013" s="178"/>
      <c r="J1013" s="178"/>
      <c r="K1013" s="178"/>
      <c r="L1013" s="178"/>
      <c r="M1013" s="178"/>
      <c r="N1013" s="178"/>
      <c r="O1013" s="178"/>
      <c r="P1013" s="178"/>
      <c r="Q1013" s="178"/>
      <c r="R1013" s="178"/>
      <c r="S1013" s="178"/>
      <c r="T1013" s="178"/>
      <c r="U1013" s="178"/>
      <c r="V1013" s="178"/>
      <c r="W1013" s="178"/>
      <c r="X1013" s="178"/>
      <c r="Y1013" s="178"/>
      <c r="Z1013" s="178"/>
      <c r="AA1013" s="178"/>
      <c r="AB1013" s="178"/>
      <c r="AC1013" s="178"/>
      <c r="AD1013" s="178"/>
      <c r="AE1013" s="178"/>
      <c r="AF1013" s="178"/>
      <c r="AG1013" s="178"/>
      <c r="AH1013" s="178"/>
      <c r="AI1013" s="178"/>
    </row>
    <row r="1014" spans="1:35" s="84" customFormat="1" x14ac:dyDescent="0.35">
      <c r="A1014" s="4"/>
      <c r="B1014" s="4"/>
      <c r="C1014" s="80"/>
      <c r="D1014" s="81"/>
      <c r="E1014" s="84" t="str">
        <f>E$1007</f>
        <v>Resource rent tax (benchmark)</v>
      </c>
      <c r="F1014" s="84" t="str">
        <f>F$1007</f>
        <v>M$</v>
      </c>
      <c r="G1014" s="147"/>
      <c r="H1014" s="147"/>
      <c r="I1014" s="178">
        <f>I$1007</f>
        <v>0</v>
      </c>
      <c r="J1014" s="178"/>
      <c r="K1014" s="178">
        <f t="shared" ref="K1014:AI1014" si="384">K$1007</f>
        <v>0</v>
      </c>
      <c r="L1014" s="178">
        <f t="shared" si="384"/>
        <v>0</v>
      </c>
      <c r="M1014" s="178">
        <f t="shared" si="384"/>
        <v>0</v>
      </c>
      <c r="N1014" s="178">
        <f t="shared" si="384"/>
        <v>0</v>
      </c>
      <c r="O1014" s="178">
        <f t="shared" si="384"/>
        <v>0</v>
      </c>
      <c r="P1014" s="178">
        <f t="shared" si="384"/>
        <v>0</v>
      </c>
      <c r="Q1014" s="178">
        <f t="shared" si="384"/>
        <v>0</v>
      </c>
      <c r="R1014" s="178">
        <f t="shared" si="384"/>
        <v>0</v>
      </c>
      <c r="S1014" s="178">
        <f t="shared" si="384"/>
        <v>0</v>
      </c>
      <c r="T1014" s="178">
        <f t="shared" si="384"/>
        <v>0</v>
      </c>
      <c r="U1014" s="178">
        <f t="shared" si="384"/>
        <v>0</v>
      </c>
      <c r="V1014" s="178">
        <f t="shared" si="384"/>
        <v>0</v>
      </c>
      <c r="W1014" s="178">
        <f t="shared" si="384"/>
        <v>0</v>
      </c>
      <c r="X1014" s="178">
        <f t="shared" si="384"/>
        <v>0</v>
      </c>
      <c r="Y1014" s="178">
        <f t="shared" si="384"/>
        <v>0</v>
      </c>
      <c r="Z1014" s="178">
        <f t="shared" si="384"/>
        <v>0</v>
      </c>
      <c r="AA1014" s="178">
        <f t="shared" si="384"/>
        <v>0</v>
      </c>
      <c r="AB1014" s="178">
        <f t="shared" si="384"/>
        <v>0</v>
      </c>
      <c r="AC1014" s="178">
        <f t="shared" si="384"/>
        <v>0</v>
      </c>
      <c r="AD1014" s="178">
        <f t="shared" si="384"/>
        <v>0</v>
      </c>
      <c r="AE1014" s="178">
        <f t="shared" si="384"/>
        <v>0</v>
      </c>
      <c r="AF1014" s="178">
        <f t="shared" si="384"/>
        <v>0</v>
      </c>
      <c r="AG1014" s="178">
        <f t="shared" si="384"/>
        <v>0</v>
      </c>
      <c r="AH1014" s="178">
        <f t="shared" si="384"/>
        <v>0</v>
      </c>
      <c r="AI1014" s="178">
        <f t="shared" si="384"/>
        <v>0</v>
      </c>
    </row>
    <row r="1015" spans="1:35" s="154" customFormat="1" x14ac:dyDescent="0.35">
      <c r="A1015" s="15"/>
      <c r="B1015" s="15"/>
      <c r="C1015" s="152"/>
      <c r="D1015" s="153"/>
      <c r="E1015" s="154" t="str">
        <f>'T&amp;E'!E$36</f>
        <v>Government discount factor</v>
      </c>
      <c r="F1015" s="154" t="str">
        <f>'T&amp;E'!F$36</f>
        <v>index</v>
      </c>
      <c r="G1015" s="155"/>
      <c r="H1015" s="155"/>
      <c r="I1015" s="180"/>
      <c r="J1015" s="180"/>
      <c r="K1015" s="203">
        <f>'T&amp;E'!K$36</f>
        <v>1</v>
      </c>
      <c r="L1015" s="203">
        <f>'T&amp;E'!L$36</f>
        <v>0.90909090909090906</v>
      </c>
      <c r="M1015" s="203">
        <f>'T&amp;E'!M$36</f>
        <v>0.82644628099173545</v>
      </c>
      <c r="N1015" s="203">
        <f>'T&amp;E'!N$36</f>
        <v>0.75131480090157754</v>
      </c>
      <c r="O1015" s="203">
        <f>'T&amp;E'!O$36</f>
        <v>0.68301345536507052</v>
      </c>
      <c r="P1015" s="203">
        <f>'T&amp;E'!P$36</f>
        <v>0.62092132305915493</v>
      </c>
      <c r="Q1015" s="203">
        <f>'T&amp;E'!Q$36</f>
        <v>0.56447393005377722</v>
      </c>
      <c r="R1015" s="203">
        <f>'T&amp;E'!R$36</f>
        <v>0.51315811823070645</v>
      </c>
      <c r="S1015" s="203">
        <f>'T&amp;E'!S$36</f>
        <v>0.46650738020973315</v>
      </c>
      <c r="T1015" s="203">
        <f>'T&amp;E'!T$36</f>
        <v>0.42409761837248466</v>
      </c>
      <c r="U1015" s="203">
        <f>'T&amp;E'!U$36</f>
        <v>0.38554328942953148</v>
      </c>
      <c r="V1015" s="203">
        <f>'T&amp;E'!V$36</f>
        <v>0.3504938994813922</v>
      </c>
      <c r="W1015" s="203">
        <f>'T&amp;E'!W$36</f>
        <v>0.31863081771035656</v>
      </c>
      <c r="X1015" s="203">
        <f>'T&amp;E'!X$36</f>
        <v>0.28966437973668779</v>
      </c>
      <c r="Y1015" s="203">
        <f>'T&amp;E'!Y$36</f>
        <v>0.26333125430607973</v>
      </c>
      <c r="Z1015" s="203">
        <f>'T&amp;E'!Z$36</f>
        <v>0.23939204936916339</v>
      </c>
      <c r="AA1015" s="203">
        <f>'T&amp;E'!AA$36</f>
        <v>0.21762913579014853</v>
      </c>
      <c r="AB1015" s="203">
        <f>'T&amp;E'!AB$36</f>
        <v>0.19784466890013502</v>
      </c>
      <c r="AC1015" s="203">
        <f>'T&amp;E'!AC$36</f>
        <v>0.17985878990921364</v>
      </c>
      <c r="AD1015" s="203">
        <f>'T&amp;E'!AD$36</f>
        <v>0.16350799082655781</v>
      </c>
      <c r="AE1015" s="203">
        <f>'T&amp;E'!AE$36</f>
        <v>0.14864362802414349</v>
      </c>
      <c r="AF1015" s="203">
        <f>'T&amp;E'!AF$36</f>
        <v>0.13513057093103953</v>
      </c>
      <c r="AG1015" s="203">
        <f>'T&amp;E'!AG$36</f>
        <v>0.12284597357367227</v>
      </c>
      <c r="AH1015" s="203">
        <f>'T&amp;E'!AH$36</f>
        <v>0.11167815779424752</v>
      </c>
      <c r="AI1015" s="203">
        <f>'T&amp;E'!AI$36</f>
        <v>0.10152559799477048</v>
      </c>
    </row>
    <row r="1016" spans="1:35" s="162" customFormat="1" x14ac:dyDescent="0.35">
      <c r="A1016" s="35"/>
      <c r="B1016" s="35"/>
      <c r="C1016" s="160"/>
      <c r="D1016" s="161"/>
      <c r="E1016" s="162" t="s">
        <v>804</v>
      </c>
      <c r="F1016" s="162" t="s">
        <v>230</v>
      </c>
      <c r="G1016" s="163"/>
      <c r="H1016" s="163"/>
      <c r="I1016" s="433">
        <f>SUM(K1016:AI1016)</f>
        <v>0</v>
      </c>
      <c r="J1016" s="433"/>
      <c r="K1016" s="433">
        <f>K1014*K1015</f>
        <v>0</v>
      </c>
      <c r="L1016" s="433">
        <f t="shared" ref="L1016:AI1016" si="385">L1014*L1015</f>
        <v>0</v>
      </c>
      <c r="M1016" s="433">
        <f t="shared" si="385"/>
        <v>0</v>
      </c>
      <c r="N1016" s="433">
        <f t="shared" si="385"/>
        <v>0</v>
      </c>
      <c r="O1016" s="433">
        <f t="shared" si="385"/>
        <v>0</v>
      </c>
      <c r="P1016" s="433">
        <f t="shared" si="385"/>
        <v>0</v>
      </c>
      <c r="Q1016" s="433">
        <f t="shared" si="385"/>
        <v>0</v>
      </c>
      <c r="R1016" s="433">
        <f t="shared" si="385"/>
        <v>0</v>
      </c>
      <c r="S1016" s="433">
        <f t="shared" si="385"/>
        <v>0</v>
      </c>
      <c r="T1016" s="433">
        <f t="shared" si="385"/>
        <v>0</v>
      </c>
      <c r="U1016" s="433">
        <f t="shared" si="385"/>
        <v>0</v>
      </c>
      <c r="V1016" s="433">
        <f t="shared" si="385"/>
        <v>0</v>
      </c>
      <c r="W1016" s="433">
        <f t="shared" si="385"/>
        <v>0</v>
      </c>
      <c r="X1016" s="433">
        <f t="shared" si="385"/>
        <v>0</v>
      </c>
      <c r="Y1016" s="433">
        <f t="shared" si="385"/>
        <v>0</v>
      </c>
      <c r="Z1016" s="433">
        <f t="shared" si="385"/>
        <v>0</v>
      </c>
      <c r="AA1016" s="433">
        <f t="shared" si="385"/>
        <v>0</v>
      </c>
      <c r="AB1016" s="433">
        <f t="shared" si="385"/>
        <v>0</v>
      </c>
      <c r="AC1016" s="433">
        <f t="shared" si="385"/>
        <v>0</v>
      </c>
      <c r="AD1016" s="433">
        <f t="shared" si="385"/>
        <v>0</v>
      </c>
      <c r="AE1016" s="433">
        <f t="shared" si="385"/>
        <v>0</v>
      </c>
      <c r="AF1016" s="433">
        <f t="shared" si="385"/>
        <v>0</v>
      </c>
      <c r="AG1016" s="433">
        <f t="shared" si="385"/>
        <v>0</v>
      </c>
      <c r="AH1016" s="433">
        <f t="shared" si="385"/>
        <v>0</v>
      </c>
      <c r="AI1016" s="433">
        <f t="shared" si="385"/>
        <v>0</v>
      </c>
    </row>
    <row r="1017" spans="1:35" s="84" customFormat="1" x14ac:dyDescent="0.35">
      <c r="A1017" s="4"/>
      <c r="B1017" s="4"/>
      <c r="C1017" s="80"/>
      <c r="D1017" s="81"/>
      <c r="G1017" s="147"/>
      <c r="H1017" s="147"/>
      <c r="I1017" s="178"/>
      <c r="J1017" s="178"/>
      <c r="K1017" s="178"/>
      <c r="L1017" s="178"/>
      <c r="M1017" s="178"/>
      <c r="N1017" s="178"/>
      <c r="O1017" s="178"/>
      <c r="P1017" s="178"/>
      <c r="Q1017" s="178"/>
      <c r="R1017" s="178"/>
      <c r="S1017" s="178"/>
      <c r="T1017" s="178"/>
      <c r="U1017" s="178"/>
      <c r="V1017" s="178"/>
      <c r="W1017" s="178"/>
      <c r="X1017" s="178"/>
      <c r="Y1017" s="178"/>
      <c r="Z1017" s="178"/>
      <c r="AA1017" s="178"/>
      <c r="AB1017" s="178"/>
      <c r="AC1017" s="178"/>
      <c r="AD1017" s="178"/>
      <c r="AE1017" s="178"/>
      <c r="AF1017" s="178"/>
      <c r="AG1017" s="178"/>
      <c r="AH1017" s="178"/>
      <c r="AI1017" s="178"/>
    </row>
    <row r="1018" spans="1:35" s="84" customFormat="1" x14ac:dyDescent="0.35">
      <c r="A1018" s="4"/>
      <c r="B1018" s="4"/>
      <c r="C1018" s="80"/>
      <c r="D1018" s="81" t="s">
        <v>805</v>
      </c>
      <c r="G1018" s="147"/>
      <c r="H1018" s="147"/>
      <c r="I1018" s="178"/>
      <c r="J1018" s="178"/>
      <c r="K1018" s="178"/>
      <c r="L1018" s="178"/>
      <c r="M1018" s="178"/>
      <c r="N1018" s="178"/>
      <c r="O1018" s="178"/>
      <c r="P1018" s="178"/>
      <c r="Q1018" s="178"/>
      <c r="R1018" s="178"/>
      <c r="S1018" s="178"/>
      <c r="T1018" s="178"/>
      <c r="U1018" s="178"/>
      <c r="V1018" s="178"/>
      <c r="W1018" s="178"/>
      <c r="X1018" s="178"/>
      <c r="Y1018" s="178"/>
      <c r="Z1018" s="178"/>
      <c r="AA1018" s="178"/>
      <c r="AB1018" s="178"/>
      <c r="AC1018" s="178"/>
      <c r="AD1018" s="178"/>
      <c r="AE1018" s="178"/>
      <c r="AF1018" s="178"/>
      <c r="AG1018" s="178"/>
      <c r="AH1018" s="178"/>
      <c r="AI1018" s="178"/>
    </row>
    <row r="1019" spans="1:35" s="84" customFormat="1" x14ac:dyDescent="0.35">
      <c r="A1019" s="4"/>
      <c r="B1019" s="4"/>
      <c r="C1019" s="80"/>
      <c r="D1019" s="81"/>
      <c r="E1019" s="84" t="str">
        <f>E$1016</f>
        <v>Discounted resource rent tax (benchmark)</v>
      </c>
      <c r="F1019" s="84" t="str">
        <f>F$1016</f>
        <v>M$, discounted</v>
      </c>
      <c r="G1019" s="147"/>
      <c r="H1019" s="147"/>
      <c r="I1019" s="178">
        <f>I$1016</f>
        <v>0</v>
      </c>
      <c r="J1019" s="178"/>
      <c r="K1019" s="178">
        <f t="shared" ref="K1019:AI1019" si="386">K$1016</f>
        <v>0</v>
      </c>
      <c r="L1019" s="178">
        <f t="shared" si="386"/>
        <v>0</v>
      </c>
      <c r="M1019" s="178">
        <f t="shared" si="386"/>
        <v>0</v>
      </c>
      <c r="N1019" s="178">
        <f t="shared" si="386"/>
        <v>0</v>
      </c>
      <c r="O1019" s="178">
        <f t="shared" si="386"/>
        <v>0</v>
      </c>
      <c r="P1019" s="178">
        <f t="shared" si="386"/>
        <v>0</v>
      </c>
      <c r="Q1019" s="178">
        <f t="shared" si="386"/>
        <v>0</v>
      </c>
      <c r="R1019" s="178">
        <f t="shared" si="386"/>
        <v>0</v>
      </c>
      <c r="S1019" s="178">
        <f t="shared" si="386"/>
        <v>0</v>
      </c>
      <c r="T1019" s="178">
        <f t="shared" si="386"/>
        <v>0</v>
      </c>
      <c r="U1019" s="178">
        <f t="shared" si="386"/>
        <v>0</v>
      </c>
      <c r="V1019" s="178">
        <f t="shared" si="386"/>
        <v>0</v>
      </c>
      <c r="W1019" s="178">
        <f t="shared" si="386"/>
        <v>0</v>
      </c>
      <c r="X1019" s="178">
        <f t="shared" si="386"/>
        <v>0</v>
      </c>
      <c r="Y1019" s="178">
        <f t="shared" si="386"/>
        <v>0</v>
      </c>
      <c r="Z1019" s="178">
        <f t="shared" si="386"/>
        <v>0</v>
      </c>
      <c r="AA1019" s="178">
        <f t="shared" si="386"/>
        <v>0</v>
      </c>
      <c r="AB1019" s="178">
        <f t="shared" si="386"/>
        <v>0</v>
      </c>
      <c r="AC1019" s="178">
        <f t="shared" si="386"/>
        <v>0</v>
      </c>
      <c r="AD1019" s="178">
        <f t="shared" si="386"/>
        <v>0</v>
      </c>
      <c r="AE1019" s="178">
        <f t="shared" si="386"/>
        <v>0</v>
      </c>
      <c r="AF1019" s="178">
        <f t="shared" si="386"/>
        <v>0</v>
      </c>
      <c r="AG1019" s="178">
        <f t="shared" si="386"/>
        <v>0</v>
      </c>
      <c r="AH1019" s="178">
        <f t="shared" si="386"/>
        <v>0</v>
      </c>
      <c r="AI1019" s="178">
        <f t="shared" si="386"/>
        <v>0</v>
      </c>
    </row>
    <row r="1020" spans="1:35" s="162" customFormat="1" x14ac:dyDescent="0.35">
      <c r="A1020" s="35"/>
      <c r="B1020" s="35"/>
      <c r="C1020" s="160"/>
      <c r="D1020" s="161"/>
      <c r="E1020" s="162" t="s">
        <v>806</v>
      </c>
      <c r="F1020" s="162" t="s">
        <v>230</v>
      </c>
      <c r="G1020" s="433">
        <f>SUM(K1019:AI1019)</f>
        <v>0</v>
      </c>
      <c r="H1020" s="163"/>
      <c r="I1020" s="433"/>
      <c r="J1020" s="433"/>
      <c r="K1020" s="433"/>
      <c r="L1020" s="433"/>
      <c r="M1020" s="433"/>
      <c r="N1020" s="433"/>
      <c r="O1020" s="433"/>
      <c r="P1020" s="433"/>
      <c r="Q1020" s="433"/>
      <c r="R1020" s="433"/>
      <c r="S1020" s="433"/>
      <c r="T1020" s="433"/>
      <c r="U1020" s="433"/>
      <c r="V1020" s="433"/>
      <c r="W1020" s="433"/>
      <c r="X1020" s="433"/>
      <c r="Y1020" s="433"/>
      <c r="Z1020" s="433"/>
      <c r="AA1020" s="433"/>
      <c r="AB1020" s="433"/>
      <c r="AC1020" s="433"/>
      <c r="AD1020" s="433"/>
      <c r="AE1020" s="433"/>
      <c r="AF1020" s="433"/>
      <c r="AG1020" s="433"/>
      <c r="AH1020" s="433"/>
      <c r="AI1020" s="433"/>
    </row>
    <row r="1021" spans="1:35" s="84" customFormat="1" x14ac:dyDescent="0.35">
      <c r="A1021" s="4"/>
      <c r="B1021" s="4"/>
      <c r="C1021" s="80"/>
      <c r="D1021" s="81"/>
      <c r="G1021" s="147"/>
      <c r="H1021" s="147"/>
      <c r="I1021" s="178"/>
      <c r="J1021" s="178"/>
      <c r="K1021" s="178"/>
      <c r="L1021" s="178"/>
      <c r="M1021" s="178"/>
      <c r="N1021" s="178"/>
      <c r="O1021" s="178"/>
      <c r="P1021" s="178"/>
      <c r="Q1021" s="178"/>
      <c r="R1021" s="178"/>
      <c r="S1021" s="178"/>
      <c r="T1021" s="178"/>
      <c r="U1021" s="178"/>
      <c r="V1021" s="178"/>
      <c r="W1021" s="178"/>
      <c r="X1021" s="178"/>
      <c r="Y1021" s="178"/>
      <c r="Z1021" s="178"/>
      <c r="AA1021" s="178"/>
      <c r="AB1021" s="178"/>
      <c r="AC1021" s="178"/>
      <c r="AD1021" s="178"/>
      <c r="AE1021" s="178"/>
      <c r="AF1021" s="178"/>
      <c r="AG1021" s="178"/>
      <c r="AH1021" s="178"/>
      <c r="AI1021" s="178"/>
    </row>
    <row r="1022" spans="1:35" s="84" customFormat="1" x14ac:dyDescent="0.35">
      <c r="A1022" s="4"/>
      <c r="B1022" s="4" t="s">
        <v>96</v>
      </c>
      <c r="C1022" s="80"/>
      <c r="D1022" s="81"/>
      <c r="G1022" s="147"/>
      <c r="H1022" s="147"/>
      <c r="I1022" s="178"/>
      <c r="J1022" s="178"/>
      <c r="K1022" s="178"/>
      <c r="L1022" s="178"/>
      <c r="M1022" s="178"/>
      <c r="N1022" s="178"/>
      <c r="O1022" s="178"/>
      <c r="P1022" s="178"/>
      <c r="Q1022" s="178"/>
      <c r="R1022" s="178"/>
      <c r="S1022" s="178"/>
      <c r="T1022" s="178"/>
      <c r="U1022" s="178"/>
      <c r="V1022" s="178"/>
      <c r="W1022" s="178"/>
      <c r="X1022" s="178"/>
      <c r="Y1022" s="178"/>
      <c r="Z1022" s="178"/>
      <c r="AA1022" s="178"/>
      <c r="AB1022" s="178"/>
      <c r="AC1022" s="178"/>
      <c r="AD1022" s="178"/>
      <c r="AE1022" s="178"/>
      <c r="AF1022" s="178"/>
      <c r="AG1022" s="178"/>
      <c r="AH1022" s="178"/>
      <c r="AI1022" s="178"/>
    </row>
    <row r="1023" spans="1:35" s="84" customFormat="1" x14ac:dyDescent="0.35">
      <c r="A1023" s="4"/>
      <c r="B1023" s="4"/>
      <c r="C1023" s="80"/>
      <c r="D1023" s="81"/>
      <c r="G1023" s="147"/>
      <c r="H1023" s="147"/>
      <c r="I1023" s="178"/>
      <c r="J1023" s="178"/>
      <c r="K1023" s="178"/>
      <c r="L1023" s="178"/>
      <c r="M1023" s="178"/>
      <c r="N1023" s="178"/>
      <c r="O1023" s="178"/>
      <c r="P1023" s="178"/>
      <c r="Q1023" s="178"/>
      <c r="R1023" s="178"/>
      <c r="S1023" s="178"/>
      <c r="T1023" s="178"/>
      <c r="U1023" s="178"/>
      <c r="V1023" s="178"/>
      <c r="W1023" s="178"/>
      <c r="X1023" s="178"/>
      <c r="Y1023" s="178"/>
      <c r="Z1023" s="178"/>
      <c r="AA1023" s="178"/>
      <c r="AB1023" s="178"/>
      <c r="AC1023" s="178"/>
      <c r="AD1023" s="178"/>
      <c r="AE1023" s="178"/>
      <c r="AF1023" s="178"/>
      <c r="AG1023" s="178"/>
      <c r="AH1023" s="178"/>
      <c r="AI1023" s="178"/>
    </row>
    <row r="1024" spans="1:35" s="84" customFormat="1" x14ac:dyDescent="0.35">
      <c r="A1024" s="4"/>
      <c r="B1024" s="4"/>
      <c r="C1024" s="80" t="s">
        <v>97</v>
      </c>
      <c r="D1024" s="81"/>
      <c r="G1024" s="147"/>
      <c r="H1024" s="147"/>
      <c r="I1024" s="178"/>
      <c r="J1024" s="178"/>
      <c r="K1024" s="178"/>
      <c r="L1024" s="178"/>
      <c r="M1024" s="178"/>
      <c r="N1024" s="178"/>
      <c r="O1024" s="178"/>
      <c r="P1024" s="178"/>
      <c r="Q1024" s="178"/>
      <c r="R1024" s="178"/>
      <c r="S1024" s="178"/>
      <c r="T1024" s="178"/>
      <c r="U1024" s="178"/>
      <c r="V1024" s="178"/>
      <c r="W1024" s="178"/>
      <c r="X1024" s="178"/>
      <c r="Y1024" s="178"/>
      <c r="Z1024" s="178"/>
      <c r="AA1024" s="178"/>
      <c r="AB1024" s="178"/>
      <c r="AC1024" s="178"/>
      <c r="AD1024" s="178"/>
      <c r="AE1024" s="178"/>
      <c r="AF1024" s="178"/>
      <c r="AG1024" s="178"/>
      <c r="AH1024" s="178"/>
      <c r="AI1024" s="178"/>
    </row>
    <row r="1025" spans="1:35" s="84" customFormat="1" x14ac:dyDescent="0.35">
      <c r="A1025" s="4"/>
      <c r="B1025" s="4"/>
      <c r="C1025" s="80"/>
      <c r="D1025" s="81"/>
      <c r="G1025" s="147"/>
      <c r="H1025" s="147"/>
      <c r="I1025" s="178"/>
      <c r="J1025" s="178"/>
      <c r="K1025" s="178"/>
      <c r="L1025" s="178"/>
      <c r="M1025" s="178"/>
      <c r="N1025" s="178"/>
      <c r="O1025" s="178"/>
      <c r="P1025" s="178"/>
      <c r="Q1025" s="178"/>
      <c r="R1025" s="178"/>
      <c r="S1025" s="178"/>
      <c r="T1025" s="178"/>
      <c r="U1025" s="178"/>
      <c r="V1025" s="178"/>
      <c r="W1025" s="178"/>
      <c r="X1025" s="178"/>
      <c r="Y1025" s="178"/>
      <c r="Z1025" s="178"/>
      <c r="AA1025" s="178"/>
      <c r="AB1025" s="178"/>
      <c r="AC1025" s="178"/>
      <c r="AD1025" s="178"/>
      <c r="AE1025" s="178"/>
      <c r="AF1025" s="178"/>
      <c r="AG1025" s="178"/>
      <c r="AH1025" s="178"/>
      <c r="AI1025" s="178"/>
    </row>
    <row r="1026" spans="1:35" s="84" customFormat="1" x14ac:dyDescent="0.35">
      <c r="A1026" s="4"/>
      <c r="B1026" s="4"/>
      <c r="C1026" s="80"/>
      <c r="D1026" s="81" t="s">
        <v>358</v>
      </c>
      <c r="G1026" s="147"/>
      <c r="H1026" s="147"/>
      <c r="I1026" s="178"/>
      <c r="J1026" s="178"/>
      <c r="K1026" s="178"/>
      <c r="L1026" s="178"/>
      <c r="M1026" s="178"/>
      <c r="N1026" s="178"/>
      <c r="O1026" s="178"/>
      <c r="P1026" s="178"/>
      <c r="Q1026" s="178"/>
      <c r="R1026" s="178"/>
      <c r="S1026" s="178"/>
      <c r="T1026" s="178"/>
      <c r="U1026" s="178"/>
      <c r="V1026" s="178"/>
      <c r="W1026" s="178"/>
      <c r="X1026" s="178"/>
      <c r="Y1026" s="178"/>
      <c r="Z1026" s="178"/>
      <c r="AA1026" s="178"/>
      <c r="AB1026" s="178"/>
      <c r="AC1026" s="178"/>
      <c r="AD1026" s="178"/>
      <c r="AE1026" s="178"/>
      <c r="AF1026" s="178"/>
      <c r="AG1026" s="178"/>
      <c r="AH1026" s="178"/>
      <c r="AI1026" s="178"/>
    </row>
    <row r="1027" spans="1:35" s="84" customFormat="1" x14ac:dyDescent="0.35">
      <c r="A1027" s="4"/>
      <c r="B1027" s="4"/>
      <c r="C1027" s="80"/>
      <c r="D1027" s="81"/>
      <c r="E1027" s="84" t="str">
        <f>E$301</f>
        <v>Management fees (cost-plus method) (original)</v>
      </c>
      <c r="F1027" s="84" t="str">
        <f>F$301</f>
        <v>M$</v>
      </c>
      <c r="G1027" s="147"/>
      <c r="H1027" s="147"/>
      <c r="I1027" s="178">
        <f>I$301</f>
        <v>94.373999999999995</v>
      </c>
      <c r="J1027" s="178"/>
      <c r="K1027" s="178">
        <f t="shared" ref="K1027:AI1027" si="387">K$301</f>
        <v>0</v>
      </c>
      <c r="L1027" s="178">
        <f t="shared" si="387"/>
        <v>0</v>
      </c>
      <c r="M1027" s="178">
        <f t="shared" si="387"/>
        <v>5.25</v>
      </c>
      <c r="N1027" s="178">
        <f t="shared" si="387"/>
        <v>5.25</v>
      </c>
      <c r="O1027" s="178">
        <f t="shared" si="387"/>
        <v>5.25</v>
      </c>
      <c r="P1027" s="178">
        <f t="shared" si="387"/>
        <v>5.25</v>
      </c>
      <c r="Q1027" s="178">
        <f t="shared" si="387"/>
        <v>5.25</v>
      </c>
      <c r="R1027" s="178">
        <f t="shared" si="387"/>
        <v>5.25</v>
      </c>
      <c r="S1027" s="178">
        <f t="shared" si="387"/>
        <v>5.25</v>
      </c>
      <c r="T1027" s="178">
        <f t="shared" si="387"/>
        <v>5.25</v>
      </c>
      <c r="U1027" s="178">
        <f t="shared" si="387"/>
        <v>5.25</v>
      </c>
      <c r="V1027" s="178">
        <f t="shared" si="387"/>
        <v>5.25</v>
      </c>
      <c r="W1027" s="178">
        <f t="shared" si="387"/>
        <v>5.25</v>
      </c>
      <c r="X1027" s="178">
        <f t="shared" si="387"/>
        <v>5.25</v>
      </c>
      <c r="Y1027" s="178">
        <f t="shared" si="387"/>
        <v>5.25</v>
      </c>
      <c r="Z1027" s="178">
        <f t="shared" si="387"/>
        <v>5.25</v>
      </c>
      <c r="AA1027" s="178">
        <f t="shared" si="387"/>
        <v>5.25</v>
      </c>
      <c r="AB1027" s="178">
        <f t="shared" si="387"/>
        <v>5.25</v>
      </c>
      <c r="AC1027" s="178">
        <f t="shared" si="387"/>
        <v>5.25</v>
      </c>
      <c r="AD1027" s="178">
        <f t="shared" si="387"/>
        <v>5.1239999999999952</v>
      </c>
      <c r="AE1027" s="178">
        <f t="shared" si="387"/>
        <v>0</v>
      </c>
      <c r="AF1027" s="178">
        <f t="shared" si="387"/>
        <v>0</v>
      </c>
      <c r="AG1027" s="178">
        <f t="shared" si="387"/>
        <v>0</v>
      </c>
      <c r="AH1027" s="178">
        <f t="shared" si="387"/>
        <v>0</v>
      </c>
      <c r="AI1027" s="178">
        <f t="shared" si="387"/>
        <v>0</v>
      </c>
    </row>
    <row r="1028" spans="1:35" s="84" customFormat="1" x14ac:dyDescent="0.35">
      <c r="A1028" s="4"/>
      <c r="B1028" s="4"/>
      <c r="C1028" s="80"/>
      <c r="D1028" s="81"/>
      <c r="E1028" s="84" t="str">
        <f>E$317</f>
        <v>EPCM fees (original)</v>
      </c>
      <c r="F1028" s="84" t="str">
        <f>F$317</f>
        <v>M$</v>
      </c>
      <c r="G1028" s="147"/>
      <c r="H1028" s="147"/>
      <c r="I1028" s="178">
        <f>I$317</f>
        <v>32</v>
      </c>
      <c r="J1028" s="178"/>
      <c r="K1028" s="178">
        <f t="shared" ref="K1028:AI1028" si="388">K$317</f>
        <v>16</v>
      </c>
      <c r="L1028" s="178">
        <f t="shared" si="388"/>
        <v>16</v>
      </c>
      <c r="M1028" s="178">
        <f t="shared" si="388"/>
        <v>0</v>
      </c>
      <c r="N1028" s="178">
        <f t="shared" si="388"/>
        <v>0</v>
      </c>
      <c r="O1028" s="178">
        <f t="shared" si="388"/>
        <v>0</v>
      </c>
      <c r="P1028" s="178">
        <f t="shared" si="388"/>
        <v>0</v>
      </c>
      <c r="Q1028" s="178">
        <f t="shared" si="388"/>
        <v>0</v>
      </c>
      <c r="R1028" s="178">
        <f t="shared" si="388"/>
        <v>0</v>
      </c>
      <c r="S1028" s="178">
        <f t="shared" si="388"/>
        <v>0</v>
      </c>
      <c r="T1028" s="178">
        <f t="shared" si="388"/>
        <v>0</v>
      </c>
      <c r="U1028" s="178">
        <f t="shared" si="388"/>
        <v>0</v>
      </c>
      <c r="V1028" s="178">
        <f t="shared" si="388"/>
        <v>0</v>
      </c>
      <c r="W1028" s="178">
        <f t="shared" si="388"/>
        <v>0</v>
      </c>
      <c r="X1028" s="178">
        <f t="shared" si="388"/>
        <v>0</v>
      </c>
      <c r="Y1028" s="178">
        <f t="shared" si="388"/>
        <v>0</v>
      </c>
      <c r="Z1028" s="178">
        <f t="shared" si="388"/>
        <v>0</v>
      </c>
      <c r="AA1028" s="178">
        <f t="shared" si="388"/>
        <v>0</v>
      </c>
      <c r="AB1028" s="178">
        <f t="shared" si="388"/>
        <v>0</v>
      </c>
      <c r="AC1028" s="178">
        <f t="shared" si="388"/>
        <v>0</v>
      </c>
      <c r="AD1028" s="178">
        <f t="shared" si="388"/>
        <v>0</v>
      </c>
      <c r="AE1028" s="178">
        <f t="shared" si="388"/>
        <v>0</v>
      </c>
      <c r="AF1028" s="178">
        <f t="shared" si="388"/>
        <v>0</v>
      </c>
      <c r="AG1028" s="178">
        <f t="shared" si="388"/>
        <v>0</v>
      </c>
      <c r="AH1028" s="178">
        <f t="shared" si="388"/>
        <v>0</v>
      </c>
      <c r="AI1028" s="178">
        <f t="shared" si="388"/>
        <v>0</v>
      </c>
    </row>
    <row r="1029" spans="1:35" s="84" customFormat="1" x14ac:dyDescent="0.35">
      <c r="A1029" s="4"/>
      <c r="B1029" s="4"/>
      <c r="C1029" s="80"/>
      <c r="D1029" s="81"/>
      <c r="E1029" s="84" t="s">
        <v>904</v>
      </c>
      <c r="F1029" s="84" t="s">
        <v>88</v>
      </c>
      <c r="G1029" s="147"/>
      <c r="H1029" s="147"/>
      <c r="I1029" s="178">
        <f>SUM(K1029:AI1029)</f>
        <v>126.374</v>
      </c>
      <c r="J1029" s="178"/>
      <c r="K1029" s="178">
        <f>SUM(K1027:K1028)</f>
        <v>16</v>
      </c>
      <c r="L1029" s="178">
        <f t="shared" ref="L1029:AI1029" si="389">SUM(L1027:L1028)</f>
        <v>16</v>
      </c>
      <c r="M1029" s="178">
        <f t="shared" si="389"/>
        <v>5.25</v>
      </c>
      <c r="N1029" s="178">
        <f t="shared" si="389"/>
        <v>5.25</v>
      </c>
      <c r="O1029" s="178">
        <f t="shared" si="389"/>
        <v>5.25</v>
      </c>
      <c r="P1029" s="178">
        <f t="shared" si="389"/>
        <v>5.25</v>
      </c>
      <c r="Q1029" s="178">
        <f t="shared" si="389"/>
        <v>5.25</v>
      </c>
      <c r="R1029" s="178">
        <f t="shared" si="389"/>
        <v>5.25</v>
      </c>
      <c r="S1029" s="178">
        <f t="shared" si="389"/>
        <v>5.25</v>
      </c>
      <c r="T1029" s="178">
        <f t="shared" si="389"/>
        <v>5.25</v>
      </c>
      <c r="U1029" s="178">
        <f t="shared" si="389"/>
        <v>5.25</v>
      </c>
      <c r="V1029" s="178">
        <f t="shared" si="389"/>
        <v>5.25</v>
      </c>
      <c r="W1029" s="178">
        <f t="shared" si="389"/>
        <v>5.25</v>
      </c>
      <c r="X1029" s="178">
        <f t="shared" si="389"/>
        <v>5.25</v>
      </c>
      <c r="Y1029" s="178">
        <f t="shared" si="389"/>
        <v>5.25</v>
      </c>
      <c r="Z1029" s="178">
        <f t="shared" si="389"/>
        <v>5.25</v>
      </c>
      <c r="AA1029" s="178">
        <f t="shared" si="389"/>
        <v>5.25</v>
      </c>
      <c r="AB1029" s="178">
        <f t="shared" si="389"/>
        <v>5.25</v>
      </c>
      <c r="AC1029" s="178">
        <f t="shared" si="389"/>
        <v>5.25</v>
      </c>
      <c r="AD1029" s="178">
        <f t="shared" si="389"/>
        <v>5.1239999999999952</v>
      </c>
      <c r="AE1029" s="178">
        <f t="shared" si="389"/>
        <v>0</v>
      </c>
      <c r="AF1029" s="178">
        <f t="shared" si="389"/>
        <v>0</v>
      </c>
      <c r="AG1029" s="178">
        <f t="shared" si="389"/>
        <v>0</v>
      </c>
      <c r="AH1029" s="178">
        <f t="shared" si="389"/>
        <v>0</v>
      </c>
      <c r="AI1029" s="178">
        <f t="shared" si="389"/>
        <v>0</v>
      </c>
    </row>
    <row r="1030" spans="1:35" s="84" customFormat="1" x14ac:dyDescent="0.35">
      <c r="A1030" s="4"/>
      <c r="B1030" s="4"/>
      <c r="C1030" s="80"/>
      <c r="D1030" s="81"/>
      <c r="G1030" s="147"/>
      <c r="H1030" s="147"/>
      <c r="I1030" s="178"/>
      <c r="J1030" s="178"/>
      <c r="K1030" s="178"/>
      <c r="L1030" s="178"/>
      <c r="M1030" s="178"/>
      <c r="N1030" s="178"/>
      <c r="O1030" s="178"/>
      <c r="P1030" s="178"/>
      <c r="Q1030" s="178"/>
      <c r="R1030" s="178"/>
      <c r="S1030" s="178"/>
      <c r="T1030" s="178"/>
      <c r="U1030" s="178"/>
      <c r="V1030" s="178"/>
      <c r="W1030" s="178"/>
      <c r="X1030" s="178"/>
      <c r="Y1030" s="178"/>
      <c r="Z1030" s="178"/>
      <c r="AA1030" s="178"/>
      <c r="AB1030" s="178"/>
      <c r="AC1030" s="178"/>
      <c r="AD1030" s="178"/>
      <c r="AE1030" s="178"/>
      <c r="AF1030" s="178"/>
      <c r="AG1030" s="178"/>
      <c r="AH1030" s="178"/>
      <c r="AI1030" s="178"/>
    </row>
    <row r="1031" spans="1:35" s="84" customFormat="1" x14ac:dyDescent="0.35">
      <c r="A1031" s="4"/>
      <c r="B1031" s="4"/>
      <c r="C1031" s="80"/>
      <c r="D1031" s="81" t="s">
        <v>749</v>
      </c>
      <c r="G1031" s="147"/>
      <c r="H1031" s="147"/>
      <c r="I1031" s="178"/>
      <c r="J1031" s="178"/>
      <c r="K1031" s="178"/>
      <c r="L1031" s="178"/>
      <c r="M1031" s="178"/>
      <c r="N1031" s="178"/>
      <c r="O1031" s="178"/>
      <c r="P1031" s="178"/>
      <c r="Q1031" s="178"/>
      <c r="R1031" s="178"/>
      <c r="S1031" s="178"/>
      <c r="T1031" s="178"/>
      <c r="U1031" s="178"/>
      <c r="V1031" s="178"/>
      <c r="W1031" s="178"/>
      <c r="X1031" s="178"/>
      <c r="Y1031" s="178"/>
      <c r="Z1031" s="178"/>
      <c r="AA1031" s="178"/>
      <c r="AB1031" s="178"/>
      <c r="AC1031" s="178"/>
      <c r="AD1031" s="178"/>
      <c r="AE1031" s="178"/>
      <c r="AF1031" s="178"/>
      <c r="AG1031" s="178"/>
      <c r="AH1031" s="178"/>
      <c r="AI1031" s="178"/>
    </row>
    <row r="1032" spans="1:35" s="84" customFormat="1" x14ac:dyDescent="0.35">
      <c r="A1032" s="4"/>
      <c r="B1032" s="4"/>
      <c r="C1032" s="80"/>
      <c r="D1032" s="81"/>
      <c r="E1032" s="84" t="str">
        <f>E$1029</f>
        <v>Payments for services (original)</v>
      </c>
      <c r="F1032" s="84" t="str">
        <f>F$1029</f>
        <v>M$</v>
      </c>
      <c r="G1032" s="147"/>
      <c r="H1032" s="147"/>
      <c r="I1032" s="178">
        <f>I$1029</f>
        <v>126.374</v>
      </c>
      <c r="J1032" s="178"/>
      <c r="K1032" s="178">
        <f t="shared" ref="K1032:AI1032" si="390">K$1029</f>
        <v>16</v>
      </c>
      <c r="L1032" s="178">
        <f t="shared" si="390"/>
        <v>16</v>
      </c>
      <c r="M1032" s="178">
        <f t="shared" si="390"/>
        <v>5.25</v>
      </c>
      <c r="N1032" s="178">
        <f t="shared" si="390"/>
        <v>5.25</v>
      </c>
      <c r="O1032" s="178">
        <f t="shared" si="390"/>
        <v>5.25</v>
      </c>
      <c r="P1032" s="178">
        <f t="shared" si="390"/>
        <v>5.25</v>
      </c>
      <c r="Q1032" s="178">
        <f t="shared" si="390"/>
        <v>5.25</v>
      </c>
      <c r="R1032" s="178">
        <f t="shared" si="390"/>
        <v>5.25</v>
      </c>
      <c r="S1032" s="178">
        <f t="shared" si="390"/>
        <v>5.25</v>
      </c>
      <c r="T1032" s="178">
        <f t="shared" si="390"/>
        <v>5.25</v>
      </c>
      <c r="U1032" s="178">
        <f t="shared" si="390"/>
        <v>5.25</v>
      </c>
      <c r="V1032" s="178">
        <f t="shared" si="390"/>
        <v>5.25</v>
      </c>
      <c r="W1032" s="178">
        <f t="shared" si="390"/>
        <v>5.25</v>
      </c>
      <c r="X1032" s="178">
        <f t="shared" si="390"/>
        <v>5.25</v>
      </c>
      <c r="Y1032" s="178">
        <f t="shared" si="390"/>
        <v>5.25</v>
      </c>
      <c r="Z1032" s="178">
        <f t="shared" si="390"/>
        <v>5.25</v>
      </c>
      <c r="AA1032" s="178">
        <f t="shared" si="390"/>
        <v>5.25</v>
      </c>
      <c r="AB1032" s="178">
        <f t="shared" si="390"/>
        <v>5.25</v>
      </c>
      <c r="AC1032" s="178">
        <f t="shared" si="390"/>
        <v>5.25</v>
      </c>
      <c r="AD1032" s="178">
        <f t="shared" si="390"/>
        <v>5.1239999999999952</v>
      </c>
      <c r="AE1032" s="178">
        <f t="shared" si="390"/>
        <v>0</v>
      </c>
      <c r="AF1032" s="178">
        <f t="shared" si="390"/>
        <v>0</v>
      </c>
      <c r="AG1032" s="178">
        <f t="shared" si="390"/>
        <v>0</v>
      </c>
      <c r="AH1032" s="178">
        <f t="shared" si="390"/>
        <v>0</v>
      </c>
      <c r="AI1032" s="178">
        <f t="shared" si="390"/>
        <v>0</v>
      </c>
    </row>
    <row r="1033" spans="1:35" s="154" customFormat="1" x14ac:dyDescent="0.35">
      <c r="A1033" s="15"/>
      <c r="B1033" s="15"/>
      <c r="C1033" s="152"/>
      <c r="D1033" s="153"/>
      <c r="E1033" s="154" t="str">
        <f>'T&amp;E'!E$32</f>
        <v>Inflation factor</v>
      </c>
      <c r="F1033" s="154" t="str">
        <f>'T&amp;E'!F$32</f>
        <v>index</v>
      </c>
      <c r="G1033" s="155"/>
      <c r="H1033" s="155"/>
      <c r="I1033" s="180"/>
      <c r="J1033" s="180"/>
      <c r="K1033" s="203">
        <f>'T&amp;E'!K$32</f>
        <v>1</v>
      </c>
      <c r="L1033" s="203">
        <f>'T&amp;E'!L$32</f>
        <v>1.02</v>
      </c>
      <c r="M1033" s="203">
        <f>'T&amp;E'!M$32</f>
        <v>1.0404</v>
      </c>
      <c r="N1033" s="203">
        <f>'T&amp;E'!N$32</f>
        <v>1.0612079999999999</v>
      </c>
      <c r="O1033" s="203">
        <f>'T&amp;E'!O$32</f>
        <v>1.08243216</v>
      </c>
      <c r="P1033" s="203">
        <f>'T&amp;E'!P$32</f>
        <v>1.1040808032</v>
      </c>
      <c r="Q1033" s="203">
        <f>'T&amp;E'!Q$32</f>
        <v>1.1261624192640001</v>
      </c>
      <c r="R1033" s="203">
        <f>'T&amp;E'!R$32</f>
        <v>1.1486856676492798</v>
      </c>
      <c r="S1033" s="203">
        <f>'T&amp;E'!S$32</f>
        <v>1.1716593810022655</v>
      </c>
      <c r="T1033" s="203">
        <f>'T&amp;E'!T$32</f>
        <v>1.1950925686223108</v>
      </c>
      <c r="U1033" s="203">
        <f>'T&amp;E'!U$32</f>
        <v>1.2189944199947571</v>
      </c>
      <c r="V1033" s="203">
        <f>'T&amp;E'!V$32</f>
        <v>1.243374308394652</v>
      </c>
      <c r="W1033" s="203">
        <f>'T&amp;E'!W$32</f>
        <v>1.2682417945625453</v>
      </c>
      <c r="X1033" s="203">
        <f>'T&amp;E'!X$32</f>
        <v>1.2936066304537961</v>
      </c>
      <c r="Y1033" s="203">
        <f>'T&amp;E'!Y$32</f>
        <v>1.3194787630628722</v>
      </c>
      <c r="Z1033" s="203">
        <f>'T&amp;E'!Z$32</f>
        <v>1.3458683383241292</v>
      </c>
      <c r="AA1033" s="203">
        <f>'T&amp;E'!AA$32</f>
        <v>1.372785705090612</v>
      </c>
      <c r="AB1033" s="203">
        <f>'T&amp;E'!AB$32</f>
        <v>1.4002414191924244</v>
      </c>
      <c r="AC1033" s="203">
        <f>'T&amp;E'!AC$32</f>
        <v>1.4282462475762727</v>
      </c>
      <c r="AD1033" s="203">
        <f>'T&amp;E'!AD$32</f>
        <v>1.4568111725277981</v>
      </c>
      <c r="AE1033" s="203">
        <f>'T&amp;E'!AE$32</f>
        <v>1.4859473959783542</v>
      </c>
      <c r="AF1033" s="203">
        <f>'T&amp;E'!AF$32</f>
        <v>1.5156663438979212</v>
      </c>
      <c r="AG1033" s="203">
        <f>'T&amp;E'!AG$32</f>
        <v>1.5459796707758797</v>
      </c>
      <c r="AH1033" s="203">
        <f>'T&amp;E'!AH$32</f>
        <v>1.576899264191397</v>
      </c>
      <c r="AI1033" s="203">
        <f>'T&amp;E'!AI$32</f>
        <v>1.608437249475225</v>
      </c>
    </row>
    <row r="1034" spans="1:35" s="84" customFormat="1" x14ac:dyDescent="0.35">
      <c r="A1034" s="4"/>
      <c r="B1034" s="4"/>
      <c r="C1034" s="80"/>
      <c r="D1034" s="81"/>
      <c r="E1034" s="84" t="s">
        <v>905</v>
      </c>
      <c r="F1034" s="84" t="s">
        <v>641</v>
      </c>
      <c r="G1034" s="147"/>
      <c r="H1034" s="147"/>
      <c r="I1034" s="178">
        <f>SUM(K1034:AI1034)</f>
        <v>149.09263323657953</v>
      </c>
      <c r="J1034" s="178"/>
      <c r="K1034" s="178">
        <f>K1032*K1033</f>
        <v>16</v>
      </c>
      <c r="L1034" s="178">
        <f t="shared" ref="L1034:AI1034" si="391">L1032*L1033</f>
        <v>16.32</v>
      </c>
      <c r="M1034" s="178">
        <f t="shared" si="391"/>
        <v>5.4620999999999995</v>
      </c>
      <c r="N1034" s="178">
        <f t="shared" si="391"/>
        <v>5.5713419999999996</v>
      </c>
      <c r="O1034" s="178">
        <f t="shared" si="391"/>
        <v>5.6827688399999996</v>
      </c>
      <c r="P1034" s="178">
        <f t="shared" si="391"/>
        <v>5.7964242168000002</v>
      </c>
      <c r="Q1034" s="178">
        <f t="shared" si="391"/>
        <v>5.9123527011360002</v>
      </c>
      <c r="R1034" s="178">
        <f t="shared" si="391"/>
        <v>6.0305997551587192</v>
      </c>
      <c r="S1034" s="178">
        <f t="shared" si="391"/>
        <v>6.1512117502618944</v>
      </c>
      <c r="T1034" s="178">
        <f t="shared" si="391"/>
        <v>6.2742359852671319</v>
      </c>
      <c r="U1034" s="178">
        <f t="shared" si="391"/>
        <v>6.3997207049724745</v>
      </c>
      <c r="V1034" s="178">
        <f t="shared" si="391"/>
        <v>6.5277151190719227</v>
      </c>
      <c r="W1034" s="178">
        <f t="shared" si="391"/>
        <v>6.6582694214533626</v>
      </c>
      <c r="X1034" s="178">
        <f t="shared" si="391"/>
        <v>6.7914348098824293</v>
      </c>
      <c r="Y1034" s="178">
        <f t="shared" si="391"/>
        <v>6.9272635060800791</v>
      </c>
      <c r="Z1034" s="178">
        <f t="shared" si="391"/>
        <v>7.0658087762016786</v>
      </c>
      <c r="AA1034" s="178">
        <f t="shared" si="391"/>
        <v>7.2071249517257137</v>
      </c>
      <c r="AB1034" s="178">
        <f t="shared" si="391"/>
        <v>7.3512674507602283</v>
      </c>
      <c r="AC1034" s="178">
        <f t="shared" si="391"/>
        <v>7.4982927997754318</v>
      </c>
      <c r="AD1034" s="178">
        <f t="shared" si="391"/>
        <v>7.4647004480324304</v>
      </c>
      <c r="AE1034" s="178">
        <f t="shared" si="391"/>
        <v>0</v>
      </c>
      <c r="AF1034" s="178">
        <f t="shared" si="391"/>
        <v>0</v>
      </c>
      <c r="AG1034" s="178">
        <f t="shared" si="391"/>
        <v>0</v>
      </c>
      <c r="AH1034" s="178">
        <f t="shared" si="391"/>
        <v>0</v>
      </c>
      <c r="AI1034" s="178">
        <f t="shared" si="391"/>
        <v>0</v>
      </c>
    </row>
    <row r="1035" spans="1:35" s="84" customFormat="1" x14ac:dyDescent="0.35">
      <c r="A1035" s="4"/>
      <c r="B1035" s="4"/>
      <c r="C1035" s="80"/>
      <c r="D1035" s="81"/>
      <c r="G1035" s="147"/>
      <c r="H1035" s="147"/>
      <c r="I1035" s="178"/>
      <c r="J1035" s="178"/>
      <c r="K1035" s="178"/>
      <c r="L1035" s="178"/>
      <c r="M1035" s="178"/>
      <c r="N1035" s="178"/>
      <c r="O1035" s="178"/>
      <c r="P1035" s="178"/>
      <c r="Q1035" s="178"/>
      <c r="R1035" s="178"/>
      <c r="S1035" s="178"/>
      <c r="T1035" s="178"/>
      <c r="U1035" s="178"/>
      <c r="V1035" s="178"/>
      <c r="W1035" s="178"/>
      <c r="X1035" s="178"/>
      <c r="Y1035" s="178"/>
      <c r="Z1035" s="178"/>
      <c r="AA1035" s="178"/>
      <c r="AB1035" s="178"/>
      <c r="AC1035" s="178"/>
      <c r="AD1035" s="178"/>
      <c r="AE1035" s="178"/>
      <c r="AF1035" s="178"/>
      <c r="AG1035" s="178"/>
      <c r="AH1035" s="178"/>
      <c r="AI1035" s="178"/>
    </row>
    <row r="1036" spans="1:35" s="84" customFormat="1" x14ac:dyDescent="0.35">
      <c r="A1036" s="4"/>
      <c r="B1036" s="4"/>
      <c r="C1036" s="80"/>
      <c r="D1036" s="81" t="s">
        <v>360</v>
      </c>
      <c r="G1036" s="147"/>
      <c r="H1036" s="147"/>
      <c r="I1036" s="178"/>
      <c r="J1036" s="178"/>
      <c r="K1036" s="178"/>
      <c r="L1036" s="178"/>
      <c r="M1036" s="178"/>
      <c r="N1036" s="178"/>
      <c r="O1036" s="178"/>
      <c r="P1036" s="178"/>
      <c r="Q1036" s="178"/>
      <c r="R1036" s="178"/>
      <c r="S1036" s="178"/>
      <c r="T1036" s="178"/>
      <c r="U1036" s="178"/>
      <c r="V1036" s="178"/>
      <c r="W1036" s="178"/>
      <c r="X1036" s="178"/>
      <c r="Y1036" s="178"/>
      <c r="Z1036" s="178"/>
      <c r="AA1036" s="178"/>
      <c r="AB1036" s="178"/>
      <c r="AC1036" s="178"/>
      <c r="AD1036" s="178"/>
      <c r="AE1036" s="178"/>
      <c r="AF1036" s="178"/>
      <c r="AG1036" s="178"/>
      <c r="AH1036" s="178"/>
      <c r="AI1036" s="178"/>
    </row>
    <row r="1037" spans="1:35" s="154" customFormat="1" x14ac:dyDescent="0.35">
      <c r="A1037" s="15"/>
      <c r="B1037" s="15"/>
      <c r="C1037" s="152"/>
      <c r="D1037" s="153"/>
      <c r="E1037" s="154" t="str">
        <f>'T&amp;E'!E$10</f>
        <v>Project model counter</v>
      </c>
      <c r="F1037" s="154" t="str">
        <f>'T&amp;E'!F$10</f>
        <v>year #</v>
      </c>
      <c r="G1037" s="155"/>
      <c r="H1037" s="155"/>
      <c r="I1037" s="154">
        <f>'T&amp;E'!I$10</f>
        <v>0</v>
      </c>
      <c r="J1037" s="180"/>
      <c r="K1037" s="154">
        <f>'T&amp;E'!K$10</f>
        <v>1</v>
      </c>
      <c r="L1037" s="154">
        <f>'T&amp;E'!L$10</f>
        <v>2</v>
      </c>
      <c r="M1037" s="154">
        <f>'T&amp;E'!M$10</f>
        <v>3</v>
      </c>
      <c r="N1037" s="154">
        <f>'T&amp;E'!N$10</f>
        <v>4</v>
      </c>
      <c r="O1037" s="154">
        <f>'T&amp;E'!O$10</f>
        <v>5</v>
      </c>
      <c r="P1037" s="154">
        <f>'T&amp;E'!P$10</f>
        <v>6</v>
      </c>
      <c r="Q1037" s="154">
        <f>'T&amp;E'!Q$10</f>
        <v>7</v>
      </c>
      <c r="R1037" s="154">
        <f>'T&amp;E'!R$10</f>
        <v>8</v>
      </c>
      <c r="S1037" s="154">
        <f>'T&amp;E'!S$10</f>
        <v>9</v>
      </c>
      <c r="T1037" s="154">
        <f>'T&amp;E'!T$10</f>
        <v>10</v>
      </c>
      <c r="U1037" s="154">
        <f>'T&amp;E'!U$10</f>
        <v>11</v>
      </c>
      <c r="V1037" s="154">
        <f>'T&amp;E'!V$10</f>
        <v>12</v>
      </c>
      <c r="W1037" s="154">
        <f>'T&amp;E'!W$10</f>
        <v>13</v>
      </c>
      <c r="X1037" s="154">
        <f>'T&amp;E'!X$10</f>
        <v>14</v>
      </c>
      <c r="Y1037" s="154">
        <f>'T&amp;E'!Y$10</f>
        <v>15</v>
      </c>
      <c r="Z1037" s="154">
        <f>'T&amp;E'!Z$10</f>
        <v>16</v>
      </c>
      <c r="AA1037" s="154">
        <f>'T&amp;E'!AA$10</f>
        <v>17</v>
      </c>
      <c r="AB1037" s="154">
        <f>'T&amp;E'!AB$10</f>
        <v>18</v>
      </c>
      <c r="AC1037" s="154">
        <f>'T&amp;E'!AC$10</f>
        <v>19</v>
      </c>
      <c r="AD1037" s="154">
        <f>'T&amp;E'!AD$10</f>
        <v>20</v>
      </c>
      <c r="AE1037" s="154">
        <f>'T&amp;E'!AE$10</f>
        <v>21</v>
      </c>
      <c r="AF1037" s="154">
        <f>'T&amp;E'!AF$10</f>
        <v>22</v>
      </c>
      <c r="AG1037" s="154">
        <f>'T&amp;E'!AG$10</f>
        <v>23</v>
      </c>
      <c r="AH1037" s="154">
        <f>'T&amp;E'!AH$10</f>
        <v>24</v>
      </c>
      <c r="AI1037" s="154">
        <f>'T&amp;E'!AI$10</f>
        <v>25</v>
      </c>
    </row>
    <row r="1038" spans="1:35" s="154" customFormat="1" x14ac:dyDescent="0.35">
      <c r="A1038" s="15"/>
      <c r="B1038" s="15"/>
      <c r="C1038" s="152"/>
      <c r="D1038" s="153"/>
      <c r="E1038" s="154" t="str">
        <f>Inputs!E$234</f>
        <v>WHT on services incentive period (benchmark)</v>
      </c>
      <c r="F1038" s="154" t="str">
        <f>Inputs!F$234</f>
        <v>years</v>
      </c>
      <c r="G1038" s="154">
        <f>Inputs!G$234</f>
        <v>0</v>
      </c>
      <c r="H1038" s="155"/>
      <c r="I1038" s="180"/>
      <c r="J1038" s="180"/>
      <c r="K1038" s="180"/>
      <c r="L1038" s="180"/>
      <c r="M1038" s="180"/>
      <c r="N1038" s="180"/>
      <c r="O1038" s="180"/>
      <c r="P1038" s="180"/>
      <c r="Q1038" s="180"/>
      <c r="R1038" s="180"/>
      <c r="S1038" s="180"/>
      <c r="T1038" s="180"/>
      <c r="U1038" s="180"/>
      <c r="V1038" s="180"/>
      <c r="W1038" s="180"/>
      <c r="X1038" s="180"/>
      <c r="Y1038" s="180"/>
      <c r="Z1038" s="180"/>
      <c r="AA1038" s="180"/>
      <c r="AB1038" s="180"/>
      <c r="AC1038" s="180"/>
      <c r="AD1038" s="180"/>
      <c r="AE1038" s="180"/>
      <c r="AF1038" s="180"/>
      <c r="AG1038" s="180"/>
      <c r="AH1038" s="180"/>
      <c r="AI1038" s="180"/>
    </row>
    <row r="1039" spans="1:35" s="84" customFormat="1" x14ac:dyDescent="0.35">
      <c r="A1039" s="4"/>
      <c r="B1039" s="4"/>
      <c r="C1039" s="80"/>
      <c r="D1039" s="81"/>
      <c r="E1039" s="84" t="s">
        <v>361</v>
      </c>
      <c r="F1039" s="84" t="s">
        <v>43</v>
      </c>
      <c r="G1039" s="147"/>
      <c r="H1039" s="147"/>
      <c r="I1039" s="147">
        <f>SUM(K1039:AI1039)</f>
        <v>0</v>
      </c>
      <c r="J1039" s="147"/>
      <c r="K1039" s="147">
        <f>IF(K1037&lt;=$G1038,1,0)</f>
        <v>0</v>
      </c>
      <c r="L1039" s="147">
        <f t="shared" ref="L1039:AI1039" si="392">IF(L1037&lt;=$G1038,1,0)</f>
        <v>0</v>
      </c>
      <c r="M1039" s="147">
        <f t="shared" si="392"/>
        <v>0</v>
      </c>
      <c r="N1039" s="147">
        <f t="shared" si="392"/>
        <v>0</v>
      </c>
      <c r="O1039" s="147">
        <f t="shared" si="392"/>
        <v>0</v>
      </c>
      <c r="P1039" s="147">
        <f t="shared" si="392"/>
        <v>0</v>
      </c>
      <c r="Q1039" s="147">
        <f t="shared" si="392"/>
        <v>0</v>
      </c>
      <c r="R1039" s="147">
        <f t="shared" si="392"/>
        <v>0</v>
      </c>
      <c r="S1039" s="147">
        <f t="shared" si="392"/>
        <v>0</v>
      </c>
      <c r="T1039" s="147">
        <f t="shared" si="392"/>
        <v>0</v>
      </c>
      <c r="U1039" s="147">
        <f t="shared" si="392"/>
        <v>0</v>
      </c>
      <c r="V1039" s="147">
        <f t="shared" si="392"/>
        <v>0</v>
      </c>
      <c r="W1039" s="147">
        <f t="shared" si="392"/>
        <v>0</v>
      </c>
      <c r="X1039" s="147">
        <f t="shared" si="392"/>
        <v>0</v>
      </c>
      <c r="Y1039" s="147">
        <f t="shared" si="392"/>
        <v>0</v>
      </c>
      <c r="Z1039" s="147">
        <f t="shared" si="392"/>
        <v>0</v>
      </c>
      <c r="AA1039" s="147">
        <f t="shared" si="392"/>
        <v>0</v>
      </c>
      <c r="AB1039" s="147">
        <f t="shared" si="392"/>
        <v>0</v>
      </c>
      <c r="AC1039" s="147">
        <f t="shared" si="392"/>
        <v>0</v>
      </c>
      <c r="AD1039" s="147">
        <f t="shared" si="392"/>
        <v>0</v>
      </c>
      <c r="AE1039" s="147">
        <f t="shared" si="392"/>
        <v>0</v>
      </c>
      <c r="AF1039" s="147">
        <f t="shared" si="392"/>
        <v>0</v>
      </c>
      <c r="AG1039" s="147">
        <f t="shared" si="392"/>
        <v>0</v>
      </c>
      <c r="AH1039" s="147">
        <f t="shared" si="392"/>
        <v>0</v>
      </c>
      <c r="AI1039" s="147">
        <f t="shared" si="392"/>
        <v>0</v>
      </c>
    </row>
    <row r="1040" spans="1:35" s="84" customFormat="1" x14ac:dyDescent="0.35">
      <c r="A1040" s="4"/>
      <c r="B1040" s="4"/>
      <c r="C1040" s="80"/>
      <c r="D1040" s="81"/>
      <c r="G1040" s="147"/>
      <c r="H1040" s="147"/>
      <c r="I1040" s="178"/>
      <c r="J1040" s="178"/>
      <c r="K1040" s="178"/>
      <c r="L1040" s="178"/>
      <c r="M1040" s="178"/>
      <c r="N1040" s="178"/>
      <c r="O1040" s="178"/>
      <c r="P1040" s="178"/>
      <c r="Q1040" s="178"/>
      <c r="R1040" s="178"/>
      <c r="S1040" s="178"/>
      <c r="T1040" s="178"/>
      <c r="U1040" s="178"/>
      <c r="V1040" s="178"/>
      <c r="W1040" s="178"/>
      <c r="X1040" s="178"/>
      <c r="Y1040" s="178"/>
      <c r="Z1040" s="178"/>
      <c r="AA1040" s="178"/>
      <c r="AB1040" s="178"/>
      <c r="AC1040" s="178"/>
      <c r="AD1040" s="178"/>
      <c r="AE1040" s="178"/>
      <c r="AF1040" s="178"/>
      <c r="AG1040" s="178"/>
      <c r="AH1040" s="178"/>
      <c r="AI1040" s="178"/>
    </row>
    <row r="1041" spans="1:35" s="84" customFormat="1" x14ac:dyDescent="0.35">
      <c r="A1041" s="4"/>
      <c r="B1041" s="4"/>
      <c r="C1041" s="80"/>
      <c r="D1041" s="81" t="s">
        <v>359</v>
      </c>
      <c r="G1041" s="147"/>
      <c r="H1041" s="147"/>
      <c r="I1041" s="178"/>
      <c r="J1041" s="178"/>
      <c r="K1041" s="178"/>
      <c r="L1041" s="178"/>
      <c r="M1041" s="178"/>
      <c r="N1041" s="178"/>
      <c r="O1041" s="178"/>
      <c r="P1041" s="178"/>
      <c r="Q1041" s="178"/>
      <c r="R1041" s="178"/>
      <c r="S1041" s="178"/>
      <c r="T1041" s="178"/>
      <c r="U1041" s="178"/>
      <c r="V1041" s="178"/>
      <c r="W1041" s="178"/>
      <c r="X1041" s="178"/>
      <c r="Y1041" s="178"/>
      <c r="Z1041" s="178"/>
      <c r="AA1041" s="178"/>
      <c r="AB1041" s="178"/>
      <c r="AC1041" s="178"/>
      <c r="AD1041" s="178"/>
      <c r="AE1041" s="178"/>
      <c r="AF1041" s="178"/>
      <c r="AG1041" s="178"/>
      <c r="AH1041" s="178"/>
      <c r="AI1041" s="178"/>
    </row>
    <row r="1042" spans="1:35" s="84" customFormat="1" x14ac:dyDescent="0.35">
      <c r="A1042" s="4"/>
      <c r="B1042" s="4"/>
      <c r="C1042" s="80"/>
      <c r="D1042" s="81"/>
      <c r="E1042" s="84" t="str">
        <f>E$1039</f>
        <v>WHT on services incentive rate flag (benchmark)</v>
      </c>
      <c r="F1042" s="84" t="str">
        <f>F$1039</f>
        <v>flag</v>
      </c>
      <c r="G1042" s="147"/>
      <c r="H1042" s="147"/>
      <c r="I1042" s="84">
        <f>I$1039</f>
        <v>0</v>
      </c>
      <c r="J1042" s="178"/>
      <c r="K1042" s="84">
        <f t="shared" ref="K1042:AI1042" si="393">K$1039</f>
        <v>0</v>
      </c>
      <c r="L1042" s="84">
        <f t="shared" si="393"/>
        <v>0</v>
      </c>
      <c r="M1042" s="84">
        <f t="shared" si="393"/>
        <v>0</v>
      </c>
      <c r="N1042" s="84">
        <f t="shared" si="393"/>
        <v>0</v>
      </c>
      <c r="O1042" s="84">
        <f t="shared" si="393"/>
        <v>0</v>
      </c>
      <c r="P1042" s="84">
        <f t="shared" si="393"/>
        <v>0</v>
      </c>
      <c r="Q1042" s="84">
        <f t="shared" si="393"/>
        <v>0</v>
      </c>
      <c r="R1042" s="84">
        <f t="shared" si="393"/>
        <v>0</v>
      </c>
      <c r="S1042" s="84">
        <f t="shared" si="393"/>
        <v>0</v>
      </c>
      <c r="T1042" s="84">
        <f t="shared" si="393"/>
        <v>0</v>
      </c>
      <c r="U1042" s="84">
        <f t="shared" si="393"/>
        <v>0</v>
      </c>
      <c r="V1042" s="84">
        <f t="shared" si="393"/>
        <v>0</v>
      </c>
      <c r="W1042" s="84">
        <f t="shared" si="393"/>
        <v>0</v>
      </c>
      <c r="X1042" s="84">
        <f t="shared" si="393"/>
        <v>0</v>
      </c>
      <c r="Y1042" s="84">
        <f t="shared" si="393"/>
        <v>0</v>
      </c>
      <c r="Z1042" s="84">
        <f t="shared" si="393"/>
        <v>0</v>
      </c>
      <c r="AA1042" s="84">
        <f t="shared" si="393"/>
        <v>0</v>
      </c>
      <c r="AB1042" s="84">
        <f t="shared" si="393"/>
        <v>0</v>
      </c>
      <c r="AC1042" s="84">
        <f t="shared" si="393"/>
        <v>0</v>
      </c>
      <c r="AD1042" s="84">
        <f t="shared" si="393"/>
        <v>0</v>
      </c>
      <c r="AE1042" s="84">
        <f t="shared" si="393"/>
        <v>0</v>
      </c>
      <c r="AF1042" s="84">
        <f t="shared" si="393"/>
        <v>0</v>
      </c>
      <c r="AG1042" s="84">
        <f t="shared" si="393"/>
        <v>0</v>
      </c>
      <c r="AH1042" s="84">
        <f t="shared" si="393"/>
        <v>0</v>
      </c>
      <c r="AI1042" s="84">
        <f t="shared" si="393"/>
        <v>0</v>
      </c>
    </row>
    <row r="1043" spans="1:35" s="84" customFormat="1" x14ac:dyDescent="0.35">
      <c r="A1043" s="4"/>
      <c r="B1043" s="4"/>
      <c r="C1043" s="80"/>
      <c r="D1043" s="81"/>
      <c r="E1043" s="84" t="s">
        <v>286</v>
      </c>
      <c r="F1043" s="84" t="s">
        <v>43</v>
      </c>
      <c r="G1043" s="147"/>
      <c r="H1043" s="147"/>
      <c r="I1043" s="147">
        <f>SUM(K1043:AI1043)</f>
        <v>25</v>
      </c>
      <c r="J1043" s="178"/>
      <c r="K1043" s="147">
        <f>IF(K1042=1,0,1)</f>
        <v>1</v>
      </c>
      <c r="L1043" s="147">
        <f t="shared" ref="L1043:AI1043" si="394">IF(L1042=1,0,1)</f>
        <v>1</v>
      </c>
      <c r="M1043" s="147">
        <f t="shared" si="394"/>
        <v>1</v>
      </c>
      <c r="N1043" s="147">
        <f t="shared" si="394"/>
        <v>1</v>
      </c>
      <c r="O1043" s="147">
        <f t="shared" si="394"/>
        <v>1</v>
      </c>
      <c r="P1043" s="147">
        <f t="shared" si="394"/>
        <v>1</v>
      </c>
      <c r="Q1043" s="147">
        <f t="shared" si="394"/>
        <v>1</v>
      </c>
      <c r="R1043" s="147">
        <f t="shared" si="394"/>
        <v>1</v>
      </c>
      <c r="S1043" s="147">
        <f t="shared" si="394"/>
        <v>1</v>
      </c>
      <c r="T1043" s="147">
        <f t="shared" si="394"/>
        <v>1</v>
      </c>
      <c r="U1043" s="147">
        <f t="shared" si="394"/>
        <v>1</v>
      </c>
      <c r="V1043" s="147">
        <f t="shared" si="394"/>
        <v>1</v>
      </c>
      <c r="W1043" s="147">
        <f t="shared" si="394"/>
        <v>1</v>
      </c>
      <c r="X1043" s="147">
        <f t="shared" si="394"/>
        <v>1</v>
      </c>
      <c r="Y1043" s="147">
        <f t="shared" si="394"/>
        <v>1</v>
      </c>
      <c r="Z1043" s="147">
        <f t="shared" si="394"/>
        <v>1</v>
      </c>
      <c r="AA1043" s="147">
        <f t="shared" si="394"/>
        <v>1</v>
      </c>
      <c r="AB1043" s="147">
        <f t="shared" si="394"/>
        <v>1</v>
      </c>
      <c r="AC1043" s="147">
        <f t="shared" si="394"/>
        <v>1</v>
      </c>
      <c r="AD1043" s="147">
        <f t="shared" si="394"/>
        <v>1</v>
      </c>
      <c r="AE1043" s="147">
        <f t="shared" si="394"/>
        <v>1</v>
      </c>
      <c r="AF1043" s="147">
        <f t="shared" si="394"/>
        <v>1</v>
      </c>
      <c r="AG1043" s="147">
        <f t="shared" si="394"/>
        <v>1</v>
      </c>
      <c r="AH1043" s="147">
        <f t="shared" si="394"/>
        <v>1</v>
      </c>
      <c r="AI1043" s="147">
        <f t="shared" si="394"/>
        <v>1</v>
      </c>
    </row>
    <row r="1044" spans="1:35" s="84" customFormat="1" x14ac:dyDescent="0.35">
      <c r="A1044" s="4"/>
      <c r="B1044" s="4"/>
      <c r="C1044" s="80"/>
      <c r="D1044" s="81"/>
      <c r="G1044" s="147"/>
      <c r="H1044" s="147"/>
      <c r="I1044" s="178"/>
      <c r="J1044" s="178"/>
      <c r="K1044" s="178"/>
      <c r="L1044" s="178"/>
      <c r="M1044" s="178"/>
      <c r="N1044" s="178"/>
      <c r="O1044" s="178"/>
      <c r="P1044" s="178"/>
      <c r="Q1044" s="178"/>
      <c r="R1044" s="178"/>
      <c r="S1044" s="178"/>
      <c r="T1044" s="178"/>
      <c r="U1044" s="178"/>
      <c r="V1044" s="178"/>
      <c r="W1044" s="178"/>
      <c r="X1044" s="178"/>
      <c r="Y1044" s="178"/>
      <c r="Z1044" s="178"/>
      <c r="AA1044" s="178"/>
      <c r="AB1044" s="178"/>
      <c r="AC1044" s="178"/>
      <c r="AD1044" s="178"/>
      <c r="AE1044" s="178"/>
      <c r="AF1044" s="178"/>
      <c r="AG1044" s="178"/>
      <c r="AH1044" s="178"/>
      <c r="AI1044" s="178"/>
    </row>
    <row r="1045" spans="1:35" s="84" customFormat="1" x14ac:dyDescent="0.35">
      <c r="A1045" s="4"/>
      <c r="B1045" s="4"/>
      <c r="C1045" s="80"/>
      <c r="D1045" s="81" t="s">
        <v>750</v>
      </c>
      <c r="G1045" s="147"/>
      <c r="H1045" s="147"/>
      <c r="I1045" s="178"/>
      <c r="J1045" s="178"/>
      <c r="K1045" s="178"/>
      <c r="L1045" s="178"/>
      <c r="M1045" s="178"/>
      <c r="N1045" s="178"/>
      <c r="O1045" s="178"/>
      <c r="P1045" s="178"/>
      <c r="Q1045" s="178"/>
      <c r="R1045" s="178"/>
      <c r="S1045" s="178"/>
      <c r="T1045" s="178"/>
      <c r="U1045" s="178"/>
      <c r="V1045" s="178"/>
      <c r="W1045" s="178"/>
      <c r="X1045" s="178"/>
      <c r="Y1045" s="178"/>
      <c r="Z1045" s="178"/>
      <c r="AA1045" s="178"/>
      <c r="AB1045" s="178"/>
      <c r="AC1045" s="178"/>
      <c r="AD1045" s="178"/>
      <c r="AE1045" s="178"/>
      <c r="AF1045" s="178"/>
      <c r="AG1045" s="178"/>
      <c r="AH1045" s="178"/>
      <c r="AI1045" s="178"/>
    </row>
    <row r="1046" spans="1:35" s="84" customFormat="1" x14ac:dyDescent="0.35">
      <c r="A1046" s="4"/>
      <c r="B1046" s="4"/>
      <c r="C1046" s="80"/>
      <c r="D1046" s="81"/>
      <c r="E1046" s="84" t="str">
        <f>E$1034</f>
        <v>Payments for services in nominal terms (original)</v>
      </c>
      <c r="F1046" s="84" t="str">
        <f>F$1034</f>
        <v>M$, nominal</v>
      </c>
      <c r="G1046" s="147"/>
      <c r="H1046" s="147"/>
      <c r="I1046" s="178">
        <f>I$1034</f>
        <v>149.09263323657953</v>
      </c>
      <c r="J1046" s="178"/>
      <c r="K1046" s="178">
        <f t="shared" ref="K1046:AI1046" si="395">K$1034</f>
        <v>16</v>
      </c>
      <c r="L1046" s="178">
        <f t="shared" si="395"/>
        <v>16.32</v>
      </c>
      <c r="M1046" s="178">
        <f t="shared" si="395"/>
        <v>5.4620999999999995</v>
      </c>
      <c r="N1046" s="178">
        <f t="shared" si="395"/>
        <v>5.5713419999999996</v>
      </c>
      <c r="O1046" s="178">
        <f t="shared" si="395"/>
        <v>5.6827688399999996</v>
      </c>
      <c r="P1046" s="178">
        <f t="shared" si="395"/>
        <v>5.7964242168000002</v>
      </c>
      <c r="Q1046" s="178">
        <f t="shared" si="395"/>
        <v>5.9123527011360002</v>
      </c>
      <c r="R1046" s="178">
        <f t="shared" si="395"/>
        <v>6.0305997551587192</v>
      </c>
      <c r="S1046" s="178">
        <f t="shared" si="395"/>
        <v>6.1512117502618944</v>
      </c>
      <c r="T1046" s="178">
        <f t="shared" si="395"/>
        <v>6.2742359852671319</v>
      </c>
      <c r="U1046" s="178">
        <f t="shared" si="395"/>
        <v>6.3997207049724745</v>
      </c>
      <c r="V1046" s="178">
        <f t="shared" si="395"/>
        <v>6.5277151190719227</v>
      </c>
      <c r="W1046" s="178">
        <f t="shared" si="395"/>
        <v>6.6582694214533626</v>
      </c>
      <c r="X1046" s="178">
        <f t="shared" si="395"/>
        <v>6.7914348098824293</v>
      </c>
      <c r="Y1046" s="178">
        <f t="shared" si="395"/>
        <v>6.9272635060800791</v>
      </c>
      <c r="Z1046" s="178">
        <f t="shared" si="395"/>
        <v>7.0658087762016786</v>
      </c>
      <c r="AA1046" s="178">
        <f t="shared" si="395"/>
        <v>7.2071249517257137</v>
      </c>
      <c r="AB1046" s="178">
        <f t="shared" si="395"/>
        <v>7.3512674507602283</v>
      </c>
      <c r="AC1046" s="178">
        <f t="shared" si="395"/>
        <v>7.4982927997754318</v>
      </c>
      <c r="AD1046" s="178">
        <f t="shared" si="395"/>
        <v>7.4647004480324304</v>
      </c>
      <c r="AE1046" s="178">
        <f t="shared" si="395"/>
        <v>0</v>
      </c>
      <c r="AF1046" s="178">
        <f t="shared" si="395"/>
        <v>0</v>
      </c>
      <c r="AG1046" s="178">
        <f t="shared" si="395"/>
        <v>0</v>
      </c>
      <c r="AH1046" s="178">
        <f t="shared" si="395"/>
        <v>0</v>
      </c>
      <c r="AI1046" s="178">
        <f t="shared" si="395"/>
        <v>0</v>
      </c>
    </row>
    <row r="1047" spans="1:35" s="154" customFormat="1" x14ac:dyDescent="0.35">
      <c r="A1047" s="15"/>
      <c r="B1047" s="15"/>
      <c r="C1047" s="152"/>
      <c r="D1047" s="153"/>
      <c r="E1047" s="169" t="str">
        <f>Inputs!E$233</f>
        <v>WHT on services incentive rate (benchmark)</v>
      </c>
      <c r="F1047" s="169" t="str">
        <f>Inputs!F$233</f>
        <v>%</v>
      </c>
      <c r="G1047" s="169">
        <f>Inputs!G$233</f>
        <v>0</v>
      </c>
      <c r="H1047" s="155"/>
      <c r="I1047" s="180"/>
      <c r="J1047" s="180"/>
      <c r="K1047" s="180"/>
      <c r="L1047" s="180"/>
      <c r="M1047" s="180"/>
      <c r="N1047" s="180"/>
      <c r="O1047" s="180"/>
      <c r="P1047" s="180"/>
      <c r="Q1047" s="180"/>
      <c r="R1047" s="180"/>
      <c r="S1047" s="180"/>
      <c r="T1047" s="180"/>
      <c r="U1047" s="180"/>
      <c r="V1047" s="180"/>
      <c r="W1047" s="180"/>
      <c r="X1047" s="180"/>
      <c r="Y1047" s="180"/>
      <c r="Z1047" s="180"/>
      <c r="AA1047" s="180"/>
      <c r="AB1047" s="180"/>
      <c r="AC1047" s="180"/>
      <c r="AD1047" s="180"/>
      <c r="AE1047" s="180"/>
      <c r="AF1047" s="180"/>
      <c r="AG1047" s="180"/>
      <c r="AH1047" s="180"/>
      <c r="AI1047" s="180"/>
    </row>
    <row r="1048" spans="1:35" s="84" customFormat="1" x14ac:dyDescent="0.35">
      <c r="A1048" s="4"/>
      <c r="B1048" s="4"/>
      <c r="C1048" s="80"/>
      <c r="D1048" s="81"/>
      <c r="E1048" s="84" t="str">
        <f>E$1039</f>
        <v>WHT on services incentive rate flag (benchmark)</v>
      </c>
      <c r="F1048" s="84" t="str">
        <f>F$1039</f>
        <v>flag</v>
      </c>
      <c r="G1048" s="147"/>
      <c r="H1048" s="147"/>
      <c r="I1048" s="84">
        <f>I$1039</f>
        <v>0</v>
      </c>
      <c r="J1048" s="178"/>
      <c r="K1048" s="84">
        <f t="shared" ref="K1048:AI1048" si="396">K$1039</f>
        <v>0</v>
      </c>
      <c r="L1048" s="84">
        <f t="shared" si="396"/>
        <v>0</v>
      </c>
      <c r="M1048" s="84">
        <f t="shared" si="396"/>
        <v>0</v>
      </c>
      <c r="N1048" s="84">
        <f t="shared" si="396"/>
        <v>0</v>
      </c>
      <c r="O1048" s="84">
        <f t="shared" si="396"/>
        <v>0</v>
      </c>
      <c r="P1048" s="84">
        <f t="shared" si="396"/>
        <v>0</v>
      </c>
      <c r="Q1048" s="84">
        <f t="shared" si="396"/>
        <v>0</v>
      </c>
      <c r="R1048" s="84">
        <f t="shared" si="396"/>
        <v>0</v>
      </c>
      <c r="S1048" s="84">
        <f t="shared" si="396"/>
        <v>0</v>
      </c>
      <c r="T1048" s="84">
        <f t="shared" si="396"/>
        <v>0</v>
      </c>
      <c r="U1048" s="84">
        <f t="shared" si="396"/>
        <v>0</v>
      </c>
      <c r="V1048" s="84">
        <f t="shared" si="396"/>
        <v>0</v>
      </c>
      <c r="W1048" s="84">
        <f t="shared" si="396"/>
        <v>0</v>
      </c>
      <c r="X1048" s="84">
        <f t="shared" si="396"/>
        <v>0</v>
      </c>
      <c r="Y1048" s="84">
        <f t="shared" si="396"/>
        <v>0</v>
      </c>
      <c r="Z1048" s="84">
        <f t="shared" si="396"/>
        <v>0</v>
      </c>
      <c r="AA1048" s="84">
        <f t="shared" si="396"/>
        <v>0</v>
      </c>
      <c r="AB1048" s="84">
        <f t="shared" si="396"/>
        <v>0</v>
      </c>
      <c r="AC1048" s="84">
        <f t="shared" si="396"/>
        <v>0</v>
      </c>
      <c r="AD1048" s="84">
        <f t="shared" si="396"/>
        <v>0</v>
      </c>
      <c r="AE1048" s="84">
        <f t="shared" si="396"/>
        <v>0</v>
      </c>
      <c r="AF1048" s="84">
        <f t="shared" si="396"/>
        <v>0</v>
      </c>
      <c r="AG1048" s="84">
        <f t="shared" si="396"/>
        <v>0</v>
      </c>
      <c r="AH1048" s="84">
        <f t="shared" si="396"/>
        <v>0</v>
      </c>
      <c r="AI1048" s="84">
        <f t="shared" si="396"/>
        <v>0</v>
      </c>
    </row>
    <row r="1049" spans="1:35" s="154" customFormat="1" x14ac:dyDescent="0.35">
      <c r="A1049" s="15"/>
      <c r="B1049" s="15"/>
      <c r="C1049" s="152"/>
      <c r="D1049" s="153"/>
      <c r="E1049" s="169" t="str">
        <f>Inputs!E$232</f>
        <v>WHT on services standard rate (benchmark)</v>
      </c>
      <c r="F1049" s="169" t="str">
        <f>Inputs!F$232</f>
        <v>%</v>
      </c>
      <c r="G1049" s="169">
        <f>Inputs!G$232</f>
        <v>0.15</v>
      </c>
      <c r="H1049" s="155"/>
      <c r="I1049" s="180"/>
      <c r="J1049" s="180"/>
      <c r="K1049" s="180"/>
      <c r="L1049" s="180"/>
      <c r="M1049" s="180"/>
      <c r="N1049" s="180"/>
      <c r="O1049" s="180"/>
      <c r="P1049" s="180"/>
      <c r="Q1049" s="180"/>
      <c r="R1049" s="180"/>
      <c r="S1049" s="180"/>
      <c r="T1049" s="180"/>
      <c r="U1049" s="180"/>
      <c r="V1049" s="180"/>
      <c r="W1049" s="180"/>
      <c r="X1049" s="180"/>
      <c r="Y1049" s="180"/>
      <c r="Z1049" s="180"/>
      <c r="AA1049" s="180"/>
      <c r="AB1049" s="180"/>
      <c r="AC1049" s="180"/>
      <c r="AD1049" s="180"/>
      <c r="AE1049" s="180"/>
      <c r="AF1049" s="180"/>
      <c r="AG1049" s="180"/>
      <c r="AH1049" s="180"/>
      <c r="AI1049" s="180"/>
    </row>
    <row r="1050" spans="1:35" x14ac:dyDescent="0.35">
      <c r="E1050" s="46" t="str">
        <f>E$1043</f>
        <v>WHT on services standard period flag (benchmark)</v>
      </c>
      <c r="F1050" s="46" t="str">
        <f>F$1043</f>
        <v>flag</v>
      </c>
      <c r="I1050" s="46">
        <f>I$1043</f>
        <v>25</v>
      </c>
      <c r="K1050" s="46">
        <f t="shared" ref="K1050:AI1050" si="397">K$1043</f>
        <v>1</v>
      </c>
      <c r="L1050" s="46">
        <f t="shared" si="397"/>
        <v>1</v>
      </c>
      <c r="M1050" s="46">
        <f t="shared" si="397"/>
        <v>1</v>
      </c>
      <c r="N1050" s="46">
        <f t="shared" si="397"/>
        <v>1</v>
      </c>
      <c r="O1050" s="46">
        <f t="shared" si="397"/>
        <v>1</v>
      </c>
      <c r="P1050" s="46">
        <f t="shared" si="397"/>
        <v>1</v>
      </c>
      <c r="Q1050" s="46">
        <f t="shared" si="397"/>
        <v>1</v>
      </c>
      <c r="R1050" s="46">
        <f t="shared" si="397"/>
        <v>1</v>
      </c>
      <c r="S1050" s="46">
        <f t="shared" si="397"/>
        <v>1</v>
      </c>
      <c r="T1050" s="46">
        <f t="shared" si="397"/>
        <v>1</v>
      </c>
      <c r="U1050" s="46">
        <f t="shared" si="397"/>
        <v>1</v>
      </c>
      <c r="V1050" s="46">
        <f t="shared" si="397"/>
        <v>1</v>
      </c>
      <c r="W1050" s="46">
        <f t="shared" si="397"/>
        <v>1</v>
      </c>
      <c r="X1050" s="46">
        <f t="shared" si="397"/>
        <v>1</v>
      </c>
      <c r="Y1050" s="46">
        <f t="shared" si="397"/>
        <v>1</v>
      </c>
      <c r="Z1050" s="46">
        <f t="shared" si="397"/>
        <v>1</v>
      </c>
      <c r="AA1050" s="46">
        <f t="shared" si="397"/>
        <v>1</v>
      </c>
      <c r="AB1050" s="46">
        <f t="shared" si="397"/>
        <v>1</v>
      </c>
      <c r="AC1050" s="46">
        <f t="shared" si="397"/>
        <v>1</v>
      </c>
      <c r="AD1050" s="46">
        <f t="shared" si="397"/>
        <v>1</v>
      </c>
      <c r="AE1050" s="46">
        <f t="shared" si="397"/>
        <v>1</v>
      </c>
      <c r="AF1050" s="46">
        <f t="shared" si="397"/>
        <v>1</v>
      </c>
      <c r="AG1050" s="46">
        <f t="shared" si="397"/>
        <v>1</v>
      </c>
      <c r="AH1050" s="46">
        <f t="shared" si="397"/>
        <v>1</v>
      </c>
      <c r="AI1050" s="46">
        <f t="shared" si="397"/>
        <v>1</v>
      </c>
    </row>
    <row r="1051" spans="1:35" x14ac:dyDescent="0.35">
      <c r="E1051" s="46" t="s">
        <v>751</v>
      </c>
      <c r="F1051" s="46" t="s">
        <v>641</v>
      </c>
      <c r="I1051" s="178">
        <f>SUM(K1051:AI1051)</f>
        <v>22.363894985486919</v>
      </c>
      <c r="J1051" s="178"/>
      <c r="K1051" s="178">
        <f>(K1046*$G1047*K1048)+(K1046*$G1049*K1050)</f>
        <v>2.4</v>
      </c>
      <c r="L1051" s="178">
        <f t="shared" ref="L1051:AI1051" si="398">(L1046*$G1047*L1048)+(L1046*$G1049*L1050)</f>
        <v>2.448</v>
      </c>
      <c r="M1051" s="178">
        <f t="shared" si="398"/>
        <v>0.8193149999999999</v>
      </c>
      <c r="N1051" s="178">
        <f t="shared" si="398"/>
        <v>0.83570129999999987</v>
      </c>
      <c r="O1051" s="178">
        <f t="shared" si="398"/>
        <v>0.85241532599999992</v>
      </c>
      <c r="P1051" s="178">
        <f t="shared" si="398"/>
        <v>0.86946363252000003</v>
      </c>
      <c r="Q1051" s="178">
        <f t="shared" si="398"/>
        <v>0.88685290517040005</v>
      </c>
      <c r="R1051" s="178">
        <f t="shared" si="398"/>
        <v>0.90458996327380781</v>
      </c>
      <c r="S1051" s="178">
        <f t="shared" si="398"/>
        <v>0.92268176253928413</v>
      </c>
      <c r="T1051" s="178">
        <f t="shared" si="398"/>
        <v>0.94113539779006972</v>
      </c>
      <c r="U1051" s="178">
        <f t="shared" si="398"/>
        <v>0.95995810574587115</v>
      </c>
      <c r="V1051" s="178">
        <f t="shared" si="398"/>
        <v>0.97915726786078838</v>
      </c>
      <c r="W1051" s="178">
        <f t="shared" si="398"/>
        <v>0.99874041321800433</v>
      </c>
      <c r="X1051" s="178">
        <f t="shared" si="398"/>
        <v>1.0187152214823643</v>
      </c>
      <c r="Y1051" s="178">
        <f t="shared" si="398"/>
        <v>1.0390895259120119</v>
      </c>
      <c r="Z1051" s="178">
        <f t="shared" si="398"/>
        <v>1.0598713164302518</v>
      </c>
      <c r="AA1051" s="178">
        <f t="shared" si="398"/>
        <v>1.081068742758857</v>
      </c>
      <c r="AB1051" s="178">
        <f t="shared" si="398"/>
        <v>1.1026901176140342</v>
      </c>
      <c r="AC1051" s="178">
        <f t="shared" si="398"/>
        <v>1.1247439199663147</v>
      </c>
      <c r="AD1051" s="178">
        <f t="shared" si="398"/>
        <v>1.1197050672048645</v>
      </c>
      <c r="AE1051" s="178">
        <f t="shared" si="398"/>
        <v>0</v>
      </c>
      <c r="AF1051" s="178">
        <f t="shared" si="398"/>
        <v>0</v>
      </c>
      <c r="AG1051" s="178">
        <f t="shared" si="398"/>
        <v>0</v>
      </c>
      <c r="AH1051" s="178">
        <f t="shared" si="398"/>
        <v>0</v>
      </c>
      <c r="AI1051" s="178">
        <f t="shared" si="398"/>
        <v>0</v>
      </c>
    </row>
    <row r="1052" spans="1:35" x14ac:dyDescent="0.35">
      <c r="I1052" s="46"/>
      <c r="K1052" s="46"/>
      <c r="L1052" s="46"/>
      <c r="M1052" s="46"/>
      <c r="N1052" s="46"/>
      <c r="O1052" s="46"/>
      <c r="P1052" s="46"/>
      <c r="Q1052" s="46"/>
      <c r="R1052" s="46"/>
      <c r="S1052" s="46"/>
      <c r="T1052" s="46"/>
      <c r="U1052" s="46"/>
      <c r="V1052" s="46"/>
      <c r="W1052" s="46"/>
      <c r="X1052" s="46"/>
      <c r="Y1052" s="46"/>
      <c r="Z1052" s="46"/>
      <c r="AA1052" s="46"/>
      <c r="AB1052" s="46"/>
      <c r="AC1052" s="46"/>
      <c r="AD1052" s="46"/>
      <c r="AE1052" s="46"/>
      <c r="AF1052" s="46"/>
    </row>
    <row r="1053" spans="1:35" x14ac:dyDescent="0.35">
      <c r="D1053" s="87" t="s">
        <v>46</v>
      </c>
      <c r="I1053" s="46"/>
      <c r="K1053" s="46"/>
      <c r="L1053" s="46"/>
      <c r="M1053" s="46"/>
      <c r="N1053" s="46"/>
      <c r="O1053" s="46"/>
      <c r="P1053" s="46"/>
      <c r="Q1053" s="46"/>
      <c r="R1053" s="46"/>
      <c r="S1053" s="46"/>
      <c r="T1053" s="46"/>
      <c r="U1053" s="46"/>
      <c r="V1053" s="46"/>
      <c r="W1053" s="46"/>
      <c r="X1053" s="46"/>
      <c r="Y1053" s="46"/>
      <c r="Z1053" s="46"/>
      <c r="AA1053" s="46"/>
      <c r="AB1053" s="46"/>
      <c r="AC1053" s="46"/>
      <c r="AD1053" s="46"/>
      <c r="AE1053" s="46"/>
      <c r="AF1053" s="46"/>
    </row>
    <row r="1054" spans="1:35" x14ac:dyDescent="0.35">
      <c r="E1054" s="46" t="str">
        <f>E$1051</f>
        <v>WHT on services in nominal terms (benchmark)</v>
      </c>
      <c r="F1054" s="46" t="str">
        <f>F$1051</f>
        <v>M$, nominal</v>
      </c>
      <c r="I1054" s="178">
        <f>I$1051</f>
        <v>22.363894985486919</v>
      </c>
      <c r="J1054" s="178"/>
      <c r="K1054" s="178">
        <f t="shared" ref="K1054:AI1054" si="399">K$1051</f>
        <v>2.4</v>
      </c>
      <c r="L1054" s="178">
        <f t="shared" si="399"/>
        <v>2.448</v>
      </c>
      <c r="M1054" s="178">
        <f t="shared" si="399"/>
        <v>0.8193149999999999</v>
      </c>
      <c r="N1054" s="178">
        <f t="shared" si="399"/>
        <v>0.83570129999999987</v>
      </c>
      <c r="O1054" s="178">
        <f t="shared" si="399"/>
        <v>0.85241532599999992</v>
      </c>
      <c r="P1054" s="178">
        <f t="shared" si="399"/>
        <v>0.86946363252000003</v>
      </c>
      <c r="Q1054" s="178">
        <f t="shared" si="399"/>
        <v>0.88685290517040005</v>
      </c>
      <c r="R1054" s="178">
        <f t="shared" si="399"/>
        <v>0.90458996327380781</v>
      </c>
      <c r="S1054" s="178">
        <f t="shared" si="399"/>
        <v>0.92268176253928413</v>
      </c>
      <c r="T1054" s="178">
        <f t="shared" si="399"/>
        <v>0.94113539779006972</v>
      </c>
      <c r="U1054" s="178">
        <f t="shared" si="399"/>
        <v>0.95995810574587115</v>
      </c>
      <c r="V1054" s="178">
        <f t="shared" si="399"/>
        <v>0.97915726786078838</v>
      </c>
      <c r="W1054" s="178">
        <f t="shared" si="399"/>
        <v>0.99874041321800433</v>
      </c>
      <c r="X1054" s="178">
        <f t="shared" si="399"/>
        <v>1.0187152214823643</v>
      </c>
      <c r="Y1054" s="178">
        <f t="shared" si="399"/>
        <v>1.0390895259120119</v>
      </c>
      <c r="Z1054" s="178">
        <f t="shared" si="399"/>
        <v>1.0598713164302518</v>
      </c>
      <c r="AA1054" s="178">
        <f t="shared" si="399"/>
        <v>1.081068742758857</v>
      </c>
      <c r="AB1054" s="178">
        <f t="shared" si="399"/>
        <v>1.1026901176140342</v>
      </c>
      <c r="AC1054" s="178">
        <f t="shared" si="399"/>
        <v>1.1247439199663147</v>
      </c>
      <c r="AD1054" s="178">
        <f t="shared" si="399"/>
        <v>1.1197050672048645</v>
      </c>
      <c r="AE1054" s="178">
        <f t="shared" si="399"/>
        <v>0</v>
      </c>
      <c r="AF1054" s="178">
        <f t="shared" si="399"/>
        <v>0</v>
      </c>
      <c r="AG1054" s="178">
        <f t="shared" si="399"/>
        <v>0</v>
      </c>
      <c r="AH1054" s="178">
        <f t="shared" si="399"/>
        <v>0</v>
      </c>
      <c r="AI1054" s="178">
        <f t="shared" si="399"/>
        <v>0</v>
      </c>
    </row>
    <row r="1055" spans="1:35" s="154" customFormat="1" x14ac:dyDescent="0.35">
      <c r="A1055" s="15"/>
      <c r="B1055" s="15"/>
      <c r="C1055" s="152"/>
      <c r="D1055" s="153"/>
      <c r="E1055" s="154" t="str">
        <f>'T&amp;E'!E$32</f>
        <v>Inflation factor</v>
      </c>
      <c r="F1055" s="154" t="str">
        <f>'T&amp;E'!F$32</f>
        <v>index</v>
      </c>
      <c r="G1055" s="155"/>
      <c r="H1055" s="155"/>
      <c r="I1055" s="180"/>
      <c r="J1055" s="180"/>
      <c r="K1055" s="203">
        <f>'T&amp;E'!K$32</f>
        <v>1</v>
      </c>
      <c r="L1055" s="203">
        <f>'T&amp;E'!L$32</f>
        <v>1.02</v>
      </c>
      <c r="M1055" s="203">
        <f>'T&amp;E'!M$32</f>
        <v>1.0404</v>
      </c>
      <c r="N1055" s="203">
        <f>'T&amp;E'!N$32</f>
        <v>1.0612079999999999</v>
      </c>
      <c r="O1055" s="203">
        <f>'T&amp;E'!O$32</f>
        <v>1.08243216</v>
      </c>
      <c r="P1055" s="203">
        <f>'T&amp;E'!P$32</f>
        <v>1.1040808032</v>
      </c>
      <c r="Q1055" s="203">
        <f>'T&amp;E'!Q$32</f>
        <v>1.1261624192640001</v>
      </c>
      <c r="R1055" s="203">
        <f>'T&amp;E'!R$32</f>
        <v>1.1486856676492798</v>
      </c>
      <c r="S1055" s="203">
        <f>'T&amp;E'!S$32</f>
        <v>1.1716593810022655</v>
      </c>
      <c r="T1055" s="203">
        <f>'T&amp;E'!T$32</f>
        <v>1.1950925686223108</v>
      </c>
      <c r="U1055" s="203">
        <f>'T&amp;E'!U$32</f>
        <v>1.2189944199947571</v>
      </c>
      <c r="V1055" s="203">
        <f>'T&amp;E'!V$32</f>
        <v>1.243374308394652</v>
      </c>
      <c r="W1055" s="203">
        <f>'T&amp;E'!W$32</f>
        <v>1.2682417945625453</v>
      </c>
      <c r="X1055" s="203">
        <f>'T&amp;E'!X$32</f>
        <v>1.2936066304537961</v>
      </c>
      <c r="Y1055" s="203">
        <f>'T&amp;E'!Y$32</f>
        <v>1.3194787630628722</v>
      </c>
      <c r="Z1055" s="203">
        <f>'T&amp;E'!Z$32</f>
        <v>1.3458683383241292</v>
      </c>
      <c r="AA1055" s="203">
        <f>'T&amp;E'!AA$32</f>
        <v>1.372785705090612</v>
      </c>
      <c r="AB1055" s="203">
        <f>'T&amp;E'!AB$32</f>
        <v>1.4002414191924244</v>
      </c>
      <c r="AC1055" s="203">
        <f>'T&amp;E'!AC$32</f>
        <v>1.4282462475762727</v>
      </c>
      <c r="AD1055" s="203">
        <f>'T&amp;E'!AD$32</f>
        <v>1.4568111725277981</v>
      </c>
      <c r="AE1055" s="203">
        <f>'T&amp;E'!AE$32</f>
        <v>1.4859473959783542</v>
      </c>
      <c r="AF1055" s="203">
        <f>'T&amp;E'!AF$32</f>
        <v>1.5156663438979212</v>
      </c>
      <c r="AG1055" s="203">
        <f>'T&amp;E'!AG$32</f>
        <v>1.5459796707758797</v>
      </c>
      <c r="AH1055" s="203">
        <f>'T&amp;E'!AH$32</f>
        <v>1.576899264191397</v>
      </c>
      <c r="AI1055" s="203">
        <f>'T&amp;E'!AI$32</f>
        <v>1.608437249475225</v>
      </c>
    </row>
    <row r="1056" spans="1:35" s="162" customFormat="1" x14ac:dyDescent="0.35">
      <c r="A1056" s="35"/>
      <c r="B1056" s="35"/>
      <c r="C1056" s="160"/>
      <c r="D1056" s="161"/>
      <c r="E1056" s="162" t="s">
        <v>294</v>
      </c>
      <c r="F1056" s="162" t="s">
        <v>88</v>
      </c>
      <c r="G1056" s="163"/>
      <c r="H1056" s="163"/>
      <c r="I1056" s="433">
        <f>SUM(K1056:AI1056)</f>
        <v>18.956099999999999</v>
      </c>
      <c r="J1056" s="433"/>
      <c r="K1056" s="433">
        <f>K1054/K1055</f>
        <v>2.4</v>
      </c>
      <c r="L1056" s="433">
        <f t="shared" ref="L1056:AI1056" si="400">L1054/L1055</f>
        <v>2.4</v>
      </c>
      <c r="M1056" s="433">
        <f t="shared" si="400"/>
        <v>0.78749999999999987</v>
      </c>
      <c r="N1056" s="433">
        <f t="shared" si="400"/>
        <v>0.78749999999999998</v>
      </c>
      <c r="O1056" s="433">
        <f t="shared" si="400"/>
        <v>0.78749999999999998</v>
      </c>
      <c r="P1056" s="433">
        <f t="shared" si="400"/>
        <v>0.78749999999999998</v>
      </c>
      <c r="Q1056" s="433">
        <f t="shared" si="400"/>
        <v>0.78749999999999998</v>
      </c>
      <c r="R1056" s="433">
        <f t="shared" si="400"/>
        <v>0.78749999999999998</v>
      </c>
      <c r="S1056" s="433">
        <f t="shared" si="400"/>
        <v>0.78749999999999998</v>
      </c>
      <c r="T1056" s="433">
        <f t="shared" si="400"/>
        <v>0.78749999999999998</v>
      </c>
      <c r="U1056" s="433">
        <f t="shared" si="400"/>
        <v>0.78749999999999998</v>
      </c>
      <c r="V1056" s="433">
        <f t="shared" si="400"/>
        <v>0.78749999999999998</v>
      </c>
      <c r="W1056" s="433">
        <f t="shared" si="400"/>
        <v>0.78749999999999998</v>
      </c>
      <c r="X1056" s="433">
        <f t="shared" si="400"/>
        <v>0.78749999999999987</v>
      </c>
      <c r="Y1056" s="433">
        <f t="shared" si="400"/>
        <v>0.78750000000000009</v>
      </c>
      <c r="Z1056" s="433">
        <f t="shared" si="400"/>
        <v>0.78749999999999998</v>
      </c>
      <c r="AA1056" s="433">
        <f t="shared" si="400"/>
        <v>0.78749999999999998</v>
      </c>
      <c r="AB1056" s="433">
        <f t="shared" si="400"/>
        <v>0.78749999999999998</v>
      </c>
      <c r="AC1056" s="433">
        <f t="shared" si="400"/>
        <v>0.78749999999999998</v>
      </c>
      <c r="AD1056" s="433">
        <f t="shared" si="400"/>
        <v>0.76859999999999917</v>
      </c>
      <c r="AE1056" s="433">
        <f t="shared" si="400"/>
        <v>0</v>
      </c>
      <c r="AF1056" s="433">
        <f t="shared" si="400"/>
        <v>0</v>
      </c>
      <c r="AG1056" s="433">
        <f t="shared" si="400"/>
        <v>0</v>
      </c>
      <c r="AH1056" s="433">
        <f t="shared" si="400"/>
        <v>0</v>
      </c>
      <c r="AI1056" s="433">
        <f t="shared" si="400"/>
        <v>0</v>
      </c>
    </row>
    <row r="1057" spans="1:35" s="84" customFormat="1" x14ac:dyDescent="0.35">
      <c r="A1057" s="4"/>
      <c r="B1057" s="4"/>
      <c r="C1057" s="80"/>
      <c r="D1057" s="81"/>
      <c r="G1057" s="147"/>
      <c r="H1057" s="147"/>
      <c r="I1057" s="178"/>
      <c r="J1057" s="178"/>
      <c r="K1057" s="178"/>
      <c r="L1057" s="178"/>
      <c r="M1057" s="178"/>
      <c r="N1057" s="178"/>
      <c r="O1057" s="178"/>
      <c r="P1057" s="178"/>
      <c r="Q1057" s="178"/>
      <c r="R1057" s="178"/>
      <c r="S1057" s="178"/>
      <c r="T1057" s="178"/>
      <c r="U1057" s="178"/>
      <c r="V1057" s="178"/>
      <c r="W1057" s="178"/>
      <c r="X1057" s="178"/>
      <c r="Y1057" s="178"/>
      <c r="Z1057" s="178"/>
      <c r="AA1057" s="178"/>
      <c r="AB1057" s="178"/>
      <c r="AC1057" s="178"/>
      <c r="AD1057" s="178"/>
      <c r="AE1057" s="178"/>
      <c r="AF1057" s="178"/>
      <c r="AG1057" s="178"/>
      <c r="AH1057" s="178"/>
      <c r="AI1057" s="178"/>
    </row>
    <row r="1058" spans="1:35" s="84" customFormat="1" x14ac:dyDescent="0.35">
      <c r="A1058" s="4"/>
      <c r="B1058" s="4"/>
      <c r="C1058" s="80"/>
      <c r="D1058" s="81" t="s">
        <v>371</v>
      </c>
      <c r="G1058" s="147"/>
      <c r="H1058" s="147"/>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row>
    <row r="1059" spans="1:35" s="84" customFormat="1" x14ac:dyDescent="0.35">
      <c r="A1059" s="4"/>
      <c r="B1059" s="4"/>
      <c r="C1059" s="80"/>
      <c r="D1059" s="81"/>
      <c r="E1059" s="84" t="str">
        <f>E$1056</f>
        <v>WHT on services (benchmark)</v>
      </c>
      <c r="F1059" s="84" t="str">
        <f>F$1056</f>
        <v>M$</v>
      </c>
      <c r="G1059" s="147"/>
      <c r="H1059" s="147"/>
      <c r="I1059" s="178">
        <f>I$1056</f>
        <v>18.956099999999999</v>
      </c>
      <c r="J1059" s="178"/>
      <c r="K1059" s="178">
        <f t="shared" ref="K1059:AI1059" si="401">K$1056</f>
        <v>2.4</v>
      </c>
      <c r="L1059" s="178">
        <f t="shared" si="401"/>
        <v>2.4</v>
      </c>
      <c r="M1059" s="178">
        <f t="shared" si="401"/>
        <v>0.78749999999999987</v>
      </c>
      <c r="N1059" s="178">
        <f t="shared" si="401"/>
        <v>0.78749999999999998</v>
      </c>
      <c r="O1059" s="178">
        <f t="shared" si="401"/>
        <v>0.78749999999999998</v>
      </c>
      <c r="P1059" s="178">
        <f t="shared" si="401"/>
        <v>0.78749999999999998</v>
      </c>
      <c r="Q1059" s="178">
        <f t="shared" si="401"/>
        <v>0.78749999999999998</v>
      </c>
      <c r="R1059" s="178">
        <f t="shared" si="401"/>
        <v>0.78749999999999998</v>
      </c>
      <c r="S1059" s="178">
        <f t="shared" si="401"/>
        <v>0.78749999999999998</v>
      </c>
      <c r="T1059" s="178">
        <f t="shared" si="401"/>
        <v>0.78749999999999998</v>
      </c>
      <c r="U1059" s="178">
        <f t="shared" si="401"/>
        <v>0.78749999999999998</v>
      </c>
      <c r="V1059" s="178">
        <f t="shared" si="401"/>
        <v>0.78749999999999998</v>
      </c>
      <c r="W1059" s="178">
        <f t="shared" si="401"/>
        <v>0.78749999999999998</v>
      </c>
      <c r="X1059" s="178">
        <f t="shared" si="401"/>
        <v>0.78749999999999987</v>
      </c>
      <c r="Y1059" s="178">
        <f t="shared" si="401"/>
        <v>0.78750000000000009</v>
      </c>
      <c r="Z1059" s="178">
        <f t="shared" si="401"/>
        <v>0.78749999999999998</v>
      </c>
      <c r="AA1059" s="178">
        <f t="shared" si="401"/>
        <v>0.78749999999999998</v>
      </c>
      <c r="AB1059" s="178">
        <f t="shared" si="401"/>
        <v>0.78749999999999998</v>
      </c>
      <c r="AC1059" s="178">
        <f t="shared" si="401"/>
        <v>0.78749999999999998</v>
      </c>
      <c r="AD1059" s="178">
        <f t="shared" si="401"/>
        <v>0.76859999999999917</v>
      </c>
      <c r="AE1059" s="178">
        <f t="shared" si="401"/>
        <v>0</v>
      </c>
      <c r="AF1059" s="178">
        <f t="shared" si="401"/>
        <v>0</v>
      </c>
      <c r="AG1059" s="178">
        <f t="shared" si="401"/>
        <v>0</v>
      </c>
      <c r="AH1059" s="178">
        <f t="shared" si="401"/>
        <v>0</v>
      </c>
      <c r="AI1059" s="178">
        <f t="shared" si="401"/>
        <v>0</v>
      </c>
    </row>
    <row r="1060" spans="1:35" s="162" customFormat="1" x14ac:dyDescent="0.35">
      <c r="A1060" s="35"/>
      <c r="B1060" s="35"/>
      <c r="C1060" s="160"/>
      <c r="D1060" s="161"/>
      <c r="E1060" s="162" t="s">
        <v>449</v>
      </c>
      <c r="F1060" s="162" t="s">
        <v>88</v>
      </c>
      <c r="G1060" s="433">
        <f>SUM(K1059:AI1059)</f>
        <v>18.956099999999999</v>
      </c>
      <c r="H1060" s="163"/>
      <c r="I1060" s="433"/>
      <c r="J1060" s="433"/>
      <c r="K1060" s="433"/>
      <c r="L1060" s="433"/>
      <c r="M1060" s="433"/>
      <c r="N1060" s="433"/>
      <c r="O1060" s="433"/>
      <c r="P1060" s="433"/>
      <c r="Q1060" s="433"/>
      <c r="R1060" s="433"/>
      <c r="S1060" s="433"/>
      <c r="T1060" s="433"/>
      <c r="U1060" s="433"/>
      <c r="V1060" s="433"/>
      <c r="W1060" s="433"/>
      <c r="X1060" s="433"/>
      <c r="Y1060" s="433"/>
      <c r="Z1060" s="433"/>
      <c r="AA1060" s="433"/>
      <c r="AB1060" s="433"/>
      <c r="AC1060" s="433"/>
      <c r="AD1060" s="433"/>
      <c r="AE1060" s="433"/>
      <c r="AF1060" s="433"/>
      <c r="AG1060" s="433"/>
      <c r="AH1060" s="433"/>
      <c r="AI1060" s="433"/>
    </row>
    <row r="1061" spans="1:35" s="84" customFormat="1" x14ac:dyDescent="0.35">
      <c r="A1061" s="4"/>
      <c r="B1061" s="4"/>
      <c r="C1061" s="80"/>
      <c r="D1061" s="81"/>
      <c r="G1061" s="147"/>
      <c r="H1061" s="147"/>
      <c r="I1061" s="178"/>
      <c r="J1061" s="178"/>
      <c r="K1061" s="178"/>
      <c r="L1061" s="178"/>
      <c r="M1061" s="178"/>
      <c r="N1061" s="178"/>
      <c r="O1061" s="178"/>
      <c r="P1061" s="178"/>
      <c r="Q1061" s="178"/>
      <c r="R1061" s="178"/>
      <c r="S1061" s="178"/>
      <c r="T1061" s="178"/>
      <c r="U1061" s="178"/>
      <c r="V1061" s="178"/>
      <c r="W1061" s="178"/>
      <c r="X1061" s="178"/>
      <c r="Y1061" s="178"/>
      <c r="Z1061" s="178"/>
      <c r="AA1061" s="178"/>
      <c r="AB1061" s="178"/>
      <c r="AC1061" s="178"/>
      <c r="AD1061" s="178"/>
      <c r="AE1061" s="178"/>
      <c r="AF1061" s="178"/>
      <c r="AG1061" s="178"/>
      <c r="AH1061" s="178"/>
      <c r="AI1061" s="178"/>
    </row>
    <row r="1062" spans="1:35" s="84" customFormat="1" x14ac:dyDescent="0.35">
      <c r="A1062" s="4"/>
      <c r="B1062" s="4"/>
      <c r="C1062" s="80"/>
      <c r="D1062" s="81" t="s">
        <v>380</v>
      </c>
      <c r="G1062" s="147"/>
      <c r="H1062" s="147"/>
      <c r="I1062" s="178"/>
      <c r="J1062" s="178"/>
      <c r="K1062" s="178"/>
      <c r="L1062" s="178"/>
      <c r="M1062" s="178"/>
      <c r="N1062" s="178"/>
      <c r="O1062" s="178"/>
      <c r="P1062" s="178"/>
      <c r="Q1062" s="178"/>
      <c r="R1062" s="178"/>
      <c r="S1062" s="178"/>
      <c r="T1062" s="178"/>
      <c r="U1062" s="178"/>
      <c r="V1062" s="178"/>
      <c r="W1062" s="178"/>
      <c r="X1062" s="178"/>
      <c r="Y1062" s="178"/>
      <c r="Z1062" s="178"/>
      <c r="AA1062" s="178"/>
      <c r="AB1062" s="178"/>
      <c r="AC1062" s="178"/>
      <c r="AD1062" s="178"/>
      <c r="AE1062" s="178"/>
      <c r="AF1062" s="178"/>
      <c r="AG1062" s="178"/>
      <c r="AH1062" s="178"/>
      <c r="AI1062" s="178"/>
    </row>
    <row r="1063" spans="1:35" s="84" customFormat="1" x14ac:dyDescent="0.35">
      <c r="A1063" s="4"/>
      <c r="B1063" s="4"/>
      <c r="C1063" s="80"/>
      <c r="D1063" s="81"/>
      <c r="E1063" s="84" t="str">
        <f>E$1056</f>
        <v>WHT on services (benchmark)</v>
      </c>
      <c r="F1063" s="84" t="str">
        <f>F$1056</f>
        <v>M$</v>
      </c>
      <c r="G1063" s="147"/>
      <c r="H1063" s="147"/>
      <c r="I1063" s="178">
        <f>I$1056</f>
        <v>18.956099999999999</v>
      </c>
      <c r="J1063" s="178"/>
      <c r="K1063" s="178">
        <f t="shared" ref="K1063:AI1063" si="402">K$1056</f>
        <v>2.4</v>
      </c>
      <c r="L1063" s="178">
        <f t="shared" si="402"/>
        <v>2.4</v>
      </c>
      <c r="M1063" s="178">
        <f t="shared" si="402"/>
        <v>0.78749999999999987</v>
      </c>
      <c r="N1063" s="178">
        <f t="shared" si="402"/>
        <v>0.78749999999999998</v>
      </c>
      <c r="O1063" s="178">
        <f t="shared" si="402"/>
        <v>0.78749999999999998</v>
      </c>
      <c r="P1063" s="178">
        <f t="shared" si="402"/>
        <v>0.78749999999999998</v>
      </c>
      <c r="Q1063" s="178">
        <f t="shared" si="402"/>
        <v>0.78749999999999998</v>
      </c>
      <c r="R1063" s="178">
        <f t="shared" si="402"/>
        <v>0.78749999999999998</v>
      </c>
      <c r="S1063" s="178">
        <f t="shared" si="402"/>
        <v>0.78749999999999998</v>
      </c>
      <c r="T1063" s="178">
        <f t="shared" si="402"/>
        <v>0.78749999999999998</v>
      </c>
      <c r="U1063" s="178">
        <f t="shared" si="402"/>
        <v>0.78749999999999998</v>
      </c>
      <c r="V1063" s="178">
        <f t="shared" si="402"/>
        <v>0.78749999999999998</v>
      </c>
      <c r="W1063" s="178">
        <f t="shared" si="402"/>
        <v>0.78749999999999998</v>
      </c>
      <c r="X1063" s="178">
        <f t="shared" si="402"/>
        <v>0.78749999999999987</v>
      </c>
      <c r="Y1063" s="178">
        <f t="shared" si="402"/>
        <v>0.78750000000000009</v>
      </c>
      <c r="Z1063" s="178">
        <f t="shared" si="402"/>
        <v>0.78749999999999998</v>
      </c>
      <c r="AA1063" s="178">
        <f t="shared" si="402"/>
        <v>0.78749999999999998</v>
      </c>
      <c r="AB1063" s="178">
        <f t="shared" si="402"/>
        <v>0.78749999999999998</v>
      </c>
      <c r="AC1063" s="178">
        <f t="shared" si="402"/>
        <v>0.78749999999999998</v>
      </c>
      <c r="AD1063" s="178">
        <f t="shared" si="402"/>
        <v>0.76859999999999917</v>
      </c>
      <c r="AE1063" s="178">
        <f t="shared" si="402"/>
        <v>0</v>
      </c>
      <c r="AF1063" s="178">
        <f t="shared" si="402"/>
        <v>0</v>
      </c>
      <c r="AG1063" s="178">
        <f t="shared" si="402"/>
        <v>0</v>
      </c>
      <c r="AH1063" s="178">
        <f t="shared" si="402"/>
        <v>0</v>
      </c>
      <c r="AI1063" s="178">
        <f t="shared" si="402"/>
        <v>0</v>
      </c>
    </row>
    <row r="1064" spans="1:35" s="154" customFormat="1" x14ac:dyDescent="0.35">
      <c r="A1064" s="15"/>
      <c r="B1064" s="15"/>
      <c r="C1064" s="152"/>
      <c r="D1064" s="153"/>
      <c r="E1064" s="154" t="str">
        <f>'T&amp;E'!E$36</f>
        <v>Government discount factor</v>
      </c>
      <c r="F1064" s="154" t="str">
        <f>'T&amp;E'!F$36</f>
        <v>index</v>
      </c>
      <c r="G1064" s="155"/>
      <c r="H1064" s="155"/>
      <c r="I1064" s="180"/>
      <c r="J1064" s="180"/>
      <c r="K1064" s="203">
        <f>'T&amp;E'!K$36</f>
        <v>1</v>
      </c>
      <c r="L1064" s="203">
        <f>'T&amp;E'!L$36</f>
        <v>0.90909090909090906</v>
      </c>
      <c r="M1064" s="203">
        <f>'T&amp;E'!M$36</f>
        <v>0.82644628099173545</v>
      </c>
      <c r="N1064" s="203">
        <f>'T&amp;E'!N$36</f>
        <v>0.75131480090157754</v>
      </c>
      <c r="O1064" s="203">
        <f>'T&amp;E'!O$36</f>
        <v>0.68301345536507052</v>
      </c>
      <c r="P1064" s="203">
        <f>'T&amp;E'!P$36</f>
        <v>0.62092132305915493</v>
      </c>
      <c r="Q1064" s="203">
        <f>'T&amp;E'!Q$36</f>
        <v>0.56447393005377722</v>
      </c>
      <c r="R1064" s="203">
        <f>'T&amp;E'!R$36</f>
        <v>0.51315811823070645</v>
      </c>
      <c r="S1064" s="203">
        <f>'T&amp;E'!S$36</f>
        <v>0.46650738020973315</v>
      </c>
      <c r="T1064" s="203">
        <f>'T&amp;E'!T$36</f>
        <v>0.42409761837248466</v>
      </c>
      <c r="U1064" s="203">
        <f>'T&amp;E'!U$36</f>
        <v>0.38554328942953148</v>
      </c>
      <c r="V1064" s="203">
        <f>'T&amp;E'!V$36</f>
        <v>0.3504938994813922</v>
      </c>
      <c r="W1064" s="203">
        <f>'T&amp;E'!W$36</f>
        <v>0.31863081771035656</v>
      </c>
      <c r="X1064" s="203">
        <f>'T&amp;E'!X$36</f>
        <v>0.28966437973668779</v>
      </c>
      <c r="Y1064" s="203">
        <f>'T&amp;E'!Y$36</f>
        <v>0.26333125430607973</v>
      </c>
      <c r="Z1064" s="203">
        <f>'T&amp;E'!Z$36</f>
        <v>0.23939204936916339</v>
      </c>
      <c r="AA1064" s="203">
        <f>'T&amp;E'!AA$36</f>
        <v>0.21762913579014853</v>
      </c>
      <c r="AB1064" s="203">
        <f>'T&amp;E'!AB$36</f>
        <v>0.19784466890013502</v>
      </c>
      <c r="AC1064" s="203">
        <f>'T&amp;E'!AC$36</f>
        <v>0.17985878990921364</v>
      </c>
      <c r="AD1064" s="203">
        <f>'T&amp;E'!AD$36</f>
        <v>0.16350799082655781</v>
      </c>
      <c r="AE1064" s="203">
        <f>'T&amp;E'!AE$36</f>
        <v>0.14864362802414349</v>
      </c>
      <c r="AF1064" s="203">
        <f>'T&amp;E'!AF$36</f>
        <v>0.13513057093103953</v>
      </c>
      <c r="AG1064" s="203">
        <f>'T&amp;E'!AG$36</f>
        <v>0.12284597357367227</v>
      </c>
      <c r="AH1064" s="203">
        <f>'T&amp;E'!AH$36</f>
        <v>0.11167815779424752</v>
      </c>
      <c r="AI1064" s="203">
        <f>'T&amp;E'!AI$36</f>
        <v>0.10152559799477048</v>
      </c>
    </row>
    <row r="1065" spans="1:35" s="162" customFormat="1" x14ac:dyDescent="0.35">
      <c r="A1065" s="35"/>
      <c r="B1065" s="35"/>
      <c r="C1065" s="160"/>
      <c r="D1065" s="161"/>
      <c r="E1065" s="162" t="s">
        <v>441</v>
      </c>
      <c r="F1065" s="162" t="s">
        <v>230</v>
      </c>
      <c r="G1065" s="163"/>
      <c r="H1065" s="163"/>
      <c r="I1065" s="433">
        <f>SUM(K1065:AI1065)</f>
        <v>10.450193362123322</v>
      </c>
      <c r="J1065" s="433"/>
      <c r="K1065" s="433">
        <f>K1063*K1064</f>
        <v>2.4</v>
      </c>
      <c r="L1065" s="433">
        <f t="shared" ref="L1065:AI1065" si="403">L1063*L1064</f>
        <v>2.1818181818181817</v>
      </c>
      <c r="M1065" s="433">
        <f t="shared" si="403"/>
        <v>0.65082644628099151</v>
      </c>
      <c r="N1065" s="433">
        <f t="shared" si="403"/>
        <v>0.59166040570999234</v>
      </c>
      <c r="O1065" s="433">
        <f t="shared" si="403"/>
        <v>0.53787309609999301</v>
      </c>
      <c r="P1065" s="433">
        <f t="shared" si="403"/>
        <v>0.48897554190908449</v>
      </c>
      <c r="Q1065" s="433">
        <f t="shared" si="403"/>
        <v>0.44452321991734955</v>
      </c>
      <c r="R1065" s="433">
        <f t="shared" si="403"/>
        <v>0.40411201810668129</v>
      </c>
      <c r="S1065" s="433">
        <f t="shared" si="403"/>
        <v>0.36737456191516482</v>
      </c>
      <c r="T1065" s="433">
        <f t="shared" si="403"/>
        <v>0.33397687446833169</v>
      </c>
      <c r="U1065" s="433">
        <f t="shared" si="403"/>
        <v>0.30361534042575605</v>
      </c>
      <c r="V1065" s="433">
        <f t="shared" si="403"/>
        <v>0.27601394584159633</v>
      </c>
      <c r="W1065" s="433">
        <f t="shared" si="403"/>
        <v>0.25092176894690577</v>
      </c>
      <c r="X1065" s="433">
        <f t="shared" si="403"/>
        <v>0.22811069904264161</v>
      </c>
      <c r="Y1065" s="433">
        <f t="shared" si="403"/>
        <v>0.20737336276603782</v>
      </c>
      <c r="Z1065" s="433">
        <f t="shared" si="403"/>
        <v>0.18852123887821617</v>
      </c>
      <c r="AA1065" s="433">
        <f t="shared" si="403"/>
        <v>0.17138294443474197</v>
      </c>
      <c r="AB1065" s="433">
        <f t="shared" si="403"/>
        <v>0.15580267675885634</v>
      </c>
      <c r="AC1065" s="433">
        <f t="shared" si="403"/>
        <v>0.14163879705350574</v>
      </c>
      <c r="AD1065" s="433">
        <f t="shared" si="403"/>
        <v>0.1256722417492922</v>
      </c>
      <c r="AE1065" s="433">
        <f t="shared" si="403"/>
        <v>0</v>
      </c>
      <c r="AF1065" s="433">
        <f t="shared" si="403"/>
        <v>0</v>
      </c>
      <c r="AG1065" s="433">
        <f t="shared" si="403"/>
        <v>0</v>
      </c>
      <c r="AH1065" s="433">
        <f t="shared" si="403"/>
        <v>0</v>
      </c>
      <c r="AI1065" s="433">
        <f t="shared" si="403"/>
        <v>0</v>
      </c>
    </row>
    <row r="1066" spans="1:35" s="84" customFormat="1" x14ac:dyDescent="0.35">
      <c r="A1066" s="4"/>
      <c r="B1066" s="4"/>
      <c r="C1066" s="80"/>
      <c r="D1066" s="81"/>
      <c r="G1066" s="147"/>
      <c r="H1066" s="147"/>
      <c r="I1066" s="178"/>
      <c r="J1066" s="178"/>
      <c r="K1066" s="178"/>
      <c r="L1066" s="178"/>
      <c r="M1066" s="178"/>
      <c r="N1066" s="178"/>
      <c r="O1066" s="178"/>
      <c r="P1066" s="178"/>
      <c r="Q1066" s="178"/>
      <c r="R1066" s="178"/>
      <c r="S1066" s="178"/>
      <c r="T1066" s="178"/>
      <c r="U1066" s="178"/>
      <c r="V1066" s="178"/>
      <c r="W1066" s="178"/>
      <c r="X1066" s="178"/>
      <c r="Y1066" s="178"/>
      <c r="Z1066" s="178"/>
      <c r="AA1066" s="178"/>
      <c r="AB1066" s="178"/>
      <c r="AC1066" s="178"/>
      <c r="AD1066" s="178"/>
      <c r="AE1066" s="178"/>
      <c r="AF1066" s="178"/>
      <c r="AG1066" s="178"/>
      <c r="AH1066" s="178"/>
      <c r="AI1066" s="178"/>
    </row>
    <row r="1067" spans="1:35" s="84" customFormat="1" x14ac:dyDescent="0.35">
      <c r="A1067" s="4"/>
      <c r="B1067" s="4"/>
      <c r="C1067" s="80"/>
      <c r="D1067" s="81" t="s">
        <v>381</v>
      </c>
      <c r="G1067" s="147"/>
      <c r="H1067" s="147"/>
      <c r="I1067" s="178"/>
      <c r="J1067" s="178"/>
      <c r="K1067" s="178"/>
      <c r="L1067" s="178"/>
      <c r="M1067" s="178"/>
      <c r="N1067" s="178"/>
      <c r="O1067" s="178"/>
      <c r="P1067" s="178"/>
      <c r="Q1067" s="178"/>
      <c r="R1067" s="178"/>
      <c r="S1067" s="178"/>
      <c r="T1067" s="178"/>
      <c r="U1067" s="178"/>
      <c r="V1067" s="178"/>
      <c r="W1067" s="178"/>
      <c r="X1067" s="178"/>
      <c r="Y1067" s="178"/>
      <c r="Z1067" s="178"/>
      <c r="AA1067" s="178"/>
      <c r="AB1067" s="178"/>
      <c r="AC1067" s="178"/>
      <c r="AD1067" s="178"/>
      <c r="AE1067" s="178"/>
      <c r="AF1067" s="178"/>
      <c r="AG1067" s="178"/>
      <c r="AH1067" s="178"/>
      <c r="AI1067" s="178"/>
    </row>
    <row r="1068" spans="1:35" s="84" customFormat="1" x14ac:dyDescent="0.35">
      <c r="A1068" s="4"/>
      <c r="B1068" s="4"/>
      <c r="C1068" s="80"/>
      <c r="D1068" s="81"/>
      <c r="E1068" s="84" t="str">
        <f>E$1065</f>
        <v>Discounted WHT on services (benchmark)</v>
      </c>
      <c r="F1068" s="84" t="str">
        <f>F$1065</f>
        <v>M$, discounted</v>
      </c>
      <c r="G1068" s="147"/>
      <c r="H1068" s="147"/>
      <c r="I1068" s="178">
        <f>I$1065</f>
        <v>10.450193362123322</v>
      </c>
      <c r="J1068" s="178"/>
      <c r="K1068" s="178">
        <f t="shared" ref="K1068:AI1068" si="404">K$1065</f>
        <v>2.4</v>
      </c>
      <c r="L1068" s="178">
        <f t="shared" si="404"/>
        <v>2.1818181818181817</v>
      </c>
      <c r="M1068" s="178">
        <f t="shared" si="404"/>
        <v>0.65082644628099151</v>
      </c>
      <c r="N1068" s="178">
        <f t="shared" si="404"/>
        <v>0.59166040570999234</v>
      </c>
      <c r="O1068" s="178">
        <f t="shared" si="404"/>
        <v>0.53787309609999301</v>
      </c>
      <c r="P1068" s="178">
        <f t="shared" si="404"/>
        <v>0.48897554190908449</v>
      </c>
      <c r="Q1068" s="178">
        <f t="shared" si="404"/>
        <v>0.44452321991734955</v>
      </c>
      <c r="R1068" s="178">
        <f t="shared" si="404"/>
        <v>0.40411201810668129</v>
      </c>
      <c r="S1068" s="178">
        <f t="shared" si="404"/>
        <v>0.36737456191516482</v>
      </c>
      <c r="T1068" s="178">
        <f t="shared" si="404"/>
        <v>0.33397687446833169</v>
      </c>
      <c r="U1068" s="178">
        <f t="shared" si="404"/>
        <v>0.30361534042575605</v>
      </c>
      <c r="V1068" s="178">
        <f t="shared" si="404"/>
        <v>0.27601394584159633</v>
      </c>
      <c r="W1068" s="178">
        <f t="shared" si="404"/>
        <v>0.25092176894690577</v>
      </c>
      <c r="X1068" s="178">
        <f t="shared" si="404"/>
        <v>0.22811069904264161</v>
      </c>
      <c r="Y1068" s="178">
        <f t="shared" si="404"/>
        <v>0.20737336276603782</v>
      </c>
      <c r="Z1068" s="178">
        <f t="shared" si="404"/>
        <v>0.18852123887821617</v>
      </c>
      <c r="AA1068" s="178">
        <f t="shared" si="404"/>
        <v>0.17138294443474197</v>
      </c>
      <c r="AB1068" s="178">
        <f t="shared" si="404"/>
        <v>0.15580267675885634</v>
      </c>
      <c r="AC1068" s="178">
        <f t="shared" si="404"/>
        <v>0.14163879705350574</v>
      </c>
      <c r="AD1068" s="178">
        <f t="shared" si="404"/>
        <v>0.1256722417492922</v>
      </c>
      <c r="AE1068" s="178">
        <f t="shared" si="404"/>
        <v>0</v>
      </c>
      <c r="AF1068" s="178">
        <f t="shared" si="404"/>
        <v>0</v>
      </c>
      <c r="AG1068" s="178">
        <f t="shared" si="404"/>
        <v>0</v>
      </c>
      <c r="AH1068" s="178">
        <f t="shared" si="404"/>
        <v>0</v>
      </c>
      <c r="AI1068" s="178">
        <f t="shared" si="404"/>
        <v>0</v>
      </c>
    </row>
    <row r="1069" spans="1:35" s="162" customFormat="1" x14ac:dyDescent="0.35">
      <c r="A1069" s="35"/>
      <c r="B1069" s="35"/>
      <c r="C1069" s="160"/>
      <c r="D1069" s="161"/>
      <c r="E1069" s="162" t="s">
        <v>450</v>
      </c>
      <c r="F1069" s="162" t="s">
        <v>230</v>
      </c>
      <c r="G1069" s="433">
        <f>SUM(K1068:AI1068)</f>
        <v>10.450193362123322</v>
      </c>
      <c r="H1069" s="163"/>
      <c r="J1069" s="433"/>
      <c r="K1069" s="433"/>
      <c r="L1069" s="433"/>
      <c r="M1069" s="433"/>
      <c r="N1069" s="433"/>
      <c r="O1069" s="433"/>
      <c r="P1069" s="433"/>
      <c r="Q1069" s="433"/>
      <c r="R1069" s="433"/>
      <c r="S1069" s="433"/>
      <c r="T1069" s="433"/>
      <c r="U1069" s="433"/>
      <c r="V1069" s="433"/>
      <c r="W1069" s="433"/>
      <c r="X1069" s="433"/>
      <c r="Y1069" s="433"/>
      <c r="Z1069" s="433"/>
      <c r="AA1069" s="433"/>
      <c r="AB1069" s="433"/>
      <c r="AC1069" s="433"/>
      <c r="AD1069" s="433"/>
      <c r="AE1069" s="433"/>
      <c r="AF1069" s="433"/>
      <c r="AG1069" s="433"/>
      <c r="AH1069" s="433"/>
      <c r="AI1069" s="433"/>
    </row>
    <row r="1070" spans="1:35" s="84" customFormat="1" x14ac:dyDescent="0.35">
      <c r="A1070" s="4"/>
      <c r="B1070" s="4"/>
      <c r="C1070" s="80"/>
      <c r="D1070" s="81"/>
      <c r="G1070" s="147"/>
      <c r="H1070" s="147"/>
      <c r="I1070" s="178"/>
      <c r="J1070" s="178"/>
      <c r="K1070" s="178"/>
      <c r="L1070" s="178"/>
      <c r="M1070" s="178"/>
      <c r="N1070" s="178"/>
      <c r="O1070" s="178"/>
      <c r="P1070" s="178"/>
      <c r="Q1070" s="178"/>
      <c r="R1070" s="178"/>
      <c r="S1070" s="178"/>
      <c r="T1070" s="178"/>
      <c r="U1070" s="178"/>
      <c r="V1070" s="178"/>
      <c r="W1070" s="178"/>
      <c r="X1070" s="178"/>
      <c r="Y1070" s="178"/>
      <c r="Z1070" s="178"/>
      <c r="AA1070" s="178"/>
      <c r="AB1070" s="178"/>
      <c r="AC1070" s="178"/>
      <c r="AD1070" s="178"/>
      <c r="AE1070" s="178"/>
      <c r="AF1070" s="178"/>
      <c r="AG1070" s="178"/>
      <c r="AH1070" s="178"/>
      <c r="AI1070" s="178"/>
    </row>
    <row r="1071" spans="1:35" s="84" customFormat="1" x14ac:dyDescent="0.35">
      <c r="A1071" s="4"/>
      <c r="B1071" s="4"/>
      <c r="C1071" s="80" t="s">
        <v>35</v>
      </c>
      <c r="D1071" s="81"/>
      <c r="G1071" s="147"/>
      <c r="H1071" s="147"/>
      <c r="I1071" s="178"/>
      <c r="J1071" s="178"/>
      <c r="K1071" s="178"/>
      <c r="L1071" s="178"/>
      <c r="M1071" s="178"/>
      <c r="N1071" s="178"/>
      <c r="O1071" s="178"/>
      <c r="P1071" s="178"/>
      <c r="Q1071" s="178"/>
      <c r="R1071" s="178"/>
      <c r="S1071" s="178"/>
      <c r="T1071" s="178"/>
      <c r="U1071" s="178"/>
      <c r="V1071" s="178"/>
      <c r="W1071" s="178"/>
      <c r="X1071" s="178"/>
      <c r="Y1071" s="178"/>
      <c r="Z1071" s="178"/>
      <c r="AA1071" s="178"/>
      <c r="AB1071" s="178"/>
      <c r="AC1071" s="178"/>
      <c r="AD1071" s="178"/>
      <c r="AE1071" s="178"/>
      <c r="AF1071" s="178"/>
      <c r="AG1071" s="178"/>
      <c r="AH1071" s="178"/>
      <c r="AI1071" s="178"/>
    </row>
    <row r="1072" spans="1:35" s="84" customFormat="1" x14ac:dyDescent="0.35">
      <c r="A1072" s="4"/>
      <c r="B1072" s="4"/>
      <c r="C1072" s="80"/>
      <c r="D1072" s="81"/>
      <c r="G1072" s="147"/>
      <c r="H1072" s="147"/>
      <c r="I1072" s="178"/>
      <c r="J1072" s="178"/>
      <c r="K1072" s="178"/>
      <c r="L1072" s="178"/>
      <c r="M1072" s="178"/>
      <c r="N1072" s="178"/>
      <c r="O1072" s="178"/>
      <c r="P1072" s="178"/>
      <c r="Q1072" s="178"/>
      <c r="R1072" s="178"/>
      <c r="S1072" s="178"/>
      <c r="T1072" s="178"/>
      <c r="U1072" s="178"/>
      <c r="V1072" s="178"/>
      <c r="W1072" s="178"/>
      <c r="X1072" s="178"/>
      <c r="Y1072" s="178"/>
      <c r="Z1072" s="178"/>
      <c r="AA1072" s="178"/>
      <c r="AB1072" s="178"/>
      <c r="AC1072" s="178"/>
      <c r="AD1072" s="178"/>
      <c r="AE1072" s="178"/>
      <c r="AF1072" s="178"/>
      <c r="AG1072" s="178"/>
      <c r="AH1072" s="178"/>
      <c r="AI1072" s="178"/>
    </row>
    <row r="1073" spans="1:35" s="84" customFormat="1" x14ac:dyDescent="0.35">
      <c r="A1073" s="4"/>
      <c r="B1073" s="4"/>
      <c r="C1073" s="80"/>
      <c r="D1073" s="81" t="s">
        <v>362</v>
      </c>
      <c r="G1073" s="147"/>
      <c r="H1073" s="147"/>
      <c r="I1073" s="178"/>
      <c r="J1073" s="178"/>
      <c r="K1073" s="178"/>
      <c r="L1073" s="178"/>
      <c r="M1073" s="178"/>
      <c r="N1073" s="178"/>
      <c r="O1073" s="178"/>
      <c r="P1073" s="178"/>
      <c r="Q1073" s="178"/>
      <c r="R1073" s="178"/>
      <c r="S1073" s="178"/>
      <c r="T1073" s="178"/>
      <c r="U1073" s="178"/>
      <c r="V1073" s="178"/>
      <c r="W1073" s="178"/>
      <c r="X1073" s="178"/>
      <c r="Y1073" s="178"/>
      <c r="Z1073" s="178"/>
      <c r="AA1073" s="178"/>
      <c r="AB1073" s="178"/>
      <c r="AC1073" s="178"/>
      <c r="AD1073" s="178"/>
      <c r="AE1073" s="178"/>
      <c r="AF1073" s="178"/>
      <c r="AG1073" s="178"/>
      <c r="AH1073" s="178"/>
      <c r="AI1073" s="178"/>
    </row>
    <row r="1074" spans="1:35" s="154" customFormat="1" x14ac:dyDescent="0.35">
      <c r="A1074" s="15"/>
      <c r="B1074" s="15"/>
      <c r="C1074" s="152"/>
      <c r="D1074" s="153"/>
      <c r="E1074" s="154" t="str">
        <f>'T&amp;E'!E$10</f>
        <v>Project model counter</v>
      </c>
      <c r="F1074" s="154" t="str">
        <f>'T&amp;E'!F$10</f>
        <v>year #</v>
      </c>
      <c r="G1074" s="155"/>
      <c r="H1074" s="155"/>
      <c r="I1074" s="154">
        <f>'T&amp;E'!I$10</f>
        <v>0</v>
      </c>
      <c r="J1074" s="180"/>
      <c r="K1074" s="154">
        <f>'T&amp;E'!K$10</f>
        <v>1</v>
      </c>
      <c r="L1074" s="154">
        <f>'T&amp;E'!L$10</f>
        <v>2</v>
      </c>
      <c r="M1074" s="154">
        <f>'T&amp;E'!M$10</f>
        <v>3</v>
      </c>
      <c r="N1074" s="154">
        <f>'T&amp;E'!N$10</f>
        <v>4</v>
      </c>
      <c r="O1074" s="154">
        <f>'T&amp;E'!O$10</f>
        <v>5</v>
      </c>
      <c r="P1074" s="154">
        <f>'T&amp;E'!P$10</f>
        <v>6</v>
      </c>
      <c r="Q1074" s="154">
        <f>'T&amp;E'!Q$10</f>
        <v>7</v>
      </c>
      <c r="R1074" s="154">
        <f>'T&amp;E'!R$10</f>
        <v>8</v>
      </c>
      <c r="S1074" s="154">
        <f>'T&amp;E'!S$10</f>
        <v>9</v>
      </c>
      <c r="T1074" s="154">
        <f>'T&amp;E'!T$10</f>
        <v>10</v>
      </c>
      <c r="U1074" s="154">
        <f>'T&amp;E'!U$10</f>
        <v>11</v>
      </c>
      <c r="V1074" s="154">
        <f>'T&amp;E'!V$10</f>
        <v>12</v>
      </c>
      <c r="W1074" s="154">
        <f>'T&amp;E'!W$10</f>
        <v>13</v>
      </c>
      <c r="X1074" s="154">
        <f>'T&amp;E'!X$10</f>
        <v>14</v>
      </c>
      <c r="Y1074" s="154">
        <f>'T&amp;E'!Y$10</f>
        <v>15</v>
      </c>
      <c r="Z1074" s="154">
        <f>'T&amp;E'!Z$10</f>
        <v>16</v>
      </c>
      <c r="AA1074" s="154">
        <f>'T&amp;E'!AA$10</f>
        <v>17</v>
      </c>
      <c r="AB1074" s="154">
        <f>'T&amp;E'!AB$10</f>
        <v>18</v>
      </c>
      <c r="AC1074" s="154">
        <f>'T&amp;E'!AC$10</f>
        <v>19</v>
      </c>
      <c r="AD1074" s="154">
        <f>'T&amp;E'!AD$10</f>
        <v>20</v>
      </c>
      <c r="AE1074" s="154">
        <f>'T&amp;E'!AE$10</f>
        <v>21</v>
      </c>
      <c r="AF1074" s="154">
        <f>'T&amp;E'!AF$10</f>
        <v>22</v>
      </c>
      <c r="AG1074" s="154">
        <f>'T&amp;E'!AG$10</f>
        <v>23</v>
      </c>
      <c r="AH1074" s="154">
        <f>'T&amp;E'!AH$10</f>
        <v>24</v>
      </c>
      <c r="AI1074" s="154">
        <f>'T&amp;E'!AI$10</f>
        <v>25</v>
      </c>
    </row>
    <row r="1075" spans="1:35" s="154" customFormat="1" x14ac:dyDescent="0.35">
      <c r="A1075" s="15"/>
      <c r="B1075" s="15"/>
      <c r="C1075" s="152"/>
      <c r="D1075" s="153"/>
      <c r="E1075" s="154" t="str">
        <f>Inputs!E$246</f>
        <v>WHT on interest incentive period (benchmark)</v>
      </c>
      <c r="F1075" s="154" t="str">
        <f>Inputs!F$246</f>
        <v>years</v>
      </c>
      <c r="G1075" s="154">
        <f>Inputs!G$246</f>
        <v>0</v>
      </c>
      <c r="H1075" s="155"/>
      <c r="I1075" s="180"/>
      <c r="J1075" s="180"/>
      <c r="K1075" s="180"/>
      <c r="L1075" s="180"/>
      <c r="M1075" s="180"/>
      <c r="N1075" s="180"/>
      <c r="O1075" s="180"/>
      <c r="P1075" s="180"/>
      <c r="Q1075" s="180"/>
      <c r="R1075" s="180"/>
      <c r="S1075" s="180"/>
      <c r="T1075" s="180"/>
      <c r="U1075" s="180"/>
      <c r="V1075" s="180"/>
      <c r="W1075" s="180"/>
      <c r="X1075" s="180"/>
      <c r="Y1075" s="180"/>
      <c r="Z1075" s="180"/>
      <c r="AA1075" s="180"/>
      <c r="AB1075" s="180"/>
      <c r="AC1075" s="180"/>
      <c r="AD1075" s="180"/>
      <c r="AE1075" s="180"/>
      <c r="AF1075" s="180"/>
      <c r="AG1075" s="180"/>
      <c r="AH1075" s="180"/>
      <c r="AI1075" s="180"/>
    </row>
    <row r="1076" spans="1:35" s="84" customFormat="1" x14ac:dyDescent="0.35">
      <c r="A1076" s="4"/>
      <c r="B1076" s="4"/>
      <c r="C1076" s="80"/>
      <c r="D1076" s="81"/>
      <c r="E1076" s="84" t="s">
        <v>364</v>
      </c>
      <c r="F1076" s="84" t="s">
        <v>43</v>
      </c>
      <c r="G1076" s="147"/>
      <c r="H1076" s="147"/>
      <c r="I1076" s="147">
        <f>SUM(K1076:AI1076)</f>
        <v>0</v>
      </c>
      <c r="J1076" s="178"/>
      <c r="K1076" s="147">
        <f>IF(K1074&lt;=$G1075,1,0)</f>
        <v>0</v>
      </c>
      <c r="L1076" s="147">
        <f t="shared" ref="L1076:AI1076" si="405">IF(L1074&lt;=$G1075,1,0)</f>
        <v>0</v>
      </c>
      <c r="M1076" s="147">
        <f t="shared" si="405"/>
        <v>0</v>
      </c>
      <c r="N1076" s="147">
        <f t="shared" si="405"/>
        <v>0</v>
      </c>
      <c r="O1076" s="147">
        <f t="shared" si="405"/>
        <v>0</v>
      </c>
      <c r="P1076" s="147">
        <f t="shared" si="405"/>
        <v>0</v>
      </c>
      <c r="Q1076" s="147">
        <f t="shared" si="405"/>
        <v>0</v>
      </c>
      <c r="R1076" s="147">
        <f t="shared" si="405"/>
        <v>0</v>
      </c>
      <c r="S1076" s="147">
        <f t="shared" si="405"/>
        <v>0</v>
      </c>
      <c r="T1076" s="147">
        <f t="shared" si="405"/>
        <v>0</v>
      </c>
      <c r="U1076" s="147">
        <f t="shared" si="405"/>
        <v>0</v>
      </c>
      <c r="V1076" s="147">
        <f t="shared" si="405"/>
        <v>0</v>
      </c>
      <c r="W1076" s="147">
        <f t="shared" si="405"/>
        <v>0</v>
      </c>
      <c r="X1076" s="147">
        <f t="shared" si="405"/>
        <v>0</v>
      </c>
      <c r="Y1076" s="147">
        <f t="shared" si="405"/>
        <v>0</v>
      </c>
      <c r="Z1076" s="147">
        <f t="shared" si="405"/>
        <v>0</v>
      </c>
      <c r="AA1076" s="147">
        <f t="shared" si="405"/>
        <v>0</v>
      </c>
      <c r="AB1076" s="147">
        <f t="shared" si="405"/>
        <v>0</v>
      </c>
      <c r="AC1076" s="147">
        <f t="shared" si="405"/>
        <v>0</v>
      </c>
      <c r="AD1076" s="147">
        <f t="shared" si="405"/>
        <v>0</v>
      </c>
      <c r="AE1076" s="147">
        <f t="shared" si="405"/>
        <v>0</v>
      </c>
      <c r="AF1076" s="147">
        <f t="shared" si="405"/>
        <v>0</v>
      </c>
      <c r="AG1076" s="147">
        <f t="shared" si="405"/>
        <v>0</v>
      </c>
      <c r="AH1076" s="147">
        <f t="shared" si="405"/>
        <v>0</v>
      </c>
      <c r="AI1076" s="147">
        <f t="shared" si="405"/>
        <v>0</v>
      </c>
    </row>
    <row r="1077" spans="1:35" s="84" customFormat="1" x14ac:dyDescent="0.35">
      <c r="A1077" s="4"/>
      <c r="B1077" s="4"/>
      <c r="C1077" s="80"/>
      <c r="D1077" s="81"/>
      <c r="G1077" s="147"/>
      <c r="H1077" s="147"/>
      <c r="I1077" s="178"/>
      <c r="J1077" s="178"/>
      <c r="K1077" s="178"/>
      <c r="L1077" s="178"/>
      <c r="M1077" s="178"/>
      <c r="N1077" s="178"/>
      <c r="O1077" s="178"/>
      <c r="P1077" s="178"/>
      <c r="Q1077" s="178"/>
      <c r="R1077" s="178"/>
      <c r="S1077" s="178"/>
      <c r="T1077" s="178"/>
      <c r="U1077" s="178"/>
      <c r="V1077" s="178"/>
      <c r="W1077" s="178"/>
      <c r="X1077" s="178"/>
      <c r="Y1077" s="178"/>
      <c r="Z1077" s="178"/>
      <c r="AA1077" s="178"/>
      <c r="AB1077" s="178"/>
      <c r="AC1077" s="178"/>
      <c r="AD1077" s="178"/>
      <c r="AE1077" s="178"/>
      <c r="AF1077" s="178"/>
      <c r="AG1077" s="178"/>
      <c r="AH1077" s="178"/>
      <c r="AI1077" s="178"/>
    </row>
    <row r="1078" spans="1:35" s="84" customFormat="1" x14ac:dyDescent="0.35">
      <c r="A1078" s="4"/>
      <c r="B1078" s="4"/>
      <c r="C1078" s="80"/>
      <c r="D1078" s="81" t="s">
        <v>363</v>
      </c>
      <c r="G1078" s="147"/>
      <c r="H1078" s="147"/>
      <c r="I1078" s="178"/>
      <c r="J1078" s="178"/>
      <c r="K1078" s="178"/>
      <c r="L1078" s="178"/>
      <c r="M1078" s="178"/>
      <c r="N1078" s="178"/>
      <c r="O1078" s="178"/>
      <c r="P1078" s="178"/>
      <c r="Q1078" s="178"/>
      <c r="R1078" s="178"/>
      <c r="S1078" s="178"/>
      <c r="T1078" s="178"/>
      <c r="U1078" s="178"/>
      <c r="V1078" s="178"/>
      <c r="W1078" s="178"/>
      <c r="X1078" s="178"/>
      <c r="Y1078" s="178"/>
      <c r="Z1078" s="178"/>
      <c r="AA1078" s="178"/>
      <c r="AB1078" s="178"/>
      <c r="AC1078" s="178"/>
      <c r="AD1078" s="178"/>
      <c r="AE1078" s="178"/>
      <c r="AF1078" s="178"/>
      <c r="AG1078" s="178"/>
      <c r="AH1078" s="178"/>
      <c r="AI1078" s="178"/>
    </row>
    <row r="1079" spans="1:35" s="84" customFormat="1" x14ac:dyDescent="0.35">
      <c r="A1079" s="4"/>
      <c r="B1079" s="4"/>
      <c r="C1079" s="80"/>
      <c r="D1079" s="81"/>
      <c r="E1079" s="84" t="str">
        <f>E$1076</f>
        <v>WHT on interest incentive rate flag (benchmark)</v>
      </c>
      <c r="F1079" s="84" t="str">
        <f>F$1076</f>
        <v>flag</v>
      </c>
      <c r="G1079" s="147"/>
      <c r="H1079" s="147"/>
      <c r="I1079" s="84">
        <f>I$1076</f>
        <v>0</v>
      </c>
      <c r="J1079" s="178"/>
      <c r="K1079" s="84">
        <f t="shared" ref="K1079:AI1079" si="406">K$1076</f>
        <v>0</v>
      </c>
      <c r="L1079" s="84">
        <f t="shared" si="406"/>
        <v>0</v>
      </c>
      <c r="M1079" s="84">
        <f t="shared" si="406"/>
        <v>0</v>
      </c>
      <c r="N1079" s="84">
        <f t="shared" si="406"/>
        <v>0</v>
      </c>
      <c r="O1079" s="84">
        <f t="shared" si="406"/>
        <v>0</v>
      </c>
      <c r="P1079" s="84">
        <f t="shared" si="406"/>
        <v>0</v>
      </c>
      <c r="Q1079" s="84">
        <f t="shared" si="406"/>
        <v>0</v>
      </c>
      <c r="R1079" s="84">
        <f t="shared" si="406"/>
        <v>0</v>
      </c>
      <c r="S1079" s="84">
        <f t="shared" si="406"/>
        <v>0</v>
      </c>
      <c r="T1079" s="84">
        <f t="shared" si="406"/>
        <v>0</v>
      </c>
      <c r="U1079" s="84">
        <f t="shared" si="406"/>
        <v>0</v>
      </c>
      <c r="V1079" s="84">
        <f t="shared" si="406"/>
        <v>0</v>
      </c>
      <c r="W1079" s="84">
        <f t="shared" si="406"/>
        <v>0</v>
      </c>
      <c r="X1079" s="84">
        <f t="shared" si="406"/>
        <v>0</v>
      </c>
      <c r="Y1079" s="84">
        <f t="shared" si="406"/>
        <v>0</v>
      </c>
      <c r="Z1079" s="84">
        <f t="shared" si="406"/>
        <v>0</v>
      </c>
      <c r="AA1079" s="84">
        <f t="shared" si="406"/>
        <v>0</v>
      </c>
      <c r="AB1079" s="84">
        <f t="shared" si="406"/>
        <v>0</v>
      </c>
      <c r="AC1079" s="84">
        <f t="shared" si="406"/>
        <v>0</v>
      </c>
      <c r="AD1079" s="84">
        <f t="shared" si="406"/>
        <v>0</v>
      </c>
      <c r="AE1079" s="84">
        <f t="shared" si="406"/>
        <v>0</v>
      </c>
      <c r="AF1079" s="84">
        <f t="shared" si="406"/>
        <v>0</v>
      </c>
      <c r="AG1079" s="84">
        <f t="shared" si="406"/>
        <v>0</v>
      </c>
      <c r="AH1079" s="84">
        <f t="shared" si="406"/>
        <v>0</v>
      </c>
      <c r="AI1079" s="84">
        <f t="shared" si="406"/>
        <v>0</v>
      </c>
    </row>
    <row r="1080" spans="1:35" s="84" customFormat="1" x14ac:dyDescent="0.35">
      <c r="A1080" s="4"/>
      <c r="B1080" s="4"/>
      <c r="C1080" s="80"/>
      <c r="D1080" s="81"/>
      <c r="E1080" s="84" t="s">
        <v>365</v>
      </c>
      <c r="F1080" s="84" t="s">
        <v>43</v>
      </c>
      <c r="G1080" s="147"/>
      <c r="H1080" s="147"/>
      <c r="I1080" s="147">
        <f>SUM(K1080:AI1080)</f>
        <v>25</v>
      </c>
      <c r="J1080" s="178"/>
      <c r="K1080" s="147">
        <f>IF(K1079=1,0,1)</f>
        <v>1</v>
      </c>
      <c r="L1080" s="147">
        <f t="shared" ref="L1080:AI1080" si="407">IF(L1079=1,0,1)</f>
        <v>1</v>
      </c>
      <c r="M1080" s="147">
        <f t="shared" si="407"/>
        <v>1</v>
      </c>
      <c r="N1080" s="147">
        <f t="shared" si="407"/>
        <v>1</v>
      </c>
      <c r="O1080" s="147">
        <f t="shared" si="407"/>
        <v>1</v>
      </c>
      <c r="P1080" s="147">
        <f t="shared" si="407"/>
        <v>1</v>
      </c>
      <c r="Q1080" s="147">
        <f t="shared" si="407"/>
        <v>1</v>
      </c>
      <c r="R1080" s="147">
        <f t="shared" si="407"/>
        <v>1</v>
      </c>
      <c r="S1080" s="147">
        <f t="shared" si="407"/>
        <v>1</v>
      </c>
      <c r="T1080" s="147">
        <f t="shared" si="407"/>
        <v>1</v>
      </c>
      <c r="U1080" s="147">
        <f t="shared" si="407"/>
        <v>1</v>
      </c>
      <c r="V1080" s="147">
        <f t="shared" si="407"/>
        <v>1</v>
      </c>
      <c r="W1080" s="147">
        <f t="shared" si="407"/>
        <v>1</v>
      </c>
      <c r="X1080" s="147">
        <f t="shared" si="407"/>
        <v>1</v>
      </c>
      <c r="Y1080" s="147">
        <f t="shared" si="407"/>
        <v>1</v>
      </c>
      <c r="Z1080" s="147">
        <f t="shared" si="407"/>
        <v>1</v>
      </c>
      <c r="AA1080" s="147">
        <f t="shared" si="407"/>
        <v>1</v>
      </c>
      <c r="AB1080" s="147">
        <f t="shared" si="407"/>
        <v>1</v>
      </c>
      <c r="AC1080" s="147">
        <f t="shared" si="407"/>
        <v>1</v>
      </c>
      <c r="AD1080" s="147">
        <f t="shared" si="407"/>
        <v>1</v>
      </c>
      <c r="AE1080" s="147">
        <f t="shared" si="407"/>
        <v>1</v>
      </c>
      <c r="AF1080" s="147">
        <f t="shared" si="407"/>
        <v>1</v>
      </c>
      <c r="AG1080" s="147">
        <f t="shared" si="407"/>
        <v>1</v>
      </c>
      <c r="AH1080" s="147">
        <f t="shared" si="407"/>
        <v>1</v>
      </c>
      <c r="AI1080" s="147">
        <f t="shared" si="407"/>
        <v>1</v>
      </c>
    </row>
    <row r="1081" spans="1:35" s="84" customFormat="1" x14ac:dyDescent="0.35">
      <c r="A1081" s="4"/>
      <c r="B1081" s="4"/>
      <c r="C1081" s="80"/>
      <c r="D1081" s="81"/>
      <c r="G1081" s="147"/>
      <c r="H1081" s="147"/>
      <c r="I1081" s="147"/>
      <c r="J1081" s="178"/>
      <c r="K1081" s="147"/>
      <c r="L1081" s="147"/>
      <c r="M1081" s="147"/>
      <c r="N1081" s="147"/>
      <c r="O1081" s="147"/>
      <c r="P1081" s="147"/>
      <c r="Q1081" s="147"/>
      <c r="R1081" s="147"/>
      <c r="S1081" s="147"/>
      <c r="T1081" s="147"/>
      <c r="U1081" s="147"/>
      <c r="V1081" s="147"/>
      <c r="W1081" s="147"/>
      <c r="X1081" s="147"/>
      <c r="Y1081" s="147"/>
      <c r="Z1081" s="147"/>
      <c r="AA1081" s="147"/>
      <c r="AB1081" s="147"/>
      <c r="AC1081" s="147"/>
      <c r="AD1081" s="147"/>
      <c r="AE1081" s="147"/>
      <c r="AF1081" s="147"/>
      <c r="AG1081" s="147"/>
      <c r="AH1081" s="147"/>
      <c r="AI1081" s="147"/>
    </row>
    <row r="1082" spans="1:35" s="84" customFormat="1" x14ac:dyDescent="0.35">
      <c r="A1082" s="4"/>
      <c r="B1082" s="4"/>
      <c r="C1082" s="80"/>
      <c r="D1082" s="81" t="s">
        <v>752</v>
      </c>
      <c r="G1082" s="147"/>
      <c r="H1082" s="147"/>
      <c r="I1082" s="178"/>
      <c r="J1082" s="178"/>
      <c r="K1082" s="178"/>
      <c r="L1082" s="178"/>
      <c r="M1082" s="178"/>
      <c r="N1082" s="178"/>
      <c r="O1082" s="178"/>
      <c r="P1082" s="178"/>
      <c r="Q1082" s="178"/>
      <c r="R1082" s="178"/>
      <c r="S1082" s="178"/>
      <c r="T1082" s="178"/>
      <c r="U1082" s="178"/>
      <c r="V1082" s="178"/>
      <c r="W1082" s="178"/>
      <c r="X1082" s="178"/>
      <c r="Y1082" s="178"/>
      <c r="Z1082" s="178"/>
      <c r="AA1082" s="178"/>
      <c r="AB1082" s="178"/>
      <c r="AC1082" s="178"/>
      <c r="AD1082" s="178"/>
      <c r="AE1082" s="178"/>
      <c r="AF1082" s="178"/>
      <c r="AG1082" s="178"/>
      <c r="AH1082" s="178"/>
      <c r="AI1082" s="178"/>
    </row>
    <row r="1083" spans="1:35" s="167" customFormat="1" x14ac:dyDescent="0.35">
      <c r="A1083" s="21"/>
      <c r="B1083" s="21"/>
      <c r="C1083" s="165"/>
      <c r="D1083" s="166"/>
      <c r="E1083" s="167" t="str">
        <f>E$751</f>
        <v>Mining company interest payment in nominal terms (benchmark)</v>
      </c>
      <c r="F1083" s="167" t="str">
        <f>F$751</f>
        <v>M$, nominal</v>
      </c>
      <c r="G1083" s="168"/>
      <c r="H1083" s="168"/>
      <c r="I1083" s="199">
        <f>I$751</f>
        <v>45.450655379459754</v>
      </c>
      <c r="J1083" s="199"/>
      <c r="K1083" s="199">
        <f t="shared" ref="K1083:AI1083" si="408">K$751</f>
        <v>7.1549999999999994</v>
      </c>
      <c r="L1083" s="199">
        <f t="shared" si="408"/>
        <v>7.2980999999999998</v>
      </c>
      <c r="M1083" s="199">
        <f t="shared" si="408"/>
        <v>7.4440619999999988</v>
      </c>
      <c r="N1083" s="199">
        <f t="shared" si="408"/>
        <v>6.5082370628571429</v>
      </c>
      <c r="O1083" s="199">
        <f t="shared" si="408"/>
        <v>5.5320015034285719</v>
      </c>
      <c r="P1083" s="199">
        <f t="shared" si="408"/>
        <v>4.5141132267977158</v>
      </c>
      <c r="Q1083" s="199">
        <f t="shared" si="408"/>
        <v>3.4532966185002536</v>
      </c>
      <c r="R1083" s="199">
        <f t="shared" si="408"/>
        <v>2.3482417005801723</v>
      </c>
      <c r="S1083" s="199">
        <f t="shared" si="408"/>
        <v>1.197603267295889</v>
      </c>
      <c r="T1083" s="199">
        <f t="shared" si="408"/>
        <v>2.0379944236691086E-15</v>
      </c>
      <c r="U1083" s="199">
        <f t="shared" si="408"/>
        <v>2.0787543121424911E-15</v>
      </c>
      <c r="V1083" s="199">
        <f t="shared" si="408"/>
        <v>2.1203293983853406E-15</v>
      </c>
      <c r="W1083" s="199">
        <f t="shared" si="408"/>
        <v>2.1627359863530476E-15</v>
      </c>
      <c r="X1083" s="199">
        <f t="shared" si="408"/>
        <v>2.2059907060801084E-15</v>
      </c>
      <c r="Y1083" s="199">
        <f t="shared" si="408"/>
        <v>2.2501105202017106E-15</v>
      </c>
      <c r="Z1083" s="199">
        <f t="shared" si="408"/>
        <v>2.2951127306057444E-15</v>
      </c>
      <c r="AA1083" s="199">
        <f t="shared" si="408"/>
        <v>2.3410149852178598E-15</v>
      </c>
      <c r="AB1083" s="199">
        <f t="shared" si="408"/>
        <v>2.387835284922217E-15</v>
      </c>
      <c r="AC1083" s="199">
        <f t="shared" si="408"/>
        <v>2.435591990620661E-15</v>
      </c>
      <c r="AD1083" s="199">
        <f t="shared" si="408"/>
        <v>2.4843038304330742E-15</v>
      </c>
      <c r="AE1083" s="199">
        <f t="shared" si="408"/>
        <v>2.5339899070417361E-15</v>
      </c>
      <c r="AF1083" s="199">
        <f t="shared" si="408"/>
        <v>2.5846697051825707E-15</v>
      </c>
      <c r="AG1083" s="199">
        <f t="shared" si="408"/>
        <v>2.636363099286222E-15</v>
      </c>
      <c r="AH1083" s="199">
        <f t="shared" si="408"/>
        <v>2.6890903612719459E-15</v>
      </c>
      <c r="AI1083" s="199">
        <f t="shared" si="408"/>
        <v>2.7428721684973852E-15</v>
      </c>
    </row>
    <row r="1084" spans="1:35" s="154" customFormat="1" x14ac:dyDescent="0.35">
      <c r="A1084" s="15"/>
      <c r="B1084" s="15"/>
      <c r="C1084" s="152"/>
      <c r="D1084" s="153"/>
      <c r="E1084" s="169" t="str">
        <f>Inputs!E$245</f>
        <v>WHT on interest incentive rate (benchmark)</v>
      </c>
      <c r="F1084" s="169" t="str">
        <f>Inputs!F$245</f>
        <v>%</v>
      </c>
      <c r="G1084" s="169">
        <f>Inputs!G$245</f>
        <v>0</v>
      </c>
      <c r="H1084" s="155"/>
      <c r="I1084" s="180"/>
      <c r="J1084" s="180"/>
      <c r="K1084" s="180"/>
      <c r="L1084" s="180"/>
      <c r="M1084" s="180"/>
      <c r="N1084" s="180"/>
      <c r="O1084" s="180"/>
      <c r="P1084" s="180"/>
      <c r="Q1084" s="180"/>
      <c r="R1084" s="180"/>
      <c r="S1084" s="180"/>
      <c r="T1084" s="180"/>
      <c r="U1084" s="180"/>
      <c r="V1084" s="180"/>
      <c r="W1084" s="180"/>
      <c r="X1084" s="180"/>
      <c r="Y1084" s="180"/>
      <c r="Z1084" s="180"/>
      <c r="AA1084" s="180"/>
      <c r="AB1084" s="180"/>
      <c r="AC1084" s="180"/>
      <c r="AD1084" s="180"/>
      <c r="AE1084" s="180"/>
      <c r="AF1084" s="180"/>
      <c r="AG1084" s="180"/>
      <c r="AH1084" s="180"/>
      <c r="AI1084" s="180"/>
    </row>
    <row r="1085" spans="1:35" s="84" customFormat="1" x14ac:dyDescent="0.35">
      <c r="A1085" s="4"/>
      <c r="B1085" s="4"/>
      <c r="C1085" s="80"/>
      <c r="D1085" s="81"/>
      <c r="E1085" s="84" t="str">
        <f>E$1076</f>
        <v>WHT on interest incentive rate flag (benchmark)</v>
      </c>
      <c r="F1085" s="84" t="str">
        <f>F$1076</f>
        <v>flag</v>
      </c>
      <c r="G1085" s="147"/>
      <c r="H1085" s="147"/>
      <c r="I1085" s="84">
        <f>I$1076</f>
        <v>0</v>
      </c>
      <c r="J1085" s="178"/>
      <c r="K1085" s="84">
        <f t="shared" ref="K1085:AI1085" si="409">K$1076</f>
        <v>0</v>
      </c>
      <c r="L1085" s="84">
        <f t="shared" si="409"/>
        <v>0</v>
      </c>
      <c r="M1085" s="84">
        <f t="shared" si="409"/>
        <v>0</v>
      </c>
      <c r="N1085" s="84">
        <f t="shared" si="409"/>
        <v>0</v>
      </c>
      <c r="O1085" s="84">
        <f t="shared" si="409"/>
        <v>0</v>
      </c>
      <c r="P1085" s="84">
        <f t="shared" si="409"/>
        <v>0</v>
      </c>
      <c r="Q1085" s="84">
        <f t="shared" si="409"/>
        <v>0</v>
      </c>
      <c r="R1085" s="84">
        <f t="shared" si="409"/>
        <v>0</v>
      </c>
      <c r="S1085" s="84">
        <f t="shared" si="409"/>
        <v>0</v>
      </c>
      <c r="T1085" s="84">
        <f t="shared" si="409"/>
        <v>0</v>
      </c>
      <c r="U1085" s="84">
        <f t="shared" si="409"/>
        <v>0</v>
      </c>
      <c r="V1085" s="84">
        <f t="shared" si="409"/>
        <v>0</v>
      </c>
      <c r="W1085" s="84">
        <f t="shared" si="409"/>
        <v>0</v>
      </c>
      <c r="X1085" s="84">
        <f t="shared" si="409"/>
        <v>0</v>
      </c>
      <c r="Y1085" s="84">
        <f t="shared" si="409"/>
        <v>0</v>
      </c>
      <c r="Z1085" s="84">
        <f t="shared" si="409"/>
        <v>0</v>
      </c>
      <c r="AA1085" s="84">
        <f t="shared" si="409"/>
        <v>0</v>
      </c>
      <c r="AB1085" s="84">
        <f t="shared" si="409"/>
        <v>0</v>
      </c>
      <c r="AC1085" s="84">
        <f t="shared" si="409"/>
        <v>0</v>
      </c>
      <c r="AD1085" s="84">
        <f t="shared" si="409"/>
        <v>0</v>
      </c>
      <c r="AE1085" s="84">
        <f t="shared" si="409"/>
        <v>0</v>
      </c>
      <c r="AF1085" s="84">
        <f t="shared" si="409"/>
        <v>0</v>
      </c>
      <c r="AG1085" s="84">
        <f t="shared" si="409"/>
        <v>0</v>
      </c>
      <c r="AH1085" s="84">
        <f t="shared" si="409"/>
        <v>0</v>
      </c>
      <c r="AI1085" s="84">
        <f t="shared" si="409"/>
        <v>0</v>
      </c>
    </row>
    <row r="1086" spans="1:35" s="154" customFormat="1" x14ac:dyDescent="0.35">
      <c r="A1086" s="15"/>
      <c r="B1086" s="15"/>
      <c r="C1086" s="152"/>
      <c r="D1086" s="153"/>
      <c r="E1086" s="169" t="str">
        <f>Inputs!E$244</f>
        <v>WHT on interest standard rate (benchmark)</v>
      </c>
      <c r="F1086" s="169" t="str">
        <f>Inputs!F$244</f>
        <v>%</v>
      </c>
      <c r="G1086" s="169">
        <f>Inputs!G$244</f>
        <v>0.15</v>
      </c>
      <c r="H1086" s="155"/>
      <c r="I1086" s="180"/>
      <c r="J1086" s="180"/>
      <c r="K1086" s="180"/>
      <c r="L1086" s="180"/>
      <c r="M1086" s="180"/>
      <c r="N1086" s="180"/>
      <c r="O1086" s="180"/>
      <c r="P1086" s="180"/>
      <c r="Q1086" s="180"/>
      <c r="R1086" s="180"/>
      <c r="S1086" s="180"/>
      <c r="T1086" s="180"/>
      <c r="U1086" s="180"/>
      <c r="V1086" s="180"/>
      <c r="W1086" s="180"/>
      <c r="X1086" s="180"/>
      <c r="Y1086" s="180"/>
      <c r="Z1086" s="180"/>
      <c r="AA1086" s="180"/>
      <c r="AB1086" s="180"/>
      <c r="AC1086" s="180"/>
      <c r="AD1086" s="180"/>
      <c r="AE1086" s="180"/>
      <c r="AF1086" s="180"/>
      <c r="AG1086" s="180"/>
      <c r="AH1086" s="180"/>
      <c r="AI1086" s="180"/>
    </row>
    <row r="1087" spans="1:35" x14ac:dyDescent="0.35">
      <c r="E1087" s="46" t="str">
        <f>E$1080</f>
        <v>WHT on interest standard rate flag (benchmark)</v>
      </c>
      <c r="F1087" s="46" t="str">
        <f>F$1080</f>
        <v>flag</v>
      </c>
      <c r="I1087" s="46">
        <f>I$1080</f>
        <v>25</v>
      </c>
      <c r="K1087" s="46">
        <f t="shared" ref="K1087:AI1087" si="410">K$1080</f>
        <v>1</v>
      </c>
      <c r="L1087" s="46">
        <f t="shared" si="410"/>
        <v>1</v>
      </c>
      <c r="M1087" s="46">
        <f t="shared" si="410"/>
        <v>1</v>
      </c>
      <c r="N1087" s="46">
        <f t="shared" si="410"/>
        <v>1</v>
      </c>
      <c r="O1087" s="46">
        <f t="shared" si="410"/>
        <v>1</v>
      </c>
      <c r="P1087" s="46">
        <f t="shared" si="410"/>
        <v>1</v>
      </c>
      <c r="Q1087" s="46">
        <f t="shared" si="410"/>
        <v>1</v>
      </c>
      <c r="R1087" s="46">
        <f t="shared" si="410"/>
        <v>1</v>
      </c>
      <c r="S1087" s="46">
        <f t="shared" si="410"/>
        <v>1</v>
      </c>
      <c r="T1087" s="46">
        <f t="shared" si="410"/>
        <v>1</v>
      </c>
      <c r="U1087" s="46">
        <f t="shared" si="410"/>
        <v>1</v>
      </c>
      <c r="V1087" s="46">
        <f t="shared" si="410"/>
        <v>1</v>
      </c>
      <c r="W1087" s="46">
        <f t="shared" si="410"/>
        <v>1</v>
      </c>
      <c r="X1087" s="46">
        <f t="shared" si="410"/>
        <v>1</v>
      </c>
      <c r="Y1087" s="46">
        <f t="shared" si="410"/>
        <v>1</v>
      </c>
      <c r="Z1087" s="46">
        <f t="shared" si="410"/>
        <v>1</v>
      </c>
      <c r="AA1087" s="46">
        <f t="shared" si="410"/>
        <v>1</v>
      </c>
      <c r="AB1087" s="46">
        <f t="shared" si="410"/>
        <v>1</v>
      </c>
      <c r="AC1087" s="46">
        <f t="shared" si="410"/>
        <v>1</v>
      </c>
      <c r="AD1087" s="46">
        <f t="shared" si="410"/>
        <v>1</v>
      </c>
      <c r="AE1087" s="46">
        <f t="shared" si="410"/>
        <v>1</v>
      </c>
      <c r="AF1087" s="46">
        <f t="shared" si="410"/>
        <v>1</v>
      </c>
      <c r="AG1087" s="46">
        <f t="shared" si="410"/>
        <v>1</v>
      </c>
      <c r="AH1087" s="46">
        <f t="shared" si="410"/>
        <v>1</v>
      </c>
      <c r="AI1087" s="46">
        <f t="shared" si="410"/>
        <v>1</v>
      </c>
    </row>
    <row r="1088" spans="1:35" x14ac:dyDescent="0.35">
      <c r="E1088" s="46" t="s">
        <v>753</v>
      </c>
      <c r="F1088" s="46" t="s">
        <v>641</v>
      </c>
      <c r="I1088" s="199">
        <f>SUM(K1088:AI1088)</f>
        <v>6.8175983069189625</v>
      </c>
      <c r="J1088" s="199"/>
      <c r="K1088" s="199">
        <f>(K1083*$G1084*K1085)+(K1083*$G1086*K1087)</f>
        <v>1.0732499999999998</v>
      </c>
      <c r="L1088" s="199">
        <f t="shared" ref="L1088:AI1088" si="411">(L1083*$G1084*L1085)+(L1083*$G1086*L1087)</f>
        <v>1.0947149999999999</v>
      </c>
      <c r="M1088" s="199">
        <f t="shared" si="411"/>
        <v>1.1166092999999997</v>
      </c>
      <c r="N1088" s="199">
        <f t="shared" si="411"/>
        <v>0.97623555942857143</v>
      </c>
      <c r="O1088" s="199">
        <f t="shared" si="411"/>
        <v>0.82980022551428578</v>
      </c>
      <c r="P1088" s="199">
        <f t="shared" si="411"/>
        <v>0.67711698401965736</v>
      </c>
      <c r="Q1088" s="199">
        <f t="shared" si="411"/>
        <v>0.51799449277503806</v>
      </c>
      <c r="R1088" s="199">
        <f t="shared" si="411"/>
        <v>0.35223625508702583</v>
      </c>
      <c r="S1088" s="199">
        <f t="shared" si="411"/>
        <v>0.17964049009438335</v>
      </c>
      <c r="T1088" s="199">
        <f t="shared" si="411"/>
        <v>3.0569916355036629E-16</v>
      </c>
      <c r="U1088" s="199">
        <f t="shared" si="411"/>
        <v>3.1181314682137364E-16</v>
      </c>
      <c r="V1088" s="199">
        <f t="shared" si="411"/>
        <v>3.1804940975780108E-16</v>
      </c>
      <c r="W1088" s="199">
        <f t="shared" si="411"/>
        <v>3.2441039795295714E-16</v>
      </c>
      <c r="X1088" s="199">
        <f t="shared" si="411"/>
        <v>3.3089860591201626E-16</v>
      </c>
      <c r="Y1088" s="199">
        <f t="shared" si="411"/>
        <v>3.3751657803025661E-16</v>
      </c>
      <c r="Z1088" s="199">
        <f t="shared" si="411"/>
        <v>3.4426690959086167E-16</v>
      </c>
      <c r="AA1088" s="199">
        <f t="shared" si="411"/>
        <v>3.5115224778267897E-16</v>
      </c>
      <c r="AB1088" s="199">
        <f t="shared" si="411"/>
        <v>3.5817529273833252E-16</v>
      </c>
      <c r="AC1088" s="199">
        <f t="shared" si="411"/>
        <v>3.6533879859309912E-16</v>
      </c>
      <c r="AD1088" s="199">
        <f t="shared" si="411"/>
        <v>3.7264557456496112E-16</v>
      </c>
      <c r="AE1088" s="199">
        <f t="shared" si="411"/>
        <v>3.8009848605626043E-16</v>
      </c>
      <c r="AF1088" s="199">
        <f t="shared" si="411"/>
        <v>3.8770045577738558E-16</v>
      </c>
      <c r="AG1088" s="199">
        <f t="shared" si="411"/>
        <v>3.9545446489293331E-16</v>
      </c>
      <c r="AH1088" s="199">
        <f t="shared" si="411"/>
        <v>4.0336355419079187E-16</v>
      </c>
      <c r="AI1088" s="199">
        <f t="shared" si="411"/>
        <v>4.1143082527460777E-16</v>
      </c>
    </row>
    <row r="1089" spans="1:35" x14ac:dyDescent="0.35">
      <c r="I1089" s="46"/>
      <c r="K1089" s="46"/>
      <c r="L1089" s="46"/>
      <c r="M1089" s="46"/>
      <c r="N1089" s="46"/>
      <c r="O1089" s="46"/>
      <c r="P1089" s="46"/>
      <c r="Q1089" s="46"/>
      <c r="R1089" s="46"/>
      <c r="S1089" s="46"/>
      <c r="T1089" s="46"/>
      <c r="U1089" s="46"/>
      <c r="V1089" s="46"/>
      <c r="W1089" s="46"/>
      <c r="X1089" s="46"/>
      <c r="Y1089" s="46"/>
      <c r="Z1089" s="46"/>
      <c r="AA1089" s="46"/>
      <c r="AB1089" s="46"/>
      <c r="AC1089" s="46"/>
      <c r="AD1089" s="46"/>
      <c r="AE1089" s="46"/>
      <c r="AF1089" s="46"/>
    </row>
    <row r="1090" spans="1:35" x14ac:dyDescent="0.35">
      <c r="D1090" s="87" t="s">
        <v>48</v>
      </c>
      <c r="I1090" s="46"/>
      <c r="K1090" s="46"/>
      <c r="L1090" s="46"/>
      <c r="M1090" s="46"/>
      <c r="N1090" s="46"/>
      <c r="O1090" s="46"/>
      <c r="P1090" s="46"/>
      <c r="Q1090" s="46"/>
      <c r="R1090" s="46"/>
      <c r="S1090" s="46"/>
      <c r="T1090" s="46"/>
      <c r="U1090" s="46"/>
      <c r="V1090" s="46"/>
      <c r="W1090" s="46"/>
      <c r="X1090" s="46"/>
      <c r="Y1090" s="46"/>
      <c r="Z1090" s="46"/>
      <c r="AA1090" s="46"/>
      <c r="AB1090" s="46"/>
      <c r="AC1090" s="46"/>
      <c r="AD1090" s="46"/>
      <c r="AE1090" s="46"/>
      <c r="AF1090" s="46"/>
    </row>
    <row r="1091" spans="1:35" x14ac:dyDescent="0.35">
      <c r="E1091" s="46" t="str">
        <f>E$1088</f>
        <v>WHT on interest in nominal terms (benchmark)</v>
      </c>
      <c r="F1091" s="46" t="str">
        <f>F$1088</f>
        <v>M$, nominal</v>
      </c>
      <c r="I1091" s="199">
        <f>I$1088</f>
        <v>6.8175983069189625</v>
      </c>
      <c r="J1091" s="199"/>
      <c r="K1091" s="199">
        <f t="shared" ref="K1091:AI1091" si="412">K$1088</f>
        <v>1.0732499999999998</v>
      </c>
      <c r="L1091" s="199">
        <f t="shared" si="412"/>
        <v>1.0947149999999999</v>
      </c>
      <c r="M1091" s="199">
        <f t="shared" si="412"/>
        <v>1.1166092999999997</v>
      </c>
      <c r="N1091" s="199">
        <f t="shared" si="412"/>
        <v>0.97623555942857143</v>
      </c>
      <c r="O1091" s="199">
        <f t="shared" si="412"/>
        <v>0.82980022551428578</v>
      </c>
      <c r="P1091" s="199">
        <f t="shared" si="412"/>
        <v>0.67711698401965736</v>
      </c>
      <c r="Q1091" s="199">
        <f t="shared" si="412"/>
        <v>0.51799449277503806</v>
      </c>
      <c r="R1091" s="199">
        <f t="shared" si="412"/>
        <v>0.35223625508702583</v>
      </c>
      <c r="S1091" s="199">
        <f t="shared" si="412"/>
        <v>0.17964049009438335</v>
      </c>
      <c r="T1091" s="199">
        <f t="shared" si="412"/>
        <v>3.0569916355036629E-16</v>
      </c>
      <c r="U1091" s="199">
        <f t="shared" si="412"/>
        <v>3.1181314682137364E-16</v>
      </c>
      <c r="V1091" s="199">
        <f t="shared" si="412"/>
        <v>3.1804940975780108E-16</v>
      </c>
      <c r="W1091" s="199">
        <f t="shared" si="412"/>
        <v>3.2441039795295714E-16</v>
      </c>
      <c r="X1091" s="199">
        <f t="shared" si="412"/>
        <v>3.3089860591201626E-16</v>
      </c>
      <c r="Y1091" s="199">
        <f t="shared" si="412"/>
        <v>3.3751657803025661E-16</v>
      </c>
      <c r="Z1091" s="199">
        <f t="shared" si="412"/>
        <v>3.4426690959086167E-16</v>
      </c>
      <c r="AA1091" s="199">
        <f t="shared" si="412"/>
        <v>3.5115224778267897E-16</v>
      </c>
      <c r="AB1091" s="199">
        <f t="shared" si="412"/>
        <v>3.5817529273833252E-16</v>
      </c>
      <c r="AC1091" s="199">
        <f t="shared" si="412"/>
        <v>3.6533879859309912E-16</v>
      </c>
      <c r="AD1091" s="199">
        <f t="shared" si="412"/>
        <v>3.7264557456496112E-16</v>
      </c>
      <c r="AE1091" s="199">
        <f t="shared" si="412"/>
        <v>3.8009848605626043E-16</v>
      </c>
      <c r="AF1091" s="199">
        <f t="shared" si="412"/>
        <v>3.8770045577738558E-16</v>
      </c>
      <c r="AG1091" s="199">
        <f t="shared" si="412"/>
        <v>3.9545446489293331E-16</v>
      </c>
      <c r="AH1091" s="199">
        <f t="shared" si="412"/>
        <v>4.0336355419079187E-16</v>
      </c>
      <c r="AI1091" s="199">
        <f t="shared" si="412"/>
        <v>4.1143082527460777E-16</v>
      </c>
    </row>
    <row r="1092" spans="1:35" s="154" customFormat="1" x14ac:dyDescent="0.35">
      <c r="A1092" s="15"/>
      <c r="B1092" s="15"/>
      <c r="C1092" s="152"/>
      <c r="D1092" s="153"/>
      <c r="E1092" s="154" t="str">
        <f>'T&amp;E'!E$32</f>
        <v>Inflation factor</v>
      </c>
      <c r="F1092" s="154" t="str">
        <f>'T&amp;E'!F$32</f>
        <v>index</v>
      </c>
      <c r="G1092" s="155"/>
      <c r="H1092" s="155"/>
      <c r="I1092" s="180"/>
      <c r="J1092" s="180"/>
      <c r="K1092" s="203">
        <f>'T&amp;E'!K$32</f>
        <v>1</v>
      </c>
      <c r="L1092" s="203">
        <f>'T&amp;E'!L$32</f>
        <v>1.02</v>
      </c>
      <c r="M1092" s="203">
        <f>'T&amp;E'!M$32</f>
        <v>1.0404</v>
      </c>
      <c r="N1092" s="203">
        <f>'T&amp;E'!N$32</f>
        <v>1.0612079999999999</v>
      </c>
      <c r="O1092" s="203">
        <f>'T&amp;E'!O$32</f>
        <v>1.08243216</v>
      </c>
      <c r="P1092" s="203">
        <f>'T&amp;E'!P$32</f>
        <v>1.1040808032</v>
      </c>
      <c r="Q1092" s="203">
        <f>'T&amp;E'!Q$32</f>
        <v>1.1261624192640001</v>
      </c>
      <c r="R1092" s="203">
        <f>'T&amp;E'!R$32</f>
        <v>1.1486856676492798</v>
      </c>
      <c r="S1092" s="203">
        <f>'T&amp;E'!S$32</f>
        <v>1.1716593810022655</v>
      </c>
      <c r="T1092" s="203">
        <f>'T&amp;E'!T$32</f>
        <v>1.1950925686223108</v>
      </c>
      <c r="U1092" s="203">
        <f>'T&amp;E'!U$32</f>
        <v>1.2189944199947571</v>
      </c>
      <c r="V1092" s="203">
        <f>'T&amp;E'!V$32</f>
        <v>1.243374308394652</v>
      </c>
      <c r="W1092" s="203">
        <f>'T&amp;E'!W$32</f>
        <v>1.2682417945625453</v>
      </c>
      <c r="X1092" s="203">
        <f>'T&amp;E'!X$32</f>
        <v>1.2936066304537961</v>
      </c>
      <c r="Y1092" s="203">
        <f>'T&amp;E'!Y$32</f>
        <v>1.3194787630628722</v>
      </c>
      <c r="Z1092" s="203">
        <f>'T&amp;E'!Z$32</f>
        <v>1.3458683383241292</v>
      </c>
      <c r="AA1092" s="203">
        <f>'T&amp;E'!AA$32</f>
        <v>1.372785705090612</v>
      </c>
      <c r="AB1092" s="203">
        <f>'T&amp;E'!AB$32</f>
        <v>1.4002414191924244</v>
      </c>
      <c r="AC1092" s="203">
        <f>'T&amp;E'!AC$32</f>
        <v>1.4282462475762727</v>
      </c>
      <c r="AD1092" s="203">
        <f>'T&amp;E'!AD$32</f>
        <v>1.4568111725277981</v>
      </c>
      <c r="AE1092" s="203">
        <f>'T&amp;E'!AE$32</f>
        <v>1.4859473959783542</v>
      </c>
      <c r="AF1092" s="203">
        <f>'T&amp;E'!AF$32</f>
        <v>1.5156663438979212</v>
      </c>
      <c r="AG1092" s="203">
        <f>'T&amp;E'!AG$32</f>
        <v>1.5459796707758797</v>
      </c>
      <c r="AH1092" s="203">
        <f>'T&amp;E'!AH$32</f>
        <v>1.576899264191397</v>
      </c>
      <c r="AI1092" s="203">
        <f>'T&amp;E'!AI$32</f>
        <v>1.608437249475225</v>
      </c>
    </row>
    <row r="1093" spans="1:35" s="162" customFormat="1" x14ac:dyDescent="0.35">
      <c r="A1093" s="35"/>
      <c r="B1093" s="35"/>
      <c r="C1093" s="160"/>
      <c r="D1093" s="161"/>
      <c r="E1093" s="162" t="s">
        <v>295</v>
      </c>
      <c r="F1093" s="162" t="s">
        <v>88</v>
      </c>
      <c r="G1093" s="163"/>
      <c r="H1093" s="163"/>
      <c r="I1093" s="433">
        <f>SUM(K1093:AI1093)</f>
        <v>6.4395000000000007</v>
      </c>
      <c r="J1093" s="433"/>
      <c r="K1093" s="433">
        <f>K1091/K1092</f>
        <v>1.0732499999999998</v>
      </c>
      <c r="L1093" s="433">
        <f t="shared" ref="L1093:AI1093" si="413">L1091/L1092</f>
        <v>1.0732499999999998</v>
      </c>
      <c r="M1093" s="433">
        <f t="shared" si="413"/>
        <v>1.0732499999999998</v>
      </c>
      <c r="N1093" s="433">
        <f t="shared" si="413"/>
        <v>0.91992857142857154</v>
      </c>
      <c r="O1093" s="433">
        <f t="shared" si="413"/>
        <v>0.76660714285714293</v>
      </c>
      <c r="P1093" s="433">
        <f t="shared" si="413"/>
        <v>0.61328571428571443</v>
      </c>
      <c r="Q1093" s="433">
        <f t="shared" si="413"/>
        <v>0.45996428571428599</v>
      </c>
      <c r="R1093" s="433">
        <f t="shared" si="413"/>
        <v>0.30664285714285733</v>
      </c>
      <c r="S1093" s="433">
        <f t="shared" si="413"/>
        <v>0.1533214285714288</v>
      </c>
      <c r="T1093" s="433">
        <f t="shared" si="413"/>
        <v>2.5579538487363605E-16</v>
      </c>
      <c r="U1093" s="433">
        <f t="shared" si="413"/>
        <v>2.5579538487363605E-16</v>
      </c>
      <c r="V1093" s="433">
        <f t="shared" si="413"/>
        <v>2.557953848736361E-16</v>
      </c>
      <c r="W1093" s="433">
        <f t="shared" si="413"/>
        <v>2.5579538487363605E-16</v>
      </c>
      <c r="X1093" s="433">
        <f t="shared" si="413"/>
        <v>2.5579538487363605E-16</v>
      </c>
      <c r="Y1093" s="433">
        <f t="shared" si="413"/>
        <v>2.5579538487363605E-16</v>
      </c>
      <c r="Z1093" s="433">
        <f t="shared" si="413"/>
        <v>2.5579538487363605E-16</v>
      </c>
      <c r="AA1093" s="433">
        <f t="shared" si="413"/>
        <v>2.557953848736361E-16</v>
      </c>
      <c r="AB1093" s="433">
        <f t="shared" si="413"/>
        <v>2.5579538487363605E-16</v>
      </c>
      <c r="AC1093" s="433">
        <f t="shared" si="413"/>
        <v>2.5579538487363605E-16</v>
      </c>
      <c r="AD1093" s="433">
        <f t="shared" si="413"/>
        <v>2.5579538487363605E-16</v>
      </c>
      <c r="AE1093" s="433">
        <f t="shared" si="413"/>
        <v>2.557953848736361E-16</v>
      </c>
      <c r="AF1093" s="433">
        <f t="shared" si="413"/>
        <v>2.5579538487363605E-16</v>
      </c>
      <c r="AG1093" s="433">
        <f t="shared" si="413"/>
        <v>2.5579538487363605E-16</v>
      </c>
      <c r="AH1093" s="433">
        <f t="shared" si="413"/>
        <v>2.5579538487363605E-16</v>
      </c>
      <c r="AI1093" s="433">
        <f t="shared" si="413"/>
        <v>2.5579538487363605E-16</v>
      </c>
    </row>
    <row r="1094" spans="1:35" s="167" customFormat="1" x14ac:dyDescent="0.35">
      <c r="A1094" s="21"/>
      <c r="B1094" s="21"/>
      <c r="C1094" s="165"/>
      <c r="D1094" s="166"/>
      <c r="G1094" s="168"/>
      <c r="H1094" s="168"/>
      <c r="I1094" s="199"/>
      <c r="J1094" s="199"/>
      <c r="K1094" s="178"/>
      <c r="L1094" s="178"/>
      <c r="M1094" s="178"/>
      <c r="N1094" s="178"/>
      <c r="O1094" s="178"/>
      <c r="P1094" s="178"/>
      <c r="Q1094" s="178"/>
      <c r="R1094" s="178"/>
      <c r="S1094" s="178"/>
      <c r="T1094" s="178"/>
      <c r="U1094" s="178"/>
      <c r="V1094" s="178"/>
      <c r="W1094" s="178"/>
      <c r="X1094" s="178"/>
      <c r="Y1094" s="178"/>
      <c r="Z1094" s="178"/>
      <c r="AA1094" s="178"/>
      <c r="AB1094" s="178"/>
      <c r="AC1094" s="178"/>
      <c r="AD1094" s="178"/>
      <c r="AE1094" s="178"/>
      <c r="AF1094" s="178"/>
      <c r="AG1094" s="178"/>
      <c r="AH1094" s="178"/>
      <c r="AI1094" s="178"/>
    </row>
    <row r="1095" spans="1:35" s="167" customFormat="1" x14ac:dyDescent="0.35">
      <c r="A1095" s="21"/>
      <c r="B1095" s="21"/>
      <c r="C1095" s="165"/>
      <c r="D1095" s="166" t="s">
        <v>372</v>
      </c>
      <c r="G1095" s="168"/>
      <c r="H1095" s="168"/>
      <c r="I1095" s="199"/>
      <c r="J1095" s="199"/>
      <c r="K1095" s="178"/>
      <c r="L1095" s="178"/>
      <c r="M1095" s="178"/>
      <c r="N1095" s="178"/>
      <c r="O1095" s="178"/>
      <c r="P1095" s="178"/>
      <c r="Q1095" s="178"/>
      <c r="R1095" s="178"/>
      <c r="S1095" s="178"/>
      <c r="T1095" s="178"/>
      <c r="U1095" s="178"/>
      <c r="V1095" s="178"/>
      <c r="W1095" s="178"/>
      <c r="X1095" s="178"/>
      <c r="Y1095" s="178"/>
      <c r="Z1095" s="178"/>
      <c r="AA1095" s="178"/>
      <c r="AB1095" s="178"/>
      <c r="AC1095" s="178"/>
      <c r="AD1095" s="178"/>
      <c r="AE1095" s="178"/>
      <c r="AF1095" s="178"/>
      <c r="AG1095" s="178"/>
      <c r="AH1095" s="178"/>
      <c r="AI1095" s="178"/>
    </row>
    <row r="1096" spans="1:35" s="167" customFormat="1" x14ac:dyDescent="0.35">
      <c r="A1096" s="21"/>
      <c r="B1096" s="21"/>
      <c r="C1096" s="165"/>
      <c r="D1096" s="166"/>
      <c r="E1096" s="167" t="str">
        <f>E$1093</f>
        <v>WHT on interest (benchmark)</v>
      </c>
      <c r="F1096" s="167" t="str">
        <f>F$1093</f>
        <v>M$</v>
      </c>
      <c r="G1096" s="168"/>
      <c r="H1096" s="168"/>
      <c r="I1096" s="199">
        <f>I$1093</f>
        <v>6.4395000000000007</v>
      </c>
      <c r="J1096" s="199"/>
      <c r="K1096" s="199">
        <f t="shared" ref="K1096:AI1096" si="414">K$1093</f>
        <v>1.0732499999999998</v>
      </c>
      <c r="L1096" s="199">
        <f t="shared" si="414"/>
        <v>1.0732499999999998</v>
      </c>
      <c r="M1096" s="199">
        <f t="shared" si="414"/>
        <v>1.0732499999999998</v>
      </c>
      <c r="N1096" s="199">
        <f t="shared" si="414"/>
        <v>0.91992857142857154</v>
      </c>
      <c r="O1096" s="199">
        <f t="shared" si="414"/>
        <v>0.76660714285714293</v>
      </c>
      <c r="P1096" s="199">
        <f t="shared" si="414"/>
        <v>0.61328571428571443</v>
      </c>
      <c r="Q1096" s="199">
        <f t="shared" si="414"/>
        <v>0.45996428571428599</v>
      </c>
      <c r="R1096" s="199">
        <f t="shared" si="414"/>
        <v>0.30664285714285733</v>
      </c>
      <c r="S1096" s="199">
        <f t="shared" si="414"/>
        <v>0.1533214285714288</v>
      </c>
      <c r="T1096" s="199">
        <f t="shared" si="414"/>
        <v>2.5579538487363605E-16</v>
      </c>
      <c r="U1096" s="199">
        <f t="shared" si="414"/>
        <v>2.5579538487363605E-16</v>
      </c>
      <c r="V1096" s="199">
        <f t="shared" si="414"/>
        <v>2.557953848736361E-16</v>
      </c>
      <c r="W1096" s="199">
        <f t="shared" si="414"/>
        <v>2.5579538487363605E-16</v>
      </c>
      <c r="X1096" s="199">
        <f t="shared" si="414"/>
        <v>2.5579538487363605E-16</v>
      </c>
      <c r="Y1096" s="199">
        <f t="shared" si="414"/>
        <v>2.5579538487363605E-16</v>
      </c>
      <c r="Z1096" s="199">
        <f t="shared" si="414"/>
        <v>2.5579538487363605E-16</v>
      </c>
      <c r="AA1096" s="199">
        <f t="shared" si="414"/>
        <v>2.557953848736361E-16</v>
      </c>
      <c r="AB1096" s="199">
        <f t="shared" si="414"/>
        <v>2.5579538487363605E-16</v>
      </c>
      <c r="AC1096" s="199">
        <f t="shared" si="414"/>
        <v>2.5579538487363605E-16</v>
      </c>
      <c r="AD1096" s="199">
        <f t="shared" si="414"/>
        <v>2.5579538487363605E-16</v>
      </c>
      <c r="AE1096" s="199">
        <f t="shared" si="414"/>
        <v>2.557953848736361E-16</v>
      </c>
      <c r="AF1096" s="199">
        <f t="shared" si="414"/>
        <v>2.5579538487363605E-16</v>
      </c>
      <c r="AG1096" s="199">
        <f t="shared" si="414"/>
        <v>2.5579538487363605E-16</v>
      </c>
      <c r="AH1096" s="199">
        <f t="shared" si="414"/>
        <v>2.5579538487363605E-16</v>
      </c>
      <c r="AI1096" s="199">
        <f t="shared" si="414"/>
        <v>2.5579538487363605E-16</v>
      </c>
    </row>
    <row r="1097" spans="1:35" s="162" customFormat="1" x14ac:dyDescent="0.35">
      <c r="A1097" s="35"/>
      <c r="B1097" s="35"/>
      <c r="C1097" s="160"/>
      <c r="D1097" s="161"/>
      <c r="E1097" s="162" t="s">
        <v>451</v>
      </c>
      <c r="F1097" s="162" t="s">
        <v>88</v>
      </c>
      <c r="G1097" s="433">
        <f>SUM(K1096:AI1096)</f>
        <v>6.4395000000000007</v>
      </c>
      <c r="H1097" s="163"/>
      <c r="I1097" s="433"/>
      <c r="J1097" s="433"/>
      <c r="K1097" s="433"/>
      <c r="L1097" s="433"/>
      <c r="M1097" s="433"/>
      <c r="N1097" s="433"/>
      <c r="O1097" s="433"/>
      <c r="P1097" s="433"/>
      <c r="Q1097" s="433"/>
      <c r="R1097" s="433"/>
      <c r="S1097" s="433"/>
      <c r="T1097" s="433"/>
      <c r="U1097" s="433"/>
      <c r="V1097" s="433"/>
      <c r="W1097" s="433"/>
      <c r="X1097" s="433"/>
      <c r="Y1097" s="433"/>
      <c r="Z1097" s="433"/>
      <c r="AA1097" s="433"/>
      <c r="AB1097" s="433"/>
      <c r="AC1097" s="433"/>
      <c r="AD1097" s="433"/>
      <c r="AE1097" s="433"/>
      <c r="AF1097" s="433"/>
      <c r="AG1097" s="433"/>
      <c r="AH1097" s="433"/>
      <c r="AI1097" s="433"/>
    </row>
    <row r="1098" spans="1:35" s="84" customFormat="1" x14ac:dyDescent="0.35">
      <c r="A1098" s="4"/>
      <c r="B1098" s="4"/>
      <c r="C1098" s="80"/>
      <c r="D1098" s="81"/>
      <c r="G1098" s="147"/>
      <c r="H1098" s="147"/>
      <c r="I1098" s="178"/>
      <c r="J1098" s="178"/>
      <c r="K1098" s="178"/>
      <c r="L1098" s="178"/>
      <c r="M1098" s="178"/>
      <c r="N1098" s="178"/>
      <c r="O1098" s="178"/>
      <c r="P1098" s="178"/>
      <c r="Q1098" s="178"/>
      <c r="R1098" s="178"/>
      <c r="S1098" s="178"/>
      <c r="T1098" s="178"/>
      <c r="U1098" s="178"/>
      <c r="V1098" s="178"/>
      <c r="W1098" s="178"/>
      <c r="X1098" s="178"/>
      <c r="Y1098" s="178"/>
      <c r="Z1098" s="178"/>
      <c r="AA1098" s="178"/>
      <c r="AB1098" s="178"/>
      <c r="AC1098" s="178"/>
      <c r="AD1098" s="178"/>
      <c r="AE1098" s="178"/>
      <c r="AF1098" s="178"/>
      <c r="AG1098" s="178"/>
      <c r="AH1098" s="178"/>
      <c r="AI1098" s="178"/>
    </row>
    <row r="1099" spans="1:35" s="84" customFormat="1" x14ac:dyDescent="0.35">
      <c r="A1099" s="4"/>
      <c r="B1099" s="4"/>
      <c r="C1099" s="80"/>
      <c r="D1099" s="81" t="s">
        <v>382</v>
      </c>
      <c r="G1099" s="147"/>
      <c r="H1099" s="147"/>
      <c r="I1099" s="178"/>
      <c r="J1099" s="178"/>
      <c r="K1099" s="178"/>
      <c r="L1099" s="178"/>
      <c r="M1099" s="178"/>
      <c r="N1099" s="178"/>
      <c r="O1099" s="178"/>
      <c r="P1099" s="178"/>
      <c r="Q1099" s="178"/>
      <c r="R1099" s="178"/>
      <c r="S1099" s="178"/>
      <c r="T1099" s="178"/>
      <c r="U1099" s="178"/>
      <c r="V1099" s="178"/>
      <c r="W1099" s="178"/>
      <c r="X1099" s="178"/>
      <c r="Y1099" s="178"/>
      <c r="Z1099" s="178"/>
      <c r="AA1099" s="178"/>
      <c r="AB1099" s="178"/>
      <c r="AC1099" s="178"/>
      <c r="AD1099" s="178"/>
      <c r="AE1099" s="178"/>
      <c r="AF1099" s="178"/>
      <c r="AG1099" s="178"/>
      <c r="AH1099" s="178"/>
      <c r="AI1099" s="178"/>
    </row>
    <row r="1100" spans="1:35" s="167" customFormat="1" x14ac:dyDescent="0.35">
      <c r="A1100" s="21"/>
      <c r="B1100" s="21"/>
      <c r="C1100" s="165"/>
      <c r="D1100" s="166"/>
      <c r="E1100" s="167" t="str">
        <f>E$1093</f>
        <v>WHT on interest (benchmark)</v>
      </c>
      <c r="F1100" s="167" t="str">
        <f>F$1093</f>
        <v>M$</v>
      </c>
      <c r="G1100" s="168"/>
      <c r="H1100" s="168"/>
      <c r="I1100" s="199">
        <f>I$1093</f>
        <v>6.4395000000000007</v>
      </c>
      <c r="J1100" s="199"/>
      <c r="K1100" s="199">
        <f t="shared" ref="K1100:AI1100" si="415">K$1093</f>
        <v>1.0732499999999998</v>
      </c>
      <c r="L1100" s="199">
        <f t="shared" si="415"/>
        <v>1.0732499999999998</v>
      </c>
      <c r="M1100" s="199">
        <f t="shared" si="415"/>
        <v>1.0732499999999998</v>
      </c>
      <c r="N1100" s="199">
        <f t="shared" si="415"/>
        <v>0.91992857142857154</v>
      </c>
      <c r="O1100" s="199">
        <f t="shared" si="415"/>
        <v>0.76660714285714293</v>
      </c>
      <c r="P1100" s="199">
        <f t="shared" si="415"/>
        <v>0.61328571428571443</v>
      </c>
      <c r="Q1100" s="199">
        <f t="shared" si="415"/>
        <v>0.45996428571428599</v>
      </c>
      <c r="R1100" s="199">
        <f t="shared" si="415"/>
        <v>0.30664285714285733</v>
      </c>
      <c r="S1100" s="199">
        <f t="shared" si="415"/>
        <v>0.1533214285714288</v>
      </c>
      <c r="T1100" s="199">
        <f t="shared" si="415"/>
        <v>2.5579538487363605E-16</v>
      </c>
      <c r="U1100" s="199">
        <f t="shared" si="415"/>
        <v>2.5579538487363605E-16</v>
      </c>
      <c r="V1100" s="199">
        <f t="shared" si="415"/>
        <v>2.557953848736361E-16</v>
      </c>
      <c r="W1100" s="199">
        <f t="shared" si="415"/>
        <v>2.5579538487363605E-16</v>
      </c>
      <c r="X1100" s="199">
        <f t="shared" si="415"/>
        <v>2.5579538487363605E-16</v>
      </c>
      <c r="Y1100" s="199">
        <f t="shared" si="415"/>
        <v>2.5579538487363605E-16</v>
      </c>
      <c r="Z1100" s="199">
        <f t="shared" si="415"/>
        <v>2.5579538487363605E-16</v>
      </c>
      <c r="AA1100" s="199">
        <f t="shared" si="415"/>
        <v>2.557953848736361E-16</v>
      </c>
      <c r="AB1100" s="199">
        <f t="shared" si="415"/>
        <v>2.5579538487363605E-16</v>
      </c>
      <c r="AC1100" s="199">
        <f t="shared" si="415"/>
        <v>2.5579538487363605E-16</v>
      </c>
      <c r="AD1100" s="199">
        <f t="shared" si="415"/>
        <v>2.5579538487363605E-16</v>
      </c>
      <c r="AE1100" s="199">
        <f t="shared" si="415"/>
        <v>2.557953848736361E-16</v>
      </c>
      <c r="AF1100" s="199">
        <f t="shared" si="415"/>
        <v>2.5579538487363605E-16</v>
      </c>
      <c r="AG1100" s="199">
        <f t="shared" si="415"/>
        <v>2.5579538487363605E-16</v>
      </c>
      <c r="AH1100" s="199">
        <f t="shared" si="415"/>
        <v>2.5579538487363605E-16</v>
      </c>
      <c r="AI1100" s="199">
        <f t="shared" si="415"/>
        <v>2.5579538487363605E-16</v>
      </c>
    </row>
    <row r="1101" spans="1:35" s="154" customFormat="1" x14ac:dyDescent="0.35">
      <c r="A1101" s="15"/>
      <c r="B1101" s="15"/>
      <c r="C1101" s="152"/>
      <c r="D1101" s="153"/>
      <c r="E1101" s="154" t="str">
        <f>'T&amp;E'!E$36</f>
        <v>Government discount factor</v>
      </c>
      <c r="F1101" s="154" t="str">
        <f>'T&amp;E'!F$36</f>
        <v>index</v>
      </c>
      <c r="G1101" s="155"/>
      <c r="H1101" s="155"/>
      <c r="I1101" s="180"/>
      <c r="J1101" s="180"/>
      <c r="K1101" s="203">
        <f>'T&amp;E'!K$36</f>
        <v>1</v>
      </c>
      <c r="L1101" s="203">
        <f>'T&amp;E'!L$36</f>
        <v>0.90909090909090906</v>
      </c>
      <c r="M1101" s="203">
        <f>'T&amp;E'!M$36</f>
        <v>0.82644628099173545</v>
      </c>
      <c r="N1101" s="203">
        <f>'T&amp;E'!N$36</f>
        <v>0.75131480090157754</v>
      </c>
      <c r="O1101" s="203">
        <f>'T&amp;E'!O$36</f>
        <v>0.68301345536507052</v>
      </c>
      <c r="P1101" s="203">
        <f>'T&amp;E'!P$36</f>
        <v>0.62092132305915493</v>
      </c>
      <c r="Q1101" s="203">
        <f>'T&amp;E'!Q$36</f>
        <v>0.56447393005377722</v>
      </c>
      <c r="R1101" s="203">
        <f>'T&amp;E'!R$36</f>
        <v>0.51315811823070645</v>
      </c>
      <c r="S1101" s="203">
        <f>'T&amp;E'!S$36</f>
        <v>0.46650738020973315</v>
      </c>
      <c r="T1101" s="203">
        <f>'T&amp;E'!T$36</f>
        <v>0.42409761837248466</v>
      </c>
      <c r="U1101" s="203">
        <f>'T&amp;E'!U$36</f>
        <v>0.38554328942953148</v>
      </c>
      <c r="V1101" s="203">
        <f>'T&amp;E'!V$36</f>
        <v>0.3504938994813922</v>
      </c>
      <c r="W1101" s="203">
        <f>'T&amp;E'!W$36</f>
        <v>0.31863081771035656</v>
      </c>
      <c r="X1101" s="203">
        <f>'T&amp;E'!X$36</f>
        <v>0.28966437973668779</v>
      </c>
      <c r="Y1101" s="203">
        <f>'T&amp;E'!Y$36</f>
        <v>0.26333125430607973</v>
      </c>
      <c r="Z1101" s="203">
        <f>'T&amp;E'!Z$36</f>
        <v>0.23939204936916339</v>
      </c>
      <c r="AA1101" s="203">
        <f>'T&amp;E'!AA$36</f>
        <v>0.21762913579014853</v>
      </c>
      <c r="AB1101" s="203">
        <f>'T&amp;E'!AB$36</f>
        <v>0.19784466890013502</v>
      </c>
      <c r="AC1101" s="203">
        <f>'T&amp;E'!AC$36</f>
        <v>0.17985878990921364</v>
      </c>
      <c r="AD1101" s="203">
        <f>'T&amp;E'!AD$36</f>
        <v>0.16350799082655781</v>
      </c>
      <c r="AE1101" s="203">
        <f>'T&amp;E'!AE$36</f>
        <v>0.14864362802414349</v>
      </c>
      <c r="AF1101" s="203">
        <f>'T&amp;E'!AF$36</f>
        <v>0.13513057093103953</v>
      </c>
      <c r="AG1101" s="203">
        <f>'T&amp;E'!AG$36</f>
        <v>0.12284597357367227</v>
      </c>
      <c r="AH1101" s="203">
        <f>'T&amp;E'!AH$36</f>
        <v>0.11167815779424752</v>
      </c>
      <c r="AI1101" s="203">
        <f>'T&amp;E'!AI$36</f>
        <v>0.10152559799477048</v>
      </c>
    </row>
    <row r="1102" spans="1:35" s="162" customFormat="1" x14ac:dyDescent="0.35">
      <c r="A1102" s="35"/>
      <c r="B1102" s="35"/>
      <c r="C1102" s="160"/>
      <c r="D1102" s="161"/>
      <c r="E1102" s="162" t="s">
        <v>442</v>
      </c>
      <c r="F1102" s="162" t="s">
        <v>230</v>
      </c>
      <c r="G1102" s="163"/>
      <c r="H1102" s="163"/>
      <c r="I1102" s="433">
        <f>SUM(K1102:AI1102)</f>
        <v>5.0199961089754019</v>
      </c>
      <c r="J1102" s="433"/>
      <c r="K1102" s="433">
        <f>K1100*K1101</f>
        <v>1.0732499999999998</v>
      </c>
      <c r="L1102" s="433">
        <f t="shared" ref="L1102:AI1102" si="416">L1100*L1101</f>
        <v>0.97568181818181798</v>
      </c>
      <c r="M1102" s="433">
        <f t="shared" si="416"/>
        <v>0.88698347107437991</v>
      </c>
      <c r="N1102" s="433">
        <f t="shared" si="416"/>
        <v>0.69115595148652986</v>
      </c>
      <c r="O1102" s="433">
        <f t="shared" si="416"/>
        <v>0.52360299355040141</v>
      </c>
      <c r="P1102" s="433">
        <f t="shared" si="416"/>
        <v>0.3808021771275647</v>
      </c>
      <c r="Q1102" s="433">
        <f t="shared" si="416"/>
        <v>0.25963784804152146</v>
      </c>
      <c r="R1102" s="433">
        <f t="shared" si="416"/>
        <v>0.15735627154031601</v>
      </c>
      <c r="S1102" s="433">
        <f t="shared" si="416"/>
        <v>7.1525577972870985E-2</v>
      </c>
      <c r="T1102" s="433">
        <f t="shared" si="416"/>
        <v>1.0848221351558214E-16</v>
      </c>
      <c r="U1102" s="433">
        <f t="shared" si="416"/>
        <v>9.8620194105074665E-17</v>
      </c>
      <c r="V1102" s="433">
        <f t="shared" si="416"/>
        <v>8.965472191370424E-17</v>
      </c>
      <c r="W1102" s="433">
        <f t="shared" si="416"/>
        <v>8.1504292648822021E-17</v>
      </c>
      <c r="X1102" s="433">
        <f t="shared" si="416"/>
        <v>7.4094811498929122E-17</v>
      </c>
      <c r="Y1102" s="433">
        <f t="shared" si="416"/>
        <v>6.7358919544480993E-17</v>
      </c>
      <c r="Z1102" s="433">
        <f t="shared" si="416"/>
        <v>6.1235381404073635E-17</v>
      </c>
      <c r="AA1102" s="433">
        <f t="shared" si="416"/>
        <v>5.5668528549157857E-17</v>
      </c>
      <c r="AB1102" s="433">
        <f t="shared" si="416"/>
        <v>5.0607753226507129E-17</v>
      </c>
      <c r="AC1102" s="433">
        <f t="shared" si="416"/>
        <v>4.6007048387733751E-17</v>
      </c>
      <c r="AD1102" s="433">
        <f t="shared" si="416"/>
        <v>4.1824589443394309E-17</v>
      </c>
      <c r="AE1102" s="433">
        <f t="shared" si="416"/>
        <v>3.8022354039449387E-17</v>
      </c>
      <c r="AF1102" s="433">
        <f t="shared" si="416"/>
        <v>3.456577639949943E-17</v>
      </c>
      <c r="AG1102" s="433">
        <f t="shared" si="416"/>
        <v>3.1423433090454023E-17</v>
      </c>
      <c r="AH1102" s="433">
        <f t="shared" si="416"/>
        <v>2.8566757354958203E-17</v>
      </c>
      <c r="AI1102" s="433">
        <f t="shared" si="416"/>
        <v>2.5969779413598369E-17</v>
      </c>
    </row>
    <row r="1103" spans="1:35" s="84" customFormat="1" x14ac:dyDescent="0.35">
      <c r="A1103" s="4"/>
      <c r="B1103" s="4"/>
      <c r="C1103" s="80"/>
      <c r="D1103" s="81"/>
      <c r="G1103" s="147"/>
      <c r="H1103" s="147"/>
      <c r="I1103" s="178"/>
      <c r="J1103" s="178"/>
      <c r="K1103" s="178"/>
      <c r="L1103" s="178"/>
      <c r="M1103" s="178"/>
      <c r="N1103" s="178"/>
      <c r="O1103" s="178"/>
      <c r="P1103" s="178"/>
      <c r="Q1103" s="178"/>
      <c r="R1103" s="178"/>
      <c r="S1103" s="178"/>
      <c r="T1103" s="178"/>
      <c r="U1103" s="178"/>
      <c r="V1103" s="178"/>
      <c r="W1103" s="178"/>
      <c r="X1103" s="178"/>
      <c r="Y1103" s="178"/>
      <c r="Z1103" s="178"/>
      <c r="AA1103" s="178"/>
      <c r="AB1103" s="178"/>
      <c r="AC1103" s="178"/>
      <c r="AD1103" s="178"/>
      <c r="AE1103" s="178"/>
      <c r="AF1103" s="178"/>
      <c r="AG1103" s="178"/>
      <c r="AH1103" s="178"/>
      <c r="AI1103" s="178"/>
    </row>
    <row r="1104" spans="1:35" s="84" customFormat="1" x14ac:dyDescent="0.35">
      <c r="A1104" s="4"/>
      <c r="B1104" s="4"/>
      <c r="C1104" s="80"/>
      <c r="D1104" s="81" t="s">
        <v>383</v>
      </c>
      <c r="G1104" s="147"/>
      <c r="H1104" s="147"/>
      <c r="I1104" s="178"/>
      <c r="J1104" s="178"/>
      <c r="K1104" s="178"/>
      <c r="L1104" s="178"/>
      <c r="M1104" s="178"/>
      <c r="N1104" s="178"/>
      <c r="O1104" s="178"/>
      <c r="P1104" s="178"/>
      <c r="Q1104" s="178"/>
      <c r="R1104" s="178"/>
      <c r="S1104" s="178"/>
      <c r="T1104" s="178"/>
      <c r="U1104" s="178"/>
      <c r="V1104" s="178"/>
      <c r="W1104" s="178"/>
      <c r="X1104" s="178"/>
      <c r="Y1104" s="178"/>
      <c r="Z1104" s="178"/>
      <c r="AA1104" s="178"/>
      <c r="AB1104" s="178"/>
      <c r="AC1104" s="178"/>
      <c r="AD1104" s="178"/>
      <c r="AE1104" s="178"/>
      <c r="AF1104" s="178"/>
      <c r="AG1104" s="178"/>
      <c r="AH1104" s="178"/>
      <c r="AI1104" s="178"/>
    </row>
    <row r="1105" spans="1:35" s="84" customFormat="1" x14ac:dyDescent="0.35">
      <c r="A1105" s="4"/>
      <c r="B1105" s="4"/>
      <c r="C1105" s="80"/>
      <c r="D1105" s="81"/>
      <c r="E1105" s="84" t="str">
        <f>E$1102</f>
        <v>Discounted WHT on interest (benchmark)</v>
      </c>
      <c r="F1105" s="84" t="str">
        <f>F$1102</f>
        <v>M$, discounted</v>
      </c>
      <c r="G1105" s="147"/>
      <c r="H1105" s="147"/>
      <c r="I1105" s="178">
        <f>I$1102</f>
        <v>5.0199961089754019</v>
      </c>
      <c r="J1105" s="178"/>
      <c r="K1105" s="178">
        <f t="shared" ref="K1105:AI1105" si="417">K$1102</f>
        <v>1.0732499999999998</v>
      </c>
      <c r="L1105" s="178">
        <f t="shared" si="417"/>
        <v>0.97568181818181798</v>
      </c>
      <c r="M1105" s="178">
        <f t="shared" si="417"/>
        <v>0.88698347107437991</v>
      </c>
      <c r="N1105" s="178">
        <f t="shared" si="417"/>
        <v>0.69115595148652986</v>
      </c>
      <c r="O1105" s="178">
        <f t="shared" si="417"/>
        <v>0.52360299355040141</v>
      </c>
      <c r="P1105" s="178">
        <f t="shared" si="417"/>
        <v>0.3808021771275647</v>
      </c>
      <c r="Q1105" s="178">
        <f t="shared" si="417"/>
        <v>0.25963784804152146</v>
      </c>
      <c r="R1105" s="178">
        <f t="shared" si="417"/>
        <v>0.15735627154031601</v>
      </c>
      <c r="S1105" s="178">
        <f t="shared" si="417"/>
        <v>7.1525577972870985E-2</v>
      </c>
      <c r="T1105" s="178">
        <f t="shared" si="417"/>
        <v>1.0848221351558214E-16</v>
      </c>
      <c r="U1105" s="178">
        <f t="shared" si="417"/>
        <v>9.8620194105074665E-17</v>
      </c>
      <c r="V1105" s="178">
        <f t="shared" si="417"/>
        <v>8.965472191370424E-17</v>
      </c>
      <c r="W1105" s="178">
        <f t="shared" si="417"/>
        <v>8.1504292648822021E-17</v>
      </c>
      <c r="X1105" s="178">
        <f t="shared" si="417"/>
        <v>7.4094811498929122E-17</v>
      </c>
      <c r="Y1105" s="178">
        <f t="shared" si="417"/>
        <v>6.7358919544480993E-17</v>
      </c>
      <c r="Z1105" s="178">
        <f t="shared" si="417"/>
        <v>6.1235381404073635E-17</v>
      </c>
      <c r="AA1105" s="178">
        <f t="shared" si="417"/>
        <v>5.5668528549157857E-17</v>
      </c>
      <c r="AB1105" s="178">
        <f t="shared" si="417"/>
        <v>5.0607753226507129E-17</v>
      </c>
      <c r="AC1105" s="178">
        <f t="shared" si="417"/>
        <v>4.6007048387733751E-17</v>
      </c>
      <c r="AD1105" s="178">
        <f t="shared" si="417"/>
        <v>4.1824589443394309E-17</v>
      </c>
      <c r="AE1105" s="178">
        <f t="shared" si="417"/>
        <v>3.8022354039449387E-17</v>
      </c>
      <c r="AF1105" s="178">
        <f t="shared" si="417"/>
        <v>3.456577639949943E-17</v>
      </c>
      <c r="AG1105" s="178">
        <f t="shared" si="417"/>
        <v>3.1423433090454023E-17</v>
      </c>
      <c r="AH1105" s="178">
        <f t="shared" si="417"/>
        <v>2.8566757354958203E-17</v>
      </c>
      <c r="AI1105" s="178">
        <f t="shared" si="417"/>
        <v>2.5969779413598369E-17</v>
      </c>
    </row>
    <row r="1106" spans="1:35" s="162" customFormat="1" x14ac:dyDescent="0.35">
      <c r="A1106" s="35"/>
      <c r="B1106" s="35"/>
      <c r="C1106" s="160"/>
      <c r="D1106" s="161"/>
      <c r="E1106" s="162" t="s">
        <v>452</v>
      </c>
      <c r="F1106" s="162" t="s">
        <v>230</v>
      </c>
      <c r="G1106" s="433">
        <f>SUM(K1105:AI1105)</f>
        <v>5.0199961089754019</v>
      </c>
      <c r="H1106" s="163"/>
      <c r="J1106" s="433"/>
      <c r="K1106" s="433"/>
      <c r="L1106" s="433"/>
      <c r="M1106" s="433"/>
      <c r="N1106" s="433"/>
      <c r="O1106" s="433"/>
      <c r="P1106" s="433"/>
      <c r="Q1106" s="433"/>
      <c r="R1106" s="433"/>
      <c r="S1106" s="433"/>
      <c r="T1106" s="433"/>
      <c r="U1106" s="433"/>
      <c r="V1106" s="433"/>
      <c r="W1106" s="433"/>
      <c r="X1106" s="433"/>
      <c r="Y1106" s="433"/>
      <c r="Z1106" s="433"/>
      <c r="AA1106" s="433"/>
      <c r="AB1106" s="433"/>
      <c r="AC1106" s="433"/>
      <c r="AD1106" s="433"/>
      <c r="AE1106" s="433"/>
      <c r="AF1106" s="433"/>
      <c r="AG1106" s="433"/>
      <c r="AH1106" s="433"/>
      <c r="AI1106" s="433"/>
    </row>
    <row r="1107" spans="1:35" s="84" customFormat="1" x14ac:dyDescent="0.35">
      <c r="A1107" s="4"/>
      <c r="B1107" s="4"/>
      <c r="C1107" s="80"/>
      <c r="D1107" s="81"/>
      <c r="G1107" s="147"/>
      <c r="H1107" s="147"/>
      <c r="I1107" s="178"/>
      <c r="J1107" s="178"/>
      <c r="K1107" s="178"/>
      <c r="L1107" s="178"/>
      <c r="M1107" s="178"/>
      <c r="N1107" s="178"/>
      <c r="O1107" s="178"/>
      <c r="P1107" s="178"/>
      <c r="Q1107" s="178"/>
      <c r="R1107" s="178"/>
      <c r="S1107" s="178"/>
      <c r="T1107" s="178"/>
      <c r="U1107" s="178"/>
      <c r="V1107" s="178"/>
      <c r="W1107" s="178"/>
      <c r="X1107" s="178"/>
      <c r="Y1107" s="178"/>
      <c r="Z1107" s="178"/>
      <c r="AA1107" s="178"/>
      <c r="AB1107" s="178"/>
      <c r="AC1107" s="178"/>
      <c r="AD1107" s="178"/>
      <c r="AE1107" s="178"/>
      <c r="AF1107" s="178"/>
      <c r="AG1107" s="178"/>
      <c r="AH1107" s="178"/>
      <c r="AI1107" s="178"/>
    </row>
    <row r="1108" spans="1:35" s="84" customFormat="1" x14ac:dyDescent="0.35">
      <c r="A1108" s="4"/>
      <c r="B1108" s="4"/>
      <c r="C1108" s="80" t="s">
        <v>34</v>
      </c>
      <c r="D1108" s="81"/>
      <c r="G1108" s="147"/>
      <c r="H1108" s="147"/>
      <c r="I1108" s="178"/>
      <c r="J1108" s="178"/>
      <c r="K1108" s="178"/>
      <c r="L1108" s="178"/>
      <c r="M1108" s="178"/>
      <c r="N1108" s="178"/>
      <c r="O1108" s="178"/>
      <c r="P1108" s="178"/>
      <c r="Q1108" s="178"/>
      <c r="R1108" s="178"/>
      <c r="S1108" s="178"/>
      <c r="T1108" s="178"/>
      <c r="U1108" s="178"/>
      <c r="V1108" s="178"/>
      <c r="W1108" s="178"/>
      <c r="X1108" s="178"/>
      <c r="Y1108" s="178"/>
      <c r="Z1108" s="178"/>
      <c r="AA1108" s="178"/>
      <c r="AB1108" s="178"/>
      <c r="AC1108" s="178"/>
      <c r="AD1108" s="178"/>
      <c r="AE1108" s="178"/>
      <c r="AF1108" s="178"/>
      <c r="AG1108" s="178"/>
      <c r="AH1108" s="178"/>
      <c r="AI1108" s="178"/>
    </row>
    <row r="1109" spans="1:35" s="84" customFormat="1" x14ac:dyDescent="0.35">
      <c r="A1109" s="4"/>
      <c r="B1109" s="4"/>
      <c r="C1109" s="80"/>
      <c r="D1109" s="81"/>
      <c r="G1109" s="147"/>
      <c r="H1109" s="147"/>
      <c r="I1109" s="178"/>
      <c r="J1109" s="178"/>
      <c r="K1109" s="178"/>
      <c r="L1109" s="178"/>
      <c r="M1109" s="178"/>
      <c r="N1109" s="178"/>
      <c r="O1109" s="178"/>
      <c r="P1109" s="178"/>
      <c r="Q1109" s="178"/>
      <c r="R1109" s="178"/>
      <c r="S1109" s="178"/>
      <c r="T1109" s="178"/>
      <c r="U1109" s="178"/>
      <c r="V1109" s="178"/>
      <c r="W1109" s="178"/>
      <c r="X1109" s="178"/>
      <c r="Y1109" s="178"/>
      <c r="Z1109" s="178"/>
      <c r="AA1109" s="178"/>
      <c r="AB1109" s="178"/>
      <c r="AC1109" s="178"/>
      <c r="AD1109" s="178"/>
      <c r="AE1109" s="178"/>
      <c r="AF1109" s="178"/>
      <c r="AG1109" s="178"/>
      <c r="AH1109" s="178"/>
      <c r="AI1109" s="178"/>
    </row>
    <row r="1110" spans="1:35" s="84" customFormat="1" x14ac:dyDescent="0.35">
      <c r="A1110" s="4"/>
      <c r="B1110" s="4"/>
      <c r="C1110" s="80"/>
      <c r="D1110" s="81" t="s">
        <v>366</v>
      </c>
      <c r="G1110" s="147"/>
      <c r="H1110" s="147"/>
      <c r="I1110" s="178"/>
      <c r="J1110" s="178"/>
      <c r="K1110" s="178"/>
      <c r="L1110" s="178"/>
      <c r="M1110" s="178"/>
      <c r="N1110" s="178"/>
      <c r="O1110" s="178"/>
      <c r="P1110" s="178"/>
      <c r="Q1110" s="178"/>
      <c r="R1110" s="178"/>
      <c r="S1110" s="178"/>
      <c r="T1110" s="178"/>
      <c r="U1110" s="178"/>
      <c r="V1110" s="178"/>
      <c r="W1110" s="178"/>
      <c r="X1110" s="178"/>
      <c r="Y1110" s="178"/>
      <c r="Z1110" s="178"/>
      <c r="AA1110" s="178"/>
      <c r="AB1110" s="178"/>
      <c r="AC1110" s="178"/>
      <c r="AD1110" s="178"/>
      <c r="AE1110" s="178"/>
      <c r="AF1110" s="178"/>
      <c r="AG1110" s="178"/>
      <c r="AH1110" s="178"/>
      <c r="AI1110" s="178"/>
    </row>
    <row r="1111" spans="1:35" s="154" customFormat="1" x14ac:dyDescent="0.35">
      <c r="A1111" s="15"/>
      <c r="B1111" s="15"/>
      <c r="C1111" s="152"/>
      <c r="D1111" s="153"/>
      <c r="E1111" s="154" t="str">
        <f>'T&amp;E'!E$10</f>
        <v>Project model counter</v>
      </c>
      <c r="F1111" s="154" t="str">
        <f>'T&amp;E'!F$10</f>
        <v>year #</v>
      </c>
      <c r="G1111" s="155"/>
      <c r="H1111" s="155"/>
      <c r="I1111" s="154">
        <f>'T&amp;E'!I$10</f>
        <v>0</v>
      </c>
      <c r="J1111" s="180"/>
      <c r="K1111" s="154">
        <f>'T&amp;E'!K$10</f>
        <v>1</v>
      </c>
      <c r="L1111" s="154">
        <f>'T&amp;E'!L$10</f>
        <v>2</v>
      </c>
      <c r="M1111" s="154">
        <f>'T&amp;E'!M$10</f>
        <v>3</v>
      </c>
      <c r="N1111" s="154">
        <f>'T&amp;E'!N$10</f>
        <v>4</v>
      </c>
      <c r="O1111" s="154">
        <f>'T&amp;E'!O$10</f>
        <v>5</v>
      </c>
      <c r="P1111" s="154">
        <f>'T&amp;E'!P$10</f>
        <v>6</v>
      </c>
      <c r="Q1111" s="154">
        <f>'T&amp;E'!Q$10</f>
        <v>7</v>
      </c>
      <c r="R1111" s="154">
        <f>'T&amp;E'!R$10</f>
        <v>8</v>
      </c>
      <c r="S1111" s="154">
        <f>'T&amp;E'!S$10</f>
        <v>9</v>
      </c>
      <c r="T1111" s="154">
        <f>'T&amp;E'!T$10</f>
        <v>10</v>
      </c>
      <c r="U1111" s="154">
        <f>'T&amp;E'!U$10</f>
        <v>11</v>
      </c>
      <c r="V1111" s="154">
        <f>'T&amp;E'!V$10</f>
        <v>12</v>
      </c>
      <c r="W1111" s="154">
        <f>'T&amp;E'!W$10</f>
        <v>13</v>
      </c>
      <c r="X1111" s="154">
        <f>'T&amp;E'!X$10</f>
        <v>14</v>
      </c>
      <c r="Y1111" s="154">
        <f>'T&amp;E'!Y$10</f>
        <v>15</v>
      </c>
      <c r="Z1111" s="154">
        <f>'T&amp;E'!Z$10</f>
        <v>16</v>
      </c>
      <c r="AA1111" s="154">
        <f>'T&amp;E'!AA$10</f>
        <v>17</v>
      </c>
      <c r="AB1111" s="154">
        <f>'T&amp;E'!AB$10</f>
        <v>18</v>
      </c>
      <c r="AC1111" s="154">
        <f>'T&amp;E'!AC$10</f>
        <v>19</v>
      </c>
      <c r="AD1111" s="154">
        <f>'T&amp;E'!AD$10</f>
        <v>20</v>
      </c>
      <c r="AE1111" s="154">
        <f>'T&amp;E'!AE$10</f>
        <v>21</v>
      </c>
      <c r="AF1111" s="154">
        <f>'T&amp;E'!AF$10</f>
        <v>22</v>
      </c>
      <c r="AG1111" s="154">
        <f>'T&amp;E'!AG$10</f>
        <v>23</v>
      </c>
      <c r="AH1111" s="154">
        <f>'T&amp;E'!AH$10</f>
        <v>24</v>
      </c>
      <c r="AI1111" s="154">
        <f>'T&amp;E'!AI$10</f>
        <v>25</v>
      </c>
    </row>
    <row r="1112" spans="1:35" s="154" customFormat="1" x14ac:dyDescent="0.35">
      <c r="A1112" s="15"/>
      <c r="B1112" s="15"/>
      <c r="C1112" s="152"/>
      <c r="D1112" s="153"/>
      <c r="E1112" s="154" t="str">
        <f>Inputs!E$258</f>
        <v>WHT on dividends incentive period (benchmark)</v>
      </c>
      <c r="F1112" s="154" t="str">
        <f>Inputs!F$258</f>
        <v>years</v>
      </c>
      <c r="G1112" s="154">
        <f>Inputs!G$258</f>
        <v>0</v>
      </c>
      <c r="H1112" s="155"/>
      <c r="I1112" s="180"/>
      <c r="J1112" s="180"/>
      <c r="K1112" s="180"/>
      <c r="L1112" s="180"/>
      <c r="M1112" s="180"/>
      <c r="N1112" s="180"/>
      <c r="O1112" s="180"/>
      <c r="P1112" s="180"/>
      <c r="Q1112" s="180"/>
      <c r="R1112" s="180"/>
      <c r="S1112" s="180"/>
      <c r="T1112" s="180"/>
      <c r="U1112" s="180"/>
      <c r="V1112" s="180"/>
      <c r="W1112" s="180"/>
      <c r="X1112" s="180"/>
      <c r="Y1112" s="180"/>
      <c r="Z1112" s="180"/>
      <c r="AA1112" s="180"/>
      <c r="AB1112" s="180"/>
      <c r="AC1112" s="180"/>
      <c r="AD1112" s="180"/>
      <c r="AE1112" s="180"/>
      <c r="AF1112" s="180"/>
      <c r="AG1112" s="180"/>
      <c r="AH1112" s="180"/>
      <c r="AI1112" s="180"/>
    </row>
    <row r="1113" spans="1:35" s="84" customFormat="1" x14ac:dyDescent="0.35">
      <c r="A1113" s="4"/>
      <c r="B1113" s="4"/>
      <c r="C1113" s="80"/>
      <c r="D1113" s="81"/>
      <c r="E1113" s="84" t="s">
        <v>368</v>
      </c>
      <c r="F1113" s="84" t="s">
        <v>43</v>
      </c>
      <c r="G1113" s="147"/>
      <c r="H1113" s="147"/>
      <c r="I1113" s="147">
        <f>SUM(K1113:AI1113)</f>
        <v>0</v>
      </c>
      <c r="J1113" s="178"/>
      <c r="K1113" s="147">
        <f>IF(K1111&lt;=$G1112,1,0)</f>
        <v>0</v>
      </c>
      <c r="L1113" s="147">
        <f t="shared" ref="L1113:AI1113" si="418">IF(L1111&lt;=$G1112,1,0)</f>
        <v>0</v>
      </c>
      <c r="M1113" s="147">
        <f t="shared" si="418"/>
        <v>0</v>
      </c>
      <c r="N1113" s="147">
        <f t="shared" si="418"/>
        <v>0</v>
      </c>
      <c r="O1113" s="147">
        <f t="shared" si="418"/>
        <v>0</v>
      </c>
      <c r="P1113" s="147">
        <f t="shared" si="418"/>
        <v>0</v>
      </c>
      <c r="Q1113" s="147">
        <f t="shared" si="418"/>
        <v>0</v>
      </c>
      <c r="R1113" s="147">
        <f t="shared" si="418"/>
        <v>0</v>
      </c>
      <c r="S1113" s="147">
        <f t="shared" si="418"/>
        <v>0</v>
      </c>
      <c r="T1113" s="147">
        <f t="shared" si="418"/>
        <v>0</v>
      </c>
      <c r="U1113" s="147">
        <f t="shared" si="418"/>
        <v>0</v>
      </c>
      <c r="V1113" s="147">
        <f t="shared" si="418"/>
        <v>0</v>
      </c>
      <c r="W1113" s="147">
        <f t="shared" si="418"/>
        <v>0</v>
      </c>
      <c r="X1113" s="147">
        <f t="shared" si="418"/>
        <v>0</v>
      </c>
      <c r="Y1113" s="147">
        <f t="shared" si="418"/>
        <v>0</v>
      </c>
      <c r="Z1113" s="147">
        <f t="shared" si="418"/>
        <v>0</v>
      </c>
      <c r="AA1113" s="147">
        <f t="shared" si="418"/>
        <v>0</v>
      </c>
      <c r="AB1113" s="147">
        <f t="shared" si="418"/>
        <v>0</v>
      </c>
      <c r="AC1113" s="147">
        <f t="shared" si="418"/>
        <v>0</v>
      </c>
      <c r="AD1113" s="147">
        <f t="shared" si="418"/>
        <v>0</v>
      </c>
      <c r="AE1113" s="147">
        <f t="shared" si="418"/>
        <v>0</v>
      </c>
      <c r="AF1113" s="147">
        <f t="shared" si="418"/>
        <v>0</v>
      </c>
      <c r="AG1113" s="147">
        <f t="shared" si="418"/>
        <v>0</v>
      </c>
      <c r="AH1113" s="147">
        <f t="shared" si="418"/>
        <v>0</v>
      </c>
      <c r="AI1113" s="147">
        <f t="shared" si="418"/>
        <v>0</v>
      </c>
    </row>
    <row r="1114" spans="1:35" s="84" customFormat="1" x14ac:dyDescent="0.35">
      <c r="A1114" s="4"/>
      <c r="B1114" s="4"/>
      <c r="C1114" s="80"/>
      <c r="D1114" s="81"/>
      <c r="G1114" s="147"/>
      <c r="H1114" s="147"/>
      <c r="I1114" s="178"/>
      <c r="J1114" s="178"/>
      <c r="K1114" s="178"/>
      <c r="L1114" s="178"/>
      <c r="M1114" s="178"/>
      <c r="N1114" s="178"/>
      <c r="O1114" s="178"/>
      <c r="P1114" s="178"/>
      <c r="Q1114" s="178"/>
      <c r="R1114" s="178"/>
      <c r="S1114" s="178"/>
      <c r="T1114" s="178"/>
      <c r="U1114" s="178"/>
      <c r="V1114" s="178"/>
      <c r="W1114" s="178"/>
      <c r="X1114" s="178"/>
      <c r="Y1114" s="178"/>
      <c r="Z1114" s="178"/>
      <c r="AA1114" s="178"/>
      <c r="AB1114" s="178"/>
      <c r="AC1114" s="178"/>
      <c r="AD1114" s="178"/>
      <c r="AE1114" s="178"/>
      <c r="AF1114" s="178"/>
      <c r="AG1114" s="178"/>
      <c r="AH1114" s="178"/>
      <c r="AI1114" s="178"/>
    </row>
    <row r="1115" spans="1:35" s="84" customFormat="1" x14ac:dyDescent="0.35">
      <c r="A1115" s="4"/>
      <c r="B1115" s="4"/>
      <c r="C1115" s="80"/>
      <c r="D1115" s="81" t="s">
        <v>367</v>
      </c>
      <c r="G1115" s="147"/>
      <c r="H1115" s="147"/>
      <c r="I1115" s="178"/>
      <c r="J1115" s="178"/>
      <c r="K1115" s="178"/>
      <c r="L1115" s="178"/>
      <c r="M1115" s="178"/>
      <c r="N1115" s="178"/>
      <c r="O1115" s="178"/>
      <c r="P1115" s="178"/>
      <c r="Q1115" s="178"/>
      <c r="R1115" s="178"/>
      <c r="S1115" s="178"/>
      <c r="T1115" s="178"/>
      <c r="U1115" s="178"/>
      <c r="V1115" s="178"/>
      <c r="W1115" s="178"/>
      <c r="X1115" s="178"/>
      <c r="Y1115" s="178"/>
      <c r="Z1115" s="178"/>
      <c r="AA1115" s="178"/>
      <c r="AB1115" s="178"/>
      <c r="AC1115" s="178"/>
      <c r="AD1115" s="178"/>
      <c r="AE1115" s="178"/>
      <c r="AF1115" s="178"/>
      <c r="AG1115" s="178"/>
      <c r="AH1115" s="178"/>
      <c r="AI1115" s="178"/>
    </row>
    <row r="1116" spans="1:35" s="84" customFormat="1" x14ac:dyDescent="0.35">
      <c r="A1116" s="4"/>
      <c r="B1116" s="4"/>
      <c r="C1116" s="80"/>
      <c r="D1116" s="81"/>
      <c r="E1116" s="84" t="str">
        <f>E$1113</f>
        <v>WHT on dividends incentive rate flag (benchmark)</v>
      </c>
      <c r="F1116" s="84" t="str">
        <f>F$1113</f>
        <v>flag</v>
      </c>
      <c r="G1116" s="147"/>
      <c r="H1116" s="147"/>
      <c r="I1116" s="84">
        <f>I$1113</f>
        <v>0</v>
      </c>
      <c r="J1116" s="178"/>
      <c r="K1116" s="84">
        <f t="shared" ref="K1116:AI1116" si="419">K$1113</f>
        <v>0</v>
      </c>
      <c r="L1116" s="84">
        <f t="shared" si="419"/>
        <v>0</v>
      </c>
      <c r="M1116" s="84">
        <f t="shared" si="419"/>
        <v>0</v>
      </c>
      <c r="N1116" s="84">
        <f t="shared" si="419"/>
        <v>0</v>
      </c>
      <c r="O1116" s="84">
        <f t="shared" si="419"/>
        <v>0</v>
      </c>
      <c r="P1116" s="84">
        <f t="shared" si="419"/>
        <v>0</v>
      </c>
      <c r="Q1116" s="84">
        <f t="shared" si="419"/>
        <v>0</v>
      </c>
      <c r="R1116" s="84">
        <f t="shared" si="419"/>
        <v>0</v>
      </c>
      <c r="S1116" s="84">
        <f t="shared" si="419"/>
        <v>0</v>
      </c>
      <c r="T1116" s="84">
        <f t="shared" si="419"/>
        <v>0</v>
      </c>
      <c r="U1116" s="84">
        <f t="shared" si="419"/>
        <v>0</v>
      </c>
      <c r="V1116" s="84">
        <f t="shared" si="419"/>
        <v>0</v>
      </c>
      <c r="W1116" s="84">
        <f t="shared" si="419"/>
        <v>0</v>
      </c>
      <c r="X1116" s="84">
        <f t="shared" si="419"/>
        <v>0</v>
      </c>
      <c r="Y1116" s="84">
        <f t="shared" si="419"/>
        <v>0</v>
      </c>
      <c r="Z1116" s="84">
        <f t="shared" si="419"/>
        <v>0</v>
      </c>
      <c r="AA1116" s="84">
        <f t="shared" si="419"/>
        <v>0</v>
      </c>
      <c r="AB1116" s="84">
        <f t="shared" si="419"/>
        <v>0</v>
      </c>
      <c r="AC1116" s="84">
        <f t="shared" si="419"/>
        <v>0</v>
      </c>
      <c r="AD1116" s="84">
        <f t="shared" si="419"/>
        <v>0</v>
      </c>
      <c r="AE1116" s="84">
        <f t="shared" si="419"/>
        <v>0</v>
      </c>
      <c r="AF1116" s="84">
        <f t="shared" si="419"/>
        <v>0</v>
      </c>
      <c r="AG1116" s="84">
        <f t="shared" si="419"/>
        <v>0</v>
      </c>
      <c r="AH1116" s="84">
        <f t="shared" si="419"/>
        <v>0</v>
      </c>
      <c r="AI1116" s="84">
        <f t="shared" si="419"/>
        <v>0</v>
      </c>
    </row>
    <row r="1117" spans="1:35" s="84" customFormat="1" x14ac:dyDescent="0.35">
      <c r="A1117" s="4"/>
      <c r="B1117" s="4"/>
      <c r="C1117" s="80"/>
      <c r="D1117" s="81"/>
      <c r="E1117" s="84" t="s">
        <v>287</v>
      </c>
      <c r="F1117" s="84" t="s">
        <v>43</v>
      </c>
      <c r="G1117" s="147"/>
      <c r="H1117" s="147"/>
      <c r="I1117" s="147">
        <f>SUM(K1117:AI1117)</f>
        <v>25</v>
      </c>
      <c r="J1117" s="178"/>
      <c r="K1117" s="147">
        <f>IF(K1116=1,0,1)</f>
        <v>1</v>
      </c>
      <c r="L1117" s="147">
        <f t="shared" ref="L1117:AI1117" si="420">IF(L1116=1,0,1)</f>
        <v>1</v>
      </c>
      <c r="M1117" s="147">
        <f t="shared" si="420"/>
        <v>1</v>
      </c>
      <c r="N1117" s="147">
        <f t="shared" si="420"/>
        <v>1</v>
      </c>
      <c r="O1117" s="147">
        <f t="shared" si="420"/>
        <v>1</v>
      </c>
      <c r="P1117" s="147">
        <f t="shared" si="420"/>
        <v>1</v>
      </c>
      <c r="Q1117" s="147">
        <f t="shared" si="420"/>
        <v>1</v>
      </c>
      <c r="R1117" s="147">
        <f t="shared" si="420"/>
        <v>1</v>
      </c>
      <c r="S1117" s="147">
        <f t="shared" si="420"/>
        <v>1</v>
      </c>
      <c r="T1117" s="147">
        <f t="shared" si="420"/>
        <v>1</v>
      </c>
      <c r="U1117" s="147">
        <f t="shared" si="420"/>
        <v>1</v>
      </c>
      <c r="V1117" s="147">
        <f t="shared" si="420"/>
        <v>1</v>
      </c>
      <c r="W1117" s="147">
        <f t="shared" si="420"/>
        <v>1</v>
      </c>
      <c r="X1117" s="147">
        <f t="shared" si="420"/>
        <v>1</v>
      </c>
      <c r="Y1117" s="147">
        <f t="shared" si="420"/>
        <v>1</v>
      </c>
      <c r="Z1117" s="147">
        <f t="shared" si="420"/>
        <v>1</v>
      </c>
      <c r="AA1117" s="147">
        <f t="shared" si="420"/>
        <v>1</v>
      </c>
      <c r="AB1117" s="147">
        <f t="shared" si="420"/>
        <v>1</v>
      </c>
      <c r="AC1117" s="147">
        <f t="shared" si="420"/>
        <v>1</v>
      </c>
      <c r="AD1117" s="147">
        <f t="shared" si="420"/>
        <v>1</v>
      </c>
      <c r="AE1117" s="147">
        <f t="shared" si="420"/>
        <v>1</v>
      </c>
      <c r="AF1117" s="147">
        <f t="shared" si="420"/>
        <v>1</v>
      </c>
      <c r="AG1117" s="147">
        <f t="shared" si="420"/>
        <v>1</v>
      </c>
      <c r="AH1117" s="147">
        <f t="shared" si="420"/>
        <v>1</v>
      </c>
      <c r="AI1117" s="147">
        <f t="shared" si="420"/>
        <v>1</v>
      </c>
    </row>
    <row r="1118" spans="1:35" s="84" customFormat="1" x14ac:dyDescent="0.35">
      <c r="A1118" s="4"/>
      <c r="B1118" s="4"/>
      <c r="C1118" s="80"/>
      <c r="D1118" s="81"/>
      <c r="G1118" s="147"/>
      <c r="H1118" s="147"/>
      <c r="I1118" s="178"/>
      <c r="J1118" s="178"/>
      <c r="K1118" s="178"/>
      <c r="L1118" s="178"/>
      <c r="M1118" s="178"/>
      <c r="N1118" s="178"/>
      <c r="O1118" s="178"/>
      <c r="P1118" s="178"/>
      <c r="Q1118" s="178"/>
      <c r="R1118" s="178"/>
      <c r="S1118" s="178"/>
      <c r="T1118" s="178"/>
      <c r="U1118" s="178"/>
      <c r="V1118" s="178"/>
      <c r="W1118" s="178"/>
      <c r="X1118" s="178"/>
      <c r="Y1118" s="178"/>
      <c r="Z1118" s="178"/>
      <c r="AA1118" s="178"/>
      <c r="AB1118" s="178"/>
      <c r="AC1118" s="178"/>
      <c r="AD1118" s="178"/>
      <c r="AE1118" s="178"/>
      <c r="AF1118" s="178"/>
      <c r="AG1118" s="178"/>
      <c r="AH1118" s="178"/>
      <c r="AI1118" s="178"/>
    </row>
    <row r="1119" spans="1:35" s="84" customFormat="1" x14ac:dyDescent="0.35">
      <c r="A1119" s="4"/>
      <c r="B1119" s="4"/>
      <c r="C1119" s="80"/>
      <c r="D1119" s="81" t="s">
        <v>754</v>
      </c>
      <c r="G1119" s="147"/>
      <c r="H1119" s="147"/>
      <c r="I1119" s="178"/>
      <c r="J1119" s="178"/>
      <c r="K1119" s="178"/>
      <c r="L1119" s="178"/>
      <c r="M1119" s="178"/>
      <c r="N1119" s="178"/>
      <c r="O1119" s="178"/>
      <c r="P1119" s="178"/>
      <c r="Q1119" s="178"/>
      <c r="R1119" s="178"/>
      <c r="S1119" s="178"/>
      <c r="T1119" s="178"/>
      <c r="U1119" s="178"/>
      <c r="V1119" s="178"/>
      <c r="W1119" s="178"/>
      <c r="X1119" s="178"/>
      <c r="Y1119" s="178"/>
      <c r="Z1119" s="178"/>
      <c r="AA1119" s="178"/>
      <c r="AB1119" s="178"/>
      <c r="AC1119" s="178"/>
      <c r="AD1119" s="178"/>
      <c r="AE1119" s="178"/>
      <c r="AF1119" s="178"/>
      <c r="AG1119" s="178"/>
      <c r="AH1119" s="178"/>
      <c r="AI1119" s="178"/>
    </row>
    <row r="1120" spans="1:35" s="211" customFormat="1" x14ac:dyDescent="0.35">
      <c r="A1120" s="42"/>
      <c r="B1120" s="42"/>
      <c r="C1120" s="209"/>
      <c r="D1120" s="210"/>
      <c r="E1120" s="211" t="str">
        <f>E$1234</f>
        <v>Dividend payment (benchmark)</v>
      </c>
      <c r="F1120" s="211" t="str">
        <f>F$1234</f>
        <v>M$</v>
      </c>
      <c r="G1120" s="212"/>
      <c r="H1120" s="212"/>
      <c r="I1120" s="213">
        <f>I$1234</f>
        <v>242.80100573192499</v>
      </c>
      <c r="J1120" s="213"/>
      <c r="K1120" s="213">
        <f t="shared" ref="K1120:AI1120" si="421">K$1234</f>
        <v>0</v>
      </c>
      <c r="L1120" s="213">
        <f t="shared" si="421"/>
        <v>0</v>
      </c>
      <c r="M1120" s="213">
        <f t="shared" si="421"/>
        <v>0</v>
      </c>
      <c r="N1120" s="213">
        <f t="shared" si="421"/>
        <v>0</v>
      </c>
      <c r="O1120" s="213">
        <f t="shared" si="421"/>
        <v>0</v>
      </c>
      <c r="P1120" s="213">
        <f t="shared" si="421"/>
        <v>0</v>
      </c>
      <c r="Q1120" s="213">
        <f t="shared" si="421"/>
        <v>0</v>
      </c>
      <c r="R1120" s="213">
        <f t="shared" si="421"/>
        <v>0</v>
      </c>
      <c r="S1120" s="213">
        <f t="shared" si="421"/>
        <v>0</v>
      </c>
      <c r="T1120" s="213">
        <f t="shared" si="421"/>
        <v>0</v>
      </c>
      <c r="U1120" s="213">
        <f t="shared" si="421"/>
        <v>13.079590038135137</v>
      </c>
      <c r="V1120" s="213">
        <f t="shared" si="421"/>
        <v>28.204651230203947</v>
      </c>
      <c r="W1120" s="213">
        <f t="shared" si="421"/>
        <v>23.240639220040272</v>
      </c>
      <c r="X1120" s="213">
        <f t="shared" si="421"/>
        <v>23.240639220040272</v>
      </c>
      <c r="Y1120" s="213">
        <f t="shared" si="421"/>
        <v>23.240639220040276</v>
      </c>
      <c r="Z1120" s="213">
        <f t="shared" si="421"/>
        <v>23.240639220040276</v>
      </c>
      <c r="AA1120" s="213">
        <f t="shared" si="421"/>
        <v>23.240639220040276</v>
      </c>
      <c r="AB1120" s="213">
        <f t="shared" si="421"/>
        <v>23.240639220040276</v>
      </c>
      <c r="AC1120" s="213">
        <f t="shared" si="421"/>
        <v>23.240639220040272</v>
      </c>
      <c r="AD1120" s="213">
        <f t="shared" si="421"/>
        <v>24.233208779035635</v>
      </c>
      <c r="AE1120" s="213">
        <f t="shared" si="421"/>
        <v>14.599081144268375</v>
      </c>
      <c r="AF1120" s="213">
        <f t="shared" si="421"/>
        <v>0</v>
      </c>
      <c r="AG1120" s="213">
        <f t="shared" si="421"/>
        <v>0</v>
      </c>
      <c r="AH1120" s="213">
        <f t="shared" si="421"/>
        <v>0</v>
      </c>
      <c r="AI1120" s="213">
        <f t="shared" si="421"/>
        <v>0</v>
      </c>
    </row>
    <row r="1121" spans="1:35" s="154" customFormat="1" x14ac:dyDescent="0.35">
      <c r="A1121" s="15"/>
      <c r="B1121" s="15"/>
      <c r="C1121" s="152"/>
      <c r="D1121" s="153"/>
      <c r="E1121" s="154" t="str">
        <f>'T&amp;E'!E$32</f>
        <v>Inflation factor</v>
      </c>
      <c r="F1121" s="154" t="str">
        <f>'T&amp;E'!F$32</f>
        <v>index</v>
      </c>
      <c r="G1121" s="155"/>
      <c r="H1121" s="155"/>
      <c r="I1121" s="180"/>
      <c r="J1121" s="180"/>
      <c r="K1121" s="203">
        <f>'T&amp;E'!K$32</f>
        <v>1</v>
      </c>
      <c r="L1121" s="203">
        <f>'T&amp;E'!L$32</f>
        <v>1.02</v>
      </c>
      <c r="M1121" s="203">
        <f>'T&amp;E'!M$32</f>
        <v>1.0404</v>
      </c>
      <c r="N1121" s="203">
        <f>'T&amp;E'!N$32</f>
        <v>1.0612079999999999</v>
      </c>
      <c r="O1121" s="203">
        <f>'T&amp;E'!O$32</f>
        <v>1.08243216</v>
      </c>
      <c r="P1121" s="203">
        <f>'T&amp;E'!P$32</f>
        <v>1.1040808032</v>
      </c>
      <c r="Q1121" s="203">
        <f>'T&amp;E'!Q$32</f>
        <v>1.1261624192640001</v>
      </c>
      <c r="R1121" s="203">
        <f>'T&amp;E'!R$32</f>
        <v>1.1486856676492798</v>
      </c>
      <c r="S1121" s="203">
        <f>'T&amp;E'!S$32</f>
        <v>1.1716593810022655</v>
      </c>
      <c r="T1121" s="203">
        <f>'T&amp;E'!T$32</f>
        <v>1.1950925686223108</v>
      </c>
      <c r="U1121" s="203">
        <f>'T&amp;E'!U$32</f>
        <v>1.2189944199947571</v>
      </c>
      <c r="V1121" s="203">
        <f>'T&amp;E'!V$32</f>
        <v>1.243374308394652</v>
      </c>
      <c r="W1121" s="203">
        <f>'T&amp;E'!W$32</f>
        <v>1.2682417945625453</v>
      </c>
      <c r="X1121" s="203">
        <f>'T&amp;E'!X$32</f>
        <v>1.2936066304537961</v>
      </c>
      <c r="Y1121" s="203">
        <f>'T&amp;E'!Y$32</f>
        <v>1.3194787630628722</v>
      </c>
      <c r="Z1121" s="203">
        <f>'T&amp;E'!Z$32</f>
        <v>1.3458683383241292</v>
      </c>
      <c r="AA1121" s="203">
        <f>'T&amp;E'!AA$32</f>
        <v>1.372785705090612</v>
      </c>
      <c r="AB1121" s="203">
        <f>'T&amp;E'!AB$32</f>
        <v>1.4002414191924244</v>
      </c>
      <c r="AC1121" s="203">
        <f>'T&amp;E'!AC$32</f>
        <v>1.4282462475762727</v>
      </c>
      <c r="AD1121" s="203">
        <f>'T&amp;E'!AD$32</f>
        <v>1.4568111725277981</v>
      </c>
      <c r="AE1121" s="203">
        <f>'T&amp;E'!AE$32</f>
        <v>1.4859473959783542</v>
      </c>
      <c r="AF1121" s="203">
        <f>'T&amp;E'!AF$32</f>
        <v>1.5156663438979212</v>
      </c>
      <c r="AG1121" s="203">
        <f>'T&amp;E'!AG$32</f>
        <v>1.5459796707758797</v>
      </c>
      <c r="AH1121" s="203">
        <f>'T&amp;E'!AH$32</f>
        <v>1.576899264191397</v>
      </c>
      <c r="AI1121" s="203">
        <f>'T&amp;E'!AI$32</f>
        <v>1.608437249475225</v>
      </c>
    </row>
    <row r="1122" spans="1:35" s="84" customFormat="1" x14ac:dyDescent="0.35">
      <c r="A1122" s="4"/>
      <c r="B1122" s="4"/>
      <c r="C1122" s="80"/>
      <c r="D1122" s="81"/>
      <c r="E1122" s="84" t="s">
        <v>755</v>
      </c>
      <c r="F1122" s="84" t="s">
        <v>641</v>
      </c>
      <c r="G1122" s="147"/>
      <c r="H1122" s="147"/>
      <c r="I1122" s="178">
        <f>SUM(K1122:AI1122)</f>
        <v>327.13320595656597</v>
      </c>
      <c r="J1122" s="178"/>
      <c r="K1122" s="178">
        <f>K1120*K1121</f>
        <v>0</v>
      </c>
      <c r="L1122" s="178">
        <f t="shared" ref="L1122:AI1122" si="422">L1120*L1121</f>
        <v>0</v>
      </c>
      <c r="M1122" s="178">
        <f t="shared" si="422"/>
        <v>0</v>
      </c>
      <c r="N1122" s="178">
        <f t="shared" si="422"/>
        <v>0</v>
      </c>
      <c r="O1122" s="178">
        <f t="shared" si="422"/>
        <v>0</v>
      </c>
      <c r="P1122" s="178">
        <f t="shared" si="422"/>
        <v>0</v>
      </c>
      <c r="Q1122" s="178">
        <f t="shared" si="422"/>
        <v>0</v>
      </c>
      <c r="R1122" s="178">
        <f t="shared" si="422"/>
        <v>0</v>
      </c>
      <c r="S1122" s="178">
        <f t="shared" si="422"/>
        <v>0</v>
      </c>
      <c r="T1122" s="178">
        <f t="shared" si="422"/>
        <v>0</v>
      </c>
      <c r="U1122" s="178">
        <f t="shared" si="422"/>
        <v>15.943947272305744</v>
      </c>
      <c r="V1122" s="178">
        <f t="shared" si="422"/>
        <v>35.068938716867201</v>
      </c>
      <c r="W1122" s="178">
        <f t="shared" si="422"/>
        <v>29.474749991204547</v>
      </c>
      <c r="X1122" s="178">
        <f t="shared" si="422"/>
        <v>30.064244991028637</v>
      </c>
      <c r="Y1122" s="178">
        <f t="shared" si="422"/>
        <v>30.665529890849218</v>
      </c>
      <c r="Z1122" s="178">
        <f t="shared" si="422"/>
        <v>31.278840488666191</v>
      </c>
      <c r="AA1122" s="178">
        <f t="shared" si="422"/>
        <v>31.904417298439522</v>
      </c>
      <c r="AB1122" s="178">
        <f t="shared" si="422"/>
        <v>32.542505644408315</v>
      </c>
      <c r="AC1122" s="178">
        <f t="shared" si="422"/>
        <v>33.193355757296473</v>
      </c>
      <c r="AD1122" s="178">
        <f t="shared" si="422"/>
        <v>35.303209295497837</v>
      </c>
      <c r="AE1122" s="178">
        <f t="shared" si="422"/>
        <v>21.693466610002282</v>
      </c>
      <c r="AF1122" s="178">
        <f t="shared" si="422"/>
        <v>0</v>
      </c>
      <c r="AG1122" s="178">
        <f t="shared" si="422"/>
        <v>0</v>
      </c>
      <c r="AH1122" s="178">
        <f t="shared" si="422"/>
        <v>0</v>
      </c>
      <c r="AI1122" s="178">
        <f t="shared" si="422"/>
        <v>0</v>
      </c>
    </row>
    <row r="1123" spans="1:35" s="84" customFormat="1" x14ac:dyDescent="0.35">
      <c r="A1123" s="4"/>
      <c r="B1123" s="4"/>
      <c r="C1123" s="80"/>
      <c r="D1123" s="81"/>
      <c r="G1123" s="147"/>
      <c r="H1123" s="147"/>
      <c r="I1123" s="178"/>
      <c r="J1123" s="178"/>
      <c r="K1123" s="178"/>
      <c r="L1123" s="178"/>
      <c r="M1123" s="178"/>
      <c r="N1123" s="178"/>
      <c r="O1123" s="178"/>
      <c r="P1123" s="178"/>
      <c r="Q1123" s="178"/>
      <c r="R1123" s="178"/>
      <c r="S1123" s="178"/>
      <c r="T1123" s="178"/>
      <c r="U1123" s="178"/>
      <c r="V1123" s="178"/>
      <c r="W1123" s="178"/>
      <c r="X1123" s="178"/>
      <c r="Y1123" s="178"/>
      <c r="Z1123" s="178"/>
      <c r="AA1123" s="178"/>
      <c r="AB1123" s="178"/>
      <c r="AC1123" s="178"/>
      <c r="AD1123" s="178"/>
      <c r="AE1123" s="178"/>
      <c r="AF1123" s="178"/>
      <c r="AG1123" s="178"/>
      <c r="AH1123" s="178"/>
      <c r="AI1123" s="178"/>
    </row>
    <row r="1124" spans="1:35" s="84" customFormat="1" x14ac:dyDescent="0.35">
      <c r="A1124" s="4"/>
      <c r="B1124" s="4"/>
      <c r="C1124" s="80"/>
      <c r="D1124" s="81" t="s">
        <v>756</v>
      </c>
      <c r="G1124" s="147"/>
      <c r="H1124" s="147"/>
      <c r="I1124" s="178"/>
      <c r="J1124" s="178"/>
      <c r="K1124" s="178"/>
      <c r="L1124" s="178"/>
      <c r="M1124" s="178"/>
      <c r="N1124" s="178"/>
      <c r="O1124" s="178"/>
      <c r="P1124" s="178"/>
      <c r="Q1124" s="178"/>
      <c r="R1124" s="178"/>
      <c r="S1124" s="178"/>
      <c r="T1124" s="178"/>
      <c r="U1124" s="178"/>
      <c r="V1124" s="178"/>
      <c r="W1124" s="178"/>
      <c r="X1124" s="178"/>
      <c r="Y1124" s="178"/>
      <c r="Z1124" s="178"/>
      <c r="AA1124" s="178"/>
      <c r="AB1124" s="178"/>
      <c r="AC1124" s="178"/>
      <c r="AD1124" s="178"/>
      <c r="AE1124" s="178"/>
      <c r="AF1124" s="178"/>
      <c r="AG1124" s="178"/>
      <c r="AH1124" s="178"/>
      <c r="AI1124" s="178"/>
    </row>
    <row r="1125" spans="1:35" s="167" customFormat="1" x14ac:dyDescent="0.35">
      <c r="A1125" s="21"/>
      <c r="B1125" s="21"/>
      <c r="C1125" s="165"/>
      <c r="D1125" s="166"/>
      <c r="E1125" s="167" t="str">
        <f>E$1122</f>
        <v>Dividend payment in nominal terms (benchmark)</v>
      </c>
      <c r="F1125" s="167" t="str">
        <f>F$1122</f>
        <v>M$, nominal</v>
      </c>
      <c r="G1125" s="168"/>
      <c r="H1125" s="168"/>
      <c r="I1125" s="178">
        <f>I$1122</f>
        <v>327.13320595656597</v>
      </c>
      <c r="J1125" s="178"/>
      <c r="K1125" s="178">
        <f t="shared" ref="K1125:AI1125" si="423">K$1122</f>
        <v>0</v>
      </c>
      <c r="L1125" s="178">
        <f t="shared" si="423"/>
        <v>0</v>
      </c>
      <c r="M1125" s="178">
        <f t="shared" si="423"/>
        <v>0</v>
      </c>
      <c r="N1125" s="178">
        <f t="shared" si="423"/>
        <v>0</v>
      </c>
      <c r="O1125" s="178">
        <f t="shared" si="423"/>
        <v>0</v>
      </c>
      <c r="P1125" s="178">
        <f t="shared" si="423"/>
        <v>0</v>
      </c>
      <c r="Q1125" s="178">
        <f t="shared" si="423"/>
        <v>0</v>
      </c>
      <c r="R1125" s="178">
        <f t="shared" si="423"/>
        <v>0</v>
      </c>
      <c r="S1125" s="178">
        <f t="shared" si="423"/>
        <v>0</v>
      </c>
      <c r="T1125" s="178">
        <f t="shared" si="423"/>
        <v>0</v>
      </c>
      <c r="U1125" s="178">
        <f t="shared" si="423"/>
        <v>15.943947272305744</v>
      </c>
      <c r="V1125" s="178">
        <f t="shared" si="423"/>
        <v>35.068938716867201</v>
      </c>
      <c r="W1125" s="178">
        <f t="shared" si="423"/>
        <v>29.474749991204547</v>
      </c>
      <c r="X1125" s="178">
        <f t="shared" si="423"/>
        <v>30.064244991028637</v>
      </c>
      <c r="Y1125" s="178">
        <f t="shared" si="423"/>
        <v>30.665529890849218</v>
      </c>
      <c r="Z1125" s="178">
        <f t="shared" si="423"/>
        <v>31.278840488666191</v>
      </c>
      <c r="AA1125" s="178">
        <f t="shared" si="423"/>
        <v>31.904417298439522</v>
      </c>
      <c r="AB1125" s="178">
        <f t="shared" si="423"/>
        <v>32.542505644408315</v>
      </c>
      <c r="AC1125" s="178">
        <f t="shared" si="423"/>
        <v>33.193355757296473</v>
      </c>
      <c r="AD1125" s="178">
        <f t="shared" si="423"/>
        <v>35.303209295497837</v>
      </c>
      <c r="AE1125" s="178">
        <f t="shared" si="423"/>
        <v>21.693466610002282</v>
      </c>
      <c r="AF1125" s="178">
        <f t="shared" si="423"/>
        <v>0</v>
      </c>
      <c r="AG1125" s="178">
        <f t="shared" si="423"/>
        <v>0</v>
      </c>
      <c r="AH1125" s="178">
        <f t="shared" si="423"/>
        <v>0</v>
      </c>
      <c r="AI1125" s="178">
        <f t="shared" si="423"/>
        <v>0</v>
      </c>
    </row>
    <row r="1126" spans="1:35" s="154" customFormat="1" x14ac:dyDescent="0.35">
      <c r="A1126" s="15"/>
      <c r="B1126" s="15"/>
      <c r="C1126" s="152"/>
      <c r="D1126" s="153"/>
      <c r="E1126" s="169" t="str">
        <f>Inputs!E$257</f>
        <v>WHT on dividends incentive rate (benchmark)</v>
      </c>
      <c r="F1126" s="169" t="str">
        <f>Inputs!F$257</f>
        <v>%</v>
      </c>
      <c r="G1126" s="169">
        <f>Inputs!G$257</f>
        <v>0</v>
      </c>
      <c r="H1126" s="155"/>
      <c r="I1126" s="180"/>
      <c r="J1126" s="180"/>
      <c r="K1126" s="180"/>
      <c r="L1126" s="180"/>
      <c r="M1126" s="180"/>
      <c r="N1126" s="180"/>
      <c r="O1126" s="180"/>
      <c r="P1126" s="180"/>
      <c r="Q1126" s="180"/>
      <c r="R1126" s="180"/>
      <c r="S1126" s="180"/>
      <c r="T1126" s="180"/>
      <c r="U1126" s="180"/>
      <c r="V1126" s="180"/>
      <c r="W1126" s="180"/>
      <c r="X1126" s="180"/>
      <c r="Y1126" s="180"/>
      <c r="Z1126" s="180"/>
      <c r="AA1126" s="180"/>
      <c r="AB1126" s="180"/>
      <c r="AC1126" s="180"/>
      <c r="AD1126" s="180"/>
      <c r="AE1126" s="180"/>
      <c r="AF1126" s="180"/>
      <c r="AG1126" s="180"/>
      <c r="AH1126" s="180"/>
      <c r="AI1126" s="180"/>
    </row>
    <row r="1127" spans="1:35" s="84" customFormat="1" x14ac:dyDescent="0.35">
      <c r="A1127" s="4"/>
      <c r="B1127" s="4"/>
      <c r="C1127" s="80"/>
      <c r="D1127" s="81"/>
      <c r="E1127" s="84" t="str">
        <f>E$1113</f>
        <v>WHT on dividends incentive rate flag (benchmark)</v>
      </c>
      <c r="F1127" s="84" t="str">
        <f>F$1113</f>
        <v>flag</v>
      </c>
      <c r="G1127" s="147"/>
      <c r="H1127" s="147"/>
      <c r="I1127" s="84">
        <f>I$1113</f>
        <v>0</v>
      </c>
      <c r="J1127" s="178"/>
      <c r="K1127" s="84">
        <f t="shared" ref="K1127:AI1127" si="424">K$1113</f>
        <v>0</v>
      </c>
      <c r="L1127" s="84">
        <f t="shared" si="424"/>
        <v>0</v>
      </c>
      <c r="M1127" s="84">
        <f t="shared" si="424"/>
        <v>0</v>
      </c>
      <c r="N1127" s="84">
        <f t="shared" si="424"/>
        <v>0</v>
      </c>
      <c r="O1127" s="84">
        <f t="shared" si="424"/>
        <v>0</v>
      </c>
      <c r="P1127" s="84">
        <f t="shared" si="424"/>
        <v>0</v>
      </c>
      <c r="Q1127" s="84">
        <f t="shared" si="424"/>
        <v>0</v>
      </c>
      <c r="R1127" s="84">
        <f t="shared" si="424"/>
        <v>0</v>
      </c>
      <c r="S1127" s="84">
        <f t="shared" si="424"/>
        <v>0</v>
      </c>
      <c r="T1127" s="84">
        <f t="shared" si="424"/>
        <v>0</v>
      </c>
      <c r="U1127" s="84">
        <f t="shared" si="424"/>
        <v>0</v>
      </c>
      <c r="V1127" s="84">
        <f t="shared" si="424"/>
        <v>0</v>
      </c>
      <c r="W1127" s="84">
        <f t="shared" si="424"/>
        <v>0</v>
      </c>
      <c r="X1127" s="84">
        <f t="shared" si="424"/>
        <v>0</v>
      </c>
      <c r="Y1127" s="84">
        <f t="shared" si="424"/>
        <v>0</v>
      </c>
      <c r="Z1127" s="84">
        <f t="shared" si="424"/>
        <v>0</v>
      </c>
      <c r="AA1127" s="84">
        <f t="shared" si="424"/>
        <v>0</v>
      </c>
      <c r="AB1127" s="84">
        <f t="shared" si="424"/>
        <v>0</v>
      </c>
      <c r="AC1127" s="84">
        <f t="shared" si="424"/>
        <v>0</v>
      </c>
      <c r="AD1127" s="84">
        <f t="shared" si="424"/>
        <v>0</v>
      </c>
      <c r="AE1127" s="84">
        <f t="shared" si="424"/>
        <v>0</v>
      </c>
      <c r="AF1127" s="84">
        <f t="shared" si="424"/>
        <v>0</v>
      </c>
      <c r="AG1127" s="84">
        <f t="shared" si="424"/>
        <v>0</v>
      </c>
      <c r="AH1127" s="84">
        <f t="shared" si="424"/>
        <v>0</v>
      </c>
      <c r="AI1127" s="84">
        <f t="shared" si="424"/>
        <v>0</v>
      </c>
    </row>
    <row r="1128" spans="1:35" s="154" customFormat="1" x14ac:dyDescent="0.35">
      <c r="A1128" s="15"/>
      <c r="B1128" s="15"/>
      <c r="C1128" s="152"/>
      <c r="D1128" s="153"/>
      <c r="E1128" s="169" t="str">
        <f>Inputs!E$256</f>
        <v>WHT on dividends standard rate (benchmark)</v>
      </c>
      <c r="F1128" s="169" t="str">
        <f>Inputs!F$256</f>
        <v>%</v>
      </c>
      <c r="G1128" s="169">
        <f>Inputs!G$256</f>
        <v>0.1</v>
      </c>
      <c r="H1128" s="155"/>
      <c r="I1128" s="180"/>
      <c r="J1128" s="180"/>
      <c r="K1128" s="180"/>
      <c r="L1128" s="180"/>
      <c r="M1128" s="180"/>
      <c r="N1128" s="180"/>
      <c r="O1128" s="180"/>
      <c r="P1128" s="180"/>
      <c r="Q1128" s="180"/>
      <c r="R1128" s="180"/>
      <c r="S1128" s="180"/>
      <c r="T1128" s="180"/>
      <c r="U1128" s="180"/>
      <c r="V1128" s="180"/>
      <c r="W1128" s="180"/>
      <c r="X1128" s="180"/>
      <c r="Y1128" s="180"/>
      <c r="Z1128" s="180"/>
      <c r="AA1128" s="180"/>
      <c r="AB1128" s="180"/>
      <c r="AC1128" s="180"/>
      <c r="AD1128" s="180"/>
      <c r="AE1128" s="180"/>
      <c r="AF1128" s="180"/>
      <c r="AG1128" s="180"/>
      <c r="AH1128" s="180"/>
      <c r="AI1128" s="180"/>
    </row>
    <row r="1129" spans="1:35" x14ac:dyDescent="0.35">
      <c r="E1129" s="46" t="str">
        <f>E$1117</f>
        <v>WHT on dividends standard period flag (benchmark)</v>
      </c>
      <c r="F1129" s="46" t="str">
        <f>F$1117</f>
        <v>flag</v>
      </c>
      <c r="I1129" s="46">
        <f>I$1117</f>
        <v>25</v>
      </c>
      <c r="K1129" s="46">
        <f t="shared" ref="K1129:AI1129" si="425">K$1117</f>
        <v>1</v>
      </c>
      <c r="L1129" s="46">
        <f t="shared" si="425"/>
        <v>1</v>
      </c>
      <c r="M1129" s="46">
        <f t="shared" si="425"/>
        <v>1</v>
      </c>
      <c r="N1129" s="46">
        <f t="shared" si="425"/>
        <v>1</v>
      </c>
      <c r="O1129" s="46">
        <f t="shared" si="425"/>
        <v>1</v>
      </c>
      <c r="P1129" s="46">
        <f t="shared" si="425"/>
        <v>1</v>
      </c>
      <c r="Q1129" s="46">
        <f t="shared" si="425"/>
        <v>1</v>
      </c>
      <c r="R1129" s="46">
        <f t="shared" si="425"/>
        <v>1</v>
      </c>
      <c r="S1129" s="46">
        <f t="shared" si="425"/>
        <v>1</v>
      </c>
      <c r="T1129" s="46">
        <f t="shared" si="425"/>
        <v>1</v>
      </c>
      <c r="U1129" s="46">
        <f t="shared" si="425"/>
        <v>1</v>
      </c>
      <c r="V1129" s="46">
        <f t="shared" si="425"/>
        <v>1</v>
      </c>
      <c r="W1129" s="46">
        <f t="shared" si="425"/>
        <v>1</v>
      </c>
      <c r="X1129" s="46">
        <f t="shared" si="425"/>
        <v>1</v>
      </c>
      <c r="Y1129" s="46">
        <f t="shared" si="425"/>
        <v>1</v>
      </c>
      <c r="Z1129" s="46">
        <f t="shared" si="425"/>
        <v>1</v>
      </c>
      <c r="AA1129" s="46">
        <f t="shared" si="425"/>
        <v>1</v>
      </c>
      <c r="AB1129" s="46">
        <f t="shared" si="425"/>
        <v>1</v>
      </c>
      <c r="AC1129" s="46">
        <f t="shared" si="425"/>
        <v>1</v>
      </c>
      <c r="AD1129" s="46">
        <f t="shared" si="425"/>
        <v>1</v>
      </c>
      <c r="AE1129" s="46">
        <f t="shared" si="425"/>
        <v>1</v>
      </c>
      <c r="AF1129" s="46">
        <f t="shared" si="425"/>
        <v>1</v>
      </c>
      <c r="AG1129" s="46">
        <f t="shared" si="425"/>
        <v>1</v>
      </c>
      <c r="AH1129" s="46">
        <f t="shared" si="425"/>
        <v>1</v>
      </c>
      <c r="AI1129" s="46">
        <f t="shared" si="425"/>
        <v>1</v>
      </c>
    </row>
    <row r="1130" spans="1:35" x14ac:dyDescent="0.35">
      <c r="E1130" s="46" t="s">
        <v>757</v>
      </c>
      <c r="F1130" s="46" t="s">
        <v>641</v>
      </c>
      <c r="I1130" s="178">
        <f>SUM(K1130:AI1130)</f>
        <v>32.713320595656597</v>
      </c>
      <c r="J1130" s="178"/>
      <c r="K1130" s="178">
        <f>(K1125*$G1126*K1127)+(K1125*$G1128*K1129)</f>
        <v>0</v>
      </c>
      <c r="L1130" s="178">
        <f t="shared" ref="L1130:AI1130" si="426">(L1125*$G1126*L1127)+(L1125*$G1128*L1129)</f>
        <v>0</v>
      </c>
      <c r="M1130" s="178">
        <f t="shared" si="426"/>
        <v>0</v>
      </c>
      <c r="N1130" s="178">
        <f t="shared" si="426"/>
        <v>0</v>
      </c>
      <c r="O1130" s="178">
        <f t="shared" si="426"/>
        <v>0</v>
      </c>
      <c r="P1130" s="178">
        <f t="shared" si="426"/>
        <v>0</v>
      </c>
      <c r="Q1130" s="178">
        <f t="shared" si="426"/>
        <v>0</v>
      </c>
      <c r="R1130" s="178">
        <f t="shared" si="426"/>
        <v>0</v>
      </c>
      <c r="S1130" s="178">
        <f t="shared" si="426"/>
        <v>0</v>
      </c>
      <c r="T1130" s="178">
        <f t="shared" si="426"/>
        <v>0</v>
      </c>
      <c r="U1130" s="178">
        <f t="shared" si="426"/>
        <v>1.5943947272305745</v>
      </c>
      <c r="V1130" s="178">
        <f t="shared" si="426"/>
        <v>3.5068938716867204</v>
      </c>
      <c r="W1130" s="178">
        <f t="shared" si="426"/>
        <v>2.947474999120455</v>
      </c>
      <c r="X1130" s="178">
        <f t="shared" si="426"/>
        <v>3.0064244991028639</v>
      </c>
      <c r="Y1130" s="178">
        <f t="shared" si="426"/>
        <v>3.0665529890849221</v>
      </c>
      <c r="Z1130" s="178">
        <f t="shared" si="426"/>
        <v>3.1278840488666191</v>
      </c>
      <c r="AA1130" s="178">
        <f t="shared" si="426"/>
        <v>3.1904417298439522</v>
      </c>
      <c r="AB1130" s="178">
        <f t="shared" si="426"/>
        <v>3.2542505644408317</v>
      </c>
      <c r="AC1130" s="178">
        <f t="shared" si="426"/>
        <v>3.3193355757296477</v>
      </c>
      <c r="AD1130" s="178">
        <f t="shared" si="426"/>
        <v>3.5303209295497839</v>
      </c>
      <c r="AE1130" s="178">
        <f t="shared" si="426"/>
        <v>2.1693466610002283</v>
      </c>
      <c r="AF1130" s="178">
        <f t="shared" si="426"/>
        <v>0</v>
      </c>
      <c r="AG1130" s="178">
        <f t="shared" si="426"/>
        <v>0</v>
      </c>
      <c r="AH1130" s="178">
        <f t="shared" si="426"/>
        <v>0</v>
      </c>
      <c r="AI1130" s="178">
        <f t="shared" si="426"/>
        <v>0</v>
      </c>
    </row>
    <row r="1131" spans="1:35" x14ac:dyDescent="0.35">
      <c r="I1131" s="46"/>
      <c r="K1131" s="46"/>
      <c r="L1131" s="46"/>
      <c r="M1131" s="46"/>
      <c r="N1131" s="46"/>
      <c r="O1131" s="46"/>
      <c r="P1131" s="46"/>
      <c r="Q1131" s="46"/>
      <c r="R1131" s="46"/>
      <c r="S1131" s="46"/>
      <c r="T1131" s="46"/>
      <c r="U1131" s="46"/>
      <c r="V1131" s="46"/>
      <c r="W1131" s="46"/>
      <c r="X1131" s="46"/>
      <c r="Y1131" s="46"/>
      <c r="Z1131" s="46"/>
      <c r="AA1131" s="46"/>
      <c r="AB1131" s="46"/>
      <c r="AC1131" s="46"/>
      <c r="AD1131" s="46"/>
      <c r="AE1131" s="46"/>
      <c r="AF1131" s="46"/>
    </row>
    <row r="1132" spans="1:35" x14ac:dyDescent="0.35">
      <c r="D1132" s="87" t="s">
        <v>50</v>
      </c>
      <c r="I1132" s="46"/>
      <c r="K1132" s="46"/>
      <c r="L1132" s="46"/>
      <c r="M1132" s="46"/>
      <c r="N1132" s="46"/>
      <c r="O1132" s="46"/>
      <c r="P1132" s="46"/>
      <c r="Q1132" s="46"/>
      <c r="R1132" s="46"/>
      <c r="S1132" s="46"/>
      <c r="T1132" s="46"/>
      <c r="U1132" s="46"/>
      <c r="V1132" s="46"/>
      <c r="W1132" s="46"/>
      <c r="X1132" s="46"/>
      <c r="Y1132" s="46"/>
      <c r="Z1132" s="46"/>
      <c r="AA1132" s="46"/>
      <c r="AB1132" s="46"/>
      <c r="AC1132" s="46"/>
      <c r="AD1132" s="46"/>
      <c r="AE1132" s="46"/>
      <c r="AF1132" s="46"/>
    </row>
    <row r="1133" spans="1:35" x14ac:dyDescent="0.35">
      <c r="E1133" s="46" t="str">
        <f>E$1130</f>
        <v>WHT on dividends in nominal terms (benchmark)</v>
      </c>
      <c r="F1133" s="46" t="str">
        <f>F$1130</f>
        <v>M$, nominal</v>
      </c>
      <c r="I1133" s="178">
        <f>I$1130</f>
        <v>32.713320595656597</v>
      </c>
      <c r="J1133" s="178"/>
      <c r="K1133" s="178">
        <f t="shared" ref="K1133:AI1133" si="427">K$1130</f>
        <v>0</v>
      </c>
      <c r="L1133" s="178">
        <f t="shared" si="427"/>
        <v>0</v>
      </c>
      <c r="M1133" s="178">
        <f t="shared" si="427"/>
        <v>0</v>
      </c>
      <c r="N1133" s="178">
        <f t="shared" si="427"/>
        <v>0</v>
      </c>
      <c r="O1133" s="178">
        <f t="shared" si="427"/>
        <v>0</v>
      </c>
      <c r="P1133" s="178">
        <f t="shared" si="427"/>
        <v>0</v>
      </c>
      <c r="Q1133" s="178">
        <f t="shared" si="427"/>
        <v>0</v>
      </c>
      <c r="R1133" s="178">
        <f t="shared" si="427"/>
        <v>0</v>
      </c>
      <c r="S1133" s="178">
        <f t="shared" si="427"/>
        <v>0</v>
      </c>
      <c r="T1133" s="178">
        <f t="shared" si="427"/>
        <v>0</v>
      </c>
      <c r="U1133" s="178">
        <f t="shared" si="427"/>
        <v>1.5943947272305745</v>
      </c>
      <c r="V1133" s="178">
        <f t="shared" si="427"/>
        <v>3.5068938716867204</v>
      </c>
      <c r="W1133" s="178">
        <f t="shared" si="427"/>
        <v>2.947474999120455</v>
      </c>
      <c r="X1133" s="178">
        <f t="shared" si="427"/>
        <v>3.0064244991028639</v>
      </c>
      <c r="Y1133" s="178">
        <f t="shared" si="427"/>
        <v>3.0665529890849221</v>
      </c>
      <c r="Z1133" s="178">
        <f t="shared" si="427"/>
        <v>3.1278840488666191</v>
      </c>
      <c r="AA1133" s="178">
        <f t="shared" si="427"/>
        <v>3.1904417298439522</v>
      </c>
      <c r="AB1133" s="178">
        <f t="shared" si="427"/>
        <v>3.2542505644408317</v>
      </c>
      <c r="AC1133" s="178">
        <f t="shared" si="427"/>
        <v>3.3193355757296477</v>
      </c>
      <c r="AD1133" s="178">
        <f t="shared" si="427"/>
        <v>3.5303209295497839</v>
      </c>
      <c r="AE1133" s="178">
        <f t="shared" si="427"/>
        <v>2.1693466610002283</v>
      </c>
      <c r="AF1133" s="178">
        <f t="shared" si="427"/>
        <v>0</v>
      </c>
      <c r="AG1133" s="178">
        <f t="shared" si="427"/>
        <v>0</v>
      </c>
      <c r="AH1133" s="178">
        <f t="shared" si="427"/>
        <v>0</v>
      </c>
      <c r="AI1133" s="178">
        <f t="shared" si="427"/>
        <v>0</v>
      </c>
    </row>
    <row r="1134" spans="1:35" s="154" customFormat="1" x14ac:dyDescent="0.35">
      <c r="A1134" s="15"/>
      <c r="B1134" s="15"/>
      <c r="C1134" s="152"/>
      <c r="D1134" s="153"/>
      <c r="E1134" s="154" t="str">
        <f>'T&amp;E'!E$32</f>
        <v>Inflation factor</v>
      </c>
      <c r="F1134" s="154" t="str">
        <f>'T&amp;E'!F$32</f>
        <v>index</v>
      </c>
      <c r="G1134" s="155"/>
      <c r="H1134" s="155"/>
      <c r="I1134" s="180"/>
      <c r="J1134" s="180"/>
      <c r="K1134" s="203">
        <f>'T&amp;E'!K$32</f>
        <v>1</v>
      </c>
      <c r="L1134" s="203">
        <f>'T&amp;E'!L$32</f>
        <v>1.02</v>
      </c>
      <c r="M1134" s="203">
        <f>'T&amp;E'!M$32</f>
        <v>1.0404</v>
      </c>
      <c r="N1134" s="203">
        <f>'T&amp;E'!N$32</f>
        <v>1.0612079999999999</v>
      </c>
      <c r="O1134" s="203">
        <f>'T&amp;E'!O$32</f>
        <v>1.08243216</v>
      </c>
      <c r="P1134" s="203">
        <f>'T&amp;E'!P$32</f>
        <v>1.1040808032</v>
      </c>
      <c r="Q1134" s="203">
        <f>'T&amp;E'!Q$32</f>
        <v>1.1261624192640001</v>
      </c>
      <c r="R1134" s="203">
        <f>'T&amp;E'!R$32</f>
        <v>1.1486856676492798</v>
      </c>
      <c r="S1134" s="203">
        <f>'T&amp;E'!S$32</f>
        <v>1.1716593810022655</v>
      </c>
      <c r="T1134" s="203">
        <f>'T&amp;E'!T$32</f>
        <v>1.1950925686223108</v>
      </c>
      <c r="U1134" s="203">
        <f>'T&amp;E'!U$32</f>
        <v>1.2189944199947571</v>
      </c>
      <c r="V1134" s="203">
        <f>'T&amp;E'!V$32</f>
        <v>1.243374308394652</v>
      </c>
      <c r="W1134" s="203">
        <f>'T&amp;E'!W$32</f>
        <v>1.2682417945625453</v>
      </c>
      <c r="X1134" s="203">
        <f>'T&amp;E'!X$32</f>
        <v>1.2936066304537961</v>
      </c>
      <c r="Y1134" s="203">
        <f>'T&amp;E'!Y$32</f>
        <v>1.3194787630628722</v>
      </c>
      <c r="Z1134" s="203">
        <f>'T&amp;E'!Z$32</f>
        <v>1.3458683383241292</v>
      </c>
      <c r="AA1134" s="203">
        <f>'T&amp;E'!AA$32</f>
        <v>1.372785705090612</v>
      </c>
      <c r="AB1134" s="203">
        <f>'T&amp;E'!AB$32</f>
        <v>1.4002414191924244</v>
      </c>
      <c r="AC1134" s="203">
        <f>'T&amp;E'!AC$32</f>
        <v>1.4282462475762727</v>
      </c>
      <c r="AD1134" s="203">
        <f>'T&amp;E'!AD$32</f>
        <v>1.4568111725277981</v>
      </c>
      <c r="AE1134" s="203">
        <f>'T&amp;E'!AE$32</f>
        <v>1.4859473959783542</v>
      </c>
      <c r="AF1134" s="203">
        <f>'T&amp;E'!AF$32</f>
        <v>1.5156663438979212</v>
      </c>
      <c r="AG1134" s="203">
        <f>'T&amp;E'!AG$32</f>
        <v>1.5459796707758797</v>
      </c>
      <c r="AH1134" s="203">
        <f>'T&amp;E'!AH$32</f>
        <v>1.576899264191397</v>
      </c>
      <c r="AI1134" s="203">
        <f>'T&amp;E'!AI$32</f>
        <v>1.608437249475225</v>
      </c>
    </row>
    <row r="1135" spans="1:35" s="162" customFormat="1" x14ac:dyDescent="0.35">
      <c r="A1135" s="35"/>
      <c r="B1135" s="35"/>
      <c r="C1135" s="160"/>
      <c r="D1135" s="161"/>
      <c r="E1135" s="162" t="s">
        <v>296</v>
      </c>
      <c r="F1135" s="162" t="s">
        <v>88</v>
      </c>
      <c r="G1135" s="163"/>
      <c r="H1135" s="163"/>
      <c r="I1135" s="433">
        <f>SUM(K1135:AI1135)</f>
        <v>24.280100573192506</v>
      </c>
      <c r="J1135" s="433"/>
      <c r="K1135" s="433">
        <f>K1133/K1134</f>
        <v>0</v>
      </c>
      <c r="L1135" s="433">
        <f t="shared" ref="L1135:AI1135" si="428">L1133/L1134</f>
        <v>0</v>
      </c>
      <c r="M1135" s="433">
        <f t="shared" si="428"/>
        <v>0</v>
      </c>
      <c r="N1135" s="433">
        <f t="shared" si="428"/>
        <v>0</v>
      </c>
      <c r="O1135" s="433">
        <f t="shared" si="428"/>
        <v>0</v>
      </c>
      <c r="P1135" s="433">
        <f t="shared" si="428"/>
        <v>0</v>
      </c>
      <c r="Q1135" s="433">
        <f t="shared" si="428"/>
        <v>0</v>
      </c>
      <c r="R1135" s="433">
        <f t="shared" si="428"/>
        <v>0</v>
      </c>
      <c r="S1135" s="433">
        <f t="shared" si="428"/>
        <v>0</v>
      </c>
      <c r="T1135" s="433">
        <f t="shared" si="428"/>
        <v>0</v>
      </c>
      <c r="U1135" s="433">
        <f t="shared" si="428"/>
        <v>1.3079590038135138</v>
      </c>
      <c r="V1135" s="433">
        <f t="shared" si="428"/>
        <v>2.8204651230203948</v>
      </c>
      <c r="W1135" s="433">
        <f t="shared" si="428"/>
        <v>2.3240639220040276</v>
      </c>
      <c r="X1135" s="433">
        <f t="shared" si="428"/>
        <v>2.3240639220040276</v>
      </c>
      <c r="Y1135" s="433">
        <f t="shared" si="428"/>
        <v>2.324063922004028</v>
      </c>
      <c r="Z1135" s="433">
        <f t="shared" si="428"/>
        <v>2.3240639220040276</v>
      </c>
      <c r="AA1135" s="433">
        <f t="shared" si="428"/>
        <v>2.3240639220040276</v>
      </c>
      <c r="AB1135" s="433">
        <f t="shared" si="428"/>
        <v>2.3240639220040276</v>
      </c>
      <c r="AC1135" s="433">
        <f t="shared" si="428"/>
        <v>2.3240639220040276</v>
      </c>
      <c r="AD1135" s="433">
        <f t="shared" si="428"/>
        <v>2.423320877903564</v>
      </c>
      <c r="AE1135" s="433">
        <f t="shared" si="428"/>
        <v>1.4599081144268375</v>
      </c>
      <c r="AF1135" s="433">
        <f t="shared" si="428"/>
        <v>0</v>
      </c>
      <c r="AG1135" s="433">
        <f t="shared" si="428"/>
        <v>0</v>
      </c>
      <c r="AH1135" s="433">
        <f t="shared" si="428"/>
        <v>0</v>
      </c>
      <c r="AI1135" s="433">
        <f t="shared" si="428"/>
        <v>0</v>
      </c>
    </row>
    <row r="1136" spans="1:35" s="167" customFormat="1" x14ac:dyDescent="0.35">
      <c r="A1136" s="21"/>
      <c r="B1136" s="21"/>
      <c r="C1136" s="165"/>
      <c r="D1136" s="166"/>
      <c r="G1136" s="168"/>
      <c r="H1136" s="168"/>
      <c r="I1136" s="199"/>
      <c r="J1136" s="199"/>
      <c r="K1136" s="178"/>
      <c r="L1136" s="178"/>
      <c r="M1136" s="178"/>
      <c r="N1136" s="178"/>
      <c r="O1136" s="178"/>
      <c r="P1136" s="178"/>
      <c r="Q1136" s="178"/>
      <c r="R1136" s="178"/>
      <c r="S1136" s="178"/>
      <c r="T1136" s="178"/>
      <c r="U1136" s="178"/>
      <c r="V1136" s="178"/>
      <c r="W1136" s="178"/>
      <c r="X1136" s="178"/>
      <c r="Y1136" s="178"/>
      <c r="Z1136" s="178"/>
      <c r="AA1136" s="178"/>
      <c r="AB1136" s="178"/>
      <c r="AC1136" s="178"/>
      <c r="AD1136" s="178"/>
      <c r="AE1136" s="178"/>
      <c r="AF1136" s="178"/>
      <c r="AG1136" s="178"/>
      <c r="AH1136" s="178"/>
      <c r="AI1136" s="178"/>
    </row>
    <row r="1137" spans="1:35" s="167" customFormat="1" x14ac:dyDescent="0.35">
      <c r="A1137" s="21"/>
      <c r="B1137" s="21"/>
      <c r="C1137" s="165"/>
      <c r="D1137" s="166" t="s">
        <v>373</v>
      </c>
      <c r="G1137" s="168"/>
      <c r="H1137" s="168"/>
      <c r="I1137" s="199"/>
      <c r="J1137" s="199"/>
      <c r="K1137" s="178"/>
      <c r="L1137" s="178"/>
      <c r="M1137" s="178"/>
      <c r="N1137" s="178"/>
      <c r="O1137" s="178"/>
      <c r="P1137" s="178"/>
      <c r="Q1137" s="178"/>
      <c r="R1137" s="178"/>
      <c r="S1137" s="178"/>
      <c r="T1137" s="178"/>
      <c r="U1137" s="178"/>
      <c r="V1137" s="178"/>
      <c r="W1137" s="178"/>
      <c r="X1137" s="178"/>
      <c r="Y1137" s="178"/>
      <c r="Z1137" s="178"/>
      <c r="AA1137" s="178"/>
      <c r="AB1137" s="178"/>
      <c r="AC1137" s="178"/>
      <c r="AD1137" s="178"/>
      <c r="AE1137" s="178"/>
      <c r="AF1137" s="178"/>
      <c r="AG1137" s="178"/>
      <c r="AH1137" s="178"/>
      <c r="AI1137" s="178"/>
    </row>
    <row r="1138" spans="1:35" s="167" customFormat="1" x14ac:dyDescent="0.35">
      <c r="A1138" s="21"/>
      <c r="B1138" s="21"/>
      <c r="C1138" s="165"/>
      <c r="D1138" s="166"/>
      <c r="E1138" s="167" t="str">
        <f>E$1135</f>
        <v>WHT on dividends (benchmark)</v>
      </c>
      <c r="F1138" s="167" t="str">
        <f>F$1135</f>
        <v>M$</v>
      </c>
      <c r="G1138" s="168"/>
      <c r="H1138" s="168"/>
      <c r="I1138" s="199">
        <f>I$1135</f>
        <v>24.280100573192506</v>
      </c>
      <c r="J1138" s="199"/>
      <c r="K1138" s="199">
        <f t="shared" ref="K1138:AI1138" si="429">K$1135</f>
        <v>0</v>
      </c>
      <c r="L1138" s="199">
        <f t="shared" si="429"/>
        <v>0</v>
      </c>
      <c r="M1138" s="199">
        <f t="shared" si="429"/>
        <v>0</v>
      </c>
      <c r="N1138" s="199">
        <f t="shared" si="429"/>
        <v>0</v>
      </c>
      <c r="O1138" s="199">
        <f t="shared" si="429"/>
        <v>0</v>
      </c>
      <c r="P1138" s="199">
        <f t="shared" si="429"/>
        <v>0</v>
      </c>
      <c r="Q1138" s="199">
        <f t="shared" si="429"/>
        <v>0</v>
      </c>
      <c r="R1138" s="199">
        <f t="shared" si="429"/>
        <v>0</v>
      </c>
      <c r="S1138" s="199">
        <f t="shared" si="429"/>
        <v>0</v>
      </c>
      <c r="T1138" s="199">
        <f t="shared" si="429"/>
        <v>0</v>
      </c>
      <c r="U1138" s="199">
        <f t="shared" si="429"/>
        <v>1.3079590038135138</v>
      </c>
      <c r="V1138" s="199">
        <f t="shared" si="429"/>
        <v>2.8204651230203948</v>
      </c>
      <c r="W1138" s="199">
        <f t="shared" si="429"/>
        <v>2.3240639220040276</v>
      </c>
      <c r="X1138" s="199">
        <f t="shared" si="429"/>
        <v>2.3240639220040276</v>
      </c>
      <c r="Y1138" s="199">
        <f t="shared" si="429"/>
        <v>2.324063922004028</v>
      </c>
      <c r="Z1138" s="199">
        <f t="shared" si="429"/>
        <v>2.3240639220040276</v>
      </c>
      <c r="AA1138" s="199">
        <f t="shared" si="429"/>
        <v>2.3240639220040276</v>
      </c>
      <c r="AB1138" s="199">
        <f t="shared" si="429"/>
        <v>2.3240639220040276</v>
      </c>
      <c r="AC1138" s="199">
        <f t="shared" si="429"/>
        <v>2.3240639220040276</v>
      </c>
      <c r="AD1138" s="199">
        <f t="shared" si="429"/>
        <v>2.423320877903564</v>
      </c>
      <c r="AE1138" s="199">
        <f t="shared" si="429"/>
        <v>1.4599081144268375</v>
      </c>
      <c r="AF1138" s="199">
        <f t="shared" si="429"/>
        <v>0</v>
      </c>
      <c r="AG1138" s="199">
        <f t="shared" si="429"/>
        <v>0</v>
      </c>
      <c r="AH1138" s="199">
        <f t="shared" si="429"/>
        <v>0</v>
      </c>
      <c r="AI1138" s="199">
        <f t="shared" si="429"/>
        <v>0</v>
      </c>
    </row>
    <row r="1139" spans="1:35" s="162" customFormat="1" x14ac:dyDescent="0.35">
      <c r="A1139" s="35"/>
      <c r="B1139" s="35"/>
      <c r="C1139" s="160"/>
      <c r="D1139" s="161"/>
      <c r="E1139" s="162" t="s">
        <v>476</v>
      </c>
      <c r="F1139" s="162" t="s">
        <v>88</v>
      </c>
      <c r="G1139" s="433">
        <f>SUM(K1138:AI1138)</f>
        <v>24.280100573192506</v>
      </c>
      <c r="H1139" s="163"/>
      <c r="I1139" s="433"/>
      <c r="J1139" s="433"/>
      <c r="K1139" s="433"/>
      <c r="L1139" s="433"/>
      <c r="M1139" s="433"/>
      <c r="N1139" s="433"/>
      <c r="O1139" s="433"/>
      <c r="P1139" s="433"/>
      <c r="Q1139" s="433"/>
      <c r="R1139" s="433"/>
      <c r="S1139" s="433"/>
      <c r="T1139" s="433"/>
      <c r="U1139" s="433"/>
      <c r="V1139" s="433"/>
      <c r="W1139" s="433"/>
      <c r="X1139" s="433"/>
      <c r="Y1139" s="433"/>
      <c r="Z1139" s="433"/>
      <c r="AA1139" s="433"/>
      <c r="AB1139" s="433"/>
      <c r="AC1139" s="433"/>
      <c r="AD1139" s="433"/>
      <c r="AE1139" s="433"/>
      <c r="AF1139" s="433"/>
      <c r="AG1139" s="433"/>
      <c r="AH1139" s="433"/>
      <c r="AI1139" s="433"/>
    </row>
    <row r="1140" spans="1:35" s="84" customFormat="1" x14ac:dyDescent="0.35">
      <c r="A1140" s="4"/>
      <c r="B1140" s="4"/>
      <c r="C1140" s="80"/>
      <c r="D1140" s="81"/>
      <c r="G1140" s="147"/>
      <c r="H1140" s="147"/>
      <c r="I1140" s="178"/>
      <c r="J1140" s="178"/>
      <c r="K1140" s="178"/>
      <c r="L1140" s="178"/>
      <c r="M1140" s="178"/>
      <c r="N1140" s="178"/>
      <c r="O1140" s="178"/>
      <c r="P1140" s="178"/>
      <c r="Q1140" s="178"/>
      <c r="R1140" s="178"/>
      <c r="S1140" s="178"/>
      <c r="T1140" s="178"/>
      <c r="U1140" s="178"/>
      <c r="V1140" s="178"/>
      <c r="W1140" s="178"/>
      <c r="X1140" s="178"/>
      <c r="Y1140" s="178"/>
      <c r="Z1140" s="178"/>
      <c r="AA1140" s="178"/>
      <c r="AB1140" s="178"/>
      <c r="AC1140" s="178"/>
      <c r="AD1140" s="178"/>
      <c r="AE1140" s="178"/>
      <c r="AF1140" s="178"/>
      <c r="AG1140" s="178"/>
      <c r="AH1140" s="178"/>
      <c r="AI1140" s="178"/>
    </row>
    <row r="1141" spans="1:35" s="84" customFormat="1" x14ac:dyDescent="0.35">
      <c r="A1141" s="4"/>
      <c r="B1141" s="4"/>
      <c r="C1141" s="80"/>
      <c r="D1141" s="81" t="s">
        <v>384</v>
      </c>
      <c r="G1141" s="147"/>
      <c r="H1141" s="147"/>
      <c r="I1141" s="178"/>
      <c r="J1141" s="178"/>
      <c r="K1141" s="178"/>
      <c r="L1141" s="178"/>
      <c r="M1141" s="178"/>
      <c r="N1141" s="178"/>
      <c r="O1141" s="178"/>
      <c r="P1141" s="178"/>
      <c r="Q1141" s="178"/>
      <c r="R1141" s="178"/>
      <c r="S1141" s="178"/>
      <c r="T1141" s="178"/>
      <c r="U1141" s="178"/>
      <c r="V1141" s="178"/>
      <c r="W1141" s="178"/>
      <c r="X1141" s="178"/>
      <c r="Y1141" s="178"/>
      <c r="Z1141" s="178"/>
      <c r="AA1141" s="178"/>
      <c r="AB1141" s="178"/>
      <c r="AC1141" s="178"/>
      <c r="AD1141" s="178"/>
      <c r="AE1141" s="178"/>
      <c r="AF1141" s="178"/>
      <c r="AG1141" s="178"/>
      <c r="AH1141" s="178"/>
      <c r="AI1141" s="178"/>
    </row>
    <row r="1142" spans="1:35" s="167" customFormat="1" x14ac:dyDescent="0.35">
      <c r="A1142" s="21"/>
      <c r="B1142" s="21"/>
      <c r="C1142" s="165"/>
      <c r="D1142" s="166"/>
      <c r="E1142" s="167" t="str">
        <f>E$1135</f>
        <v>WHT on dividends (benchmark)</v>
      </c>
      <c r="F1142" s="167" t="str">
        <f>F$1135</f>
        <v>M$</v>
      </c>
      <c r="G1142" s="168"/>
      <c r="H1142" s="168"/>
      <c r="I1142" s="199">
        <f>I$1135</f>
        <v>24.280100573192506</v>
      </c>
      <c r="J1142" s="199"/>
      <c r="K1142" s="199">
        <f t="shared" ref="K1142:AI1142" si="430">K$1135</f>
        <v>0</v>
      </c>
      <c r="L1142" s="199">
        <f t="shared" si="430"/>
        <v>0</v>
      </c>
      <c r="M1142" s="199">
        <f t="shared" si="430"/>
        <v>0</v>
      </c>
      <c r="N1142" s="199">
        <f t="shared" si="430"/>
        <v>0</v>
      </c>
      <c r="O1142" s="199">
        <f t="shared" si="430"/>
        <v>0</v>
      </c>
      <c r="P1142" s="199">
        <f t="shared" si="430"/>
        <v>0</v>
      </c>
      <c r="Q1142" s="199">
        <f t="shared" si="430"/>
        <v>0</v>
      </c>
      <c r="R1142" s="199">
        <f t="shared" si="430"/>
        <v>0</v>
      </c>
      <c r="S1142" s="199">
        <f t="shared" si="430"/>
        <v>0</v>
      </c>
      <c r="T1142" s="199">
        <f t="shared" si="430"/>
        <v>0</v>
      </c>
      <c r="U1142" s="199">
        <f t="shared" si="430"/>
        <v>1.3079590038135138</v>
      </c>
      <c r="V1142" s="199">
        <f t="shared" si="430"/>
        <v>2.8204651230203948</v>
      </c>
      <c r="W1142" s="199">
        <f t="shared" si="430"/>
        <v>2.3240639220040276</v>
      </c>
      <c r="X1142" s="199">
        <f t="shared" si="430"/>
        <v>2.3240639220040276</v>
      </c>
      <c r="Y1142" s="199">
        <f t="shared" si="430"/>
        <v>2.324063922004028</v>
      </c>
      <c r="Z1142" s="199">
        <f t="shared" si="430"/>
        <v>2.3240639220040276</v>
      </c>
      <c r="AA1142" s="199">
        <f t="shared" si="430"/>
        <v>2.3240639220040276</v>
      </c>
      <c r="AB1142" s="199">
        <f t="shared" si="430"/>
        <v>2.3240639220040276</v>
      </c>
      <c r="AC1142" s="199">
        <f t="shared" si="430"/>
        <v>2.3240639220040276</v>
      </c>
      <c r="AD1142" s="199">
        <f t="shared" si="430"/>
        <v>2.423320877903564</v>
      </c>
      <c r="AE1142" s="199">
        <f t="shared" si="430"/>
        <v>1.4599081144268375</v>
      </c>
      <c r="AF1142" s="199">
        <f t="shared" si="430"/>
        <v>0</v>
      </c>
      <c r="AG1142" s="199">
        <f t="shared" si="430"/>
        <v>0</v>
      </c>
      <c r="AH1142" s="199">
        <f t="shared" si="430"/>
        <v>0</v>
      </c>
      <c r="AI1142" s="199">
        <f t="shared" si="430"/>
        <v>0</v>
      </c>
    </row>
    <row r="1143" spans="1:35" s="154" customFormat="1" x14ac:dyDescent="0.35">
      <c r="A1143" s="15"/>
      <c r="B1143" s="15"/>
      <c r="C1143" s="152"/>
      <c r="D1143" s="153"/>
      <c r="E1143" s="154" t="str">
        <f>'T&amp;E'!E$36</f>
        <v>Government discount factor</v>
      </c>
      <c r="F1143" s="154" t="str">
        <f>'T&amp;E'!F$36</f>
        <v>index</v>
      </c>
      <c r="G1143" s="155"/>
      <c r="H1143" s="155"/>
      <c r="I1143" s="180"/>
      <c r="J1143" s="180"/>
      <c r="K1143" s="203">
        <f>'T&amp;E'!K$36</f>
        <v>1</v>
      </c>
      <c r="L1143" s="203">
        <f>'T&amp;E'!L$36</f>
        <v>0.90909090909090906</v>
      </c>
      <c r="M1143" s="203">
        <f>'T&amp;E'!M$36</f>
        <v>0.82644628099173545</v>
      </c>
      <c r="N1143" s="203">
        <f>'T&amp;E'!N$36</f>
        <v>0.75131480090157754</v>
      </c>
      <c r="O1143" s="203">
        <f>'T&amp;E'!O$36</f>
        <v>0.68301345536507052</v>
      </c>
      <c r="P1143" s="203">
        <f>'T&amp;E'!P$36</f>
        <v>0.62092132305915493</v>
      </c>
      <c r="Q1143" s="203">
        <f>'T&amp;E'!Q$36</f>
        <v>0.56447393005377722</v>
      </c>
      <c r="R1143" s="203">
        <f>'T&amp;E'!R$36</f>
        <v>0.51315811823070645</v>
      </c>
      <c r="S1143" s="203">
        <f>'T&amp;E'!S$36</f>
        <v>0.46650738020973315</v>
      </c>
      <c r="T1143" s="203">
        <f>'T&amp;E'!T$36</f>
        <v>0.42409761837248466</v>
      </c>
      <c r="U1143" s="203">
        <f>'T&amp;E'!U$36</f>
        <v>0.38554328942953148</v>
      </c>
      <c r="V1143" s="203">
        <f>'T&amp;E'!V$36</f>
        <v>0.3504938994813922</v>
      </c>
      <c r="W1143" s="203">
        <f>'T&amp;E'!W$36</f>
        <v>0.31863081771035656</v>
      </c>
      <c r="X1143" s="203">
        <f>'T&amp;E'!X$36</f>
        <v>0.28966437973668779</v>
      </c>
      <c r="Y1143" s="203">
        <f>'T&amp;E'!Y$36</f>
        <v>0.26333125430607973</v>
      </c>
      <c r="Z1143" s="203">
        <f>'T&amp;E'!Z$36</f>
        <v>0.23939204936916339</v>
      </c>
      <c r="AA1143" s="203">
        <f>'T&amp;E'!AA$36</f>
        <v>0.21762913579014853</v>
      </c>
      <c r="AB1143" s="203">
        <f>'T&amp;E'!AB$36</f>
        <v>0.19784466890013502</v>
      </c>
      <c r="AC1143" s="203">
        <f>'T&amp;E'!AC$36</f>
        <v>0.17985878990921364</v>
      </c>
      <c r="AD1143" s="203">
        <f>'T&amp;E'!AD$36</f>
        <v>0.16350799082655781</v>
      </c>
      <c r="AE1143" s="203">
        <f>'T&amp;E'!AE$36</f>
        <v>0.14864362802414349</v>
      </c>
      <c r="AF1143" s="203">
        <f>'T&amp;E'!AF$36</f>
        <v>0.13513057093103953</v>
      </c>
      <c r="AG1143" s="203">
        <f>'T&amp;E'!AG$36</f>
        <v>0.12284597357367227</v>
      </c>
      <c r="AH1143" s="203">
        <f>'T&amp;E'!AH$36</f>
        <v>0.11167815779424752</v>
      </c>
      <c r="AI1143" s="203">
        <f>'T&amp;E'!AI$36</f>
        <v>0.10152559799477048</v>
      </c>
    </row>
    <row r="1144" spans="1:35" s="162" customFormat="1" x14ac:dyDescent="0.35">
      <c r="A1144" s="35"/>
      <c r="B1144" s="35"/>
      <c r="C1144" s="160"/>
      <c r="D1144" s="161"/>
      <c r="E1144" s="162" t="s">
        <v>443</v>
      </c>
      <c r="F1144" s="162" t="s">
        <v>230</v>
      </c>
      <c r="G1144" s="163"/>
      <c r="H1144" s="163"/>
      <c r="I1144" s="433">
        <f>SUM(K1144:AI1144)</f>
        <v>6.0717380225113118</v>
      </c>
      <c r="J1144" s="433"/>
      <c r="K1144" s="433">
        <f>K1142*K1143</f>
        <v>0</v>
      </c>
      <c r="L1144" s="433">
        <f t="shared" ref="L1144:AI1144" si="431">L1142*L1143</f>
        <v>0</v>
      </c>
      <c r="M1144" s="433">
        <f t="shared" si="431"/>
        <v>0</v>
      </c>
      <c r="N1144" s="433">
        <f t="shared" si="431"/>
        <v>0</v>
      </c>
      <c r="O1144" s="433">
        <f t="shared" si="431"/>
        <v>0</v>
      </c>
      <c r="P1144" s="433">
        <f t="shared" si="431"/>
        <v>0</v>
      </c>
      <c r="Q1144" s="433">
        <f t="shared" si="431"/>
        <v>0</v>
      </c>
      <c r="R1144" s="433">
        <f t="shared" si="431"/>
        <v>0</v>
      </c>
      <c r="S1144" s="433">
        <f t="shared" si="431"/>
        <v>0</v>
      </c>
      <c r="T1144" s="433">
        <f t="shared" si="431"/>
        <v>0</v>
      </c>
      <c r="U1144" s="433">
        <f t="shared" si="431"/>
        <v>0.50427481676923525</v>
      </c>
      <c r="V1144" s="433">
        <f t="shared" si="431"/>
        <v>0.98855581931868275</v>
      </c>
      <c r="W1144" s="433">
        <f t="shared" si="431"/>
        <v>0.74051838787928159</v>
      </c>
      <c r="X1144" s="433">
        <f t="shared" si="431"/>
        <v>0.67319853443571065</v>
      </c>
      <c r="Y1144" s="433">
        <f t="shared" si="431"/>
        <v>0.61199866766882771</v>
      </c>
      <c r="Z1144" s="433">
        <f t="shared" si="431"/>
        <v>0.55636242515347967</v>
      </c>
      <c r="AA1144" s="433">
        <f t="shared" si="431"/>
        <v>0.50578402286679969</v>
      </c>
      <c r="AB1144" s="433">
        <f t="shared" si="431"/>
        <v>0.45980365715163607</v>
      </c>
      <c r="AC1144" s="433">
        <f t="shared" si="431"/>
        <v>0.41800332468330548</v>
      </c>
      <c r="AD1144" s="433">
        <f t="shared" si="431"/>
        <v>0.39623232787406198</v>
      </c>
      <c r="AE1144" s="433">
        <f t="shared" si="431"/>
        <v>0.21700603871029156</v>
      </c>
      <c r="AF1144" s="433">
        <f t="shared" si="431"/>
        <v>0</v>
      </c>
      <c r="AG1144" s="433">
        <f t="shared" si="431"/>
        <v>0</v>
      </c>
      <c r="AH1144" s="433">
        <f t="shared" si="431"/>
        <v>0</v>
      </c>
      <c r="AI1144" s="433">
        <f t="shared" si="431"/>
        <v>0</v>
      </c>
    </row>
    <row r="1145" spans="1:35" s="84" customFormat="1" x14ac:dyDescent="0.35">
      <c r="A1145" s="4"/>
      <c r="B1145" s="4"/>
      <c r="C1145" s="80"/>
      <c r="D1145" s="81"/>
      <c r="G1145" s="147"/>
      <c r="H1145" s="147"/>
      <c r="I1145" s="178"/>
      <c r="J1145" s="178"/>
      <c r="K1145" s="178"/>
      <c r="L1145" s="178"/>
      <c r="M1145" s="178"/>
      <c r="N1145" s="178"/>
      <c r="O1145" s="178"/>
      <c r="P1145" s="178"/>
      <c r="Q1145" s="178"/>
      <c r="R1145" s="178"/>
      <c r="S1145" s="178"/>
      <c r="T1145" s="178"/>
      <c r="U1145" s="178"/>
      <c r="V1145" s="178"/>
      <c r="W1145" s="178"/>
      <c r="X1145" s="178"/>
      <c r="Y1145" s="178"/>
      <c r="Z1145" s="178"/>
      <c r="AA1145" s="178"/>
      <c r="AB1145" s="178"/>
      <c r="AC1145" s="178"/>
      <c r="AD1145" s="178"/>
      <c r="AE1145" s="178"/>
      <c r="AF1145" s="178"/>
      <c r="AG1145" s="178"/>
      <c r="AH1145" s="178"/>
      <c r="AI1145" s="178"/>
    </row>
    <row r="1146" spans="1:35" s="84" customFormat="1" x14ac:dyDescent="0.35">
      <c r="A1146" s="4"/>
      <c r="B1146" s="4"/>
      <c r="C1146" s="80"/>
      <c r="D1146" s="81" t="s">
        <v>385</v>
      </c>
      <c r="G1146" s="147"/>
      <c r="H1146" s="147"/>
      <c r="I1146" s="178"/>
      <c r="J1146" s="178"/>
      <c r="K1146" s="178"/>
      <c r="L1146" s="178"/>
      <c r="M1146" s="178"/>
      <c r="N1146" s="178"/>
      <c r="O1146" s="178"/>
      <c r="P1146" s="178"/>
      <c r="Q1146" s="178"/>
      <c r="R1146" s="178"/>
      <c r="S1146" s="178"/>
      <c r="T1146" s="178"/>
      <c r="U1146" s="178"/>
      <c r="V1146" s="178"/>
      <c r="W1146" s="178"/>
      <c r="X1146" s="178"/>
      <c r="Y1146" s="178"/>
      <c r="Z1146" s="178"/>
      <c r="AA1146" s="178"/>
      <c r="AB1146" s="178"/>
      <c r="AC1146" s="178"/>
      <c r="AD1146" s="178"/>
      <c r="AE1146" s="178"/>
      <c r="AF1146" s="178"/>
      <c r="AG1146" s="178"/>
      <c r="AH1146" s="178"/>
      <c r="AI1146" s="178"/>
    </row>
    <row r="1147" spans="1:35" s="84" customFormat="1" x14ac:dyDescent="0.35">
      <c r="A1147" s="4"/>
      <c r="B1147" s="4"/>
      <c r="C1147" s="80"/>
      <c r="D1147" s="81"/>
      <c r="E1147" s="84" t="str">
        <f>E$1144</f>
        <v>Discounted WHT on dividends (benchmark)</v>
      </c>
      <c r="F1147" s="84" t="str">
        <f>F$1144</f>
        <v>M$, discounted</v>
      </c>
      <c r="G1147" s="147"/>
      <c r="H1147" s="147"/>
      <c r="I1147" s="178">
        <f>I$1144</f>
        <v>6.0717380225113118</v>
      </c>
      <c r="J1147" s="178"/>
      <c r="K1147" s="178">
        <f t="shared" ref="K1147:AI1147" si="432">K$1144</f>
        <v>0</v>
      </c>
      <c r="L1147" s="178">
        <f t="shared" si="432"/>
        <v>0</v>
      </c>
      <c r="M1147" s="178">
        <f t="shared" si="432"/>
        <v>0</v>
      </c>
      <c r="N1147" s="178">
        <f t="shared" si="432"/>
        <v>0</v>
      </c>
      <c r="O1147" s="178">
        <f t="shared" si="432"/>
        <v>0</v>
      </c>
      <c r="P1147" s="178">
        <f t="shared" si="432"/>
        <v>0</v>
      </c>
      <c r="Q1147" s="178">
        <f t="shared" si="432"/>
        <v>0</v>
      </c>
      <c r="R1147" s="178">
        <f t="shared" si="432"/>
        <v>0</v>
      </c>
      <c r="S1147" s="178">
        <f t="shared" si="432"/>
        <v>0</v>
      </c>
      <c r="T1147" s="178">
        <f t="shared" si="432"/>
        <v>0</v>
      </c>
      <c r="U1147" s="178">
        <f t="shared" si="432"/>
        <v>0.50427481676923525</v>
      </c>
      <c r="V1147" s="178">
        <f t="shared" si="432"/>
        <v>0.98855581931868275</v>
      </c>
      <c r="W1147" s="178">
        <f t="shared" si="432"/>
        <v>0.74051838787928159</v>
      </c>
      <c r="X1147" s="178">
        <f t="shared" si="432"/>
        <v>0.67319853443571065</v>
      </c>
      <c r="Y1147" s="178">
        <f t="shared" si="432"/>
        <v>0.61199866766882771</v>
      </c>
      <c r="Z1147" s="178">
        <f t="shared" si="432"/>
        <v>0.55636242515347967</v>
      </c>
      <c r="AA1147" s="178">
        <f t="shared" si="432"/>
        <v>0.50578402286679969</v>
      </c>
      <c r="AB1147" s="178">
        <f t="shared" si="432"/>
        <v>0.45980365715163607</v>
      </c>
      <c r="AC1147" s="178">
        <f t="shared" si="432"/>
        <v>0.41800332468330548</v>
      </c>
      <c r="AD1147" s="178">
        <f t="shared" si="432"/>
        <v>0.39623232787406198</v>
      </c>
      <c r="AE1147" s="178">
        <f t="shared" si="432"/>
        <v>0.21700603871029156</v>
      </c>
      <c r="AF1147" s="178">
        <f t="shared" si="432"/>
        <v>0</v>
      </c>
      <c r="AG1147" s="178">
        <f t="shared" si="432"/>
        <v>0</v>
      </c>
      <c r="AH1147" s="178">
        <f t="shared" si="432"/>
        <v>0</v>
      </c>
      <c r="AI1147" s="178">
        <f t="shared" si="432"/>
        <v>0</v>
      </c>
    </row>
    <row r="1148" spans="1:35" s="162" customFormat="1" x14ac:dyDescent="0.35">
      <c r="A1148" s="35"/>
      <c r="B1148" s="35"/>
      <c r="C1148" s="160"/>
      <c r="D1148" s="161"/>
      <c r="E1148" s="162" t="s">
        <v>546</v>
      </c>
      <c r="F1148" s="162" t="s">
        <v>230</v>
      </c>
      <c r="G1148" s="433">
        <f>SUM(K1147:AI1147)</f>
        <v>6.0717380225113118</v>
      </c>
      <c r="H1148" s="163"/>
      <c r="J1148" s="433"/>
      <c r="K1148" s="433"/>
      <c r="L1148" s="433"/>
      <c r="M1148" s="433"/>
      <c r="N1148" s="433"/>
      <c r="O1148" s="433"/>
      <c r="P1148" s="433"/>
      <c r="Q1148" s="433"/>
      <c r="R1148" s="433"/>
      <c r="S1148" s="433"/>
      <c r="T1148" s="433"/>
      <c r="U1148" s="433"/>
      <c r="V1148" s="433"/>
      <c r="W1148" s="433"/>
      <c r="X1148" s="433"/>
      <c r="Y1148" s="433"/>
      <c r="Z1148" s="433"/>
      <c r="AA1148" s="433"/>
      <c r="AB1148" s="433"/>
      <c r="AC1148" s="433"/>
      <c r="AD1148" s="433"/>
      <c r="AE1148" s="433"/>
      <c r="AF1148" s="433"/>
      <c r="AG1148" s="433"/>
      <c r="AH1148" s="433"/>
      <c r="AI1148" s="433"/>
    </row>
    <row r="1149" spans="1:35" s="84" customFormat="1" x14ac:dyDescent="0.35">
      <c r="A1149" s="4"/>
      <c r="B1149" s="4"/>
      <c r="C1149" s="80"/>
      <c r="D1149" s="81"/>
      <c r="G1149" s="147"/>
      <c r="H1149" s="147"/>
      <c r="I1149" s="178"/>
      <c r="J1149" s="178"/>
      <c r="K1149" s="178"/>
      <c r="L1149" s="178"/>
      <c r="M1149" s="178"/>
      <c r="N1149" s="178"/>
      <c r="O1149" s="178"/>
      <c r="P1149" s="178"/>
      <c r="Q1149" s="178"/>
      <c r="R1149" s="178"/>
      <c r="S1149" s="178"/>
      <c r="T1149" s="178"/>
      <c r="U1149" s="178"/>
      <c r="V1149" s="178"/>
      <c r="W1149" s="178"/>
      <c r="X1149" s="178"/>
      <c r="Y1149" s="178"/>
      <c r="Z1149" s="178"/>
      <c r="AA1149" s="178"/>
      <c r="AB1149" s="178"/>
      <c r="AC1149" s="178"/>
      <c r="AD1149" s="178"/>
      <c r="AE1149" s="178"/>
      <c r="AF1149" s="178"/>
      <c r="AG1149" s="178"/>
      <c r="AH1149" s="178"/>
      <c r="AI1149" s="178"/>
    </row>
    <row r="1150" spans="1:35" s="84" customFormat="1" x14ac:dyDescent="0.35">
      <c r="A1150" s="292" t="str">
        <f>_xlfn.CONCAT("FINANCING (",$A$1,")")</f>
        <v>FINANCING (BENCHMARK FISCAL REGIME)</v>
      </c>
      <c r="B1150" s="292"/>
      <c r="C1150" s="557"/>
      <c r="D1150" s="558"/>
      <c r="E1150" s="551"/>
      <c r="F1150" s="551"/>
      <c r="G1150" s="559"/>
      <c r="H1150" s="551"/>
      <c r="I1150" s="559"/>
      <c r="J1150" s="559"/>
      <c r="K1150" s="559"/>
      <c r="L1150" s="559"/>
      <c r="M1150" s="559"/>
      <c r="N1150" s="559"/>
      <c r="O1150" s="559"/>
      <c r="P1150" s="559"/>
      <c r="Q1150" s="559"/>
      <c r="R1150" s="559"/>
      <c r="S1150" s="559"/>
      <c r="T1150" s="559"/>
      <c r="U1150" s="559"/>
      <c r="V1150" s="559"/>
      <c r="W1150" s="559"/>
      <c r="X1150" s="559"/>
      <c r="Y1150" s="559"/>
      <c r="Z1150" s="559"/>
      <c r="AA1150" s="559"/>
      <c r="AB1150" s="559"/>
      <c r="AC1150" s="559"/>
      <c r="AD1150" s="559"/>
      <c r="AE1150" s="559"/>
      <c r="AF1150" s="559"/>
      <c r="AG1150" s="559"/>
      <c r="AH1150" s="559"/>
      <c r="AI1150" s="559"/>
    </row>
    <row r="1151" spans="1:35" s="84" customFormat="1" x14ac:dyDescent="0.35">
      <c r="A1151" s="4"/>
      <c r="B1151" s="4"/>
      <c r="C1151" s="80"/>
      <c r="D1151" s="81"/>
      <c r="G1151" s="147"/>
      <c r="H1151" s="147"/>
      <c r="I1151" s="178"/>
      <c r="J1151" s="178"/>
      <c r="K1151" s="178"/>
      <c r="L1151" s="178"/>
      <c r="M1151" s="178"/>
      <c r="N1151" s="178"/>
      <c r="O1151" s="178"/>
      <c r="P1151" s="178"/>
      <c r="Q1151" s="178"/>
      <c r="R1151" s="178"/>
      <c r="S1151" s="178"/>
      <c r="T1151" s="178"/>
      <c r="U1151" s="178"/>
      <c r="V1151" s="178"/>
      <c r="W1151" s="178"/>
      <c r="X1151" s="178"/>
      <c r="Y1151" s="178"/>
      <c r="Z1151" s="178"/>
      <c r="AA1151" s="178"/>
      <c r="AB1151" s="178"/>
      <c r="AC1151" s="178"/>
      <c r="AD1151" s="178"/>
      <c r="AE1151" s="178"/>
      <c r="AF1151" s="178"/>
      <c r="AG1151" s="178"/>
      <c r="AH1151" s="178"/>
      <c r="AI1151" s="178"/>
    </row>
    <row r="1152" spans="1:35" s="84" customFormat="1" x14ac:dyDescent="0.35">
      <c r="A1152" s="4"/>
      <c r="B1152" s="4" t="s">
        <v>387</v>
      </c>
      <c r="C1152" s="80"/>
      <c r="D1152" s="81"/>
      <c r="G1152" s="147"/>
      <c r="H1152" s="147"/>
      <c r="I1152" s="178"/>
      <c r="J1152" s="178"/>
      <c r="K1152" s="178"/>
      <c r="L1152" s="178"/>
      <c r="M1152" s="178"/>
      <c r="N1152" s="178"/>
      <c r="O1152" s="178"/>
      <c r="P1152" s="178"/>
      <c r="Q1152" s="178"/>
      <c r="R1152" s="178"/>
      <c r="S1152" s="178"/>
      <c r="T1152" s="178"/>
      <c r="U1152" s="178"/>
      <c r="V1152" s="178"/>
      <c r="W1152" s="178"/>
      <c r="X1152" s="178"/>
      <c r="Y1152" s="178"/>
      <c r="Z1152" s="178"/>
      <c r="AA1152" s="178"/>
      <c r="AB1152" s="178"/>
      <c r="AC1152" s="178"/>
      <c r="AD1152" s="178"/>
      <c r="AE1152" s="178"/>
      <c r="AF1152" s="178"/>
      <c r="AG1152" s="178"/>
      <c r="AH1152" s="178"/>
      <c r="AI1152" s="178"/>
    </row>
    <row r="1153" spans="1:35" s="84" customFormat="1" x14ac:dyDescent="0.35">
      <c r="A1153" s="4"/>
      <c r="B1153" s="4"/>
      <c r="C1153" s="80"/>
      <c r="D1153" s="81"/>
      <c r="G1153" s="147"/>
      <c r="H1153" s="147"/>
      <c r="I1153" s="178"/>
      <c r="J1153" s="178"/>
      <c r="K1153" s="178"/>
      <c r="L1153" s="178"/>
      <c r="M1153" s="178"/>
      <c r="N1153" s="178"/>
      <c r="O1153" s="178"/>
      <c r="P1153" s="178"/>
      <c r="Q1153" s="178"/>
      <c r="R1153" s="178"/>
      <c r="S1153" s="178"/>
      <c r="T1153" s="178"/>
      <c r="U1153" s="178"/>
      <c r="V1153" s="178"/>
      <c r="W1153" s="178"/>
      <c r="X1153" s="178"/>
      <c r="Y1153" s="178"/>
      <c r="Z1153" s="178"/>
      <c r="AA1153" s="178"/>
      <c r="AB1153" s="178"/>
      <c r="AC1153" s="178"/>
      <c r="AD1153" s="178"/>
      <c r="AE1153" s="178"/>
      <c r="AF1153" s="178"/>
      <c r="AG1153" s="178"/>
      <c r="AH1153" s="178"/>
      <c r="AI1153" s="178"/>
    </row>
    <row r="1154" spans="1:35" s="84" customFormat="1" x14ac:dyDescent="0.35">
      <c r="A1154" s="4"/>
      <c r="B1154" s="4"/>
      <c r="C1154" s="80" t="s">
        <v>758</v>
      </c>
      <c r="D1154" s="81"/>
      <c r="G1154" s="147"/>
      <c r="H1154" s="147"/>
      <c r="I1154" s="178"/>
      <c r="J1154" s="178"/>
      <c r="K1154" s="178"/>
      <c r="L1154" s="178"/>
      <c r="M1154" s="178"/>
      <c r="N1154" s="178"/>
      <c r="O1154" s="178"/>
      <c r="P1154" s="178"/>
      <c r="Q1154" s="178"/>
      <c r="R1154" s="178"/>
      <c r="S1154" s="178"/>
      <c r="T1154" s="178"/>
      <c r="U1154" s="178"/>
      <c r="V1154" s="178"/>
      <c r="W1154" s="178"/>
      <c r="X1154" s="178"/>
      <c r="Y1154" s="178"/>
      <c r="Z1154" s="178"/>
      <c r="AA1154" s="178"/>
      <c r="AB1154" s="178"/>
      <c r="AC1154" s="178"/>
      <c r="AD1154" s="178"/>
      <c r="AE1154" s="178"/>
      <c r="AF1154" s="178"/>
      <c r="AG1154" s="178"/>
      <c r="AH1154" s="178"/>
      <c r="AI1154" s="178"/>
    </row>
    <row r="1155" spans="1:35" s="84" customFormat="1" x14ac:dyDescent="0.35">
      <c r="A1155" s="4"/>
      <c r="B1155" s="4"/>
      <c r="C1155" s="80"/>
      <c r="D1155" s="81"/>
      <c r="G1155" s="147"/>
      <c r="H1155" s="147"/>
      <c r="I1155" s="178"/>
      <c r="J1155" s="178"/>
      <c r="K1155" s="178"/>
      <c r="L1155" s="178"/>
      <c r="M1155" s="178"/>
      <c r="N1155" s="178"/>
      <c r="O1155" s="178"/>
      <c r="P1155" s="178"/>
      <c r="Q1155" s="178"/>
      <c r="R1155" s="178"/>
      <c r="S1155" s="178"/>
      <c r="T1155" s="178"/>
      <c r="U1155" s="178"/>
      <c r="V1155" s="178"/>
      <c r="W1155" s="178"/>
      <c r="X1155" s="178"/>
      <c r="Y1155" s="178"/>
      <c r="Z1155" s="178"/>
      <c r="AA1155" s="178"/>
      <c r="AB1155" s="178"/>
      <c r="AC1155" s="178"/>
      <c r="AD1155" s="178"/>
      <c r="AE1155" s="178"/>
      <c r="AF1155" s="178"/>
      <c r="AG1155" s="178"/>
      <c r="AH1155" s="178"/>
      <c r="AI1155" s="178"/>
    </row>
    <row r="1156" spans="1:35" s="84" customFormat="1" x14ac:dyDescent="0.35">
      <c r="A1156" s="4"/>
      <c r="B1156" s="4"/>
      <c r="C1156" s="80"/>
      <c r="D1156" s="81" t="s">
        <v>386</v>
      </c>
      <c r="G1156" s="147"/>
      <c r="H1156" s="147"/>
      <c r="I1156" s="178"/>
      <c r="J1156" s="178"/>
      <c r="K1156" s="178"/>
      <c r="L1156" s="178"/>
      <c r="M1156" s="178"/>
      <c r="N1156" s="178"/>
      <c r="O1156" s="178"/>
      <c r="P1156" s="178"/>
      <c r="Q1156" s="178"/>
      <c r="R1156" s="178"/>
      <c r="S1156" s="178"/>
      <c r="T1156" s="178"/>
      <c r="U1156" s="178"/>
      <c r="V1156" s="178"/>
      <c r="W1156" s="178"/>
      <c r="X1156" s="178"/>
      <c r="Y1156" s="178"/>
      <c r="Z1156" s="178"/>
      <c r="AA1156" s="178"/>
      <c r="AB1156" s="178"/>
      <c r="AC1156" s="178"/>
      <c r="AD1156" s="178"/>
      <c r="AE1156" s="178"/>
      <c r="AF1156" s="178"/>
      <c r="AG1156" s="178"/>
      <c r="AH1156" s="178"/>
      <c r="AI1156" s="178"/>
    </row>
    <row r="1157" spans="1:35" s="84" customFormat="1" x14ac:dyDescent="0.35">
      <c r="A1157" s="4"/>
      <c r="B1157" s="4"/>
      <c r="C1157" s="80"/>
      <c r="D1157" s="81"/>
      <c r="E1157" s="84" t="str">
        <f>E$451</f>
        <v>Import duties on capital (benchmark)</v>
      </c>
      <c r="F1157" s="84" t="str">
        <f>F$451</f>
        <v>M$</v>
      </c>
      <c r="G1157" s="147"/>
      <c r="H1157" s="147"/>
      <c r="I1157" s="178">
        <f>I$451</f>
        <v>6.75</v>
      </c>
      <c r="J1157" s="178"/>
      <c r="K1157" s="178">
        <f t="shared" ref="K1157:AI1157" si="433">K$451</f>
        <v>3.375</v>
      </c>
      <c r="L1157" s="178">
        <f t="shared" si="433"/>
        <v>3.375</v>
      </c>
      <c r="M1157" s="178">
        <f t="shared" si="433"/>
        <v>0</v>
      </c>
      <c r="N1157" s="178">
        <f t="shared" si="433"/>
        <v>0</v>
      </c>
      <c r="O1157" s="178">
        <f t="shared" si="433"/>
        <v>0</v>
      </c>
      <c r="P1157" s="178">
        <f t="shared" si="433"/>
        <v>0</v>
      </c>
      <c r="Q1157" s="178">
        <f t="shared" si="433"/>
        <v>0</v>
      </c>
      <c r="R1157" s="178">
        <f t="shared" si="433"/>
        <v>0</v>
      </c>
      <c r="S1157" s="178">
        <f t="shared" si="433"/>
        <v>0</v>
      </c>
      <c r="T1157" s="178">
        <f t="shared" si="433"/>
        <v>0</v>
      </c>
      <c r="U1157" s="178">
        <f t="shared" si="433"/>
        <v>0</v>
      </c>
      <c r="V1157" s="178">
        <f t="shared" si="433"/>
        <v>0</v>
      </c>
      <c r="W1157" s="178">
        <f t="shared" si="433"/>
        <v>0</v>
      </c>
      <c r="X1157" s="178">
        <f t="shared" si="433"/>
        <v>0</v>
      </c>
      <c r="Y1157" s="178">
        <f t="shared" si="433"/>
        <v>0</v>
      </c>
      <c r="Z1157" s="178">
        <f t="shared" si="433"/>
        <v>0</v>
      </c>
      <c r="AA1157" s="178">
        <f t="shared" si="433"/>
        <v>0</v>
      </c>
      <c r="AB1157" s="178">
        <f t="shared" si="433"/>
        <v>0</v>
      </c>
      <c r="AC1157" s="178">
        <f t="shared" si="433"/>
        <v>0</v>
      </c>
      <c r="AD1157" s="178">
        <f t="shared" si="433"/>
        <v>0</v>
      </c>
      <c r="AE1157" s="178">
        <f t="shared" si="433"/>
        <v>0</v>
      </c>
      <c r="AF1157" s="178">
        <f t="shared" si="433"/>
        <v>0</v>
      </c>
      <c r="AG1157" s="178">
        <f t="shared" si="433"/>
        <v>0</v>
      </c>
      <c r="AH1157" s="178">
        <f t="shared" si="433"/>
        <v>0</v>
      </c>
      <c r="AI1157" s="178">
        <f t="shared" si="433"/>
        <v>0</v>
      </c>
    </row>
    <row r="1158" spans="1:35" s="84" customFormat="1" x14ac:dyDescent="0.35">
      <c r="A1158" s="4"/>
      <c r="B1158" s="4"/>
      <c r="C1158" s="80"/>
      <c r="D1158" s="81"/>
      <c r="E1158" s="84" t="s">
        <v>288</v>
      </c>
      <c r="F1158" s="84" t="s">
        <v>88</v>
      </c>
      <c r="G1158" s="178">
        <f>SUM(K1157:AI1157)</f>
        <v>6.75</v>
      </c>
      <c r="H1158" s="147"/>
      <c r="J1158" s="178"/>
      <c r="K1158" s="178"/>
      <c r="L1158" s="178"/>
      <c r="M1158" s="178"/>
      <c r="N1158" s="178"/>
      <c r="O1158" s="178"/>
      <c r="P1158" s="178"/>
      <c r="Q1158" s="178"/>
      <c r="R1158" s="178"/>
      <c r="S1158" s="178"/>
      <c r="T1158" s="178"/>
      <c r="U1158" s="178"/>
      <c r="V1158" s="178"/>
      <c r="W1158" s="178"/>
      <c r="X1158" s="178"/>
      <c r="Y1158" s="178"/>
      <c r="Z1158" s="178"/>
      <c r="AA1158" s="178"/>
      <c r="AB1158" s="178"/>
      <c r="AC1158" s="178"/>
      <c r="AD1158" s="178"/>
      <c r="AE1158" s="178"/>
      <c r="AF1158" s="178"/>
      <c r="AG1158" s="178"/>
      <c r="AH1158" s="178"/>
      <c r="AI1158" s="178"/>
    </row>
    <row r="1159" spans="1:35" s="84" customFormat="1" x14ac:dyDescent="0.35">
      <c r="A1159" s="4"/>
      <c r="B1159" s="4"/>
      <c r="C1159" s="80"/>
      <c r="D1159" s="81"/>
      <c r="G1159" s="147"/>
      <c r="H1159" s="147"/>
      <c r="I1159" s="178"/>
      <c r="J1159" s="178"/>
      <c r="K1159" s="178"/>
      <c r="L1159" s="178"/>
      <c r="M1159" s="178"/>
      <c r="N1159" s="178"/>
      <c r="O1159" s="178"/>
      <c r="P1159" s="178"/>
      <c r="Q1159" s="178"/>
      <c r="R1159" s="178"/>
      <c r="S1159" s="178"/>
      <c r="T1159" s="178"/>
      <c r="U1159" s="178"/>
      <c r="V1159" s="178"/>
      <c r="W1159" s="178"/>
      <c r="X1159" s="178"/>
      <c r="Y1159" s="178"/>
      <c r="Z1159" s="178"/>
      <c r="AA1159" s="178"/>
      <c r="AB1159" s="178"/>
      <c r="AC1159" s="178"/>
      <c r="AD1159" s="178"/>
      <c r="AE1159" s="178"/>
      <c r="AF1159" s="178"/>
      <c r="AG1159" s="178"/>
      <c r="AH1159" s="178"/>
      <c r="AI1159" s="178"/>
    </row>
    <row r="1160" spans="1:35" s="84" customFormat="1" x14ac:dyDescent="0.35">
      <c r="A1160" s="4"/>
      <c r="B1160" s="4"/>
      <c r="C1160" s="80"/>
      <c r="D1160" s="81" t="s">
        <v>547</v>
      </c>
      <c r="G1160" s="147"/>
      <c r="H1160" s="147"/>
      <c r="I1160" s="178"/>
      <c r="J1160" s="178"/>
      <c r="K1160" s="178"/>
      <c r="L1160" s="178"/>
      <c r="M1160" s="178"/>
      <c r="N1160" s="178"/>
      <c r="O1160" s="178"/>
      <c r="P1160" s="178"/>
      <c r="Q1160" s="178"/>
      <c r="R1160" s="178"/>
      <c r="S1160" s="178"/>
      <c r="T1160" s="178"/>
      <c r="U1160" s="178"/>
      <c r="V1160" s="178"/>
      <c r="W1160" s="178"/>
      <c r="X1160" s="178"/>
      <c r="Y1160" s="178"/>
      <c r="Z1160" s="178"/>
      <c r="AA1160" s="178"/>
      <c r="AB1160" s="178"/>
      <c r="AC1160" s="178"/>
      <c r="AD1160" s="178"/>
      <c r="AE1160" s="178"/>
      <c r="AF1160" s="178"/>
      <c r="AG1160" s="178"/>
      <c r="AH1160" s="178"/>
      <c r="AI1160" s="178"/>
    </row>
    <row r="1161" spans="1:35" s="167" customFormat="1" x14ac:dyDescent="0.35">
      <c r="A1161" s="21"/>
      <c r="B1161" s="21"/>
      <c r="C1161" s="165"/>
      <c r="D1161" s="166"/>
      <c r="E1161" s="167" t="str">
        <f>E$326</f>
        <v>Total mining company capital costs (original)</v>
      </c>
      <c r="F1161" s="167" t="str">
        <f>F$326</f>
        <v>M$</v>
      </c>
      <c r="G1161" s="222">
        <f>G$326</f>
        <v>192</v>
      </c>
      <c r="H1161" s="168"/>
      <c r="I1161" s="199"/>
      <c r="J1161" s="199"/>
      <c r="K1161" s="199"/>
      <c r="L1161" s="199"/>
      <c r="M1161" s="199"/>
      <c r="N1161" s="199"/>
      <c r="O1161" s="199"/>
      <c r="P1161" s="199"/>
      <c r="Q1161" s="199"/>
      <c r="R1161" s="199"/>
      <c r="S1161" s="199"/>
      <c r="T1161" s="199"/>
      <c r="U1161" s="199"/>
      <c r="V1161" s="199"/>
      <c r="W1161" s="199"/>
      <c r="X1161" s="199"/>
      <c r="Y1161" s="199"/>
      <c r="Z1161" s="199"/>
      <c r="AA1161" s="199"/>
      <c r="AB1161" s="199"/>
      <c r="AC1161" s="199"/>
      <c r="AD1161" s="199"/>
      <c r="AE1161" s="199"/>
      <c r="AF1161" s="199"/>
      <c r="AG1161" s="199"/>
      <c r="AH1161" s="199"/>
      <c r="AI1161" s="199"/>
    </row>
    <row r="1162" spans="1:35" s="84" customFormat="1" x14ac:dyDescent="0.35">
      <c r="A1162" s="4"/>
      <c r="B1162" s="4"/>
      <c r="C1162" s="80"/>
      <c r="D1162" s="81"/>
      <c r="E1162" s="84" t="str">
        <f>E$1158</f>
        <v>Total import duties on capital (benchmark)</v>
      </c>
      <c r="F1162" s="84" t="str">
        <f>F$1158</f>
        <v>M$</v>
      </c>
      <c r="G1162" s="222">
        <f>G$1158</f>
        <v>6.75</v>
      </c>
      <c r="H1162" s="147"/>
      <c r="I1162" s="178"/>
      <c r="J1162" s="178"/>
      <c r="K1162" s="178"/>
      <c r="L1162" s="178"/>
      <c r="M1162" s="178"/>
      <c r="N1162" s="178"/>
      <c r="O1162" s="178"/>
      <c r="P1162" s="178"/>
      <c r="Q1162" s="178"/>
      <c r="R1162" s="178"/>
      <c r="S1162" s="178"/>
      <c r="T1162" s="178"/>
      <c r="U1162" s="178"/>
      <c r="V1162" s="178"/>
      <c r="W1162" s="178"/>
      <c r="X1162" s="178"/>
      <c r="Y1162" s="178"/>
      <c r="Z1162" s="178"/>
      <c r="AA1162" s="178"/>
      <c r="AB1162" s="178"/>
      <c r="AC1162" s="178"/>
      <c r="AD1162" s="178"/>
      <c r="AE1162" s="178"/>
      <c r="AF1162" s="178"/>
      <c r="AG1162" s="178"/>
      <c r="AH1162" s="178"/>
      <c r="AI1162" s="178"/>
    </row>
    <row r="1163" spans="1:35" s="84" customFormat="1" x14ac:dyDescent="0.35">
      <c r="A1163" s="4"/>
      <c r="B1163" s="4"/>
      <c r="C1163" s="80"/>
      <c r="D1163" s="81"/>
      <c r="E1163" s="84" t="s">
        <v>458</v>
      </c>
      <c r="F1163" s="84" t="s">
        <v>88</v>
      </c>
      <c r="G1163" s="178">
        <f>SUM(G1161:G1162)</f>
        <v>198.75</v>
      </c>
      <c r="H1163" s="147"/>
      <c r="I1163" s="199"/>
      <c r="J1163" s="178"/>
      <c r="K1163" s="178"/>
      <c r="L1163" s="178"/>
      <c r="M1163" s="178"/>
      <c r="N1163" s="178"/>
      <c r="O1163" s="178"/>
      <c r="P1163" s="178"/>
      <c r="Q1163" s="178"/>
      <c r="R1163" s="178"/>
      <c r="S1163" s="178"/>
      <c r="T1163" s="178"/>
      <c r="U1163" s="178"/>
      <c r="V1163" s="178"/>
      <c r="W1163" s="178"/>
      <c r="X1163" s="178"/>
      <c r="Y1163" s="178"/>
      <c r="Z1163" s="178"/>
      <c r="AA1163" s="178"/>
      <c r="AB1163" s="178"/>
      <c r="AC1163" s="178"/>
      <c r="AD1163" s="178"/>
      <c r="AE1163" s="178"/>
      <c r="AF1163" s="178"/>
      <c r="AG1163" s="178"/>
      <c r="AH1163" s="178"/>
      <c r="AI1163" s="178"/>
    </row>
    <row r="1164" spans="1:35" s="84" customFormat="1" x14ac:dyDescent="0.35">
      <c r="A1164" s="4"/>
      <c r="B1164" s="4"/>
      <c r="C1164" s="80"/>
      <c r="D1164" s="81"/>
      <c r="G1164" s="147"/>
      <c r="H1164" s="147"/>
      <c r="I1164" s="178"/>
      <c r="J1164" s="178"/>
      <c r="K1164" s="178"/>
      <c r="L1164" s="178"/>
      <c r="M1164" s="178"/>
      <c r="N1164" s="178"/>
      <c r="O1164" s="178"/>
      <c r="P1164" s="178"/>
      <c r="Q1164" s="178"/>
      <c r="R1164" s="178"/>
      <c r="S1164" s="178"/>
      <c r="T1164" s="178"/>
      <c r="U1164" s="178"/>
      <c r="V1164" s="178"/>
      <c r="W1164" s="178"/>
      <c r="X1164" s="178"/>
      <c r="Y1164" s="178"/>
      <c r="Z1164" s="178"/>
      <c r="AA1164" s="178"/>
      <c r="AB1164" s="178"/>
      <c r="AC1164" s="178"/>
      <c r="AD1164" s="178"/>
      <c r="AE1164" s="178"/>
      <c r="AF1164" s="178"/>
      <c r="AG1164" s="178"/>
      <c r="AH1164" s="178"/>
      <c r="AI1164" s="178"/>
    </row>
    <row r="1165" spans="1:35" s="84" customFormat="1" x14ac:dyDescent="0.35">
      <c r="A1165" s="4"/>
      <c r="B1165" s="4"/>
      <c r="C1165" s="80"/>
      <c r="D1165" s="81" t="s">
        <v>465</v>
      </c>
      <c r="G1165" s="147"/>
      <c r="H1165" s="147"/>
      <c r="I1165" s="178"/>
      <c r="J1165" s="178"/>
      <c r="K1165" s="178"/>
      <c r="L1165" s="178"/>
      <c r="M1165" s="178"/>
      <c r="N1165" s="178"/>
      <c r="O1165" s="178"/>
      <c r="P1165" s="178"/>
      <c r="Q1165" s="178"/>
      <c r="R1165" s="178"/>
      <c r="S1165" s="178"/>
      <c r="T1165" s="178"/>
      <c r="U1165" s="178"/>
      <c r="V1165" s="178"/>
      <c r="W1165" s="178"/>
      <c r="X1165" s="178"/>
      <c r="Y1165" s="178"/>
      <c r="Z1165" s="178"/>
      <c r="AA1165" s="178"/>
      <c r="AB1165" s="178"/>
      <c r="AC1165" s="178"/>
      <c r="AD1165" s="178"/>
      <c r="AE1165" s="178"/>
      <c r="AF1165" s="178"/>
      <c r="AG1165" s="178"/>
      <c r="AH1165" s="178"/>
      <c r="AI1165" s="178"/>
    </row>
    <row r="1166" spans="1:35" s="167" customFormat="1" x14ac:dyDescent="0.35">
      <c r="A1166" s="21"/>
      <c r="B1166" s="21"/>
      <c r="C1166" s="165"/>
      <c r="D1166" s="166"/>
      <c r="E1166" s="167" t="str">
        <f>E$1163</f>
        <v>Mining company financing requirement (benchmark)</v>
      </c>
      <c r="F1166" s="167" t="str">
        <f>F$1163</f>
        <v>M$</v>
      </c>
      <c r="G1166" s="178">
        <f>G$1163</f>
        <v>198.75</v>
      </c>
      <c r="H1166" s="168"/>
      <c r="J1166" s="199"/>
      <c r="K1166" s="199"/>
      <c r="L1166" s="199"/>
      <c r="M1166" s="199"/>
      <c r="N1166" s="199"/>
      <c r="O1166" s="199"/>
      <c r="P1166" s="199"/>
      <c r="Q1166" s="199"/>
      <c r="R1166" s="199"/>
      <c r="S1166" s="199"/>
      <c r="T1166" s="199"/>
      <c r="U1166" s="199"/>
      <c r="V1166" s="199"/>
      <c r="W1166" s="199"/>
      <c r="X1166" s="199"/>
      <c r="Y1166" s="199"/>
      <c r="Z1166" s="199"/>
      <c r="AA1166" s="199"/>
      <c r="AB1166" s="199"/>
      <c r="AC1166" s="199"/>
      <c r="AD1166" s="199"/>
      <c r="AE1166" s="199"/>
      <c r="AF1166" s="199"/>
      <c r="AG1166" s="199"/>
      <c r="AH1166" s="199"/>
      <c r="AI1166" s="199"/>
    </row>
    <row r="1167" spans="1:35" s="154" customFormat="1" x14ac:dyDescent="0.35">
      <c r="A1167" s="15"/>
      <c r="B1167" s="15"/>
      <c r="C1167" s="152"/>
      <c r="D1167" s="153"/>
      <c r="E1167" s="154" t="str">
        <f>Inputs!E$270</f>
        <v>% mining company financed by debt (original)</v>
      </c>
      <c r="F1167" s="154" t="str">
        <f>Inputs!F$270</f>
        <v>%</v>
      </c>
      <c r="G1167" s="169">
        <f>Inputs!G$270</f>
        <v>0.6</v>
      </c>
      <c r="H1167" s="155"/>
      <c r="I1167" s="180"/>
      <c r="J1167" s="180"/>
      <c r="K1167" s="180"/>
      <c r="L1167" s="180"/>
      <c r="M1167" s="180"/>
      <c r="N1167" s="180"/>
      <c r="O1167" s="180"/>
      <c r="P1167" s="180"/>
      <c r="Q1167" s="180"/>
      <c r="R1167" s="180"/>
      <c r="S1167" s="180"/>
      <c r="T1167" s="180"/>
      <c r="U1167" s="180"/>
      <c r="V1167" s="180"/>
      <c r="W1167" s="180"/>
      <c r="X1167" s="180"/>
      <c r="Y1167" s="180"/>
      <c r="Z1167" s="180"/>
      <c r="AA1167" s="180"/>
      <c r="AB1167" s="180"/>
      <c r="AC1167" s="180"/>
      <c r="AD1167" s="180"/>
      <c r="AE1167" s="180"/>
      <c r="AF1167" s="180"/>
      <c r="AG1167" s="180"/>
      <c r="AH1167" s="180"/>
      <c r="AI1167" s="180"/>
    </row>
    <row r="1168" spans="1:35" s="84" customFormat="1" x14ac:dyDescent="0.35">
      <c r="A1168" s="4"/>
      <c r="B1168" s="4"/>
      <c r="C1168" s="80"/>
      <c r="D1168" s="81"/>
      <c r="E1168" s="84" t="s">
        <v>459</v>
      </c>
      <c r="F1168" s="84" t="s">
        <v>88</v>
      </c>
      <c r="G1168" s="178">
        <f>G1166*G1167</f>
        <v>119.25</v>
      </c>
      <c r="H1168" s="147"/>
      <c r="I1168" s="178"/>
      <c r="J1168" s="178"/>
      <c r="K1168" s="178"/>
      <c r="L1168" s="178"/>
      <c r="M1168" s="178"/>
      <c r="N1168" s="178"/>
      <c r="O1168" s="178"/>
      <c r="P1168" s="178"/>
      <c r="Q1168" s="178"/>
      <c r="R1168" s="178"/>
      <c r="S1168" s="178"/>
      <c r="T1168" s="178"/>
      <c r="U1168" s="178"/>
      <c r="V1168" s="178"/>
      <c r="W1168" s="178"/>
      <c r="X1168" s="178"/>
      <c r="Y1168" s="178"/>
      <c r="Z1168" s="178"/>
      <c r="AA1168" s="178"/>
      <c r="AB1168" s="178"/>
      <c r="AC1168" s="178"/>
      <c r="AD1168" s="178"/>
      <c r="AE1168" s="178"/>
      <c r="AF1168" s="178"/>
      <c r="AG1168" s="178"/>
      <c r="AH1168" s="178"/>
      <c r="AI1168" s="178"/>
    </row>
    <row r="1169" spans="1:35" s="84" customFormat="1" x14ac:dyDescent="0.35">
      <c r="A1169" s="4"/>
      <c r="B1169" s="4"/>
      <c r="C1169" s="80"/>
      <c r="D1169" s="81"/>
      <c r="G1169" s="147"/>
      <c r="H1169" s="147"/>
      <c r="I1169" s="178"/>
      <c r="J1169" s="178"/>
      <c r="K1169" s="178"/>
      <c r="L1169" s="178"/>
      <c r="M1169" s="178"/>
      <c r="N1169" s="178"/>
      <c r="O1169" s="178"/>
      <c r="P1169" s="178"/>
      <c r="Q1169" s="178"/>
      <c r="R1169" s="178"/>
      <c r="S1169" s="178"/>
      <c r="T1169" s="178"/>
      <c r="U1169" s="178"/>
      <c r="V1169" s="178"/>
      <c r="W1169" s="178"/>
      <c r="X1169" s="178"/>
      <c r="Y1169" s="178"/>
      <c r="Z1169" s="178"/>
      <c r="AA1169" s="178"/>
      <c r="AB1169" s="178"/>
      <c r="AC1169" s="178"/>
      <c r="AD1169" s="178"/>
      <c r="AE1169" s="178"/>
      <c r="AF1169" s="178"/>
      <c r="AG1169" s="178"/>
      <c r="AH1169" s="178"/>
      <c r="AI1169" s="178"/>
    </row>
    <row r="1170" spans="1:35" s="84" customFormat="1" x14ac:dyDescent="0.35">
      <c r="A1170" s="4"/>
      <c r="B1170" s="4"/>
      <c r="C1170" s="80" t="s">
        <v>759</v>
      </c>
      <c r="D1170" s="81"/>
      <c r="G1170" s="147"/>
      <c r="H1170" s="147"/>
      <c r="I1170" s="178"/>
      <c r="J1170" s="178"/>
      <c r="K1170" s="178"/>
      <c r="L1170" s="178"/>
      <c r="M1170" s="178"/>
      <c r="N1170" s="178"/>
      <c r="O1170" s="178"/>
      <c r="P1170" s="178"/>
      <c r="Q1170" s="178"/>
      <c r="R1170" s="178"/>
      <c r="S1170" s="178"/>
      <c r="T1170" s="178"/>
      <c r="U1170" s="178"/>
      <c r="V1170" s="178"/>
      <c r="W1170" s="178"/>
      <c r="X1170" s="178"/>
      <c r="Y1170" s="178"/>
      <c r="Z1170" s="178"/>
      <c r="AA1170" s="178"/>
      <c r="AB1170" s="178"/>
      <c r="AC1170" s="178"/>
      <c r="AD1170" s="178"/>
      <c r="AE1170" s="178"/>
      <c r="AF1170" s="178"/>
      <c r="AG1170" s="178"/>
      <c r="AH1170" s="178"/>
      <c r="AI1170" s="178"/>
    </row>
    <row r="1171" spans="1:35" s="84" customFormat="1" x14ac:dyDescent="0.35">
      <c r="A1171" s="4"/>
      <c r="B1171" s="4"/>
      <c r="C1171" s="80"/>
      <c r="D1171" s="81"/>
      <c r="G1171" s="147"/>
      <c r="H1171" s="147"/>
      <c r="I1171" s="178"/>
      <c r="J1171" s="178"/>
      <c r="K1171" s="178"/>
      <c r="L1171" s="178"/>
      <c r="M1171" s="178"/>
      <c r="N1171" s="178"/>
      <c r="O1171" s="178"/>
      <c r="P1171" s="178"/>
      <c r="Q1171" s="178"/>
      <c r="R1171" s="178"/>
      <c r="S1171" s="178"/>
      <c r="T1171" s="178"/>
      <c r="U1171" s="178"/>
      <c r="V1171" s="178"/>
      <c r="W1171" s="178"/>
      <c r="X1171" s="178"/>
      <c r="Y1171" s="178"/>
      <c r="Z1171" s="178"/>
      <c r="AA1171" s="178"/>
      <c r="AB1171" s="178"/>
      <c r="AC1171" s="178"/>
      <c r="AD1171" s="178"/>
      <c r="AE1171" s="178"/>
      <c r="AF1171" s="178"/>
      <c r="AG1171" s="178"/>
      <c r="AH1171" s="178"/>
      <c r="AI1171" s="178"/>
    </row>
    <row r="1172" spans="1:35" s="84" customFormat="1" x14ac:dyDescent="0.35">
      <c r="A1172" s="4"/>
      <c r="B1172" s="4"/>
      <c r="C1172" s="80"/>
      <c r="D1172" s="81" t="s">
        <v>466</v>
      </c>
      <c r="G1172" s="147"/>
      <c r="H1172" s="147"/>
      <c r="I1172" s="178"/>
      <c r="J1172" s="178"/>
      <c r="K1172" s="178"/>
      <c r="L1172" s="178"/>
      <c r="M1172" s="178"/>
      <c r="N1172" s="178"/>
      <c r="O1172" s="178"/>
      <c r="P1172" s="178"/>
      <c r="Q1172" s="178"/>
      <c r="R1172" s="178"/>
      <c r="S1172" s="178"/>
      <c r="T1172" s="178"/>
      <c r="U1172" s="178"/>
      <c r="V1172" s="178"/>
      <c r="W1172" s="178"/>
      <c r="X1172" s="178"/>
      <c r="Y1172" s="178"/>
      <c r="Z1172" s="178"/>
      <c r="AA1172" s="178"/>
      <c r="AB1172" s="178"/>
      <c r="AC1172" s="178"/>
      <c r="AD1172" s="178"/>
      <c r="AE1172" s="178"/>
      <c r="AF1172" s="178"/>
      <c r="AG1172" s="178"/>
      <c r="AH1172" s="178"/>
      <c r="AI1172" s="178"/>
    </row>
    <row r="1173" spans="1:35" s="154" customFormat="1" x14ac:dyDescent="0.35">
      <c r="A1173" s="15"/>
      <c r="B1173" s="15"/>
      <c r="C1173" s="152"/>
      <c r="D1173" s="153"/>
      <c r="E1173" s="154" t="str">
        <f>'T&amp;E'!E$10</f>
        <v>Project model counter</v>
      </c>
      <c r="F1173" s="154" t="str">
        <f>'T&amp;E'!F$10</f>
        <v>year #</v>
      </c>
      <c r="G1173" s="155"/>
      <c r="H1173" s="155"/>
      <c r="I1173" s="180"/>
      <c r="J1173" s="180"/>
      <c r="K1173" s="154">
        <f>'T&amp;E'!K$10</f>
        <v>1</v>
      </c>
      <c r="L1173" s="154">
        <f>'T&amp;E'!L$10</f>
        <v>2</v>
      </c>
      <c r="M1173" s="154">
        <f>'T&amp;E'!M$10</f>
        <v>3</v>
      </c>
      <c r="N1173" s="154">
        <f>'T&amp;E'!N$10</f>
        <v>4</v>
      </c>
      <c r="O1173" s="154">
        <f>'T&amp;E'!O$10</f>
        <v>5</v>
      </c>
      <c r="P1173" s="154">
        <f>'T&amp;E'!P$10</f>
        <v>6</v>
      </c>
      <c r="Q1173" s="154">
        <f>'T&amp;E'!Q$10</f>
        <v>7</v>
      </c>
      <c r="R1173" s="154">
        <f>'T&amp;E'!R$10</f>
        <v>8</v>
      </c>
      <c r="S1173" s="154">
        <f>'T&amp;E'!S$10</f>
        <v>9</v>
      </c>
      <c r="T1173" s="154">
        <f>'T&amp;E'!T$10</f>
        <v>10</v>
      </c>
      <c r="U1173" s="154">
        <f>'T&amp;E'!U$10</f>
        <v>11</v>
      </c>
      <c r="V1173" s="154">
        <f>'T&amp;E'!V$10</f>
        <v>12</v>
      </c>
      <c r="W1173" s="154">
        <f>'T&amp;E'!W$10</f>
        <v>13</v>
      </c>
      <c r="X1173" s="154">
        <f>'T&amp;E'!X$10</f>
        <v>14</v>
      </c>
      <c r="Y1173" s="154">
        <f>'T&amp;E'!Y$10</f>
        <v>15</v>
      </c>
      <c r="Z1173" s="154">
        <f>'T&amp;E'!Z$10</f>
        <v>16</v>
      </c>
      <c r="AA1173" s="154">
        <f>'T&amp;E'!AA$10</f>
        <v>17</v>
      </c>
      <c r="AB1173" s="154">
        <f>'T&amp;E'!AB$10</f>
        <v>18</v>
      </c>
      <c r="AC1173" s="154">
        <f>'T&amp;E'!AC$10</f>
        <v>19</v>
      </c>
      <c r="AD1173" s="154">
        <f>'T&amp;E'!AD$10</f>
        <v>20</v>
      </c>
      <c r="AE1173" s="154">
        <f>'T&amp;E'!AE$10</f>
        <v>21</v>
      </c>
      <c r="AF1173" s="154">
        <f>'T&amp;E'!AF$10</f>
        <v>22</v>
      </c>
      <c r="AG1173" s="154">
        <f>'T&amp;E'!AG$10</f>
        <v>23</v>
      </c>
      <c r="AH1173" s="154">
        <f>'T&amp;E'!AH$10</f>
        <v>24</v>
      </c>
      <c r="AI1173" s="154">
        <f>'T&amp;E'!AI$10</f>
        <v>25</v>
      </c>
    </row>
    <row r="1174" spans="1:35" s="84" customFormat="1" x14ac:dyDescent="0.35">
      <c r="A1174" s="4"/>
      <c r="B1174" s="4"/>
      <c r="C1174" s="80"/>
      <c r="D1174" s="81"/>
      <c r="E1174" s="154" t="str">
        <f>Inputs!E$274</f>
        <v>Mining company borrowing grace period (original)</v>
      </c>
      <c r="F1174" s="154" t="str">
        <f>Inputs!F$274</f>
        <v>years</v>
      </c>
      <c r="G1174" s="154">
        <f>Inputs!G$274</f>
        <v>2</v>
      </c>
      <c r="H1174" s="147"/>
      <c r="I1174" s="178"/>
      <c r="J1174" s="178"/>
      <c r="K1174" s="178"/>
      <c r="L1174" s="178"/>
      <c r="M1174" s="178"/>
      <c r="N1174" s="178"/>
      <c r="O1174" s="178"/>
      <c r="P1174" s="178"/>
      <c r="Q1174" s="178"/>
      <c r="R1174" s="178"/>
      <c r="S1174" s="178"/>
      <c r="T1174" s="178"/>
      <c r="U1174" s="178"/>
      <c r="V1174" s="178"/>
      <c r="W1174" s="178"/>
      <c r="X1174" s="178"/>
      <c r="Y1174" s="178"/>
      <c r="Z1174" s="178"/>
      <c r="AA1174" s="178"/>
      <c r="AB1174" s="178"/>
      <c r="AC1174" s="178"/>
      <c r="AD1174" s="178"/>
      <c r="AE1174" s="178"/>
      <c r="AF1174" s="178"/>
      <c r="AG1174" s="178"/>
      <c r="AH1174" s="178"/>
      <c r="AI1174" s="178"/>
    </row>
    <row r="1175" spans="1:35" s="154" customFormat="1" x14ac:dyDescent="0.35">
      <c r="A1175" s="15"/>
      <c r="B1175" s="15"/>
      <c r="C1175" s="152"/>
      <c r="D1175" s="153"/>
      <c r="E1175" s="154" t="str">
        <f>Inputs!E$275</f>
        <v>Mining company borrowing principal repayment period (original)</v>
      </c>
      <c r="F1175" s="154" t="str">
        <f>Inputs!F$275</f>
        <v>years</v>
      </c>
      <c r="G1175" s="154">
        <f>Inputs!G$275</f>
        <v>7</v>
      </c>
      <c r="H1175" s="155"/>
      <c r="I1175" s="180"/>
      <c r="J1175" s="180"/>
      <c r="K1175" s="180"/>
      <c r="L1175" s="180"/>
      <c r="M1175" s="180"/>
      <c r="N1175" s="180"/>
      <c r="O1175" s="180"/>
      <c r="P1175" s="180"/>
      <c r="Q1175" s="180"/>
      <c r="R1175" s="180"/>
      <c r="S1175" s="180"/>
      <c r="T1175" s="180"/>
      <c r="U1175" s="180"/>
      <c r="V1175" s="180"/>
      <c r="W1175" s="180"/>
      <c r="X1175" s="180"/>
      <c r="Y1175" s="180"/>
      <c r="Z1175" s="180"/>
      <c r="AA1175" s="180"/>
      <c r="AB1175" s="180"/>
      <c r="AC1175" s="180"/>
      <c r="AD1175" s="180"/>
      <c r="AE1175" s="180"/>
      <c r="AF1175" s="180"/>
      <c r="AG1175" s="180"/>
      <c r="AH1175" s="180"/>
      <c r="AI1175" s="180"/>
    </row>
    <row r="1176" spans="1:35" x14ac:dyDescent="0.35">
      <c r="E1176" s="167" t="s">
        <v>467</v>
      </c>
      <c r="F1176" s="167" t="s">
        <v>43</v>
      </c>
      <c r="G1176" s="168"/>
      <c r="H1176" s="168"/>
      <c r="I1176" s="167">
        <f>SUM(K1176:AI1176)</f>
        <v>7</v>
      </c>
      <c r="J1176" s="199"/>
      <c r="K1176" s="167">
        <f>IF(AND(K1173&gt;$G1174,K1173&lt;=$G1174+$G1175),1,0)</f>
        <v>0</v>
      </c>
      <c r="L1176" s="167">
        <f t="shared" ref="L1176:AI1176" si="434">IF(AND(L1173&gt;$G1174,L1173&lt;=$G1174+$G1175),1,0)</f>
        <v>0</v>
      </c>
      <c r="M1176" s="167">
        <f t="shared" si="434"/>
        <v>1</v>
      </c>
      <c r="N1176" s="167">
        <f t="shared" si="434"/>
        <v>1</v>
      </c>
      <c r="O1176" s="167">
        <f t="shared" si="434"/>
        <v>1</v>
      </c>
      <c r="P1176" s="167">
        <f t="shared" si="434"/>
        <v>1</v>
      </c>
      <c r="Q1176" s="167">
        <f t="shared" si="434"/>
        <v>1</v>
      </c>
      <c r="R1176" s="167">
        <f t="shared" si="434"/>
        <v>1</v>
      </c>
      <c r="S1176" s="167">
        <f t="shared" si="434"/>
        <v>1</v>
      </c>
      <c r="T1176" s="167">
        <f t="shared" si="434"/>
        <v>0</v>
      </c>
      <c r="U1176" s="167">
        <f t="shared" si="434"/>
        <v>0</v>
      </c>
      <c r="V1176" s="167">
        <f t="shared" si="434"/>
        <v>0</v>
      </c>
      <c r="W1176" s="167">
        <f t="shared" si="434"/>
        <v>0</v>
      </c>
      <c r="X1176" s="167">
        <f t="shared" si="434"/>
        <v>0</v>
      </c>
      <c r="Y1176" s="167">
        <f t="shared" si="434"/>
        <v>0</v>
      </c>
      <c r="Z1176" s="167">
        <f t="shared" si="434"/>
        <v>0</v>
      </c>
      <c r="AA1176" s="167">
        <f t="shared" si="434"/>
        <v>0</v>
      </c>
      <c r="AB1176" s="167">
        <f t="shared" si="434"/>
        <v>0</v>
      </c>
      <c r="AC1176" s="167">
        <f t="shared" si="434"/>
        <v>0</v>
      </c>
      <c r="AD1176" s="167">
        <f t="shared" si="434"/>
        <v>0</v>
      </c>
      <c r="AE1176" s="167">
        <f t="shared" si="434"/>
        <v>0</v>
      </c>
      <c r="AF1176" s="167">
        <f t="shared" si="434"/>
        <v>0</v>
      </c>
      <c r="AG1176" s="167">
        <f t="shared" si="434"/>
        <v>0</v>
      </c>
      <c r="AH1176" s="167">
        <f t="shared" si="434"/>
        <v>0</v>
      </c>
      <c r="AI1176" s="167">
        <f t="shared" si="434"/>
        <v>0</v>
      </c>
    </row>
    <row r="1177" spans="1:35" s="167" customFormat="1" x14ac:dyDescent="0.35">
      <c r="A1177" s="21"/>
      <c r="B1177" s="21"/>
      <c r="C1177" s="165"/>
      <c r="D1177" s="166"/>
    </row>
    <row r="1178" spans="1:35" s="167" customFormat="1" x14ac:dyDescent="0.35">
      <c r="A1178" s="21"/>
      <c r="B1178" s="21"/>
      <c r="C1178" s="165"/>
      <c r="D1178" s="166" t="s">
        <v>469</v>
      </c>
      <c r="G1178" s="168"/>
      <c r="H1178" s="168"/>
      <c r="J1178" s="199"/>
    </row>
    <row r="1179" spans="1:35" s="167" customFormat="1" x14ac:dyDescent="0.35">
      <c r="A1179" s="21"/>
      <c r="B1179" s="21"/>
      <c r="C1179" s="165"/>
      <c r="D1179" s="166"/>
      <c r="E1179" s="167" t="str">
        <f>E$1168</f>
        <v>Mining company financing from debt (benchmark)</v>
      </c>
      <c r="F1179" s="167" t="str">
        <f>F$1168</f>
        <v>M$</v>
      </c>
      <c r="G1179" s="178">
        <f>G$1168</f>
        <v>119.25</v>
      </c>
      <c r="H1179" s="168"/>
      <c r="J1179" s="199"/>
    </row>
    <row r="1180" spans="1:35" s="154" customFormat="1" x14ac:dyDescent="0.35">
      <c r="A1180" s="15"/>
      <c r="B1180" s="15"/>
      <c r="C1180" s="152"/>
      <c r="D1180" s="153"/>
      <c r="E1180" s="154" t="str">
        <f>Inputs!E$275</f>
        <v>Mining company borrowing principal repayment period (original)</v>
      </c>
      <c r="F1180" s="154" t="str">
        <f>Inputs!F$275</f>
        <v>years</v>
      </c>
      <c r="G1180" s="154">
        <f>Inputs!G$275</f>
        <v>7</v>
      </c>
      <c r="H1180" s="155"/>
      <c r="I1180" s="180"/>
      <c r="J1180" s="180"/>
      <c r="K1180" s="180"/>
      <c r="L1180" s="180"/>
      <c r="M1180" s="180"/>
      <c r="N1180" s="180"/>
      <c r="O1180" s="180"/>
      <c r="P1180" s="180"/>
      <c r="Q1180" s="180"/>
      <c r="R1180" s="180"/>
      <c r="S1180" s="180"/>
      <c r="T1180" s="180"/>
      <c r="U1180" s="180"/>
      <c r="V1180" s="180"/>
      <c r="W1180" s="180"/>
      <c r="X1180" s="180"/>
      <c r="Y1180" s="180"/>
      <c r="Z1180" s="180"/>
      <c r="AA1180" s="180"/>
      <c r="AB1180" s="180"/>
      <c r="AC1180" s="180"/>
      <c r="AD1180" s="180"/>
      <c r="AE1180" s="180"/>
      <c r="AF1180" s="180"/>
      <c r="AG1180" s="180"/>
      <c r="AH1180" s="180"/>
      <c r="AI1180" s="180"/>
    </row>
    <row r="1181" spans="1:35" s="167" customFormat="1" x14ac:dyDescent="0.35">
      <c r="A1181" s="21"/>
      <c r="B1181" s="21"/>
      <c r="C1181" s="165"/>
      <c r="D1181" s="166"/>
      <c r="E1181" s="167" t="str">
        <f>E$1176</f>
        <v>Mining company debt principal repayment flag (benchmark)</v>
      </c>
      <c r="F1181" s="167" t="str">
        <f>F$1176</f>
        <v>flag</v>
      </c>
      <c r="H1181" s="168"/>
      <c r="I1181" s="167">
        <f>I$1176</f>
        <v>7</v>
      </c>
      <c r="J1181" s="199"/>
      <c r="K1181" s="167">
        <f t="shared" ref="K1181:AI1181" si="435">K$1176</f>
        <v>0</v>
      </c>
      <c r="L1181" s="167">
        <f t="shared" si="435"/>
        <v>0</v>
      </c>
      <c r="M1181" s="167">
        <f t="shared" si="435"/>
        <v>1</v>
      </c>
      <c r="N1181" s="167">
        <f t="shared" si="435"/>
        <v>1</v>
      </c>
      <c r="O1181" s="167">
        <f t="shared" si="435"/>
        <v>1</v>
      </c>
      <c r="P1181" s="167">
        <f t="shared" si="435"/>
        <v>1</v>
      </c>
      <c r="Q1181" s="167">
        <f t="shared" si="435"/>
        <v>1</v>
      </c>
      <c r="R1181" s="167">
        <f t="shared" si="435"/>
        <v>1</v>
      </c>
      <c r="S1181" s="167">
        <f t="shared" si="435"/>
        <v>1</v>
      </c>
      <c r="T1181" s="167">
        <f t="shared" si="435"/>
        <v>0</v>
      </c>
      <c r="U1181" s="167">
        <f t="shared" si="435"/>
        <v>0</v>
      </c>
      <c r="V1181" s="167">
        <f t="shared" si="435"/>
        <v>0</v>
      </c>
      <c r="W1181" s="167">
        <f t="shared" si="435"/>
        <v>0</v>
      </c>
      <c r="X1181" s="167">
        <f t="shared" si="435"/>
        <v>0</v>
      </c>
      <c r="Y1181" s="167">
        <f t="shared" si="435"/>
        <v>0</v>
      </c>
      <c r="Z1181" s="167">
        <f t="shared" si="435"/>
        <v>0</v>
      </c>
      <c r="AA1181" s="167">
        <f t="shared" si="435"/>
        <v>0</v>
      </c>
      <c r="AB1181" s="167">
        <f t="shared" si="435"/>
        <v>0</v>
      </c>
      <c r="AC1181" s="167">
        <f t="shared" si="435"/>
        <v>0</v>
      </c>
      <c r="AD1181" s="167">
        <f t="shared" si="435"/>
        <v>0</v>
      </c>
      <c r="AE1181" s="167">
        <f t="shared" si="435"/>
        <v>0</v>
      </c>
      <c r="AF1181" s="167">
        <f t="shared" si="435"/>
        <v>0</v>
      </c>
      <c r="AG1181" s="167">
        <f t="shared" si="435"/>
        <v>0</v>
      </c>
      <c r="AH1181" s="167">
        <f t="shared" si="435"/>
        <v>0</v>
      </c>
      <c r="AI1181" s="167">
        <f t="shared" si="435"/>
        <v>0</v>
      </c>
    </row>
    <row r="1182" spans="1:35" s="84" customFormat="1" x14ac:dyDescent="0.35">
      <c r="A1182" s="4"/>
      <c r="B1182" s="4"/>
      <c r="C1182" s="80"/>
      <c r="D1182" s="82"/>
      <c r="E1182" s="84" t="s">
        <v>468</v>
      </c>
      <c r="F1182" s="84" t="s">
        <v>88</v>
      </c>
      <c r="G1182" s="147"/>
      <c r="H1182" s="147"/>
      <c r="I1182" s="178">
        <f>SUM(K1182:AI1182)</f>
        <v>119.24999999999997</v>
      </c>
      <c r="J1182" s="178"/>
      <c r="K1182" s="178">
        <f>$G1179/$G1180*K1181</f>
        <v>0</v>
      </c>
      <c r="L1182" s="178">
        <f t="shared" ref="L1182:AI1182" si="436">$G1179/$G1180*L1181</f>
        <v>0</v>
      </c>
      <c r="M1182" s="178">
        <f t="shared" si="436"/>
        <v>17.035714285714285</v>
      </c>
      <c r="N1182" s="178">
        <f t="shared" si="436"/>
        <v>17.035714285714285</v>
      </c>
      <c r="O1182" s="178">
        <f t="shared" si="436"/>
        <v>17.035714285714285</v>
      </c>
      <c r="P1182" s="178">
        <f t="shared" si="436"/>
        <v>17.035714285714285</v>
      </c>
      <c r="Q1182" s="178">
        <f t="shared" si="436"/>
        <v>17.035714285714285</v>
      </c>
      <c r="R1182" s="178">
        <f t="shared" si="436"/>
        <v>17.035714285714285</v>
      </c>
      <c r="S1182" s="178">
        <f t="shared" si="436"/>
        <v>17.035714285714285</v>
      </c>
      <c r="T1182" s="178">
        <f t="shared" si="436"/>
        <v>0</v>
      </c>
      <c r="U1182" s="178">
        <f t="shared" si="436"/>
        <v>0</v>
      </c>
      <c r="V1182" s="178">
        <f t="shared" si="436"/>
        <v>0</v>
      </c>
      <c r="W1182" s="178">
        <f t="shared" si="436"/>
        <v>0</v>
      </c>
      <c r="X1182" s="178">
        <f t="shared" si="436"/>
        <v>0</v>
      </c>
      <c r="Y1182" s="178">
        <f t="shared" si="436"/>
        <v>0</v>
      </c>
      <c r="Z1182" s="178">
        <f t="shared" si="436"/>
        <v>0</v>
      </c>
      <c r="AA1182" s="178">
        <f t="shared" si="436"/>
        <v>0</v>
      </c>
      <c r="AB1182" s="178">
        <f t="shared" si="436"/>
        <v>0</v>
      </c>
      <c r="AC1182" s="178">
        <f t="shared" si="436"/>
        <v>0</v>
      </c>
      <c r="AD1182" s="178">
        <f t="shared" si="436"/>
        <v>0</v>
      </c>
      <c r="AE1182" s="178">
        <f t="shared" si="436"/>
        <v>0</v>
      </c>
      <c r="AF1182" s="178">
        <f t="shared" si="436"/>
        <v>0</v>
      </c>
      <c r="AG1182" s="178">
        <f t="shared" si="436"/>
        <v>0</v>
      </c>
      <c r="AH1182" s="178">
        <f t="shared" si="436"/>
        <v>0</v>
      </c>
      <c r="AI1182" s="178">
        <f t="shared" si="436"/>
        <v>0</v>
      </c>
    </row>
    <row r="1183" spans="1:35" s="167" customFormat="1" x14ac:dyDescent="0.35">
      <c r="A1183" s="21"/>
      <c r="B1183" s="21"/>
      <c r="C1183" s="165"/>
      <c r="D1183" s="166"/>
      <c r="H1183" s="168"/>
      <c r="J1183" s="199"/>
    </row>
    <row r="1184" spans="1:35" s="167" customFormat="1" x14ac:dyDescent="0.35">
      <c r="A1184" s="21"/>
      <c r="B1184" s="21"/>
      <c r="C1184" s="165"/>
      <c r="D1184" s="166" t="s">
        <v>470</v>
      </c>
      <c r="H1184" s="168"/>
      <c r="J1184" s="199"/>
    </row>
    <row r="1185" spans="1:35" x14ac:dyDescent="0.35">
      <c r="E1185" s="46" t="str">
        <f>E$1168</f>
        <v>Mining company financing from debt (benchmark)</v>
      </c>
      <c r="F1185" s="46" t="str">
        <f>F$1168</f>
        <v>M$</v>
      </c>
      <c r="G1185" s="178">
        <f>G$1168</f>
        <v>119.25</v>
      </c>
    </row>
    <row r="1186" spans="1:35" s="167" customFormat="1" x14ac:dyDescent="0.35">
      <c r="A1186" s="21"/>
      <c r="B1186" s="21"/>
      <c r="C1186" s="165"/>
      <c r="D1186" s="166"/>
      <c r="H1186" s="168"/>
      <c r="J1186" s="199"/>
    </row>
    <row r="1187" spans="1:35" s="84" customFormat="1" x14ac:dyDescent="0.35">
      <c r="A1187" s="4"/>
      <c r="B1187" s="4"/>
      <c r="C1187" s="80"/>
      <c r="D1187" s="81"/>
      <c r="E1187" s="84" t="s">
        <v>471</v>
      </c>
      <c r="F1187" s="84" t="s">
        <v>88</v>
      </c>
      <c r="G1187" s="147"/>
      <c r="H1187" s="147"/>
      <c r="I1187" s="178"/>
      <c r="J1187" s="178"/>
      <c r="K1187" s="178">
        <f t="shared" ref="K1187:AI1187" si="437">J1189</f>
        <v>119.25</v>
      </c>
      <c r="L1187" s="178">
        <f t="shared" si="437"/>
        <v>119.25</v>
      </c>
      <c r="M1187" s="178">
        <f t="shared" si="437"/>
        <v>119.25</v>
      </c>
      <c r="N1187" s="178">
        <f t="shared" si="437"/>
        <v>102.21428571428572</v>
      </c>
      <c r="O1187" s="178">
        <f t="shared" si="437"/>
        <v>85.178571428571445</v>
      </c>
      <c r="P1187" s="178">
        <f t="shared" si="437"/>
        <v>68.142857142857167</v>
      </c>
      <c r="Q1187" s="178">
        <f t="shared" si="437"/>
        <v>51.107142857142883</v>
      </c>
      <c r="R1187" s="178">
        <f t="shared" si="437"/>
        <v>34.071428571428598</v>
      </c>
      <c r="S1187" s="178">
        <f t="shared" si="437"/>
        <v>17.035714285714313</v>
      </c>
      <c r="T1187" s="178">
        <f t="shared" si="437"/>
        <v>2.8421709430404007E-14</v>
      </c>
      <c r="U1187" s="178">
        <f t="shared" si="437"/>
        <v>2.8421709430404007E-14</v>
      </c>
      <c r="V1187" s="178">
        <f t="shared" si="437"/>
        <v>2.8421709430404007E-14</v>
      </c>
      <c r="W1187" s="178">
        <f t="shared" si="437"/>
        <v>2.8421709430404007E-14</v>
      </c>
      <c r="X1187" s="178">
        <f t="shared" si="437"/>
        <v>2.8421709430404007E-14</v>
      </c>
      <c r="Y1187" s="178">
        <f t="shared" si="437"/>
        <v>2.8421709430404007E-14</v>
      </c>
      <c r="Z1187" s="178">
        <f t="shared" si="437"/>
        <v>2.8421709430404007E-14</v>
      </c>
      <c r="AA1187" s="178">
        <f t="shared" si="437"/>
        <v>2.8421709430404007E-14</v>
      </c>
      <c r="AB1187" s="178">
        <f t="shared" si="437"/>
        <v>2.8421709430404007E-14</v>
      </c>
      <c r="AC1187" s="178">
        <f t="shared" si="437"/>
        <v>2.8421709430404007E-14</v>
      </c>
      <c r="AD1187" s="178">
        <f t="shared" si="437"/>
        <v>2.8421709430404007E-14</v>
      </c>
      <c r="AE1187" s="178">
        <f t="shared" si="437"/>
        <v>2.8421709430404007E-14</v>
      </c>
      <c r="AF1187" s="178">
        <f t="shared" si="437"/>
        <v>2.8421709430404007E-14</v>
      </c>
      <c r="AG1187" s="178">
        <f t="shared" si="437"/>
        <v>2.8421709430404007E-14</v>
      </c>
      <c r="AH1187" s="178">
        <f t="shared" si="437"/>
        <v>2.8421709430404007E-14</v>
      </c>
      <c r="AI1187" s="178">
        <f t="shared" si="437"/>
        <v>2.8421709430404007E-14</v>
      </c>
    </row>
    <row r="1188" spans="1:35" s="167" customFormat="1" x14ac:dyDescent="0.35">
      <c r="A1188" s="21"/>
      <c r="B1188" s="21"/>
      <c r="C1188" s="165"/>
      <c r="D1188" s="82" t="s">
        <v>41</v>
      </c>
      <c r="E1188" s="167" t="str">
        <f>E$1182</f>
        <v>Mining company debt principal repayment (benchmark)</v>
      </c>
      <c r="F1188" s="167" t="str">
        <f>F$1182</f>
        <v>M$</v>
      </c>
      <c r="H1188" s="168"/>
      <c r="I1188" s="167">
        <f>I$1182</f>
        <v>119.24999999999997</v>
      </c>
      <c r="J1188" s="199"/>
      <c r="K1188" s="178">
        <f t="shared" ref="K1188:AI1188" si="438">K$1182</f>
        <v>0</v>
      </c>
      <c r="L1188" s="178">
        <f t="shared" si="438"/>
        <v>0</v>
      </c>
      <c r="M1188" s="178">
        <f t="shared" si="438"/>
        <v>17.035714285714285</v>
      </c>
      <c r="N1188" s="178">
        <f t="shared" si="438"/>
        <v>17.035714285714285</v>
      </c>
      <c r="O1188" s="178">
        <f t="shared" si="438"/>
        <v>17.035714285714285</v>
      </c>
      <c r="P1188" s="178">
        <f t="shared" si="438"/>
        <v>17.035714285714285</v>
      </c>
      <c r="Q1188" s="178">
        <f t="shared" si="438"/>
        <v>17.035714285714285</v>
      </c>
      <c r="R1188" s="178">
        <f t="shared" si="438"/>
        <v>17.035714285714285</v>
      </c>
      <c r="S1188" s="178">
        <f t="shared" si="438"/>
        <v>17.035714285714285</v>
      </c>
      <c r="T1188" s="178">
        <f t="shared" si="438"/>
        <v>0</v>
      </c>
      <c r="U1188" s="178">
        <f t="shared" si="438"/>
        <v>0</v>
      </c>
      <c r="V1188" s="178">
        <f t="shared" si="438"/>
        <v>0</v>
      </c>
      <c r="W1188" s="178">
        <f t="shared" si="438"/>
        <v>0</v>
      </c>
      <c r="X1188" s="178">
        <f t="shared" si="438"/>
        <v>0</v>
      </c>
      <c r="Y1188" s="178">
        <f t="shared" si="438"/>
        <v>0</v>
      </c>
      <c r="Z1188" s="178">
        <f t="shared" si="438"/>
        <v>0</v>
      </c>
      <c r="AA1188" s="178">
        <f t="shared" si="438"/>
        <v>0</v>
      </c>
      <c r="AB1188" s="178">
        <f t="shared" si="438"/>
        <v>0</v>
      </c>
      <c r="AC1188" s="178">
        <f t="shared" si="438"/>
        <v>0</v>
      </c>
      <c r="AD1188" s="178">
        <f t="shared" si="438"/>
        <v>0</v>
      </c>
      <c r="AE1188" s="178">
        <f t="shared" si="438"/>
        <v>0</v>
      </c>
      <c r="AF1188" s="178">
        <f t="shared" si="438"/>
        <v>0</v>
      </c>
      <c r="AG1188" s="178">
        <f t="shared" si="438"/>
        <v>0</v>
      </c>
      <c r="AH1188" s="178">
        <f t="shared" si="438"/>
        <v>0</v>
      </c>
      <c r="AI1188" s="178">
        <f t="shared" si="438"/>
        <v>0</v>
      </c>
    </row>
    <row r="1189" spans="1:35" s="84" customFormat="1" x14ac:dyDescent="0.35">
      <c r="A1189" s="4"/>
      <c r="B1189" s="4"/>
      <c r="C1189" s="80"/>
      <c r="D1189" s="81"/>
      <c r="E1189" s="84" t="s">
        <v>461</v>
      </c>
      <c r="F1189" s="84" t="s">
        <v>88</v>
      </c>
      <c r="G1189" s="147"/>
      <c r="H1189" s="147"/>
      <c r="I1189" s="178"/>
      <c r="J1189" s="178">
        <f>G1185</f>
        <v>119.25</v>
      </c>
      <c r="K1189" s="178">
        <f>K1187-K1188</f>
        <v>119.25</v>
      </c>
      <c r="L1189" s="178">
        <f t="shared" ref="L1189:AI1189" si="439">L1187-L1188</f>
        <v>119.25</v>
      </c>
      <c r="M1189" s="178">
        <f t="shared" si="439"/>
        <v>102.21428571428572</v>
      </c>
      <c r="N1189" s="178">
        <f t="shared" si="439"/>
        <v>85.178571428571445</v>
      </c>
      <c r="O1189" s="178">
        <f t="shared" si="439"/>
        <v>68.142857142857167</v>
      </c>
      <c r="P1189" s="178">
        <f t="shared" si="439"/>
        <v>51.107142857142883</v>
      </c>
      <c r="Q1189" s="178">
        <f t="shared" si="439"/>
        <v>34.071428571428598</v>
      </c>
      <c r="R1189" s="178">
        <f t="shared" si="439"/>
        <v>17.035714285714313</v>
      </c>
      <c r="S1189" s="178">
        <f t="shared" si="439"/>
        <v>2.8421709430404007E-14</v>
      </c>
      <c r="T1189" s="178">
        <f t="shared" si="439"/>
        <v>2.8421709430404007E-14</v>
      </c>
      <c r="U1189" s="178">
        <f t="shared" si="439"/>
        <v>2.8421709430404007E-14</v>
      </c>
      <c r="V1189" s="178">
        <f t="shared" si="439"/>
        <v>2.8421709430404007E-14</v>
      </c>
      <c r="W1189" s="178">
        <f t="shared" si="439"/>
        <v>2.8421709430404007E-14</v>
      </c>
      <c r="X1189" s="178">
        <f t="shared" si="439"/>
        <v>2.8421709430404007E-14</v>
      </c>
      <c r="Y1189" s="178">
        <f t="shared" si="439"/>
        <v>2.8421709430404007E-14</v>
      </c>
      <c r="Z1189" s="178">
        <f t="shared" si="439"/>
        <v>2.8421709430404007E-14</v>
      </c>
      <c r="AA1189" s="178">
        <f t="shared" si="439"/>
        <v>2.8421709430404007E-14</v>
      </c>
      <c r="AB1189" s="178">
        <f t="shared" si="439"/>
        <v>2.8421709430404007E-14</v>
      </c>
      <c r="AC1189" s="178">
        <f t="shared" si="439"/>
        <v>2.8421709430404007E-14</v>
      </c>
      <c r="AD1189" s="178">
        <f t="shared" si="439"/>
        <v>2.8421709430404007E-14</v>
      </c>
      <c r="AE1189" s="178">
        <f t="shared" si="439"/>
        <v>2.8421709430404007E-14</v>
      </c>
      <c r="AF1189" s="178">
        <f t="shared" si="439"/>
        <v>2.8421709430404007E-14</v>
      </c>
      <c r="AG1189" s="178">
        <f t="shared" si="439"/>
        <v>2.8421709430404007E-14</v>
      </c>
      <c r="AH1189" s="178">
        <f t="shared" si="439"/>
        <v>2.8421709430404007E-14</v>
      </c>
      <c r="AI1189" s="178">
        <f t="shared" si="439"/>
        <v>2.8421709430404007E-14</v>
      </c>
    </row>
    <row r="1190" spans="1:35" s="167" customFormat="1" x14ac:dyDescent="0.35">
      <c r="A1190" s="21"/>
      <c r="B1190" s="21"/>
      <c r="C1190" s="165"/>
      <c r="D1190" s="166"/>
      <c r="H1190" s="168"/>
      <c r="J1190" s="199"/>
    </row>
    <row r="1191" spans="1:35" s="167" customFormat="1" x14ac:dyDescent="0.35">
      <c r="A1191" s="21"/>
      <c r="B1191" s="21"/>
      <c r="C1191" s="165"/>
      <c r="D1191" s="166" t="s">
        <v>388</v>
      </c>
      <c r="H1191" s="168"/>
      <c r="J1191" s="199"/>
    </row>
    <row r="1192" spans="1:35" s="154" customFormat="1" x14ac:dyDescent="0.35">
      <c r="A1192" s="15"/>
      <c r="B1192" s="15"/>
      <c r="C1192" s="152"/>
      <c r="D1192" s="153"/>
      <c r="E1192" s="154" t="str">
        <f>Inputs!E$273</f>
        <v>Mining company borrowing interest rate (original)</v>
      </c>
      <c r="F1192" s="154" t="str">
        <f>Inputs!F$273</f>
        <v>%</v>
      </c>
      <c r="G1192" s="169">
        <f>Inputs!G$273</f>
        <v>0.06</v>
      </c>
      <c r="H1192" s="155"/>
      <c r="I1192" s="180"/>
      <c r="J1192" s="180"/>
      <c r="K1192" s="180"/>
      <c r="L1192" s="180"/>
      <c r="M1192" s="180"/>
      <c r="N1192" s="180"/>
      <c r="O1192" s="180"/>
      <c r="P1192" s="180"/>
      <c r="Q1192" s="180"/>
      <c r="R1192" s="180"/>
      <c r="S1192" s="180"/>
      <c r="T1192" s="180"/>
      <c r="U1192" s="180"/>
      <c r="V1192" s="180"/>
      <c r="W1192" s="180"/>
      <c r="X1192" s="180"/>
      <c r="Y1192" s="180"/>
      <c r="Z1192" s="180"/>
      <c r="AA1192" s="180"/>
      <c r="AB1192" s="180"/>
      <c r="AC1192" s="180"/>
      <c r="AD1192" s="180"/>
      <c r="AE1192" s="180"/>
      <c r="AF1192" s="180"/>
      <c r="AG1192" s="180"/>
      <c r="AH1192" s="180"/>
      <c r="AI1192" s="180"/>
    </row>
    <row r="1193" spans="1:35" s="84" customFormat="1" x14ac:dyDescent="0.35">
      <c r="A1193" s="4"/>
      <c r="B1193" s="4"/>
      <c r="C1193" s="80"/>
      <c r="D1193" s="81"/>
      <c r="E1193" s="84" t="str">
        <f>E$1187</f>
        <v>BEG mining company loan balance (benchmark)</v>
      </c>
      <c r="F1193" s="84" t="str">
        <f>F$1187</f>
        <v>M$</v>
      </c>
      <c r="G1193" s="147"/>
      <c r="H1193" s="147"/>
      <c r="I1193" s="178"/>
      <c r="J1193" s="178"/>
      <c r="K1193" s="178">
        <f t="shared" ref="K1193:AI1193" si="440">K$1187</f>
        <v>119.25</v>
      </c>
      <c r="L1193" s="178">
        <f t="shared" si="440"/>
        <v>119.25</v>
      </c>
      <c r="M1193" s="178">
        <f t="shared" si="440"/>
        <v>119.25</v>
      </c>
      <c r="N1193" s="178">
        <f t="shared" si="440"/>
        <v>102.21428571428572</v>
      </c>
      <c r="O1193" s="178">
        <f t="shared" si="440"/>
        <v>85.178571428571445</v>
      </c>
      <c r="P1193" s="178">
        <f t="shared" si="440"/>
        <v>68.142857142857167</v>
      </c>
      <c r="Q1193" s="178">
        <f t="shared" si="440"/>
        <v>51.107142857142883</v>
      </c>
      <c r="R1193" s="178">
        <f t="shared" si="440"/>
        <v>34.071428571428598</v>
      </c>
      <c r="S1193" s="178">
        <f t="shared" si="440"/>
        <v>17.035714285714313</v>
      </c>
      <c r="T1193" s="178">
        <f t="shared" si="440"/>
        <v>2.8421709430404007E-14</v>
      </c>
      <c r="U1193" s="178">
        <f t="shared" si="440"/>
        <v>2.8421709430404007E-14</v>
      </c>
      <c r="V1193" s="178">
        <f t="shared" si="440"/>
        <v>2.8421709430404007E-14</v>
      </c>
      <c r="W1193" s="178">
        <f t="shared" si="440"/>
        <v>2.8421709430404007E-14</v>
      </c>
      <c r="X1193" s="178">
        <f t="shared" si="440"/>
        <v>2.8421709430404007E-14</v>
      </c>
      <c r="Y1193" s="178">
        <f t="shared" si="440"/>
        <v>2.8421709430404007E-14</v>
      </c>
      <c r="Z1193" s="178">
        <f t="shared" si="440"/>
        <v>2.8421709430404007E-14</v>
      </c>
      <c r="AA1193" s="178">
        <f t="shared" si="440"/>
        <v>2.8421709430404007E-14</v>
      </c>
      <c r="AB1193" s="178">
        <f t="shared" si="440"/>
        <v>2.8421709430404007E-14</v>
      </c>
      <c r="AC1193" s="178">
        <f t="shared" si="440"/>
        <v>2.8421709430404007E-14</v>
      </c>
      <c r="AD1193" s="178">
        <f t="shared" si="440"/>
        <v>2.8421709430404007E-14</v>
      </c>
      <c r="AE1193" s="178">
        <f t="shared" si="440"/>
        <v>2.8421709430404007E-14</v>
      </c>
      <c r="AF1193" s="178">
        <f t="shared" si="440"/>
        <v>2.8421709430404007E-14</v>
      </c>
      <c r="AG1193" s="178">
        <f t="shared" si="440"/>
        <v>2.8421709430404007E-14</v>
      </c>
      <c r="AH1193" s="178">
        <f t="shared" si="440"/>
        <v>2.8421709430404007E-14</v>
      </c>
      <c r="AI1193" s="178">
        <f t="shared" si="440"/>
        <v>2.8421709430404007E-14</v>
      </c>
    </row>
    <row r="1194" spans="1:35" s="84" customFormat="1" x14ac:dyDescent="0.35">
      <c r="A1194" s="4"/>
      <c r="B1194" s="4"/>
      <c r="C1194" s="80"/>
      <c r="D1194" s="82"/>
      <c r="E1194" s="84" t="s">
        <v>460</v>
      </c>
      <c r="F1194" s="84" t="s">
        <v>88</v>
      </c>
      <c r="G1194" s="147"/>
      <c r="H1194" s="147"/>
      <c r="I1194" s="178">
        <f>SUM(K1194:AI1194)</f>
        <v>42.93</v>
      </c>
      <c r="J1194" s="178"/>
      <c r="K1194" s="178">
        <f>$G1192*K1193</f>
        <v>7.1549999999999994</v>
      </c>
      <c r="L1194" s="178">
        <f t="shared" ref="L1194:AI1194" si="441">$G1192*L1193</f>
        <v>7.1549999999999994</v>
      </c>
      <c r="M1194" s="178">
        <f t="shared" si="441"/>
        <v>7.1549999999999994</v>
      </c>
      <c r="N1194" s="178">
        <f t="shared" si="441"/>
        <v>6.1328571428571435</v>
      </c>
      <c r="O1194" s="178">
        <f t="shared" si="441"/>
        <v>5.1107142857142867</v>
      </c>
      <c r="P1194" s="178">
        <f t="shared" si="441"/>
        <v>4.0885714285714299</v>
      </c>
      <c r="Q1194" s="178">
        <f t="shared" si="441"/>
        <v>3.0664285714285731</v>
      </c>
      <c r="R1194" s="178">
        <f t="shared" si="441"/>
        <v>2.0442857142857158</v>
      </c>
      <c r="S1194" s="178">
        <f t="shared" si="441"/>
        <v>1.0221428571428588</v>
      </c>
      <c r="T1194" s="178">
        <f t="shared" si="441"/>
        <v>1.7053025658242404E-15</v>
      </c>
      <c r="U1194" s="178">
        <f t="shared" si="441"/>
        <v>1.7053025658242404E-15</v>
      </c>
      <c r="V1194" s="178">
        <f t="shared" si="441"/>
        <v>1.7053025658242404E-15</v>
      </c>
      <c r="W1194" s="178">
        <f t="shared" si="441"/>
        <v>1.7053025658242404E-15</v>
      </c>
      <c r="X1194" s="178">
        <f t="shared" si="441"/>
        <v>1.7053025658242404E-15</v>
      </c>
      <c r="Y1194" s="178">
        <f t="shared" si="441"/>
        <v>1.7053025658242404E-15</v>
      </c>
      <c r="Z1194" s="178">
        <f t="shared" si="441"/>
        <v>1.7053025658242404E-15</v>
      </c>
      <c r="AA1194" s="178">
        <f t="shared" si="441"/>
        <v>1.7053025658242404E-15</v>
      </c>
      <c r="AB1194" s="178">
        <f t="shared" si="441"/>
        <v>1.7053025658242404E-15</v>
      </c>
      <c r="AC1194" s="178">
        <f t="shared" si="441"/>
        <v>1.7053025658242404E-15</v>
      </c>
      <c r="AD1194" s="178">
        <f t="shared" si="441"/>
        <v>1.7053025658242404E-15</v>
      </c>
      <c r="AE1194" s="178">
        <f t="shared" si="441"/>
        <v>1.7053025658242404E-15</v>
      </c>
      <c r="AF1194" s="178">
        <f t="shared" si="441"/>
        <v>1.7053025658242404E-15</v>
      </c>
      <c r="AG1194" s="178">
        <f t="shared" si="441"/>
        <v>1.7053025658242404E-15</v>
      </c>
      <c r="AH1194" s="178">
        <f t="shared" si="441"/>
        <v>1.7053025658242404E-15</v>
      </c>
      <c r="AI1194" s="178">
        <f t="shared" si="441"/>
        <v>1.7053025658242404E-15</v>
      </c>
    </row>
    <row r="1196" spans="1:35" s="84" customFormat="1" x14ac:dyDescent="0.35">
      <c r="A1196" s="4"/>
      <c r="B1196" s="4" t="s">
        <v>508</v>
      </c>
      <c r="C1196" s="80"/>
      <c r="D1196" s="81"/>
      <c r="G1196" s="147"/>
      <c r="H1196" s="147"/>
      <c r="I1196" s="178"/>
      <c r="J1196" s="178"/>
      <c r="K1196" s="178"/>
      <c r="L1196" s="178"/>
      <c r="M1196" s="178"/>
      <c r="N1196" s="178"/>
      <c r="O1196" s="178"/>
      <c r="P1196" s="178"/>
      <c r="Q1196" s="178"/>
      <c r="R1196" s="178"/>
      <c r="S1196" s="178"/>
      <c r="T1196" s="178"/>
      <c r="U1196" s="178"/>
      <c r="V1196" s="178"/>
      <c r="W1196" s="178"/>
      <c r="X1196" s="178"/>
      <c r="Y1196" s="178"/>
      <c r="Z1196" s="178"/>
      <c r="AA1196" s="178"/>
      <c r="AB1196" s="178"/>
      <c r="AC1196" s="178"/>
      <c r="AD1196" s="178"/>
      <c r="AE1196" s="178"/>
      <c r="AF1196" s="178"/>
      <c r="AG1196" s="178"/>
      <c r="AH1196" s="178"/>
      <c r="AI1196" s="178"/>
    </row>
    <row r="1197" spans="1:35" s="84" customFormat="1" x14ac:dyDescent="0.35">
      <c r="A1197" s="4"/>
      <c r="B1197" s="4"/>
      <c r="C1197" s="80"/>
      <c r="D1197" s="81"/>
      <c r="G1197" s="147"/>
      <c r="H1197" s="147"/>
      <c r="I1197" s="178"/>
      <c r="J1197" s="178"/>
      <c r="K1197" s="178"/>
      <c r="L1197" s="178"/>
      <c r="M1197" s="178"/>
      <c r="N1197" s="178"/>
      <c r="O1197" s="178"/>
      <c r="P1197" s="178"/>
      <c r="Q1197" s="178"/>
      <c r="R1197" s="178"/>
      <c r="S1197" s="178"/>
      <c r="T1197" s="178"/>
      <c r="U1197" s="178"/>
      <c r="V1197" s="178"/>
      <c r="W1197" s="178"/>
      <c r="X1197" s="178"/>
      <c r="Y1197" s="178"/>
      <c r="Z1197" s="178"/>
      <c r="AA1197" s="178"/>
      <c r="AB1197" s="178"/>
      <c r="AC1197" s="178"/>
      <c r="AD1197" s="178"/>
      <c r="AE1197" s="178"/>
      <c r="AF1197" s="178"/>
      <c r="AG1197" s="178"/>
      <c r="AH1197" s="178"/>
      <c r="AI1197" s="178"/>
    </row>
    <row r="1198" spans="1:35" s="84" customFormat="1" x14ac:dyDescent="0.35">
      <c r="A1198" s="4"/>
      <c r="B1198" s="4"/>
      <c r="C1198" s="80"/>
      <c r="D1198" s="81" t="s">
        <v>453</v>
      </c>
      <c r="G1198" s="147"/>
      <c r="H1198" s="147"/>
      <c r="I1198" s="178"/>
      <c r="J1198" s="178"/>
      <c r="K1198" s="178"/>
      <c r="L1198" s="178"/>
      <c r="M1198" s="178"/>
      <c r="N1198" s="178"/>
      <c r="O1198" s="178"/>
      <c r="P1198" s="178"/>
      <c r="Q1198" s="178"/>
      <c r="R1198" s="178"/>
      <c r="S1198" s="178"/>
      <c r="T1198" s="178"/>
      <c r="U1198" s="178"/>
      <c r="V1198" s="178"/>
      <c r="W1198" s="178"/>
      <c r="X1198" s="178"/>
      <c r="Y1198" s="178"/>
      <c r="Z1198" s="178"/>
      <c r="AA1198" s="178"/>
      <c r="AB1198" s="178"/>
      <c r="AC1198" s="178"/>
      <c r="AD1198" s="178"/>
      <c r="AE1198" s="178"/>
      <c r="AF1198" s="178"/>
      <c r="AG1198" s="178"/>
      <c r="AH1198" s="178"/>
      <c r="AI1198" s="178"/>
    </row>
    <row r="1199" spans="1:35" s="84" customFormat="1" x14ac:dyDescent="0.35">
      <c r="A1199" s="4"/>
      <c r="B1199" s="4"/>
      <c r="C1199" s="80"/>
      <c r="D1199" s="81"/>
      <c r="E1199" s="84" t="str">
        <f>E$463</f>
        <v>Import duties (benchmark)</v>
      </c>
      <c r="F1199" s="84" t="str">
        <f>F$463</f>
        <v>M$</v>
      </c>
      <c r="G1199" s="147"/>
      <c r="H1199" s="147"/>
      <c r="I1199" s="178">
        <f>I$463</f>
        <v>63.761653125000024</v>
      </c>
      <c r="J1199" s="178"/>
      <c r="K1199" s="178">
        <f t="shared" ref="K1199:AI1199" si="442">K$463</f>
        <v>3.375</v>
      </c>
      <c r="L1199" s="178">
        <f t="shared" si="442"/>
        <v>3.375</v>
      </c>
      <c r="M1199" s="178">
        <f t="shared" si="442"/>
        <v>2.9043552862149538</v>
      </c>
      <c r="N1199" s="178">
        <f t="shared" si="442"/>
        <v>3.1715427862149541</v>
      </c>
      <c r="O1199" s="178">
        <f t="shared" si="442"/>
        <v>3.1715427862149537</v>
      </c>
      <c r="P1199" s="178">
        <f t="shared" si="442"/>
        <v>3.1715427862149537</v>
      </c>
      <c r="Q1199" s="178">
        <f t="shared" si="442"/>
        <v>3.1715427862149537</v>
      </c>
      <c r="R1199" s="178">
        <f t="shared" si="442"/>
        <v>3.1715427862149537</v>
      </c>
      <c r="S1199" s="178">
        <f t="shared" si="442"/>
        <v>3.1715427862149537</v>
      </c>
      <c r="T1199" s="178">
        <f t="shared" si="442"/>
        <v>3.1715427862149537</v>
      </c>
      <c r="U1199" s="178">
        <f t="shared" si="442"/>
        <v>3.1715427862149541</v>
      </c>
      <c r="V1199" s="178">
        <f t="shared" si="442"/>
        <v>3.1715427862149541</v>
      </c>
      <c r="W1199" s="178">
        <f t="shared" si="442"/>
        <v>3.1715427862149532</v>
      </c>
      <c r="X1199" s="178">
        <f t="shared" si="442"/>
        <v>3.1715427862149532</v>
      </c>
      <c r="Y1199" s="178">
        <f t="shared" si="442"/>
        <v>3.1715427862149532</v>
      </c>
      <c r="Z1199" s="178">
        <f t="shared" si="442"/>
        <v>3.1715427862149537</v>
      </c>
      <c r="AA1199" s="178">
        <f t="shared" si="442"/>
        <v>3.1715427862149537</v>
      </c>
      <c r="AB1199" s="178">
        <f t="shared" si="442"/>
        <v>3.1715427862149537</v>
      </c>
      <c r="AC1199" s="178">
        <f t="shared" si="442"/>
        <v>3.1715427862149537</v>
      </c>
      <c r="AD1199" s="178">
        <f t="shared" si="442"/>
        <v>3.1210757593457932</v>
      </c>
      <c r="AE1199" s="178">
        <f t="shared" si="442"/>
        <v>0.24153749999999904</v>
      </c>
      <c r="AF1199" s="178">
        <f t="shared" si="442"/>
        <v>0</v>
      </c>
      <c r="AG1199" s="178">
        <f t="shared" si="442"/>
        <v>0</v>
      </c>
      <c r="AH1199" s="178">
        <f t="shared" si="442"/>
        <v>0</v>
      </c>
      <c r="AI1199" s="178">
        <f t="shared" si="442"/>
        <v>0</v>
      </c>
    </row>
    <row r="1200" spans="1:35" s="84" customFormat="1" x14ac:dyDescent="0.35">
      <c r="A1200" s="4"/>
      <c r="B1200" s="4"/>
      <c r="C1200" s="80"/>
      <c r="D1200" s="81"/>
      <c r="E1200" s="84" t="str">
        <f>E$702</f>
        <v>Royalty (benchmark)</v>
      </c>
      <c r="F1200" s="84" t="str">
        <f>F$702</f>
        <v>M$</v>
      </c>
      <c r="G1200" s="147"/>
      <c r="H1200" s="147"/>
      <c r="I1200" s="178">
        <f>I$702</f>
        <v>110.79004701555969</v>
      </c>
      <c r="J1200" s="178"/>
      <c r="K1200" s="178">
        <f t="shared" ref="K1200:AI1200" si="443">K$702</f>
        <v>0</v>
      </c>
      <c r="L1200" s="178">
        <f t="shared" si="443"/>
        <v>0</v>
      </c>
      <c r="M1200" s="178">
        <f t="shared" si="443"/>
        <v>4.6224151792206154</v>
      </c>
      <c r="N1200" s="178">
        <f t="shared" si="443"/>
        <v>6.1632202389608208</v>
      </c>
      <c r="O1200" s="178">
        <f t="shared" si="443"/>
        <v>6.1632202389608217</v>
      </c>
      <c r="P1200" s="178">
        <f t="shared" si="443"/>
        <v>6.1632202389608208</v>
      </c>
      <c r="Q1200" s="178">
        <f t="shared" si="443"/>
        <v>6.1632202389608208</v>
      </c>
      <c r="R1200" s="178">
        <f t="shared" si="443"/>
        <v>6.1632202389608199</v>
      </c>
      <c r="S1200" s="178">
        <f t="shared" si="443"/>
        <v>6.1632202389608208</v>
      </c>
      <c r="T1200" s="178">
        <f t="shared" si="443"/>
        <v>6.1632202389608208</v>
      </c>
      <c r="U1200" s="178">
        <f t="shared" si="443"/>
        <v>6.1632202389608208</v>
      </c>
      <c r="V1200" s="178">
        <f t="shared" si="443"/>
        <v>6.1632202389608199</v>
      </c>
      <c r="W1200" s="178">
        <f t="shared" si="443"/>
        <v>6.1632202389608208</v>
      </c>
      <c r="X1200" s="178">
        <f t="shared" si="443"/>
        <v>6.1632202389608208</v>
      </c>
      <c r="Y1200" s="178">
        <f t="shared" si="443"/>
        <v>6.1632202389608208</v>
      </c>
      <c r="Z1200" s="178">
        <f t="shared" si="443"/>
        <v>6.1632202389608208</v>
      </c>
      <c r="AA1200" s="178">
        <f t="shared" si="443"/>
        <v>6.1632202389608199</v>
      </c>
      <c r="AB1200" s="178">
        <f t="shared" si="443"/>
        <v>6.1632202389608208</v>
      </c>
      <c r="AC1200" s="178">
        <f t="shared" si="443"/>
        <v>6.1632202389608208</v>
      </c>
      <c r="AD1200" s="178">
        <f t="shared" si="443"/>
        <v>6.1632202389608199</v>
      </c>
      <c r="AE1200" s="178">
        <f t="shared" si="443"/>
        <v>1.3928877740051402</v>
      </c>
      <c r="AF1200" s="178">
        <f t="shared" si="443"/>
        <v>0</v>
      </c>
      <c r="AG1200" s="178">
        <f t="shared" si="443"/>
        <v>0</v>
      </c>
      <c r="AH1200" s="178">
        <f t="shared" si="443"/>
        <v>0</v>
      </c>
      <c r="AI1200" s="178">
        <f t="shared" si="443"/>
        <v>0</v>
      </c>
    </row>
    <row r="1201" spans="1:35" s="84" customFormat="1" x14ac:dyDescent="0.35">
      <c r="A1201" s="4"/>
      <c r="B1201" s="4"/>
      <c r="C1201" s="80"/>
      <c r="D1201" s="81"/>
      <c r="E1201" s="84" t="str">
        <f>E$942</f>
        <v>Income tax (benchmark)</v>
      </c>
      <c r="F1201" s="84" t="str">
        <f>F$942</f>
        <v>M$</v>
      </c>
      <c r="G1201" s="147"/>
      <c r="H1201" s="147"/>
      <c r="I1201" s="178">
        <f>I$942</f>
        <v>112.3386094387092</v>
      </c>
      <c r="J1201" s="178"/>
      <c r="K1201" s="178">
        <f t="shared" ref="K1201:AI1201" si="444">K$942</f>
        <v>0</v>
      </c>
      <c r="L1201" s="178">
        <f t="shared" si="444"/>
        <v>0</v>
      </c>
      <c r="M1201" s="178">
        <f t="shared" si="444"/>
        <v>0</v>
      </c>
      <c r="N1201" s="178">
        <f t="shared" si="444"/>
        <v>0</v>
      </c>
      <c r="O1201" s="178">
        <f t="shared" si="444"/>
        <v>0</v>
      </c>
      <c r="P1201" s="178">
        <f t="shared" si="444"/>
        <v>0</v>
      </c>
      <c r="Q1201" s="178">
        <f t="shared" si="444"/>
        <v>2.9257584812715738</v>
      </c>
      <c r="R1201" s="178">
        <f t="shared" si="444"/>
        <v>3.9737819947327133</v>
      </c>
      <c r="S1201" s="178">
        <f t="shared" si="444"/>
        <v>4.3857818370212076</v>
      </c>
      <c r="T1201" s="178">
        <f t="shared" si="444"/>
        <v>4.7957158560715492</v>
      </c>
      <c r="U1201" s="178">
        <f t="shared" si="444"/>
        <v>4.8969817010788885</v>
      </c>
      <c r="V1201" s="178">
        <f t="shared" si="444"/>
        <v>4.9962619412821603</v>
      </c>
      <c r="W1201" s="178">
        <f t="shared" si="444"/>
        <v>9.9602739514458332</v>
      </c>
      <c r="X1201" s="178">
        <f t="shared" si="444"/>
        <v>9.9602739514458332</v>
      </c>
      <c r="Y1201" s="178">
        <f t="shared" si="444"/>
        <v>9.9602739514458314</v>
      </c>
      <c r="Z1201" s="178">
        <f t="shared" si="444"/>
        <v>9.9602739514458314</v>
      </c>
      <c r="AA1201" s="178">
        <f t="shared" si="444"/>
        <v>9.9602739514458332</v>
      </c>
      <c r="AB1201" s="178">
        <f t="shared" si="444"/>
        <v>9.9602739514458314</v>
      </c>
      <c r="AC1201" s="178">
        <f t="shared" si="444"/>
        <v>9.9602739514458332</v>
      </c>
      <c r="AD1201" s="178">
        <f t="shared" si="444"/>
        <v>10.385660905300988</v>
      </c>
      <c r="AE1201" s="178">
        <f t="shared" si="444"/>
        <v>6.2567490618293045</v>
      </c>
      <c r="AF1201" s="178">
        <f t="shared" si="444"/>
        <v>0</v>
      </c>
      <c r="AG1201" s="178">
        <f t="shared" si="444"/>
        <v>0</v>
      </c>
      <c r="AH1201" s="178">
        <f t="shared" si="444"/>
        <v>0</v>
      </c>
      <c r="AI1201" s="178">
        <f t="shared" si="444"/>
        <v>0</v>
      </c>
    </row>
    <row r="1202" spans="1:35" s="84" customFormat="1" x14ac:dyDescent="0.35">
      <c r="A1202" s="4"/>
      <c r="B1202" s="4"/>
      <c r="C1202" s="80"/>
      <c r="D1202" s="81"/>
      <c r="E1202" s="84" t="str">
        <f>E$1007</f>
        <v>Resource rent tax (benchmark)</v>
      </c>
      <c r="F1202" s="84" t="str">
        <f>F$1007</f>
        <v>M$</v>
      </c>
      <c r="G1202" s="147"/>
      <c r="H1202" s="147"/>
      <c r="I1202" s="178">
        <f>I$1007</f>
        <v>0</v>
      </c>
      <c r="J1202" s="178"/>
      <c r="K1202" s="178">
        <f t="shared" ref="K1202:AI1202" si="445">K$1007</f>
        <v>0</v>
      </c>
      <c r="L1202" s="178">
        <f t="shared" si="445"/>
        <v>0</v>
      </c>
      <c r="M1202" s="178">
        <f t="shared" si="445"/>
        <v>0</v>
      </c>
      <c r="N1202" s="178">
        <f t="shared" si="445"/>
        <v>0</v>
      </c>
      <c r="O1202" s="178">
        <f t="shared" si="445"/>
        <v>0</v>
      </c>
      <c r="P1202" s="178">
        <f t="shared" si="445"/>
        <v>0</v>
      </c>
      <c r="Q1202" s="178">
        <f t="shared" si="445"/>
        <v>0</v>
      </c>
      <c r="R1202" s="178">
        <f t="shared" si="445"/>
        <v>0</v>
      </c>
      <c r="S1202" s="178">
        <f t="shared" si="445"/>
        <v>0</v>
      </c>
      <c r="T1202" s="178">
        <f t="shared" si="445"/>
        <v>0</v>
      </c>
      <c r="U1202" s="178">
        <f t="shared" si="445"/>
        <v>0</v>
      </c>
      <c r="V1202" s="178">
        <f t="shared" si="445"/>
        <v>0</v>
      </c>
      <c r="W1202" s="178">
        <f t="shared" si="445"/>
        <v>0</v>
      </c>
      <c r="X1202" s="178">
        <f t="shared" si="445"/>
        <v>0</v>
      </c>
      <c r="Y1202" s="178">
        <f t="shared" si="445"/>
        <v>0</v>
      </c>
      <c r="Z1202" s="178">
        <f t="shared" si="445"/>
        <v>0</v>
      </c>
      <c r="AA1202" s="178">
        <f t="shared" si="445"/>
        <v>0</v>
      </c>
      <c r="AB1202" s="178">
        <f t="shared" si="445"/>
        <v>0</v>
      </c>
      <c r="AC1202" s="178">
        <f t="shared" si="445"/>
        <v>0</v>
      </c>
      <c r="AD1202" s="178">
        <f t="shared" si="445"/>
        <v>0</v>
      </c>
      <c r="AE1202" s="178">
        <f t="shared" si="445"/>
        <v>0</v>
      </c>
      <c r="AF1202" s="178">
        <f t="shared" si="445"/>
        <v>0</v>
      </c>
      <c r="AG1202" s="178">
        <f t="shared" si="445"/>
        <v>0</v>
      </c>
      <c r="AH1202" s="178">
        <f t="shared" si="445"/>
        <v>0</v>
      </c>
      <c r="AI1202" s="178">
        <f t="shared" si="445"/>
        <v>0</v>
      </c>
    </row>
    <row r="1203" spans="1:35" s="84" customFormat="1" x14ac:dyDescent="0.35">
      <c r="A1203" s="4"/>
      <c r="B1203" s="4"/>
      <c r="C1203" s="80"/>
      <c r="D1203" s="81"/>
      <c r="E1203" s="84" t="s">
        <v>454</v>
      </c>
      <c r="F1203" s="84" t="s">
        <v>88</v>
      </c>
      <c r="G1203" s="147"/>
      <c r="H1203" s="147"/>
      <c r="I1203" s="178">
        <f>SUM(K1203:AI1203)</f>
        <v>286.89030957926894</v>
      </c>
      <c r="J1203" s="178"/>
      <c r="K1203" s="178">
        <f>SUM(K1199:K1202)</f>
        <v>3.375</v>
      </c>
      <c r="L1203" s="178">
        <f t="shared" ref="L1203:AI1203" si="446">SUM(L1199:L1202)</f>
        <v>3.375</v>
      </c>
      <c r="M1203" s="178">
        <f t="shared" si="446"/>
        <v>7.5267704654355692</v>
      </c>
      <c r="N1203" s="178">
        <f t="shared" si="446"/>
        <v>9.3347630251757749</v>
      </c>
      <c r="O1203" s="178">
        <f t="shared" si="446"/>
        <v>9.3347630251757749</v>
      </c>
      <c r="P1203" s="178">
        <f t="shared" si="446"/>
        <v>9.3347630251757749</v>
      </c>
      <c r="Q1203" s="178">
        <f t="shared" si="446"/>
        <v>12.260521506447349</v>
      </c>
      <c r="R1203" s="178">
        <f t="shared" si="446"/>
        <v>13.308545019908486</v>
      </c>
      <c r="S1203" s="178">
        <f t="shared" si="446"/>
        <v>13.720544862196983</v>
      </c>
      <c r="T1203" s="178">
        <f t="shared" si="446"/>
        <v>14.130478881247324</v>
      </c>
      <c r="U1203" s="178">
        <f t="shared" si="446"/>
        <v>14.231744726254664</v>
      </c>
      <c r="V1203" s="178">
        <f t="shared" si="446"/>
        <v>14.331024966457935</v>
      </c>
      <c r="W1203" s="178">
        <f t="shared" si="446"/>
        <v>19.29503697662161</v>
      </c>
      <c r="X1203" s="178">
        <f t="shared" si="446"/>
        <v>19.29503697662161</v>
      </c>
      <c r="Y1203" s="178">
        <f t="shared" si="446"/>
        <v>19.295036976621606</v>
      </c>
      <c r="Z1203" s="178">
        <f t="shared" si="446"/>
        <v>19.295036976621606</v>
      </c>
      <c r="AA1203" s="178">
        <f t="shared" si="446"/>
        <v>19.295036976621606</v>
      </c>
      <c r="AB1203" s="178">
        <f t="shared" si="446"/>
        <v>19.295036976621606</v>
      </c>
      <c r="AC1203" s="178">
        <f t="shared" si="446"/>
        <v>19.29503697662161</v>
      </c>
      <c r="AD1203" s="178">
        <f t="shared" si="446"/>
        <v>19.669956903607599</v>
      </c>
      <c r="AE1203" s="178">
        <f t="shared" si="446"/>
        <v>7.8911743358344442</v>
      </c>
      <c r="AF1203" s="178">
        <f t="shared" si="446"/>
        <v>0</v>
      </c>
      <c r="AG1203" s="178">
        <f t="shared" si="446"/>
        <v>0</v>
      </c>
      <c r="AH1203" s="178">
        <f t="shared" si="446"/>
        <v>0</v>
      </c>
      <c r="AI1203" s="178">
        <f t="shared" si="446"/>
        <v>0</v>
      </c>
    </row>
    <row r="1204" spans="1:35" s="84" customFormat="1" x14ac:dyDescent="0.35">
      <c r="A1204" s="4"/>
      <c r="B1204" s="4"/>
      <c r="C1204" s="80"/>
      <c r="D1204" s="81"/>
      <c r="G1204" s="147"/>
      <c r="H1204" s="147"/>
      <c r="I1204" s="178"/>
      <c r="J1204" s="178"/>
      <c r="K1204" s="178"/>
      <c r="L1204" s="178"/>
      <c r="M1204" s="178"/>
      <c r="N1204" s="178"/>
      <c r="O1204" s="178"/>
      <c r="P1204" s="178"/>
      <c r="Q1204" s="178"/>
      <c r="R1204" s="178"/>
      <c r="S1204" s="178"/>
      <c r="T1204" s="178"/>
      <c r="U1204" s="178"/>
      <c r="V1204" s="178"/>
      <c r="W1204" s="178"/>
      <c r="X1204" s="178"/>
      <c r="Y1204" s="178"/>
      <c r="Z1204" s="178"/>
      <c r="AA1204" s="178"/>
      <c r="AB1204" s="178"/>
      <c r="AC1204" s="178"/>
      <c r="AD1204" s="178"/>
      <c r="AE1204" s="178"/>
      <c r="AF1204" s="178"/>
      <c r="AG1204" s="178"/>
      <c r="AH1204" s="178"/>
      <c r="AI1204" s="178"/>
    </row>
    <row r="1205" spans="1:35" s="84" customFormat="1" x14ac:dyDescent="0.35">
      <c r="A1205" s="4"/>
      <c r="B1205" s="4"/>
      <c r="C1205" s="80"/>
      <c r="D1205" s="81" t="s">
        <v>457</v>
      </c>
      <c r="G1205" s="147"/>
      <c r="H1205" s="147"/>
      <c r="I1205" s="178"/>
      <c r="J1205" s="178"/>
      <c r="K1205" s="178"/>
      <c r="L1205" s="178"/>
      <c r="M1205" s="178"/>
      <c r="N1205" s="178"/>
      <c r="O1205" s="178"/>
      <c r="P1205" s="178"/>
      <c r="Q1205" s="178"/>
      <c r="R1205" s="178"/>
      <c r="S1205" s="178"/>
      <c r="T1205" s="178"/>
      <c r="U1205" s="178"/>
      <c r="V1205" s="178"/>
      <c r="W1205" s="178"/>
      <c r="X1205" s="178"/>
      <c r="Y1205" s="178"/>
      <c r="Z1205" s="178"/>
      <c r="AA1205" s="178"/>
      <c r="AB1205" s="178"/>
      <c r="AC1205" s="178"/>
      <c r="AD1205" s="178"/>
      <c r="AE1205" s="178"/>
      <c r="AF1205" s="178"/>
      <c r="AG1205" s="178"/>
      <c r="AH1205" s="178"/>
      <c r="AI1205" s="178"/>
    </row>
    <row r="1206" spans="1:35" s="84" customFormat="1" x14ac:dyDescent="0.35">
      <c r="A1206" s="4"/>
      <c r="B1206" s="4"/>
      <c r="C1206" s="80"/>
      <c r="D1206" s="81"/>
      <c r="E1206" s="84" t="str">
        <f>E$334</f>
        <v>Mining company pre-tax cash flow (original)</v>
      </c>
      <c r="F1206" s="84" t="str">
        <f>F$334</f>
        <v>M$</v>
      </c>
      <c r="G1206" s="147"/>
      <c r="H1206" s="147"/>
      <c r="I1206" s="178">
        <f>I$334</f>
        <v>572.62131531119394</v>
      </c>
      <c r="J1206" s="178"/>
      <c r="K1206" s="178">
        <f t="shared" ref="K1206:AI1206" si="447">K$334</f>
        <v>-96</v>
      </c>
      <c r="L1206" s="178">
        <f t="shared" si="447"/>
        <v>-96</v>
      </c>
      <c r="M1206" s="178">
        <f t="shared" si="447"/>
        <v>17.657075001857777</v>
      </c>
      <c r="N1206" s="178">
        <f t="shared" si="447"/>
        <v>42.535676196661882</v>
      </c>
      <c r="O1206" s="178">
        <f t="shared" si="447"/>
        <v>42.535676196661882</v>
      </c>
      <c r="P1206" s="178">
        <f t="shared" si="447"/>
        <v>42.535676196661882</v>
      </c>
      <c r="Q1206" s="178">
        <f t="shared" si="447"/>
        <v>42.535676196661882</v>
      </c>
      <c r="R1206" s="178">
        <f t="shared" si="447"/>
        <v>42.535676196661882</v>
      </c>
      <c r="S1206" s="178">
        <f t="shared" si="447"/>
        <v>42.535676196661882</v>
      </c>
      <c r="T1206" s="178">
        <f t="shared" si="447"/>
        <v>42.535676196661882</v>
      </c>
      <c r="U1206" s="178">
        <f t="shared" si="447"/>
        <v>42.535676196661882</v>
      </c>
      <c r="V1206" s="178">
        <f t="shared" si="447"/>
        <v>42.535676196661882</v>
      </c>
      <c r="W1206" s="178">
        <f t="shared" si="447"/>
        <v>42.535676196661882</v>
      </c>
      <c r="X1206" s="178">
        <f t="shared" si="447"/>
        <v>42.535676196661882</v>
      </c>
      <c r="Y1206" s="178">
        <f t="shared" si="447"/>
        <v>42.535676196661882</v>
      </c>
      <c r="Z1206" s="178">
        <f t="shared" si="447"/>
        <v>42.535676196661882</v>
      </c>
      <c r="AA1206" s="178">
        <f t="shared" si="447"/>
        <v>42.535676196661882</v>
      </c>
      <c r="AB1206" s="178">
        <f t="shared" si="447"/>
        <v>42.535676196661882</v>
      </c>
      <c r="AC1206" s="178">
        <f t="shared" si="447"/>
        <v>42.535676196661882</v>
      </c>
      <c r="AD1206" s="178">
        <f t="shared" si="447"/>
        <v>43.903165682643234</v>
      </c>
      <c r="AE1206" s="178">
        <f t="shared" si="447"/>
        <v>22.490255480102821</v>
      </c>
      <c r="AF1206" s="178">
        <f t="shared" si="447"/>
        <v>0</v>
      </c>
      <c r="AG1206" s="178">
        <f t="shared" si="447"/>
        <v>0</v>
      </c>
      <c r="AH1206" s="178">
        <f t="shared" si="447"/>
        <v>0</v>
      </c>
      <c r="AI1206" s="178">
        <f t="shared" si="447"/>
        <v>0</v>
      </c>
    </row>
    <row r="1207" spans="1:35" s="84" customFormat="1" x14ac:dyDescent="0.35">
      <c r="A1207" s="4"/>
      <c r="B1207" s="4"/>
      <c r="C1207" s="80"/>
      <c r="D1207" s="81"/>
      <c r="E1207" s="84" t="str">
        <f>E$1203</f>
        <v>Taxes on mining company (benchmark)</v>
      </c>
      <c r="F1207" s="84" t="str">
        <f>F$1203</f>
        <v>M$</v>
      </c>
      <c r="G1207" s="147"/>
      <c r="H1207" s="147"/>
      <c r="I1207" s="178">
        <f>I$1203</f>
        <v>286.89030957926894</v>
      </c>
      <c r="J1207" s="178"/>
      <c r="K1207" s="178">
        <f t="shared" ref="K1207:AI1207" si="448">K$1203</f>
        <v>3.375</v>
      </c>
      <c r="L1207" s="178">
        <f t="shared" si="448"/>
        <v>3.375</v>
      </c>
      <c r="M1207" s="178">
        <f t="shared" si="448"/>
        <v>7.5267704654355692</v>
      </c>
      <c r="N1207" s="178">
        <f t="shared" si="448"/>
        <v>9.3347630251757749</v>
      </c>
      <c r="O1207" s="178">
        <f t="shared" si="448"/>
        <v>9.3347630251757749</v>
      </c>
      <c r="P1207" s="178">
        <f t="shared" si="448"/>
        <v>9.3347630251757749</v>
      </c>
      <c r="Q1207" s="178">
        <f t="shared" si="448"/>
        <v>12.260521506447349</v>
      </c>
      <c r="R1207" s="178">
        <f t="shared" si="448"/>
        <v>13.308545019908486</v>
      </c>
      <c r="S1207" s="178">
        <f t="shared" si="448"/>
        <v>13.720544862196983</v>
      </c>
      <c r="T1207" s="178">
        <f t="shared" si="448"/>
        <v>14.130478881247324</v>
      </c>
      <c r="U1207" s="178">
        <f t="shared" si="448"/>
        <v>14.231744726254664</v>
      </c>
      <c r="V1207" s="178">
        <f t="shared" si="448"/>
        <v>14.331024966457935</v>
      </c>
      <c r="W1207" s="178">
        <f t="shared" si="448"/>
        <v>19.29503697662161</v>
      </c>
      <c r="X1207" s="178">
        <f t="shared" si="448"/>
        <v>19.29503697662161</v>
      </c>
      <c r="Y1207" s="178">
        <f t="shared" si="448"/>
        <v>19.295036976621606</v>
      </c>
      <c r="Z1207" s="178">
        <f t="shared" si="448"/>
        <v>19.295036976621606</v>
      </c>
      <c r="AA1207" s="178">
        <f t="shared" si="448"/>
        <v>19.295036976621606</v>
      </c>
      <c r="AB1207" s="178">
        <f t="shared" si="448"/>
        <v>19.295036976621606</v>
      </c>
      <c r="AC1207" s="178">
        <f t="shared" si="448"/>
        <v>19.29503697662161</v>
      </c>
      <c r="AD1207" s="178">
        <f t="shared" si="448"/>
        <v>19.669956903607599</v>
      </c>
      <c r="AE1207" s="178">
        <f t="shared" si="448"/>
        <v>7.8911743358344442</v>
      </c>
      <c r="AF1207" s="178">
        <f t="shared" si="448"/>
        <v>0</v>
      </c>
      <c r="AG1207" s="178">
        <f t="shared" si="448"/>
        <v>0</v>
      </c>
      <c r="AH1207" s="178">
        <f t="shared" si="448"/>
        <v>0</v>
      </c>
      <c r="AI1207" s="178">
        <f t="shared" si="448"/>
        <v>0</v>
      </c>
    </row>
    <row r="1208" spans="1:35" s="84" customFormat="1" x14ac:dyDescent="0.35">
      <c r="A1208" s="4"/>
      <c r="B1208" s="4"/>
      <c r="C1208" s="80"/>
      <c r="D1208" s="81"/>
      <c r="E1208" s="84" t="s">
        <v>472</v>
      </c>
      <c r="F1208" s="84" t="s">
        <v>88</v>
      </c>
      <c r="G1208" s="147"/>
      <c r="H1208" s="147"/>
      <c r="I1208" s="178">
        <f>SUM(K1208:AI1208)</f>
        <v>285.73100573192499</v>
      </c>
      <c r="J1208" s="178"/>
      <c r="K1208" s="178">
        <f>K1206-K1207</f>
        <v>-99.375</v>
      </c>
      <c r="L1208" s="178">
        <f t="shared" ref="L1208:AI1208" si="449">L1206-L1207</f>
        <v>-99.375</v>
      </c>
      <c r="M1208" s="178">
        <f t="shared" si="449"/>
        <v>10.130304536422209</v>
      </c>
      <c r="N1208" s="178">
        <f t="shared" si="449"/>
        <v>33.200913171486107</v>
      </c>
      <c r="O1208" s="178">
        <f t="shared" si="449"/>
        <v>33.200913171486107</v>
      </c>
      <c r="P1208" s="178">
        <f t="shared" si="449"/>
        <v>33.200913171486107</v>
      </c>
      <c r="Q1208" s="178">
        <f t="shared" si="449"/>
        <v>30.275154690214535</v>
      </c>
      <c r="R1208" s="178">
        <f t="shared" si="449"/>
        <v>29.227131176753396</v>
      </c>
      <c r="S1208" s="178">
        <f t="shared" si="449"/>
        <v>28.815131334464901</v>
      </c>
      <c r="T1208" s="178">
        <f t="shared" si="449"/>
        <v>28.405197315414558</v>
      </c>
      <c r="U1208" s="178">
        <f t="shared" si="449"/>
        <v>28.303931470407218</v>
      </c>
      <c r="V1208" s="178">
        <f t="shared" si="449"/>
        <v>28.204651230203947</v>
      </c>
      <c r="W1208" s="178">
        <f t="shared" si="449"/>
        <v>23.240639220040272</v>
      </c>
      <c r="X1208" s="178">
        <f t="shared" si="449"/>
        <v>23.240639220040272</v>
      </c>
      <c r="Y1208" s="178">
        <f t="shared" si="449"/>
        <v>23.240639220040276</v>
      </c>
      <c r="Z1208" s="178">
        <f t="shared" si="449"/>
        <v>23.240639220040276</v>
      </c>
      <c r="AA1208" s="178">
        <f t="shared" si="449"/>
        <v>23.240639220040276</v>
      </c>
      <c r="AB1208" s="178">
        <f t="shared" si="449"/>
        <v>23.240639220040276</v>
      </c>
      <c r="AC1208" s="178">
        <f t="shared" si="449"/>
        <v>23.240639220040272</v>
      </c>
      <c r="AD1208" s="178">
        <f t="shared" si="449"/>
        <v>24.233208779035635</v>
      </c>
      <c r="AE1208" s="178">
        <f t="shared" si="449"/>
        <v>14.599081144268377</v>
      </c>
      <c r="AF1208" s="178">
        <f t="shared" si="449"/>
        <v>0</v>
      </c>
      <c r="AG1208" s="178">
        <f t="shared" si="449"/>
        <v>0</v>
      </c>
      <c r="AH1208" s="178">
        <f t="shared" si="449"/>
        <v>0</v>
      </c>
      <c r="AI1208" s="178">
        <f t="shared" si="449"/>
        <v>0</v>
      </c>
    </row>
    <row r="1209" spans="1:35" s="84" customFormat="1" x14ac:dyDescent="0.35">
      <c r="A1209" s="4"/>
      <c r="B1209" s="4"/>
      <c r="C1209" s="80"/>
      <c r="D1209" s="81"/>
      <c r="G1209" s="147"/>
      <c r="H1209" s="147"/>
      <c r="I1209" s="178"/>
      <c r="J1209" s="178"/>
      <c r="K1209" s="178"/>
      <c r="L1209" s="178"/>
      <c r="M1209" s="178"/>
      <c r="N1209" s="178"/>
      <c r="O1209" s="178"/>
      <c r="P1209" s="178"/>
      <c r="Q1209" s="178"/>
      <c r="R1209" s="178"/>
      <c r="S1209" s="178"/>
      <c r="T1209" s="178"/>
      <c r="U1209" s="178"/>
      <c r="V1209" s="178"/>
      <c r="W1209" s="178"/>
      <c r="X1209" s="178"/>
      <c r="Y1209" s="178"/>
      <c r="Z1209" s="178"/>
      <c r="AA1209" s="178"/>
      <c r="AB1209" s="178"/>
      <c r="AC1209" s="178"/>
      <c r="AD1209" s="178"/>
      <c r="AE1209" s="178"/>
      <c r="AF1209" s="178"/>
      <c r="AG1209" s="178"/>
      <c r="AH1209" s="178"/>
      <c r="AI1209" s="178"/>
    </row>
    <row r="1210" spans="1:35" s="84" customFormat="1" x14ac:dyDescent="0.35">
      <c r="A1210" s="4"/>
      <c r="B1210" s="4"/>
      <c r="C1210" s="80"/>
      <c r="D1210" s="81" t="s">
        <v>501</v>
      </c>
      <c r="G1210" s="147"/>
      <c r="H1210" s="147"/>
      <c r="I1210" s="178"/>
      <c r="J1210" s="178"/>
      <c r="K1210" s="178"/>
      <c r="L1210" s="178"/>
      <c r="M1210" s="178"/>
      <c r="N1210" s="178"/>
      <c r="O1210" s="178"/>
      <c r="P1210" s="178"/>
      <c r="Q1210" s="178"/>
      <c r="R1210" s="178"/>
      <c r="S1210" s="178"/>
      <c r="T1210" s="178"/>
      <c r="U1210" s="178"/>
      <c r="V1210" s="178"/>
      <c r="W1210" s="178"/>
      <c r="X1210" s="178"/>
      <c r="Y1210" s="178"/>
      <c r="Z1210" s="178"/>
      <c r="AA1210" s="178"/>
      <c r="AB1210" s="178"/>
      <c r="AC1210" s="178"/>
      <c r="AD1210" s="178"/>
      <c r="AE1210" s="178"/>
      <c r="AF1210" s="178"/>
      <c r="AG1210" s="178"/>
      <c r="AH1210" s="178"/>
      <c r="AI1210" s="178"/>
    </row>
    <row r="1211" spans="1:35" s="84" customFormat="1" x14ac:dyDescent="0.35">
      <c r="A1211" s="4"/>
      <c r="B1211" s="4"/>
      <c r="C1211" s="80"/>
      <c r="D1211" s="81"/>
      <c r="E1211" s="84" t="str">
        <f>'T&amp;E'!E$10</f>
        <v>Project model counter</v>
      </c>
      <c r="F1211" s="84" t="str">
        <f>'T&amp;E'!F$10</f>
        <v>year #</v>
      </c>
      <c r="G1211" s="147"/>
      <c r="H1211" s="147"/>
      <c r="J1211" s="178"/>
      <c r="K1211" s="84">
        <f>'T&amp;E'!K$10</f>
        <v>1</v>
      </c>
      <c r="L1211" s="84">
        <f>'T&amp;E'!L$10</f>
        <v>2</v>
      </c>
      <c r="M1211" s="84">
        <f>'T&amp;E'!M$10</f>
        <v>3</v>
      </c>
      <c r="N1211" s="84">
        <f>'T&amp;E'!N$10</f>
        <v>4</v>
      </c>
      <c r="O1211" s="84">
        <f>'T&amp;E'!O$10</f>
        <v>5</v>
      </c>
      <c r="P1211" s="84">
        <f>'T&amp;E'!P$10</f>
        <v>6</v>
      </c>
      <c r="Q1211" s="84">
        <f>'T&amp;E'!Q$10</f>
        <v>7</v>
      </c>
      <c r="R1211" s="84">
        <f>'T&amp;E'!R$10</f>
        <v>8</v>
      </c>
      <c r="S1211" s="84">
        <f>'T&amp;E'!S$10</f>
        <v>9</v>
      </c>
      <c r="T1211" s="84">
        <f>'T&amp;E'!T$10</f>
        <v>10</v>
      </c>
      <c r="U1211" s="84">
        <f>'T&amp;E'!U$10</f>
        <v>11</v>
      </c>
      <c r="V1211" s="84">
        <f>'T&amp;E'!V$10</f>
        <v>12</v>
      </c>
      <c r="W1211" s="84">
        <f>'T&amp;E'!W$10</f>
        <v>13</v>
      </c>
      <c r="X1211" s="84">
        <f>'T&amp;E'!X$10</f>
        <v>14</v>
      </c>
      <c r="Y1211" s="84">
        <f>'T&amp;E'!Y$10</f>
        <v>15</v>
      </c>
      <c r="Z1211" s="84">
        <f>'T&amp;E'!Z$10</f>
        <v>16</v>
      </c>
      <c r="AA1211" s="84">
        <f>'T&amp;E'!AA$10</f>
        <v>17</v>
      </c>
      <c r="AB1211" s="84">
        <f>'T&amp;E'!AB$10</f>
        <v>18</v>
      </c>
      <c r="AC1211" s="84">
        <f>'T&amp;E'!AC$10</f>
        <v>19</v>
      </c>
      <c r="AD1211" s="84">
        <f>'T&amp;E'!AD$10</f>
        <v>20</v>
      </c>
      <c r="AE1211" s="84">
        <f>'T&amp;E'!AE$10</f>
        <v>21</v>
      </c>
      <c r="AF1211" s="84">
        <f>'T&amp;E'!AF$10</f>
        <v>22</v>
      </c>
      <c r="AG1211" s="84">
        <f>'T&amp;E'!AG$10</f>
        <v>23</v>
      </c>
      <c r="AH1211" s="84">
        <f>'T&amp;E'!AH$10</f>
        <v>24</v>
      </c>
      <c r="AI1211" s="84">
        <f>'T&amp;E'!AI$10</f>
        <v>25</v>
      </c>
    </row>
    <row r="1212" spans="1:35" s="84" customFormat="1" x14ac:dyDescent="0.35">
      <c r="A1212" s="4"/>
      <c r="B1212" s="4"/>
      <c r="C1212" s="80"/>
      <c r="D1212" s="81"/>
      <c r="E1212" s="84" t="s">
        <v>501</v>
      </c>
      <c r="F1212" s="84" t="s">
        <v>43</v>
      </c>
      <c r="G1212" s="147"/>
      <c r="H1212" s="147"/>
      <c r="I1212" s="84">
        <f>SUM(K1212:AI1212)</f>
        <v>1</v>
      </c>
      <c r="J1212" s="178"/>
      <c r="K1212" s="84">
        <f>IF(K1211=1,1,0)</f>
        <v>1</v>
      </c>
      <c r="L1212" s="84">
        <f t="shared" ref="L1212:AI1212" si="450">IF(L1211=1,1,0)</f>
        <v>0</v>
      </c>
      <c r="M1212" s="84">
        <f t="shared" si="450"/>
        <v>0</v>
      </c>
      <c r="N1212" s="84">
        <f t="shared" si="450"/>
        <v>0</v>
      </c>
      <c r="O1212" s="84">
        <f t="shared" si="450"/>
        <v>0</v>
      </c>
      <c r="P1212" s="84">
        <f t="shared" si="450"/>
        <v>0</v>
      </c>
      <c r="Q1212" s="84">
        <f t="shared" si="450"/>
        <v>0</v>
      </c>
      <c r="R1212" s="84">
        <f t="shared" si="450"/>
        <v>0</v>
      </c>
      <c r="S1212" s="84">
        <f t="shared" si="450"/>
        <v>0</v>
      </c>
      <c r="T1212" s="84">
        <f t="shared" si="450"/>
        <v>0</v>
      </c>
      <c r="U1212" s="84">
        <f t="shared" si="450"/>
        <v>0</v>
      </c>
      <c r="V1212" s="84">
        <f t="shared" si="450"/>
        <v>0</v>
      </c>
      <c r="W1212" s="84">
        <f t="shared" si="450"/>
        <v>0</v>
      </c>
      <c r="X1212" s="84">
        <f t="shared" si="450"/>
        <v>0</v>
      </c>
      <c r="Y1212" s="84">
        <f t="shared" si="450"/>
        <v>0</v>
      </c>
      <c r="Z1212" s="84">
        <f t="shared" si="450"/>
        <v>0</v>
      </c>
      <c r="AA1212" s="84">
        <f t="shared" si="450"/>
        <v>0</v>
      </c>
      <c r="AB1212" s="84">
        <f t="shared" si="450"/>
        <v>0</v>
      </c>
      <c r="AC1212" s="84">
        <f t="shared" si="450"/>
        <v>0</v>
      </c>
      <c r="AD1212" s="84">
        <f t="shared" si="450"/>
        <v>0</v>
      </c>
      <c r="AE1212" s="84">
        <f t="shared" si="450"/>
        <v>0</v>
      </c>
      <c r="AF1212" s="84">
        <f t="shared" si="450"/>
        <v>0</v>
      </c>
      <c r="AG1212" s="84">
        <f t="shared" si="450"/>
        <v>0</v>
      </c>
      <c r="AH1212" s="84">
        <f t="shared" si="450"/>
        <v>0</v>
      </c>
      <c r="AI1212" s="84">
        <f t="shared" si="450"/>
        <v>0</v>
      </c>
    </row>
    <row r="1213" spans="1:35" s="84" customFormat="1" x14ac:dyDescent="0.35">
      <c r="A1213" s="4"/>
      <c r="B1213" s="4"/>
      <c r="C1213" s="80"/>
      <c r="D1213" s="81"/>
      <c r="G1213" s="147"/>
      <c r="H1213" s="147"/>
      <c r="I1213" s="178"/>
      <c r="J1213" s="178"/>
      <c r="K1213" s="178"/>
      <c r="L1213" s="178"/>
      <c r="M1213" s="178"/>
      <c r="N1213" s="178"/>
      <c r="O1213" s="178"/>
      <c r="P1213" s="178"/>
      <c r="Q1213" s="178"/>
      <c r="R1213" s="178"/>
      <c r="S1213" s="178"/>
      <c r="T1213" s="178"/>
      <c r="U1213" s="178"/>
      <c r="V1213" s="178"/>
      <c r="W1213" s="178"/>
      <c r="X1213" s="178"/>
      <c r="Y1213" s="178"/>
      <c r="Z1213" s="178"/>
      <c r="AA1213" s="178"/>
      <c r="AB1213" s="178"/>
      <c r="AC1213" s="178"/>
      <c r="AD1213" s="178"/>
      <c r="AE1213" s="178"/>
      <c r="AF1213" s="178"/>
      <c r="AG1213" s="178"/>
      <c r="AH1213" s="178"/>
      <c r="AI1213" s="178"/>
    </row>
    <row r="1214" spans="1:35" s="84" customFormat="1" x14ac:dyDescent="0.35">
      <c r="A1214" s="4"/>
      <c r="B1214" s="4"/>
      <c r="C1214" s="80"/>
      <c r="D1214" s="81" t="s">
        <v>503</v>
      </c>
      <c r="G1214" s="147"/>
      <c r="H1214" s="147"/>
      <c r="I1214" s="178"/>
      <c r="J1214" s="178"/>
      <c r="K1214" s="178"/>
      <c r="L1214" s="178"/>
      <c r="M1214" s="178"/>
      <c r="N1214" s="178"/>
      <c r="O1214" s="178"/>
      <c r="P1214" s="178"/>
      <c r="Q1214" s="178"/>
      <c r="R1214" s="178"/>
      <c r="S1214" s="178"/>
      <c r="T1214" s="178"/>
      <c r="U1214" s="178"/>
      <c r="V1214" s="178"/>
      <c r="W1214" s="178"/>
      <c r="X1214" s="178"/>
      <c r="Y1214" s="178"/>
      <c r="Z1214" s="178"/>
      <c r="AA1214" s="178"/>
      <c r="AB1214" s="178"/>
      <c r="AC1214" s="178"/>
      <c r="AD1214" s="178"/>
      <c r="AE1214" s="178"/>
      <c r="AF1214" s="178"/>
      <c r="AG1214" s="178"/>
      <c r="AH1214" s="178"/>
      <c r="AI1214" s="178"/>
    </row>
    <row r="1215" spans="1:35" s="84" customFormat="1" x14ac:dyDescent="0.35">
      <c r="A1215" s="4"/>
      <c r="B1215" s="4"/>
      <c r="C1215" s="80"/>
      <c r="D1215" s="81"/>
      <c r="E1215" s="84" t="str">
        <f>E$1168</f>
        <v>Mining company financing from debt (benchmark)</v>
      </c>
      <c r="F1215" s="84" t="str">
        <f>F$1168</f>
        <v>M$</v>
      </c>
      <c r="G1215" s="178">
        <f>G$1168</f>
        <v>119.25</v>
      </c>
      <c r="H1215" s="147"/>
      <c r="I1215" s="178"/>
      <c r="J1215" s="178"/>
      <c r="K1215" s="178"/>
      <c r="L1215" s="178"/>
      <c r="M1215" s="178"/>
      <c r="N1215" s="178"/>
      <c r="O1215" s="178"/>
      <c r="P1215" s="178"/>
      <c r="Q1215" s="178"/>
      <c r="R1215" s="178"/>
      <c r="S1215" s="178"/>
      <c r="T1215" s="178"/>
      <c r="U1215" s="178"/>
      <c r="V1215" s="178"/>
      <c r="W1215" s="178"/>
      <c r="X1215" s="178"/>
      <c r="Y1215" s="178"/>
      <c r="Z1215" s="178"/>
      <c r="AA1215" s="178"/>
      <c r="AB1215" s="178"/>
      <c r="AC1215" s="178"/>
      <c r="AD1215" s="178"/>
      <c r="AE1215" s="178"/>
      <c r="AF1215" s="178"/>
      <c r="AG1215" s="178"/>
      <c r="AH1215" s="178"/>
      <c r="AI1215" s="178"/>
    </row>
    <row r="1216" spans="1:35" s="84" customFormat="1" x14ac:dyDescent="0.35">
      <c r="A1216" s="4"/>
      <c r="B1216" s="4"/>
      <c r="C1216" s="80"/>
      <c r="D1216" s="81"/>
      <c r="E1216" s="84" t="str">
        <f>E$1212</f>
        <v>Loan drawdown flag</v>
      </c>
      <c r="F1216" s="84" t="str">
        <f>F$1212</f>
        <v>flag</v>
      </c>
      <c r="G1216" s="147"/>
      <c r="H1216" s="147"/>
      <c r="I1216" s="84">
        <f>I$1212</f>
        <v>1</v>
      </c>
      <c r="J1216" s="178"/>
      <c r="K1216" s="84">
        <f t="shared" ref="K1216:AI1216" si="451">K$1212</f>
        <v>1</v>
      </c>
      <c r="L1216" s="84">
        <f t="shared" si="451"/>
        <v>0</v>
      </c>
      <c r="M1216" s="84">
        <f t="shared" si="451"/>
        <v>0</v>
      </c>
      <c r="N1216" s="84">
        <f t="shared" si="451"/>
        <v>0</v>
      </c>
      <c r="O1216" s="84">
        <f t="shared" si="451"/>
        <v>0</v>
      </c>
      <c r="P1216" s="84">
        <f t="shared" si="451"/>
        <v>0</v>
      </c>
      <c r="Q1216" s="84">
        <f t="shared" si="451"/>
        <v>0</v>
      </c>
      <c r="R1216" s="84">
        <f t="shared" si="451"/>
        <v>0</v>
      </c>
      <c r="S1216" s="84">
        <f t="shared" si="451"/>
        <v>0</v>
      </c>
      <c r="T1216" s="84">
        <f t="shared" si="451"/>
        <v>0</v>
      </c>
      <c r="U1216" s="84">
        <f t="shared" si="451"/>
        <v>0</v>
      </c>
      <c r="V1216" s="84">
        <f t="shared" si="451"/>
        <v>0</v>
      </c>
      <c r="W1216" s="84">
        <f t="shared" si="451"/>
        <v>0</v>
      </c>
      <c r="X1216" s="84">
        <f t="shared" si="451"/>
        <v>0</v>
      </c>
      <c r="Y1216" s="84">
        <f t="shared" si="451"/>
        <v>0</v>
      </c>
      <c r="Z1216" s="84">
        <f t="shared" si="451"/>
        <v>0</v>
      </c>
      <c r="AA1216" s="84">
        <f t="shared" si="451"/>
        <v>0</v>
      </c>
      <c r="AB1216" s="84">
        <f t="shared" si="451"/>
        <v>0</v>
      </c>
      <c r="AC1216" s="84">
        <f t="shared" si="451"/>
        <v>0</v>
      </c>
      <c r="AD1216" s="84">
        <f t="shared" si="451"/>
        <v>0</v>
      </c>
      <c r="AE1216" s="84">
        <f t="shared" si="451"/>
        <v>0</v>
      </c>
      <c r="AF1216" s="84">
        <f t="shared" si="451"/>
        <v>0</v>
      </c>
      <c r="AG1216" s="84">
        <f t="shared" si="451"/>
        <v>0</v>
      </c>
      <c r="AH1216" s="84">
        <f t="shared" si="451"/>
        <v>0</v>
      </c>
      <c r="AI1216" s="84">
        <f t="shared" si="451"/>
        <v>0</v>
      </c>
    </row>
    <row r="1217" spans="1:35" s="84" customFormat="1" x14ac:dyDescent="0.35">
      <c r="A1217" s="4"/>
      <c r="B1217" s="4"/>
      <c r="C1217" s="80"/>
      <c r="D1217" s="81"/>
      <c r="E1217" s="84" t="s">
        <v>502</v>
      </c>
      <c r="F1217" s="84" t="s">
        <v>88</v>
      </c>
      <c r="G1217" s="147"/>
      <c r="H1217" s="147"/>
      <c r="I1217" s="178">
        <f>SUM(K1217:AI1217)</f>
        <v>119.25</v>
      </c>
      <c r="J1217" s="178"/>
      <c r="K1217" s="178">
        <f>$G1215*K1216</f>
        <v>119.25</v>
      </c>
      <c r="L1217" s="178">
        <f t="shared" ref="L1217:AI1217" si="452">$G1215*L1216</f>
        <v>0</v>
      </c>
      <c r="M1217" s="178">
        <f t="shared" si="452"/>
        <v>0</v>
      </c>
      <c r="N1217" s="178">
        <f t="shared" si="452"/>
        <v>0</v>
      </c>
      <c r="O1217" s="178">
        <f t="shared" si="452"/>
        <v>0</v>
      </c>
      <c r="P1217" s="178">
        <f t="shared" si="452"/>
        <v>0</v>
      </c>
      <c r="Q1217" s="178">
        <f t="shared" si="452"/>
        <v>0</v>
      </c>
      <c r="R1217" s="178">
        <f t="shared" si="452"/>
        <v>0</v>
      </c>
      <c r="S1217" s="178">
        <f t="shared" si="452"/>
        <v>0</v>
      </c>
      <c r="T1217" s="178">
        <f t="shared" si="452"/>
        <v>0</v>
      </c>
      <c r="U1217" s="178">
        <f t="shared" si="452"/>
        <v>0</v>
      </c>
      <c r="V1217" s="178">
        <f t="shared" si="452"/>
        <v>0</v>
      </c>
      <c r="W1217" s="178">
        <f t="shared" si="452"/>
        <v>0</v>
      </c>
      <c r="X1217" s="178">
        <f t="shared" si="452"/>
        <v>0</v>
      </c>
      <c r="Y1217" s="178">
        <f t="shared" si="452"/>
        <v>0</v>
      </c>
      <c r="Z1217" s="178">
        <f t="shared" si="452"/>
        <v>0</v>
      </c>
      <c r="AA1217" s="178">
        <f t="shared" si="452"/>
        <v>0</v>
      </c>
      <c r="AB1217" s="178">
        <f t="shared" si="452"/>
        <v>0</v>
      </c>
      <c r="AC1217" s="178">
        <f t="shared" si="452"/>
        <v>0</v>
      </c>
      <c r="AD1217" s="178">
        <f t="shared" si="452"/>
        <v>0</v>
      </c>
      <c r="AE1217" s="178">
        <f t="shared" si="452"/>
        <v>0</v>
      </c>
      <c r="AF1217" s="178">
        <f t="shared" si="452"/>
        <v>0</v>
      </c>
      <c r="AG1217" s="178">
        <f t="shared" si="452"/>
        <v>0</v>
      </c>
      <c r="AH1217" s="178">
        <f t="shared" si="452"/>
        <v>0</v>
      </c>
      <c r="AI1217" s="178">
        <f t="shared" si="452"/>
        <v>0</v>
      </c>
    </row>
    <row r="1218" spans="1:35" s="84" customFormat="1" x14ac:dyDescent="0.35">
      <c r="A1218" s="4"/>
      <c r="B1218" s="4"/>
      <c r="C1218" s="80"/>
      <c r="D1218" s="81"/>
      <c r="G1218" s="147"/>
      <c r="H1218" s="147"/>
      <c r="I1218" s="178"/>
      <c r="J1218" s="178"/>
      <c r="K1218" s="178"/>
      <c r="L1218" s="178"/>
      <c r="M1218" s="178"/>
      <c r="N1218" s="178"/>
      <c r="O1218" s="178"/>
      <c r="P1218" s="178"/>
      <c r="Q1218" s="178"/>
      <c r="R1218" s="178"/>
      <c r="S1218" s="178"/>
      <c r="T1218" s="178"/>
      <c r="U1218" s="178"/>
      <c r="V1218" s="178"/>
      <c r="W1218" s="178"/>
      <c r="X1218" s="178"/>
      <c r="Y1218" s="178"/>
      <c r="Z1218" s="178"/>
      <c r="AA1218" s="178"/>
      <c r="AB1218" s="178"/>
      <c r="AC1218" s="178"/>
      <c r="AD1218" s="178"/>
      <c r="AE1218" s="178"/>
      <c r="AF1218" s="178"/>
      <c r="AG1218" s="178"/>
      <c r="AH1218" s="178"/>
      <c r="AI1218" s="178"/>
    </row>
    <row r="1219" spans="1:35" s="84" customFormat="1" x14ac:dyDescent="0.35">
      <c r="A1219" s="4"/>
      <c r="B1219" s="4"/>
      <c r="C1219" s="80"/>
      <c r="D1219" s="81" t="s">
        <v>500</v>
      </c>
      <c r="G1219" s="147"/>
      <c r="H1219" s="147"/>
      <c r="I1219" s="178"/>
      <c r="J1219" s="178"/>
      <c r="K1219" s="178"/>
      <c r="L1219" s="178"/>
      <c r="M1219" s="178"/>
      <c r="N1219" s="178"/>
      <c r="O1219" s="178"/>
      <c r="P1219" s="178"/>
      <c r="Q1219" s="178"/>
      <c r="R1219" s="178"/>
      <c r="S1219" s="178"/>
      <c r="T1219" s="178"/>
      <c r="U1219" s="178"/>
      <c r="V1219" s="178"/>
      <c r="W1219" s="178"/>
      <c r="X1219" s="178"/>
      <c r="Y1219" s="178"/>
      <c r="Z1219" s="178"/>
      <c r="AA1219" s="178"/>
      <c r="AB1219" s="178"/>
      <c r="AC1219" s="178"/>
      <c r="AD1219" s="178"/>
      <c r="AE1219" s="178"/>
      <c r="AF1219" s="178"/>
      <c r="AG1219" s="178"/>
      <c r="AH1219" s="178"/>
      <c r="AI1219" s="178"/>
    </row>
    <row r="1220" spans="1:35" s="84" customFormat="1" x14ac:dyDescent="0.35">
      <c r="A1220" s="4"/>
      <c r="B1220" s="4"/>
      <c r="C1220" s="80"/>
      <c r="D1220" s="81"/>
      <c r="E1220" s="84" t="str">
        <f>E$1208</f>
        <v>Mining company net cash flow (benchmark)</v>
      </c>
      <c r="F1220" s="84" t="str">
        <f>F$1208</f>
        <v>M$</v>
      </c>
      <c r="G1220" s="147"/>
      <c r="H1220" s="147"/>
      <c r="I1220" s="178">
        <f>I$1208</f>
        <v>285.73100573192499</v>
      </c>
      <c r="J1220" s="178"/>
      <c r="K1220" s="178">
        <f t="shared" ref="K1220:AI1220" si="453">K$1208</f>
        <v>-99.375</v>
      </c>
      <c r="L1220" s="178">
        <f t="shared" si="453"/>
        <v>-99.375</v>
      </c>
      <c r="M1220" s="178">
        <f t="shared" si="453"/>
        <v>10.130304536422209</v>
      </c>
      <c r="N1220" s="178">
        <f t="shared" si="453"/>
        <v>33.200913171486107</v>
      </c>
      <c r="O1220" s="178">
        <f t="shared" si="453"/>
        <v>33.200913171486107</v>
      </c>
      <c r="P1220" s="178">
        <f t="shared" si="453"/>
        <v>33.200913171486107</v>
      </c>
      <c r="Q1220" s="178">
        <f t="shared" si="453"/>
        <v>30.275154690214535</v>
      </c>
      <c r="R1220" s="178">
        <f t="shared" si="453"/>
        <v>29.227131176753396</v>
      </c>
      <c r="S1220" s="178">
        <f t="shared" si="453"/>
        <v>28.815131334464901</v>
      </c>
      <c r="T1220" s="178">
        <f t="shared" si="453"/>
        <v>28.405197315414558</v>
      </c>
      <c r="U1220" s="178">
        <f t="shared" si="453"/>
        <v>28.303931470407218</v>
      </c>
      <c r="V1220" s="178">
        <f t="shared" si="453"/>
        <v>28.204651230203947</v>
      </c>
      <c r="W1220" s="178">
        <f t="shared" si="453"/>
        <v>23.240639220040272</v>
      </c>
      <c r="X1220" s="178">
        <f t="shared" si="453"/>
        <v>23.240639220040272</v>
      </c>
      <c r="Y1220" s="178">
        <f t="shared" si="453"/>
        <v>23.240639220040276</v>
      </c>
      <c r="Z1220" s="178">
        <f t="shared" si="453"/>
        <v>23.240639220040276</v>
      </c>
      <c r="AA1220" s="178">
        <f t="shared" si="453"/>
        <v>23.240639220040276</v>
      </c>
      <c r="AB1220" s="178">
        <f t="shared" si="453"/>
        <v>23.240639220040276</v>
      </c>
      <c r="AC1220" s="178">
        <f t="shared" si="453"/>
        <v>23.240639220040272</v>
      </c>
      <c r="AD1220" s="178">
        <f t="shared" si="453"/>
        <v>24.233208779035635</v>
      </c>
      <c r="AE1220" s="178">
        <f t="shared" si="453"/>
        <v>14.599081144268377</v>
      </c>
      <c r="AF1220" s="178">
        <f t="shared" si="453"/>
        <v>0</v>
      </c>
      <c r="AG1220" s="178">
        <f t="shared" si="453"/>
        <v>0</v>
      </c>
      <c r="AH1220" s="178">
        <f t="shared" si="453"/>
        <v>0</v>
      </c>
      <c r="AI1220" s="178">
        <f t="shared" si="453"/>
        <v>0</v>
      </c>
    </row>
    <row r="1221" spans="1:35" s="84" customFormat="1" x14ac:dyDescent="0.35">
      <c r="A1221" s="4"/>
      <c r="B1221" s="4"/>
      <c r="C1221" s="80"/>
      <c r="D1221" s="81"/>
      <c r="E1221" s="84" t="str">
        <f>E$1217</f>
        <v>Mining company loan drawdown (benchmark)</v>
      </c>
      <c r="F1221" s="84" t="str">
        <f>F$1217</f>
        <v>M$</v>
      </c>
      <c r="G1221" s="147"/>
      <c r="H1221" s="147"/>
      <c r="I1221" s="178">
        <f>I$1217</f>
        <v>119.25</v>
      </c>
      <c r="J1221" s="178"/>
      <c r="K1221" s="178">
        <f t="shared" ref="K1221:AI1221" si="454">K$1217</f>
        <v>119.25</v>
      </c>
      <c r="L1221" s="178">
        <f t="shared" si="454"/>
        <v>0</v>
      </c>
      <c r="M1221" s="178">
        <f t="shared" si="454"/>
        <v>0</v>
      </c>
      <c r="N1221" s="178">
        <f t="shared" si="454"/>
        <v>0</v>
      </c>
      <c r="O1221" s="178">
        <f t="shared" si="454"/>
        <v>0</v>
      </c>
      <c r="P1221" s="178">
        <f t="shared" si="454"/>
        <v>0</v>
      </c>
      <c r="Q1221" s="178">
        <f t="shared" si="454"/>
        <v>0</v>
      </c>
      <c r="R1221" s="178">
        <f t="shared" si="454"/>
        <v>0</v>
      </c>
      <c r="S1221" s="178">
        <f t="shared" si="454"/>
        <v>0</v>
      </c>
      <c r="T1221" s="178">
        <f t="shared" si="454"/>
        <v>0</v>
      </c>
      <c r="U1221" s="178">
        <f t="shared" si="454"/>
        <v>0</v>
      </c>
      <c r="V1221" s="178">
        <f t="shared" si="454"/>
        <v>0</v>
      </c>
      <c r="W1221" s="178">
        <f t="shared" si="454"/>
        <v>0</v>
      </c>
      <c r="X1221" s="178">
        <f t="shared" si="454"/>
        <v>0</v>
      </c>
      <c r="Y1221" s="178">
        <f t="shared" si="454"/>
        <v>0</v>
      </c>
      <c r="Z1221" s="178">
        <f t="shared" si="454"/>
        <v>0</v>
      </c>
      <c r="AA1221" s="178">
        <f t="shared" si="454"/>
        <v>0</v>
      </c>
      <c r="AB1221" s="178">
        <f t="shared" si="454"/>
        <v>0</v>
      </c>
      <c r="AC1221" s="178">
        <f t="shared" si="454"/>
        <v>0</v>
      </c>
      <c r="AD1221" s="178">
        <f t="shared" si="454"/>
        <v>0</v>
      </c>
      <c r="AE1221" s="178">
        <f t="shared" si="454"/>
        <v>0</v>
      </c>
      <c r="AF1221" s="178">
        <f t="shared" si="454"/>
        <v>0</v>
      </c>
      <c r="AG1221" s="178">
        <f t="shared" si="454"/>
        <v>0</v>
      </c>
      <c r="AH1221" s="178">
        <f t="shared" si="454"/>
        <v>0</v>
      </c>
      <c r="AI1221" s="178">
        <f t="shared" si="454"/>
        <v>0</v>
      </c>
    </row>
    <row r="1222" spans="1:35" s="84" customFormat="1" x14ac:dyDescent="0.35">
      <c r="A1222" s="4"/>
      <c r="B1222" s="4"/>
      <c r="C1222" s="80"/>
      <c r="D1222" s="81"/>
      <c r="E1222" s="84" t="str">
        <f>E$1182</f>
        <v>Mining company debt principal repayment (benchmark)</v>
      </c>
      <c r="F1222" s="84" t="str">
        <f>F$1182</f>
        <v>M$</v>
      </c>
      <c r="G1222" s="147"/>
      <c r="H1222" s="147"/>
      <c r="I1222" s="178">
        <f>I$1182</f>
        <v>119.24999999999997</v>
      </c>
      <c r="J1222" s="178"/>
      <c r="K1222" s="178">
        <f t="shared" ref="K1222:AI1222" si="455">K$1182</f>
        <v>0</v>
      </c>
      <c r="L1222" s="178">
        <f t="shared" si="455"/>
        <v>0</v>
      </c>
      <c r="M1222" s="178">
        <f t="shared" si="455"/>
        <v>17.035714285714285</v>
      </c>
      <c r="N1222" s="178">
        <f t="shared" si="455"/>
        <v>17.035714285714285</v>
      </c>
      <c r="O1222" s="178">
        <f t="shared" si="455"/>
        <v>17.035714285714285</v>
      </c>
      <c r="P1222" s="178">
        <f t="shared" si="455"/>
        <v>17.035714285714285</v>
      </c>
      <c r="Q1222" s="178">
        <f t="shared" si="455"/>
        <v>17.035714285714285</v>
      </c>
      <c r="R1222" s="178">
        <f t="shared" si="455"/>
        <v>17.035714285714285</v>
      </c>
      <c r="S1222" s="178">
        <f t="shared" si="455"/>
        <v>17.035714285714285</v>
      </c>
      <c r="T1222" s="178">
        <f t="shared" si="455"/>
        <v>0</v>
      </c>
      <c r="U1222" s="178">
        <f t="shared" si="455"/>
        <v>0</v>
      </c>
      <c r="V1222" s="178">
        <f t="shared" si="455"/>
        <v>0</v>
      </c>
      <c r="W1222" s="178">
        <f t="shared" si="455"/>
        <v>0</v>
      </c>
      <c r="X1222" s="178">
        <f t="shared" si="455"/>
        <v>0</v>
      </c>
      <c r="Y1222" s="178">
        <f t="shared" si="455"/>
        <v>0</v>
      </c>
      <c r="Z1222" s="178">
        <f t="shared" si="455"/>
        <v>0</v>
      </c>
      <c r="AA1222" s="178">
        <f t="shared" si="455"/>
        <v>0</v>
      </c>
      <c r="AB1222" s="178">
        <f t="shared" si="455"/>
        <v>0</v>
      </c>
      <c r="AC1222" s="178">
        <f t="shared" si="455"/>
        <v>0</v>
      </c>
      <c r="AD1222" s="178">
        <f t="shared" si="455"/>
        <v>0</v>
      </c>
      <c r="AE1222" s="178">
        <f t="shared" si="455"/>
        <v>0</v>
      </c>
      <c r="AF1222" s="178">
        <f t="shared" si="455"/>
        <v>0</v>
      </c>
      <c r="AG1222" s="178">
        <f t="shared" si="455"/>
        <v>0</v>
      </c>
      <c r="AH1222" s="178">
        <f t="shared" si="455"/>
        <v>0</v>
      </c>
      <c r="AI1222" s="178">
        <f t="shared" si="455"/>
        <v>0</v>
      </c>
    </row>
    <row r="1223" spans="1:35" s="84" customFormat="1" x14ac:dyDescent="0.35">
      <c r="A1223" s="4"/>
      <c r="B1223" s="4"/>
      <c r="C1223" s="80"/>
      <c r="D1223" s="81"/>
      <c r="E1223" s="84" t="str">
        <f>E$1194</f>
        <v>Mining company interest payment (benchmark)</v>
      </c>
      <c r="F1223" s="84" t="str">
        <f>F$1194</f>
        <v>M$</v>
      </c>
      <c r="G1223" s="147"/>
      <c r="H1223" s="147"/>
      <c r="I1223" s="178">
        <f>I$1194</f>
        <v>42.93</v>
      </c>
      <c r="J1223" s="178"/>
      <c r="K1223" s="178">
        <f t="shared" ref="K1223:AI1223" si="456">K$1194</f>
        <v>7.1549999999999994</v>
      </c>
      <c r="L1223" s="178">
        <f t="shared" si="456"/>
        <v>7.1549999999999994</v>
      </c>
      <c r="M1223" s="178">
        <f t="shared" si="456"/>
        <v>7.1549999999999994</v>
      </c>
      <c r="N1223" s="178">
        <f t="shared" si="456"/>
        <v>6.1328571428571435</v>
      </c>
      <c r="O1223" s="178">
        <f t="shared" si="456"/>
        <v>5.1107142857142867</v>
      </c>
      <c r="P1223" s="178">
        <f t="shared" si="456"/>
        <v>4.0885714285714299</v>
      </c>
      <c r="Q1223" s="178">
        <f t="shared" si="456"/>
        <v>3.0664285714285731</v>
      </c>
      <c r="R1223" s="178">
        <f t="shared" si="456"/>
        <v>2.0442857142857158</v>
      </c>
      <c r="S1223" s="178">
        <f t="shared" si="456"/>
        <v>1.0221428571428588</v>
      </c>
      <c r="T1223" s="178">
        <f t="shared" si="456"/>
        <v>1.7053025658242404E-15</v>
      </c>
      <c r="U1223" s="178">
        <f t="shared" si="456"/>
        <v>1.7053025658242404E-15</v>
      </c>
      <c r="V1223" s="178">
        <f t="shared" si="456"/>
        <v>1.7053025658242404E-15</v>
      </c>
      <c r="W1223" s="178">
        <f t="shared" si="456"/>
        <v>1.7053025658242404E-15</v>
      </c>
      <c r="X1223" s="178">
        <f t="shared" si="456"/>
        <v>1.7053025658242404E-15</v>
      </c>
      <c r="Y1223" s="178">
        <f t="shared" si="456"/>
        <v>1.7053025658242404E-15</v>
      </c>
      <c r="Z1223" s="178">
        <f t="shared" si="456"/>
        <v>1.7053025658242404E-15</v>
      </c>
      <c r="AA1223" s="178">
        <f t="shared" si="456"/>
        <v>1.7053025658242404E-15</v>
      </c>
      <c r="AB1223" s="178">
        <f t="shared" si="456"/>
        <v>1.7053025658242404E-15</v>
      </c>
      <c r="AC1223" s="178">
        <f t="shared" si="456"/>
        <v>1.7053025658242404E-15</v>
      </c>
      <c r="AD1223" s="178">
        <f t="shared" si="456"/>
        <v>1.7053025658242404E-15</v>
      </c>
      <c r="AE1223" s="178">
        <f t="shared" si="456"/>
        <v>1.7053025658242404E-15</v>
      </c>
      <c r="AF1223" s="178">
        <f t="shared" si="456"/>
        <v>1.7053025658242404E-15</v>
      </c>
      <c r="AG1223" s="178">
        <f t="shared" si="456"/>
        <v>1.7053025658242404E-15</v>
      </c>
      <c r="AH1223" s="178">
        <f t="shared" si="456"/>
        <v>1.7053025658242404E-15</v>
      </c>
      <c r="AI1223" s="178">
        <f t="shared" si="456"/>
        <v>1.7053025658242404E-15</v>
      </c>
    </row>
    <row r="1224" spans="1:35" s="84" customFormat="1" x14ac:dyDescent="0.35">
      <c r="A1224" s="4"/>
      <c r="B1224" s="4"/>
      <c r="C1224" s="80"/>
      <c r="D1224" s="81"/>
      <c r="E1224" s="84" t="s">
        <v>567</v>
      </c>
      <c r="F1224" s="84" t="s">
        <v>88</v>
      </c>
      <c r="G1224" s="147"/>
      <c r="H1224" s="147"/>
      <c r="I1224" s="178">
        <f>SUM(K1224:AI1224)</f>
        <v>242.80100573192499</v>
      </c>
      <c r="J1224" s="178"/>
      <c r="K1224" s="178">
        <f>K1220+K1221-K1222-K1223</f>
        <v>12.72</v>
      </c>
      <c r="L1224" s="178">
        <f t="shared" ref="L1224:AI1224" si="457">L1220+L1221-L1222-L1223</f>
        <v>-106.53</v>
      </c>
      <c r="M1224" s="178">
        <f t="shared" si="457"/>
        <v>-14.060409749292075</v>
      </c>
      <c r="N1224" s="178">
        <f t="shared" si="457"/>
        <v>10.032341742914678</v>
      </c>
      <c r="O1224" s="178">
        <f t="shared" si="457"/>
        <v>11.054484600057535</v>
      </c>
      <c r="P1224" s="178">
        <f t="shared" si="457"/>
        <v>12.076627457200392</v>
      </c>
      <c r="Q1224" s="178">
        <f t="shared" si="457"/>
        <v>10.173011833071676</v>
      </c>
      <c r="R1224" s="178">
        <f t="shared" si="457"/>
        <v>10.147131176753396</v>
      </c>
      <c r="S1224" s="178">
        <f t="shared" si="457"/>
        <v>10.757274191607758</v>
      </c>
      <c r="T1224" s="178">
        <f t="shared" si="457"/>
        <v>28.405197315414558</v>
      </c>
      <c r="U1224" s="178">
        <f t="shared" si="457"/>
        <v>28.303931470407218</v>
      </c>
      <c r="V1224" s="178">
        <f t="shared" si="457"/>
        <v>28.204651230203947</v>
      </c>
      <c r="W1224" s="178">
        <f t="shared" si="457"/>
        <v>23.240639220040272</v>
      </c>
      <c r="X1224" s="178">
        <f t="shared" si="457"/>
        <v>23.240639220040272</v>
      </c>
      <c r="Y1224" s="178">
        <f t="shared" si="457"/>
        <v>23.240639220040276</v>
      </c>
      <c r="Z1224" s="178">
        <f t="shared" si="457"/>
        <v>23.240639220040276</v>
      </c>
      <c r="AA1224" s="178">
        <f t="shared" si="457"/>
        <v>23.240639220040276</v>
      </c>
      <c r="AB1224" s="178">
        <f t="shared" si="457"/>
        <v>23.240639220040276</v>
      </c>
      <c r="AC1224" s="178">
        <f t="shared" si="457"/>
        <v>23.240639220040272</v>
      </c>
      <c r="AD1224" s="178">
        <f t="shared" si="457"/>
        <v>24.233208779035635</v>
      </c>
      <c r="AE1224" s="178">
        <f t="shared" si="457"/>
        <v>14.599081144268375</v>
      </c>
      <c r="AF1224" s="178">
        <f t="shared" si="457"/>
        <v>-1.7053025658242404E-15</v>
      </c>
      <c r="AG1224" s="178">
        <f t="shared" si="457"/>
        <v>-1.7053025658242404E-15</v>
      </c>
      <c r="AH1224" s="178">
        <f t="shared" si="457"/>
        <v>-1.7053025658242404E-15</v>
      </c>
      <c r="AI1224" s="178">
        <f t="shared" si="457"/>
        <v>-1.7053025658242404E-15</v>
      </c>
    </row>
    <row r="1225" spans="1:35" s="84" customFormat="1" x14ac:dyDescent="0.35">
      <c r="A1225" s="4"/>
      <c r="B1225" s="4"/>
      <c r="C1225" s="80"/>
      <c r="D1225" s="81"/>
      <c r="G1225" s="147"/>
      <c r="H1225" s="147"/>
      <c r="I1225" s="178"/>
      <c r="J1225" s="178"/>
      <c r="K1225" s="178"/>
      <c r="L1225" s="178"/>
      <c r="M1225" s="178"/>
      <c r="N1225" s="178"/>
      <c r="O1225" s="178"/>
      <c r="P1225" s="178"/>
      <c r="Q1225" s="178"/>
      <c r="R1225" s="178"/>
      <c r="S1225" s="178"/>
      <c r="T1225" s="178"/>
      <c r="U1225" s="178"/>
      <c r="V1225" s="178"/>
      <c r="W1225" s="178"/>
      <c r="X1225" s="178"/>
      <c r="Y1225" s="178"/>
      <c r="Z1225" s="178"/>
      <c r="AA1225" s="178"/>
      <c r="AB1225" s="178"/>
      <c r="AC1225" s="178"/>
      <c r="AD1225" s="178"/>
      <c r="AE1225" s="178"/>
      <c r="AF1225" s="178"/>
      <c r="AG1225" s="178"/>
      <c r="AH1225" s="178"/>
      <c r="AI1225" s="178"/>
    </row>
    <row r="1226" spans="1:35" s="84" customFormat="1" x14ac:dyDescent="0.35">
      <c r="A1226" s="4"/>
      <c r="B1226" s="4"/>
      <c r="C1226" s="80"/>
      <c r="D1226" s="81" t="s">
        <v>475</v>
      </c>
      <c r="G1226" s="147"/>
      <c r="H1226" s="147"/>
      <c r="I1226" s="178"/>
      <c r="J1226" s="178"/>
      <c r="K1226" s="178"/>
      <c r="L1226" s="178"/>
      <c r="M1226" s="178"/>
      <c r="N1226" s="178"/>
      <c r="O1226" s="178"/>
      <c r="P1226" s="178"/>
      <c r="Q1226" s="178"/>
      <c r="R1226" s="178"/>
      <c r="S1226" s="178"/>
      <c r="T1226" s="178"/>
      <c r="U1226" s="178"/>
      <c r="V1226" s="178"/>
      <c r="W1226" s="178"/>
      <c r="X1226" s="178"/>
      <c r="Y1226" s="178"/>
      <c r="Z1226" s="178"/>
      <c r="AA1226" s="178"/>
      <c r="AB1226" s="178"/>
      <c r="AC1226" s="178"/>
      <c r="AD1226" s="178"/>
      <c r="AE1226" s="178"/>
      <c r="AF1226" s="178"/>
      <c r="AG1226" s="178"/>
      <c r="AH1226" s="178"/>
      <c r="AI1226" s="178"/>
    </row>
    <row r="1227" spans="1:35" s="211" customFormat="1" x14ac:dyDescent="0.35">
      <c r="A1227" s="42"/>
      <c r="B1227" s="42"/>
      <c r="C1227" s="209"/>
      <c r="D1227" s="210"/>
      <c r="E1227" s="211" t="str">
        <f>E$1237</f>
        <v>BEG FCFE balance (benchmark)</v>
      </c>
      <c r="F1227" s="211" t="str">
        <f>F$1237</f>
        <v>M$</v>
      </c>
      <c r="G1227" s="212"/>
      <c r="H1227" s="212"/>
      <c r="I1227" s="213"/>
      <c r="J1227" s="213"/>
      <c r="K1227" s="213">
        <f t="shared" ref="K1227:AI1227" si="458">K$1237</f>
        <v>0</v>
      </c>
      <c r="L1227" s="213">
        <f t="shared" si="458"/>
        <v>12.72</v>
      </c>
      <c r="M1227" s="213">
        <f t="shared" si="458"/>
        <v>-93.81</v>
      </c>
      <c r="N1227" s="213">
        <f t="shared" si="458"/>
        <v>-107.87040974929208</v>
      </c>
      <c r="O1227" s="213">
        <f t="shared" si="458"/>
        <v>-97.838068006377398</v>
      </c>
      <c r="P1227" s="213">
        <f t="shared" si="458"/>
        <v>-86.783583406319863</v>
      </c>
      <c r="Q1227" s="213">
        <f t="shared" si="458"/>
        <v>-74.706955949119475</v>
      </c>
      <c r="R1227" s="213">
        <f t="shared" si="458"/>
        <v>-64.533944116047792</v>
      </c>
      <c r="S1227" s="213">
        <f t="shared" si="458"/>
        <v>-54.386812939294394</v>
      </c>
      <c r="T1227" s="213">
        <f t="shared" si="458"/>
        <v>-43.629538747686638</v>
      </c>
      <c r="U1227" s="213">
        <f t="shared" si="458"/>
        <v>-15.22434143227208</v>
      </c>
      <c r="V1227" s="213">
        <f t="shared" si="458"/>
        <v>0</v>
      </c>
      <c r="W1227" s="213">
        <f t="shared" si="458"/>
        <v>0</v>
      </c>
      <c r="X1227" s="213">
        <f t="shared" si="458"/>
        <v>0</v>
      </c>
      <c r="Y1227" s="213">
        <f t="shared" si="458"/>
        <v>0</v>
      </c>
      <c r="Z1227" s="213">
        <f t="shared" si="458"/>
        <v>0</v>
      </c>
      <c r="AA1227" s="213">
        <f t="shared" si="458"/>
        <v>0</v>
      </c>
      <c r="AB1227" s="213">
        <f t="shared" si="458"/>
        <v>0</v>
      </c>
      <c r="AC1227" s="213">
        <f t="shared" si="458"/>
        <v>0</v>
      </c>
      <c r="AD1227" s="213">
        <f t="shared" si="458"/>
        <v>0</v>
      </c>
      <c r="AE1227" s="213">
        <f t="shared" si="458"/>
        <v>0</v>
      </c>
      <c r="AF1227" s="213">
        <f t="shared" si="458"/>
        <v>0</v>
      </c>
      <c r="AG1227" s="213">
        <f t="shared" si="458"/>
        <v>-1.7053025658242404E-15</v>
      </c>
      <c r="AH1227" s="213">
        <f t="shared" si="458"/>
        <v>-3.4106051316484808E-15</v>
      </c>
      <c r="AI1227" s="213">
        <f t="shared" si="458"/>
        <v>-5.1159076974727211E-15</v>
      </c>
    </row>
    <row r="1228" spans="1:35" s="84" customFormat="1" x14ac:dyDescent="0.35">
      <c r="A1228" s="4"/>
      <c r="B1228" s="4"/>
      <c r="C1228" s="80"/>
      <c r="D1228" s="81"/>
      <c r="E1228" s="84" t="str">
        <f>E$1224</f>
        <v>Free cash flow to equity before distribution (benchmark)</v>
      </c>
      <c r="F1228" s="84" t="str">
        <f>F$1224</f>
        <v>M$</v>
      </c>
      <c r="G1228" s="147"/>
      <c r="H1228" s="147"/>
      <c r="I1228" s="178">
        <f>I$1224</f>
        <v>242.80100573192499</v>
      </c>
      <c r="J1228" s="178"/>
      <c r="K1228" s="178">
        <f t="shared" ref="K1228:AI1228" si="459">K$1224</f>
        <v>12.72</v>
      </c>
      <c r="L1228" s="178">
        <f t="shared" si="459"/>
        <v>-106.53</v>
      </c>
      <c r="M1228" s="178">
        <f t="shared" si="459"/>
        <v>-14.060409749292075</v>
      </c>
      <c r="N1228" s="178">
        <f t="shared" si="459"/>
        <v>10.032341742914678</v>
      </c>
      <c r="O1228" s="178">
        <f t="shared" si="459"/>
        <v>11.054484600057535</v>
      </c>
      <c r="P1228" s="178">
        <f t="shared" si="459"/>
        <v>12.076627457200392</v>
      </c>
      <c r="Q1228" s="178">
        <f t="shared" si="459"/>
        <v>10.173011833071676</v>
      </c>
      <c r="R1228" s="178">
        <f t="shared" si="459"/>
        <v>10.147131176753396</v>
      </c>
      <c r="S1228" s="178">
        <f t="shared" si="459"/>
        <v>10.757274191607758</v>
      </c>
      <c r="T1228" s="178">
        <f t="shared" si="459"/>
        <v>28.405197315414558</v>
      </c>
      <c r="U1228" s="178">
        <f t="shared" si="459"/>
        <v>28.303931470407218</v>
      </c>
      <c r="V1228" s="178">
        <f t="shared" si="459"/>
        <v>28.204651230203947</v>
      </c>
      <c r="W1228" s="178">
        <f t="shared" si="459"/>
        <v>23.240639220040272</v>
      </c>
      <c r="X1228" s="178">
        <f t="shared" si="459"/>
        <v>23.240639220040272</v>
      </c>
      <c r="Y1228" s="178">
        <f t="shared" si="459"/>
        <v>23.240639220040276</v>
      </c>
      <c r="Z1228" s="178">
        <f t="shared" si="459"/>
        <v>23.240639220040276</v>
      </c>
      <c r="AA1228" s="178">
        <f t="shared" si="459"/>
        <v>23.240639220040276</v>
      </c>
      <c r="AB1228" s="178">
        <f t="shared" si="459"/>
        <v>23.240639220040276</v>
      </c>
      <c r="AC1228" s="178">
        <f t="shared" si="459"/>
        <v>23.240639220040272</v>
      </c>
      <c r="AD1228" s="178">
        <f t="shared" si="459"/>
        <v>24.233208779035635</v>
      </c>
      <c r="AE1228" s="178">
        <f t="shared" si="459"/>
        <v>14.599081144268375</v>
      </c>
      <c r="AF1228" s="178">
        <f t="shared" si="459"/>
        <v>-1.7053025658242404E-15</v>
      </c>
      <c r="AG1228" s="178">
        <f t="shared" si="459"/>
        <v>-1.7053025658242404E-15</v>
      </c>
      <c r="AH1228" s="178">
        <f t="shared" si="459"/>
        <v>-1.7053025658242404E-15</v>
      </c>
      <c r="AI1228" s="178">
        <f t="shared" si="459"/>
        <v>-1.7053025658242404E-15</v>
      </c>
    </row>
    <row r="1229" spans="1:35" s="84" customFormat="1" x14ac:dyDescent="0.35">
      <c r="A1229" s="4"/>
      <c r="B1229" s="4"/>
      <c r="C1229" s="80"/>
      <c r="D1229" s="81"/>
      <c r="E1229" s="84" t="s">
        <v>297</v>
      </c>
      <c r="F1229" s="84" t="s">
        <v>88</v>
      </c>
      <c r="G1229" s="147"/>
      <c r="H1229" s="147"/>
      <c r="I1229" s="178"/>
      <c r="J1229" s="178"/>
      <c r="K1229" s="178">
        <f>SUM(K1227:K1228)</f>
        <v>12.72</v>
      </c>
      <c r="L1229" s="178">
        <f t="shared" ref="L1229:AI1229" si="460">SUM(L1227:L1228)</f>
        <v>-93.81</v>
      </c>
      <c r="M1229" s="178">
        <f t="shared" si="460"/>
        <v>-107.87040974929208</v>
      </c>
      <c r="N1229" s="178">
        <f t="shared" si="460"/>
        <v>-97.838068006377398</v>
      </c>
      <c r="O1229" s="178">
        <f t="shared" si="460"/>
        <v>-86.783583406319863</v>
      </c>
      <c r="P1229" s="178">
        <f t="shared" si="460"/>
        <v>-74.706955949119475</v>
      </c>
      <c r="Q1229" s="178">
        <f t="shared" si="460"/>
        <v>-64.533944116047792</v>
      </c>
      <c r="R1229" s="178">
        <f t="shared" si="460"/>
        <v>-54.386812939294394</v>
      </c>
      <c r="S1229" s="178">
        <f t="shared" si="460"/>
        <v>-43.629538747686638</v>
      </c>
      <c r="T1229" s="178">
        <f t="shared" si="460"/>
        <v>-15.22434143227208</v>
      </c>
      <c r="U1229" s="178">
        <f t="shared" si="460"/>
        <v>13.079590038135137</v>
      </c>
      <c r="V1229" s="178">
        <f t="shared" si="460"/>
        <v>28.204651230203947</v>
      </c>
      <c r="W1229" s="178">
        <f t="shared" si="460"/>
        <v>23.240639220040272</v>
      </c>
      <c r="X1229" s="178">
        <f t="shared" si="460"/>
        <v>23.240639220040272</v>
      </c>
      <c r="Y1229" s="178">
        <f t="shared" si="460"/>
        <v>23.240639220040276</v>
      </c>
      <c r="Z1229" s="178">
        <f t="shared" si="460"/>
        <v>23.240639220040276</v>
      </c>
      <c r="AA1229" s="178">
        <f t="shared" si="460"/>
        <v>23.240639220040276</v>
      </c>
      <c r="AB1229" s="178">
        <f t="shared" si="460"/>
        <v>23.240639220040276</v>
      </c>
      <c r="AC1229" s="178">
        <f t="shared" si="460"/>
        <v>23.240639220040272</v>
      </c>
      <c r="AD1229" s="178">
        <f t="shared" si="460"/>
        <v>24.233208779035635</v>
      </c>
      <c r="AE1229" s="178">
        <f t="shared" si="460"/>
        <v>14.599081144268375</v>
      </c>
      <c r="AF1229" s="178">
        <f t="shared" si="460"/>
        <v>-1.7053025658242404E-15</v>
      </c>
      <c r="AG1229" s="178">
        <f t="shared" si="460"/>
        <v>-3.4106051316484808E-15</v>
      </c>
      <c r="AH1229" s="178">
        <f t="shared" si="460"/>
        <v>-5.1159076974727211E-15</v>
      </c>
      <c r="AI1229" s="178">
        <f t="shared" si="460"/>
        <v>-6.8212102632969615E-15</v>
      </c>
    </row>
    <row r="1230" spans="1:35" s="84" customFormat="1" x14ac:dyDescent="0.35">
      <c r="A1230" s="4"/>
      <c r="B1230" s="4"/>
      <c r="C1230" s="80"/>
      <c r="D1230" s="81"/>
      <c r="G1230" s="147"/>
      <c r="H1230" s="147"/>
      <c r="I1230" s="178"/>
      <c r="J1230" s="178"/>
      <c r="K1230" s="178"/>
      <c r="L1230" s="178"/>
      <c r="M1230" s="178"/>
      <c r="N1230" s="178"/>
      <c r="O1230" s="178"/>
      <c r="P1230" s="178"/>
      <c r="Q1230" s="178"/>
      <c r="R1230" s="178"/>
      <c r="S1230" s="178"/>
      <c r="T1230" s="178"/>
      <c r="U1230" s="178"/>
      <c r="V1230" s="178"/>
      <c r="W1230" s="178"/>
      <c r="X1230" s="178"/>
      <c r="Y1230" s="178"/>
      <c r="Z1230" s="178"/>
      <c r="AA1230" s="178"/>
      <c r="AB1230" s="178"/>
      <c r="AC1230" s="178"/>
      <c r="AD1230" s="178"/>
      <c r="AE1230" s="178"/>
      <c r="AF1230" s="178"/>
      <c r="AG1230" s="178"/>
      <c r="AH1230" s="178"/>
      <c r="AI1230" s="178"/>
    </row>
    <row r="1231" spans="1:35" s="84" customFormat="1" x14ac:dyDescent="0.35">
      <c r="A1231" s="4"/>
      <c r="B1231" s="4"/>
      <c r="C1231" s="80"/>
      <c r="D1231" s="81" t="s">
        <v>504</v>
      </c>
      <c r="G1231" s="147"/>
      <c r="H1231" s="147"/>
      <c r="I1231" s="178"/>
      <c r="J1231" s="178"/>
      <c r="K1231" s="178"/>
      <c r="L1231" s="178"/>
      <c r="M1231" s="178"/>
      <c r="N1231" s="178"/>
      <c r="O1231" s="178"/>
      <c r="P1231" s="178"/>
      <c r="Q1231" s="178"/>
      <c r="R1231" s="178"/>
      <c r="S1231" s="178"/>
      <c r="T1231" s="178"/>
      <c r="U1231" s="178"/>
      <c r="V1231" s="178"/>
      <c r="W1231" s="178"/>
      <c r="X1231" s="178"/>
      <c r="Y1231" s="178"/>
      <c r="Z1231" s="178"/>
      <c r="AA1231" s="178"/>
      <c r="AB1231" s="178"/>
      <c r="AC1231" s="178"/>
      <c r="AD1231" s="178"/>
      <c r="AE1231" s="178"/>
      <c r="AF1231" s="178"/>
      <c r="AG1231" s="178"/>
      <c r="AH1231" s="178"/>
      <c r="AI1231" s="178"/>
    </row>
    <row r="1232" spans="1:35" s="84" customFormat="1" x14ac:dyDescent="0.35">
      <c r="A1232" s="4"/>
      <c r="B1232" s="4"/>
      <c r="C1232" s="80"/>
      <c r="D1232" s="81"/>
      <c r="E1232" s="84" t="str">
        <f>'T&amp;E'!E$26</f>
        <v>Post-production start-up date flag</v>
      </c>
      <c r="F1232" s="84" t="str">
        <f>'T&amp;E'!F$26</f>
        <v>flag</v>
      </c>
      <c r="G1232" s="147"/>
      <c r="H1232" s="147"/>
      <c r="I1232" s="84">
        <f>'T&amp;E'!I$26</f>
        <v>23</v>
      </c>
      <c r="J1232" s="178"/>
      <c r="K1232" s="84">
        <f>'T&amp;E'!K$26</f>
        <v>0</v>
      </c>
      <c r="L1232" s="84">
        <f>'T&amp;E'!L$26</f>
        <v>0</v>
      </c>
      <c r="M1232" s="84">
        <f>'T&amp;E'!M$26</f>
        <v>1</v>
      </c>
      <c r="N1232" s="84">
        <f>'T&amp;E'!N$26</f>
        <v>1</v>
      </c>
      <c r="O1232" s="84">
        <f>'T&amp;E'!O$26</f>
        <v>1</v>
      </c>
      <c r="P1232" s="84">
        <f>'T&amp;E'!P$26</f>
        <v>1</v>
      </c>
      <c r="Q1232" s="84">
        <f>'T&amp;E'!Q$26</f>
        <v>1</v>
      </c>
      <c r="R1232" s="84">
        <f>'T&amp;E'!R$26</f>
        <v>1</v>
      </c>
      <c r="S1232" s="84">
        <f>'T&amp;E'!S$26</f>
        <v>1</v>
      </c>
      <c r="T1232" s="84">
        <f>'T&amp;E'!T$26</f>
        <v>1</v>
      </c>
      <c r="U1232" s="84">
        <f>'T&amp;E'!U$26</f>
        <v>1</v>
      </c>
      <c r="V1232" s="84">
        <f>'T&amp;E'!V$26</f>
        <v>1</v>
      </c>
      <c r="W1232" s="84">
        <f>'T&amp;E'!W$26</f>
        <v>1</v>
      </c>
      <c r="X1232" s="84">
        <f>'T&amp;E'!X$26</f>
        <v>1</v>
      </c>
      <c r="Y1232" s="84">
        <f>'T&amp;E'!Y$26</f>
        <v>1</v>
      </c>
      <c r="Z1232" s="84">
        <f>'T&amp;E'!Z$26</f>
        <v>1</v>
      </c>
      <c r="AA1232" s="84">
        <f>'T&amp;E'!AA$26</f>
        <v>1</v>
      </c>
      <c r="AB1232" s="84">
        <f>'T&amp;E'!AB$26</f>
        <v>1</v>
      </c>
      <c r="AC1232" s="84">
        <f>'T&amp;E'!AC$26</f>
        <v>1</v>
      </c>
      <c r="AD1232" s="84">
        <f>'T&amp;E'!AD$26</f>
        <v>1</v>
      </c>
      <c r="AE1232" s="84">
        <f>'T&amp;E'!AE$26</f>
        <v>1</v>
      </c>
      <c r="AF1232" s="84">
        <f>'T&amp;E'!AF$26</f>
        <v>1</v>
      </c>
      <c r="AG1232" s="84">
        <f>'T&amp;E'!AG$26</f>
        <v>1</v>
      </c>
      <c r="AH1232" s="84">
        <f>'T&amp;E'!AH$26</f>
        <v>1</v>
      </c>
      <c r="AI1232" s="84">
        <f>'T&amp;E'!AI$26</f>
        <v>1</v>
      </c>
    </row>
    <row r="1233" spans="1:35" s="84" customFormat="1" x14ac:dyDescent="0.35">
      <c r="A1233" s="4"/>
      <c r="B1233" s="4"/>
      <c r="C1233" s="80"/>
      <c r="D1233" s="81"/>
      <c r="E1233" s="84" t="str">
        <f>E$1229</f>
        <v>Cash available for dividend (benchmark)</v>
      </c>
      <c r="F1233" s="84" t="str">
        <f>F$1229</f>
        <v>M$</v>
      </c>
      <c r="G1233" s="147"/>
      <c r="H1233" s="147"/>
      <c r="I1233" s="178"/>
      <c r="J1233" s="178"/>
      <c r="K1233" s="178">
        <f t="shared" ref="K1233:AI1233" si="461">K$1229</f>
        <v>12.72</v>
      </c>
      <c r="L1233" s="178">
        <f t="shared" si="461"/>
        <v>-93.81</v>
      </c>
      <c r="M1233" s="178">
        <f t="shared" si="461"/>
        <v>-107.87040974929208</v>
      </c>
      <c r="N1233" s="178">
        <f t="shared" si="461"/>
        <v>-97.838068006377398</v>
      </c>
      <c r="O1233" s="178">
        <f t="shared" si="461"/>
        <v>-86.783583406319863</v>
      </c>
      <c r="P1233" s="178">
        <f t="shared" si="461"/>
        <v>-74.706955949119475</v>
      </c>
      <c r="Q1233" s="178">
        <f t="shared" si="461"/>
        <v>-64.533944116047792</v>
      </c>
      <c r="R1233" s="178">
        <f t="shared" si="461"/>
        <v>-54.386812939294394</v>
      </c>
      <c r="S1233" s="178">
        <f t="shared" si="461"/>
        <v>-43.629538747686638</v>
      </c>
      <c r="T1233" s="178">
        <f t="shared" si="461"/>
        <v>-15.22434143227208</v>
      </c>
      <c r="U1233" s="178">
        <f t="shared" si="461"/>
        <v>13.079590038135137</v>
      </c>
      <c r="V1233" s="178">
        <f t="shared" si="461"/>
        <v>28.204651230203947</v>
      </c>
      <c r="W1233" s="178">
        <f t="shared" si="461"/>
        <v>23.240639220040272</v>
      </c>
      <c r="X1233" s="178">
        <f t="shared" si="461"/>
        <v>23.240639220040272</v>
      </c>
      <c r="Y1233" s="178">
        <f t="shared" si="461"/>
        <v>23.240639220040276</v>
      </c>
      <c r="Z1233" s="178">
        <f t="shared" si="461"/>
        <v>23.240639220040276</v>
      </c>
      <c r="AA1233" s="178">
        <f t="shared" si="461"/>
        <v>23.240639220040276</v>
      </c>
      <c r="AB1233" s="178">
        <f t="shared" si="461"/>
        <v>23.240639220040276</v>
      </c>
      <c r="AC1233" s="178">
        <f t="shared" si="461"/>
        <v>23.240639220040272</v>
      </c>
      <c r="AD1233" s="178">
        <f t="shared" si="461"/>
        <v>24.233208779035635</v>
      </c>
      <c r="AE1233" s="178">
        <f t="shared" si="461"/>
        <v>14.599081144268375</v>
      </c>
      <c r="AF1233" s="178">
        <f t="shared" si="461"/>
        <v>-1.7053025658242404E-15</v>
      </c>
      <c r="AG1233" s="178">
        <f t="shared" si="461"/>
        <v>-3.4106051316484808E-15</v>
      </c>
      <c r="AH1233" s="178">
        <f t="shared" si="461"/>
        <v>-5.1159076974727211E-15</v>
      </c>
      <c r="AI1233" s="178">
        <f t="shared" si="461"/>
        <v>-6.8212102632969615E-15</v>
      </c>
    </row>
    <row r="1234" spans="1:35" s="84" customFormat="1" x14ac:dyDescent="0.35">
      <c r="A1234" s="4"/>
      <c r="B1234" s="4"/>
      <c r="C1234" s="80"/>
      <c r="D1234" s="81"/>
      <c r="E1234" s="84" t="s">
        <v>298</v>
      </c>
      <c r="F1234" s="84" t="s">
        <v>88</v>
      </c>
      <c r="G1234" s="147"/>
      <c r="H1234" s="147"/>
      <c r="I1234" s="178">
        <f>SUM(K1234:AI1234)</f>
        <v>242.80100573192499</v>
      </c>
      <c r="J1234" s="178"/>
      <c r="K1234" s="178">
        <f>MAX(K1232*K1233,0)</f>
        <v>0</v>
      </c>
      <c r="L1234" s="178">
        <f t="shared" ref="L1234:AI1234" si="462">MAX(L1232*L1233,0)</f>
        <v>0</v>
      </c>
      <c r="M1234" s="178">
        <f t="shared" si="462"/>
        <v>0</v>
      </c>
      <c r="N1234" s="178">
        <f t="shared" si="462"/>
        <v>0</v>
      </c>
      <c r="O1234" s="178">
        <f t="shared" si="462"/>
        <v>0</v>
      </c>
      <c r="P1234" s="178">
        <f t="shared" si="462"/>
        <v>0</v>
      </c>
      <c r="Q1234" s="178">
        <f t="shared" si="462"/>
        <v>0</v>
      </c>
      <c r="R1234" s="178">
        <f t="shared" si="462"/>
        <v>0</v>
      </c>
      <c r="S1234" s="178">
        <f t="shared" si="462"/>
        <v>0</v>
      </c>
      <c r="T1234" s="178">
        <f t="shared" si="462"/>
        <v>0</v>
      </c>
      <c r="U1234" s="178">
        <f t="shared" si="462"/>
        <v>13.079590038135137</v>
      </c>
      <c r="V1234" s="178">
        <f t="shared" si="462"/>
        <v>28.204651230203947</v>
      </c>
      <c r="W1234" s="178">
        <f t="shared" si="462"/>
        <v>23.240639220040272</v>
      </c>
      <c r="X1234" s="178">
        <f t="shared" si="462"/>
        <v>23.240639220040272</v>
      </c>
      <c r="Y1234" s="178">
        <f t="shared" si="462"/>
        <v>23.240639220040276</v>
      </c>
      <c r="Z1234" s="178">
        <f t="shared" si="462"/>
        <v>23.240639220040276</v>
      </c>
      <c r="AA1234" s="178">
        <f t="shared" si="462"/>
        <v>23.240639220040276</v>
      </c>
      <c r="AB1234" s="178">
        <f t="shared" si="462"/>
        <v>23.240639220040276</v>
      </c>
      <c r="AC1234" s="178">
        <f t="shared" si="462"/>
        <v>23.240639220040272</v>
      </c>
      <c r="AD1234" s="178">
        <f t="shared" si="462"/>
        <v>24.233208779035635</v>
      </c>
      <c r="AE1234" s="178">
        <f t="shared" si="462"/>
        <v>14.599081144268375</v>
      </c>
      <c r="AF1234" s="178">
        <f t="shared" si="462"/>
        <v>0</v>
      </c>
      <c r="AG1234" s="178">
        <f t="shared" si="462"/>
        <v>0</v>
      </c>
      <c r="AH1234" s="178">
        <f t="shared" si="462"/>
        <v>0</v>
      </c>
      <c r="AI1234" s="178">
        <f t="shared" si="462"/>
        <v>0</v>
      </c>
    </row>
    <row r="1235" spans="1:35" s="84" customFormat="1" x14ac:dyDescent="0.35">
      <c r="A1235" s="4"/>
      <c r="B1235" s="4"/>
      <c r="C1235" s="80"/>
      <c r="D1235" s="81"/>
      <c r="G1235" s="147"/>
      <c r="H1235" s="147"/>
      <c r="I1235" s="178"/>
      <c r="J1235" s="178"/>
      <c r="K1235" s="178"/>
      <c r="L1235" s="178"/>
      <c r="M1235" s="178"/>
      <c r="N1235" s="178"/>
      <c r="O1235" s="178"/>
      <c r="P1235" s="178"/>
      <c r="Q1235" s="178"/>
      <c r="R1235" s="178"/>
      <c r="S1235" s="178"/>
      <c r="T1235" s="178"/>
      <c r="U1235" s="178"/>
      <c r="V1235" s="178"/>
      <c r="W1235" s="178"/>
      <c r="X1235" s="178"/>
      <c r="Y1235" s="178"/>
      <c r="Z1235" s="178"/>
      <c r="AA1235" s="178"/>
      <c r="AB1235" s="178"/>
      <c r="AC1235" s="178"/>
      <c r="AD1235" s="178"/>
      <c r="AE1235" s="178"/>
      <c r="AF1235" s="178"/>
      <c r="AG1235" s="178"/>
      <c r="AH1235" s="178"/>
      <c r="AI1235" s="178"/>
    </row>
    <row r="1236" spans="1:35" s="84" customFormat="1" x14ac:dyDescent="0.35">
      <c r="A1236" s="4"/>
      <c r="B1236" s="4"/>
      <c r="C1236" s="80"/>
      <c r="D1236" s="81" t="s">
        <v>505</v>
      </c>
      <c r="G1236" s="147"/>
      <c r="H1236" s="147"/>
      <c r="I1236" s="178"/>
      <c r="J1236" s="178"/>
      <c r="K1236" s="178"/>
      <c r="L1236" s="178"/>
      <c r="M1236" s="178"/>
      <c r="N1236" s="178"/>
      <c r="O1236" s="178"/>
      <c r="P1236" s="178"/>
      <c r="Q1236" s="178"/>
      <c r="R1236" s="178"/>
      <c r="S1236" s="178"/>
      <c r="T1236" s="178"/>
      <c r="U1236" s="178"/>
      <c r="V1236" s="178"/>
      <c r="W1236" s="178"/>
      <c r="X1236" s="178"/>
      <c r="Y1236" s="178"/>
      <c r="Z1236" s="178"/>
      <c r="AA1236" s="178"/>
      <c r="AB1236" s="178"/>
      <c r="AC1236" s="178"/>
      <c r="AD1236" s="178"/>
      <c r="AE1236" s="178"/>
      <c r="AF1236" s="178"/>
      <c r="AG1236" s="178"/>
      <c r="AH1236" s="178"/>
      <c r="AI1236" s="178"/>
    </row>
    <row r="1237" spans="1:35" s="84" customFormat="1" x14ac:dyDescent="0.35">
      <c r="A1237" s="4"/>
      <c r="B1237" s="4"/>
      <c r="C1237" s="80"/>
      <c r="D1237" s="81"/>
      <c r="E1237" s="84" t="s">
        <v>507</v>
      </c>
      <c r="F1237" s="84" t="s">
        <v>88</v>
      </c>
      <c r="G1237" s="147"/>
      <c r="H1237" s="147"/>
      <c r="I1237" s="178"/>
      <c r="J1237" s="178"/>
      <c r="K1237" s="178">
        <f t="shared" ref="K1237:AI1237" si="463">J1240</f>
        <v>0</v>
      </c>
      <c r="L1237" s="178">
        <f t="shared" si="463"/>
        <v>12.72</v>
      </c>
      <c r="M1237" s="178">
        <f t="shared" si="463"/>
        <v>-93.81</v>
      </c>
      <c r="N1237" s="178">
        <f t="shared" si="463"/>
        <v>-107.87040974929208</v>
      </c>
      <c r="O1237" s="178">
        <f t="shared" si="463"/>
        <v>-97.838068006377398</v>
      </c>
      <c r="P1237" s="178">
        <f t="shared" si="463"/>
        <v>-86.783583406319863</v>
      </c>
      <c r="Q1237" s="178">
        <f t="shared" si="463"/>
        <v>-74.706955949119475</v>
      </c>
      <c r="R1237" s="178">
        <f t="shared" si="463"/>
        <v>-64.533944116047792</v>
      </c>
      <c r="S1237" s="178">
        <f t="shared" si="463"/>
        <v>-54.386812939294394</v>
      </c>
      <c r="T1237" s="178">
        <f t="shared" si="463"/>
        <v>-43.629538747686638</v>
      </c>
      <c r="U1237" s="178">
        <f t="shared" si="463"/>
        <v>-15.22434143227208</v>
      </c>
      <c r="V1237" s="178">
        <f t="shared" si="463"/>
        <v>0</v>
      </c>
      <c r="W1237" s="178">
        <f t="shared" si="463"/>
        <v>0</v>
      </c>
      <c r="X1237" s="178">
        <f t="shared" si="463"/>
        <v>0</v>
      </c>
      <c r="Y1237" s="178">
        <f t="shared" si="463"/>
        <v>0</v>
      </c>
      <c r="Z1237" s="178">
        <f t="shared" si="463"/>
        <v>0</v>
      </c>
      <c r="AA1237" s="178">
        <f t="shared" si="463"/>
        <v>0</v>
      </c>
      <c r="AB1237" s="178">
        <f t="shared" si="463"/>
        <v>0</v>
      </c>
      <c r="AC1237" s="178">
        <f t="shared" si="463"/>
        <v>0</v>
      </c>
      <c r="AD1237" s="178">
        <f t="shared" si="463"/>
        <v>0</v>
      </c>
      <c r="AE1237" s="178">
        <f t="shared" si="463"/>
        <v>0</v>
      </c>
      <c r="AF1237" s="178">
        <f t="shared" si="463"/>
        <v>0</v>
      </c>
      <c r="AG1237" s="178">
        <f t="shared" si="463"/>
        <v>-1.7053025658242404E-15</v>
      </c>
      <c r="AH1237" s="178">
        <f t="shared" si="463"/>
        <v>-3.4106051316484808E-15</v>
      </c>
      <c r="AI1237" s="178">
        <f t="shared" si="463"/>
        <v>-5.1159076974727211E-15</v>
      </c>
    </row>
    <row r="1238" spans="1:35" s="167" customFormat="1" x14ac:dyDescent="0.35">
      <c r="A1238" s="21"/>
      <c r="B1238" s="21"/>
      <c r="C1238" s="165"/>
      <c r="D1238" s="223" t="s">
        <v>47</v>
      </c>
      <c r="E1238" s="167" t="str">
        <f>E$1224</f>
        <v>Free cash flow to equity before distribution (benchmark)</v>
      </c>
      <c r="F1238" s="167" t="str">
        <f>F$1224</f>
        <v>M$</v>
      </c>
      <c r="G1238" s="168"/>
      <c r="H1238" s="168"/>
      <c r="I1238" s="199">
        <f>I$1224</f>
        <v>242.80100573192499</v>
      </c>
      <c r="J1238" s="199"/>
      <c r="K1238" s="199">
        <f t="shared" ref="K1238:AI1238" si="464">K$1224</f>
        <v>12.72</v>
      </c>
      <c r="L1238" s="199">
        <f t="shared" si="464"/>
        <v>-106.53</v>
      </c>
      <c r="M1238" s="199">
        <f t="shared" si="464"/>
        <v>-14.060409749292075</v>
      </c>
      <c r="N1238" s="199">
        <f t="shared" si="464"/>
        <v>10.032341742914678</v>
      </c>
      <c r="O1238" s="199">
        <f t="shared" si="464"/>
        <v>11.054484600057535</v>
      </c>
      <c r="P1238" s="199">
        <f t="shared" si="464"/>
        <v>12.076627457200392</v>
      </c>
      <c r="Q1238" s="199">
        <f t="shared" si="464"/>
        <v>10.173011833071676</v>
      </c>
      <c r="R1238" s="199">
        <f t="shared" si="464"/>
        <v>10.147131176753396</v>
      </c>
      <c r="S1238" s="199">
        <f t="shared" si="464"/>
        <v>10.757274191607758</v>
      </c>
      <c r="T1238" s="199">
        <f t="shared" si="464"/>
        <v>28.405197315414558</v>
      </c>
      <c r="U1238" s="199">
        <f t="shared" si="464"/>
        <v>28.303931470407218</v>
      </c>
      <c r="V1238" s="199">
        <f t="shared" si="464"/>
        <v>28.204651230203947</v>
      </c>
      <c r="W1238" s="199">
        <f t="shared" si="464"/>
        <v>23.240639220040272</v>
      </c>
      <c r="X1238" s="199">
        <f t="shared" si="464"/>
        <v>23.240639220040272</v>
      </c>
      <c r="Y1238" s="199">
        <f t="shared" si="464"/>
        <v>23.240639220040276</v>
      </c>
      <c r="Z1238" s="199">
        <f t="shared" si="464"/>
        <v>23.240639220040276</v>
      </c>
      <c r="AA1238" s="199">
        <f t="shared" si="464"/>
        <v>23.240639220040276</v>
      </c>
      <c r="AB1238" s="199">
        <f t="shared" si="464"/>
        <v>23.240639220040276</v>
      </c>
      <c r="AC1238" s="199">
        <f t="shared" si="464"/>
        <v>23.240639220040272</v>
      </c>
      <c r="AD1238" s="199">
        <f t="shared" si="464"/>
        <v>24.233208779035635</v>
      </c>
      <c r="AE1238" s="199">
        <f t="shared" si="464"/>
        <v>14.599081144268375</v>
      </c>
      <c r="AF1238" s="199">
        <f t="shared" si="464"/>
        <v>-1.7053025658242404E-15</v>
      </c>
      <c r="AG1238" s="199">
        <f t="shared" si="464"/>
        <v>-1.7053025658242404E-15</v>
      </c>
      <c r="AH1238" s="199">
        <f t="shared" si="464"/>
        <v>-1.7053025658242404E-15</v>
      </c>
      <c r="AI1238" s="199">
        <f t="shared" si="464"/>
        <v>-1.7053025658242404E-15</v>
      </c>
    </row>
    <row r="1239" spans="1:35" x14ac:dyDescent="0.35">
      <c r="D1239" s="184" t="s">
        <v>41</v>
      </c>
      <c r="E1239" s="46" t="str">
        <f>E$1234</f>
        <v>Dividend payment (benchmark)</v>
      </c>
      <c r="F1239" s="46" t="str">
        <f>F$1234</f>
        <v>M$</v>
      </c>
      <c r="I1239" s="178">
        <f>I$1234</f>
        <v>242.80100573192499</v>
      </c>
      <c r="J1239" s="178"/>
      <c r="K1239" s="178">
        <f t="shared" ref="K1239:AI1239" si="465">K$1234</f>
        <v>0</v>
      </c>
      <c r="L1239" s="178">
        <f t="shared" si="465"/>
        <v>0</v>
      </c>
      <c r="M1239" s="178">
        <f t="shared" si="465"/>
        <v>0</v>
      </c>
      <c r="N1239" s="178">
        <f t="shared" si="465"/>
        <v>0</v>
      </c>
      <c r="O1239" s="178">
        <f t="shared" si="465"/>
        <v>0</v>
      </c>
      <c r="P1239" s="178">
        <f t="shared" si="465"/>
        <v>0</v>
      </c>
      <c r="Q1239" s="178">
        <f t="shared" si="465"/>
        <v>0</v>
      </c>
      <c r="R1239" s="178">
        <f t="shared" si="465"/>
        <v>0</v>
      </c>
      <c r="S1239" s="178">
        <f t="shared" si="465"/>
        <v>0</v>
      </c>
      <c r="T1239" s="178">
        <f t="shared" si="465"/>
        <v>0</v>
      </c>
      <c r="U1239" s="178">
        <f t="shared" si="465"/>
        <v>13.079590038135137</v>
      </c>
      <c r="V1239" s="178">
        <f t="shared" si="465"/>
        <v>28.204651230203947</v>
      </c>
      <c r="W1239" s="178">
        <f t="shared" si="465"/>
        <v>23.240639220040272</v>
      </c>
      <c r="X1239" s="178">
        <f t="shared" si="465"/>
        <v>23.240639220040272</v>
      </c>
      <c r="Y1239" s="178">
        <f t="shared" si="465"/>
        <v>23.240639220040276</v>
      </c>
      <c r="Z1239" s="178">
        <f t="shared" si="465"/>
        <v>23.240639220040276</v>
      </c>
      <c r="AA1239" s="178">
        <f t="shared" si="465"/>
        <v>23.240639220040276</v>
      </c>
      <c r="AB1239" s="178">
        <f t="shared" si="465"/>
        <v>23.240639220040276</v>
      </c>
      <c r="AC1239" s="178">
        <f t="shared" si="465"/>
        <v>23.240639220040272</v>
      </c>
      <c r="AD1239" s="178">
        <f t="shared" si="465"/>
        <v>24.233208779035635</v>
      </c>
      <c r="AE1239" s="178">
        <f t="shared" si="465"/>
        <v>14.599081144268375</v>
      </c>
      <c r="AF1239" s="178">
        <f t="shared" si="465"/>
        <v>0</v>
      </c>
      <c r="AG1239" s="178">
        <f t="shared" si="465"/>
        <v>0</v>
      </c>
      <c r="AH1239" s="178">
        <f t="shared" si="465"/>
        <v>0</v>
      </c>
      <c r="AI1239" s="178">
        <f t="shared" si="465"/>
        <v>0</v>
      </c>
    </row>
    <row r="1240" spans="1:35" s="84" customFormat="1" x14ac:dyDescent="0.35">
      <c r="A1240" s="4"/>
      <c r="B1240" s="4"/>
      <c r="C1240" s="80"/>
      <c r="D1240" s="81"/>
      <c r="E1240" s="84" t="s">
        <v>506</v>
      </c>
      <c r="F1240" s="84" t="s">
        <v>88</v>
      </c>
      <c r="G1240" s="147"/>
      <c r="H1240" s="147"/>
      <c r="I1240" s="178"/>
      <c r="J1240" s="178"/>
      <c r="K1240" s="178">
        <f t="shared" ref="K1240:AI1240" si="466">K1237+K1238-K1239</f>
        <v>12.72</v>
      </c>
      <c r="L1240" s="178">
        <f t="shared" si="466"/>
        <v>-93.81</v>
      </c>
      <c r="M1240" s="178">
        <f t="shared" si="466"/>
        <v>-107.87040974929208</v>
      </c>
      <c r="N1240" s="178">
        <f t="shared" si="466"/>
        <v>-97.838068006377398</v>
      </c>
      <c r="O1240" s="178">
        <f t="shared" si="466"/>
        <v>-86.783583406319863</v>
      </c>
      <c r="P1240" s="178">
        <f t="shared" si="466"/>
        <v>-74.706955949119475</v>
      </c>
      <c r="Q1240" s="178">
        <f t="shared" si="466"/>
        <v>-64.533944116047792</v>
      </c>
      <c r="R1240" s="178">
        <f t="shared" si="466"/>
        <v>-54.386812939294394</v>
      </c>
      <c r="S1240" s="178">
        <f t="shared" si="466"/>
        <v>-43.629538747686638</v>
      </c>
      <c r="T1240" s="178">
        <f t="shared" si="466"/>
        <v>-15.22434143227208</v>
      </c>
      <c r="U1240" s="178">
        <f t="shared" si="466"/>
        <v>0</v>
      </c>
      <c r="V1240" s="178">
        <f t="shared" si="466"/>
        <v>0</v>
      </c>
      <c r="W1240" s="178">
        <f t="shared" si="466"/>
        <v>0</v>
      </c>
      <c r="X1240" s="178">
        <f t="shared" si="466"/>
        <v>0</v>
      </c>
      <c r="Y1240" s="178">
        <f t="shared" si="466"/>
        <v>0</v>
      </c>
      <c r="Z1240" s="178">
        <f t="shared" si="466"/>
        <v>0</v>
      </c>
      <c r="AA1240" s="178">
        <f t="shared" si="466"/>
        <v>0</v>
      </c>
      <c r="AB1240" s="178">
        <f t="shared" si="466"/>
        <v>0</v>
      </c>
      <c r="AC1240" s="178">
        <f t="shared" si="466"/>
        <v>0</v>
      </c>
      <c r="AD1240" s="178">
        <f t="shared" si="466"/>
        <v>0</v>
      </c>
      <c r="AE1240" s="178">
        <f t="shared" si="466"/>
        <v>0</v>
      </c>
      <c r="AF1240" s="178">
        <f t="shared" si="466"/>
        <v>-1.7053025658242404E-15</v>
      </c>
      <c r="AG1240" s="178">
        <f t="shared" si="466"/>
        <v>-3.4106051316484808E-15</v>
      </c>
      <c r="AH1240" s="178">
        <f t="shared" si="466"/>
        <v>-5.1159076974727211E-15</v>
      </c>
      <c r="AI1240" s="178">
        <f t="shared" si="466"/>
        <v>-6.8212102632969615E-15</v>
      </c>
    </row>
    <row r="1241" spans="1:35" s="84" customFormat="1" x14ac:dyDescent="0.35">
      <c r="A1241" s="4"/>
      <c r="B1241" s="4"/>
      <c r="C1241" s="80"/>
      <c r="D1241" s="81"/>
      <c r="G1241" s="147"/>
      <c r="H1241" s="147"/>
      <c r="I1241" s="178"/>
      <c r="J1241" s="178"/>
      <c r="K1241" s="178"/>
      <c r="L1241" s="178"/>
      <c r="M1241" s="178"/>
      <c r="N1241" s="178"/>
      <c r="O1241" s="178"/>
      <c r="P1241" s="178"/>
      <c r="Q1241" s="178"/>
      <c r="R1241" s="178"/>
      <c r="S1241" s="178"/>
      <c r="T1241" s="178"/>
      <c r="U1241" s="178"/>
      <c r="V1241" s="178"/>
      <c r="W1241" s="178"/>
      <c r="X1241" s="178"/>
      <c r="Y1241" s="178"/>
      <c r="Z1241" s="178"/>
      <c r="AA1241" s="178"/>
      <c r="AB1241" s="178"/>
      <c r="AC1241" s="178"/>
      <c r="AD1241" s="178"/>
      <c r="AE1241" s="178"/>
      <c r="AF1241" s="178"/>
      <c r="AG1241" s="178"/>
      <c r="AH1241" s="178"/>
      <c r="AI1241" s="178"/>
    </row>
    <row r="1242" spans="1:35" s="84" customFormat="1" x14ac:dyDescent="0.35">
      <c r="A1242" s="292" t="str">
        <f>_xlfn.CONCAT("PROJECT APPRAISAL (",$A$1,")")</f>
        <v>PROJECT APPRAISAL (BENCHMARK FISCAL REGIME)</v>
      </c>
      <c r="B1242" s="292"/>
      <c r="C1242" s="557"/>
      <c r="D1242" s="558"/>
      <c r="E1242" s="551"/>
      <c r="F1242" s="551"/>
      <c r="G1242" s="559"/>
      <c r="H1242" s="551"/>
      <c r="I1242" s="559"/>
      <c r="J1242" s="559"/>
      <c r="K1242" s="559"/>
      <c r="L1242" s="559"/>
      <c r="M1242" s="559"/>
      <c r="N1242" s="559"/>
      <c r="O1242" s="559"/>
      <c r="P1242" s="559"/>
      <c r="Q1242" s="559"/>
      <c r="R1242" s="559"/>
      <c r="S1242" s="559"/>
      <c r="T1242" s="559"/>
      <c r="U1242" s="559"/>
      <c r="V1242" s="559"/>
      <c r="W1242" s="559"/>
      <c r="X1242" s="559"/>
      <c r="Y1242" s="559"/>
      <c r="Z1242" s="559"/>
      <c r="AA1242" s="559"/>
      <c r="AB1242" s="559"/>
      <c r="AC1242" s="559"/>
      <c r="AD1242" s="559"/>
      <c r="AE1242" s="559"/>
      <c r="AF1242" s="559"/>
      <c r="AG1242" s="559"/>
      <c r="AH1242" s="559"/>
      <c r="AI1242" s="559"/>
    </row>
    <row r="1243" spans="1:35" s="84" customFormat="1" x14ac:dyDescent="0.35">
      <c r="A1243" s="4"/>
      <c r="B1243" s="4"/>
      <c r="C1243" s="80"/>
      <c r="D1243" s="81"/>
      <c r="G1243" s="147"/>
      <c r="H1243" s="147"/>
      <c r="I1243" s="178"/>
      <c r="J1243" s="178"/>
      <c r="K1243" s="178"/>
      <c r="L1243" s="178"/>
      <c r="M1243" s="178"/>
      <c r="N1243" s="178"/>
      <c r="O1243" s="178"/>
      <c r="P1243" s="178"/>
      <c r="Q1243" s="178"/>
      <c r="R1243" s="178"/>
      <c r="S1243" s="178"/>
      <c r="T1243" s="178"/>
      <c r="U1243" s="178"/>
      <c r="V1243" s="178"/>
      <c r="W1243" s="178"/>
      <c r="X1243" s="178"/>
      <c r="Y1243" s="178"/>
      <c r="Z1243" s="178"/>
      <c r="AA1243" s="178"/>
      <c r="AB1243" s="178"/>
      <c r="AC1243" s="178"/>
      <c r="AD1243" s="178"/>
      <c r="AE1243" s="178"/>
      <c r="AF1243" s="178"/>
      <c r="AG1243" s="178"/>
      <c r="AH1243" s="178"/>
      <c r="AI1243" s="178"/>
    </row>
    <row r="1244" spans="1:35" s="84" customFormat="1" x14ac:dyDescent="0.35">
      <c r="A1244" s="4"/>
      <c r="B1244" s="4"/>
      <c r="C1244" s="80"/>
      <c r="D1244" s="81" t="s">
        <v>49</v>
      </c>
      <c r="G1244" s="147"/>
      <c r="H1244" s="147"/>
      <c r="I1244" s="178"/>
      <c r="J1244" s="178"/>
      <c r="K1244" s="178"/>
      <c r="L1244" s="178"/>
      <c r="M1244" s="178"/>
      <c r="N1244" s="178"/>
      <c r="O1244" s="178"/>
      <c r="P1244" s="178"/>
      <c r="Q1244" s="178"/>
      <c r="R1244" s="178"/>
      <c r="S1244" s="178"/>
      <c r="T1244" s="178"/>
      <c r="U1244" s="178"/>
      <c r="V1244" s="178"/>
      <c r="W1244" s="178"/>
      <c r="X1244" s="178"/>
      <c r="Y1244" s="178"/>
      <c r="Z1244" s="178"/>
      <c r="AA1244" s="178"/>
      <c r="AB1244" s="178"/>
      <c r="AC1244" s="178"/>
      <c r="AD1244" s="178"/>
      <c r="AE1244" s="178"/>
      <c r="AF1244" s="178"/>
      <c r="AG1244" s="178"/>
      <c r="AH1244" s="178"/>
      <c r="AI1244" s="178"/>
    </row>
    <row r="1245" spans="1:35" s="84" customFormat="1" x14ac:dyDescent="0.35">
      <c r="A1245" s="4"/>
      <c r="B1245" s="4"/>
      <c r="C1245" s="80"/>
      <c r="D1245" s="81"/>
      <c r="E1245" s="84" t="str">
        <f>E$216</f>
        <v>Project pre-tax cash flow (original)</v>
      </c>
      <c r="F1245" s="84" t="str">
        <f>F$216</f>
        <v>M$</v>
      </c>
      <c r="G1245" s="147"/>
      <c r="H1245" s="147"/>
      <c r="I1245" s="178">
        <f>I$216</f>
        <v>698.99531531119374</v>
      </c>
      <c r="J1245" s="178"/>
      <c r="K1245" s="178">
        <f t="shared" ref="K1245:AI1245" si="467">K$216</f>
        <v>-80</v>
      </c>
      <c r="L1245" s="178">
        <f t="shared" si="467"/>
        <v>-80</v>
      </c>
      <c r="M1245" s="178">
        <f t="shared" si="467"/>
        <v>22.907075001857777</v>
      </c>
      <c r="N1245" s="178">
        <f t="shared" si="467"/>
        <v>47.785676196661868</v>
      </c>
      <c r="O1245" s="178">
        <f t="shared" si="467"/>
        <v>47.785676196661868</v>
      </c>
      <c r="P1245" s="178">
        <f t="shared" si="467"/>
        <v>47.785676196661868</v>
      </c>
      <c r="Q1245" s="178">
        <f t="shared" si="467"/>
        <v>47.785676196661868</v>
      </c>
      <c r="R1245" s="178">
        <f t="shared" si="467"/>
        <v>47.785676196661868</v>
      </c>
      <c r="S1245" s="178">
        <f t="shared" si="467"/>
        <v>47.785676196661868</v>
      </c>
      <c r="T1245" s="178">
        <f t="shared" si="467"/>
        <v>47.785676196661868</v>
      </c>
      <c r="U1245" s="178">
        <f t="shared" si="467"/>
        <v>47.785676196661868</v>
      </c>
      <c r="V1245" s="178">
        <f t="shared" si="467"/>
        <v>47.785676196661868</v>
      </c>
      <c r="W1245" s="178">
        <f t="shared" si="467"/>
        <v>47.785676196661868</v>
      </c>
      <c r="X1245" s="178">
        <f t="shared" si="467"/>
        <v>47.785676196661868</v>
      </c>
      <c r="Y1245" s="178">
        <f t="shared" si="467"/>
        <v>47.785676196661868</v>
      </c>
      <c r="Z1245" s="178">
        <f t="shared" si="467"/>
        <v>47.785676196661868</v>
      </c>
      <c r="AA1245" s="178">
        <f t="shared" si="467"/>
        <v>47.785676196661868</v>
      </c>
      <c r="AB1245" s="178">
        <f t="shared" si="467"/>
        <v>47.785676196661868</v>
      </c>
      <c r="AC1245" s="178">
        <f t="shared" si="467"/>
        <v>47.785676196661868</v>
      </c>
      <c r="AD1245" s="178">
        <f t="shared" si="467"/>
        <v>49.027165682643215</v>
      </c>
      <c r="AE1245" s="178">
        <f t="shared" si="467"/>
        <v>22.490255480102821</v>
      </c>
      <c r="AF1245" s="178">
        <f t="shared" si="467"/>
        <v>0</v>
      </c>
      <c r="AG1245" s="178">
        <f t="shared" si="467"/>
        <v>0</v>
      </c>
      <c r="AH1245" s="178">
        <f t="shared" si="467"/>
        <v>0</v>
      </c>
      <c r="AI1245" s="178">
        <f t="shared" si="467"/>
        <v>0</v>
      </c>
    </row>
    <row r="1246" spans="1:35" s="211" customFormat="1" x14ac:dyDescent="0.35">
      <c r="A1246" s="42"/>
      <c r="B1246" s="42"/>
      <c r="C1246" s="209"/>
      <c r="D1246" s="210"/>
      <c r="E1246" s="211" t="str">
        <f>E$1312</f>
        <v>Government revenue (benchmark)</v>
      </c>
      <c r="F1246" s="211" t="str">
        <f>F$1312</f>
        <v>M$</v>
      </c>
      <c r="G1246" s="212"/>
      <c r="H1246" s="212"/>
      <c r="I1246" s="213">
        <f>I$1312</f>
        <v>341.56601015246144</v>
      </c>
      <c r="J1246" s="213"/>
      <c r="K1246" s="213">
        <f t="shared" ref="K1246:AI1246" si="468">K$1312</f>
        <v>11.84825</v>
      </c>
      <c r="L1246" s="213">
        <f t="shared" si="468"/>
        <v>6.8482500000000002</v>
      </c>
      <c r="M1246" s="213">
        <f t="shared" si="468"/>
        <v>9.3875204654355695</v>
      </c>
      <c r="N1246" s="213">
        <f t="shared" si="468"/>
        <v>11.042191596604345</v>
      </c>
      <c r="O1246" s="213">
        <f t="shared" si="468"/>
        <v>10.888870168032918</v>
      </c>
      <c r="P1246" s="213">
        <f t="shared" si="468"/>
        <v>10.735548739461489</v>
      </c>
      <c r="Q1246" s="213">
        <f t="shared" si="468"/>
        <v>13.507985792161634</v>
      </c>
      <c r="R1246" s="213">
        <f t="shared" si="468"/>
        <v>14.402687877051344</v>
      </c>
      <c r="S1246" s="213">
        <f t="shared" si="468"/>
        <v>14.661366290768411</v>
      </c>
      <c r="T1246" s="213">
        <f t="shared" si="468"/>
        <v>14.917978881247324</v>
      </c>
      <c r="U1246" s="213">
        <f t="shared" si="468"/>
        <v>16.327203730068177</v>
      </c>
      <c r="V1246" s="213">
        <f t="shared" si="468"/>
        <v>17.938990089478331</v>
      </c>
      <c r="W1246" s="213">
        <f t="shared" si="468"/>
        <v>22.406600898625641</v>
      </c>
      <c r="X1246" s="213">
        <f t="shared" si="468"/>
        <v>22.406600898625641</v>
      </c>
      <c r="Y1246" s="213">
        <f t="shared" si="468"/>
        <v>22.406600898625637</v>
      </c>
      <c r="Z1246" s="213">
        <f t="shared" si="468"/>
        <v>22.406600898625634</v>
      </c>
      <c r="AA1246" s="213">
        <f t="shared" si="468"/>
        <v>22.406600898625634</v>
      </c>
      <c r="AB1246" s="213">
        <f t="shared" si="468"/>
        <v>22.406600898625634</v>
      </c>
      <c r="AC1246" s="213">
        <f t="shared" si="468"/>
        <v>22.406600898625641</v>
      </c>
      <c r="AD1246" s="213">
        <f t="shared" si="468"/>
        <v>22.861877781511161</v>
      </c>
      <c r="AE1246" s="213">
        <f t="shared" si="468"/>
        <v>9.3510824502612824</v>
      </c>
      <c r="AF1246" s="213">
        <f t="shared" si="468"/>
        <v>2.5579538487363605E-16</v>
      </c>
      <c r="AG1246" s="213">
        <f t="shared" si="468"/>
        <v>2.5579538487363605E-16</v>
      </c>
      <c r="AH1246" s="213">
        <f t="shared" si="468"/>
        <v>2.5579538487363605E-16</v>
      </c>
      <c r="AI1246" s="213">
        <f t="shared" si="468"/>
        <v>2.5579538487363605E-16</v>
      </c>
    </row>
    <row r="1247" spans="1:35" s="162" customFormat="1" x14ac:dyDescent="0.35">
      <c r="A1247" s="35"/>
      <c r="B1247" s="35"/>
      <c r="C1247" s="160"/>
      <c r="D1247" s="161"/>
      <c r="E1247" s="162" t="s">
        <v>299</v>
      </c>
      <c r="F1247" s="162" t="s">
        <v>88</v>
      </c>
      <c r="G1247" s="163"/>
      <c r="H1247" s="163"/>
      <c r="I1247" s="433">
        <f>SUM(K1247:AI1247)</f>
        <v>357.42930515873229</v>
      </c>
      <c r="J1247" s="433"/>
      <c r="K1247" s="433">
        <f>K1245-K1246</f>
        <v>-91.848250000000007</v>
      </c>
      <c r="L1247" s="433">
        <f t="shared" ref="L1247:AI1247" si="469">L1245-L1246</f>
        <v>-86.848250000000007</v>
      </c>
      <c r="M1247" s="433">
        <f t="shared" si="469"/>
        <v>13.519554536422207</v>
      </c>
      <c r="N1247" s="433">
        <f t="shared" si="469"/>
        <v>36.743484600057521</v>
      </c>
      <c r="O1247" s="433">
        <f t="shared" si="469"/>
        <v>36.896806028628951</v>
      </c>
      <c r="P1247" s="433">
        <f t="shared" si="469"/>
        <v>37.050127457200375</v>
      </c>
      <c r="Q1247" s="433">
        <f t="shared" si="469"/>
        <v>34.277690404500234</v>
      </c>
      <c r="R1247" s="433">
        <f t="shared" si="469"/>
        <v>33.382988319610526</v>
      </c>
      <c r="S1247" s="433">
        <f t="shared" si="469"/>
        <v>33.124309905893455</v>
      </c>
      <c r="T1247" s="433">
        <f t="shared" si="469"/>
        <v>32.867697315414546</v>
      </c>
      <c r="U1247" s="433">
        <f t="shared" si="469"/>
        <v>31.45847246659369</v>
      </c>
      <c r="V1247" s="433">
        <f t="shared" si="469"/>
        <v>29.846686107183537</v>
      </c>
      <c r="W1247" s="433">
        <f t="shared" si="469"/>
        <v>25.379075298036227</v>
      </c>
      <c r="X1247" s="433">
        <f t="shared" si="469"/>
        <v>25.379075298036227</v>
      </c>
      <c r="Y1247" s="433">
        <f t="shared" si="469"/>
        <v>25.379075298036231</v>
      </c>
      <c r="Z1247" s="433">
        <f t="shared" si="469"/>
        <v>25.379075298036234</v>
      </c>
      <c r="AA1247" s="433">
        <f t="shared" si="469"/>
        <v>25.379075298036234</v>
      </c>
      <c r="AB1247" s="433">
        <f t="shared" si="469"/>
        <v>25.379075298036234</v>
      </c>
      <c r="AC1247" s="433">
        <f t="shared" si="469"/>
        <v>25.379075298036227</v>
      </c>
      <c r="AD1247" s="433">
        <f t="shared" si="469"/>
        <v>26.165287901132054</v>
      </c>
      <c r="AE1247" s="433">
        <f t="shared" si="469"/>
        <v>13.139173029841539</v>
      </c>
      <c r="AF1247" s="433">
        <f t="shared" si="469"/>
        <v>-2.5579538487363605E-16</v>
      </c>
      <c r="AG1247" s="433">
        <f t="shared" si="469"/>
        <v>-2.5579538487363605E-16</v>
      </c>
      <c r="AH1247" s="433">
        <f t="shared" si="469"/>
        <v>-2.5579538487363605E-16</v>
      </c>
      <c r="AI1247" s="433">
        <f t="shared" si="469"/>
        <v>-2.5579538487363605E-16</v>
      </c>
    </row>
    <row r="1248" spans="1:35" s="84" customFormat="1" x14ac:dyDescent="0.35">
      <c r="A1248" s="4"/>
      <c r="B1248" s="4"/>
      <c r="C1248" s="80"/>
      <c r="D1248" s="81"/>
      <c r="G1248" s="147"/>
      <c r="H1248" s="147"/>
      <c r="I1248" s="178"/>
      <c r="J1248" s="178"/>
      <c r="K1248" s="178"/>
      <c r="L1248" s="178"/>
      <c r="M1248" s="178"/>
      <c r="N1248" s="178"/>
      <c r="O1248" s="178"/>
      <c r="P1248" s="178"/>
      <c r="Q1248" s="178"/>
      <c r="R1248" s="178"/>
      <c r="S1248" s="178"/>
      <c r="T1248" s="178"/>
      <c r="U1248" s="178"/>
      <c r="V1248" s="178"/>
      <c r="W1248" s="178"/>
      <c r="X1248" s="178"/>
      <c r="Y1248" s="178"/>
      <c r="Z1248" s="178"/>
      <c r="AA1248" s="178"/>
      <c r="AB1248" s="178"/>
      <c r="AC1248" s="178"/>
      <c r="AD1248" s="178"/>
      <c r="AE1248" s="178"/>
      <c r="AF1248" s="178"/>
      <c r="AG1248" s="178"/>
      <c r="AH1248" s="178"/>
      <c r="AI1248" s="178"/>
    </row>
    <row r="1249" spans="1:35" s="84" customFormat="1" x14ac:dyDescent="0.35">
      <c r="A1249" s="4"/>
      <c r="B1249" s="4"/>
      <c r="C1249" s="80"/>
      <c r="D1249" s="81" t="s">
        <v>1412</v>
      </c>
      <c r="G1249" s="147"/>
      <c r="H1249" s="147"/>
      <c r="I1249" s="178"/>
      <c r="J1249" s="178"/>
      <c r="K1249" s="178"/>
      <c r="L1249" s="178"/>
      <c r="M1249" s="178"/>
      <c r="N1249" s="178"/>
      <c r="O1249" s="178"/>
      <c r="P1249" s="178"/>
      <c r="Q1249" s="178"/>
      <c r="R1249" s="178"/>
      <c r="S1249" s="178"/>
      <c r="T1249" s="178"/>
      <c r="U1249" s="178"/>
      <c r="V1249" s="178"/>
      <c r="W1249" s="178"/>
      <c r="X1249" s="178"/>
      <c r="Y1249" s="178"/>
      <c r="Z1249" s="178"/>
      <c r="AA1249" s="178"/>
      <c r="AB1249" s="178"/>
      <c r="AC1249" s="178"/>
      <c r="AD1249" s="178"/>
      <c r="AE1249" s="178"/>
      <c r="AF1249" s="178"/>
      <c r="AG1249" s="178"/>
      <c r="AH1249" s="178"/>
      <c r="AI1249" s="178"/>
    </row>
    <row r="1250" spans="1:35" s="84" customFormat="1" x14ac:dyDescent="0.35">
      <c r="A1250" s="4"/>
      <c r="B1250" s="4"/>
      <c r="C1250" s="80"/>
      <c r="D1250" s="81"/>
      <c r="E1250" s="84" t="str">
        <f>E$1247</f>
        <v>Project net cash flow (benchmark)</v>
      </c>
      <c r="F1250" s="84" t="str">
        <f>F$1247</f>
        <v>M$</v>
      </c>
      <c r="G1250" s="147"/>
      <c r="H1250" s="147"/>
      <c r="I1250" s="178">
        <f>I$1247</f>
        <v>357.42930515873229</v>
      </c>
      <c r="J1250" s="178"/>
      <c r="K1250" s="178">
        <f t="shared" ref="K1250:AI1250" si="470">K$1247</f>
        <v>-91.848250000000007</v>
      </c>
      <c r="L1250" s="178">
        <f t="shared" si="470"/>
        <v>-86.848250000000007</v>
      </c>
      <c r="M1250" s="178">
        <f t="shared" si="470"/>
        <v>13.519554536422207</v>
      </c>
      <c r="N1250" s="178">
        <f t="shared" si="470"/>
        <v>36.743484600057521</v>
      </c>
      <c r="O1250" s="178">
        <f t="shared" si="470"/>
        <v>36.896806028628951</v>
      </c>
      <c r="P1250" s="178">
        <f t="shared" si="470"/>
        <v>37.050127457200375</v>
      </c>
      <c r="Q1250" s="178">
        <f t="shared" si="470"/>
        <v>34.277690404500234</v>
      </c>
      <c r="R1250" s="178">
        <f t="shared" si="470"/>
        <v>33.382988319610526</v>
      </c>
      <c r="S1250" s="178">
        <f t="shared" si="470"/>
        <v>33.124309905893455</v>
      </c>
      <c r="T1250" s="178">
        <f t="shared" si="470"/>
        <v>32.867697315414546</v>
      </c>
      <c r="U1250" s="178">
        <f t="shared" si="470"/>
        <v>31.45847246659369</v>
      </c>
      <c r="V1250" s="178">
        <f t="shared" si="470"/>
        <v>29.846686107183537</v>
      </c>
      <c r="W1250" s="178">
        <f t="shared" si="470"/>
        <v>25.379075298036227</v>
      </c>
      <c r="X1250" s="178">
        <f t="shared" si="470"/>
        <v>25.379075298036227</v>
      </c>
      <c r="Y1250" s="178">
        <f t="shared" si="470"/>
        <v>25.379075298036231</v>
      </c>
      <c r="Z1250" s="178">
        <f t="shared" si="470"/>
        <v>25.379075298036234</v>
      </c>
      <c r="AA1250" s="178">
        <f t="shared" si="470"/>
        <v>25.379075298036234</v>
      </c>
      <c r="AB1250" s="178">
        <f t="shared" si="470"/>
        <v>25.379075298036234</v>
      </c>
      <c r="AC1250" s="178">
        <f t="shared" si="470"/>
        <v>25.379075298036227</v>
      </c>
      <c r="AD1250" s="178">
        <f t="shared" si="470"/>
        <v>26.165287901132054</v>
      </c>
      <c r="AE1250" s="178">
        <f t="shared" si="470"/>
        <v>13.139173029841539</v>
      </c>
      <c r="AF1250" s="178">
        <f t="shared" si="470"/>
        <v>-2.5579538487363605E-16</v>
      </c>
      <c r="AG1250" s="178">
        <f t="shared" si="470"/>
        <v>-2.5579538487363605E-16</v>
      </c>
      <c r="AH1250" s="178">
        <f t="shared" si="470"/>
        <v>-2.5579538487363605E-16</v>
      </c>
      <c r="AI1250" s="178">
        <f t="shared" si="470"/>
        <v>-2.5579538487363605E-16</v>
      </c>
    </row>
    <row r="1251" spans="1:35" s="162" customFormat="1" x14ac:dyDescent="0.35">
      <c r="A1251" s="35"/>
      <c r="B1251" s="35"/>
      <c r="C1251" s="160"/>
      <c r="D1251" s="161"/>
      <c r="E1251" s="162" t="s">
        <v>1413</v>
      </c>
      <c r="F1251" s="162" t="s">
        <v>88</v>
      </c>
      <c r="G1251" s="433">
        <f>SUM(K1250:AI1250)</f>
        <v>357.42930515873229</v>
      </c>
      <c r="H1251" s="163"/>
      <c r="I1251" s="433"/>
      <c r="J1251" s="433"/>
      <c r="K1251" s="433"/>
      <c r="L1251" s="433"/>
      <c r="M1251" s="433"/>
      <c r="N1251" s="433"/>
      <c r="O1251" s="433"/>
      <c r="P1251" s="433"/>
      <c r="Q1251" s="433"/>
      <c r="R1251" s="433"/>
      <c r="S1251" s="433"/>
      <c r="T1251" s="433"/>
      <c r="U1251" s="433"/>
      <c r="V1251" s="433"/>
      <c r="W1251" s="433"/>
      <c r="X1251" s="433"/>
      <c r="Y1251" s="433"/>
      <c r="Z1251" s="433"/>
      <c r="AA1251" s="433"/>
      <c r="AB1251" s="433"/>
      <c r="AC1251" s="433"/>
      <c r="AD1251" s="433"/>
      <c r="AE1251" s="433"/>
      <c r="AF1251" s="433"/>
      <c r="AG1251" s="433"/>
      <c r="AH1251" s="433"/>
      <c r="AI1251" s="433"/>
    </row>
    <row r="1252" spans="1:35" s="84" customFormat="1" x14ac:dyDescent="0.35">
      <c r="A1252" s="4"/>
      <c r="B1252" s="4"/>
      <c r="C1252" s="80"/>
      <c r="D1252" s="81"/>
      <c r="G1252" s="147"/>
      <c r="H1252" s="147"/>
      <c r="I1252" s="178"/>
      <c r="J1252" s="178"/>
      <c r="K1252" s="178"/>
      <c r="L1252" s="178"/>
      <c r="M1252" s="178"/>
      <c r="N1252" s="178"/>
      <c r="O1252" s="178"/>
      <c r="P1252" s="178"/>
      <c r="Q1252" s="178"/>
      <c r="R1252" s="178"/>
      <c r="S1252" s="178"/>
      <c r="T1252" s="178"/>
      <c r="U1252" s="178"/>
      <c r="V1252" s="178"/>
      <c r="W1252" s="178"/>
      <c r="X1252" s="178"/>
      <c r="Y1252" s="178"/>
      <c r="Z1252" s="178"/>
      <c r="AA1252" s="178"/>
      <c r="AB1252" s="178"/>
      <c r="AC1252" s="178"/>
      <c r="AD1252" s="178"/>
      <c r="AE1252" s="178"/>
      <c r="AF1252" s="178"/>
      <c r="AG1252" s="178"/>
      <c r="AH1252" s="178"/>
      <c r="AI1252" s="178"/>
    </row>
    <row r="1253" spans="1:35" s="84" customFormat="1" x14ac:dyDescent="0.35">
      <c r="A1253" s="4"/>
      <c r="B1253" s="4"/>
      <c r="C1253" s="80"/>
      <c r="D1253" s="81" t="s">
        <v>513</v>
      </c>
      <c r="G1253" s="147"/>
      <c r="H1253" s="147"/>
      <c r="I1253" s="178"/>
      <c r="J1253" s="178"/>
      <c r="K1253" s="178"/>
      <c r="L1253" s="178"/>
      <c r="M1253" s="178"/>
      <c r="N1253" s="178"/>
      <c r="O1253" s="178"/>
      <c r="P1253" s="178"/>
      <c r="Q1253" s="178"/>
      <c r="R1253" s="178"/>
      <c r="S1253" s="178"/>
      <c r="T1253" s="178"/>
      <c r="U1253" s="178"/>
      <c r="V1253" s="178"/>
      <c r="W1253" s="178"/>
      <c r="X1253" s="178"/>
      <c r="Y1253" s="178"/>
      <c r="Z1253" s="178"/>
      <c r="AA1253" s="178"/>
      <c r="AB1253" s="178"/>
      <c r="AC1253" s="178"/>
      <c r="AD1253" s="178"/>
      <c r="AE1253" s="178"/>
      <c r="AF1253" s="178"/>
      <c r="AG1253" s="178"/>
      <c r="AH1253" s="178"/>
      <c r="AI1253" s="178"/>
    </row>
    <row r="1254" spans="1:35" s="84" customFormat="1" x14ac:dyDescent="0.35">
      <c r="A1254" s="4"/>
      <c r="B1254" s="4"/>
      <c r="C1254" s="80"/>
      <c r="D1254" s="81"/>
      <c r="E1254" s="84" t="str">
        <f>E$1247</f>
        <v>Project net cash flow (benchmark)</v>
      </c>
      <c r="F1254" s="84" t="str">
        <f>F$1247</f>
        <v>M$</v>
      </c>
      <c r="G1254" s="147"/>
      <c r="H1254" s="147"/>
      <c r="I1254" s="178">
        <f>I$1247</f>
        <v>357.42930515873229</v>
      </c>
      <c r="J1254" s="178"/>
      <c r="K1254" s="178">
        <f t="shared" ref="K1254:AI1254" si="471">K$1247</f>
        <v>-91.848250000000007</v>
      </c>
      <c r="L1254" s="178">
        <f t="shared" si="471"/>
        <v>-86.848250000000007</v>
      </c>
      <c r="M1254" s="178">
        <f t="shared" si="471"/>
        <v>13.519554536422207</v>
      </c>
      <c r="N1254" s="178">
        <f t="shared" si="471"/>
        <v>36.743484600057521</v>
      </c>
      <c r="O1254" s="178">
        <f t="shared" si="471"/>
        <v>36.896806028628951</v>
      </c>
      <c r="P1254" s="178">
        <f t="shared" si="471"/>
        <v>37.050127457200375</v>
      </c>
      <c r="Q1254" s="178">
        <f t="shared" si="471"/>
        <v>34.277690404500234</v>
      </c>
      <c r="R1254" s="178">
        <f t="shared" si="471"/>
        <v>33.382988319610526</v>
      </c>
      <c r="S1254" s="178">
        <f t="shared" si="471"/>
        <v>33.124309905893455</v>
      </c>
      <c r="T1254" s="178">
        <f t="shared" si="471"/>
        <v>32.867697315414546</v>
      </c>
      <c r="U1254" s="178">
        <f t="shared" si="471"/>
        <v>31.45847246659369</v>
      </c>
      <c r="V1254" s="178">
        <f t="shared" si="471"/>
        <v>29.846686107183537</v>
      </c>
      <c r="W1254" s="178">
        <f t="shared" si="471"/>
        <v>25.379075298036227</v>
      </c>
      <c r="X1254" s="178">
        <f t="shared" si="471"/>
        <v>25.379075298036227</v>
      </c>
      <c r="Y1254" s="178">
        <f t="shared" si="471"/>
        <v>25.379075298036231</v>
      </c>
      <c r="Z1254" s="178">
        <f t="shared" si="471"/>
        <v>25.379075298036234</v>
      </c>
      <c r="AA1254" s="178">
        <f t="shared" si="471"/>
        <v>25.379075298036234</v>
      </c>
      <c r="AB1254" s="178">
        <f t="shared" si="471"/>
        <v>25.379075298036234</v>
      </c>
      <c r="AC1254" s="178">
        <f t="shared" si="471"/>
        <v>25.379075298036227</v>
      </c>
      <c r="AD1254" s="178">
        <f t="shared" si="471"/>
        <v>26.165287901132054</v>
      </c>
      <c r="AE1254" s="178">
        <f t="shared" si="471"/>
        <v>13.139173029841539</v>
      </c>
      <c r="AF1254" s="178">
        <f t="shared" si="471"/>
        <v>-2.5579538487363605E-16</v>
      </c>
      <c r="AG1254" s="178">
        <f t="shared" si="471"/>
        <v>-2.5579538487363605E-16</v>
      </c>
      <c r="AH1254" s="178">
        <f t="shared" si="471"/>
        <v>-2.5579538487363605E-16</v>
      </c>
      <c r="AI1254" s="178">
        <f t="shared" si="471"/>
        <v>-2.5579538487363605E-16</v>
      </c>
    </row>
    <row r="1255" spans="1:35" s="162" customFormat="1" x14ac:dyDescent="0.35">
      <c r="A1255" s="35"/>
      <c r="B1255" s="35"/>
      <c r="C1255" s="160"/>
      <c r="D1255" s="161"/>
      <c r="E1255" s="162" t="s">
        <v>300</v>
      </c>
      <c r="F1255" s="162" t="s">
        <v>88</v>
      </c>
      <c r="G1255" s="163"/>
      <c r="H1255" s="163"/>
      <c r="I1255" s="433"/>
      <c r="J1255" s="433"/>
      <c r="K1255" s="433">
        <f>K1254+J1255</f>
        <v>-91.848250000000007</v>
      </c>
      <c r="L1255" s="433">
        <f t="shared" ref="L1255:AI1255" si="472">L1254+K1255</f>
        <v>-178.69650000000001</v>
      </c>
      <c r="M1255" s="433">
        <f t="shared" si="472"/>
        <v>-165.17694546357779</v>
      </c>
      <c r="N1255" s="433">
        <f t="shared" si="472"/>
        <v>-128.43346086352028</v>
      </c>
      <c r="O1255" s="433">
        <f t="shared" si="472"/>
        <v>-91.536654834891323</v>
      </c>
      <c r="P1255" s="433">
        <f t="shared" si="472"/>
        <v>-54.486527377690948</v>
      </c>
      <c r="Q1255" s="433">
        <f t="shared" si="472"/>
        <v>-20.208836973190714</v>
      </c>
      <c r="R1255" s="433">
        <f t="shared" si="472"/>
        <v>13.174151346419812</v>
      </c>
      <c r="S1255" s="433">
        <f t="shared" si="472"/>
        <v>46.298461252313267</v>
      </c>
      <c r="T1255" s="433">
        <f t="shared" si="472"/>
        <v>79.16615856772782</v>
      </c>
      <c r="U1255" s="433">
        <f t="shared" si="472"/>
        <v>110.62463103432151</v>
      </c>
      <c r="V1255" s="433">
        <f t="shared" si="472"/>
        <v>140.47131714150504</v>
      </c>
      <c r="W1255" s="433">
        <f t="shared" si="472"/>
        <v>165.85039243954128</v>
      </c>
      <c r="X1255" s="433">
        <f t="shared" si="472"/>
        <v>191.22946773757752</v>
      </c>
      <c r="Y1255" s="433">
        <f t="shared" si="472"/>
        <v>216.60854303561376</v>
      </c>
      <c r="Z1255" s="433">
        <f t="shared" si="472"/>
        <v>241.98761833365</v>
      </c>
      <c r="AA1255" s="433">
        <f t="shared" si="472"/>
        <v>267.36669363168625</v>
      </c>
      <c r="AB1255" s="433">
        <f t="shared" si="472"/>
        <v>292.74576892972249</v>
      </c>
      <c r="AC1255" s="433">
        <f t="shared" si="472"/>
        <v>318.12484422775873</v>
      </c>
      <c r="AD1255" s="433">
        <f t="shared" si="472"/>
        <v>344.29013212889078</v>
      </c>
      <c r="AE1255" s="433">
        <f t="shared" si="472"/>
        <v>357.42930515873229</v>
      </c>
      <c r="AF1255" s="433">
        <f t="shared" si="472"/>
        <v>357.42930515873229</v>
      </c>
      <c r="AG1255" s="433">
        <f t="shared" si="472"/>
        <v>357.42930515873229</v>
      </c>
      <c r="AH1255" s="433">
        <f t="shared" si="472"/>
        <v>357.42930515873229</v>
      </c>
      <c r="AI1255" s="433">
        <f t="shared" si="472"/>
        <v>357.42930515873229</v>
      </c>
    </row>
    <row r="1256" spans="1:35" s="84" customFormat="1" x14ac:dyDescent="0.35">
      <c r="A1256" s="4"/>
      <c r="B1256" s="4"/>
      <c r="C1256" s="80"/>
      <c r="D1256" s="81"/>
      <c r="G1256" s="147"/>
      <c r="H1256" s="147"/>
      <c r="I1256" s="178"/>
      <c r="J1256" s="178"/>
      <c r="K1256" s="178"/>
      <c r="L1256" s="178"/>
      <c r="M1256" s="178"/>
      <c r="N1256" s="178"/>
      <c r="O1256" s="178"/>
      <c r="P1256" s="178"/>
      <c r="Q1256" s="178"/>
      <c r="R1256" s="178"/>
      <c r="S1256" s="178"/>
      <c r="T1256" s="178"/>
      <c r="U1256" s="178"/>
      <c r="V1256" s="178"/>
      <c r="W1256" s="178"/>
      <c r="X1256" s="178"/>
      <c r="Y1256" s="178"/>
      <c r="Z1256" s="178"/>
      <c r="AA1256" s="178"/>
      <c r="AB1256" s="178"/>
      <c r="AC1256" s="178"/>
      <c r="AD1256" s="178"/>
      <c r="AE1256" s="178"/>
      <c r="AF1256" s="178"/>
      <c r="AG1256" s="178"/>
      <c r="AH1256" s="178"/>
      <c r="AI1256" s="178"/>
    </row>
    <row r="1257" spans="1:35" s="84" customFormat="1" x14ac:dyDescent="0.35">
      <c r="A1257" s="4"/>
      <c r="B1257" s="4"/>
      <c r="C1257" s="80"/>
      <c r="D1257" s="81" t="s">
        <v>941</v>
      </c>
      <c r="G1257" s="147"/>
      <c r="H1257" s="147"/>
      <c r="I1257" s="178"/>
      <c r="J1257" s="178"/>
      <c r="K1257" s="178"/>
      <c r="L1257" s="178"/>
      <c r="M1257" s="178"/>
      <c r="N1257" s="178"/>
      <c r="O1257" s="178"/>
      <c r="P1257" s="178"/>
      <c r="Q1257" s="178"/>
      <c r="R1257" s="178"/>
      <c r="S1257" s="178"/>
      <c r="T1257" s="178"/>
      <c r="U1257" s="178"/>
      <c r="V1257" s="178"/>
      <c r="W1257" s="178"/>
      <c r="X1257" s="178"/>
      <c r="Y1257" s="178"/>
      <c r="Z1257" s="178"/>
      <c r="AA1257" s="178"/>
      <c r="AB1257" s="178"/>
      <c r="AC1257" s="178"/>
      <c r="AD1257" s="178"/>
      <c r="AE1257" s="178"/>
      <c r="AF1257" s="178"/>
      <c r="AG1257" s="178"/>
      <c r="AH1257" s="178"/>
      <c r="AI1257" s="178"/>
    </row>
    <row r="1258" spans="1:35" s="84" customFormat="1" x14ac:dyDescent="0.35">
      <c r="A1258" s="4"/>
      <c r="B1258" s="4"/>
      <c r="C1258" s="80"/>
      <c r="D1258" s="81"/>
      <c r="E1258" s="84" t="str">
        <f>E$1255</f>
        <v>Cumulative project net cash flow (benchmark)</v>
      </c>
      <c r="F1258" s="84" t="str">
        <f>F$1255</f>
        <v>M$</v>
      </c>
      <c r="G1258" s="147"/>
      <c r="H1258" s="147"/>
      <c r="I1258" s="178"/>
      <c r="J1258" s="178"/>
      <c r="K1258" s="178">
        <f t="shared" ref="K1258:AI1258" si="473">K$1255</f>
        <v>-91.848250000000007</v>
      </c>
      <c r="L1258" s="178">
        <f t="shared" si="473"/>
        <v>-178.69650000000001</v>
      </c>
      <c r="M1258" s="178">
        <f t="shared" si="473"/>
        <v>-165.17694546357779</v>
      </c>
      <c r="N1258" s="178">
        <f t="shared" si="473"/>
        <v>-128.43346086352028</v>
      </c>
      <c r="O1258" s="178">
        <f t="shared" si="473"/>
        <v>-91.536654834891323</v>
      </c>
      <c r="P1258" s="178">
        <f t="shared" si="473"/>
        <v>-54.486527377690948</v>
      </c>
      <c r="Q1258" s="178">
        <f t="shared" si="473"/>
        <v>-20.208836973190714</v>
      </c>
      <c r="R1258" s="178">
        <f t="shared" si="473"/>
        <v>13.174151346419812</v>
      </c>
      <c r="S1258" s="178">
        <f t="shared" si="473"/>
        <v>46.298461252313267</v>
      </c>
      <c r="T1258" s="178">
        <f t="shared" si="473"/>
        <v>79.16615856772782</v>
      </c>
      <c r="U1258" s="178">
        <f t="shared" si="473"/>
        <v>110.62463103432151</v>
      </c>
      <c r="V1258" s="178">
        <f t="shared" si="473"/>
        <v>140.47131714150504</v>
      </c>
      <c r="W1258" s="178">
        <f t="shared" si="473"/>
        <v>165.85039243954128</v>
      </c>
      <c r="X1258" s="178">
        <f t="shared" si="473"/>
        <v>191.22946773757752</v>
      </c>
      <c r="Y1258" s="178">
        <f t="shared" si="473"/>
        <v>216.60854303561376</v>
      </c>
      <c r="Z1258" s="178">
        <f t="shared" si="473"/>
        <v>241.98761833365</v>
      </c>
      <c r="AA1258" s="178">
        <f t="shared" si="473"/>
        <v>267.36669363168625</v>
      </c>
      <c r="AB1258" s="178">
        <f t="shared" si="473"/>
        <v>292.74576892972249</v>
      </c>
      <c r="AC1258" s="178">
        <f t="shared" si="473"/>
        <v>318.12484422775873</v>
      </c>
      <c r="AD1258" s="178">
        <f t="shared" si="473"/>
        <v>344.29013212889078</v>
      </c>
      <c r="AE1258" s="178">
        <f t="shared" si="473"/>
        <v>357.42930515873229</v>
      </c>
      <c r="AF1258" s="178">
        <f t="shared" si="473"/>
        <v>357.42930515873229</v>
      </c>
      <c r="AG1258" s="178">
        <f t="shared" si="473"/>
        <v>357.42930515873229</v>
      </c>
      <c r="AH1258" s="178">
        <f t="shared" si="473"/>
        <v>357.42930515873229</v>
      </c>
      <c r="AI1258" s="178">
        <f t="shared" si="473"/>
        <v>357.42930515873229</v>
      </c>
    </row>
    <row r="1259" spans="1:35" s="84" customFormat="1" x14ac:dyDescent="0.35">
      <c r="A1259" s="4"/>
      <c r="B1259" s="4"/>
      <c r="C1259" s="80"/>
      <c r="D1259" s="81"/>
      <c r="E1259" s="84" t="s">
        <v>945</v>
      </c>
      <c r="F1259" s="84" t="s">
        <v>43</v>
      </c>
      <c r="G1259" s="147"/>
      <c r="H1259" s="147"/>
      <c r="I1259" s="147">
        <f>SUM(K1259:AI1259)</f>
        <v>7</v>
      </c>
      <c r="J1259" s="147"/>
      <c r="K1259" s="147">
        <f>IF(K1258&lt;0,1,0)</f>
        <v>1</v>
      </c>
      <c r="L1259" s="147">
        <f t="shared" ref="L1259:AI1259" si="474">IF(L1258&lt;0,1,0)</f>
        <v>1</v>
      </c>
      <c r="M1259" s="147">
        <f t="shared" si="474"/>
        <v>1</v>
      </c>
      <c r="N1259" s="147">
        <f t="shared" si="474"/>
        <v>1</v>
      </c>
      <c r="O1259" s="147">
        <f t="shared" si="474"/>
        <v>1</v>
      </c>
      <c r="P1259" s="147">
        <f t="shared" si="474"/>
        <v>1</v>
      </c>
      <c r="Q1259" s="147">
        <f t="shared" si="474"/>
        <v>1</v>
      </c>
      <c r="R1259" s="147">
        <f t="shared" si="474"/>
        <v>0</v>
      </c>
      <c r="S1259" s="147">
        <f t="shared" si="474"/>
        <v>0</v>
      </c>
      <c r="T1259" s="147">
        <f t="shared" si="474"/>
        <v>0</v>
      </c>
      <c r="U1259" s="147">
        <f t="shared" si="474"/>
        <v>0</v>
      </c>
      <c r="V1259" s="147">
        <f t="shared" si="474"/>
        <v>0</v>
      </c>
      <c r="W1259" s="147">
        <f t="shared" si="474"/>
        <v>0</v>
      </c>
      <c r="X1259" s="147">
        <f t="shared" si="474"/>
        <v>0</v>
      </c>
      <c r="Y1259" s="147">
        <f t="shared" si="474"/>
        <v>0</v>
      </c>
      <c r="Z1259" s="147">
        <f t="shared" si="474"/>
        <v>0</v>
      </c>
      <c r="AA1259" s="147">
        <f t="shared" si="474"/>
        <v>0</v>
      </c>
      <c r="AB1259" s="147">
        <f t="shared" si="474"/>
        <v>0</v>
      </c>
      <c r="AC1259" s="147">
        <f t="shared" si="474"/>
        <v>0</v>
      </c>
      <c r="AD1259" s="147">
        <f t="shared" si="474"/>
        <v>0</v>
      </c>
      <c r="AE1259" s="147">
        <f t="shared" si="474"/>
        <v>0</v>
      </c>
      <c r="AF1259" s="147">
        <f t="shared" si="474"/>
        <v>0</v>
      </c>
      <c r="AG1259" s="147">
        <f t="shared" si="474"/>
        <v>0</v>
      </c>
      <c r="AH1259" s="147">
        <f t="shared" si="474"/>
        <v>0</v>
      </c>
      <c r="AI1259" s="147">
        <f t="shared" si="474"/>
        <v>0</v>
      </c>
    </row>
    <row r="1260" spans="1:35" s="84" customFormat="1" x14ac:dyDescent="0.35">
      <c r="A1260" s="4"/>
      <c r="B1260" s="4"/>
      <c r="C1260" s="80"/>
      <c r="D1260" s="81"/>
      <c r="G1260" s="147"/>
      <c r="H1260" s="147"/>
      <c r="I1260" s="178"/>
      <c r="J1260" s="178"/>
      <c r="K1260" s="178"/>
      <c r="L1260" s="178"/>
      <c r="M1260" s="178"/>
      <c r="N1260" s="178"/>
      <c r="O1260" s="178"/>
      <c r="P1260" s="178"/>
      <c r="Q1260" s="178"/>
      <c r="R1260" s="178"/>
      <c r="S1260" s="178"/>
      <c r="T1260" s="178"/>
      <c r="U1260" s="178"/>
      <c r="V1260" s="178"/>
      <c r="W1260" s="178"/>
      <c r="X1260" s="178"/>
      <c r="Y1260" s="178"/>
      <c r="Z1260" s="178"/>
      <c r="AA1260" s="178"/>
      <c r="AB1260" s="178"/>
      <c r="AC1260" s="178"/>
      <c r="AD1260" s="178"/>
      <c r="AE1260" s="178"/>
      <c r="AF1260" s="178"/>
      <c r="AG1260" s="178"/>
      <c r="AH1260" s="178"/>
      <c r="AI1260" s="178"/>
    </row>
    <row r="1261" spans="1:35" s="84" customFormat="1" x14ac:dyDescent="0.35">
      <c r="A1261" s="4"/>
      <c r="B1261" s="4"/>
      <c r="C1261" s="80"/>
      <c r="D1261" s="81" t="s">
        <v>942</v>
      </c>
      <c r="G1261" s="147"/>
      <c r="H1261" s="147"/>
      <c r="I1261" s="178"/>
      <c r="J1261" s="178"/>
      <c r="K1261" s="178"/>
      <c r="L1261" s="178"/>
      <c r="M1261" s="178"/>
      <c r="N1261" s="178"/>
      <c r="O1261" s="178"/>
      <c r="P1261" s="178"/>
      <c r="Q1261" s="178"/>
      <c r="R1261" s="178"/>
      <c r="S1261" s="178"/>
      <c r="T1261" s="178"/>
      <c r="U1261" s="178"/>
      <c r="V1261" s="178"/>
      <c r="W1261" s="178"/>
      <c r="X1261" s="178"/>
      <c r="Y1261" s="178"/>
      <c r="Z1261" s="178"/>
      <c r="AA1261" s="178"/>
      <c r="AB1261" s="178"/>
      <c r="AC1261" s="178"/>
      <c r="AD1261" s="178"/>
      <c r="AE1261" s="178"/>
      <c r="AF1261" s="178"/>
      <c r="AG1261" s="178"/>
      <c r="AH1261" s="178"/>
      <c r="AI1261" s="178"/>
    </row>
    <row r="1262" spans="1:35" s="84" customFormat="1" x14ac:dyDescent="0.35">
      <c r="A1262" s="4"/>
      <c r="B1262" s="4"/>
      <c r="C1262" s="80"/>
      <c r="D1262" s="81"/>
      <c r="E1262" s="84" t="str">
        <f>E$1259</f>
        <v>Real terms project payback period flag (benchmark)</v>
      </c>
      <c r="F1262" s="84" t="str">
        <f>F$1259</f>
        <v>flag</v>
      </c>
      <c r="G1262" s="147"/>
      <c r="H1262" s="147"/>
      <c r="I1262" s="84">
        <f>I$1259</f>
        <v>7</v>
      </c>
      <c r="J1262" s="178"/>
      <c r="K1262" s="84">
        <f t="shared" ref="K1262:AI1262" si="475">K$1259</f>
        <v>1</v>
      </c>
      <c r="L1262" s="84">
        <f t="shared" si="475"/>
        <v>1</v>
      </c>
      <c r="M1262" s="84">
        <f t="shared" si="475"/>
        <v>1</v>
      </c>
      <c r="N1262" s="84">
        <f t="shared" si="475"/>
        <v>1</v>
      </c>
      <c r="O1262" s="84">
        <f t="shared" si="475"/>
        <v>1</v>
      </c>
      <c r="P1262" s="84">
        <f t="shared" si="475"/>
        <v>1</v>
      </c>
      <c r="Q1262" s="84">
        <f t="shared" si="475"/>
        <v>1</v>
      </c>
      <c r="R1262" s="84">
        <f t="shared" si="475"/>
        <v>0</v>
      </c>
      <c r="S1262" s="84">
        <f t="shared" si="475"/>
        <v>0</v>
      </c>
      <c r="T1262" s="84">
        <f t="shared" si="475"/>
        <v>0</v>
      </c>
      <c r="U1262" s="84">
        <f t="shared" si="475"/>
        <v>0</v>
      </c>
      <c r="V1262" s="84">
        <f t="shared" si="475"/>
        <v>0</v>
      </c>
      <c r="W1262" s="84">
        <f t="shared" si="475"/>
        <v>0</v>
      </c>
      <c r="X1262" s="84">
        <f t="shared" si="475"/>
        <v>0</v>
      </c>
      <c r="Y1262" s="84">
        <f t="shared" si="475"/>
        <v>0</v>
      </c>
      <c r="Z1262" s="84">
        <f t="shared" si="475"/>
        <v>0</v>
      </c>
      <c r="AA1262" s="84">
        <f t="shared" si="475"/>
        <v>0</v>
      </c>
      <c r="AB1262" s="84">
        <f t="shared" si="475"/>
        <v>0</v>
      </c>
      <c r="AC1262" s="84">
        <f t="shared" si="475"/>
        <v>0</v>
      </c>
      <c r="AD1262" s="84">
        <f t="shared" si="475"/>
        <v>0</v>
      </c>
      <c r="AE1262" s="84">
        <f t="shared" si="475"/>
        <v>0</v>
      </c>
      <c r="AF1262" s="84">
        <f t="shared" si="475"/>
        <v>0</v>
      </c>
      <c r="AG1262" s="84">
        <f t="shared" si="475"/>
        <v>0</v>
      </c>
      <c r="AH1262" s="84">
        <f t="shared" si="475"/>
        <v>0</v>
      </c>
      <c r="AI1262" s="84">
        <f t="shared" si="475"/>
        <v>0</v>
      </c>
    </row>
    <row r="1263" spans="1:35" s="162" customFormat="1" x14ac:dyDescent="0.35">
      <c r="A1263" s="35"/>
      <c r="B1263" s="35"/>
      <c r="C1263" s="160"/>
      <c r="D1263" s="161"/>
      <c r="E1263" s="162" t="s">
        <v>946</v>
      </c>
      <c r="F1263" s="162" t="s">
        <v>32</v>
      </c>
      <c r="G1263" s="163">
        <f>SUM(K1262:AI1262)</f>
        <v>7</v>
      </c>
      <c r="H1263" s="163"/>
      <c r="I1263" s="433"/>
      <c r="J1263" s="433"/>
      <c r="K1263" s="433"/>
      <c r="L1263" s="433"/>
      <c r="M1263" s="433"/>
      <c r="N1263" s="433"/>
      <c r="O1263" s="433"/>
      <c r="P1263" s="433"/>
      <c r="Q1263" s="433"/>
      <c r="R1263" s="433"/>
      <c r="S1263" s="433"/>
      <c r="T1263" s="433"/>
      <c r="U1263" s="433"/>
      <c r="V1263" s="433"/>
      <c r="W1263" s="433"/>
      <c r="X1263" s="433"/>
      <c r="Y1263" s="433"/>
      <c r="Z1263" s="433"/>
      <c r="AA1263" s="433"/>
      <c r="AB1263" s="433"/>
      <c r="AC1263" s="433"/>
      <c r="AD1263" s="433"/>
      <c r="AE1263" s="433"/>
      <c r="AF1263" s="433"/>
      <c r="AG1263" s="433"/>
      <c r="AH1263" s="433"/>
      <c r="AI1263" s="433"/>
    </row>
    <row r="1264" spans="1:35" s="84" customFormat="1" x14ac:dyDescent="0.35">
      <c r="A1264" s="4"/>
      <c r="B1264" s="4"/>
      <c r="C1264" s="80"/>
      <c r="D1264" s="81"/>
      <c r="G1264" s="147"/>
      <c r="H1264" s="147"/>
      <c r="I1264" s="178"/>
      <c r="J1264" s="178"/>
      <c r="K1264" s="178"/>
      <c r="L1264" s="178"/>
      <c r="M1264" s="178"/>
      <c r="N1264" s="178"/>
      <c r="O1264" s="178"/>
      <c r="P1264" s="178"/>
      <c r="Q1264" s="178"/>
      <c r="R1264" s="178"/>
      <c r="S1264" s="178"/>
      <c r="T1264" s="178"/>
      <c r="U1264" s="178"/>
      <c r="V1264" s="178"/>
      <c r="W1264" s="178"/>
      <c r="X1264" s="178"/>
      <c r="Y1264" s="178"/>
      <c r="Z1264" s="178"/>
      <c r="AA1264" s="178"/>
      <c r="AB1264" s="178"/>
      <c r="AC1264" s="178"/>
      <c r="AD1264" s="178"/>
      <c r="AE1264" s="178"/>
      <c r="AF1264" s="178"/>
      <c r="AG1264" s="178"/>
      <c r="AH1264" s="178"/>
      <c r="AI1264" s="178"/>
    </row>
    <row r="1265" spans="1:35" s="84" customFormat="1" x14ac:dyDescent="0.35">
      <c r="A1265" s="4"/>
      <c r="B1265" s="4"/>
      <c r="C1265" s="80"/>
      <c r="D1265" s="81" t="s">
        <v>174</v>
      </c>
      <c r="G1265" s="147"/>
      <c r="H1265" s="147"/>
      <c r="I1265" s="178"/>
      <c r="J1265" s="178"/>
      <c r="K1265" s="178"/>
      <c r="L1265" s="178"/>
      <c r="M1265" s="178"/>
      <c r="N1265" s="178"/>
      <c r="O1265" s="178"/>
      <c r="P1265" s="178"/>
      <c r="Q1265" s="178"/>
      <c r="R1265" s="178"/>
      <c r="S1265" s="178"/>
      <c r="T1265" s="178"/>
      <c r="U1265" s="178"/>
      <c r="V1265" s="178"/>
      <c r="W1265" s="178"/>
      <c r="X1265" s="178"/>
      <c r="Y1265" s="178"/>
      <c r="Z1265" s="178"/>
      <c r="AA1265" s="178"/>
      <c r="AB1265" s="178"/>
      <c r="AC1265" s="178"/>
      <c r="AD1265" s="178"/>
      <c r="AE1265" s="178"/>
      <c r="AF1265" s="178"/>
      <c r="AG1265" s="178"/>
      <c r="AH1265" s="178"/>
      <c r="AI1265" s="178"/>
    </row>
    <row r="1266" spans="1:35" s="84" customFormat="1" x14ac:dyDescent="0.35">
      <c r="A1266" s="4"/>
      <c r="B1266" s="4"/>
      <c r="C1266" s="80"/>
      <c r="D1266" s="81"/>
      <c r="E1266" s="84" t="str">
        <f>E$1247</f>
        <v>Project net cash flow (benchmark)</v>
      </c>
      <c r="F1266" s="84" t="str">
        <f>F$1247</f>
        <v>M$</v>
      </c>
      <c r="G1266" s="147"/>
      <c r="H1266" s="147"/>
      <c r="I1266" s="178">
        <f>I$1247</f>
        <v>357.42930515873229</v>
      </c>
      <c r="J1266" s="178"/>
      <c r="K1266" s="178">
        <f t="shared" ref="K1266:AI1266" si="476">K$1247</f>
        <v>-91.848250000000007</v>
      </c>
      <c r="L1266" s="178">
        <f t="shared" si="476"/>
        <v>-86.848250000000007</v>
      </c>
      <c r="M1266" s="178">
        <f t="shared" si="476"/>
        <v>13.519554536422207</v>
      </c>
      <c r="N1266" s="178">
        <f t="shared" si="476"/>
        <v>36.743484600057521</v>
      </c>
      <c r="O1266" s="178">
        <f t="shared" si="476"/>
        <v>36.896806028628951</v>
      </c>
      <c r="P1266" s="178">
        <f t="shared" si="476"/>
        <v>37.050127457200375</v>
      </c>
      <c r="Q1266" s="178">
        <f t="shared" si="476"/>
        <v>34.277690404500234</v>
      </c>
      <c r="R1266" s="178">
        <f t="shared" si="476"/>
        <v>33.382988319610526</v>
      </c>
      <c r="S1266" s="178">
        <f t="shared" si="476"/>
        <v>33.124309905893455</v>
      </c>
      <c r="T1266" s="178">
        <f t="shared" si="476"/>
        <v>32.867697315414546</v>
      </c>
      <c r="U1266" s="178">
        <f t="shared" si="476"/>
        <v>31.45847246659369</v>
      </c>
      <c r="V1266" s="178">
        <f t="shared" si="476"/>
        <v>29.846686107183537</v>
      </c>
      <c r="W1266" s="178">
        <f t="shared" si="476"/>
        <v>25.379075298036227</v>
      </c>
      <c r="X1266" s="178">
        <f t="shared" si="476"/>
        <v>25.379075298036227</v>
      </c>
      <c r="Y1266" s="178">
        <f t="shared" si="476"/>
        <v>25.379075298036231</v>
      </c>
      <c r="Z1266" s="178">
        <f t="shared" si="476"/>
        <v>25.379075298036234</v>
      </c>
      <c r="AA1266" s="178">
        <f t="shared" si="476"/>
        <v>25.379075298036234</v>
      </c>
      <c r="AB1266" s="178">
        <f t="shared" si="476"/>
        <v>25.379075298036234</v>
      </c>
      <c r="AC1266" s="178">
        <f t="shared" si="476"/>
        <v>25.379075298036227</v>
      </c>
      <c r="AD1266" s="178">
        <f t="shared" si="476"/>
        <v>26.165287901132054</v>
      </c>
      <c r="AE1266" s="178">
        <f t="shared" si="476"/>
        <v>13.139173029841539</v>
      </c>
      <c r="AF1266" s="178">
        <f t="shared" si="476"/>
        <v>-2.5579538487363605E-16</v>
      </c>
      <c r="AG1266" s="178">
        <f t="shared" si="476"/>
        <v>-2.5579538487363605E-16</v>
      </c>
      <c r="AH1266" s="178">
        <f t="shared" si="476"/>
        <v>-2.5579538487363605E-16</v>
      </c>
      <c r="AI1266" s="178">
        <f t="shared" si="476"/>
        <v>-2.5579538487363605E-16</v>
      </c>
    </row>
    <row r="1267" spans="1:35" s="162" customFormat="1" x14ac:dyDescent="0.35">
      <c r="A1267" s="35"/>
      <c r="B1267" s="35"/>
      <c r="C1267" s="160"/>
      <c r="D1267" s="161"/>
      <c r="E1267" s="162" t="s">
        <v>238</v>
      </c>
      <c r="F1267" s="162" t="s">
        <v>10</v>
      </c>
      <c r="G1267" s="432">
        <f>IRR(K1266:AI1266)</f>
        <v>0.14333429868076619</v>
      </c>
      <c r="H1267" s="163"/>
      <c r="I1267" s="433"/>
      <c r="J1267" s="433"/>
      <c r="K1267" s="433"/>
      <c r="L1267" s="433"/>
      <c r="M1267" s="433"/>
      <c r="N1267" s="433"/>
      <c r="O1267" s="433"/>
      <c r="P1267" s="433"/>
      <c r="Q1267" s="433"/>
      <c r="R1267" s="433"/>
      <c r="S1267" s="433"/>
      <c r="T1267" s="433"/>
      <c r="U1267" s="433"/>
      <c r="V1267" s="433"/>
      <c r="W1267" s="433"/>
      <c r="X1267" s="433"/>
      <c r="Y1267" s="433"/>
      <c r="Z1267" s="433"/>
      <c r="AA1267" s="433"/>
      <c r="AB1267" s="433"/>
      <c r="AC1267" s="433"/>
      <c r="AD1267" s="433"/>
      <c r="AE1267" s="433"/>
      <c r="AF1267" s="433"/>
      <c r="AG1267" s="433"/>
      <c r="AH1267" s="433"/>
      <c r="AI1267" s="433"/>
    </row>
    <row r="1268" spans="1:35" s="84" customFormat="1" x14ac:dyDescent="0.35">
      <c r="A1268" s="4"/>
      <c r="B1268" s="4"/>
      <c r="C1268" s="80"/>
      <c r="D1268" s="81"/>
      <c r="G1268" s="147"/>
      <c r="H1268" s="147"/>
      <c r="I1268" s="178"/>
      <c r="J1268" s="178"/>
      <c r="K1268" s="178"/>
      <c r="L1268" s="178"/>
      <c r="M1268" s="178"/>
      <c r="N1268" s="178"/>
      <c r="O1268" s="178"/>
      <c r="P1268" s="178"/>
      <c r="Q1268" s="178"/>
      <c r="R1268" s="178"/>
      <c r="S1268" s="178"/>
      <c r="T1268" s="178"/>
      <c r="U1268" s="178"/>
      <c r="V1268" s="178"/>
      <c r="W1268" s="178"/>
      <c r="X1268" s="178"/>
      <c r="Y1268" s="178"/>
      <c r="Z1268" s="178"/>
      <c r="AA1268" s="178"/>
      <c r="AB1268" s="178"/>
      <c r="AC1268" s="178"/>
      <c r="AD1268" s="178"/>
      <c r="AE1268" s="178"/>
      <c r="AF1268" s="178"/>
      <c r="AG1268" s="178"/>
      <c r="AH1268" s="178"/>
      <c r="AI1268" s="178"/>
    </row>
    <row r="1269" spans="1:35" s="84" customFormat="1" x14ac:dyDescent="0.35">
      <c r="A1269" s="4"/>
      <c r="B1269" s="4"/>
      <c r="C1269" s="80"/>
      <c r="D1269" s="81" t="s">
        <v>487</v>
      </c>
      <c r="G1269" s="147"/>
      <c r="H1269" s="147"/>
      <c r="I1269" s="178"/>
      <c r="J1269" s="178"/>
      <c r="K1269" s="178"/>
      <c r="L1269" s="178"/>
      <c r="M1269" s="178"/>
      <c r="N1269" s="178"/>
      <c r="O1269" s="178"/>
      <c r="P1269" s="178"/>
      <c r="Q1269" s="178"/>
      <c r="R1269" s="178"/>
      <c r="S1269" s="178"/>
      <c r="T1269" s="178"/>
      <c r="U1269" s="178"/>
      <c r="V1269" s="178"/>
      <c r="W1269" s="178"/>
      <c r="X1269" s="178"/>
      <c r="Y1269" s="178"/>
      <c r="Z1269" s="178"/>
      <c r="AA1269" s="178"/>
      <c r="AB1269" s="178"/>
      <c r="AC1269" s="178"/>
      <c r="AD1269" s="178"/>
      <c r="AE1269" s="178"/>
      <c r="AF1269" s="178"/>
      <c r="AG1269" s="178"/>
      <c r="AH1269" s="178"/>
      <c r="AI1269" s="178"/>
    </row>
    <row r="1270" spans="1:35" s="154" customFormat="1" x14ac:dyDescent="0.35">
      <c r="A1270" s="15"/>
      <c r="B1270" s="15"/>
      <c r="C1270" s="152"/>
      <c r="D1270" s="153"/>
      <c r="E1270" s="224" t="str">
        <f>'T&amp;E'!E$40</f>
        <v>Investor discount factor</v>
      </c>
      <c r="F1270" s="224" t="str">
        <f>'T&amp;E'!F$40</f>
        <v>index</v>
      </c>
      <c r="G1270" s="155"/>
      <c r="H1270" s="155"/>
      <c r="I1270" s="180"/>
      <c r="J1270" s="180"/>
      <c r="K1270" s="203">
        <f>'T&amp;E'!K$40</f>
        <v>1</v>
      </c>
      <c r="L1270" s="203">
        <f>'T&amp;E'!L$40</f>
        <v>0.90909090909090906</v>
      </c>
      <c r="M1270" s="203">
        <f>'T&amp;E'!M$40</f>
        <v>0.82644628099173545</v>
      </c>
      <c r="N1270" s="203">
        <f>'T&amp;E'!N$40</f>
        <v>0.75131480090157754</v>
      </c>
      <c r="O1270" s="203">
        <f>'T&amp;E'!O$40</f>
        <v>0.68301345536507052</v>
      </c>
      <c r="P1270" s="203">
        <f>'T&amp;E'!P$40</f>
        <v>0.62092132305915493</v>
      </c>
      <c r="Q1270" s="203">
        <f>'T&amp;E'!Q$40</f>
        <v>0.56447393005377722</v>
      </c>
      <c r="R1270" s="203">
        <f>'T&amp;E'!R$40</f>
        <v>0.51315811823070645</v>
      </c>
      <c r="S1270" s="203">
        <f>'T&amp;E'!S$40</f>
        <v>0.46650738020973315</v>
      </c>
      <c r="T1270" s="203">
        <f>'T&amp;E'!T$40</f>
        <v>0.42409761837248466</v>
      </c>
      <c r="U1270" s="203">
        <f>'T&amp;E'!U$40</f>
        <v>0.38554328942953148</v>
      </c>
      <c r="V1270" s="203">
        <f>'T&amp;E'!V$40</f>
        <v>0.3504938994813922</v>
      </c>
      <c r="W1270" s="203">
        <f>'T&amp;E'!W$40</f>
        <v>0.31863081771035656</v>
      </c>
      <c r="X1270" s="203">
        <f>'T&amp;E'!X$40</f>
        <v>0.28966437973668779</v>
      </c>
      <c r="Y1270" s="203">
        <f>'T&amp;E'!Y$40</f>
        <v>0.26333125430607973</v>
      </c>
      <c r="Z1270" s="203">
        <f>'T&amp;E'!Z$40</f>
        <v>0.23939204936916339</v>
      </c>
      <c r="AA1270" s="203">
        <f>'T&amp;E'!AA$40</f>
        <v>0.21762913579014853</v>
      </c>
      <c r="AB1270" s="203">
        <f>'T&amp;E'!AB$40</f>
        <v>0.19784466890013502</v>
      </c>
      <c r="AC1270" s="203">
        <f>'T&amp;E'!AC$40</f>
        <v>0.17985878990921364</v>
      </c>
      <c r="AD1270" s="203">
        <f>'T&amp;E'!AD$40</f>
        <v>0.16350799082655781</v>
      </c>
      <c r="AE1270" s="203">
        <f>'T&amp;E'!AE$40</f>
        <v>0.14864362802414349</v>
      </c>
      <c r="AF1270" s="203">
        <f>'T&amp;E'!AF$40</f>
        <v>0.13513057093103953</v>
      </c>
      <c r="AG1270" s="203">
        <f>'T&amp;E'!AG$40</f>
        <v>0.12284597357367227</v>
      </c>
      <c r="AH1270" s="203">
        <f>'T&amp;E'!AH$40</f>
        <v>0.11167815779424752</v>
      </c>
      <c r="AI1270" s="203">
        <f>'T&amp;E'!AI$40</f>
        <v>0.10152559799477048</v>
      </c>
    </row>
    <row r="1271" spans="1:35" s="84" customFormat="1" x14ac:dyDescent="0.35">
      <c r="A1271" s="4"/>
      <c r="B1271" s="4"/>
      <c r="C1271" s="80"/>
      <c r="D1271" s="81"/>
      <c r="E1271" s="84" t="str">
        <f>E$1247</f>
        <v>Project net cash flow (benchmark)</v>
      </c>
      <c r="F1271" s="84" t="str">
        <f>F$1247</f>
        <v>M$</v>
      </c>
      <c r="G1271" s="147"/>
      <c r="H1271" s="147"/>
      <c r="I1271" s="178">
        <f>I$1247</f>
        <v>357.42930515873229</v>
      </c>
      <c r="J1271" s="178"/>
      <c r="K1271" s="178">
        <f t="shared" ref="K1271:AI1271" si="477">K$1247</f>
        <v>-91.848250000000007</v>
      </c>
      <c r="L1271" s="178">
        <f t="shared" si="477"/>
        <v>-86.848250000000007</v>
      </c>
      <c r="M1271" s="178">
        <f t="shared" si="477"/>
        <v>13.519554536422207</v>
      </c>
      <c r="N1271" s="178">
        <f t="shared" si="477"/>
        <v>36.743484600057521</v>
      </c>
      <c r="O1271" s="178">
        <f t="shared" si="477"/>
        <v>36.896806028628951</v>
      </c>
      <c r="P1271" s="178">
        <f t="shared" si="477"/>
        <v>37.050127457200375</v>
      </c>
      <c r="Q1271" s="178">
        <f t="shared" si="477"/>
        <v>34.277690404500234</v>
      </c>
      <c r="R1271" s="178">
        <f t="shared" si="477"/>
        <v>33.382988319610526</v>
      </c>
      <c r="S1271" s="178">
        <f t="shared" si="477"/>
        <v>33.124309905893455</v>
      </c>
      <c r="T1271" s="178">
        <f t="shared" si="477"/>
        <v>32.867697315414546</v>
      </c>
      <c r="U1271" s="178">
        <f t="shared" si="477"/>
        <v>31.45847246659369</v>
      </c>
      <c r="V1271" s="178">
        <f t="shared" si="477"/>
        <v>29.846686107183537</v>
      </c>
      <c r="W1271" s="178">
        <f t="shared" si="477"/>
        <v>25.379075298036227</v>
      </c>
      <c r="X1271" s="178">
        <f t="shared" si="477"/>
        <v>25.379075298036227</v>
      </c>
      <c r="Y1271" s="178">
        <f t="shared" si="477"/>
        <v>25.379075298036231</v>
      </c>
      <c r="Z1271" s="178">
        <f t="shared" si="477"/>
        <v>25.379075298036234</v>
      </c>
      <c r="AA1271" s="178">
        <f t="shared" si="477"/>
        <v>25.379075298036234</v>
      </c>
      <c r="AB1271" s="178">
        <f t="shared" si="477"/>
        <v>25.379075298036234</v>
      </c>
      <c r="AC1271" s="178">
        <f t="shared" si="477"/>
        <v>25.379075298036227</v>
      </c>
      <c r="AD1271" s="178">
        <f t="shared" si="477"/>
        <v>26.165287901132054</v>
      </c>
      <c r="AE1271" s="178">
        <f t="shared" si="477"/>
        <v>13.139173029841539</v>
      </c>
      <c r="AF1271" s="178">
        <f t="shared" si="477"/>
        <v>-2.5579538487363605E-16</v>
      </c>
      <c r="AG1271" s="178">
        <f t="shared" si="477"/>
        <v>-2.5579538487363605E-16</v>
      </c>
      <c r="AH1271" s="178">
        <f t="shared" si="477"/>
        <v>-2.5579538487363605E-16</v>
      </c>
      <c r="AI1271" s="178">
        <f t="shared" si="477"/>
        <v>-2.5579538487363605E-16</v>
      </c>
    </row>
    <row r="1272" spans="1:35" s="162" customFormat="1" x14ac:dyDescent="0.35">
      <c r="A1272" s="35"/>
      <c r="B1272" s="35"/>
      <c r="C1272" s="160"/>
      <c r="D1272" s="161"/>
      <c r="E1272" s="162" t="s">
        <v>509</v>
      </c>
      <c r="F1272" s="162" t="s">
        <v>230</v>
      </c>
      <c r="G1272" s="163"/>
      <c r="H1272" s="163"/>
      <c r="I1272" s="433">
        <f>SUM(K1272:AI1272)</f>
        <v>54.182180548673031</v>
      </c>
      <c r="J1272" s="433"/>
      <c r="K1272" s="433">
        <f>K1270*K1271</f>
        <v>-91.848250000000007</v>
      </c>
      <c r="L1272" s="433">
        <f t="shared" ref="L1272:AI1272" si="478">L1270*L1271</f>
        <v>-78.952954545454546</v>
      </c>
      <c r="M1272" s="433">
        <f t="shared" si="478"/>
        <v>11.17318556729108</v>
      </c>
      <c r="N1272" s="433">
        <f t="shared" si="478"/>
        <v>27.605923816722395</v>
      </c>
      <c r="O1272" s="433">
        <f t="shared" si="478"/>
        <v>25.201014977548624</v>
      </c>
      <c r="P1272" s="433">
        <f t="shared" si="478"/>
        <v>23.00521416023518</v>
      </c>
      <c r="Q1272" s="433">
        <f t="shared" si="478"/>
        <v>19.348862615794896</v>
      </c>
      <c r="R1272" s="433">
        <f t="shared" si="478"/>
        <v>17.130751467008992</v>
      </c>
      <c r="S1272" s="433">
        <f t="shared" si="478"/>
        <v>15.452735035453667</v>
      </c>
      <c r="T1272" s="433">
        <f t="shared" si="478"/>
        <v>13.939112152855017</v>
      </c>
      <c r="U1272" s="433">
        <f t="shared" si="478"/>
        <v>12.128602955198879</v>
      </c>
      <c r="V1272" s="433">
        <f t="shared" si="478"/>
        <v>10.461081400303852</v>
      </c>
      <c r="W1272" s="433">
        <f t="shared" si="478"/>
        <v>8.086555514945994</v>
      </c>
      <c r="X1272" s="433">
        <f t="shared" si="478"/>
        <v>7.3514141044963583</v>
      </c>
      <c r="Y1272" s="433">
        <f t="shared" si="478"/>
        <v>6.6831037313603252</v>
      </c>
      <c r="Z1272" s="433">
        <f t="shared" si="478"/>
        <v>6.0755488466912055</v>
      </c>
      <c r="AA1272" s="433">
        <f t="shared" si="478"/>
        <v>5.5232262242647323</v>
      </c>
      <c r="AB1272" s="433">
        <f t="shared" si="478"/>
        <v>5.0211147493315744</v>
      </c>
      <c r="AC1272" s="433">
        <f t="shared" si="478"/>
        <v>4.5646497721196111</v>
      </c>
      <c r="AD1272" s="433">
        <f t="shared" si="478"/>
        <v>4.2782336541125439</v>
      </c>
      <c r="AE1272" s="433">
        <f t="shared" si="478"/>
        <v>1.9530543483926242</v>
      </c>
      <c r="AF1272" s="433">
        <f t="shared" si="478"/>
        <v>-3.456577639949943E-17</v>
      </c>
      <c r="AG1272" s="433">
        <f t="shared" si="478"/>
        <v>-3.1423433090454023E-17</v>
      </c>
      <c r="AH1272" s="433">
        <f t="shared" si="478"/>
        <v>-2.8566757354958203E-17</v>
      </c>
      <c r="AI1272" s="433">
        <f t="shared" si="478"/>
        <v>-2.5969779413598369E-17</v>
      </c>
    </row>
    <row r="1273" spans="1:35" s="84" customFormat="1" x14ac:dyDescent="0.35">
      <c r="A1273" s="4"/>
      <c r="B1273" s="4"/>
      <c r="C1273" s="80"/>
      <c r="D1273" s="81"/>
      <c r="G1273" s="147"/>
      <c r="H1273" s="147"/>
      <c r="I1273" s="178"/>
      <c r="J1273" s="178"/>
      <c r="K1273" s="178"/>
      <c r="L1273" s="178"/>
      <c r="M1273" s="178"/>
      <c r="N1273" s="178"/>
      <c r="O1273" s="178"/>
      <c r="P1273" s="178"/>
      <c r="Q1273" s="178"/>
      <c r="R1273" s="178"/>
      <c r="S1273" s="178"/>
      <c r="T1273" s="178"/>
      <c r="U1273" s="178"/>
      <c r="V1273" s="178"/>
      <c r="W1273" s="178"/>
      <c r="X1273" s="178"/>
      <c r="Y1273" s="178"/>
      <c r="Z1273" s="178"/>
      <c r="AA1273" s="178"/>
      <c r="AB1273" s="178"/>
      <c r="AC1273" s="178"/>
      <c r="AD1273" s="178"/>
      <c r="AE1273" s="178"/>
      <c r="AF1273" s="178"/>
      <c r="AG1273" s="178"/>
      <c r="AH1273" s="178"/>
      <c r="AI1273" s="178"/>
    </row>
    <row r="1274" spans="1:35" s="84" customFormat="1" x14ac:dyDescent="0.35">
      <c r="A1274" s="4"/>
      <c r="B1274" s="4"/>
      <c r="C1274" s="80"/>
      <c r="D1274" s="81" t="s">
        <v>456</v>
      </c>
      <c r="G1274" s="147"/>
      <c r="H1274" s="147"/>
      <c r="I1274" s="178"/>
      <c r="J1274" s="178"/>
      <c r="K1274" s="178"/>
      <c r="L1274" s="178"/>
      <c r="M1274" s="178"/>
      <c r="N1274" s="178"/>
      <c r="O1274" s="178"/>
      <c r="P1274" s="178"/>
      <c r="Q1274" s="178"/>
      <c r="R1274" s="178"/>
      <c r="S1274" s="178"/>
      <c r="T1274" s="178"/>
      <c r="U1274" s="178"/>
      <c r="V1274" s="178"/>
      <c r="W1274" s="178"/>
      <c r="X1274" s="178"/>
      <c r="Y1274" s="178"/>
      <c r="Z1274" s="178"/>
      <c r="AA1274" s="178"/>
      <c r="AB1274" s="178"/>
      <c r="AC1274" s="178"/>
      <c r="AD1274" s="178"/>
      <c r="AE1274" s="178"/>
      <c r="AF1274" s="178"/>
      <c r="AG1274" s="178"/>
      <c r="AH1274" s="178"/>
      <c r="AI1274" s="178"/>
    </row>
    <row r="1275" spans="1:35" s="84" customFormat="1" x14ac:dyDescent="0.35">
      <c r="A1275" s="4"/>
      <c r="B1275" s="4"/>
      <c r="C1275" s="80"/>
      <c r="D1275" s="81"/>
      <c r="E1275" s="84" t="str">
        <f>E$1272</f>
        <v>Discounted (investor rate) project net cash flow (benchmark)</v>
      </c>
      <c r="F1275" s="84" t="str">
        <f>F$1272</f>
        <v>M$, discounted</v>
      </c>
      <c r="G1275" s="147"/>
      <c r="H1275" s="147"/>
      <c r="I1275" s="178">
        <f>I$1272</f>
        <v>54.182180548673031</v>
      </c>
      <c r="J1275" s="178"/>
      <c r="K1275" s="178">
        <f t="shared" ref="K1275:AI1275" si="479">K$1272</f>
        <v>-91.848250000000007</v>
      </c>
      <c r="L1275" s="178">
        <f t="shared" si="479"/>
        <v>-78.952954545454546</v>
      </c>
      <c r="M1275" s="178">
        <f t="shared" si="479"/>
        <v>11.17318556729108</v>
      </c>
      <c r="N1275" s="178">
        <f t="shared" si="479"/>
        <v>27.605923816722395</v>
      </c>
      <c r="O1275" s="178">
        <f t="shared" si="479"/>
        <v>25.201014977548624</v>
      </c>
      <c r="P1275" s="178">
        <f t="shared" si="479"/>
        <v>23.00521416023518</v>
      </c>
      <c r="Q1275" s="178">
        <f t="shared" si="479"/>
        <v>19.348862615794896</v>
      </c>
      <c r="R1275" s="178">
        <f t="shared" si="479"/>
        <v>17.130751467008992</v>
      </c>
      <c r="S1275" s="178">
        <f t="shared" si="479"/>
        <v>15.452735035453667</v>
      </c>
      <c r="T1275" s="178">
        <f t="shared" si="479"/>
        <v>13.939112152855017</v>
      </c>
      <c r="U1275" s="178">
        <f t="shared" si="479"/>
        <v>12.128602955198879</v>
      </c>
      <c r="V1275" s="178">
        <f t="shared" si="479"/>
        <v>10.461081400303852</v>
      </c>
      <c r="W1275" s="178">
        <f t="shared" si="479"/>
        <v>8.086555514945994</v>
      </c>
      <c r="X1275" s="178">
        <f t="shared" si="479"/>
        <v>7.3514141044963583</v>
      </c>
      <c r="Y1275" s="178">
        <f t="shared" si="479"/>
        <v>6.6831037313603252</v>
      </c>
      <c r="Z1275" s="178">
        <f t="shared" si="479"/>
        <v>6.0755488466912055</v>
      </c>
      <c r="AA1275" s="178">
        <f t="shared" si="479"/>
        <v>5.5232262242647323</v>
      </c>
      <c r="AB1275" s="178">
        <f t="shared" si="479"/>
        <v>5.0211147493315744</v>
      </c>
      <c r="AC1275" s="178">
        <f t="shared" si="479"/>
        <v>4.5646497721196111</v>
      </c>
      <c r="AD1275" s="178">
        <f t="shared" si="479"/>
        <v>4.2782336541125439</v>
      </c>
      <c r="AE1275" s="178">
        <f t="shared" si="479"/>
        <v>1.9530543483926242</v>
      </c>
      <c r="AF1275" s="178">
        <f t="shared" si="479"/>
        <v>-3.456577639949943E-17</v>
      </c>
      <c r="AG1275" s="178">
        <f t="shared" si="479"/>
        <v>-3.1423433090454023E-17</v>
      </c>
      <c r="AH1275" s="178">
        <f t="shared" si="479"/>
        <v>-2.8566757354958203E-17</v>
      </c>
      <c r="AI1275" s="178">
        <f t="shared" si="479"/>
        <v>-2.5969779413598369E-17</v>
      </c>
    </row>
    <row r="1276" spans="1:35" s="162" customFormat="1" x14ac:dyDescent="0.35">
      <c r="A1276" s="35"/>
      <c r="B1276" s="35"/>
      <c r="C1276" s="160"/>
      <c r="D1276" s="161"/>
      <c r="E1276" s="162" t="s">
        <v>488</v>
      </c>
      <c r="F1276" s="162" t="s">
        <v>230</v>
      </c>
      <c r="G1276" s="433">
        <f>SUM(K1275:AI1275)</f>
        <v>54.182180548673031</v>
      </c>
      <c r="H1276" s="163"/>
      <c r="I1276" s="433"/>
      <c r="J1276" s="433"/>
      <c r="K1276" s="433"/>
      <c r="L1276" s="433"/>
      <c r="M1276" s="433"/>
      <c r="N1276" s="433"/>
      <c r="O1276" s="433"/>
      <c r="P1276" s="433"/>
      <c r="Q1276" s="433"/>
      <c r="R1276" s="433"/>
      <c r="S1276" s="433"/>
      <c r="T1276" s="433"/>
      <c r="U1276" s="433"/>
      <c r="V1276" s="433"/>
      <c r="W1276" s="433"/>
      <c r="X1276" s="433"/>
      <c r="Y1276" s="433"/>
      <c r="Z1276" s="433"/>
      <c r="AA1276" s="433"/>
      <c r="AB1276" s="433"/>
      <c r="AC1276" s="433"/>
      <c r="AD1276" s="433"/>
      <c r="AE1276" s="433"/>
      <c r="AF1276" s="433"/>
      <c r="AG1276" s="433"/>
      <c r="AH1276" s="433"/>
      <c r="AI1276" s="433"/>
    </row>
    <row r="1277" spans="1:35" s="84" customFormat="1" x14ac:dyDescent="0.35">
      <c r="A1277" s="4"/>
      <c r="B1277" s="4"/>
      <c r="C1277" s="80"/>
      <c r="D1277" s="81"/>
      <c r="G1277" s="178"/>
      <c r="H1277" s="147"/>
      <c r="I1277" s="178"/>
      <c r="J1277" s="178"/>
      <c r="K1277" s="178"/>
      <c r="L1277" s="178"/>
      <c r="M1277" s="178"/>
      <c r="N1277" s="178"/>
      <c r="O1277" s="178"/>
      <c r="P1277" s="178"/>
      <c r="Q1277" s="178"/>
      <c r="R1277" s="178"/>
      <c r="S1277" s="178"/>
      <c r="T1277" s="178"/>
      <c r="U1277" s="178"/>
      <c r="V1277" s="178"/>
      <c r="W1277" s="178"/>
      <c r="X1277" s="178"/>
      <c r="Y1277" s="178"/>
      <c r="Z1277" s="178"/>
      <c r="AA1277" s="178"/>
      <c r="AB1277" s="178"/>
      <c r="AC1277" s="178"/>
      <c r="AD1277" s="178"/>
      <c r="AE1277" s="178"/>
      <c r="AF1277" s="178"/>
      <c r="AG1277" s="178"/>
      <c r="AH1277" s="178"/>
      <c r="AI1277" s="178"/>
    </row>
    <row r="1278" spans="1:35" s="84" customFormat="1" x14ac:dyDescent="0.35">
      <c r="A1278" s="4"/>
      <c r="B1278" s="4"/>
      <c r="C1278" s="80"/>
      <c r="D1278" s="81" t="s">
        <v>927</v>
      </c>
      <c r="G1278" s="178"/>
      <c r="H1278" s="147"/>
      <c r="I1278" s="178"/>
      <c r="J1278" s="178"/>
      <c r="K1278" s="178"/>
      <c r="L1278" s="178"/>
      <c r="M1278" s="178"/>
      <c r="N1278" s="178"/>
      <c r="O1278" s="178"/>
      <c r="P1278" s="178"/>
      <c r="Q1278" s="178"/>
      <c r="R1278" s="178"/>
      <c r="S1278" s="178"/>
      <c r="T1278" s="178"/>
      <c r="U1278" s="178"/>
      <c r="V1278" s="178"/>
      <c r="W1278" s="178"/>
      <c r="X1278" s="178"/>
      <c r="Y1278" s="178"/>
      <c r="Z1278" s="178"/>
      <c r="AA1278" s="178"/>
      <c r="AB1278" s="178"/>
      <c r="AC1278" s="178"/>
      <c r="AD1278" s="178"/>
      <c r="AE1278" s="178"/>
      <c r="AF1278" s="178"/>
      <c r="AG1278" s="178"/>
      <c r="AH1278" s="178"/>
      <c r="AI1278" s="178"/>
    </row>
    <row r="1279" spans="1:35" s="84" customFormat="1" x14ac:dyDescent="0.35">
      <c r="A1279" s="4"/>
      <c r="B1279" s="4"/>
      <c r="C1279" s="80"/>
      <c r="D1279" s="81"/>
      <c r="E1279" s="84" t="str">
        <f>E$1272</f>
        <v>Discounted (investor rate) project net cash flow (benchmark)</v>
      </c>
      <c r="F1279" s="84" t="str">
        <f>F$1272</f>
        <v>M$, discounted</v>
      </c>
      <c r="G1279" s="178"/>
      <c r="H1279" s="147"/>
      <c r="I1279" s="178">
        <f>I$1272</f>
        <v>54.182180548673031</v>
      </c>
      <c r="J1279" s="178"/>
      <c r="K1279" s="178">
        <f t="shared" ref="K1279:AI1279" si="480">K$1272</f>
        <v>-91.848250000000007</v>
      </c>
      <c r="L1279" s="178">
        <f t="shared" si="480"/>
        <v>-78.952954545454546</v>
      </c>
      <c r="M1279" s="178">
        <f t="shared" si="480"/>
        <v>11.17318556729108</v>
      </c>
      <c r="N1279" s="178">
        <f t="shared" si="480"/>
        <v>27.605923816722395</v>
      </c>
      <c r="O1279" s="178">
        <f t="shared" si="480"/>
        <v>25.201014977548624</v>
      </c>
      <c r="P1279" s="178">
        <f t="shared" si="480"/>
        <v>23.00521416023518</v>
      </c>
      <c r="Q1279" s="178">
        <f t="shared" si="480"/>
        <v>19.348862615794896</v>
      </c>
      <c r="R1279" s="178">
        <f t="shared" si="480"/>
        <v>17.130751467008992</v>
      </c>
      <c r="S1279" s="178">
        <f t="shared" si="480"/>
        <v>15.452735035453667</v>
      </c>
      <c r="T1279" s="178">
        <f t="shared" si="480"/>
        <v>13.939112152855017</v>
      </c>
      <c r="U1279" s="178">
        <f t="shared" si="480"/>
        <v>12.128602955198879</v>
      </c>
      <c r="V1279" s="178">
        <f t="shared" si="480"/>
        <v>10.461081400303852</v>
      </c>
      <c r="W1279" s="178">
        <f t="shared" si="480"/>
        <v>8.086555514945994</v>
      </c>
      <c r="X1279" s="178">
        <f t="shared" si="480"/>
        <v>7.3514141044963583</v>
      </c>
      <c r="Y1279" s="178">
        <f t="shared" si="480"/>
        <v>6.6831037313603252</v>
      </c>
      <c r="Z1279" s="178">
        <f t="shared" si="480"/>
        <v>6.0755488466912055</v>
      </c>
      <c r="AA1279" s="178">
        <f t="shared" si="480"/>
        <v>5.5232262242647323</v>
      </c>
      <c r="AB1279" s="178">
        <f t="shared" si="480"/>
        <v>5.0211147493315744</v>
      </c>
      <c r="AC1279" s="178">
        <f t="shared" si="480"/>
        <v>4.5646497721196111</v>
      </c>
      <c r="AD1279" s="178">
        <f t="shared" si="480"/>
        <v>4.2782336541125439</v>
      </c>
      <c r="AE1279" s="178">
        <f t="shared" si="480"/>
        <v>1.9530543483926242</v>
      </c>
      <c r="AF1279" s="178">
        <f t="shared" si="480"/>
        <v>-3.456577639949943E-17</v>
      </c>
      <c r="AG1279" s="178">
        <f t="shared" si="480"/>
        <v>-3.1423433090454023E-17</v>
      </c>
      <c r="AH1279" s="178">
        <f t="shared" si="480"/>
        <v>-2.8566757354958203E-17</v>
      </c>
      <c r="AI1279" s="178">
        <f t="shared" si="480"/>
        <v>-2.5969779413598369E-17</v>
      </c>
    </row>
    <row r="1280" spans="1:35" s="162" customFormat="1" x14ac:dyDescent="0.35">
      <c r="A1280" s="35"/>
      <c r="B1280" s="35"/>
      <c r="C1280" s="160"/>
      <c r="D1280" s="161"/>
      <c r="E1280" s="162" t="s">
        <v>933</v>
      </c>
      <c r="F1280" s="162" t="s">
        <v>230</v>
      </c>
      <c r="G1280" s="433"/>
      <c r="H1280" s="163"/>
      <c r="I1280" s="433"/>
      <c r="J1280" s="433"/>
      <c r="K1280" s="433">
        <f>K1279+J1280</f>
        <v>-91.848250000000007</v>
      </c>
      <c r="L1280" s="433">
        <f t="shared" ref="L1280:AI1280" si="481">L1279+K1280</f>
        <v>-170.80120454545454</v>
      </c>
      <c r="M1280" s="433">
        <f t="shared" si="481"/>
        <v>-159.62801897816345</v>
      </c>
      <c r="N1280" s="433">
        <f t="shared" si="481"/>
        <v>-132.02209516144106</v>
      </c>
      <c r="O1280" s="433">
        <f t="shared" si="481"/>
        <v>-106.82108018389243</v>
      </c>
      <c r="P1280" s="433">
        <f t="shared" si="481"/>
        <v>-83.81586602365725</v>
      </c>
      <c r="Q1280" s="433">
        <f t="shared" si="481"/>
        <v>-64.46700340786235</v>
      </c>
      <c r="R1280" s="433">
        <f t="shared" si="481"/>
        <v>-47.336251940853359</v>
      </c>
      <c r="S1280" s="433">
        <f t="shared" si="481"/>
        <v>-31.883516905399691</v>
      </c>
      <c r="T1280" s="433">
        <f t="shared" si="481"/>
        <v>-17.944404752544674</v>
      </c>
      <c r="U1280" s="433">
        <f t="shared" si="481"/>
        <v>-5.8158017973457952</v>
      </c>
      <c r="V1280" s="433">
        <f t="shared" si="481"/>
        <v>4.6452796029580572</v>
      </c>
      <c r="W1280" s="433">
        <f t="shared" si="481"/>
        <v>12.731835117904051</v>
      </c>
      <c r="X1280" s="433">
        <f t="shared" si="481"/>
        <v>20.083249222400411</v>
      </c>
      <c r="Y1280" s="433">
        <f t="shared" si="481"/>
        <v>26.766352953760737</v>
      </c>
      <c r="Z1280" s="433">
        <f t="shared" si="481"/>
        <v>32.841901800451943</v>
      </c>
      <c r="AA1280" s="433">
        <f t="shared" si="481"/>
        <v>38.365128024716675</v>
      </c>
      <c r="AB1280" s="433">
        <f t="shared" si="481"/>
        <v>43.386242774048249</v>
      </c>
      <c r="AC1280" s="433">
        <f t="shared" si="481"/>
        <v>47.950892546167857</v>
      </c>
      <c r="AD1280" s="433">
        <f t="shared" si="481"/>
        <v>52.229126200280405</v>
      </c>
      <c r="AE1280" s="433">
        <f t="shared" si="481"/>
        <v>54.182180548673031</v>
      </c>
      <c r="AF1280" s="433">
        <f t="shared" si="481"/>
        <v>54.182180548673031</v>
      </c>
      <c r="AG1280" s="433">
        <f t="shared" si="481"/>
        <v>54.182180548673031</v>
      </c>
      <c r="AH1280" s="433">
        <f t="shared" si="481"/>
        <v>54.182180548673031</v>
      </c>
      <c r="AI1280" s="433">
        <f t="shared" si="481"/>
        <v>54.182180548673031</v>
      </c>
    </row>
    <row r="1281" spans="1:35" s="84" customFormat="1" x14ac:dyDescent="0.35">
      <c r="A1281" s="4"/>
      <c r="B1281" s="4"/>
      <c r="C1281" s="80"/>
      <c r="D1281" s="81"/>
      <c r="G1281" s="178"/>
      <c r="H1281" s="147"/>
      <c r="I1281" s="178"/>
      <c r="J1281" s="178"/>
      <c r="K1281" s="178"/>
      <c r="L1281" s="178"/>
      <c r="M1281" s="178"/>
      <c r="N1281" s="178"/>
      <c r="O1281" s="178"/>
      <c r="P1281" s="178"/>
      <c r="Q1281" s="178"/>
      <c r="R1281" s="178"/>
      <c r="S1281" s="178"/>
      <c r="T1281" s="178"/>
      <c r="U1281" s="178"/>
      <c r="V1281" s="178"/>
      <c r="W1281" s="178"/>
      <c r="X1281" s="178"/>
      <c r="Y1281" s="178"/>
      <c r="Z1281" s="178"/>
      <c r="AA1281" s="178"/>
      <c r="AB1281" s="178"/>
      <c r="AC1281" s="178"/>
      <c r="AD1281" s="178"/>
      <c r="AE1281" s="178"/>
      <c r="AF1281" s="178"/>
      <c r="AG1281" s="178"/>
      <c r="AH1281" s="178"/>
      <c r="AI1281" s="178"/>
    </row>
    <row r="1282" spans="1:35" s="84" customFormat="1" x14ac:dyDescent="0.35">
      <c r="A1282" s="4"/>
      <c r="B1282" s="4"/>
      <c r="C1282" s="80"/>
      <c r="D1282" s="81" t="s">
        <v>929</v>
      </c>
      <c r="G1282" s="178"/>
      <c r="H1282" s="147"/>
      <c r="I1282" s="178"/>
      <c r="J1282" s="178"/>
      <c r="K1282" s="178"/>
      <c r="L1282" s="178"/>
      <c r="M1282" s="178"/>
      <c r="N1282" s="178"/>
      <c r="O1282" s="178"/>
      <c r="P1282" s="178"/>
      <c r="Q1282" s="178"/>
      <c r="R1282" s="178"/>
      <c r="S1282" s="178"/>
      <c r="T1282" s="178"/>
      <c r="U1282" s="178"/>
      <c r="V1282" s="178"/>
      <c r="W1282" s="178"/>
      <c r="X1282" s="178"/>
      <c r="Y1282" s="178"/>
      <c r="Z1282" s="178"/>
      <c r="AA1282" s="178"/>
      <c r="AB1282" s="178"/>
      <c r="AC1282" s="178"/>
      <c r="AD1282" s="178"/>
      <c r="AE1282" s="178"/>
      <c r="AF1282" s="178"/>
      <c r="AG1282" s="178"/>
      <c r="AH1282" s="178"/>
      <c r="AI1282" s="178"/>
    </row>
    <row r="1283" spans="1:35" s="84" customFormat="1" x14ac:dyDescent="0.35">
      <c r="A1283" s="4"/>
      <c r="B1283" s="4"/>
      <c r="C1283" s="80"/>
      <c r="D1283" s="81"/>
      <c r="E1283" s="84" t="str">
        <f>E$1280</f>
        <v>Cumulative discounted (investor rate) project net cash flow (benchmark)</v>
      </c>
      <c r="F1283" s="84" t="str">
        <f>F$1280</f>
        <v>M$, discounted</v>
      </c>
      <c r="G1283" s="178"/>
      <c r="H1283" s="147"/>
      <c r="I1283" s="178"/>
      <c r="J1283" s="178"/>
      <c r="K1283" s="178">
        <f t="shared" ref="K1283:AI1283" si="482">K$1280</f>
        <v>-91.848250000000007</v>
      </c>
      <c r="L1283" s="178">
        <f t="shared" si="482"/>
        <v>-170.80120454545454</v>
      </c>
      <c r="M1283" s="178">
        <f t="shared" si="482"/>
        <v>-159.62801897816345</v>
      </c>
      <c r="N1283" s="178">
        <f t="shared" si="482"/>
        <v>-132.02209516144106</v>
      </c>
      <c r="O1283" s="178">
        <f t="shared" si="482"/>
        <v>-106.82108018389243</v>
      </c>
      <c r="P1283" s="178">
        <f t="shared" si="482"/>
        <v>-83.81586602365725</v>
      </c>
      <c r="Q1283" s="178">
        <f t="shared" si="482"/>
        <v>-64.46700340786235</v>
      </c>
      <c r="R1283" s="178">
        <f t="shared" si="482"/>
        <v>-47.336251940853359</v>
      </c>
      <c r="S1283" s="178">
        <f t="shared" si="482"/>
        <v>-31.883516905399691</v>
      </c>
      <c r="T1283" s="178">
        <f t="shared" si="482"/>
        <v>-17.944404752544674</v>
      </c>
      <c r="U1283" s="178">
        <f t="shared" si="482"/>
        <v>-5.8158017973457952</v>
      </c>
      <c r="V1283" s="178">
        <f t="shared" si="482"/>
        <v>4.6452796029580572</v>
      </c>
      <c r="W1283" s="178">
        <f t="shared" si="482"/>
        <v>12.731835117904051</v>
      </c>
      <c r="X1283" s="178">
        <f t="shared" si="482"/>
        <v>20.083249222400411</v>
      </c>
      <c r="Y1283" s="178">
        <f t="shared" si="482"/>
        <v>26.766352953760737</v>
      </c>
      <c r="Z1283" s="178">
        <f t="shared" si="482"/>
        <v>32.841901800451943</v>
      </c>
      <c r="AA1283" s="178">
        <f t="shared" si="482"/>
        <v>38.365128024716675</v>
      </c>
      <c r="AB1283" s="178">
        <f t="shared" si="482"/>
        <v>43.386242774048249</v>
      </c>
      <c r="AC1283" s="178">
        <f t="shared" si="482"/>
        <v>47.950892546167857</v>
      </c>
      <c r="AD1283" s="178">
        <f t="shared" si="482"/>
        <v>52.229126200280405</v>
      </c>
      <c r="AE1283" s="178">
        <f t="shared" si="482"/>
        <v>54.182180548673031</v>
      </c>
      <c r="AF1283" s="178">
        <f t="shared" si="482"/>
        <v>54.182180548673031</v>
      </c>
      <c r="AG1283" s="178">
        <f t="shared" si="482"/>
        <v>54.182180548673031</v>
      </c>
      <c r="AH1283" s="178">
        <f t="shared" si="482"/>
        <v>54.182180548673031</v>
      </c>
      <c r="AI1283" s="178">
        <f t="shared" si="482"/>
        <v>54.182180548673031</v>
      </c>
    </row>
    <row r="1284" spans="1:35" s="84" customFormat="1" x14ac:dyDescent="0.35">
      <c r="A1284" s="4"/>
      <c r="B1284" s="4"/>
      <c r="C1284" s="80"/>
      <c r="D1284" s="81"/>
      <c r="E1284" s="84" t="s">
        <v>934</v>
      </c>
      <c r="F1284" s="84" t="s">
        <v>43</v>
      </c>
      <c r="G1284" s="178"/>
      <c r="H1284" s="147"/>
      <c r="I1284" s="147">
        <f>SUM(K1284:AI1284)</f>
        <v>11</v>
      </c>
      <c r="J1284" s="147"/>
      <c r="K1284" s="147">
        <f>IF(K1283&lt;0,1,0)</f>
        <v>1</v>
      </c>
      <c r="L1284" s="147">
        <f t="shared" ref="L1284:AI1284" si="483">IF(L1283&lt;0,1,0)</f>
        <v>1</v>
      </c>
      <c r="M1284" s="147">
        <f t="shared" si="483"/>
        <v>1</v>
      </c>
      <c r="N1284" s="147">
        <f t="shared" si="483"/>
        <v>1</v>
      </c>
      <c r="O1284" s="147">
        <f t="shared" si="483"/>
        <v>1</v>
      </c>
      <c r="P1284" s="147">
        <f t="shared" si="483"/>
        <v>1</v>
      </c>
      <c r="Q1284" s="147">
        <f t="shared" si="483"/>
        <v>1</v>
      </c>
      <c r="R1284" s="147">
        <f t="shared" si="483"/>
        <v>1</v>
      </c>
      <c r="S1284" s="147">
        <f t="shared" si="483"/>
        <v>1</v>
      </c>
      <c r="T1284" s="147">
        <f t="shared" si="483"/>
        <v>1</v>
      </c>
      <c r="U1284" s="147">
        <f t="shared" si="483"/>
        <v>1</v>
      </c>
      <c r="V1284" s="147">
        <f t="shared" si="483"/>
        <v>0</v>
      </c>
      <c r="W1284" s="147">
        <f t="shared" si="483"/>
        <v>0</v>
      </c>
      <c r="X1284" s="147">
        <f t="shared" si="483"/>
        <v>0</v>
      </c>
      <c r="Y1284" s="147">
        <f t="shared" si="483"/>
        <v>0</v>
      </c>
      <c r="Z1284" s="147">
        <f t="shared" si="483"/>
        <v>0</v>
      </c>
      <c r="AA1284" s="147">
        <f t="shared" si="483"/>
        <v>0</v>
      </c>
      <c r="AB1284" s="147">
        <f t="shared" si="483"/>
        <v>0</v>
      </c>
      <c r="AC1284" s="147">
        <f t="shared" si="483"/>
        <v>0</v>
      </c>
      <c r="AD1284" s="147">
        <f t="shared" si="483"/>
        <v>0</v>
      </c>
      <c r="AE1284" s="147">
        <f t="shared" si="483"/>
        <v>0</v>
      </c>
      <c r="AF1284" s="147">
        <f t="shared" si="483"/>
        <v>0</v>
      </c>
      <c r="AG1284" s="147">
        <f t="shared" si="483"/>
        <v>0</v>
      </c>
      <c r="AH1284" s="147">
        <f t="shared" si="483"/>
        <v>0</v>
      </c>
      <c r="AI1284" s="147">
        <f t="shared" si="483"/>
        <v>0</v>
      </c>
    </row>
    <row r="1285" spans="1:35" s="84" customFormat="1" x14ac:dyDescent="0.35">
      <c r="A1285" s="4"/>
      <c r="B1285" s="4"/>
      <c r="C1285" s="80"/>
      <c r="D1285" s="81"/>
      <c r="G1285" s="178"/>
      <c r="H1285" s="147"/>
      <c r="I1285" s="178"/>
      <c r="J1285" s="178"/>
      <c r="K1285" s="178"/>
      <c r="L1285" s="178"/>
      <c r="M1285" s="178"/>
      <c r="N1285" s="178"/>
      <c r="O1285" s="178"/>
      <c r="P1285" s="178"/>
      <c r="Q1285" s="178"/>
      <c r="R1285" s="178"/>
      <c r="S1285" s="178"/>
      <c r="T1285" s="178"/>
      <c r="U1285" s="178"/>
      <c r="V1285" s="178"/>
      <c r="W1285" s="178"/>
      <c r="X1285" s="178"/>
      <c r="Y1285" s="178"/>
      <c r="Z1285" s="178"/>
      <c r="AA1285" s="178"/>
      <c r="AB1285" s="178"/>
      <c r="AC1285" s="178"/>
      <c r="AD1285" s="178"/>
      <c r="AE1285" s="178"/>
      <c r="AF1285" s="178"/>
      <c r="AG1285" s="178"/>
      <c r="AH1285" s="178"/>
      <c r="AI1285" s="178"/>
    </row>
    <row r="1286" spans="1:35" s="84" customFormat="1" x14ac:dyDescent="0.35">
      <c r="A1286" s="4"/>
      <c r="B1286" s="4"/>
      <c r="C1286" s="80"/>
      <c r="D1286" s="81" t="s">
        <v>928</v>
      </c>
      <c r="G1286" s="178"/>
      <c r="H1286" s="147"/>
      <c r="I1286" s="178"/>
      <c r="J1286" s="178"/>
      <c r="K1286" s="178"/>
      <c r="L1286" s="178"/>
      <c r="M1286" s="178"/>
      <c r="N1286" s="178"/>
      <c r="O1286" s="178"/>
      <c r="P1286" s="178"/>
      <c r="Q1286" s="178"/>
      <c r="R1286" s="178"/>
      <c r="S1286" s="178"/>
      <c r="T1286" s="178"/>
      <c r="U1286" s="178"/>
      <c r="V1286" s="178"/>
      <c r="W1286" s="178"/>
      <c r="X1286" s="178"/>
      <c r="Y1286" s="178"/>
      <c r="Z1286" s="178"/>
      <c r="AA1286" s="178"/>
      <c r="AB1286" s="178"/>
      <c r="AC1286" s="178"/>
      <c r="AD1286" s="178"/>
      <c r="AE1286" s="178"/>
      <c r="AF1286" s="178"/>
      <c r="AG1286" s="178"/>
      <c r="AH1286" s="178"/>
      <c r="AI1286" s="178"/>
    </row>
    <row r="1287" spans="1:35" s="84" customFormat="1" x14ac:dyDescent="0.35">
      <c r="A1287" s="4"/>
      <c r="B1287" s="4"/>
      <c r="C1287" s="80"/>
      <c r="D1287" s="81"/>
      <c r="E1287" s="84" t="str">
        <f>E$1284</f>
        <v>Discounted (investor rate) project payback flag (benchmark)</v>
      </c>
      <c r="F1287" s="84" t="str">
        <f>F$1284</f>
        <v>flag</v>
      </c>
      <c r="G1287" s="178"/>
      <c r="H1287" s="147"/>
      <c r="I1287" s="84">
        <f>I$1284</f>
        <v>11</v>
      </c>
      <c r="J1287" s="178"/>
      <c r="K1287" s="84">
        <f t="shared" ref="K1287:AI1287" si="484">K$1284</f>
        <v>1</v>
      </c>
      <c r="L1287" s="84">
        <f t="shared" si="484"/>
        <v>1</v>
      </c>
      <c r="M1287" s="84">
        <f t="shared" si="484"/>
        <v>1</v>
      </c>
      <c r="N1287" s="84">
        <f t="shared" si="484"/>
        <v>1</v>
      </c>
      <c r="O1287" s="84">
        <f t="shared" si="484"/>
        <v>1</v>
      </c>
      <c r="P1287" s="84">
        <f t="shared" si="484"/>
        <v>1</v>
      </c>
      <c r="Q1287" s="84">
        <f t="shared" si="484"/>
        <v>1</v>
      </c>
      <c r="R1287" s="84">
        <f t="shared" si="484"/>
        <v>1</v>
      </c>
      <c r="S1287" s="84">
        <f t="shared" si="484"/>
        <v>1</v>
      </c>
      <c r="T1287" s="84">
        <f t="shared" si="484"/>
        <v>1</v>
      </c>
      <c r="U1287" s="84">
        <f t="shared" si="484"/>
        <v>1</v>
      </c>
      <c r="V1287" s="84">
        <f t="shared" si="484"/>
        <v>0</v>
      </c>
      <c r="W1287" s="84">
        <f t="shared" si="484"/>
        <v>0</v>
      </c>
      <c r="X1287" s="84">
        <f t="shared" si="484"/>
        <v>0</v>
      </c>
      <c r="Y1287" s="84">
        <f t="shared" si="484"/>
        <v>0</v>
      </c>
      <c r="Z1287" s="84">
        <f t="shared" si="484"/>
        <v>0</v>
      </c>
      <c r="AA1287" s="84">
        <f t="shared" si="484"/>
        <v>0</v>
      </c>
      <c r="AB1287" s="84">
        <f t="shared" si="484"/>
        <v>0</v>
      </c>
      <c r="AC1287" s="84">
        <f t="shared" si="484"/>
        <v>0</v>
      </c>
      <c r="AD1287" s="84">
        <f t="shared" si="484"/>
        <v>0</v>
      </c>
      <c r="AE1287" s="84">
        <f t="shared" si="484"/>
        <v>0</v>
      </c>
      <c r="AF1287" s="84">
        <f t="shared" si="484"/>
        <v>0</v>
      </c>
      <c r="AG1287" s="84">
        <f t="shared" si="484"/>
        <v>0</v>
      </c>
      <c r="AH1287" s="84">
        <f t="shared" si="484"/>
        <v>0</v>
      </c>
      <c r="AI1287" s="84">
        <f t="shared" si="484"/>
        <v>0</v>
      </c>
    </row>
    <row r="1288" spans="1:35" s="162" customFormat="1" x14ac:dyDescent="0.35">
      <c r="A1288" s="35"/>
      <c r="B1288" s="35"/>
      <c r="C1288" s="160"/>
      <c r="D1288" s="161"/>
      <c r="E1288" s="162" t="s">
        <v>935</v>
      </c>
      <c r="F1288" s="162" t="s">
        <v>32</v>
      </c>
      <c r="G1288" s="162">
        <f>SUM(K1287:AI1287)</f>
        <v>11</v>
      </c>
      <c r="H1288" s="163"/>
      <c r="I1288" s="433"/>
      <c r="J1288" s="433"/>
      <c r="K1288" s="433"/>
      <c r="L1288" s="433"/>
      <c r="M1288" s="433"/>
      <c r="N1288" s="433"/>
      <c r="O1288" s="433"/>
      <c r="P1288" s="433"/>
      <c r="Q1288" s="433"/>
      <c r="R1288" s="433"/>
      <c r="S1288" s="433"/>
      <c r="T1288" s="433"/>
      <c r="U1288" s="433"/>
      <c r="V1288" s="433"/>
      <c r="W1288" s="433"/>
      <c r="X1288" s="433"/>
      <c r="Y1288" s="433"/>
      <c r="Z1288" s="433"/>
      <c r="AA1288" s="433"/>
      <c r="AB1288" s="433"/>
      <c r="AC1288" s="433"/>
      <c r="AD1288" s="433"/>
      <c r="AE1288" s="433"/>
      <c r="AF1288" s="433"/>
      <c r="AG1288" s="433"/>
      <c r="AH1288" s="433"/>
      <c r="AI1288" s="433"/>
    </row>
    <row r="1289" spans="1:35" s="84" customFormat="1" x14ac:dyDescent="0.35">
      <c r="A1289" s="4"/>
      <c r="B1289" s="4"/>
      <c r="C1289" s="80"/>
      <c r="D1289" s="81"/>
      <c r="G1289" s="147"/>
      <c r="H1289" s="147"/>
      <c r="I1289" s="178"/>
      <c r="J1289" s="178"/>
      <c r="K1289" s="178"/>
      <c r="L1289" s="178"/>
      <c r="M1289" s="178"/>
      <c r="N1289" s="178"/>
      <c r="O1289" s="178"/>
      <c r="P1289" s="178"/>
      <c r="Q1289" s="178"/>
      <c r="R1289" s="178"/>
      <c r="S1289" s="178"/>
      <c r="T1289" s="178"/>
      <c r="U1289" s="178"/>
      <c r="V1289" s="178"/>
      <c r="W1289" s="178"/>
      <c r="X1289" s="178"/>
      <c r="Y1289" s="178"/>
      <c r="Z1289" s="178"/>
      <c r="AA1289" s="178"/>
      <c r="AB1289" s="178"/>
      <c r="AC1289" s="178"/>
      <c r="AD1289" s="178"/>
      <c r="AE1289" s="178"/>
      <c r="AF1289" s="178"/>
      <c r="AG1289" s="178"/>
      <c r="AH1289" s="178"/>
      <c r="AI1289" s="178"/>
    </row>
    <row r="1290" spans="1:35" s="84" customFormat="1" x14ac:dyDescent="0.35">
      <c r="A1290" s="292" t="str">
        <f>_xlfn.CONCAT("GOVERNMENT REVENUE (",$A$1,")")</f>
        <v>GOVERNMENT REVENUE (BENCHMARK FISCAL REGIME)</v>
      </c>
      <c r="B1290" s="292"/>
      <c r="C1290" s="557"/>
      <c r="D1290" s="558"/>
      <c r="E1290" s="551"/>
      <c r="F1290" s="551"/>
      <c r="G1290" s="559"/>
      <c r="H1290" s="551"/>
      <c r="I1290" s="559"/>
      <c r="J1290" s="559"/>
      <c r="K1290" s="559"/>
      <c r="L1290" s="559"/>
      <c r="M1290" s="559"/>
      <c r="N1290" s="559"/>
      <c r="O1290" s="559"/>
      <c r="P1290" s="559"/>
      <c r="Q1290" s="559"/>
      <c r="R1290" s="559"/>
      <c r="S1290" s="559"/>
      <c r="T1290" s="559"/>
      <c r="U1290" s="559"/>
      <c r="V1290" s="559"/>
      <c r="W1290" s="559"/>
      <c r="X1290" s="559"/>
      <c r="Y1290" s="559"/>
      <c r="Z1290" s="559"/>
      <c r="AA1290" s="559"/>
      <c r="AB1290" s="559"/>
      <c r="AC1290" s="559"/>
      <c r="AD1290" s="559"/>
      <c r="AE1290" s="559"/>
      <c r="AF1290" s="559"/>
      <c r="AG1290" s="559"/>
      <c r="AH1290" s="559"/>
      <c r="AI1290" s="559"/>
    </row>
    <row r="1291" spans="1:35" s="84" customFormat="1" x14ac:dyDescent="0.35">
      <c r="A1291" s="4"/>
      <c r="B1291" s="4"/>
      <c r="C1291" s="80"/>
      <c r="D1291" s="81"/>
      <c r="G1291" s="147"/>
      <c r="H1291" s="147"/>
      <c r="I1291" s="178"/>
      <c r="J1291" s="178"/>
      <c r="K1291" s="178"/>
      <c r="L1291" s="178"/>
      <c r="M1291" s="178"/>
      <c r="N1291" s="178"/>
      <c r="O1291" s="178"/>
      <c r="P1291" s="178"/>
      <c r="Q1291" s="178"/>
      <c r="R1291" s="178"/>
      <c r="S1291" s="178"/>
      <c r="T1291" s="178"/>
      <c r="U1291" s="178"/>
      <c r="V1291" s="178"/>
      <c r="W1291" s="178"/>
      <c r="X1291" s="178"/>
      <c r="Y1291" s="178"/>
      <c r="Z1291" s="178"/>
      <c r="AA1291" s="178"/>
      <c r="AB1291" s="178"/>
      <c r="AC1291" s="178"/>
      <c r="AD1291" s="178"/>
      <c r="AE1291" s="178"/>
      <c r="AF1291" s="178"/>
      <c r="AG1291" s="178"/>
      <c r="AH1291" s="178"/>
      <c r="AI1291" s="178"/>
    </row>
    <row r="1292" spans="1:35" s="84" customFormat="1" x14ac:dyDescent="0.35">
      <c r="A1292" s="4"/>
      <c r="B1292" s="4"/>
      <c r="C1292" s="80"/>
      <c r="D1292" s="81" t="s">
        <v>760</v>
      </c>
      <c r="G1292" s="147"/>
      <c r="H1292" s="147"/>
      <c r="I1292" s="178"/>
      <c r="J1292" s="178"/>
      <c r="K1292" s="178"/>
      <c r="L1292" s="178"/>
      <c r="M1292" s="178"/>
      <c r="N1292" s="178"/>
      <c r="O1292" s="178"/>
      <c r="P1292" s="178"/>
      <c r="Q1292" s="178"/>
      <c r="R1292" s="178"/>
      <c r="S1292" s="178"/>
      <c r="T1292" s="178"/>
      <c r="U1292" s="178"/>
      <c r="V1292" s="178"/>
      <c r="W1292" s="178"/>
      <c r="X1292" s="178"/>
      <c r="Y1292" s="178"/>
      <c r="Z1292" s="178"/>
      <c r="AA1292" s="178"/>
      <c r="AB1292" s="178"/>
      <c r="AC1292" s="178"/>
      <c r="AD1292" s="178"/>
      <c r="AE1292" s="178"/>
      <c r="AF1292" s="178"/>
      <c r="AG1292" s="178"/>
      <c r="AH1292" s="178"/>
      <c r="AI1292" s="178"/>
    </row>
    <row r="1293" spans="1:35" s="84" customFormat="1" x14ac:dyDescent="0.35">
      <c r="A1293" s="4"/>
      <c r="B1293" s="4"/>
      <c r="C1293" s="80"/>
      <c r="D1293" s="81"/>
      <c r="E1293" s="84" t="str">
        <f>E$368</f>
        <v>Signature bonus in nominal terms (benchmark)</v>
      </c>
      <c r="F1293" s="84" t="str">
        <f>F$368</f>
        <v>M$, nominal</v>
      </c>
      <c r="G1293" s="147"/>
      <c r="H1293" s="147"/>
      <c r="I1293" s="178">
        <f>I$368</f>
        <v>5</v>
      </c>
      <c r="J1293" s="178"/>
      <c r="K1293" s="178">
        <f t="shared" ref="K1293:AI1293" si="485">K$368</f>
        <v>5</v>
      </c>
      <c r="L1293" s="178">
        <f t="shared" si="485"/>
        <v>0</v>
      </c>
      <c r="M1293" s="178">
        <f t="shared" si="485"/>
        <v>0</v>
      </c>
      <c r="N1293" s="178">
        <f t="shared" si="485"/>
        <v>0</v>
      </c>
      <c r="O1293" s="178">
        <f t="shared" si="485"/>
        <v>0</v>
      </c>
      <c r="P1293" s="178">
        <f t="shared" si="485"/>
        <v>0</v>
      </c>
      <c r="Q1293" s="178">
        <f t="shared" si="485"/>
        <v>0</v>
      </c>
      <c r="R1293" s="178">
        <f t="shared" si="485"/>
        <v>0</v>
      </c>
      <c r="S1293" s="178">
        <f t="shared" si="485"/>
        <v>0</v>
      </c>
      <c r="T1293" s="178">
        <f t="shared" si="485"/>
        <v>0</v>
      </c>
      <c r="U1293" s="178">
        <f t="shared" si="485"/>
        <v>0</v>
      </c>
      <c r="V1293" s="178">
        <f t="shared" si="485"/>
        <v>0</v>
      </c>
      <c r="W1293" s="178">
        <f t="shared" si="485"/>
        <v>0</v>
      </c>
      <c r="X1293" s="178">
        <f t="shared" si="485"/>
        <v>0</v>
      </c>
      <c r="Y1293" s="178">
        <f t="shared" si="485"/>
        <v>0</v>
      </c>
      <c r="Z1293" s="178">
        <f t="shared" si="485"/>
        <v>0</v>
      </c>
      <c r="AA1293" s="178">
        <f t="shared" si="485"/>
        <v>0</v>
      </c>
      <c r="AB1293" s="178">
        <f t="shared" si="485"/>
        <v>0</v>
      </c>
      <c r="AC1293" s="178">
        <f t="shared" si="485"/>
        <v>0</v>
      </c>
      <c r="AD1293" s="178">
        <f t="shared" si="485"/>
        <v>0</v>
      </c>
      <c r="AE1293" s="178">
        <f t="shared" si="485"/>
        <v>0</v>
      </c>
      <c r="AF1293" s="178">
        <f t="shared" si="485"/>
        <v>0</v>
      </c>
      <c r="AG1293" s="178">
        <f t="shared" si="485"/>
        <v>0</v>
      </c>
      <c r="AH1293" s="178">
        <f t="shared" si="485"/>
        <v>0</v>
      </c>
      <c r="AI1293" s="178">
        <f t="shared" si="485"/>
        <v>0</v>
      </c>
    </row>
    <row r="1294" spans="1:35" s="84" customFormat="1" x14ac:dyDescent="0.35">
      <c r="A1294" s="4"/>
      <c r="B1294" s="4"/>
      <c r="C1294" s="80"/>
      <c r="D1294" s="81"/>
      <c r="E1294" s="84" t="str">
        <f>E$458</f>
        <v>Import duties in nominal terms (benchmark)</v>
      </c>
      <c r="F1294" s="84" t="str">
        <f>F$458</f>
        <v>M$, nominal</v>
      </c>
      <c r="G1294" s="147"/>
      <c r="H1294" s="147"/>
      <c r="I1294" s="178">
        <f>I$458</f>
        <v>77.478540697169208</v>
      </c>
      <c r="J1294" s="178"/>
      <c r="K1294" s="178">
        <f t="shared" ref="K1294:AI1294" si="486">K$458</f>
        <v>3.375</v>
      </c>
      <c r="L1294" s="178">
        <f t="shared" si="486"/>
        <v>3.4424999999999999</v>
      </c>
      <c r="M1294" s="178">
        <f t="shared" si="486"/>
        <v>3.021691239778038</v>
      </c>
      <c r="N1294" s="178">
        <f t="shared" si="486"/>
        <v>3.3656665770735987</v>
      </c>
      <c r="O1294" s="178">
        <f t="shared" si="486"/>
        <v>3.4329799086150703</v>
      </c>
      <c r="P1294" s="178">
        <f t="shared" si="486"/>
        <v>3.501639506787372</v>
      </c>
      <c r="Q1294" s="178">
        <f t="shared" si="486"/>
        <v>3.5716722969231194</v>
      </c>
      <c r="R1294" s="178">
        <f t="shared" si="486"/>
        <v>3.643105742861581</v>
      </c>
      <c r="S1294" s="178">
        <f t="shared" si="486"/>
        <v>3.7159678577188133</v>
      </c>
      <c r="T1294" s="178">
        <f t="shared" si="486"/>
        <v>3.7902872148731896</v>
      </c>
      <c r="U1294" s="178">
        <f t="shared" si="486"/>
        <v>3.8660929591706537</v>
      </c>
      <c r="V1294" s="178">
        <f t="shared" si="486"/>
        <v>3.943414818354066</v>
      </c>
      <c r="W1294" s="178">
        <f t="shared" si="486"/>
        <v>4.0222831147211471</v>
      </c>
      <c r="X1294" s="178">
        <f t="shared" si="486"/>
        <v>4.10272877701557</v>
      </c>
      <c r="Y1294" s="178">
        <f t="shared" si="486"/>
        <v>4.1847833525558817</v>
      </c>
      <c r="Z1294" s="178">
        <f t="shared" si="486"/>
        <v>4.2684790196069988</v>
      </c>
      <c r="AA1294" s="178">
        <f t="shared" si="486"/>
        <v>4.3538485999991394</v>
      </c>
      <c r="AB1294" s="178">
        <f t="shared" si="486"/>
        <v>4.4409255719991227</v>
      </c>
      <c r="AC1294" s="178">
        <f t="shared" si="486"/>
        <v>4.5297440834391045</v>
      </c>
      <c r="AD1294" s="178">
        <f t="shared" si="486"/>
        <v>4.5468180365206328</v>
      </c>
      <c r="AE1294" s="178">
        <f t="shared" si="486"/>
        <v>0.35891201915612031</v>
      </c>
      <c r="AF1294" s="178">
        <f t="shared" si="486"/>
        <v>0</v>
      </c>
      <c r="AG1294" s="178">
        <f t="shared" si="486"/>
        <v>0</v>
      </c>
      <c r="AH1294" s="178">
        <f t="shared" si="486"/>
        <v>0</v>
      </c>
      <c r="AI1294" s="178">
        <f t="shared" si="486"/>
        <v>0</v>
      </c>
    </row>
    <row r="1295" spans="1:35" s="84" customFormat="1" x14ac:dyDescent="0.35">
      <c r="A1295" s="4"/>
      <c r="B1295" s="4"/>
      <c r="C1295" s="80"/>
      <c r="D1295" s="81"/>
      <c r="E1295" s="84" t="str">
        <f>E$697</f>
        <v>Royalty in nominal terms (benchmark)</v>
      </c>
      <c r="F1295" s="84" t="str">
        <f>F$697</f>
        <v>M$, nominal</v>
      </c>
      <c r="G1295" s="147"/>
      <c r="H1295" s="147"/>
      <c r="I1295" s="178">
        <f>I$697</f>
        <v>137.76704079202352</v>
      </c>
      <c r="J1295" s="178"/>
      <c r="K1295" s="178">
        <f t="shared" ref="K1295:AI1295" si="487">K$697</f>
        <v>0</v>
      </c>
      <c r="L1295" s="178">
        <f t="shared" si="487"/>
        <v>0</v>
      </c>
      <c r="M1295" s="178">
        <f t="shared" si="487"/>
        <v>4.8091607524611284</v>
      </c>
      <c r="N1295" s="178">
        <f t="shared" si="487"/>
        <v>6.540458623347134</v>
      </c>
      <c r="O1295" s="178">
        <f t="shared" si="487"/>
        <v>6.671267795814078</v>
      </c>
      <c r="P1295" s="178">
        <f t="shared" si="487"/>
        <v>6.8046931517303593</v>
      </c>
      <c r="Q1295" s="178">
        <f t="shared" si="487"/>
        <v>6.9407870147649664</v>
      </c>
      <c r="R1295" s="178">
        <f t="shared" si="487"/>
        <v>7.0796027550602636</v>
      </c>
      <c r="S1295" s="178">
        <f t="shared" si="487"/>
        <v>7.22119481016147</v>
      </c>
      <c r="T1295" s="178">
        <f t="shared" si="487"/>
        <v>7.3656187063646996</v>
      </c>
      <c r="U1295" s="178">
        <f t="shared" si="487"/>
        <v>7.5129310804919944</v>
      </c>
      <c r="V1295" s="178">
        <f t="shared" si="487"/>
        <v>7.6631897021018318</v>
      </c>
      <c r="W1295" s="178">
        <f t="shared" si="487"/>
        <v>7.816453496143871</v>
      </c>
      <c r="X1295" s="178">
        <f t="shared" si="487"/>
        <v>7.9727825660667468</v>
      </c>
      <c r="Y1295" s="178">
        <f t="shared" si="487"/>
        <v>8.1322382173880836</v>
      </c>
      <c r="Z1295" s="178">
        <f t="shared" si="487"/>
        <v>8.2948829817358423</v>
      </c>
      <c r="AA1295" s="178">
        <f t="shared" si="487"/>
        <v>8.46078064137056</v>
      </c>
      <c r="AB1295" s="178">
        <f t="shared" si="487"/>
        <v>8.6299962541979731</v>
      </c>
      <c r="AC1295" s="178">
        <f t="shared" si="487"/>
        <v>8.8025961792819309</v>
      </c>
      <c r="AD1295" s="178">
        <f t="shared" si="487"/>
        <v>8.9786481028675684</v>
      </c>
      <c r="AE1295" s="178">
        <f t="shared" si="487"/>
        <v>2.0697579606730243</v>
      </c>
      <c r="AF1295" s="178">
        <f t="shared" si="487"/>
        <v>0</v>
      </c>
      <c r="AG1295" s="178">
        <f t="shared" si="487"/>
        <v>0</v>
      </c>
      <c r="AH1295" s="178">
        <f t="shared" si="487"/>
        <v>0</v>
      </c>
      <c r="AI1295" s="178">
        <f t="shared" si="487"/>
        <v>0</v>
      </c>
    </row>
    <row r="1296" spans="1:35" s="84" customFormat="1" x14ac:dyDescent="0.35">
      <c r="A1296" s="4"/>
      <c r="B1296" s="4"/>
      <c r="C1296" s="80"/>
      <c r="D1296" s="81"/>
      <c r="E1296" s="84" t="str">
        <f>E$937</f>
        <v>Income tax in nominal terms (benchmark)</v>
      </c>
      <c r="F1296" s="84" t="str">
        <f>F$937</f>
        <v>M$, nominal</v>
      </c>
      <c r="G1296" s="147"/>
      <c r="H1296" s="147"/>
      <c r="I1296" s="178">
        <f>I$937</f>
        <v>149.24836957661114</v>
      </c>
      <c r="J1296" s="178"/>
      <c r="K1296" s="178">
        <f t="shared" ref="K1296:AI1296" si="488">K$937</f>
        <v>0</v>
      </c>
      <c r="L1296" s="178">
        <f t="shared" si="488"/>
        <v>0</v>
      </c>
      <c r="M1296" s="178">
        <f t="shared" si="488"/>
        <v>0</v>
      </c>
      <c r="N1296" s="178">
        <f t="shared" si="488"/>
        <v>0</v>
      </c>
      <c r="O1296" s="178">
        <f t="shared" si="488"/>
        <v>0</v>
      </c>
      <c r="P1296" s="178">
        <f t="shared" si="488"/>
        <v>0</v>
      </c>
      <c r="Q1296" s="178">
        <f t="shared" si="488"/>
        <v>3.294879249450962</v>
      </c>
      <c r="R1296" s="178">
        <f t="shared" si="488"/>
        <v>4.5646264237122338</v>
      </c>
      <c r="S1296" s="178">
        <f t="shared" si="488"/>
        <v>5.1386424323752466</v>
      </c>
      <c r="T1296" s="178">
        <f t="shared" si="488"/>
        <v>5.7313243808152921</v>
      </c>
      <c r="U1296" s="178">
        <f t="shared" si="488"/>
        <v>5.9693933684315992</v>
      </c>
      <c r="V1296" s="178">
        <f t="shared" si="488"/>
        <v>6.2122237358002277</v>
      </c>
      <c r="W1296" s="178">
        <f t="shared" si="488"/>
        <v>12.632035710516236</v>
      </c>
      <c r="X1296" s="178">
        <f t="shared" si="488"/>
        <v>12.88467642472656</v>
      </c>
      <c r="Y1296" s="178">
        <f t="shared" si="488"/>
        <v>13.142369953221092</v>
      </c>
      <c r="Z1296" s="178">
        <f t="shared" si="488"/>
        <v>13.40521735228551</v>
      </c>
      <c r="AA1296" s="178">
        <f t="shared" si="488"/>
        <v>13.673321699331224</v>
      </c>
      <c r="AB1296" s="178">
        <f t="shared" si="488"/>
        <v>13.946788133317847</v>
      </c>
      <c r="AC1296" s="178">
        <f t="shared" si="488"/>
        <v>14.225723895984205</v>
      </c>
      <c r="AD1296" s="178">
        <f t="shared" si="488"/>
        <v>15.129946840927644</v>
      </c>
      <c r="AE1296" s="178">
        <f t="shared" si="488"/>
        <v>9.2971999757152659</v>
      </c>
      <c r="AF1296" s="178">
        <f t="shared" si="488"/>
        <v>0</v>
      </c>
      <c r="AG1296" s="178">
        <f t="shared" si="488"/>
        <v>0</v>
      </c>
      <c r="AH1296" s="178">
        <f t="shared" si="488"/>
        <v>0</v>
      </c>
      <c r="AI1296" s="178">
        <f t="shared" si="488"/>
        <v>0</v>
      </c>
    </row>
    <row r="1297" spans="1:35" s="84" customFormat="1" x14ac:dyDescent="0.35">
      <c r="A1297" s="4"/>
      <c r="B1297" s="4"/>
      <c r="C1297" s="80"/>
      <c r="D1297" s="81"/>
      <c r="E1297" s="84" t="str">
        <f>E$1002</f>
        <v>Resource rent tax in nominal terms (benchmark)</v>
      </c>
      <c r="F1297" s="84" t="str">
        <f>F$1002</f>
        <v>M$, nominal</v>
      </c>
      <c r="G1297" s="147"/>
      <c r="H1297" s="147"/>
      <c r="I1297" s="178">
        <f>I$1002</f>
        <v>0</v>
      </c>
      <c r="J1297" s="178"/>
      <c r="K1297" s="178">
        <f t="shared" ref="K1297:AI1297" si="489">K$1002</f>
        <v>0</v>
      </c>
      <c r="L1297" s="178">
        <f t="shared" si="489"/>
        <v>0</v>
      </c>
      <c r="M1297" s="178">
        <f t="shared" si="489"/>
        <v>0</v>
      </c>
      <c r="N1297" s="178">
        <f t="shared" si="489"/>
        <v>0</v>
      </c>
      <c r="O1297" s="178">
        <f t="shared" si="489"/>
        <v>0</v>
      </c>
      <c r="P1297" s="178">
        <f t="shared" si="489"/>
        <v>0</v>
      </c>
      <c r="Q1297" s="178">
        <f t="shared" si="489"/>
        <v>0</v>
      </c>
      <c r="R1297" s="178">
        <f t="shared" si="489"/>
        <v>0</v>
      </c>
      <c r="S1297" s="178">
        <f t="shared" si="489"/>
        <v>0</v>
      </c>
      <c r="T1297" s="178">
        <f t="shared" si="489"/>
        <v>0</v>
      </c>
      <c r="U1297" s="178">
        <f t="shared" si="489"/>
        <v>0</v>
      </c>
      <c r="V1297" s="178">
        <f t="shared" si="489"/>
        <v>0</v>
      </c>
      <c r="W1297" s="178">
        <f t="shared" si="489"/>
        <v>0</v>
      </c>
      <c r="X1297" s="178">
        <f t="shared" si="489"/>
        <v>0</v>
      </c>
      <c r="Y1297" s="178">
        <f t="shared" si="489"/>
        <v>0</v>
      </c>
      <c r="Z1297" s="178">
        <f t="shared" si="489"/>
        <v>0</v>
      </c>
      <c r="AA1297" s="178">
        <f t="shared" si="489"/>
        <v>0</v>
      </c>
      <c r="AB1297" s="178">
        <f t="shared" si="489"/>
        <v>0</v>
      </c>
      <c r="AC1297" s="178">
        <f t="shared" si="489"/>
        <v>0</v>
      </c>
      <c r="AD1297" s="178">
        <f t="shared" si="489"/>
        <v>0</v>
      </c>
      <c r="AE1297" s="178">
        <f t="shared" si="489"/>
        <v>0</v>
      </c>
      <c r="AF1297" s="178">
        <f t="shared" si="489"/>
        <v>0</v>
      </c>
      <c r="AG1297" s="178">
        <f t="shared" si="489"/>
        <v>0</v>
      </c>
      <c r="AH1297" s="178">
        <f t="shared" si="489"/>
        <v>0</v>
      </c>
      <c r="AI1297" s="178">
        <f t="shared" si="489"/>
        <v>0</v>
      </c>
    </row>
    <row r="1298" spans="1:35" s="84" customFormat="1" x14ac:dyDescent="0.35">
      <c r="A1298" s="4"/>
      <c r="B1298" s="4"/>
      <c r="C1298" s="80"/>
      <c r="D1298" s="81"/>
      <c r="E1298" s="84" t="str">
        <f>E$1051</f>
        <v>WHT on services in nominal terms (benchmark)</v>
      </c>
      <c r="F1298" s="84" t="str">
        <f>F$1051</f>
        <v>M$, nominal</v>
      </c>
      <c r="G1298" s="147"/>
      <c r="H1298" s="147"/>
      <c r="I1298" s="178">
        <f>I$1051</f>
        <v>22.363894985486919</v>
      </c>
      <c r="J1298" s="178"/>
      <c r="K1298" s="178">
        <f t="shared" ref="K1298:AI1298" si="490">K$1051</f>
        <v>2.4</v>
      </c>
      <c r="L1298" s="178">
        <f t="shared" si="490"/>
        <v>2.448</v>
      </c>
      <c r="M1298" s="178">
        <f t="shared" si="490"/>
        <v>0.8193149999999999</v>
      </c>
      <c r="N1298" s="178">
        <f t="shared" si="490"/>
        <v>0.83570129999999987</v>
      </c>
      <c r="O1298" s="178">
        <f t="shared" si="490"/>
        <v>0.85241532599999992</v>
      </c>
      <c r="P1298" s="178">
        <f t="shared" si="490"/>
        <v>0.86946363252000003</v>
      </c>
      <c r="Q1298" s="178">
        <f t="shared" si="490"/>
        <v>0.88685290517040005</v>
      </c>
      <c r="R1298" s="178">
        <f t="shared" si="490"/>
        <v>0.90458996327380781</v>
      </c>
      <c r="S1298" s="178">
        <f t="shared" si="490"/>
        <v>0.92268176253928413</v>
      </c>
      <c r="T1298" s="178">
        <f t="shared" si="490"/>
        <v>0.94113539779006972</v>
      </c>
      <c r="U1298" s="178">
        <f t="shared" si="490"/>
        <v>0.95995810574587115</v>
      </c>
      <c r="V1298" s="178">
        <f t="shared" si="490"/>
        <v>0.97915726786078838</v>
      </c>
      <c r="W1298" s="178">
        <f t="shared" si="490"/>
        <v>0.99874041321800433</v>
      </c>
      <c r="X1298" s="178">
        <f t="shared" si="490"/>
        <v>1.0187152214823643</v>
      </c>
      <c r="Y1298" s="178">
        <f t="shared" si="490"/>
        <v>1.0390895259120119</v>
      </c>
      <c r="Z1298" s="178">
        <f t="shared" si="490"/>
        <v>1.0598713164302518</v>
      </c>
      <c r="AA1298" s="178">
        <f t="shared" si="490"/>
        <v>1.081068742758857</v>
      </c>
      <c r="AB1298" s="178">
        <f t="shared" si="490"/>
        <v>1.1026901176140342</v>
      </c>
      <c r="AC1298" s="178">
        <f t="shared" si="490"/>
        <v>1.1247439199663147</v>
      </c>
      <c r="AD1298" s="178">
        <f t="shared" si="490"/>
        <v>1.1197050672048645</v>
      </c>
      <c r="AE1298" s="178">
        <f t="shared" si="490"/>
        <v>0</v>
      </c>
      <c r="AF1298" s="178">
        <f t="shared" si="490"/>
        <v>0</v>
      </c>
      <c r="AG1298" s="178">
        <f t="shared" si="490"/>
        <v>0</v>
      </c>
      <c r="AH1298" s="178">
        <f t="shared" si="490"/>
        <v>0</v>
      </c>
      <c r="AI1298" s="178">
        <f t="shared" si="490"/>
        <v>0</v>
      </c>
    </row>
    <row r="1299" spans="1:35" s="84" customFormat="1" x14ac:dyDescent="0.35">
      <c r="A1299" s="4"/>
      <c r="B1299" s="4"/>
      <c r="C1299" s="80"/>
      <c r="D1299" s="81"/>
      <c r="E1299" s="84" t="str">
        <f>E$1088</f>
        <v>WHT on interest in nominal terms (benchmark)</v>
      </c>
      <c r="F1299" s="84" t="str">
        <f>F$1088</f>
        <v>M$, nominal</v>
      </c>
      <c r="G1299" s="147"/>
      <c r="H1299" s="147"/>
      <c r="I1299" s="178">
        <f>I$1088</f>
        <v>6.8175983069189625</v>
      </c>
      <c r="J1299" s="178"/>
      <c r="K1299" s="178">
        <f t="shared" ref="K1299:AI1299" si="491">K$1088</f>
        <v>1.0732499999999998</v>
      </c>
      <c r="L1299" s="178">
        <f t="shared" si="491"/>
        <v>1.0947149999999999</v>
      </c>
      <c r="M1299" s="178">
        <f t="shared" si="491"/>
        <v>1.1166092999999997</v>
      </c>
      <c r="N1299" s="178">
        <f t="shared" si="491"/>
        <v>0.97623555942857143</v>
      </c>
      <c r="O1299" s="178">
        <f t="shared" si="491"/>
        <v>0.82980022551428578</v>
      </c>
      <c r="P1299" s="178">
        <f t="shared" si="491"/>
        <v>0.67711698401965736</v>
      </c>
      <c r="Q1299" s="178">
        <f t="shared" si="491"/>
        <v>0.51799449277503806</v>
      </c>
      <c r="R1299" s="178">
        <f t="shared" si="491"/>
        <v>0.35223625508702583</v>
      </c>
      <c r="S1299" s="178">
        <f t="shared" si="491"/>
        <v>0.17964049009438335</v>
      </c>
      <c r="T1299" s="178">
        <f t="shared" si="491"/>
        <v>3.0569916355036629E-16</v>
      </c>
      <c r="U1299" s="178">
        <f t="shared" si="491"/>
        <v>3.1181314682137364E-16</v>
      </c>
      <c r="V1299" s="178">
        <f t="shared" si="491"/>
        <v>3.1804940975780108E-16</v>
      </c>
      <c r="W1299" s="178">
        <f t="shared" si="491"/>
        <v>3.2441039795295714E-16</v>
      </c>
      <c r="X1299" s="178">
        <f t="shared" si="491"/>
        <v>3.3089860591201626E-16</v>
      </c>
      <c r="Y1299" s="178">
        <f t="shared" si="491"/>
        <v>3.3751657803025661E-16</v>
      </c>
      <c r="Z1299" s="178">
        <f t="shared" si="491"/>
        <v>3.4426690959086167E-16</v>
      </c>
      <c r="AA1299" s="178">
        <f t="shared" si="491"/>
        <v>3.5115224778267897E-16</v>
      </c>
      <c r="AB1299" s="178">
        <f t="shared" si="491"/>
        <v>3.5817529273833252E-16</v>
      </c>
      <c r="AC1299" s="178">
        <f t="shared" si="491"/>
        <v>3.6533879859309912E-16</v>
      </c>
      <c r="AD1299" s="178">
        <f t="shared" si="491"/>
        <v>3.7264557456496112E-16</v>
      </c>
      <c r="AE1299" s="178">
        <f t="shared" si="491"/>
        <v>3.8009848605626043E-16</v>
      </c>
      <c r="AF1299" s="178">
        <f t="shared" si="491"/>
        <v>3.8770045577738558E-16</v>
      </c>
      <c r="AG1299" s="178">
        <f t="shared" si="491"/>
        <v>3.9545446489293331E-16</v>
      </c>
      <c r="AH1299" s="178">
        <f t="shared" si="491"/>
        <v>4.0336355419079187E-16</v>
      </c>
      <c r="AI1299" s="178">
        <f t="shared" si="491"/>
        <v>4.1143082527460777E-16</v>
      </c>
    </row>
    <row r="1300" spans="1:35" s="84" customFormat="1" x14ac:dyDescent="0.35">
      <c r="A1300" s="4"/>
      <c r="B1300" s="4"/>
      <c r="C1300" s="80"/>
      <c r="D1300" s="81"/>
      <c r="E1300" s="84" t="str">
        <f>E$1130</f>
        <v>WHT on dividends in nominal terms (benchmark)</v>
      </c>
      <c r="F1300" s="84" t="str">
        <f>F$1130</f>
        <v>M$, nominal</v>
      </c>
      <c r="G1300" s="147"/>
      <c r="H1300" s="147"/>
      <c r="I1300" s="178">
        <f>I$1130</f>
        <v>32.713320595656597</v>
      </c>
      <c r="J1300" s="178"/>
      <c r="K1300" s="178">
        <f t="shared" ref="K1300:AI1300" si="492">K$1130</f>
        <v>0</v>
      </c>
      <c r="L1300" s="178">
        <f t="shared" si="492"/>
        <v>0</v>
      </c>
      <c r="M1300" s="178">
        <f t="shared" si="492"/>
        <v>0</v>
      </c>
      <c r="N1300" s="178">
        <f t="shared" si="492"/>
        <v>0</v>
      </c>
      <c r="O1300" s="178">
        <f t="shared" si="492"/>
        <v>0</v>
      </c>
      <c r="P1300" s="178">
        <f t="shared" si="492"/>
        <v>0</v>
      </c>
      <c r="Q1300" s="178">
        <f t="shared" si="492"/>
        <v>0</v>
      </c>
      <c r="R1300" s="178">
        <f t="shared" si="492"/>
        <v>0</v>
      </c>
      <c r="S1300" s="178">
        <f t="shared" si="492"/>
        <v>0</v>
      </c>
      <c r="T1300" s="178">
        <f t="shared" si="492"/>
        <v>0</v>
      </c>
      <c r="U1300" s="178">
        <f t="shared" si="492"/>
        <v>1.5943947272305745</v>
      </c>
      <c r="V1300" s="178">
        <f t="shared" si="492"/>
        <v>3.5068938716867204</v>
      </c>
      <c r="W1300" s="178">
        <f t="shared" si="492"/>
        <v>2.947474999120455</v>
      </c>
      <c r="X1300" s="178">
        <f t="shared" si="492"/>
        <v>3.0064244991028639</v>
      </c>
      <c r="Y1300" s="178">
        <f t="shared" si="492"/>
        <v>3.0665529890849221</v>
      </c>
      <c r="Z1300" s="178">
        <f t="shared" si="492"/>
        <v>3.1278840488666191</v>
      </c>
      <c r="AA1300" s="178">
        <f t="shared" si="492"/>
        <v>3.1904417298439522</v>
      </c>
      <c r="AB1300" s="178">
        <f t="shared" si="492"/>
        <v>3.2542505644408317</v>
      </c>
      <c r="AC1300" s="178">
        <f t="shared" si="492"/>
        <v>3.3193355757296477</v>
      </c>
      <c r="AD1300" s="178">
        <f t="shared" si="492"/>
        <v>3.5303209295497839</v>
      </c>
      <c r="AE1300" s="178">
        <f t="shared" si="492"/>
        <v>2.1693466610002283</v>
      </c>
      <c r="AF1300" s="178">
        <f t="shared" si="492"/>
        <v>0</v>
      </c>
      <c r="AG1300" s="178">
        <f t="shared" si="492"/>
        <v>0</v>
      </c>
      <c r="AH1300" s="178">
        <f t="shared" si="492"/>
        <v>0</v>
      </c>
      <c r="AI1300" s="178">
        <f t="shared" si="492"/>
        <v>0</v>
      </c>
    </row>
    <row r="1301" spans="1:35" s="84" customFormat="1" x14ac:dyDescent="0.35">
      <c r="A1301" s="4"/>
      <c r="B1301" s="4"/>
      <c r="C1301" s="80"/>
      <c r="D1301" s="81"/>
      <c r="E1301" s="84" t="s">
        <v>761</v>
      </c>
      <c r="F1301" s="84" t="s">
        <v>641</v>
      </c>
      <c r="G1301" s="147"/>
      <c r="H1301" s="147"/>
      <c r="I1301" s="178">
        <f>SUM(K1301:AI1301)</f>
        <v>431.38876495386631</v>
      </c>
      <c r="J1301" s="178"/>
      <c r="K1301" s="178">
        <f>SUM(K1293:K1300)</f>
        <v>11.84825</v>
      </c>
      <c r="L1301" s="178">
        <f t="shared" ref="L1301:AI1301" si="493">SUM(L1293:L1300)</f>
        <v>6.9852149999999993</v>
      </c>
      <c r="M1301" s="178">
        <f t="shared" si="493"/>
        <v>9.7667762922391663</v>
      </c>
      <c r="N1301" s="178">
        <f t="shared" si="493"/>
        <v>11.718062059849304</v>
      </c>
      <c r="O1301" s="178">
        <f t="shared" si="493"/>
        <v>11.786463255943433</v>
      </c>
      <c r="P1301" s="178">
        <f t="shared" si="493"/>
        <v>11.852913275057389</v>
      </c>
      <c r="Q1301" s="178">
        <f t="shared" si="493"/>
        <v>15.212185959084486</v>
      </c>
      <c r="R1301" s="178">
        <f t="shared" si="493"/>
        <v>16.544161139994912</v>
      </c>
      <c r="S1301" s="178">
        <f t="shared" si="493"/>
        <v>17.178127352889195</v>
      </c>
      <c r="T1301" s="178">
        <f t="shared" si="493"/>
        <v>17.82836569984325</v>
      </c>
      <c r="U1301" s="178">
        <f t="shared" si="493"/>
        <v>19.902770241070694</v>
      </c>
      <c r="V1301" s="178">
        <f t="shared" si="493"/>
        <v>22.304879395803635</v>
      </c>
      <c r="W1301" s="178">
        <f t="shared" si="493"/>
        <v>28.416987733719715</v>
      </c>
      <c r="X1301" s="178">
        <f t="shared" si="493"/>
        <v>28.985327488394102</v>
      </c>
      <c r="Y1301" s="178">
        <f t="shared" si="493"/>
        <v>29.56503403816199</v>
      </c>
      <c r="Z1301" s="178">
        <f t="shared" si="493"/>
        <v>30.156334718925219</v>
      </c>
      <c r="AA1301" s="178">
        <f t="shared" si="493"/>
        <v>30.759461413303733</v>
      </c>
      <c r="AB1301" s="178">
        <f t="shared" si="493"/>
        <v>31.374650641569811</v>
      </c>
      <c r="AC1301" s="178">
        <f t="shared" si="493"/>
        <v>32.002143654401202</v>
      </c>
      <c r="AD1301" s="178">
        <f t="shared" si="493"/>
        <v>33.305438977070494</v>
      </c>
      <c r="AE1301" s="178">
        <f t="shared" si="493"/>
        <v>13.895216616544639</v>
      </c>
      <c r="AF1301" s="178">
        <f t="shared" si="493"/>
        <v>3.8770045577738558E-16</v>
      </c>
      <c r="AG1301" s="178">
        <f t="shared" si="493"/>
        <v>3.9545446489293331E-16</v>
      </c>
      <c r="AH1301" s="178">
        <f t="shared" si="493"/>
        <v>4.0336355419079187E-16</v>
      </c>
      <c r="AI1301" s="178">
        <f t="shared" si="493"/>
        <v>4.1143082527460777E-16</v>
      </c>
    </row>
    <row r="1302" spans="1:35" s="84" customFormat="1" x14ac:dyDescent="0.35">
      <c r="A1302" s="4"/>
      <c r="B1302" s="4"/>
      <c r="C1302" s="80"/>
      <c r="D1302" s="81"/>
      <c r="G1302" s="147"/>
      <c r="H1302" s="147"/>
      <c r="I1302" s="178"/>
      <c r="J1302" s="178"/>
      <c r="K1302" s="178"/>
      <c r="L1302" s="178"/>
      <c r="M1302" s="178"/>
      <c r="N1302" s="178"/>
      <c r="O1302" s="178"/>
      <c r="P1302" s="178"/>
      <c r="Q1302" s="178"/>
      <c r="R1302" s="178"/>
      <c r="S1302" s="178"/>
      <c r="T1302" s="178"/>
      <c r="U1302" s="178"/>
      <c r="V1302" s="178"/>
      <c r="W1302" s="178"/>
      <c r="X1302" s="178"/>
      <c r="Y1302" s="178"/>
      <c r="Z1302" s="178"/>
      <c r="AA1302" s="178"/>
      <c r="AB1302" s="178"/>
      <c r="AC1302" s="178"/>
      <c r="AD1302" s="178"/>
      <c r="AE1302" s="178"/>
      <c r="AF1302" s="178"/>
      <c r="AG1302" s="178"/>
      <c r="AH1302" s="178"/>
      <c r="AI1302" s="178"/>
    </row>
    <row r="1303" spans="1:35" s="84" customFormat="1" x14ac:dyDescent="0.35">
      <c r="A1303" s="4"/>
      <c r="B1303" s="4"/>
      <c r="C1303" s="80"/>
      <c r="D1303" s="81" t="s">
        <v>493</v>
      </c>
      <c r="G1303" s="147"/>
      <c r="H1303" s="147"/>
      <c r="I1303" s="178"/>
      <c r="J1303" s="178"/>
      <c r="K1303" s="178"/>
      <c r="L1303" s="178"/>
      <c r="M1303" s="178"/>
      <c r="N1303" s="178"/>
      <c r="O1303" s="178"/>
      <c r="P1303" s="178"/>
      <c r="Q1303" s="178"/>
      <c r="R1303" s="178"/>
      <c r="S1303" s="178"/>
      <c r="T1303" s="178"/>
      <c r="U1303" s="178"/>
      <c r="V1303" s="178"/>
      <c r="W1303" s="178"/>
      <c r="X1303" s="178"/>
      <c r="Y1303" s="178"/>
      <c r="Z1303" s="178"/>
      <c r="AA1303" s="178"/>
      <c r="AB1303" s="178"/>
      <c r="AC1303" s="178"/>
      <c r="AD1303" s="178"/>
      <c r="AE1303" s="178"/>
      <c r="AF1303" s="178"/>
      <c r="AG1303" s="178"/>
      <c r="AH1303" s="178"/>
      <c r="AI1303" s="178"/>
    </row>
    <row r="1304" spans="1:35" s="84" customFormat="1" x14ac:dyDescent="0.35">
      <c r="A1304" s="4"/>
      <c r="B1304" s="4"/>
      <c r="C1304" s="80"/>
      <c r="D1304" s="81"/>
      <c r="E1304" s="84" t="str">
        <f>E$363</f>
        <v>Signature bonus (benchmark)</v>
      </c>
      <c r="F1304" s="84" t="str">
        <f>F$363</f>
        <v>M$</v>
      </c>
      <c r="G1304" s="147"/>
      <c r="H1304" s="147"/>
      <c r="I1304" s="178">
        <f>I$363</f>
        <v>5</v>
      </c>
      <c r="J1304" s="178"/>
      <c r="K1304" s="178">
        <f t="shared" ref="K1304:AI1304" si="494">K$363</f>
        <v>5</v>
      </c>
      <c r="L1304" s="178">
        <f t="shared" si="494"/>
        <v>0</v>
      </c>
      <c r="M1304" s="178">
        <f t="shared" si="494"/>
        <v>0</v>
      </c>
      <c r="N1304" s="178">
        <f t="shared" si="494"/>
        <v>0</v>
      </c>
      <c r="O1304" s="178">
        <f t="shared" si="494"/>
        <v>0</v>
      </c>
      <c r="P1304" s="178">
        <f t="shared" si="494"/>
        <v>0</v>
      </c>
      <c r="Q1304" s="178">
        <f t="shared" si="494"/>
        <v>0</v>
      </c>
      <c r="R1304" s="178">
        <f t="shared" si="494"/>
        <v>0</v>
      </c>
      <c r="S1304" s="178">
        <f t="shared" si="494"/>
        <v>0</v>
      </c>
      <c r="T1304" s="178">
        <f t="shared" si="494"/>
        <v>0</v>
      </c>
      <c r="U1304" s="178">
        <f t="shared" si="494"/>
        <v>0</v>
      </c>
      <c r="V1304" s="178">
        <f t="shared" si="494"/>
        <v>0</v>
      </c>
      <c r="W1304" s="178">
        <f t="shared" si="494"/>
        <v>0</v>
      </c>
      <c r="X1304" s="178">
        <f t="shared" si="494"/>
        <v>0</v>
      </c>
      <c r="Y1304" s="178">
        <f t="shared" si="494"/>
        <v>0</v>
      </c>
      <c r="Z1304" s="178">
        <f t="shared" si="494"/>
        <v>0</v>
      </c>
      <c r="AA1304" s="178">
        <f t="shared" si="494"/>
        <v>0</v>
      </c>
      <c r="AB1304" s="178">
        <f t="shared" si="494"/>
        <v>0</v>
      </c>
      <c r="AC1304" s="178">
        <f t="shared" si="494"/>
        <v>0</v>
      </c>
      <c r="AD1304" s="178">
        <f t="shared" si="494"/>
        <v>0</v>
      </c>
      <c r="AE1304" s="178">
        <f t="shared" si="494"/>
        <v>0</v>
      </c>
      <c r="AF1304" s="178">
        <f t="shared" si="494"/>
        <v>0</v>
      </c>
      <c r="AG1304" s="178">
        <f t="shared" si="494"/>
        <v>0</v>
      </c>
      <c r="AH1304" s="178">
        <f t="shared" si="494"/>
        <v>0</v>
      </c>
      <c r="AI1304" s="178">
        <f t="shared" si="494"/>
        <v>0</v>
      </c>
    </row>
    <row r="1305" spans="1:35" s="84" customFormat="1" x14ac:dyDescent="0.35">
      <c r="A1305" s="4"/>
      <c r="B1305" s="4"/>
      <c r="C1305" s="80"/>
      <c r="D1305" s="81"/>
      <c r="E1305" s="84" t="str">
        <f>E$463</f>
        <v>Import duties (benchmark)</v>
      </c>
      <c r="F1305" s="84" t="str">
        <f>F$463</f>
        <v>M$</v>
      </c>
      <c r="G1305" s="147"/>
      <c r="H1305" s="147"/>
      <c r="I1305" s="178">
        <f>I$463</f>
        <v>63.761653125000024</v>
      </c>
      <c r="J1305" s="178"/>
      <c r="K1305" s="178">
        <f t="shared" ref="K1305:AI1305" si="495">K$463</f>
        <v>3.375</v>
      </c>
      <c r="L1305" s="178">
        <f t="shared" si="495"/>
        <v>3.375</v>
      </c>
      <c r="M1305" s="178">
        <f t="shared" si="495"/>
        <v>2.9043552862149538</v>
      </c>
      <c r="N1305" s="178">
        <f t="shared" si="495"/>
        <v>3.1715427862149541</v>
      </c>
      <c r="O1305" s="178">
        <f t="shared" si="495"/>
        <v>3.1715427862149537</v>
      </c>
      <c r="P1305" s="178">
        <f t="shared" si="495"/>
        <v>3.1715427862149537</v>
      </c>
      <c r="Q1305" s="178">
        <f t="shared" si="495"/>
        <v>3.1715427862149537</v>
      </c>
      <c r="R1305" s="178">
        <f t="shared" si="495"/>
        <v>3.1715427862149537</v>
      </c>
      <c r="S1305" s="178">
        <f t="shared" si="495"/>
        <v>3.1715427862149537</v>
      </c>
      <c r="T1305" s="178">
        <f t="shared" si="495"/>
        <v>3.1715427862149537</v>
      </c>
      <c r="U1305" s="178">
        <f t="shared" si="495"/>
        <v>3.1715427862149541</v>
      </c>
      <c r="V1305" s="178">
        <f t="shared" si="495"/>
        <v>3.1715427862149541</v>
      </c>
      <c r="W1305" s="178">
        <f t="shared" si="495"/>
        <v>3.1715427862149532</v>
      </c>
      <c r="X1305" s="178">
        <f t="shared" si="495"/>
        <v>3.1715427862149532</v>
      </c>
      <c r="Y1305" s="178">
        <f t="shared" si="495"/>
        <v>3.1715427862149532</v>
      </c>
      <c r="Z1305" s="178">
        <f t="shared" si="495"/>
        <v>3.1715427862149537</v>
      </c>
      <c r="AA1305" s="178">
        <f t="shared" si="495"/>
        <v>3.1715427862149537</v>
      </c>
      <c r="AB1305" s="178">
        <f t="shared" si="495"/>
        <v>3.1715427862149537</v>
      </c>
      <c r="AC1305" s="178">
        <f t="shared" si="495"/>
        <v>3.1715427862149537</v>
      </c>
      <c r="AD1305" s="178">
        <f t="shared" si="495"/>
        <v>3.1210757593457932</v>
      </c>
      <c r="AE1305" s="178">
        <f t="shared" si="495"/>
        <v>0.24153749999999904</v>
      </c>
      <c r="AF1305" s="178">
        <f t="shared" si="495"/>
        <v>0</v>
      </c>
      <c r="AG1305" s="178">
        <f t="shared" si="495"/>
        <v>0</v>
      </c>
      <c r="AH1305" s="178">
        <f t="shared" si="495"/>
        <v>0</v>
      </c>
      <c r="AI1305" s="178">
        <f t="shared" si="495"/>
        <v>0</v>
      </c>
    </row>
    <row r="1306" spans="1:35" s="84" customFormat="1" x14ac:dyDescent="0.35">
      <c r="A1306" s="4"/>
      <c r="B1306" s="4"/>
      <c r="C1306" s="80"/>
      <c r="D1306" s="81"/>
      <c r="E1306" s="84" t="str">
        <f>E$702</f>
        <v>Royalty (benchmark)</v>
      </c>
      <c r="F1306" s="84" t="str">
        <f>F$702</f>
        <v>M$</v>
      </c>
      <c r="G1306" s="147"/>
      <c r="H1306" s="147"/>
      <c r="I1306" s="178">
        <f>I$702</f>
        <v>110.79004701555969</v>
      </c>
      <c r="J1306" s="178"/>
      <c r="K1306" s="178">
        <f t="shared" ref="K1306:AI1306" si="496">K$702</f>
        <v>0</v>
      </c>
      <c r="L1306" s="178">
        <f t="shared" si="496"/>
        <v>0</v>
      </c>
      <c r="M1306" s="178">
        <f t="shared" si="496"/>
        <v>4.6224151792206154</v>
      </c>
      <c r="N1306" s="178">
        <f t="shared" si="496"/>
        <v>6.1632202389608208</v>
      </c>
      <c r="O1306" s="178">
        <f t="shared" si="496"/>
        <v>6.1632202389608217</v>
      </c>
      <c r="P1306" s="178">
        <f t="shared" si="496"/>
        <v>6.1632202389608208</v>
      </c>
      <c r="Q1306" s="178">
        <f t="shared" si="496"/>
        <v>6.1632202389608208</v>
      </c>
      <c r="R1306" s="178">
        <f t="shared" si="496"/>
        <v>6.1632202389608199</v>
      </c>
      <c r="S1306" s="178">
        <f t="shared" si="496"/>
        <v>6.1632202389608208</v>
      </c>
      <c r="T1306" s="178">
        <f t="shared" si="496"/>
        <v>6.1632202389608208</v>
      </c>
      <c r="U1306" s="178">
        <f t="shared" si="496"/>
        <v>6.1632202389608208</v>
      </c>
      <c r="V1306" s="178">
        <f t="shared" si="496"/>
        <v>6.1632202389608199</v>
      </c>
      <c r="W1306" s="178">
        <f t="shared" si="496"/>
        <v>6.1632202389608208</v>
      </c>
      <c r="X1306" s="178">
        <f t="shared" si="496"/>
        <v>6.1632202389608208</v>
      </c>
      <c r="Y1306" s="178">
        <f t="shared" si="496"/>
        <v>6.1632202389608208</v>
      </c>
      <c r="Z1306" s="178">
        <f t="shared" si="496"/>
        <v>6.1632202389608208</v>
      </c>
      <c r="AA1306" s="178">
        <f t="shared" si="496"/>
        <v>6.1632202389608199</v>
      </c>
      <c r="AB1306" s="178">
        <f t="shared" si="496"/>
        <v>6.1632202389608208</v>
      </c>
      <c r="AC1306" s="178">
        <f t="shared" si="496"/>
        <v>6.1632202389608208</v>
      </c>
      <c r="AD1306" s="178">
        <f t="shared" si="496"/>
        <v>6.1632202389608199</v>
      </c>
      <c r="AE1306" s="178">
        <f t="shared" si="496"/>
        <v>1.3928877740051402</v>
      </c>
      <c r="AF1306" s="178">
        <f t="shared" si="496"/>
        <v>0</v>
      </c>
      <c r="AG1306" s="178">
        <f t="shared" si="496"/>
        <v>0</v>
      </c>
      <c r="AH1306" s="178">
        <f t="shared" si="496"/>
        <v>0</v>
      </c>
      <c r="AI1306" s="178">
        <f t="shared" si="496"/>
        <v>0</v>
      </c>
    </row>
    <row r="1307" spans="1:35" s="84" customFormat="1" x14ac:dyDescent="0.35">
      <c r="A1307" s="4"/>
      <c r="B1307" s="4"/>
      <c r="C1307" s="80"/>
      <c r="D1307" s="81"/>
      <c r="E1307" s="84" t="str">
        <f>E$942</f>
        <v>Income tax (benchmark)</v>
      </c>
      <c r="F1307" s="84" t="str">
        <f>F$942</f>
        <v>M$</v>
      </c>
      <c r="G1307" s="147"/>
      <c r="H1307" s="147"/>
      <c r="I1307" s="178">
        <f>I$942</f>
        <v>112.3386094387092</v>
      </c>
      <c r="J1307" s="178"/>
      <c r="K1307" s="178">
        <f t="shared" ref="K1307:AI1307" si="497">K$942</f>
        <v>0</v>
      </c>
      <c r="L1307" s="178">
        <f t="shared" si="497"/>
        <v>0</v>
      </c>
      <c r="M1307" s="178">
        <f t="shared" si="497"/>
        <v>0</v>
      </c>
      <c r="N1307" s="178">
        <f t="shared" si="497"/>
        <v>0</v>
      </c>
      <c r="O1307" s="178">
        <f t="shared" si="497"/>
        <v>0</v>
      </c>
      <c r="P1307" s="178">
        <f t="shared" si="497"/>
        <v>0</v>
      </c>
      <c r="Q1307" s="178">
        <f t="shared" si="497"/>
        <v>2.9257584812715738</v>
      </c>
      <c r="R1307" s="178">
        <f t="shared" si="497"/>
        <v>3.9737819947327133</v>
      </c>
      <c r="S1307" s="178">
        <f t="shared" si="497"/>
        <v>4.3857818370212076</v>
      </c>
      <c r="T1307" s="178">
        <f t="shared" si="497"/>
        <v>4.7957158560715492</v>
      </c>
      <c r="U1307" s="178">
        <f t="shared" si="497"/>
        <v>4.8969817010788885</v>
      </c>
      <c r="V1307" s="178">
        <f t="shared" si="497"/>
        <v>4.9962619412821603</v>
      </c>
      <c r="W1307" s="178">
        <f t="shared" si="497"/>
        <v>9.9602739514458332</v>
      </c>
      <c r="X1307" s="178">
        <f t="shared" si="497"/>
        <v>9.9602739514458332</v>
      </c>
      <c r="Y1307" s="178">
        <f t="shared" si="497"/>
        <v>9.9602739514458314</v>
      </c>
      <c r="Z1307" s="178">
        <f t="shared" si="497"/>
        <v>9.9602739514458314</v>
      </c>
      <c r="AA1307" s="178">
        <f t="shared" si="497"/>
        <v>9.9602739514458332</v>
      </c>
      <c r="AB1307" s="178">
        <f t="shared" si="497"/>
        <v>9.9602739514458314</v>
      </c>
      <c r="AC1307" s="178">
        <f t="shared" si="497"/>
        <v>9.9602739514458332</v>
      </c>
      <c r="AD1307" s="178">
        <f t="shared" si="497"/>
        <v>10.385660905300988</v>
      </c>
      <c r="AE1307" s="178">
        <f t="shared" si="497"/>
        <v>6.2567490618293045</v>
      </c>
      <c r="AF1307" s="178">
        <f t="shared" si="497"/>
        <v>0</v>
      </c>
      <c r="AG1307" s="178">
        <f t="shared" si="497"/>
        <v>0</v>
      </c>
      <c r="AH1307" s="178">
        <f t="shared" si="497"/>
        <v>0</v>
      </c>
      <c r="AI1307" s="178">
        <f t="shared" si="497"/>
        <v>0</v>
      </c>
    </row>
    <row r="1308" spans="1:35" s="84" customFormat="1" x14ac:dyDescent="0.35">
      <c r="A1308" s="4"/>
      <c r="B1308" s="4"/>
      <c r="C1308" s="80"/>
      <c r="D1308" s="81"/>
      <c r="E1308" s="84" t="str">
        <f>E$1007</f>
        <v>Resource rent tax (benchmark)</v>
      </c>
      <c r="F1308" s="84" t="str">
        <f>F$1007</f>
        <v>M$</v>
      </c>
      <c r="G1308" s="147"/>
      <c r="H1308" s="147"/>
      <c r="I1308" s="178">
        <f>I$1007</f>
        <v>0</v>
      </c>
      <c r="J1308" s="178"/>
      <c r="K1308" s="178">
        <f t="shared" ref="K1308:AI1308" si="498">K$1007</f>
        <v>0</v>
      </c>
      <c r="L1308" s="178">
        <f t="shared" si="498"/>
        <v>0</v>
      </c>
      <c r="M1308" s="178">
        <f t="shared" si="498"/>
        <v>0</v>
      </c>
      <c r="N1308" s="178">
        <f t="shared" si="498"/>
        <v>0</v>
      </c>
      <c r="O1308" s="178">
        <f t="shared" si="498"/>
        <v>0</v>
      </c>
      <c r="P1308" s="178">
        <f t="shared" si="498"/>
        <v>0</v>
      </c>
      <c r="Q1308" s="178">
        <f t="shared" si="498"/>
        <v>0</v>
      </c>
      <c r="R1308" s="178">
        <f t="shared" si="498"/>
        <v>0</v>
      </c>
      <c r="S1308" s="178">
        <f t="shared" si="498"/>
        <v>0</v>
      </c>
      <c r="T1308" s="178">
        <f t="shared" si="498"/>
        <v>0</v>
      </c>
      <c r="U1308" s="178">
        <f t="shared" si="498"/>
        <v>0</v>
      </c>
      <c r="V1308" s="178">
        <f t="shared" si="498"/>
        <v>0</v>
      </c>
      <c r="W1308" s="178">
        <f t="shared" si="498"/>
        <v>0</v>
      </c>
      <c r="X1308" s="178">
        <f t="shared" si="498"/>
        <v>0</v>
      </c>
      <c r="Y1308" s="178">
        <f t="shared" si="498"/>
        <v>0</v>
      </c>
      <c r="Z1308" s="178">
        <f t="shared" si="498"/>
        <v>0</v>
      </c>
      <c r="AA1308" s="178">
        <f t="shared" si="498"/>
        <v>0</v>
      </c>
      <c r="AB1308" s="178">
        <f t="shared" si="498"/>
        <v>0</v>
      </c>
      <c r="AC1308" s="178">
        <f t="shared" si="498"/>
        <v>0</v>
      </c>
      <c r="AD1308" s="178">
        <f t="shared" si="498"/>
        <v>0</v>
      </c>
      <c r="AE1308" s="178">
        <f t="shared" si="498"/>
        <v>0</v>
      </c>
      <c r="AF1308" s="178">
        <f t="shared" si="498"/>
        <v>0</v>
      </c>
      <c r="AG1308" s="178">
        <f t="shared" si="498"/>
        <v>0</v>
      </c>
      <c r="AH1308" s="178">
        <f t="shared" si="498"/>
        <v>0</v>
      </c>
      <c r="AI1308" s="178">
        <f t="shared" si="498"/>
        <v>0</v>
      </c>
    </row>
    <row r="1309" spans="1:35" s="84" customFormat="1" x14ac:dyDescent="0.35">
      <c r="A1309" s="4"/>
      <c r="B1309" s="4"/>
      <c r="C1309" s="80"/>
      <c r="D1309" s="81"/>
      <c r="E1309" s="84" t="str">
        <f>E$1056</f>
        <v>WHT on services (benchmark)</v>
      </c>
      <c r="F1309" s="84" t="str">
        <f>F$1056</f>
        <v>M$</v>
      </c>
      <c r="G1309" s="147"/>
      <c r="H1309" s="147"/>
      <c r="I1309" s="178">
        <f>I$1056</f>
        <v>18.956099999999999</v>
      </c>
      <c r="J1309" s="178"/>
      <c r="K1309" s="178">
        <f t="shared" ref="K1309:AI1309" si="499">K$1056</f>
        <v>2.4</v>
      </c>
      <c r="L1309" s="178">
        <f t="shared" si="499"/>
        <v>2.4</v>
      </c>
      <c r="M1309" s="178">
        <f t="shared" si="499"/>
        <v>0.78749999999999987</v>
      </c>
      <c r="N1309" s="178">
        <f t="shared" si="499"/>
        <v>0.78749999999999998</v>
      </c>
      <c r="O1309" s="178">
        <f t="shared" si="499"/>
        <v>0.78749999999999998</v>
      </c>
      <c r="P1309" s="178">
        <f t="shared" si="499"/>
        <v>0.78749999999999998</v>
      </c>
      <c r="Q1309" s="178">
        <f t="shared" si="499"/>
        <v>0.78749999999999998</v>
      </c>
      <c r="R1309" s="178">
        <f t="shared" si="499"/>
        <v>0.78749999999999998</v>
      </c>
      <c r="S1309" s="178">
        <f t="shared" si="499"/>
        <v>0.78749999999999998</v>
      </c>
      <c r="T1309" s="178">
        <f t="shared" si="499"/>
        <v>0.78749999999999998</v>
      </c>
      <c r="U1309" s="178">
        <f t="shared" si="499"/>
        <v>0.78749999999999998</v>
      </c>
      <c r="V1309" s="178">
        <f t="shared" si="499"/>
        <v>0.78749999999999998</v>
      </c>
      <c r="W1309" s="178">
        <f t="shared" si="499"/>
        <v>0.78749999999999998</v>
      </c>
      <c r="X1309" s="178">
        <f t="shared" si="499"/>
        <v>0.78749999999999987</v>
      </c>
      <c r="Y1309" s="178">
        <f t="shared" si="499"/>
        <v>0.78750000000000009</v>
      </c>
      <c r="Z1309" s="178">
        <f t="shared" si="499"/>
        <v>0.78749999999999998</v>
      </c>
      <c r="AA1309" s="178">
        <f t="shared" si="499"/>
        <v>0.78749999999999998</v>
      </c>
      <c r="AB1309" s="178">
        <f t="shared" si="499"/>
        <v>0.78749999999999998</v>
      </c>
      <c r="AC1309" s="178">
        <f t="shared" si="499"/>
        <v>0.78749999999999998</v>
      </c>
      <c r="AD1309" s="178">
        <f t="shared" si="499"/>
        <v>0.76859999999999917</v>
      </c>
      <c r="AE1309" s="178">
        <f t="shared" si="499"/>
        <v>0</v>
      </c>
      <c r="AF1309" s="178">
        <f t="shared" si="499"/>
        <v>0</v>
      </c>
      <c r="AG1309" s="178">
        <f t="shared" si="499"/>
        <v>0</v>
      </c>
      <c r="AH1309" s="178">
        <f t="shared" si="499"/>
        <v>0</v>
      </c>
      <c r="AI1309" s="178">
        <f t="shared" si="499"/>
        <v>0</v>
      </c>
    </row>
    <row r="1310" spans="1:35" s="84" customFormat="1" x14ac:dyDescent="0.35">
      <c r="A1310" s="4"/>
      <c r="B1310" s="4"/>
      <c r="C1310" s="80"/>
      <c r="D1310" s="81"/>
      <c r="E1310" s="84" t="str">
        <f>E$1093</f>
        <v>WHT on interest (benchmark)</v>
      </c>
      <c r="F1310" s="84" t="str">
        <f>F$1093</f>
        <v>M$</v>
      </c>
      <c r="G1310" s="147"/>
      <c r="H1310" s="147"/>
      <c r="I1310" s="178">
        <f>I$1093</f>
        <v>6.4395000000000007</v>
      </c>
      <c r="J1310" s="178"/>
      <c r="K1310" s="178">
        <f t="shared" ref="K1310:AI1310" si="500">K$1093</f>
        <v>1.0732499999999998</v>
      </c>
      <c r="L1310" s="178">
        <f t="shared" si="500"/>
        <v>1.0732499999999998</v>
      </c>
      <c r="M1310" s="178">
        <f t="shared" si="500"/>
        <v>1.0732499999999998</v>
      </c>
      <c r="N1310" s="178">
        <f t="shared" si="500"/>
        <v>0.91992857142857154</v>
      </c>
      <c r="O1310" s="178">
        <f t="shared" si="500"/>
        <v>0.76660714285714293</v>
      </c>
      <c r="P1310" s="178">
        <f t="shared" si="500"/>
        <v>0.61328571428571443</v>
      </c>
      <c r="Q1310" s="178">
        <f t="shared" si="500"/>
        <v>0.45996428571428599</v>
      </c>
      <c r="R1310" s="178">
        <f t="shared" si="500"/>
        <v>0.30664285714285733</v>
      </c>
      <c r="S1310" s="178">
        <f t="shared" si="500"/>
        <v>0.1533214285714288</v>
      </c>
      <c r="T1310" s="178">
        <f t="shared" si="500"/>
        <v>2.5579538487363605E-16</v>
      </c>
      <c r="U1310" s="178">
        <f t="shared" si="500"/>
        <v>2.5579538487363605E-16</v>
      </c>
      <c r="V1310" s="178">
        <f t="shared" si="500"/>
        <v>2.557953848736361E-16</v>
      </c>
      <c r="W1310" s="178">
        <f t="shared" si="500"/>
        <v>2.5579538487363605E-16</v>
      </c>
      <c r="X1310" s="178">
        <f t="shared" si="500"/>
        <v>2.5579538487363605E-16</v>
      </c>
      <c r="Y1310" s="178">
        <f t="shared" si="500"/>
        <v>2.5579538487363605E-16</v>
      </c>
      <c r="Z1310" s="178">
        <f t="shared" si="500"/>
        <v>2.5579538487363605E-16</v>
      </c>
      <c r="AA1310" s="178">
        <f t="shared" si="500"/>
        <v>2.557953848736361E-16</v>
      </c>
      <c r="AB1310" s="178">
        <f t="shared" si="500"/>
        <v>2.5579538487363605E-16</v>
      </c>
      <c r="AC1310" s="178">
        <f t="shared" si="500"/>
        <v>2.5579538487363605E-16</v>
      </c>
      <c r="AD1310" s="178">
        <f t="shared" si="500"/>
        <v>2.5579538487363605E-16</v>
      </c>
      <c r="AE1310" s="178">
        <f t="shared" si="500"/>
        <v>2.557953848736361E-16</v>
      </c>
      <c r="AF1310" s="178">
        <f t="shared" si="500"/>
        <v>2.5579538487363605E-16</v>
      </c>
      <c r="AG1310" s="178">
        <f t="shared" si="500"/>
        <v>2.5579538487363605E-16</v>
      </c>
      <c r="AH1310" s="178">
        <f t="shared" si="500"/>
        <v>2.5579538487363605E-16</v>
      </c>
      <c r="AI1310" s="178">
        <f t="shared" si="500"/>
        <v>2.5579538487363605E-16</v>
      </c>
    </row>
    <row r="1311" spans="1:35" s="84" customFormat="1" x14ac:dyDescent="0.35">
      <c r="A1311" s="4"/>
      <c r="B1311" s="4"/>
      <c r="C1311" s="80"/>
      <c r="D1311" s="81"/>
      <c r="E1311" s="84" t="str">
        <f>E$1135</f>
        <v>WHT on dividends (benchmark)</v>
      </c>
      <c r="F1311" s="84" t="str">
        <f>F$1135</f>
        <v>M$</v>
      </c>
      <c r="G1311" s="147"/>
      <c r="H1311" s="147"/>
      <c r="I1311" s="178">
        <f>I$1135</f>
        <v>24.280100573192506</v>
      </c>
      <c r="J1311" s="178"/>
      <c r="K1311" s="178">
        <f t="shared" ref="K1311:AI1311" si="501">K$1135</f>
        <v>0</v>
      </c>
      <c r="L1311" s="178">
        <f t="shared" si="501"/>
        <v>0</v>
      </c>
      <c r="M1311" s="178">
        <f t="shared" si="501"/>
        <v>0</v>
      </c>
      <c r="N1311" s="178">
        <f t="shared" si="501"/>
        <v>0</v>
      </c>
      <c r="O1311" s="178">
        <f t="shared" si="501"/>
        <v>0</v>
      </c>
      <c r="P1311" s="178">
        <f t="shared" si="501"/>
        <v>0</v>
      </c>
      <c r="Q1311" s="178">
        <f t="shared" si="501"/>
        <v>0</v>
      </c>
      <c r="R1311" s="178">
        <f t="shared" si="501"/>
        <v>0</v>
      </c>
      <c r="S1311" s="178">
        <f t="shared" si="501"/>
        <v>0</v>
      </c>
      <c r="T1311" s="178">
        <f t="shared" si="501"/>
        <v>0</v>
      </c>
      <c r="U1311" s="178">
        <f t="shared" si="501"/>
        <v>1.3079590038135138</v>
      </c>
      <c r="V1311" s="178">
        <f t="shared" si="501"/>
        <v>2.8204651230203948</v>
      </c>
      <c r="W1311" s="178">
        <f t="shared" si="501"/>
        <v>2.3240639220040276</v>
      </c>
      <c r="X1311" s="178">
        <f t="shared" si="501"/>
        <v>2.3240639220040276</v>
      </c>
      <c r="Y1311" s="178">
        <f t="shared" si="501"/>
        <v>2.324063922004028</v>
      </c>
      <c r="Z1311" s="178">
        <f t="shared" si="501"/>
        <v>2.3240639220040276</v>
      </c>
      <c r="AA1311" s="178">
        <f t="shared" si="501"/>
        <v>2.3240639220040276</v>
      </c>
      <c r="AB1311" s="178">
        <f t="shared" si="501"/>
        <v>2.3240639220040276</v>
      </c>
      <c r="AC1311" s="178">
        <f t="shared" si="501"/>
        <v>2.3240639220040276</v>
      </c>
      <c r="AD1311" s="178">
        <f t="shared" si="501"/>
        <v>2.423320877903564</v>
      </c>
      <c r="AE1311" s="178">
        <f t="shared" si="501"/>
        <v>1.4599081144268375</v>
      </c>
      <c r="AF1311" s="178">
        <f t="shared" si="501"/>
        <v>0</v>
      </c>
      <c r="AG1311" s="178">
        <f t="shared" si="501"/>
        <v>0</v>
      </c>
      <c r="AH1311" s="178">
        <f t="shared" si="501"/>
        <v>0</v>
      </c>
      <c r="AI1311" s="178">
        <f t="shared" si="501"/>
        <v>0</v>
      </c>
    </row>
    <row r="1312" spans="1:35" s="162" customFormat="1" x14ac:dyDescent="0.35">
      <c r="A1312" s="35"/>
      <c r="B1312" s="35"/>
      <c r="C1312" s="160"/>
      <c r="D1312" s="161"/>
      <c r="E1312" s="162" t="s">
        <v>234</v>
      </c>
      <c r="F1312" s="162" t="s">
        <v>88</v>
      </c>
      <c r="G1312" s="163"/>
      <c r="H1312" s="163"/>
      <c r="I1312" s="433">
        <f>SUM(K1312:AI1312)</f>
        <v>341.56601015246144</v>
      </c>
      <c r="J1312" s="433"/>
      <c r="K1312" s="433">
        <f>SUM(K1304:K1311)</f>
        <v>11.84825</v>
      </c>
      <c r="L1312" s="433">
        <f t="shared" ref="L1312:AI1312" si="502">SUM(L1304:L1311)</f>
        <v>6.8482500000000002</v>
      </c>
      <c r="M1312" s="433">
        <f t="shared" si="502"/>
        <v>9.3875204654355695</v>
      </c>
      <c r="N1312" s="433">
        <f t="shared" si="502"/>
        <v>11.042191596604345</v>
      </c>
      <c r="O1312" s="433">
        <f t="shared" si="502"/>
        <v>10.888870168032918</v>
      </c>
      <c r="P1312" s="433">
        <f t="shared" si="502"/>
        <v>10.735548739461489</v>
      </c>
      <c r="Q1312" s="433">
        <f t="shared" si="502"/>
        <v>13.507985792161634</v>
      </c>
      <c r="R1312" s="433">
        <f t="shared" si="502"/>
        <v>14.402687877051344</v>
      </c>
      <c r="S1312" s="433">
        <f t="shared" si="502"/>
        <v>14.661366290768411</v>
      </c>
      <c r="T1312" s="433">
        <f t="shared" si="502"/>
        <v>14.917978881247324</v>
      </c>
      <c r="U1312" s="433">
        <f t="shared" si="502"/>
        <v>16.327203730068177</v>
      </c>
      <c r="V1312" s="433">
        <f t="shared" si="502"/>
        <v>17.938990089478331</v>
      </c>
      <c r="W1312" s="433">
        <f t="shared" si="502"/>
        <v>22.406600898625641</v>
      </c>
      <c r="X1312" s="433">
        <f t="shared" si="502"/>
        <v>22.406600898625641</v>
      </c>
      <c r="Y1312" s="433">
        <f t="shared" si="502"/>
        <v>22.406600898625637</v>
      </c>
      <c r="Z1312" s="433">
        <f t="shared" si="502"/>
        <v>22.406600898625634</v>
      </c>
      <c r="AA1312" s="433">
        <f t="shared" si="502"/>
        <v>22.406600898625634</v>
      </c>
      <c r="AB1312" s="433">
        <f t="shared" si="502"/>
        <v>22.406600898625634</v>
      </c>
      <c r="AC1312" s="433">
        <f t="shared" si="502"/>
        <v>22.406600898625641</v>
      </c>
      <c r="AD1312" s="433">
        <f t="shared" si="502"/>
        <v>22.861877781511161</v>
      </c>
      <c r="AE1312" s="433">
        <f t="shared" si="502"/>
        <v>9.3510824502612824</v>
      </c>
      <c r="AF1312" s="433">
        <f t="shared" si="502"/>
        <v>2.5579538487363605E-16</v>
      </c>
      <c r="AG1312" s="433">
        <f t="shared" si="502"/>
        <v>2.5579538487363605E-16</v>
      </c>
      <c r="AH1312" s="433">
        <f t="shared" si="502"/>
        <v>2.5579538487363605E-16</v>
      </c>
      <c r="AI1312" s="433">
        <f t="shared" si="502"/>
        <v>2.5579538487363605E-16</v>
      </c>
    </row>
    <row r="1313" spans="1:35" s="84" customFormat="1" x14ac:dyDescent="0.35">
      <c r="A1313" s="4"/>
      <c r="B1313" s="4"/>
      <c r="C1313" s="80"/>
      <c r="D1313" s="81"/>
      <c r="G1313" s="147"/>
      <c r="H1313" s="147"/>
      <c r="I1313" s="178"/>
      <c r="J1313" s="178"/>
      <c r="K1313" s="178"/>
      <c r="L1313" s="178"/>
      <c r="M1313" s="178"/>
      <c r="N1313" s="178"/>
      <c r="O1313" s="178"/>
      <c r="P1313" s="178"/>
      <c r="Q1313" s="178"/>
      <c r="R1313" s="178"/>
      <c r="S1313" s="178"/>
      <c r="T1313" s="178"/>
      <c r="U1313" s="178"/>
      <c r="V1313" s="178"/>
      <c r="W1313" s="178"/>
      <c r="X1313" s="178"/>
      <c r="Y1313" s="178"/>
      <c r="Z1313" s="178"/>
      <c r="AA1313" s="178"/>
      <c r="AB1313" s="178"/>
      <c r="AC1313" s="178"/>
      <c r="AD1313" s="178"/>
      <c r="AE1313" s="178"/>
      <c r="AF1313" s="178"/>
      <c r="AG1313" s="178"/>
      <c r="AH1313" s="178"/>
      <c r="AI1313" s="178"/>
    </row>
    <row r="1314" spans="1:35" s="84" customFormat="1" x14ac:dyDescent="0.35">
      <c r="A1314" s="4"/>
      <c r="B1314" s="4"/>
      <c r="C1314" s="80"/>
      <c r="D1314" s="81" t="s">
        <v>963</v>
      </c>
      <c r="G1314" s="147"/>
      <c r="H1314" s="147"/>
      <c r="I1314" s="178"/>
      <c r="J1314" s="178"/>
      <c r="K1314" s="178"/>
      <c r="L1314" s="178"/>
      <c r="M1314" s="178"/>
      <c r="N1314" s="178"/>
      <c r="O1314" s="178"/>
      <c r="P1314" s="178"/>
      <c r="Q1314" s="178"/>
      <c r="R1314" s="178"/>
      <c r="S1314" s="178"/>
      <c r="T1314" s="178"/>
      <c r="U1314" s="178"/>
      <c r="V1314" s="178"/>
      <c r="W1314" s="178"/>
      <c r="X1314" s="178"/>
      <c r="Y1314" s="178"/>
      <c r="Z1314" s="178"/>
      <c r="AA1314" s="178"/>
      <c r="AB1314" s="178"/>
      <c r="AC1314" s="178"/>
      <c r="AD1314" s="178"/>
      <c r="AE1314" s="178"/>
      <c r="AF1314" s="178"/>
      <c r="AG1314" s="178"/>
      <c r="AH1314" s="178"/>
      <c r="AI1314" s="178"/>
    </row>
    <row r="1315" spans="1:35" s="84" customFormat="1" x14ac:dyDescent="0.35">
      <c r="A1315" s="4"/>
      <c r="B1315" s="4"/>
      <c r="C1315" s="80"/>
      <c r="D1315" s="81"/>
      <c r="E1315" s="84" t="str">
        <f>E$1312</f>
        <v>Government revenue (benchmark)</v>
      </c>
      <c r="F1315" s="84" t="str">
        <f>F$1312</f>
        <v>M$</v>
      </c>
      <c r="G1315" s="147"/>
      <c r="H1315" s="147"/>
      <c r="I1315" s="199">
        <f>I$1312</f>
        <v>341.56601015246144</v>
      </c>
      <c r="J1315" s="199"/>
      <c r="K1315" s="199">
        <f t="shared" ref="K1315:AI1315" si="503">K$1312</f>
        <v>11.84825</v>
      </c>
      <c r="L1315" s="199">
        <f t="shared" si="503"/>
        <v>6.8482500000000002</v>
      </c>
      <c r="M1315" s="199">
        <f t="shared" si="503"/>
        <v>9.3875204654355695</v>
      </c>
      <c r="N1315" s="199">
        <f t="shared" si="503"/>
        <v>11.042191596604345</v>
      </c>
      <c r="O1315" s="199">
        <f t="shared" si="503"/>
        <v>10.888870168032918</v>
      </c>
      <c r="P1315" s="199">
        <f t="shared" si="503"/>
        <v>10.735548739461489</v>
      </c>
      <c r="Q1315" s="199">
        <f t="shared" si="503"/>
        <v>13.507985792161634</v>
      </c>
      <c r="R1315" s="199">
        <f t="shared" si="503"/>
        <v>14.402687877051344</v>
      </c>
      <c r="S1315" s="199">
        <f t="shared" si="503"/>
        <v>14.661366290768411</v>
      </c>
      <c r="T1315" s="199">
        <f t="shared" si="503"/>
        <v>14.917978881247324</v>
      </c>
      <c r="U1315" s="199">
        <f t="shared" si="503"/>
        <v>16.327203730068177</v>
      </c>
      <c r="V1315" s="199">
        <f t="shared" si="503"/>
        <v>17.938990089478331</v>
      </c>
      <c r="W1315" s="199">
        <f t="shared" si="503"/>
        <v>22.406600898625641</v>
      </c>
      <c r="X1315" s="199">
        <f t="shared" si="503"/>
        <v>22.406600898625641</v>
      </c>
      <c r="Y1315" s="199">
        <f t="shared" si="503"/>
        <v>22.406600898625637</v>
      </c>
      <c r="Z1315" s="199">
        <f t="shared" si="503"/>
        <v>22.406600898625634</v>
      </c>
      <c r="AA1315" s="199">
        <f t="shared" si="503"/>
        <v>22.406600898625634</v>
      </c>
      <c r="AB1315" s="199">
        <f t="shared" si="503"/>
        <v>22.406600898625634</v>
      </c>
      <c r="AC1315" s="199">
        <f t="shared" si="503"/>
        <v>22.406600898625641</v>
      </c>
      <c r="AD1315" s="199">
        <f t="shared" si="503"/>
        <v>22.861877781511161</v>
      </c>
      <c r="AE1315" s="199">
        <f t="shared" si="503"/>
        <v>9.3510824502612824</v>
      </c>
      <c r="AF1315" s="199">
        <f t="shared" si="503"/>
        <v>2.5579538487363605E-16</v>
      </c>
      <c r="AG1315" s="199">
        <f t="shared" si="503"/>
        <v>2.5579538487363605E-16</v>
      </c>
      <c r="AH1315" s="199">
        <f t="shared" si="503"/>
        <v>2.5579538487363605E-16</v>
      </c>
      <c r="AI1315" s="199">
        <f t="shared" si="503"/>
        <v>2.5579538487363605E-16</v>
      </c>
    </row>
    <row r="1316" spans="1:35" s="162" customFormat="1" x14ac:dyDescent="0.35">
      <c r="A1316" s="35"/>
      <c r="B1316" s="35"/>
      <c r="C1316" s="160"/>
      <c r="D1316" s="161"/>
      <c r="E1316" s="162" t="s">
        <v>964</v>
      </c>
      <c r="F1316" s="162" t="s">
        <v>88</v>
      </c>
      <c r="G1316" s="163"/>
      <c r="H1316" s="163"/>
      <c r="I1316" s="433"/>
      <c r="J1316" s="433"/>
      <c r="K1316" s="433">
        <f>K1315+J1316</f>
        <v>11.84825</v>
      </c>
      <c r="L1316" s="433">
        <f t="shared" ref="L1316:AI1316" si="504">L1315+K1316</f>
        <v>18.6965</v>
      </c>
      <c r="M1316" s="433">
        <f t="shared" si="504"/>
        <v>28.084020465435572</v>
      </c>
      <c r="N1316" s="433">
        <f t="shared" si="504"/>
        <v>39.126212062039919</v>
      </c>
      <c r="O1316" s="433">
        <f t="shared" si="504"/>
        <v>50.015082230072835</v>
      </c>
      <c r="P1316" s="433">
        <f t="shared" si="504"/>
        <v>60.750630969534328</v>
      </c>
      <c r="Q1316" s="433">
        <f t="shared" si="504"/>
        <v>74.258616761695961</v>
      </c>
      <c r="R1316" s="433">
        <f t="shared" si="504"/>
        <v>88.66130463874731</v>
      </c>
      <c r="S1316" s="433">
        <f t="shared" si="504"/>
        <v>103.32267092951572</v>
      </c>
      <c r="T1316" s="433">
        <f t="shared" si="504"/>
        <v>118.24064981076305</v>
      </c>
      <c r="U1316" s="433">
        <f t="shared" si="504"/>
        <v>134.56785354083121</v>
      </c>
      <c r="V1316" s="433">
        <f t="shared" si="504"/>
        <v>152.50684363030953</v>
      </c>
      <c r="W1316" s="433">
        <f t="shared" si="504"/>
        <v>174.91344452893517</v>
      </c>
      <c r="X1316" s="433">
        <f t="shared" si="504"/>
        <v>197.32004542756081</v>
      </c>
      <c r="Y1316" s="433">
        <f t="shared" si="504"/>
        <v>219.72664632618645</v>
      </c>
      <c r="Z1316" s="433">
        <f t="shared" si="504"/>
        <v>242.1332472248121</v>
      </c>
      <c r="AA1316" s="433">
        <f t="shared" si="504"/>
        <v>264.53984812343771</v>
      </c>
      <c r="AB1316" s="433">
        <f t="shared" si="504"/>
        <v>286.94644902206335</v>
      </c>
      <c r="AC1316" s="433">
        <f t="shared" si="504"/>
        <v>309.35304992068899</v>
      </c>
      <c r="AD1316" s="433">
        <f t="shared" si="504"/>
        <v>332.21492770220016</v>
      </c>
      <c r="AE1316" s="433">
        <f t="shared" si="504"/>
        <v>341.56601015246144</v>
      </c>
      <c r="AF1316" s="433">
        <f t="shared" si="504"/>
        <v>341.56601015246144</v>
      </c>
      <c r="AG1316" s="433">
        <f t="shared" si="504"/>
        <v>341.56601015246144</v>
      </c>
      <c r="AH1316" s="433">
        <f t="shared" si="504"/>
        <v>341.56601015246144</v>
      </c>
      <c r="AI1316" s="433">
        <f t="shared" si="504"/>
        <v>341.56601015246144</v>
      </c>
    </row>
    <row r="1317" spans="1:35" s="84" customFormat="1" x14ac:dyDescent="0.35">
      <c r="A1317" s="4"/>
      <c r="B1317" s="4"/>
      <c r="C1317" s="80"/>
      <c r="D1317" s="81"/>
      <c r="G1317" s="147"/>
      <c r="H1317" s="147"/>
      <c r="I1317" s="178"/>
      <c r="J1317" s="178"/>
      <c r="K1317" s="178"/>
      <c r="L1317" s="178"/>
      <c r="M1317" s="178"/>
      <c r="N1317" s="178"/>
      <c r="O1317" s="178"/>
      <c r="P1317" s="178"/>
      <c r="Q1317" s="178"/>
      <c r="R1317" s="178"/>
      <c r="S1317" s="178"/>
      <c r="T1317" s="178"/>
      <c r="U1317" s="178"/>
      <c r="V1317" s="178"/>
      <c r="W1317" s="178"/>
      <c r="X1317" s="178"/>
      <c r="Y1317" s="178"/>
      <c r="Z1317" s="178"/>
      <c r="AA1317" s="178"/>
      <c r="AB1317" s="178"/>
      <c r="AC1317" s="178"/>
      <c r="AD1317" s="178"/>
      <c r="AE1317" s="178"/>
      <c r="AF1317" s="178"/>
      <c r="AG1317" s="178"/>
      <c r="AH1317" s="178"/>
      <c r="AI1317" s="178"/>
    </row>
    <row r="1318" spans="1:35" s="84" customFormat="1" x14ac:dyDescent="0.35">
      <c r="A1318" s="4"/>
      <c r="B1318" s="4"/>
      <c r="C1318" s="80"/>
      <c r="D1318" s="81" t="s">
        <v>499</v>
      </c>
      <c r="G1318" s="147"/>
      <c r="H1318" s="147"/>
      <c r="I1318" s="178"/>
      <c r="J1318" s="178"/>
      <c r="K1318" s="178"/>
      <c r="L1318" s="178"/>
      <c r="M1318" s="178"/>
      <c r="N1318" s="178"/>
      <c r="O1318" s="178"/>
      <c r="P1318" s="178"/>
      <c r="Q1318" s="178"/>
      <c r="R1318" s="178"/>
      <c r="S1318" s="178"/>
      <c r="T1318" s="178"/>
      <c r="U1318" s="178"/>
      <c r="V1318" s="178"/>
      <c r="W1318" s="178"/>
      <c r="X1318" s="178"/>
      <c r="Y1318" s="178"/>
      <c r="Z1318" s="178"/>
      <c r="AA1318" s="178"/>
      <c r="AB1318" s="178"/>
      <c r="AC1318" s="178"/>
      <c r="AD1318" s="178"/>
      <c r="AE1318" s="178"/>
      <c r="AF1318" s="178"/>
      <c r="AG1318" s="178"/>
      <c r="AH1318" s="178"/>
      <c r="AI1318" s="178"/>
    </row>
    <row r="1319" spans="1:35" s="84" customFormat="1" x14ac:dyDescent="0.35">
      <c r="A1319" s="4"/>
      <c r="B1319" s="4"/>
      <c r="C1319" s="80"/>
      <c r="D1319" s="81"/>
      <c r="E1319" s="84" t="str">
        <f>E$372</f>
        <v>Total signature bonus (benchmark)</v>
      </c>
      <c r="F1319" s="84" t="str">
        <f>F$372</f>
        <v>M$</v>
      </c>
      <c r="G1319" s="178">
        <f>G$372</f>
        <v>5</v>
      </c>
      <c r="H1319" s="147"/>
      <c r="I1319" s="178"/>
      <c r="J1319" s="178"/>
      <c r="K1319" s="178"/>
      <c r="L1319" s="178"/>
      <c r="M1319" s="178"/>
      <c r="N1319" s="178"/>
      <c r="O1319" s="178"/>
      <c r="P1319" s="178"/>
      <c r="Q1319" s="178"/>
      <c r="R1319" s="178"/>
      <c r="S1319" s="178"/>
      <c r="T1319" s="178"/>
      <c r="U1319" s="178"/>
      <c r="V1319" s="178"/>
      <c r="W1319" s="178"/>
      <c r="X1319" s="178"/>
      <c r="Y1319" s="178"/>
      <c r="Z1319" s="178"/>
      <c r="AA1319" s="178"/>
      <c r="AB1319" s="178"/>
      <c r="AC1319" s="178"/>
      <c r="AD1319" s="178"/>
      <c r="AE1319" s="178"/>
      <c r="AF1319" s="178"/>
      <c r="AG1319" s="178"/>
      <c r="AH1319" s="178"/>
      <c r="AI1319" s="178"/>
    </row>
    <row r="1320" spans="1:35" x14ac:dyDescent="0.35">
      <c r="E1320" s="46" t="str">
        <f>E$467</f>
        <v>Total import duties (benchmark)</v>
      </c>
      <c r="F1320" s="46" t="str">
        <f>F$467</f>
        <v>M$</v>
      </c>
      <c r="G1320" s="178">
        <f>G$467</f>
        <v>63.761653125000024</v>
      </c>
    </row>
    <row r="1321" spans="1:35" x14ac:dyDescent="0.35">
      <c r="E1321" s="46" t="str">
        <f>E$706</f>
        <v>Total royalty (benchmark)</v>
      </c>
      <c r="F1321" s="46" t="str">
        <f>F$706</f>
        <v>M$</v>
      </c>
      <c r="G1321" s="178">
        <f>G$706</f>
        <v>110.79004701555969</v>
      </c>
    </row>
    <row r="1322" spans="1:35" x14ac:dyDescent="0.35">
      <c r="E1322" s="46" t="str">
        <f>E$946</f>
        <v>Total income tax (benchmark)</v>
      </c>
      <c r="F1322" s="46" t="str">
        <f>F$946</f>
        <v>M$</v>
      </c>
      <c r="G1322" s="178">
        <f>G$946</f>
        <v>112.3386094387092</v>
      </c>
    </row>
    <row r="1323" spans="1:35" x14ac:dyDescent="0.35">
      <c r="E1323" s="46" t="str">
        <f>E$1011</f>
        <v>Total resource rent tax (benchmark)</v>
      </c>
      <c r="F1323" s="46" t="str">
        <f>F$1011</f>
        <v>M$</v>
      </c>
      <c r="G1323" s="178">
        <f>G$1011</f>
        <v>0</v>
      </c>
    </row>
    <row r="1324" spans="1:35" x14ac:dyDescent="0.35">
      <c r="E1324" s="46" t="str">
        <f>E$1060</f>
        <v>Total WHT on services (benchmark)</v>
      </c>
      <c r="F1324" s="46" t="str">
        <f>F$1060</f>
        <v>M$</v>
      </c>
      <c r="G1324" s="178">
        <f>G$1060</f>
        <v>18.956099999999999</v>
      </c>
    </row>
    <row r="1325" spans="1:35" x14ac:dyDescent="0.35">
      <c r="E1325" s="46" t="str">
        <f>E$1097</f>
        <v>Total WHT on interest (benchmark)</v>
      </c>
      <c r="F1325" s="46" t="str">
        <f>F$1097</f>
        <v>M$</v>
      </c>
      <c r="G1325" s="178">
        <f>G$1097</f>
        <v>6.4395000000000007</v>
      </c>
    </row>
    <row r="1326" spans="1:35" x14ac:dyDescent="0.35">
      <c r="E1326" s="46" t="str">
        <f>E$1139</f>
        <v>Total WHT on dividends (benchmark)</v>
      </c>
      <c r="F1326" s="46" t="str">
        <f>F$1139</f>
        <v>M$</v>
      </c>
      <c r="G1326" s="178">
        <f>G$1139</f>
        <v>24.280100573192506</v>
      </c>
    </row>
    <row r="1327" spans="1:35" s="162" customFormat="1" x14ac:dyDescent="0.35">
      <c r="A1327" s="35"/>
      <c r="B1327" s="35"/>
      <c r="C1327" s="160"/>
      <c r="D1327" s="161"/>
      <c r="E1327" s="162" t="s">
        <v>911</v>
      </c>
      <c r="F1327" s="162" t="s">
        <v>88</v>
      </c>
      <c r="G1327" s="433">
        <f>SUM(G1319:G1326)</f>
        <v>341.56601015246139</v>
      </c>
      <c r="H1327" s="163"/>
      <c r="I1327" s="433"/>
      <c r="J1327" s="433"/>
      <c r="K1327" s="433"/>
      <c r="L1327" s="433"/>
      <c r="M1327" s="433"/>
      <c r="N1327" s="433"/>
      <c r="O1327" s="433"/>
      <c r="P1327" s="433"/>
      <c r="Q1327" s="433"/>
      <c r="R1327" s="433"/>
      <c r="S1327" s="433"/>
      <c r="T1327" s="433"/>
      <c r="U1327" s="433"/>
      <c r="V1327" s="433"/>
      <c r="W1327" s="433"/>
      <c r="X1327" s="433"/>
      <c r="Y1327" s="433"/>
      <c r="Z1327" s="433"/>
      <c r="AA1327" s="433"/>
      <c r="AB1327" s="433"/>
      <c r="AC1327" s="433"/>
      <c r="AD1327" s="433"/>
      <c r="AE1327" s="433"/>
      <c r="AF1327" s="433"/>
      <c r="AG1327" s="433"/>
      <c r="AH1327" s="433"/>
      <c r="AI1327" s="433"/>
    </row>
    <row r="1328" spans="1:35" s="84" customFormat="1" x14ac:dyDescent="0.35">
      <c r="A1328" s="4"/>
      <c r="B1328" s="4"/>
      <c r="C1328" s="80"/>
      <c r="D1328" s="81"/>
      <c r="G1328" s="147"/>
      <c r="H1328" s="147"/>
      <c r="I1328" s="178"/>
      <c r="J1328" s="178"/>
      <c r="K1328" s="178"/>
      <c r="L1328" s="178"/>
      <c r="M1328" s="178"/>
      <c r="N1328" s="178"/>
      <c r="O1328" s="178"/>
      <c r="P1328" s="178"/>
      <c r="Q1328" s="178"/>
      <c r="R1328" s="178"/>
      <c r="S1328" s="178"/>
      <c r="T1328" s="178"/>
      <c r="U1328" s="178"/>
      <c r="V1328" s="178"/>
      <c r="W1328" s="178"/>
      <c r="X1328" s="178"/>
      <c r="Y1328" s="178"/>
      <c r="Z1328" s="178"/>
      <c r="AA1328" s="178"/>
      <c r="AB1328" s="178"/>
      <c r="AC1328" s="178"/>
      <c r="AD1328" s="178"/>
      <c r="AE1328" s="178"/>
      <c r="AF1328" s="178"/>
      <c r="AG1328" s="178"/>
      <c r="AH1328" s="178"/>
      <c r="AI1328" s="178"/>
    </row>
    <row r="1329" spans="1:35" s="84" customFormat="1" x14ac:dyDescent="0.35">
      <c r="A1329" s="4"/>
      <c r="B1329" s="4"/>
      <c r="C1329" s="80"/>
      <c r="D1329" s="81" t="s">
        <v>1383</v>
      </c>
      <c r="G1329" s="147"/>
      <c r="H1329" s="147"/>
      <c r="I1329" s="178"/>
      <c r="J1329" s="178"/>
      <c r="K1329" s="178"/>
      <c r="L1329" s="178"/>
      <c r="M1329" s="178"/>
      <c r="N1329" s="178"/>
      <c r="O1329" s="178"/>
      <c r="P1329" s="178"/>
      <c r="Q1329" s="178"/>
      <c r="R1329" s="178"/>
      <c r="S1329" s="178"/>
      <c r="T1329" s="178"/>
      <c r="U1329" s="178"/>
      <c r="V1329" s="178"/>
      <c r="W1329" s="178"/>
      <c r="X1329" s="178"/>
      <c r="Y1329" s="178"/>
      <c r="Z1329" s="178"/>
      <c r="AA1329" s="178"/>
      <c r="AB1329" s="178"/>
      <c r="AC1329" s="178"/>
      <c r="AD1329" s="178"/>
      <c r="AE1329" s="178"/>
      <c r="AF1329" s="178"/>
      <c r="AG1329" s="178"/>
      <c r="AH1329" s="178"/>
      <c r="AI1329" s="178"/>
    </row>
    <row r="1330" spans="1:35" s="84" customFormat="1" x14ac:dyDescent="0.35">
      <c r="A1330" s="4"/>
      <c r="B1330" s="4"/>
      <c r="C1330" s="80"/>
      <c r="D1330" s="81"/>
      <c r="E1330" s="84" t="str">
        <f>E$1327</f>
        <v>Total government revenue (benchmark)</v>
      </c>
      <c r="F1330" s="84" t="str">
        <f>F$1327</f>
        <v>M$</v>
      </c>
      <c r="G1330" s="199">
        <f>G$1327</f>
        <v>341.56601015246139</v>
      </c>
      <c r="H1330" s="147"/>
      <c r="I1330" s="178"/>
      <c r="J1330" s="178"/>
      <c r="K1330" s="178"/>
      <c r="L1330" s="178"/>
      <c r="M1330" s="178"/>
      <c r="N1330" s="178"/>
      <c r="O1330" s="178"/>
      <c r="P1330" s="178"/>
      <c r="Q1330" s="178"/>
      <c r="R1330" s="178"/>
      <c r="S1330" s="178"/>
      <c r="T1330" s="178"/>
      <c r="U1330" s="178"/>
      <c r="V1330" s="178"/>
      <c r="W1330" s="178"/>
      <c r="X1330" s="178"/>
      <c r="Y1330" s="178"/>
      <c r="Z1330" s="178"/>
      <c r="AA1330" s="178"/>
      <c r="AB1330" s="178"/>
      <c r="AC1330" s="178"/>
      <c r="AD1330" s="178"/>
      <c r="AE1330" s="178"/>
      <c r="AF1330" s="178"/>
      <c r="AG1330" s="178"/>
      <c r="AH1330" s="178"/>
      <c r="AI1330" s="178"/>
    </row>
    <row r="1331" spans="1:35" s="84" customFormat="1" x14ac:dyDescent="0.35">
      <c r="A1331" s="4"/>
      <c r="B1331" s="4"/>
      <c r="C1331" s="80"/>
      <c r="D1331" s="81"/>
      <c r="E1331" s="84" t="str">
        <f>E$236</f>
        <v>Total project pre-tax cash flow (original)</v>
      </c>
      <c r="F1331" s="84" t="str">
        <f>F$236</f>
        <v>M$</v>
      </c>
      <c r="G1331" s="199">
        <f>G$236</f>
        <v>698.99531531119374</v>
      </c>
      <c r="H1331" s="147"/>
      <c r="I1331" s="178"/>
      <c r="J1331" s="178"/>
      <c r="K1331" s="178"/>
      <c r="L1331" s="178"/>
      <c r="M1331" s="178"/>
      <c r="N1331" s="178"/>
      <c r="O1331" s="178"/>
      <c r="P1331" s="178"/>
      <c r="Q1331" s="178"/>
      <c r="R1331" s="178"/>
      <c r="S1331" s="178"/>
      <c r="T1331" s="178"/>
      <c r="U1331" s="178"/>
      <c r="V1331" s="178"/>
      <c r="W1331" s="178"/>
      <c r="X1331" s="178"/>
      <c r="Y1331" s="178"/>
      <c r="Z1331" s="178"/>
      <c r="AA1331" s="178"/>
      <c r="AB1331" s="178"/>
      <c r="AC1331" s="178"/>
      <c r="AD1331" s="178"/>
      <c r="AE1331" s="178"/>
      <c r="AF1331" s="178"/>
      <c r="AG1331" s="178"/>
      <c r="AH1331" s="178"/>
      <c r="AI1331" s="178"/>
    </row>
    <row r="1332" spans="1:35" s="162" customFormat="1" x14ac:dyDescent="0.35">
      <c r="A1332" s="35"/>
      <c r="B1332" s="35"/>
      <c r="C1332" s="160"/>
      <c r="D1332" s="161"/>
      <c r="E1332" s="162" t="s">
        <v>1384</v>
      </c>
      <c r="F1332" s="162" t="s">
        <v>10</v>
      </c>
      <c r="G1332" s="432">
        <f>G1330/G1331</f>
        <v>0.48865278875352075</v>
      </c>
      <c r="H1332" s="163"/>
      <c r="I1332" s="433"/>
      <c r="J1332" s="433"/>
      <c r="K1332" s="433"/>
      <c r="L1332" s="433"/>
      <c r="M1332" s="433"/>
      <c r="N1332" s="433"/>
      <c r="O1332" s="433"/>
      <c r="P1332" s="433"/>
      <c r="Q1332" s="433"/>
      <c r="R1332" s="433"/>
      <c r="S1332" s="433"/>
      <c r="T1332" s="433"/>
      <c r="U1332" s="433"/>
      <c r="V1332" s="433"/>
      <c r="W1332" s="433"/>
      <c r="X1332" s="433"/>
      <c r="Y1332" s="433"/>
      <c r="Z1332" s="433"/>
      <c r="AA1332" s="433"/>
      <c r="AB1332" s="433"/>
      <c r="AC1332" s="433"/>
      <c r="AD1332" s="433"/>
      <c r="AE1332" s="433"/>
      <c r="AF1332" s="433"/>
      <c r="AG1332" s="433"/>
      <c r="AH1332" s="433"/>
      <c r="AI1332" s="433"/>
    </row>
    <row r="1333" spans="1:35" s="84" customFormat="1" x14ac:dyDescent="0.35">
      <c r="A1333" s="4"/>
      <c r="B1333" s="4"/>
      <c r="C1333" s="80"/>
      <c r="D1333" s="81"/>
      <c r="G1333" s="147"/>
      <c r="H1333" s="147"/>
      <c r="I1333" s="178"/>
      <c r="J1333" s="178"/>
      <c r="K1333" s="178"/>
      <c r="L1333" s="178"/>
      <c r="M1333" s="178"/>
      <c r="N1333" s="178"/>
      <c r="O1333" s="178"/>
      <c r="P1333" s="178"/>
      <c r="Q1333" s="178"/>
      <c r="R1333" s="178"/>
      <c r="S1333" s="178"/>
      <c r="T1333" s="178"/>
      <c r="U1333" s="178"/>
      <c r="V1333" s="178"/>
      <c r="W1333" s="178"/>
      <c r="X1333" s="178"/>
      <c r="Y1333" s="178"/>
      <c r="Z1333" s="178"/>
      <c r="AA1333" s="178"/>
      <c r="AB1333" s="178"/>
      <c r="AC1333" s="178"/>
      <c r="AD1333" s="178"/>
      <c r="AE1333" s="178"/>
      <c r="AF1333" s="178"/>
      <c r="AG1333" s="178"/>
      <c r="AH1333" s="178"/>
      <c r="AI1333" s="178"/>
    </row>
    <row r="1334" spans="1:35" s="84" customFormat="1" x14ac:dyDescent="0.35">
      <c r="A1334" s="4"/>
      <c r="B1334" s="4"/>
      <c r="C1334" s="80"/>
      <c r="D1334" s="81" t="s">
        <v>1503</v>
      </c>
      <c r="G1334" s="147"/>
      <c r="H1334" s="147"/>
      <c r="I1334" s="178"/>
      <c r="J1334" s="178"/>
      <c r="K1334" s="178"/>
      <c r="L1334" s="178"/>
      <c r="M1334" s="178"/>
      <c r="N1334" s="178"/>
      <c r="O1334" s="178"/>
      <c r="P1334" s="178"/>
      <c r="Q1334" s="178"/>
      <c r="R1334" s="178"/>
      <c r="S1334" s="178"/>
      <c r="T1334" s="178"/>
      <c r="U1334" s="178"/>
      <c r="V1334" s="178"/>
      <c r="W1334" s="178"/>
      <c r="X1334" s="178"/>
      <c r="Y1334" s="178"/>
      <c r="Z1334" s="178"/>
      <c r="AA1334" s="178"/>
      <c r="AB1334" s="178"/>
      <c r="AC1334" s="178"/>
      <c r="AD1334" s="178"/>
      <c r="AE1334" s="178"/>
      <c r="AF1334" s="178"/>
      <c r="AG1334" s="178"/>
      <c r="AH1334" s="178"/>
      <c r="AI1334" s="178"/>
    </row>
    <row r="1335" spans="1:35" s="84" customFormat="1" x14ac:dyDescent="0.35">
      <c r="A1335" s="4"/>
      <c r="B1335" s="4"/>
      <c r="C1335" s="80"/>
      <c r="D1335" s="81"/>
      <c r="E1335" s="84" t="str">
        <f>E$1251</f>
        <v>Total project net cash flow (benchmark)</v>
      </c>
      <c r="F1335" s="84" t="str">
        <f>F$1251</f>
        <v>M$</v>
      </c>
      <c r="G1335" s="199">
        <f>G$1251</f>
        <v>357.42930515873229</v>
      </c>
      <c r="H1335" s="147"/>
      <c r="I1335" s="178"/>
      <c r="J1335" s="178"/>
      <c r="K1335" s="178"/>
      <c r="L1335" s="178"/>
      <c r="M1335" s="178"/>
      <c r="N1335" s="178"/>
      <c r="O1335" s="178"/>
      <c r="P1335" s="178"/>
      <c r="Q1335" s="178"/>
      <c r="R1335" s="178"/>
      <c r="S1335" s="178"/>
      <c r="T1335" s="178"/>
      <c r="U1335" s="178"/>
      <c r="V1335" s="178"/>
      <c r="W1335" s="178"/>
      <c r="X1335" s="178"/>
      <c r="Y1335" s="178"/>
      <c r="Z1335" s="178"/>
      <c r="AA1335" s="178"/>
      <c r="AB1335" s="178"/>
      <c r="AC1335" s="178"/>
      <c r="AD1335" s="178"/>
      <c r="AE1335" s="178"/>
      <c r="AF1335" s="178"/>
      <c r="AG1335" s="178"/>
      <c r="AH1335" s="178"/>
      <c r="AI1335" s="178"/>
    </row>
    <row r="1336" spans="1:35" s="84" customFormat="1" x14ac:dyDescent="0.35">
      <c r="A1336" s="4"/>
      <c r="B1336" s="4"/>
      <c r="C1336" s="80"/>
      <c r="D1336" s="81"/>
      <c r="E1336" s="84" t="str">
        <f>E$236</f>
        <v>Total project pre-tax cash flow (original)</v>
      </c>
      <c r="F1336" s="84" t="str">
        <f>F$236</f>
        <v>M$</v>
      </c>
      <c r="G1336" s="199">
        <f>G$236</f>
        <v>698.99531531119374</v>
      </c>
      <c r="H1336" s="147"/>
      <c r="I1336" s="178"/>
      <c r="J1336" s="178"/>
      <c r="K1336" s="178"/>
      <c r="L1336" s="178"/>
      <c r="M1336" s="178"/>
      <c r="N1336" s="178"/>
      <c r="O1336" s="178"/>
      <c r="P1336" s="178"/>
      <c r="Q1336" s="178"/>
      <c r="R1336" s="178"/>
      <c r="S1336" s="178"/>
      <c r="T1336" s="178"/>
      <c r="U1336" s="178"/>
      <c r="V1336" s="178"/>
      <c r="W1336" s="178"/>
      <c r="X1336" s="178"/>
      <c r="Y1336" s="178"/>
      <c r="Z1336" s="178"/>
      <c r="AA1336" s="178"/>
      <c r="AB1336" s="178"/>
      <c r="AC1336" s="178"/>
      <c r="AD1336" s="178"/>
      <c r="AE1336" s="178"/>
      <c r="AF1336" s="178"/>
      <c r="AG1336" s="178"/>
      <c r="AH1336" s="178"/>
      <c r="AI1336" s="178"/>
    </row>
    <row r="1337" spans="1:35" s="162" customFormat="1" x14ac:dyDescent="0.35">
      <c r="A1337" s="35"/>
      <c r="B1337" s="35"/>
      <c r="C1337" s="160"/>
      <c r="D1337" s="161"/>
      <c r="E1337" s="162" t="s">
        <v>1504</v>
      </c>
      <c r="F1337" s="162" t="s">
        <v>10</v>
      </c>
      <c r="G1337" s="432">
        <f>G1335/G1336</f>
        <v>0.51134721124647919</v>
      </c>
      <c r="H1337" s="163"/>
      <c r="I1337" s="433"/>
      <c r="J1337" s="433"/>
      <c r="K1337" s="433"/>
      <c r="L1337" s="433"/>
      <c r="M1337" s="433"/>
      <c r="N1337" s="433"/>
      <c r="O1337" s="433"/>
      <c r="P1337" s="433"/>
      <c r="Q1337" s="433"/>
      <c r="R1337" s="433"/>
      <c r="S1337" s="433"/>
      <c r="T1337" s="433"/>
      <c r="U1337" s="433"/>
      <c r="V1337" s="433"/>
      <c r="W1337" s="433"/>
      <c r="X1337" s="433"/>
      <c r="Y1337" s="433"/>
      <c r="Z1337" s="433"/>
      <c r="AA1337" s="433"/>
      <c r="AB1337" s="433"/>
      <c r="AC1337" s="433"/>
      <c r="AD1337" s="433"/>
      <c r="AE1337" s="433"/>
      <c r="AF1337" s="433"/>
      <c r="AG1337" s="433"/>
      <c r="AH1337" s="433"/>
      <c r="AI1337" s="433"/>
    </row>
    <row r="1338" spans="1:35" s="84" customFormat="1" x14ac:dyDescent="0.35">
      <c r="A1338" s="4"/>
      <c r="B1338" s="4"/>
      <c r="C1338" s="80"/>
      <c r="D1338" s="81"/>
      <c r="G1338" s="147"/>
      <c r="H1338" s="147"/>
      <c r="I1338" s="178"/>
      <c r="J1338" s="178"/>
      <c r="K1338" s="178"/>
      <c r="L1338" s="178"/>
      <c r="M1338" s="178"/>
      <c r="N1338" s="178"/>
      <c r="O1338" s="178"/>
      <c r="P1338" s="178"/>
      <c r="Q1338" s="178"/>
      <c r="R1338" s="178"/>
      <c r="S1338" s="178"/>
      <c r="T1338" s="178"/>
      <c r="U1338" s="178"/>
      <c r="V1338" s="178"/>
      <c r="W1338" s="178"/>
      <c r="X1338" s="178"/>
      <c r="Y1338" s="178"/>
      <c r="Z1338" s="178"/>
      <c r="AA1338" s="178"/>
      <c r="AB1338" s="178"/>
      <c r="AC1338" s="178"/>
      <c r="AD1338" s="178"/>
      <c r="AE1338" s="178"/>
      <c r="AF1338" s="178"/>
      <c r="AG1338" s="178"/>
      <c r="AH1338" s="178"/>
      <c r="AI1338" s="178"/>
    </row>
    <row r="1339" spans="1:35" s="84" customFormat="1" x14ac:dyDescent="0.35">
      <c r="A1339" s="4"/>
      <c r="B1339" s="4"/>
      <c r="C1339" s="80"/>
      <c r="D1339" s="81" t="s">
        <v>494</v>
      </c>
      <c r="G1339" s="147"/>
      <c r="H1339" s="147"/>
      <c r="I1339" s="178"/>
      <c r="J1339" s="178"/>
      <c r="K1339" s="178"/>
      <c r="L1339" s="178"/>
      <c r="M1339" s="178"/>
      <c r="N1339" s="178"/>
      <c r="O1339" s="178"/>
      <c r="P1339" s="178"/>
      <c r="Q1339" s="178"/>
      <c r="R1339" s="178"/>
      <c r="S1339" s="178"/>
      <c r="T1339" s="178"/>
      <c r="U1339" s="178"/>
      <c r="V1339" s="178"/>
      <c r="W1339" s="178"/>
      <c r="X1339" s="178"/>
      <c r="Y1339" s="178"/>
      <c r="Z1339" s="178"/>
      <c r="AA1339" s="178"/>
      <c r="AB1339" s="178"/>
      <c r="AC1339" s="178"/>
      <c r="AD1339" s="178"/>
      <c r="AE1339" s="178"/>
      <c r="AF1339" s="178"/>
      <c r="AG1339" s="178"/>
      <c r="AH1339" s="178"/>
      <c r="AI1339" s="178"/>
    </row>
    <row r="1340" spans="1:35" s="84" customFormat="1" x14ac:dyDescent="0.35">
      <c r="A1340" s="4"/>
      <c r="B1340" s="4"/>
      <c r="C1340" s="80"/>
      <c r="D1340" s="81"/>
      <c r="E1340" s="84" t="str">
        <f>E$377</f>
        <v>Discounted signature bonus (benchmark)</v>
      </c>
      <c r="F1340" s="84" t="str">
        <f>F$377</f>
        <v>M$, discounted</v>
      </c>
      <c r="G1340" s="147"/>
      <c r="H1340" s="147"/>
      <c r="I1340" s="178">
        <f>I$377</f>
        <v>5</v>
      </c>
      <c r="J1340" s="178"/>
      <c r="K1340" s="178">
        <f t="shared" ref="K1340:AI1340" si="505">K$377</f>
        <v>5</v>
      </c>
      <c r="L1340" s="178">
        <f t="shared" si="505"/>
        <v>0</v>
      </c>
      <c r="M1340" s="178">
        <f t="shared" si="505"/>
        <v>0</v>
      </c>
      <c r="N1340" s="178">
        <f t="shared" si="505"/>
        <v>0</v>
      </c>
      <c r="O1340" s="178">
        <f t="shared" si="505"/>
        <v>0</v>
      </c>
      <c r="P1340" s="178">
        <f t="shared" si="505"/>
        <v>0</v>
      </c>
      <c r="Q1340" s="178">
        <f t="shared" si="505"/>
        <v>0</v>
      </c>
      <c r="R1340" s="178">
        <f t="shared" si="505"/>
        <v>0</v>
      </c>
      <c r="S1340" s="178">
        <f t="shared" si="505"/>
        <v>0</v>
      </c>
      <c r="T1340" s="178">
        <f t="shared" si="505"/>
        <v>0</v>
      </c>
      <c r="U1340" s="178">
        <f t="shared" si="505"/>
        <v>0</v>
      </c>
      <c r="V1340" s="178">
        <f t="shared" si="505"/>
        <v>0</v>
      </c>
      <c r="W1340" s="178">
        <f t="shared" si="505"/>
        <v>0</v>
      </c>
      <c r="X1340" s="178">
        <f t="shared" si="505"/>
        <v>0</v>
      </c>
      <c r="Y1340" s="178">
        <f t="shared" si="505"/>
        <v>0</v>
      </c>
      <c r="Z1340" s="178">
        <f t="shared" si="505"/>
        <v>0</v>
      </c>
      <c r="AA1340" s="178">
        <f t="shared" si="505"/>
        <v>0</v>
      </c>
      <c r="AB1340" s="178">
        <f t="shared" si="505"/>
        <v>0</v>
      </c>
      <c r="AC1340" s="178">
        <f t="shared" si="505"/>
        <v>0</v>
      </c>
      <c r="AD1340" s="178">
        <f t="shared" si="505"/>
        <v>0</v>
      </c>
      <c r="AE1340" s="178">
        <f t="shared" si="505"/>
        <v>0</v>
      </c>
      <c r="AF1340" s="178">
        <f t="shared" si="505"/>
        <v>0</v>
      </c>
      <c r="AG1340" s="178">
        <f t="shared" si="505"/>
        <v>0</v>
      </c>
      <c r="AH1340" s="178">
        <f t="shared" si="505"/>
        <v>0</v>
      </c>
      <c r="AI1340" s="178">
        <f t="shared" si="505"/>
        <v>0</v>
      </c>
    </row>
    <row r="1341" spans="1:35" s="84" customFormat="1" x14ac:dyDescent="0.35">
      <c r="A1341" s="4"/>
      <c r="B1341" s="4"/>
      <c r="C1341" s="80"/>
      <c r="D1341" s="81"/>
      <c r="E1341" s="84" t="str">
        <f>E$472</f>
        <v>Discounted import duties (benchmark)</v>
      </c>
      <c r="F1341" s="84" t="str">
        <f>F$472</f>
        <v>M$, discounted</v>
      </c>
      <c r="G1341" s="147"/>
      <c r="H1341" s="147"/>
      <c r="I1341" s="178">
        <f>I$472</f>
        <v>29.896498210080804</v>
      </c>
      <c r="J1341" s="178"/>
      <c r="K1341" s="178">
        <f t="shared" ref="K1341:AI1341" si="506">K$472</f>
        <v>3.375</v>
      </c>
      <c r="L1341" s="178">
        <f t="shared" si="506"/>
        <v>3.0681818181818179</v>
      </c>
      <c r="M1341" s="178">
        <f t="shared" si="506"/>
        <v>2.4002936249710358</v>
      </c>
      <c r="N1341" s="178">
        <f t="shared" si="506"/>
        <v>2.3828270369759226</v>
      </c>
      <c r="O1341" s="178">
        <f t="shared" si="506"/>
        <v>2.1662063972508387</v>
      </c>
      <c r="P1341" s="178">
        <f t="shared" si="506"/>
        <v>1.9692785429553077</v>
      </c>
      <c r="Q1341" s="178">
        <f t="shared" si="506"/>
        <v>1.7902532208684614</v>
      </c>
      <c r="R1341" s="178">
        <f t="shared" si="506"/>
        <v>1.6275029280622373</v>
      </c>
      <c r="S1341" s="178">
        <f t="shared" si="506"/>
        <v>1.4795481164202158</v>
      </c>
      <c r="T1341" s="178">
        <f t="shared" si="506"/>
        <v>1.3450437422001962</v>
      </c>
      <c r="U1341" s="178">
        <f t="shared" si="506"/>
        <v>1.2227670383638147</v>
      </c>
      <c r="V1341" s="178">
        <f t="shared" si="506"/>
        <v>1.1116063985125586</v>
      </c>
      <c r="W1341" s="178">
        <f t="shared" si="506"/>
        <v>1.0105512713750531</v>
      </c>
      <c r="X1341" s="178">
        <f t="shared" si="506"/>
        <v>0.91868297397732102</v>
      </c>
      <c r="Y1341" s="178">
        <f t="shared" si="506"/>
        <v>0.8351663399793825</v>
      </c>
      <c r="Z1341" s="178">
        <f t="shared" si="506"/>
        <v>0.75924212725398421</v>
      </c>
      <c r="AA1341" s="178">
        <f t="shared" si="506"/>
        <v>0.69022011568544017</v>
      </c>
      <c r="AB1341" s="178">
        <f t="shared" si="506"/>
        <v>0.62747283244130925</v>
      </c>
      <c r="AC1341" s="178">
        <f t="shared" si="506"/>
        <v>0.57042984767391747</v>
      </c>
      <c r="AD1341" s="178">
        <f t="shared" si="506"/>
        <v>0.51032082662810396</v>
      </c>
      <c r="AE1341" s="178">
        <f t="shared" si="506"/>
        <v>3.5903010303881419E-2</v>
      </c>
      <c r="AF1341" s="178">
        <f t="shared" si="506"/>
        <v>0</v>
      </c>
      <c r="AG1341" s="178">
        <f t="shared" si="506"/>
        <v>0</v>
      </c>
      <c r="AH1341" s="178">
        <f t="shared" si="506"/>
        <v>0</v>
      </c>
      <c r="AI1341" s="178">
        <f t="shared" si="506"/>
        <v>0</v>
      </c>
    </row>
    <row r="1342" spans="1:35" s="84" customFormat="1" x14ac:dyDescent="0.35">
      <c r="A1342" s="4"/>
      <c r="B1342" s="4"/>
      <c r="C1342" s="80"/>
      <c r="D1342" s="81"/>
      <c r="E1342" s="84" t="str">
        <f>E$711</f>
        <v>Discounted royalty (benchmark)</v>
      </c>
      <c r="F1342" s="84" t="str">
        <f>F$711</f>
        <v>M$, discounted</v>
      </c>
      <c r="G1342" s="147"/>
      <c r="H1342" s="147"/>
      <c r="I1342" s="178">
        <f>I$711</f>
        <v>44.885568597506214</v>
      </c>
      <c r="J1342" s="178"/>
      <c r="K1342" s="178">
        <f t="shared" ref="K1342:AI1342" si="507">K$711</f>
        <v>0</v>
      </c>
      <c r="L1342" s="178">
        <f t="shared" si="507"/>
        <v>0</v>
      </c>
      <c r="M1342" s="178">
        <f t="shared" si="507"/>
        <v>3.8201778340666239</v>
      </c>
      <c r="N1342" s="178">
        <f t="shared" si="507"/>
        <v>4.6305185867474226</v>
      </c>
      <c r="O1342" s="178">
        <f t="shared" si="507"/>
        <v>4.2095623515885663</v>
      </c>
      <c r="P1342" s="178">
        <f t="shared" si="507"/>
        <v>3.826874865080514</v>
      </c>
      <c r="Q1342" s="178">
        <f t="shared" si="507"/>
        <v>3.4789771500731943</v>
      </c>
      <c r="R1342" s="178">
        <f t="shared" si="507"/>
        <v>3.1627065000665393</v>
      </c>
      <c r="S1342" s="178">
        <f t="shared" si="507"/>
        <v>2.875187727333218</v>
      </c>
      <c r="T1342" s="178">
        <f t="shared" si="507"/>
        <v>2.6138070248483798</v>
      </c>
      <c r="U1342" s="178">
        <f t="shared" si="507"/>
        <v>2.3761882044076179</v>
      </c>
      <c r="V1342" s="178">
        <f t="shared" si="507"/>
        <v>2.1601710949160156</v>
      </c>
      <c r="W1342" s="178">
        <f t="shared" si="507"/>
        <v>1.9637919044691055</v>
      </c>
      <c r="X1342" s="178">
        <f t="shared" si="507"/>
        <v>1.785265367699187</v>
      </c>
      <c r="Y1342" s="178">
        <f t="shared" si="507"/>
        <v>1.6229685160901695</v>
      </c>
      <c r="Z1342" s="178">
        <f t="shared" si="507"/>
        <v>1.4754259237183358</v>
      </c>
      <c r="AA1342" s="178">
        <f t="shared" si="507"/>
        <v>1.341296294289396</v>
      </c>
      <c r="AB1342" s="178">
        <f t="shared" si="507"/>
        <v>1.2193602675358146</v>
      </c>
      <c r="AC1342" s="178">
        <f t="shared" si="507"/>
        <v>1.1085093341234677</v>
      </c>
      <c r="AD1342" s="178">
        <f t="shared" si="507"/>
        <v>1.0077357582940611</v>
      </c>
      <c r="AE1342" s="178">
        <f t="shared" si="507"/>
        <v>0.20704389215859731</v>
      </c>
      <c r="AF1342" s="178">
        <f t="shared" si="507"/>
        <v>0</v>
      </c>
      <c r="AG1342" s="178">
        <f t="shared" si="507"/>
        <v>0</v>
      </c>
      <c r="AH1342" s="178">
        <f t="shared" si="507"/>
        <v>0</v>
      </c>
      <c r="AI1342" s="178">
        <f t="shared" si="507"/>
        <v>0</v>
      </c>
    </row>
    <row r="1343" spans="1:35" s="84" customFormat="1" x14ac:dyDescent="0.35">
      <c r="A1343" s="4"/>
      <c r="B1343" s="4"/>
      <c r="C1343" s="80"/>
      <c r="D1343" s="81"/>
      <c r="E1343" s="84" t="str">
        <f>E$951</f>
        <v>Discounted income tax (benchmark)</v>
      </c>
      <c r="F1343" s="84" t="str">
        <f>F$951</f>
        <v>M$, discounted</v>
      </c>
      <c r="G1343" s="147"/>
      <c r="H1343" s="147"/>
      <c r="I1343" s="178">
        <f>I$951</f>
        <v>31.033590709796975</v>
      </c>
      <c r="J1343" s="178"/>
      <c r="K1343" s="178">
        <f t="shared" ref="K1343:AI1343" si="508">K$951</f>
        <v>0</v>
      </c>
      <c r="L1343" s="178">
        <f t="shared" si="508"/>
        <v>0</v>
      </c>
      <c r="M1343" s="178">
        <f t="shared" si="508"/>
        <v>0</v>
      </c>
      <c r="N1343" s="178">
        <f t="shared" si="508"/>
        <v>0</v>
      </c>
      <c r="O1343" s="178">
        <f t="shared" si="508"/>
        <v>0</v>
      </c>
      <c r="P1343" s="178">
        <f t="shared" si="508"/>
        <v>0</v>
      </c>
      <c r="Q1343" s="178">
        <f t="shared" si="508"/>
        <v>1.6515143883115357</v>
      </c>
      <c r="R1343" s="178">
        <f t="shared" si="508"/>
        <v>2.0391784906761021</v>
      </c>
      <c r="S1343" s="178">
        <f t="shared" si="508"/>
        <v>2.0459995949601946</v>
      </c>
      <c r="T1343" s="178">
        <f t="shared" si="508"/>
        <v>2.0338516729511054</v>
      </c>
      <c r="U1343" s="178">
        <f t="shared" si="508"/>
        <v>1.8879984333101774</v>
      </c>
      <c r="V1343" s="178">
        <f t="shared" si="508"/>
        <v>1.7511593306304549</v>
      </c>
      <c r="W1343" s="178">
        <f t="shared" si="508"/>
        <v>3.1736502337683503</v>
      </c>
      <c r="X1343" s="178">
        <f t="shared" si="508"/>
        <v>2.8851365761530459</v>
      </c>
      <c r="Y1343" s="178">
        <f t="shared" si="508"/>
        <v>2.6228514328664039</v>
      </c>
      <c r="Z1343" s="178">
        <f t="shared" si="508"/>
        <v>2.3844103935149126</v>
      </c>
      <c r="AA1343" s="178">
        <f t="shared" si="508"/>
        <v>2.1676458122862847</v>
      </c>
      <c r="AB1343" s="178">
        <f t="shared" si="508"/>
        <v>1.97058710207844</v>
      </c>
      <c r="AC1343" s="178">
        <f t="shared" si="508"/>
        <v>1.7914428200713093</v>
      </c>
      <c r="AD1343" s="178">
        <f t="shared" si="508"/>
        <v>1.698138548031694</v>
      </c>
      <c r="AE1343" s="178">
        <f t="shared" si="508"/>
        <v>0.93002588018696386</v>
      </c>
      <c r="AF1343" s="178">
        <f t="shared" si="508"/>
        <v>0</v>
      </c>
      <c r="AG1343" s="178">
        <f t="shared" si="508"/>
        <v>0</v>
      </c>
      <c r="AH1343" s="178">
        <f t="shared" si="508"/>
        <v>0</v>
      </c>
      <c r="AI1343" s="178">
        <f t="shared" si="508"/>
        <v>0</v>
      </c>
    </row>
    <row r="1344" spans="1:35" s="84" customFormat="1" x14ac:dyDescent="0.35">
      <c r="A1344" s="4"/>
      <c r="B1344" s="4"/>
      <c r="C1344" s="80"/>
      <c r="D1344" s="81"/>
      <c r="E1344" s="84" t="str">
        <f>E$1016</f>
        <v>Discounted resource rent tax (benchmark)</v>
      </c>
      <c r="F1344" s="84" t="str">
        <f>F$1016</f>
        <v>M$, discounted</v>
      </c>
      <c r="G1344" s="147"/>
      <c r="H1344" s="147"/>
      <c r="I1344" s="178">
        <f>I$1016</f>
        <v>0</v>
      </c>
      <c r="J1344" s="178"/>
      <c r="K1344" s="178">
        <f t="shared" ref="K1344:AI1344" si="509">K$1016</f>
        <v>0</v>
      </c>
      <c r="L1344" s="178">
        <f t="shared" si="509"/>
        <v>0</v>
      </c>
      <c r="M1344" s="178">
        <f t="shared" si="509"/>
        <v>0</v>
      </c>
      <c r="N1344" s="178">
        <f t="shared" si="509"/>
        <v>0</v>
      </c>
      <c r="O1344" s="178">
        <f t="shared" si="509"/>
        <v>0</v>
      </c>
      <c r="P1344" s="178">
        <f t="shared" si="509"/>
        <v>0</v>
      </c>
      <c r="Q1344" s="178">
        <f t="shared" si="509"/>
        <v>0</v>
      </c>
      <c r="R1344" s="178">
        <f t="shared" si="509"/>
        <v>0</v>
      </c>
      <c r="S1344" s="178">
        <f t="shared" si="509"/>
        <v>0</v>
      </c>
      <c r="T1344" s="178">
        <f t="shared" si="509"/>
        <v>0</v>
      </c>
      <c r="U1344" s="178">
        <f t="shared" si="509"/>
        <v>0</v>
      </c>
      <c r="V1344" s="178">
        <f t="shared" si="509"/>
        <v>0</v>
      </c>
      <c r="W1344" s="178">
        <f t="shared" si="509"/>
        <v>0</v>
      </c>
      <c r="X1344" s="178">
        <f t="shared" si="509"/>
        <v>0</v>
      </c>
      <c r="Y1344" s="178">
        <f t="shared" si="509"/>
        <v>0</v>
      </c>
      <c r="Z1344" s="178">
        <f t="shared" si="509"/>
        <v>0</v>
      </c>
      <c r="AA1344" s="178">
        <f t="shared" si="509"/>
        <v>0</v>
      </c>
      <c r="AB1344" s="178">
        <f t="shared" si="509"/>
        <v>0</v>
      </c>
      <c r="AC1344" s="178">
        <f t="shared" si="509"/>
        <v>0</v>
      </c>
      <c r="AD1344" s="178">
        <f t="shared" si="509"/>
        <v>0</v>
      </c>
      <c r="AE1344" s="178">
        <f t="shared" si="509"/>
        <v>0</v>
      </c>
      <c r="AF1344" s="178">
        <f t="shared" si="509"/>
        <v>0</v>
      </c>
      <c r="AG1344" s="178">
        <f t="shared" si="509"/>
        <v>0</v>
      </c>
      <c r="AH1344" s="178">
        <f t="shared" si="509"/>
        <v>0</v>
      </c>
      <c r="AI1344" s="178">
        <f t="shared" si="509"/>
        <v>0</v>
      </c>
    </row>
    <row r="1345" spans="1:35" s="84" customFormat="1" x14ac:dyDescent="0.35">
      <c r="A1345" s="4"/>
      <c r="B1345" s="4"/>
      <c r="C1345" s="80"/>
      <c r="D1345" s="81"/>
      <c r="E1345" s="84" t="str">
        <f>E$1065</f>
        <v>Discounted WHT on services (benchmark)</v>
      </c>
      <c r="F1345" s="84" t="str">
        <f>F$1065</f>
        <v>M$, discounted</v>
      </c>
      <c r="G1345" s="147"/>
      <c r="H1345" s="147"/>
      <c r="I1345" s="178">
        <f>I$1065</f>
        <v>10.450193362123322</v>
      </c>
      <c r="J1345" s="178"/>
      <c r="K1345" s="178">
        <f t="shared" ref="K1345:AI1345" si="510">K$1065</f>
        <v>2.4</v>
      </c>
      <c r="L1345" s="178">
        <f t="shared" si="510"/>
        <v>2.1818181818181817</v>
      </c>
      <c r="M1345" s="178">
        <f t="shared" si="510"/>
        <v>0.65082644628099151</v>
      </c>
      <c r="N1345" s="178">
        <f t="shared" si="510"/>
        <v>0.59166040570999234</v>
      </c>
      <c r="O1345" s="178">
        <f t="shared" si="510"/>
        <v>0.53787309609999301</v>
      </c>
      <c r="P1345" s="178">
        <f t="shared" si="510"/>
        <v>0.48897554190908449</v>
      </c>
      <c r="Q1345" s="178">
        <f t="shared" si="510"/>
        <v>0.44452321991734955</v>
      </c>
      <c r="R1345" s="178">
        <f t="shared" si="510"/>
        <v>0.40411201810668129</v>
      </c>
      <c r="S1345" s="178">
        <f t="shared" si="510"/>
        <v>0.36737456191516482</v>
      </c>
      <c r="T1345" s="178">
        <f t="shared" si="510"/>
        <v>0.33397687446833169</v>
      </c>
      <c r="U1345" s="178">
        <f t="shared" si="510"/>
        <v>0.30361534042575605</v>
      </c>
      <c r="V1345" s="178">
        <f t="shared" si="510"/>
        <v>0.27601394584159633</v>
      </c>
      <c r="W1345" s="178">
        <f t="shared" si="510"/>
        <v>0.25092176894690577</v>
      </c>
      <c r="X1345" s="178">
        <f t="shared" si="510"/>
        <v>0.22811069904264161</v>
      </c>
      <c r="Y1345" s="178">
        <f t="shared" si="510"/>
        <v>0.20737336276603782</v>
      </c>
      <c r="Z1345" s="178">
        <f t="shared" si="510"/>
        <v>0.18852123887821617</v>
      </c>
      <c r="AA1345" s="178">
        <f t="shared" si="510"/>
        <v>0.17138294443474197</v>
      </c>
      <c r="AB1345" s="178">
        <f t="shared" si="510"/>
        <v>0.15580267675885634</v>
      </c>
      <c r="AC1345" s="178">
        <f t="shared" si="510"/>
        <v>0.14163879705350574</v>
      </c>
      <c r="AD1345" s="178">
        <f t="shared" si="510"/>
        <v>0.1256722417492922</v>
      </c>
      <c r="AE1345" s="178">
        <f t="shared" si="510"/>
        <v>0</v>
      </c>
      <c r="AF1345" s="178">
        <f t="shared" si="510"/>
        <v>0</v>
      </c>
      <c r="AG1345" s="178">
        <f t="shared" si="510"/>
        <v>0</v>
      </c>
      <c r="AH1345" s="178">
        <f t="shared" si="510"/>
        <v>0</v>
      </c>
      <c r="AI1345" s="178">
        <f t="shared" si="510"/>
        <v>0</v>
      </c>
    </row>
    <row r="1346" spans="1:35" s="84" customFormat="1" x14ac:dyDescent="0.35">
      <c r="A1346" s="4"/>
      <c r="B1346" s="4"/>
      <c r="C1346" s="80"/>
      <c r="D1346" s="81"/>
      <c r="E1346" s="84" t="str">
        <f>E$1102</f>
        <v>Discounted WHT on interest (benchmark)</v>
      </c>
      <c r="F1346" s="84" t="str">
        <f>F$1102</f>
        <v>M$, discounted</v>
      </c>
      <c r="G1346" s="147"/>
      <c r="H1346" s="147"/>
      <c r="I1346" s="178">
        <f>I$1102</f>
        <v>5.0199961089754019</v>
      </c>
      <c r="J1346" s="178"/>
      <c r="K1346" s="178">
        <f t="shared" ref="K1346:AI1346" si="511">K$1102</f>
        <v>1.0732499999999998</v>
      </c>
      <c r="L1346" s="178">
        <f t="shared" si="511"/>
        <v>0.97568181818181798</v>
      </c>
      <c r="M1346" s="178">
        <f t="shared" si="511"/>
        <v>0.88698347107437991</v>
      </c>
      <c r="N1346" s="178">
        <f t="shared" si="511"/>
        <v>0.69115595148652986</v>
      </c>
      <c r="O1346" s="178">
        <f t="shared" si="511"/>
        <v>0.52360299355040141</v>
      </c>
      <c r="P1346" s="178">
        <f t="shared" si="511"/>
        <v>0.3808021771275647</v>
      </c>
      <c r="Q1346" s="178">
        <f t="shared" si="511"/>
        <v>0.25963784804152146</v>
      </c>
      <c r="R1346" s="178">
        <f t="shared" si="511"/>
        <v>0.15735627154031601</v>
      </c>
      <c r="S1346" s="178">
        <f t="shared" si="511"/>
        <v>7.1525577972870985E-2</v>
      </c>
      <c r="T1346" s="178">
        <f t="shared" si="511"/>
        <v>1.0848221351558214E-16</v>
      </c>
      <c r="U1346" s="178">
        <f t="shared" si="511"/>
        <v>9.8620194105074665E-17</v>
      </c>
      <c r="V1346" s="178">
        <f t="shared" si="511"/>
        <v>8.965472191370424E-17</v>
      </c>
      <c r="W1346" s="178">
        <f t="shared" si="511"/>
        <v>8.1504292648822021E-17</v>
      </c>
      <c r="X1346" s="178">
        <f t="shared" si="511"/>
        <v>7.4094811498929122E-17</v>
      </c>
      <c r="Y1346" s="178">
        <f t="shared" si="511"/>
        <v>6.7358919544480993E-17</v>
      </c>
      <c r="Z1346" s="178">
        <f t="shared" si="511"/>
        <v>6.1235381404073635E-17</v>
      </c>
      <c r="AA1346" s="178">
        <f t="shared" si="511"/>
        <v>5.5668528549157857E-17</v>
      </c>
      <c r="AB1346" s="178">
        <f t="shared" si="511"/>
        <v>5.0607753226507129E-17</v>
      </c>
      <c r="AC1346" s="178">
        <f t="shared" si="511"/>
        <v>4.6007048387733751E-17</v>
      </c>
      <c r="AD1346" s="178">
        <f t="shared" si="511"/>
        <v>4.1824589443394309E-17</v>
      </c>
      <c r="AE1346" s="178">
        <f t="shared" si="511"/>
        <v>3.8022354039449387E-17</v>
      </c>
      <c r="AF1346" s="178">
        <f t="shared" si="511"/>
        <v>3.456577639949943E-17</v>
      </c>
      <c r="AG1346" s="178">
        <f t="shared" si="511"/>
        <v>3.1423433090454023E-17</v>
      </c>
      <c r="AH1346" s="178">
        <f t="shared" si="511"/>
        <v>2.8566757354958203E-17</v>
      </c>
      <c r="AI1346" s="178">
        <f t="shared" si="511"/>
        <v>2.5969779413598369E-17</v>
      </c>
    </row>
    <row r="1347" spans="1:35" s="84" customFormat="1" x14ac:dyDescent="0.35">
      <c r="A1347" s="4"/>
      <c r="B1347" s="4"/>
      <c r="C1347" s="80"/>
      <c r="D1347" s="81"/>
      <c r="E1347" s="84" t="str">
        <f>E$1144</f>
        <v>Discounted WHT on dividends (benchmark)</v>
      </c>
      <c r="F1347" s="84" t="str">
        <f>F$1144</f>
        <v>M$, discounted</v>
      </c>
      <c r="G1347" s="147"/>
      <c r="H1347" s="147"/>
      <c r="I1347" s="178">
        <f>I$1144</f>
        <v>6.0717380225113118</v>
      </c>
      <c r="J1347" s="178"/>
      <c r="K1347" s="178">
        <f t="shared" ref="K1347:AI1347" si="512">K$1144</f>
        <v>0</v>
      </c>
      <c r="L1347" s="178">
        <f t="shared" si="512"/>
        <v>0</v>
      </c>
      <c r="M1347" s="178">
        <f t="shared" si="512"/>
        <v>0</v>
      </c>
      <c r="N1347" s="178">
        <f t="shared" si="512"/>
        <v>0</v>
      </c>
      <c r="O1347" s="178">
        <f t="shared" si="512"/>
        <v>0</v>
      </c>
      <c r="P1347" s="178">
        <f t="shared" si="512"/>
        <v>0</v>
      </c>
      <c r="Q1347" s="178">
        <f t="shared" si="512"/>
        <v>0</v>
      </c>
      <c r="R1347" s="178">
        <f t="shared" si="512"/>
        <v>0</v>
      </c>
      <c r="S1347" s="178">
        <f t="shared" si="512"/>
        <v>0</v>
      </c>
      <c r="T1347" s="178">
        <f t="shared" si="512"/>
        <v>0</v>
      </c>
      <c r="U1347" s="178">
        <f t="shared" si="512"/>
        <v>0.50427481676923525</v>
      </c>
      <c r="V1347" s="178">
        <f t="shared" si="512"/>
        <v>0.98855581931868275</v>
      </c>
      <c r="W1347" s="178">
        <f t="shared" si="512"/>
        <v>0.74051838787928159</v>
      </c>
      <c r="X1347" s="178">
        <f t="shared" si="512"/>
        <v>0.67319853443571065</v>
      </c>
      <c r="Y1347" s="178">
        <f t="shared" si="512"/>
        <v>0.61199866766882771</v>
      </c>
      <c r="Z1347" s="178">
        <f t="shared" si="512"/>
        <v>0.55636242515347967</v>
      </c>
      <c r="AA1347" s="178">
        <f t="shared" si="512"/>
        <v>0.50578402286679969</v>
      </c>
      <c r="AB1347" s="178">
        <f t="shared" si="512"/>
        <v>0.45980365715163607</v>
      </c>
      <c r="AC1347" s="178">
        <f t="shared" si="512"/>
        <v>0.41800332468330548</v>
      </c>
      <c r="AD1347" s="178">
        <f t="shared" si="512"/>
        <v>0.39623232787406198</v>
      </c>
      <c r="AE1347" s="178">
        <f t="shared" si="512"/>
        <v>0.21700603871029156</v>
      </c>
      <c r="AF1347" s="178">
        <f t="shared" si="512"/>
        <v>0</v>
      </c>
      <c r="AG1347" s="178">
        <f t="shared" si="512"/>
        <v>0</v>
      </c>
      <c r="AH1347" s="178">
        <f t="shared" si="512"/>
        <v>0</v>
      </c>
      <c r="AI1347" s="178">
        <f t="shared" si="512"/>
        <v>0</v>
      </c>
    </row>
    <row r="1348" spans="1:35" s="162" customFormat="1" x14ac:dyDescent="0.35">
      <c r="A1348" s="35"/>
      <c r="B1348" s="35"/>
      <c r="C1348" s="160"/>
      <c r="D1348" s="161"/>
      <c r="E1348" s="162" t="s">
        <v>490</v>
      </c>
      <c r="F1348" s="162" t="s">
        <v>230</v>
      </c>
      <c r="G1348" s="163"/>
      <c r="H1348" s="163"/>
      <c r="I1348" s="433">
        <f>SUM(K1348:AI1348)</f>
        <v>132.35758501099403</v>
      </c>
      <c r="J1348" s="433"/>
      <c r="K1348" s="433">
        <f>SUM(K1340:K1347)</f>
        <v>11.84825</v>
      </c>
      <c r="L1348" s="433">
        <f t="shared" ref="L1348:AI1348" si="513">SUM(L1340:L1347)</f>
        <v>6.2256818181818181</v>
      </c>
      <c r="M1348" s="433">
        <f t="shared" si="513"/>
        <v>7.7582813763930307</v>
      </c>
      <c r="N1348" s="433">
        <f t="shared" si="513"/>
        <v>8.2961619809198677</v>
      </c>
      <c r="O1348" s="433">
        <f t="shared" si="513"/>
        <v>7.4372448384898</v>
      </c>
      <c r="P1348" s="433">
        <f t="shared" si="513"/>
        <v>6.6659311270724704</v>
      </c>
      <c r="Q1348" s="433">
        <f t="shared" si="513"/>
        <v>7.6249058272120616</v>
      </c>
      <c r="R1348" s="433">
        <f t="shared" si="513"/>
        <v>7.3908562084518756</v>
      </c>
      <c r="S1348" s="433">
        <f t="shared" si="513"/>
        <v>6.8396355786016638</v>
      </c>
      <c r="T1348" s="433">
        <f t="shared" si="513"/>
        <v>6.326679314468012</v>
      </c>
      <c r="U1348" s="433">
        <f t="shared" si="513"/>
        <v>6.2948438332766008</v>
      </c>
      <c r="V1348" s="433">
        <f t="shared" si="513"/>
        <v>6.2875065892193076</v>
      </c>
      <c r="W1348" s="433">
        <f t="shared" si="513"/>
        <v>7.1394335664386963</v>
      </c>
      <c r="X1348" s="433">
        <f t="shared" si="513"/>
        <v>6.4903941513079069</v>
      </c>
      <c r="Y1348" s="433">
        <f t="shared" si="513"/>
        <v>5.9003583193708211</v>
      </c>
      <c r="Z1348" s="433">
        <f t="shared" si="513"/>
        <v>5.3639621085189289</v>
      </c>
      <c r="AA1348" s="433">
        <f t="shared" si="513"/>
        <v>4.8763291895626626</v>
      </c>
      <c r="AB1348" s="433">
        <f t="shared" si="513"/>
        <v>4.4330265359660563</v>
      </c>
      <c r="AC1348" s="433">
        <f t="shared" si="513"/>
        <v>4.0300241236055054</v>
      </c>
      <c r="AD1348" s="433">
        <f t="shared" si="513"/>
        <v>3.7380997025772134</v>
      </c>
      <c r="AE1348" s="433">
        <f t="shared" si="513"/>
        <v>1.3899788213597342</v>
      </c>
      <c r="AF1348" s="433">
        <f t="shared" si="513"/>
        <v>3.456577639949943E-17</v>
      </c>
      <c r="AG1348" s="433">
        <f t="shared" si="513"/>
        <v>3.1423433090454023E-17</v>
      </c>
      <c r="AH1348" s="433">
        <f t="shared" si="513"/>
        <v>2.8566757354958203E-17</v>
      </c>
      <c r="AI1348" s="433">
        <f t="shared" si="513"/>
        <v>2.5969779413598369E-17</v>
      </c>
    </row>
    <row r="1349" spans="1:35" s="84" customFormat="1" x14ac:dyDescent="0.35">
      <c r="A1349" s="4"/>
      <c r="B1349" s="4"/>
      <c r="C1349" s="80"/>
      <c r="D1349" s="81"/>
      <c r="G1349" s="147"/>
      <c r="H1349" s="147"/>
      <c r="I1349" s="178"/>
      <c r="J1349" s="178"/>
      <c r="K1349" s="178"/>
      <c r="L1349" s="178"/>
      <c r="M1349" s="178"/>
      <c r="N1349" s="178"/>
      <c r="O1349" s="178"/>
      <c r="P1349" s="178"/>
      <c r="Q1349" s="178"/>
      <c r="R1349" s="178"/>
      <c r="S1349" s="178"/>
      <c r="T1349" s="178"/>
      <c r="U1349" s="178"/>
      <c r="V1349" s="178"/>
      <c r="W1349" s="178"/>
      <c r="X1349" s="178"/>
      <c r="Y1349" s="178"/>
      <c r="Z1349" s="178"/>
      <c r="AA1349" s="178"/>
      <c r="AB1349" s="178"/>
      <c r="AC1349" s="178"/>
      <c r="AD1349" s="178"/>
      <c r="AE1349" s="178"/>
      <c r="AF1349" s="178"/>
      <c r="AG1349" s="178"/>
      <c r="AH1349" s="178"/>
      <c r="AI1349" s="178"/>
    </row>
    <row r="1350" spans="1:35" s="84" customFormat="1" x14ac:dyDescent="0.35">
      <c r="A1350" s="4"/>
      <c r="B1350" s="4"/>
      <c r="C1350" s="80"/>
      <c r="D1350" s="81" t="s">
        <v>965</v>
      </c>
      <c r="G1350" s="147"/>
      <c r="H1350" s="147"/>
      <c r="I1350" s="178"/>
      <c r="J1350" s="178"/>
      <c r="K1350" s="178"/>
      <c r="L1350" s="178"/>
      <c r="M1350" s="178"/>
      <c r="N1350" s="178"/>
      <c r="O1350" s="178"/>
      <c r="P1350" s="178"/>
      <c r="Q1350" s="178"/>
      <c r="R1350" s="178"/>
      <c r="S1350" s="178"/>
      <c r="T1350" s="178"/>
      <c r="U1350" s="178"/>
      <c r="V1350" s="178"/>
      <c r="W1350" s="178"/>
      <c r="X1350" s="178"/>
      <c r="Y1350" s="178"/>
      <c r="Z1350" s="178"/>
      <c r="AA1350" s="178"/>
      <c r="AB1350" s="178"/>
      <c r="AC1350" s="178"/>
      <c r="AD1350" s="178"/>
      <c r="AE1350" s="178"/>
      <c r="AF1350" s="178"/>
      <c r="AG1350" s="178"/>
      <c r="AH1350" s="178"/>
      <c r="AI1350" s="178"/>
    </row>
    <row r="1351" spans="1:35" s="84" customFormat="1" x14ac:dyDescent="0.35">
      <c r="A1351" s="4"/>
      <c r="B1351" s="4"/>
      <c r="C1351" s="80"/>
      <c r="D1351" s="81"/>
      <c r="E1351" s="84" t="str">
        <f>E$1348</f>
        <v>Discounted government revenue (benchmark)</v>
      </c>
      <c r="F1351" s="84" t="str">
        <f>F$1348</f>
        <v>M$, discounted</v>
      </c>
      <c r="G1351" s="147"/>
      <c r="H1351" s="147"/>
      <c r="I1351" s="199">
        <f>I$1348</f>
        <v>132.35758501099403</v>
      </c>
      <c r="J1351" s="199"/>
      <c r="K1351" s="199">
        <f t="shared" ref="K1351:AI1351" si="514">K$1348</f>
        <v>11.84825</v>
      </c>
      <c r="L1351" s="199">
        <f t="shared" si="514"/>
        <v>6.2256818181818181</v>
      </c>
      <c r="M1351" s="199">
        <f t="shared" si="514"/>
        <v>7.7582813763930307</v>
      </c>
      <c r="N1351" s="199">
        <f t="shared" si="514"/>
        <v>8.2961619809198677</v>
      </c>
      <c r="O1351" s="199">
        <f t="shared" si="514"/>
        <v>7.4372448384898</v>
      </c>
      <c r="P1351" s="199">
        <f t="shared" si="514"/>
        <v>6.6659311270724704</v>
      </c>
      <c r="Q1351" s="199">
        <f t="shared" si="514"/>
        <v>7.6249058272120616</v>
      </c>
      <c r="R1351" s="199">
        <f t="shared" si="514"/>
        <v>7.3908562084518756</v>
      </c>
      <c r="S1351" s="199">
        <f t="shared" si="514"/>
        <v>6.8396355786016638</v>
      </c>
      <c r="T1351" s="199">
        <f t="shared" si="514"/>
        <v>6.326679314468012</v>
      </c>
      <c r="U1351" s="199">
        <f t="shared" si="514"/>
        <v>6.2948438332766008</v>
      </c>
      <c r="V1351" s="199">
        <f t="shared" si="514"/>
        <v>6.2875065892193076</v>
      </c>
      <c r="W1351" s="199">
        <f t="shared" si="514"/>
        <v>7.1394335664386963</v>
      </c>
      <c r="X1351" s="199">
        <f t="shared" si="514"/>
        <v>6.4903941513079069</v>
      </c>
      <c r="Y1351" s="199">
        <f t="shared" si="514"/>
        <v>5.9003583193708211</v>
      </c>
      <c r="Z1351" s="199">
        <f t="shared" si="514"/>
        <v>5.3639621085189289</v>
      </c>
      <c r="AA1351" s="199">
        <f t="shared" si="514"/>
        <v>4.8763291895626626</v>
      </c>
      <c r="AB1351" s="199">
        <f t="shared" si="514"/>
        <v>4.4330265359660563</v>
      </c>
      <c r="AC1351" s="199">
        <f t="shared" si="514"/>
        <v>4.0300241236055054</v>
      </c>
      <c r="AD1351" s="199">
        <f t="shared" si="514"/>
        <v>3.7380997025772134</v>
      </c>
      <c r="AE1351" s="199">
        <f t="shared" si="514"/>
        <v>1.3899788213597342</v>
      </c>
      <c r="AF1351" s="199">
        <f t="shared" si="514"/>
        <v>3.456577639949943E-17</v>
      </c>
      <c r="AG1351" s="199">
        <f t="shared" si="514"/>
        <v>3.1423433090454023E-17</v>
      </c>
      <c r="AH1351" s="199">
        <f t="shared" si="514"/>
        <v>2.8566757354958203E-17</v>
      </c>
      <c r="AI1351" s="199">
        <f t="shared" si="514"/>
        <v>2.5969779413598369E-17</v>
      </c>
    </row>
    <row r="1352" spans="1:35" s="162" customFormat="1" x14ac:dyDescent="0.35">
      <c r="A1352" s="35"/>
      <c r="B1352" s="35"/>
      <c r="C1352" s="160"/>
      <c r="D1352" s="161"/>
      <c r="E1352" s="162" t="s">
        <v>966</v>
      </c>
      <c r="F1352" s="162" t="s">
        <v>230</v>
      </c>
      <c r="G1352" s="163"/>
      <c r="H1352" s="163"/>
      <c r="I1352" s="433"/>
      <c r="J1352" s="433"/>
      <c r="K1352" s="433">
        <f>K1351+J1352</f>
        <v>11.84825</v>
      </c>
      <c r="L1352" s="433">
        <f t="shared" ref="L1352:AI1352" si="515">L1351+K1352</f>
        <v>18.073931818181819</v>
      </c>
      <c r="M1352" s="433">
        <f t="shared" si="515"/>
        <v>25.832213194574848</v>
      </c>
      <c r="N1352" s="433">
        <f t="shared" si="515"/>
        <v>34.128375175494718</v>
      </c>
      <c r="O1352" s="433">
        <f t="shared" si="515"/>
        <v>41.565620013984514</v>
      </c>
      <c r="P1352" s="433">
        <f t="shared" si="515"/>
        <v>48.231551141056983</v>
      </c>
      <c r="Q1352" s="433">
        <f t="shared" si="515"/>
        <v>55.856456968269043</v>
      </c>
      <c r="R1352" s="433">
        <f t="shared" si="515"/>
        <v>63.247313176720922</v>
      </c>
      <c r="S1352" s="433">
        <f t="shared" si="515"/>
        <v>70.086948755322581</v>
      </c>
      <c r="T1352" s="433">
        <f t="shared" si="515"/>
        <v>76.41362806979059</v>
      </c>
      <c r="U1352" s="433">
        <f t="shared" si="515"/>
        <v>82.708471903067192</v>
      </c>
      <c r="V1352" s="433">
        <f t="shared" si="515"/>
        <v>88.995978492286497</v>
      </c>
      <c r="W1352" s="433">
        <f t="shared" si="515"/>
        <v>96.135412058725194</v>
      </c>
      <c r="X1352" s="433">
        <f t="shared" si="515"/>
        <v>102.6258062100331</v>
      </c>
      <c r="Y1352" s="433">
        <f t="shared" si="515"/>
        <v>108.52616452940393</v>
      </c>
      <c r="Z1352" s="433">
        <f t="shared" si="515"/>
        <v>113.89012663792286</v>
      </c>
      <c r="AA1352" s="433">
        <f t="shared" si="515"/>
        <v>118.76645582748553</v>
      </c>
      <c r="AB1352" s="433">
        <f t="shared" si="515"/>
        <v>123.19948236345158</v>
      </c>
      <c r="AC1352" s="433">
        <f t="shared" si="515"/>
        <v>127.22950648705708</v>
      </c>
      <c r="AD1352" s="433">
        <f t="shared" si="515"/>
        <v>130.9676061896343</v>
      </c>
      <c r="AE1352" s="433">
        <f t="shared" si="515"/>
        <v>132.35758501099403</v>
      </c>
      <c r="AF1352" s="433">
        <f t="shared" si="515"/>
        <v>132.35758501099403</v>
      </c>
      <c r="AG1352" s="433">
        <f t="shared" si="515"/>
        <v>132.35758501099403</v>
      </c>
      <c r="AH1352" s="433">
        <f t="shared" si="515"/>
        <v>132.35758501099403</v>
      </c>
      <c r="AI1352" s="433">
        <f t="shared" si="515"/>
        <v>132.35758501099403</v>
      </c>
    </row>
    <row r="1353" spans="1:35" s="84" customFormat="1" x14ac:dyDescent="0.35">
      <c r="A1353" s="4"/>
      <c r="B1353" s="4"/>
      <c r="C1353" s="80"/>
      <c r="D1353" s="81"/>
      <c r="G1353" s="147"/>
      <c r="H1353" s="147"/>
      <c r="I1353" s="178"/>
      <c r="J1353" s="178"/>
      <c r="K1353" s="178"/>
      <c r="L1353" s="178"/>
      <c r="M1353" s="178"/>
      <c r="N1353" s="178"/>
      <c r="O1353" s="178"/>
      <c r="P1353" s="178"/>
      <c r="Q1353" s="178"/>
      <c r="R1353" s="178"/>
      <c r="S1353" s="178"/>
      <c r="T1353" s="178"/>
      <c r="U1353" s="178"/>
      <c r="V1353" s="178"/>
      <c r="W1353" s="178"/>
      <c r="X1353" s="178"/>
      <c r="Y1353" s="178"/>
      <c r="Z1353" s="178"/>
      <c r="AA1353" s="178"/>
      <c r="AB1353" s="178"/>
      <c r="AC1353" s="178"/>
      <c r="AD1353" s="178"/>
      <c r="AE1353" s="178"/>
      <c r="AF1353" s="178"/>
      <c r="AG1353" s="178"/>
      <c r="AH1353" s="178"/>
      <c r="AI1353" s="178"/>
    </row>
    <row r="1354" spans="1:35" s="84" customFormat="1" x14ac:dyDescent="0.35">
      <c r="A1354" s="4"/>
      <c r="B1354" s="4"/>
      <c r="C1354" s="80"/>
      <c r="D1354" s="81" t="s">
        <v>491</v>
      </c>
      <c r="G1354" s="147"/>
      <c r="H1354" s="147"/>
      <c r="I1354" s="178"/>
      <c r="J1354" s="178"/>
      <c r="K1354" s="178"/>
      <c r="L1354" s="178"/>
      <c r="M1354" s="178"/>
      <c r="N1354" s="178"/>
      <c r="O1354" s="178"/>
      <c r="P1354" s="178"/>
      <c r="Q1354" s="178"/>
      <c r="R1354" s="178"/>
      <c r="S1354" s="178"/>
      <c r="T1354" s="178"/>
      <c r="U1354" s="178"/>
      <c r="V1354" s="178"/>
      <c r="W1354" s="178"/>
      <c r="X1354" s="178"/>
      <c r="Y1354" s="178"/>
      <c r="Z1354" s="178"/>
      <c r="AA1354" s="178"/>
      <c r="AB1354" s="178"/>
      <c r="AC1354" s="178"/>
      <c r="AD1354" s="178"/>
      <c r="AE1354" s="178"/>
      <c r="AF1354" s="178"/>
      <c r="AG1354" s="178"/>
      <c r="AH1354" s="178"/>
      <c r="AI1354" s="178"/>
    </row>
    <row r="1355" spans="1:35" s="84" customFormat="1" x14ac:dyDescent="0.35">
      <c r="A1355" s="4"/>
      <c r="B1355" s="4"/>
      <c r="C1355" s="80"/>
      <c r="D1355" s="81"/>
      <c r="E1355" s="84" t="str">
        <f>E$381</f>
        <v>NPV signature bonus (benchmark)</v>
      </c>
      <c r="F1355" s="84" t="str">
        <f>F$381</f>
        <v>M$, discounted</v>
      </c>
      <c r="G1355" s="178">
        <f>G$381</f>
        <v>5</v>
      </c>
      <c r="H1355" s="147"/>
      <c r="I1355" s="178"/>
      <c r="J1355" s="178"/>
      <c r="K1355" s="178"/>
      <c r="L1355" s="178"/>
      <c r="M1355" s="178"/>
      <c r="N1355" s="178"/>
      <c r="O1355" s="178"/>
      <c r="P1355" s="178"/>
      <c r="Q1355" s="178"/>
      <c r="R1355" s="178"/>
      <c r="S1355" s="178"/>
      <c r="T1355" s="178"/>
      <c r="U1355" s="178"/>
      <c r="V1355" s="178"/>
      <c r="W1355" s="178"/>
      <c r="X1355" s="178"/>
      <c r="Y1355" s="178"/>
      <c r="Z1355" s="178"/>
      <c r="AA1355" s="178"/>
      <c r="AB1355" s="178"/>
      <c r="AC1355" s="178"/>
      <c r="AD1355" s="178"/>
      <c r="AE1355" s="178"/>
      <c r="AF1355" s="178"/>
      <c r="AG1355" s="178"/>
      <c r="AH1355" s="178"/>
      <c r="AI1355" s="178"/>
    </row>
    <row r="1356" spans="1:35" s="84" customFormat="1" x14ac:dyDescent="0.35">
      <c r="A1356" s="4"/>
      <c r="B1356" s="4"/>
      <c r="C1356" s="80"/>
      <c r="D1356" s="81"/>
      <c r="E1356" s="84" t="str">
        <f>E$476</f>
        <v>NPV import duties (benchmark)</v>
      </c>
      <c r="F1356" s="84" t="str">
        <f>F$476</f>
        <v>M$, discounted</v>
      </c>
      <c r="G1356" s="178">
        <f>G$476</f>
        <v>29.896498210080804</v>
      </c>
      <c r="H1356" s="147"/>
      <c r="I1356" s="178"/>
      <c r="J1356" s="178"/>
      <c r="K1356" s="178"/>
      <c r="L1356" s="178"/>
      <c r="M1356" s="178"/>
      <c r="N1356" s="178"/>
      <c r="O1356" s="178"/>
      <c r="P1356" s="178"/>
      <c r="Q1356" s="178"/>
      <c r="R1356" s="178"/>
      <c r="S1356" s="178"/>
      <c r="T1356" s="178"/>
      <c r="U1356" s="178"/>
      <c r="V1356" s="178"/>
      <c r="W1356" s="178"/>
      <c r="X1356" s="178"/>
      <c r="Y1356" s="178"/>
      <c r="Z1356" s="178"/>
      <c r="AA1356" s="178"/>
      <c r="AB1356" s="178"/>
      <c r="AC1356" s="178"/>
      <c r="AD1356" s="178"/>
      <c r="AE1356" s="178"/>
      <c r="AF1356" s="178"/>
      <c r="AG1356" s="178"/>
      <c r="AH1356" s="178"/>
      <c r="AI1356" s="178"/>
    </row>
    <row r="1357" spans="1:35" s="84" customFormat="1" x14ac:dyDescent="0.35">
      <c r="A1357" s="4"/>
      <c r="B1357" s="4"/>
      <c r="C1357" s="80"/>
      <c r="D1357" s="81"/>
      <c r="E1357" s="84" t="str">
        <f>E$715</f>
        <v>NPV royalty (benchmark)</v>
      </c>
      <c r="F1357" s="84" t="str">
        <f>F$715</f>
        <v>M$, discounted</v>
      </c>
      <c r="G1357" s="178">
        <f>G$715</f>
        <v>44.885568597506214</v>
      </c>
      <c r="H1357" s="147"/>
      <c r="I1357" s="178"/>
      <c r="J1357" s="178"/>
      <c r="K1357" s="178"/>
      <c r="L1357" s="178"/>
      <c r="M1357" s="178"/>
      <c r="N1357" s="178"/>
      <c r="O1357" s="178"/>
      <c r="P1357" s="178"/>
      <c r="Q1357" s="178"/>
      <c r="R1357" s="178"/>
      <c r="S1357" s="178"/>
      <c r="T1357" s="178"/>
      <c r="U1357" s="178"/>
      <c r="V1357" s="178"/>
      <c r="W1357" s="178"/>
      <c r="X1357" s="178"/>
      <c r="Y1357" s="178"/>
      <c r="Z1357" s="178"/>
      <c r="AA1357" s="178"/>
      <c r="AB1357" s="178"/>
      <c r="AC1357" s="178"/>
      <c r="AD1357" s="178"/>
      <c r="AE1357" s="178"/>
      <c r="AF1357" s="178"/>
      <c r="AG1357" s="178"/>
      <c r="AH1357" s="178"/>
      <c r="AI1357" s="178"/>
    </row>
    <row r="1358" spans="1:35" s="84" customFormat="1" x14ac:dyDescent="0.35">
      <c r="A1358" s="4"/>
      <c r="B1358" s="4"/>
      <c r="C1358" s="80"/>
      <c r="D1358" s="81"/>
      <c r="E1358" s="84" t="str">
        <f>E$955</f>
        <v>NPV income tax (benchmark)</v>
      </c>
      <c r="F1358" s="84" t="str">
        <f>F$955</f>
        <v>M$, discounted</v>
      </c>
      <c r="G1358" s="178">
        <f>G$955</f>
        <v>31.033590709796975</v>
      </c>
      <c r="H1358" s="147"/>
      <c r="I1358" s="178"/>
      <c r="J1358" s="178"/>
      <c r="K1358" s="178"/>
      <c r="L1358" s="178"/>
      <c r="M1358" s="178"/>
      <c r="N1358" s="178"/>
      <c r="O1358" s="178"/>
      <c r="P1358" s="178"/>
      <c r="Q1358" s="178"/>
      <c r="R1358" s="178"/>
      <c r="S1358" s="178"/>
      <c r="T1358" s="178"/>
      <c r="U1358" s="178"/>
      <c r="V1358" s="178"/>
      <c r="W1358" s="178"/>
      <c r="X1358" s="178"/>
      <c r="Y1358" s="178"/>
      <c r="Z1358" s="178"/>
      <c r="AA1358" s="178"/>
      <c r="AB1358" s="178"/>
      <c r="AC1358" s="178"/>
      <c r="AD1358" s="178"/>
      <c r="AE1358" s="178"/>
      <c r="AF1358" s="178"/>
      <c r="AG1358" s="178"/>
      <c r="AH1358" s="178"/>
      <c r="AI1358" s="178"/>
    </row>
    <row r="1359" spans="1:35" s="84" customFormat="1" x14ac:dyDescent="0.35">
      <c r="A1359" s="4"/>
      <c r="B1359" s="4"/>
      <c r="C1359" s="80"/>
      <c r="D1359" s="81"/>
      <c r="E1359" s="84" t="str">
        <f>E$1020</f>
        <v>NPV resource rent tax (benchmark)</v>
      </c>
      <c r="F1359" s="84" t="str">
        <f>F$1020</f>
        <v>M$, discounted</v>
      </c>
      <c r="G1359" s="178">
        <f>G$1020</f>
        <v>0</v>
      </c>
      <c r="H1359" s="147"/>
      <c r="I1359" s="178"/>
      <c r="J1359" s="178"/>
      <c r="K1359" s="178"/>
      <c r="L1359" s="178"/>
      <c r="M1359" s="178"/>
      <c r="N1359" s="178"/>
      <c r="O1359" s="178"/>
      <c r="P1359" s="178"/>
      <c r="Q1359" s="178"/>
      <c r="R1359" s="178"/>
      <c r="S1359" s="178"/>
      <c r="T1359" s="178"/>
      <c r="U1359" s="178"/>
      <c r="V1359" s="178"/>
      <c r="W1359" s="178"/>
      <c r="X1359" s="178"/>
      <c r="Y1359" s="178"/>
      <c r="Z1359" s="178"/>
      <c r="AA1359" s="178"/>
      <c r="AB1359" s="178"/>
      <c r="AC1359" s="178"/>
      <c r="AD1359" s="178"/>
      <c r="AE1359" s="178"/>
      <c r="AF1359" s="178"/>
      <c r="AG1359" s="178"/>
      <c r="AH1359" s="178"/>
      <c r="AI1359" s="178"/>
    </row>
    <row r="1360" spans="1:35" s="84" customFormat="1" x14ac:dyDescent="0.35">
      <c r="A1360" s="4"/>
      <c r="B1360" s="4"/>
      <c r="C1360" s="80"/>
      <c r="D1360" s="81"/>
      <c r="E1360" s="84" t="str">
        <f>E$1069</f>
        <v>NPV WHT on services (benchmark)</v>
      </c>
      <c r="F1360" s="84" t="str">
        <f>F$1069</f>
        <v>M$, discounted</v>
      </c>
      <c r="G1360" s="178">
        <f>G$1069</f>
        <v>10.450193362123322</v>
      </c>
      <c r="H1360" s="147"/>
      <c r="I1360" s="178"/>
      <c r="J1360" s="178"/>
      <c r="K1360" s="178"/>
      <c r="L1360" s="178"/>
      <c r="M1360" s="178"/>
      <c r="N1360" s="178"/>
      <c r="O1360" s="178"/>
      <c r="P1360" s="178"/>
      <c r="Q1360" s="178"/>
      <c r="R1360" s="178"/>
      <c r="S1360" s="178"/>
      <c r="T1360" s="178"/>
      <c r="U1360" s="178"/>
      <c r="V1360" s="178"/>
      <c r="W1360" s="178"/>
      <c r="X1360" s="178"/>
      <c r="Y1360" s="178"/>
      <c r="Z1360" s="178"/>
      <c r="AA1360" s="178"/>
      <c r="AB1360" s="178"/>
      <c r="AC1360" s="178"/>
      <c r="AD1360" s="178"/>
      <c r="AE1360" s="178"/>
      <c r="AF1360" s="178"/>
      <c r="AG1360" s="178"/>
      <c r="AH1360" s="178"/>
      <c r="AI1360" s="178"/>
    </row>
    <row r="1361" spans="1:35" s="84" customFormat="1" x14ac:dyDescent="0.35">
      <c r="A1361" s="4"/>
      <c r="B1361" s="4"/>
      <c r="C1361" s="80"/>
      <c r="D1361" s="81"/>
      <c r="E1361" s="84" t="str">
        <f>E$1106</f>
        <v>NPV WHT on interest (benchmark)</v>
      </c>
      <c r="F1361" s="84" t="str">
        <f>F$1106</f>
        <v>M$, discounted</v>
      </c>
      <c r="G1361" s="178">
        <f>G$1106</f>
        <v>5.0199961089754019</v>
      </c>
      <c r="H1361" s="147"/>
      <c r="I1361" s="178"/>
      <c r="J1361" s="178"/>
      <c r="K1361" s="178"/>
      <c r="L1361" s="178"/>
      <c r="M1361" s="178"/>
      <c r="N1361" s="178"/>
      <c r="O1361" s="178"/>
      <c r="P1361" s="178"/>
      <c r="Q1361" s="178"/>
      <c r="R1361" s="178"/>
      <c r="S1361" s="178"/>
      <c r="T1361" s="178"/>
      <c r="U1361" s="178"/>
      <c r="V1361" s="178"/>
      <c r="W1361" s="178"/>
      <c r="X1361" s="178"/>
      <c r="Y1361" s="178"/>
      <c r="Z1361" s="178"/>
      <c r="AA1361" s="178"/>
      <c r="AB1361" s="178"/>
      <c r="AC1361" s="178"/>
      <c r="AD1361" s="178"/>
      <c r="AE1361" s="178"/>
      <c r="AF1361" s="178"/>
      <c r="AG1361" s="178"/>
      <c r="AH1361" s="178"/>
      <c r="AI1361" s="178"/>
    </row>
    <row r="1362" spans="1:35" s="84" customFormat="1" x14ac:dyDescent="0.35">
      <c r="A1362" s="4"/>
      <c r="B1362" s="4"/>
      <c r="C1362" s="80"/>
      <c r="D1362" s="81"/>
      <c r="E1362" s="84" t="str">
        <f>E$1148</f>
        <v>NPV WHT on dividends (benchmark)</v>
      </c>
      <c r="F1362" s="84" t="str">
        <f>F$1148</f>
        <v>M$, discounted</v>
      </c>
      <c r="G1362" s="178">
        <f>G$1148</f>
        <v>6.0717380225113118</v>
      </c>
      <c r="H1362" s="147"/>
      <c r="I1362" s="178"/>
      <c r="J1362" s="178"/>
      <c r="K1362" s="178"/>
      <c r="L1362" s="178"/>
      <c r="M1362" s="178"/>
      <c r="N1362" s="178"/>
      <c r="O1362" s="178"/>
      <c r="P1362" s="178"/>
      <c r="Q1362" s="178"/>
      <c r="R1362" s="178"/>
      <c r="S1362" s="178"/>
      <c r="T1362" s="178"/>
      <c r="U1362" s="178"/>
      <c r="V1362" s="178"/>
      <c r="W1362" s="178"/>
      <c r="X1362" s="178"/>
      <c r="Y1362" s="178"/>
      <c r="Z1362" s="178"/>
      <c r="AA1362" s="178"/>
      <c r="AB1362" s="178"/>
      <c r="AC1362" s="178"/>
      <c r="AD1362" s="178"/>
      <c r="AE1362" s="178"/>
      <c r="AF1362" s="178"/>
      <c r="AG1362" s="178"/>
      <c r="AH1362" s="178"/>
      <c r="AI1362" s="178"/>
    </row>
    <row r="1363" spans="1:35" s="162" customFormat="1" x14ac:dyDescent="0.35">
      <c r="A1363" s="35"/>
      <c r="B1363" s="35"/>
      <c r="C1363" s="160"/>
      <c r="D1363" s="161"/>
      <c r="E1363" s="162" t="s">
        <v>235</v>
      </c>
      <c r="F1363" s="162" t="s">
        <v>230</v>
      </c>
      <c r="G1363" s="433">
        <f>SUM(G1355:G1362)</f>
        <v>132.35758501099406</v>
      </c>
      <c r="H1363" s="163"/>
      <c r="J1363" s="433"/>
      <c r="K1363" s="433"/>
      <c r="L1363" s="433"/>
      <c r="M1363" s="433"/>
      <c r="N1363" s="433"/>
      <c r="O1363" s="433"/>
      <c r="P1363" s="433"/>
      <c r="Q1363" s="433"/>
      <c r="R1363" s="433"/>
      <c r="S1363" s="433"/>
      <c r="T1363" s="433"/>
      <c r="U1363" s="433"/>
      <c r="V1363" s="433"/>
      <c r="W1363" s="433"/>
      <c r="X1363" s="433"/>
      <c r="Y1363" s="433"/>
      <c r="Z1363" s="433"/>
      <c r="AA1363" s="433"/>
      <c r="AB1363" s="433"/>
      <c r="AC1363" s="433"/>
      <c r="AD1363" s="433"/>
      <c r="AE1363" s="433"/>
      <c r="AF1363" s="433"/>
      <c r="AG1363" s="433"/>
      <c r="AH1363" s="433"/>
      <c r="AI1363" s="433"/>
    </row>
    <row r="1364" spans="1:35" s="84" customFormat="1" x14ac:dyDescent="0.35">
      <c r="A1364" s="4"/>
      <c r="B1364" s="4"/>
      <c r="C1364" s="80"/>
      <c r="D1364" s="81"/>
      <c r="G1364" s="147"/>
      <c r="H1364" s="147"/>
      <c r="I1364" s="178"/>
      <c r="J1364" s="178"/>
      <c r="K1364" s="178"/>
      <c r="L1364" s="178"/>
      <c r="M1364" s="178"/>
      <c r="N1364" s="178"/>
      <c r="O1364" s="178"/>
      <c r="P1364" s="178"/>
      <c r="Q1364" s="178"/>
      <c r="R1364" s="178"/>
      <c r="S1364" s="178"/>
      <c r="T1364" s="178"/>
      <c r="U1364" s="178"/>
      <c r="V1364" s="178"/>
      <c r="W1364" s="178"/>
      <c r="X1364" s="178"/>
      <c r="Y1364" s="178"/>
      <c r="Z1364" s="178"/>
      <c r="AA1364" s="178"/>
      <c r="AB1364" s="178"/>
      <c r="AC1364" s="178"/>
      <c r="AD1364" s="178"/>
      <c r="AE1364" s="178"/>
      <c r="AF1364" s="178"/>
      <c r="AG1364" s="178"/>
      <c r="AH1364" s="178"/>
      <c r="AI1364" s="178"/>
    </row>
    <row r="1365" spans="1:35" s="84" customFormat="1" x14ac:dyDescent="0.35">
      <c r="A1365" s="4"/>
      <c r="B1365" s="4"/>
      <c r="C1365" s="80"/>
      <c r="D1365" s="81" t="s">
        <v>489</v>
      </c>
      <c r="G1365" s="147"/>
      <c r="H1365" s="147"/>
      <c r="I1365" s="178"/>
      <c r="J1365" s="178"/>
      <c r="K1365" s="178"/>
      <c r="L1365" s="178"/>
      <c r="M1365" s="178"/>
      <c r="N1365" s="178"/>
      <c r="O1365" s="178"/>
      <c r="P1365" s="178"/>
      <c r="Q1365" s="178"/>
      <c r="R1365" s="178"/>
      <c r="S1365" s="178"/>
      <c r="T1365" s="178"/>
      <c r="U1365" s="178"/>
      <c r="V1365" s="178"/>
      <c r="W1365" s="178"/>
      <c r="X1365" s="178"/>
      <c r="Y1365" s="178"/>
      <c r="Z1365" s="178"/>
      <c r="AA1365" s="178"/>
      <c r="AB1365" s="178"/>
      <c r="AC1365" s="178"/>
      <c r="AD1365" s="178"/>
      <c r="AE1365" s="178"/>
      <c r="AF1365" s="178"/>
      <c r="AG1365" s="178"/>
      <c r="AH1365" s="178"/>
      <c r="AI1365" s="178"/>
    </row>
    <row r="1366" spans="1:35" s="84" customFormat="1" x14ac:dyDescent="0.35">
      <c r="A1366" s="4"/>
      <c r="B1366" s="4"/>
      <c r="C1366" s="80"/>
      <c r="D1366" s="81"/>
      <c r="E1366" s="84" t="str">
        <f>E$216</f>
        <v>Project pre-tax cash flow (original)</v>
      </c>
      <c r="F1366" s="84" t="str">
        <f>F$216</f>
        <v>M$</v>
      </c>
      <c r="G1366" s="147"/>
      <c r="H1366" s="147"/>
      <c r="I1366" s="178">
        <f>I$216</f>
        <v>698.99531531119374</v>
      </c>
      <c r="J1366" s="178"/>
      <c r="K1366" s="178">
        <f t="shared" ref="K1366:AI1366" si="516">K$216</f>
        <v>-80</v>
      </c>
      <c r="L1366" s="178">
        <f t="shared" si="516"/>
        <v>-80</v>
      </c>
      <c r="M1366" s="178">
        <f t="shared" si="516"/>
        <v>22.907075001857777</v>
      </c>
      <c r="N1366" s="178">
        <f t="shared" si="516"/>
        <v>47.785676196661868</v>
      </c>
      <c r="O1366" s="178">
        <f t="shared" si="516"/>
        <v>47.785676196661868</v>
      </c>
      <c r="P1366" s="178">
        <f t="shared" si="516"/>
        <v>47.785676196661868</v>
      </c>
      <c r="Q1366" s="178">
        <f t="shared" si="516"/>
        <v>47.785676196661868</v>
      </c>
      <c r="R1366" s="178">
        <f t="shared" si="516"/>
        <v>47.785676196661868</v>
      </c>
      <c r="S1366" s="178">
        <f t="shared" si="516"/>
        <v>47.785676196661868</v>
      </c>
      <c r="T1366" s="178">
        <f t="shared" si="516"/>
        <v>47.785676196661868</v>
      </c>
      <c r="U1366" s="178">
        <f t="shared" si="516"/>
        <v>47.785676196661868</v>
      </c>
      <c r="V1366" s="178">
        <f t="shared" si="516"/>
        <v>47.785676196661868</v>
      </c>
      <c r="W1366" s="178">
        <f t="shared" si="516"/>
        <v>47.785676196661868</v>
      </c>
      <c r="X1366" s="178">
        <f t="shared" si="516"/>
        <v>47.785676196661868</v>
      </c>
      <c r="Y1366" s="178">
        <f t="shared" si="516"/>
        <v>47.785676196661868</v>
      </c>
      <c r="Z1366" s="178">
        <f t="shared" si="516"/>
        <v>47.785676196661868</v>
      </c>
      <c r="AA1366" s="178">
        <f t="shared" si="516"/>
        <v>47.785676196661868</v>
      </c>
      <c r="AB1366" s="178">
        <f t="shared" si="516"/>
        <v>47.785676196661868</v>
      </c>
      <c r="AC1366" s="178">
        <f t="shared" si="516"/>
        <v>47.785676196661868</v>
      </c>
      <c r="AD1366" s="178">
        <f t="shared" si="516"/>
        <v>49.027165682643215</v>
      </c>
      <c r="AE1366" s="178">
        <f t="shared" si="516"/>
        <v>22.490255480102821</v>
      </c>
      <c r="AF1366" s="178">
        <f t="shared" si="516"/>
        <v>0</v>
      </c>
      <c r="AG1366" s="178">
        <f t="shared" si="516"/>
        <v>0</v>
      </c>
      <c r="AH1366" s="178">
        <f t="shared" si="516"/>
        <v>0</v>
      </c>
      <c r="AI1366" s="178">
        <f t="shared" si="516"/>
        <v>0</v>
      </c>
    </row>
    <row r="1367" spans="1:35" s="154" customFormat="1" x14ac:dyDescent="0.35">
      <c r="A1367" s="15"/>
      <c r="B1367" s="15"/>
      <c r="C1367" s="152"/>
      <c r="D1367" s="153"/>
      <c r="E1367" s="154" t="str">
        <f>'T&amp;E'!E$36</f>
        <v>Government discount factor</v>
      </c>
      <c r="F1367" s="154" t="str">
        <f>'T&amp;E'!F$36</f>
        <v>index</v>
      </c>
      <c r="G1367" s="155"/>
      <c r="H1367" s="155"/>
      <c r="I1367" s="180"/>
      <c r="J1367" s="180"/>
      <c r="K1367" s="203">
        <f>'T&amp;E'!K$36</f>
        <v>1</v>
      </c>
      <c r="L1367" s="203">
        <f>'T&amp;E'!L$36</f>
        <v>0.90909090909090906</v>
      </c>
      <c r="M1367" s="203">
        <f>'T&amp;E'!M$36</f>
        <v>0.82644628099173545</v>
      </c>
      <c r="N1367" s="203">
        <f>'T&amp;E'!N$36</f>
        <v>0.75131480090157754</v>
      </c>
      <c r="O1367" s="203">
        <f>'T&amp;E'!O$36</f>
        <v>0.68301345536507052</v>
      </c>
      <c r="P1367" s="203">
        <f>'T&amp;E'!P$36</f>
        <v>0.62092132305915493</v>
      </c>
      <c r="Q1367" s="203">
        <f>'T&amp;E'!Q$36</f>
        <v>0.56447393005377722</v>
      </c>
      <c r="R1367" s="203">
        <f>'T&amp;E'!R$36</f>
        <v>0.51315811823070645</v>
      </c>
      <c r="S1367" s="203">
        <f>'T&amp;E'!S$36</f>
        <v>0.46650738020973315</v>
      </c>
      <c r="T1367" s="203">
        <f>'T&amp;E'!T$36</f>
        <v>0.42409761837248466</v>
      </c>
      <c r="U1367" s="203">
        <f>'T&amp;E'!U$36</f>
        <v>0.38554328942953148</v>
      </c>
      <c r="V1367" s="203">
        <f>'T&amp;E'!V$36</f>
        <v>0.3504938994813922</v>
      </c>
      <c r="W1367" s="203">
        <f>'T&amp;E'!W$36</f>
        <v>0.31863081771035656</v>
      </c>
      <c r="X1367" s="203">
        <f>'T&amp;E'!X$36</f>
        <v>0.28966437973668779</v>
      </c>
      <c r="Y1367" s="203">
        <f>'T&amp;E'!Y$36</f>
        <v>0.26333125430607973</v>
      </c>
      <c r="Z1367" s="203">
        <f>'T&amp;E'!Z$36</f>
        <v>0.23939204936916339</v>
      </c>
      <c r="AA1367" s="203">
        <f>'T&amp;E'!AA$36</f>
        <v>0.21762913579014853</v>
      </c>
      <c r="AB1367" s="203">
        <f>'T&amp;E'!AB$36</f>
        <v>0.19784466890013502</v>
      </c>
      <c r="AC1367" s="203">
        <f>'T&amp;E'!AC$36</f>
        <v>0.17985878990921364</v>
      </c>
      <c r="AD1367" s="203">
        <f>'T&amp;E'!AD$36</f>
        <v>0.16350799082655781</v>
      </c>
      <c r="AE1367" s="203">
        <f>'T&amp;E'!AE$36</f>
        <v>0.14864362802414349</v>
      </c>
      <c r="AF1367" s="203">
        <f>'T&amp;E'!AF$36</f>
        <v>0.13513057093103953</v>
      </c>
      <c r="AG1367" s="203">
        <f>'T&amp;E'!AG$36</f>
        <v>0.12284597357367227</v>
      </c>
      <c r="AH1367" s="203">
        <f>'T&amp;E'!AH$36</f>
        <v>0.11167815779424752</v>
      </c>
      <c r="AI1367" s="203">
        <f>'T&amp;E'!AI$36</f>
        <v>0.10152559799477048</v>
      </c>
    </row>
    <row r="1368" spans="1:35" s="84" customFormat="1" x14ac:dyDescent="0.35">
      <c r="A1368" s="4"/>
      <c r="B1368" s="4"/>
      <c r="C1368" s="80"/>
      <c r="D1368" s="81"/>
      <c r="E1368" s="84" t="s">
        <v>495</v>
      </c>
      <c r="F1368" s="84" t="s">
        <v>230</v>
      </c>
      <c r="G1368" s="147"/>
      <c r="H1368" s="147"/>
      <c r="I1368" s="178">
        <f>SUM(K1368:AI1368)</f>
        <v>186.53976555966702</v>
      </c>
      <c r="J1368" s="178"/>
      <c r="K1368" s="178">
        <f>K1366*K1367</f>
        <v>-80</v>
      </c>
      <c r="L1368" s="178">
        <f t="shared" ref="L1368:AI1368" si="517">L1366*L1367</f>
        <v>-72.72727272727272</v>
      </c>
      <c r="M1368" s="178">
        <f t="shared" si="517"/>
        <v>18.931466943684111</v>
      </c>
      <c r="N1368" s="178">
        <f t="shared" si="517"/>
        <v>35.902085797642265</v>
      </c>
      <c r="O1368" s="178">
        <f t="shared" si="517"/>
        <v>32.638259816038421</v>
      </c>
      <c r="P1368" s="178">
        <f t="shared" si="517"/>
        <v>29.671145287307652</v>
      </c>
      <c r="Q1368" s="178">
        <f t="shared" si="517"/>
        <v>26.973768443006957</v>
      </c>
      <c r="R1368" s="178">
        <f t="shared" si="517"/>
        <v>24.521607675460867</v>
      </c>
      <c r="S1368" s="178">
        <f t="shared" si="517"/>
        <v>22.292370614055333</v>
      </c>
      <c r="T1368" s="178">
        <f t="shared" si="517"/>
        <v>20.26579146732303</v>
      </c>
      <c r="U1368" s="178">
        <f t="shared" si="517"/>
        <v>18.423446788475481</v>
      </c>
      <c r="V1368" s="178">
        <f t="shared" si="517"/>
        <v>16.748587989523159</v>
      </c>
      <c r="W1368" s="178">
        <f t="shared" si="517"/>
        <v>15.225989081384693</v>
      </c>
      <c r="X1368" s="178">
        <f t="shared" si="517"/>
        <v>13.841808255804267</v>
      </c>
      <c r="Y1368" s="178">
        <f t="shared" si="517"/>
        <v>12.583462050731146</v>
      </c>
      <c r="Z1368" s="178">
        <f t="shared" si="517"/>
        <v>11.439510955210134</v>
      </c>
      <c r="AA1368" s="178">
        <f t="shared" si="517"/>
        <v>10.399555413827395</v>
      </c>
      <c r="AB1368" s="178">
        <f t="shared" si="517"/>
        <v>9.4541412852976308</v>
      </c>
      <c r="AC1368" s="178">
        <f t="shared" si="517"/>
        <v>8.5946738957251174</v>
      </c>
      <c r="AD1368" s="178">
        <f t="shared" si="517"/>
        <v>8.0163333566897563</v>
      </c>
      <c r="AE1368" s="178">
        <f t="shared" si="517"/>
        <v>3.3430331697523585</v>
      </c>
      <c r="AF1368" s="178">
        <f t="shared" si="517"/>
        <v>0</v>
      </c>
      <c r="AG1368" s="178">
        <f t="shared" si="517"/>
        <v>0</v>
      </c>
      <c r="AH1368" s="178">
        <f t="shared" si="517"/>
        <v>0</v>
      </c>
      <c r="AI1368" s="178">
        <f t="shared" si="517"/>
        <v>0</v>
      </c>
    </row>
    <row r="1369" spans="1:35" s="84" customFormat="1" x14ac:dyDescent="0.35">
      <c r="A1369" s="4"/>
      <c r="B1369" s="4"/>
      <c r="C1369" s="80"/>
      <c r="D1369" s="81"/>
      <c r="G1369" s="147"/>
      <c r="H1369" s="147"/>
      <c r="I1369" s="178"/>
      <c r="J1369" s="178"/>
      <c r="K1369" s="178"/>
      <c r="L1369" s="178"/>
      <c r="M1369" s="178"/>
      <c r="N1369" s="178"/>
      <c r="O1369" s="178"/>
      <c r="P1369" s="178"/>
      <c r="Q1369" s="178"/>
      <c r="R1369" s="178"/>
      <c r="S1369" s="178"/>
      <c r="T1369" s="178"/>
      <c r="U1369" s="178"/>
      <c r="V1369" s="178"/>
      <c r="W1369" s="178"/>
      <c r="X1369" s="178"/>
      <c r="Y1369" s="178"/>
      <c r="Z1369" s="178"/>
      <c r="AA1369" s="178"/>
      <c r="AB1369" s="178"/>
      <c r="AC1369" s="178"/>
      <c r="AD1369" s="178"/>
      <c r="AE1369" s="178"/>
      <c r="AF1369" s="178"/>
      <c r="AG1369" s="178"/>
      <c r="AH1369" s="178"/>
      <c r="AI1369" s="178"/>
    </row>
    <row r="1370" spans="1:35" s="84" customFormat="1" x14ac:dyDescent="0.35">
      <c r="A1370" s="4"/>
      <c r="B1370" s="4"/>
      <c r="C1370" s="80"/>
      <c r="D1370" s="81" t="s">
        <v>492</v>
      </c>
      <c r="G1370" s="147"/>
      <c r="H1370" s="147"/>
      <c r="I1370" s="178"/>
      <c r="J1370" s="178"/>
      <c r="K1370" s="178"/>
      <c r="L1370" s="178"/>
      <c r="M1370" s="178"/>
      <c r="N1370" s="178"/>
      <c r="O1370" s="178"/>
      <c r="P1370" s="178"/>
      <c r="Q1370" s="178"/>
      <c r="R1370" s="178"/>
      <c r="S1370" s="178"/>
      <c r="T1370" s="178"/>
      <c r="U1370" s="178"/>
      <c r="V1370" s="178"/>
      <c r="W1370" s="178"/>
      <c r="X1370" s="178"/>
      <c r="Y1370" s="178"/>
      <c r="Z1370" s="178"/>
      <c r="AA1370" s="178"/>
      <c r="AB1370" s="178"/>
      <c r="AC1370" s="178"/>
      <c r="AD1370" s="178"/>
      <c r="AE1370" s="178"/>
      <c r="AF1370" s="178"/>
      <c r="AG1370" s="178"/>
      <c r="AH1370" s="178"/>
      <c r="AI1370" s="178"/>
    </row>
    <row r="1371" spans="1:35" s="84" customFormat="1" x14ac:dyDescent="0.35">
      <c r="A1371" s="4"/>
      <c r="B1371" s="4"/>
      <c r="C1371" s="80"/>
      <c r="D1371" s="81"/>
      <c r="E1371" s="84" t="str">
        <f>E$1368</f>
        <v>Discounted (government rate) pre-tax cash flow (benchmark)</v>
      </c>
      <c r="F1371" s="84" t="str">
        <f>F$1368</f>
        <v>M$, discounted</v>
      </c>
      <c r="G1371" s="147"/>
      <c r="H1371" s="147"/>
      <c r="I1371" s="178">
        <f>I$1368</f>
        <v>186.53976555966702</v>
      </c>
      <c r="J1371" s="178"/>
      <c r="K1371" s="178">
        <f t="shared" ref="K1371:AI1371" si="518">K$1368</f>
        <v>-80</v>
      </c>
      <c r="L1371" s="178">
        <f t="shared" si="518"/>
        <v>-72.72727272727272</v>
      </c>
      <c r="M1371" s="178">
        <f t="shared" si="518"/>
        <v>18.931466943684111</v>
      </c>
      <c r="N1371" s="178">
        <f t="shared" si="518"/>
        <v>35.902085797642265</v>
      </c>
      <c r="O1371" s="178">
        <f t="shared" si="518"/>
        <v>32.638259816038421</v>
      </c>
      <c r="P1371" s="178">
        <f t="shared" si="518"/>
        <v>29.671145287307652</v>
      </c>
      <c r="Q1371" s="178">
        <f t="shared" si="518"/>
        <v>26.973768443006957</v>
      </c>
      <c r="R1371" s="178">
        <f t="shared" si="518"/>
        <v>24.521607675460867</v>
      </c>
      <c r="S1371" s="178">
        <f t="shared" si="518"/>
        <v>22.292370614055333</v>
      </c>
      <c r="T1371" s="178">
        <f t="shared" si="518"/>
        <v>20.26579146732303</v>
      </c>
      <c r="U1371" s="178">
        <f t="shared" si="518"/>
        <v>18.423446788475481</v>
      </c>
      <c r="V1371" s="178">
        <f t="shared" si="518"/>
        <v>16.748587989523159</v>
      </c>
      <c r="W1371" s="178">
        <f t="shared" si="518"/>
        <v>15.225989081384693</v>
      </c>
      <c r="X1371" s="178">
        <f t="shared" si="518"/>
        <v>13.841808255804267</v>
      </c>
      <c r="Y1371" s="178">
        <f t="shared" si="518"/>
        <v>12.583462050731146</v>
      </c>
      <c r="Z1371" s="178">
        <f t="shared" si="518"/>
        <v>11.439510955210134</v>
      </c>
      <c r="AA1371" s="178">
        <f t="shared" si="518"/>
        <v>10.399555413827395</v>
      </c>
      <c r="AB1371" s="178">
        <f t="shared" si="518"/>
        <v>9.4541412852976308</v>
      </c>
      <c r="AC1371" s="178">
        <f t="shared" si="518"/>
        <v>8.5946738957251174</v>
      </c>
      <c r="AD1371" s="178">
        <f t="shared" si="518"/>
        <v>8.0163333566897563</v>
      </c>
      <c r="AE1371" s="178">
        <f t="shared" si="518"/>
        <v>3.3430331697523585</v>
      </c>
      <c r="AF1371" s="178">
        <f t="shared" si="518"/>
        <v>0</v>
      </c>
      <c r="AG1371" s="178">
        <f t="shared" si="518"/>
        <v>0</v>
      </c>
      <c r="AH1371" s="178">
        <f t="shared" si="518"/>
        <v>0</v>
      </c>
      <c r="AI1371" s="178">
        <f t="shared" si="518"/>
        <v>0</v>
      </c>
    </row>
    <row r="1372" spans="1:35" s="84" customFormat="1" x14ac:dyDescent="0.35">
      <c r="A1372" s="4"/>
      <c r="B1372" s="4"/>
      <c r="C1372" s="80"/>
      <c r="D1372" s="81"/>
      <c r="E1372" s="84" t="s">
        <v>496</v>
      </c>
      <c r="F1372" s="84" t="s">
        <v>230</v>
      </c>
      <c r="G1372" s="178">
        <f>SUM(K1371:AI1371)</f>
        <v>186.53976555966702</v>
      </c>
      <c r="H1372" s="147"/>
      <c r="I1372" s="178"/>
      <c r="J1372" s="178"/>
      <c r="K1372" s="178"/>
      <c r="L1372" s="178"/>
      <c r="M1372" s="178"/>
      <c r="N1372" s="178"/>
      <c r="O1372" s="178"/>
      <c r="P1372" s="178"/>
      <c r="Q1372" s="178"/>
      <c r="R1372" s="178"/>
      <c r="S1372" s="178"/>
      <c r="T1372" s="178"/>
      <c r="U1372" s="178"/>
      <c r="V1372" s="178"/>
      <c r="W1372" s="178"/>
      <c r="X1372" s="178"/>
      <c r="Y1372" s="178"/>
      <c r="Z1372" s="178"/>
      <c r="AA1372" s="178"/>
      <c r="AB1372" s="178"/>
      <c r="AC1372" s="178"/>
      <c r="AD1372" s="178"/>
      <c r="AE1372" s="178"/>
      <c r="AF1372" s="178"/>
      <c r="AG1372" s="178"/>
      <c r="AH1372" s="178"/>
      <c r="AI1372" s="178"/>
    </row>
    <row r="1373" spans="1:35" s="84" customFormat="1" x14ac:dyDescent="0.35">
      <c r="A1373" s="4"/>
      <c r="B1373" s="4"/>
      <c r="C1373" s="80"/>
      <c r="D1373" s="81"/>
      <c r="G1373" s="147"/>
      <c r="H1373" s="147"/>
      <c r="I1373" s="178"/>
      <c r="J1373" s="178"/>
      <c r="K1373" s="178"/>
      <c r="L1373" s="178"/>
      <c r="M1373" s="178"/>
      <c r="N1373" s="178"/>
      <c r="O1373" s="178"/>
      <c r="P1373" s="178"/>
      <c r="Q1373" s="178"/>
      <c r="R1373" s="178"/>
      <c r="S1373" s="178"/>
      <c r="T1373" s="178"/>
      <c r="U1373" s="178"/>
      <c r="V1373" s="178"/>
      <c r="W1373" s="178"/>
      <c r="X1373" s="178"/>
      <c r="Y1373" s="178"/>
      <c r="Z1373" s="178"/>
      <c r="AA1373" s="178"/>
      <c r="AB1373" s="178"/>
      <c r="AC1373" s="178"/>
      <c r="AD1373" s="178"/>
      <c r="AE1373" s="178"/>
      <c r="AF1373" s="178"/>
      <c r="AG1373" s="178"/>
      <c r="AH1373" s="178"/>
      <c r="AI1373" s="178"/>
    </row>
    <row r="1374" spans="1:35" s="84" customFormat="1" x14ac:dyDescent="0.35">
      <c r="A1374" s="4"/>
      <c r="B1374" s="4"/>
      <c r="C1374" s="80"/>
      <c r="D1374" s="81" t="s">
        <v>1319</v>
      </c>
      <c r="G1374" s="147"/>
      <c r="H1374" s="147"/>
      <c r="I1374" s="178"/>
      <c r="J1374" s="178"/>
      <c r="K1374" s="178"/>
      <c r="L1374" s="178"/>
      <c r="M1374" s="178"/>
      <c r="N1374" s="178"/>
      <c r="O1374" s="178"/>
      <c r="P1374" s="178"/>
      <c r="Q1374" s="178"/>
      <c r="R1374" s="178"/>
      <c r="S1374" s="178"/>
      <c r="T1374" s="178"/>
      <c r="U1374" s="178"/>
      <c r="V1374" s="178"/>
      <c r="W1374" s="178"/>
      <c r="X1374" s="178"/>
      <c r="Y1374" s="178"/>
      <c r="Z1374" s="178"/>
      <c r="AA1374" s="178"/>
      <c r="AB1374" s="178"/>
      <c r="AC1374" s="178"/>
      <c r="AD1374" s="178"/>
      <c r="AE1374" s="178"/>
      <c r="AF1374" s="178"/>
      <c r="AG1374" s="178"/>
      <c r="AH1374" s="178"/>
      <c r="AI1374" s="178"/>
    </row>
    <row r="1375" spans="1:35" s="84" customFormat="1" x14ac:dyDescent="0.35">
      <c r="A1375" s="4"/>
      <c r="B1375" s="4"/>
      <c r="C1375" s="80"/>
      <c r="D1375" s="81"/>
      <c r="E1375" s="84" t="str">
        <f>E$1372</f>
        <v>NPV (government rate) pre-tax cash flow (benchmark)</v>
      </c>
      <c r="F1375" s="84" t="str">
        <f>F$1372</f>
        <v>M$, discounted</v>
      </c>
      <c r="G1375" s="178">
        <f>G$1372</f>
        <v>186.53976555966702</v>
      </c>
      <c r="H1375" s="147"/>
      <c r="I1375" s="178"/>
      <c r="J1375" s="178"/>
      <c r="K1375" s="178"/>
      <c r="L1375" s="178"/>
      <c r="M1375" s="178"/>
      <c r="N1375" s="178"/>
      <c r="O1375" s="178"/>
      <c r="P1375" s="178"/>
      <c r="Q1375" s="178"/>
      <c r="R1375" s="178"/>
      <c r="S1375" s="178"/>
      <c r="T1375" s="178"/>
      <c r="U1375" s="178"/>
      <c r="V1375" s="178"/>
      <c r="W1375" s="178"/>
      <c r="X1375" s="178"/>
      <c r="Y1375" s="178"/>
      <c r="Z1375" s="178"/>
      <c r="AA1375" s="178"/>
      <c r="AB1375" s="178"/>
      <c r="AC1375" s="178"/>
      <c r="AD1375" s="178"/>
      <c r="AE1375" s="178"/>
      <c r="AF1375" s="178"/>
      <c r="AG1375" s="178"/>
      <c r="AH1375" s="178"/>
      <c r="AI1375" s="178"/>
    </row>
    <row r="1376" spans="1:35" s="84" customFormat="1" x14ac:dyDescent="0.35">
      <c r="A1376" s="4"/>
      <c r="B1376" s="4"/>
      <c r="C1376" s="80"/>
      <c r="D1376" s="81"/>
      <c r="E1376" s="84" t="str">
        <f>E$1363</f>
        <v>NPV government revenue (benchmark)</v>
      </c>
      <c r="F1376" s="84" t="str">
        <f>F$1363</f>
        <v>M$, discounted</v>
      </c>
      <c r="G1376" s="178">
        <f>G$1363</f>
        <v>132.35758501099406</v>
      </c>
      <c r="H1376" s="147"/>
      <c r="I1376" s="178"/>
      <c r="J1376" s="178"/>
      <c r="K1376" s="178"/>
      <c r="L1376" s="178"/>
      <c r="M1376" s="178"/>
      <c r="N1376" s="178"/>
      <c r="O1376" s="178"/>
      <c r="P1376" s="178"/>
      <c r="Q1376" s="178"/>
      <c r="R1376" s="178"/>
      <c r="S1376" s="178"/>
      <c r="T1376" s="178"/>
      <c r="U1376" s="178"/>
      <c r="V1376" s="178"/>
      <c r="W1376" s="178"/>
      <c r="X1376" s="178"/>
      <c r="Y1376" s="178"/>
      <c r="Z1376" s="178"/>
      <c r="AA1376" s="178"/>
      <c r="AB1376" s="178"/>
      <c r="AC1376" s="178"/>
      <c r="AD1376" s="178"/>
      <c r="AE1376" s="178"/>
      <c r="AF1376" s="178"/>
      <c r="AG1376" s="178"/>
      <c r="AH1376" s="178"/>
      <c r="AI1376" s="178"/>
    </row>
    <row r="1377" spans="1:35" s="162" customFormat="1" x14ac:dyDescent="0.35">
      <c r="A1377" s="35"/>
      <c r="B1377" s="35"/>
      <c r="C1377" s="160"/>
      <c r="D1377" s="161"/>
      <c r="E1377" s="162" t="s">
        <v>1313</v>
      </c>
      <c r="F1377" s="162" t="s">
        <v>10</v>
      </c>
      <c r="G1377" s="432">
        <f>G1376/G1375</f>
        <v>0.70954085641679376</v>
      </c>
      <c r="H1377" s="163"/>
      <c r="I1377" s="433"/>
      <c r="J1377" s="433"/>
      <c r="K1377" s="433"/>
      <c r="L1377" s="433"/>
      <c r="M1377" s="433"/>
      <c r="N1377" s="433"/>
      <c r="O1377" s="433"/>
      <c r="P1377" s="433"/>
      <c r="Q1377" s="433"/>
      <c r="R1377" s="433"/>
      <c r="S1377" s="433"/>
      <c r="T1377" s="433"/>
      <c r="U1377" s="433"/>
      <c r="V1377" s="433"/>
      <c r="W1377" s="433"/>
      <c r="X1377" s="433"/>
      <c r="Y1377" s="433"/>
      <c r="Z1377" s="433"/>
      <c r="AA1377" s="433"/>
      <c r="AB1377" s="433"/>
      <c r="AC1377" s="433"/>
      <c r="AD1377" s="433"/>
      <c r="AE1377" s="433"/>
      <c r="AF1377" s="433"/>
      <c r="AG1377" s="433"/>
      <c r="AH1377" s="433"/>
      <c r="AI1377" s="433"/>
    </row>
    <row r="1378" spans="1:35" s="84" customFormat="1" x14ac:dyDescent="0.35">
      <c r="A1378" s="4"/>
      <c r="B1378" s="4"/>
      <c r="C1378" s="80"/>
      <c r="D1378" s="81"/>
      <c r="G1378" s="147"/>
      <c r="H1378" s="147"/>
      <c r="I1378" s="178"/>
      <c r="J1378" s="178"/>
      <c r="K1378" s="178"/>
      <c r="L1378" s="178"/>
      <c r="M1378" s="178"/>
      <c r="N1378" s="178"/>
      <c r="O1378" s="178"/>
      <c r="P1378" s="178"/>
      <c r="Q1378" s="178"/>
      <c r="R1378" s="178"/>
      <c r="S1378" s="178"/>
      <c r="T1378" s="178"/>
      <c r="U1378" s="178"/>
      <c r="V1378" s="178"/>
      <c r="W1378" s="178"/>
      <c r="X1378" s="178"/>
      <c r="Y1378" s="178"/>
      <c r="Z1378" s="178"/>
      <c r="AA1378" s="178"/>
      <c r="AB1378" s="178"/>
      <c r="AC1378" s="178"/>
      <c r="AD1378" s="178"/>
      <c r="AE1378" s="178"/>
      <c r="AF1378" s="178"/>
      <c r="AG1378" s="178"/>
      <c r="AH1378" s="178"/>
      <c r="AI1378" s="178"/>
    </row>
    <row r="1379" spans="1:35" s="84" customFormat="1" x14ac:dyDescent="0.35">
      <c r="A1379" s="4"/>
      <c r="B1379" s="4"/>
      <c r="C1379" s="80"/>
      <c r="D1379" s="81" t="s">
        <v>497</v>
      </c>
      <c r="G1379" s="147"/>
      <c r="H1379" s="147"/>
      <c r="I1379" s="178"/>
      <c r="J1379" s="178"/>
      <c r="K1379" s="178"/>
      <c r="L1379" s="178"/>
      <c r="M1379" s="178"/>
      <c r="N1379" s="178"/>
      <c r="O1379" s="178"/>
      <c r="P1379" s="178"/>
      <c r="Q1379" s="178"/>
      <c r="R1379" s="178"/>
      <c r="S1379" s="178"/>
      <c r="T1379" s="178"/>
      <c r="U1379" s="178"/>
      <c r="V1379" s="178"/>
      <c r="W1379" s="178"/>
      <c r="X1379" s="178"/>
      <c r="Y1379" s="178"/>
      <c r="Z1379" s="178"/>
      <c r="AA1379" s="178"/>
      <c r="AB1379" s="178"/>
      <c r="AC1379" s="178"/>
      <c r="AD1379" s="178"/>
      <c r="AE1379" s="178"/>
      <c r="AF1379" s="178"/>
      <c r="AG1379" s="178"/>
      <c r="AH1379" s="178"/>
      <c r="AI1379" s="178"/>
    </row>
    <row r="1380" spans="1:35" s="84" customFormat="1" x14ac:dyDescent="0.35">
      <c r="A1380" s="4"/>
      <c r="B1380" s="4"/>
      <c r="C1380" s="80"/>
      <c r="D1380" s="81"/>
      <c r="E1380" s="84" t="str">
        <f>E$1377</f>
        <v>NPV government take (benchmark)</v>
      </c>
      <c r="F1380" s="84" t="str">
        <f>F$1377</f>
        <v>%</v>
      </c>
      <c r="G1380" s="208">
        <f>G$1377</f>
        <v>0.70954085641679376</v>
      </c>
      <c r="H1380" s="147"/>
      <c r="I1380" s="178"/>
      <c r="J1380" s="178"/>
      <c r="K1380" s="178"/>
      <c r="L1380" s="178"/>
      <c r="M1380" s="178"/>
      <c r="N1380" s="178"/>
      <c r="O1380" s="178"/>
      <c r="P1380" s="178"/>
      <c r="Q1380" s="178"/>
      <c r="R1380" s="178"/>
      <c r="S1380" s="178"/>
      <c r="T1380" s="178"/>
      <c r="U1380" s="178"/>
      <c r="V1380" s="178"/>
      <c r="W1380" s="178"/>
      <c r="X1380" s="178"/>
      <c r="Y1380" s="178"/>
      <c r="Z1380" s="178"/>
      <c r="AA1380" s="178"/>
      <c r="AB1380" s="178"/>
      <c r="AC1380" s="178"/>
      <c r="AD1380" s="178"/>
      <c r="AE1380" s="178"/>
      <c r="AF1380" s="178"/>
      <c r="AG1380" s="178"/>
      <c r="AH1380" s="178"/>
      <c r="AI1380" s="178"/>
    </row>
    <row r="1381" spans="1:35" s="162" customFormat="1" x14ac:dyDescent="0.35">
      <c r="A1381" s="35"/>
      <c r="B1381" s="35"/>
      <c r="C1381" s="160"/>
      <c r="D1381" s="161"/>
      <c r="E1381" s="162" t="s">
        <v>498</v>
      </c>
      <c r="F1381" s="162" t="s">
        <v>10</v>
      </c>
      <c r="G1381" s="432">
        <f>1-G1380</f>
        <v>0.29045914358320624</v>
      </c>
      <c r="H1381" s="163"/>
      <c r="I1381" s="433"/>
      <c r="J1381" s="433"/>
      <c r="K1381" s="433"/>
      <c r="L1381" s="433"/>
      <c r="M1381" s="433"/>
      <c r="N1381" s="433"/>
      <c r="O1381" s="433"/>
      <c r="P1381" s="433"/>
      <c r="Q1381" s="433"/>
      <c r="R1381" s="433"/>
      <c r="S1381" s="433"/>
      <c r="T1381" s="433"/>
      <c r="U1381" s="433"/>
      <c r="V1381" s="433"/>
      <c r="W1381" s="433"/>
      <c r="X1381" s="433"/>
      <c r="Y1381" s="433"/>
      <c r="Z1381" s="433"/>
      <c r="AA1381" s="433"/>
      <c r="AB1381" s="433"/>
      <c r="AC1381" s="433"/>
      <c r="AD1381" s="433"/>
      <c r="AE1381" s="433"/>
      <c r="AF1381" s="433"/>
      <c r="AG1381" s="433"/>
      <c r="AH1381" s="433"/>
      <c r="AI1381" s="433"/>
    </row>
    <row r="1382" spans="1:35" s="84" customFormat="1" x14ac:dyDescent="0.35">
      <c r="A1382" s="4"/>
      <c r="B1382" s="4"/>
      <c r="C1382" s="80"/>
      <c r="D1382" s="81"/>
      <c r="G1382" s="208"/>
      <c r="H1382" s="147"/>
      <c r="I1382" s="178"/>
      <c r="J1382" s="178"/>
      <c r="K1382" s="178"/>
      <c r="L1382" s="178"/>
      <c r="M1382" s="178"/>
      <c r="N1382" s="178"/>
      <c r="O1382" s="178"/>
      <c r="P1382" s="178"/>
      <c r="Q1382" s="178"/>
      <c r="R1382" s="178"/>
      <c r="S1382" s="178"/>
      <c r="T1382" s="178"/>
      <c r="U1382" s="178"/>
      <c r="V1382" s="178"/>
      <c r="W1382" s="178"/>
      <c r="X1382" s="178"/>
      <c r="Y1382" s="178"/>
      <c r="Z1382" s="178"/>
      <c r="AA1382" s="178"/>
      <c r="AB1382" s="178"/>
      <c r="AC1382" s="178"/>
      <c r="AD1382" s="178"/>
      <c r="AE1382" s="178"/>
      <c r="AF1382" s="178"/>
      <c r="AG1382" s="178"/>
      <c r="AH1382" s="178"/>
      <c r="AI1382" s="178"/>
    </row>
    <row r="1383" spans="1:35" s="84" customFormat="1" x14ac:dyDescent="0.35">
      <c r="A1383" s="4"/>
      <c r="B1383" s="4"/>
      <c r="C1383" s="80"/>
      <c r="D1383" s="81" t="s">
        <v>1444</v>
      </c>
      <c r="G1383" s="208"/>
      <c r="H1383" s="147"/>
      <c r="I1383" s="178"/>
      <c r="J1383" s="178"/>
      <c r="K1383" s="178"/>
      <c r="L1383" s="178"/>
      <c r="M1383" s="178"/>
      <c r="N1383" s="178"/>
      <c r="O1383" s="178"/>
      <c r="P1383" s="178"/>
      <c r="Q1383" s="178"/>
      <c r="R1383" s="178"/>
      <c r="S1383" s="178"/>
      <c r="T1383" s="178"/>
      <c r="U1383" s="178"/>
      <c r="V1383" s="178"/>
      <c r="W1383" s="178"/>
      <c r="X1383" s="178"/>
      <c r="Y1383" s="178"/>
      <c r="Z1383" s="178"/>
      <c r="AA1383" s="178"/>
      <c r="AB1383" s="178"/>
      <c r="AC1383" s="178"/>
      <c r="AD1383" s="178"/>
      <c r="AE1383" s="178"/>
      <c r="AF1383" s="178"/>
      <c r="AG1383" s="178"/>
      <c r="AH1383" s="178"/>
      <c r="AI1383" s="178"/>
    </row>
    <row r="1384" spans="1:35" s="84" customFormat="1" x14ac:dyDescent="0.35">
      <c r="A1384" s="4"/>
      <c r="B1384" s="4"/>
      <c r="C1384" s="80"/>
      <c r="D1384" s="81"/>
      <c r="E1384" s="84" t="str">
        <f>E$1312</f>
        <v>Government revenue (benchmark)</v>
      </c>
      <c r="F1384" s="84" t="str">
        <f>F$1312</f>
        <v>M$</v>
      </c>
      <c r="G1384" s="147"/>
      <c r="H1384" s="147"/>
      <c r="I1384" s="199">
        <f>I$1312</f>
        <v>341.56601015246144</v>
      </c>
      <c r="J1384" s="199"/>
      <c r="K1384" s="199">
        <f t="shared" ref="K1384:AI1384" si="519">K$1312</f>
        <v>11.84825</v>
      </c>
      <c r="L1384" s="199">
        <f t="shared" si="519"/>
        <v>6.8482500000000002</v>
      </c>
      <c r="M1384" s="199">
        <f t="shared" si="519"/>
        <v>9.3875204654355695</v>
      </c>
      <c r="N1384" s="199">
        <f t="shared" si="519"/>
        <v>11.042191596604345</v>
      </c>
      <c r="O1384" s="199">
        <f t="shared" si="519"/>
        <v>10.888870168032918</v>
      </c>
      <c r="P1384" s="199">
        <f t="shared" si="519"/>
        <v>10.735548739461489</v>
      </c>
      <c r="Q1384" s="199">
        <f t="shared" si="519"/>
        <v>13.507985792161634</v>
      </c>
      <c r="R1384" s="199">
        <f t="shared" si="519"/>
        <v>14.402687877051344</v>
      </c>
      <c r="S1384" s="199">
        <f t="shared" si="519"/>
        <v>14.661366290768411</v>
      </c>
      <c r="T1384" s="199">
        <f t="shared" si="519"/>
        <v>14.917978881247324</v>
      </c>
      <c r="U1384" s="199">
        <f t="shared" si="519"/>
        <v>16.327203730068177</v>
      </c>
      <c r="V1384" s="199">
        <f t="shared" si="519"/>
        <v>17.938990089478331</v>
      </c>
      <c r="W1384" s="199">
        <f t="shared" si="519"/>
        <v>22.406600898625641</v>
      </c>
      <c r="X1384" s="199">
        <f t="shared" si="519"/>
        <v>22.406600898625641</v>
      </c>
      <c r="Y1384" s="199">
        <f t="shared" si="519"/>
        <v>22.406600898625637</v>
      </c>
      <c r="Z1384" s="199">
        <f t="shared" si="519"/>
        <v>22.406600898625634</v>
      </c>
      <c r="AA1384" s="199">
        <f t="shared" si="519"/>
        <v>22.406600898625634</v>
      </c>
      <c r="AB1384" s="199">
        <f t="shared" si="519"/>
        <v>22.406600898625634</v>
      </c>
      <c r="AC1384" s="199">
        <f t="shared" si="519"/>
        <v>22.406600898625641</v>
      </c>
      <c r="AD1384" s="199">
        <f t="shared" si="519"/>
        <v>22.861877781511161</v>
      </c>
      <c r="AE1384" s="199">
        <f t="shared" si="519"/>
        <v>9.3510824502612824</v>
      </c>
      <c r="AF1384" s="199">
        <f t="shared" si="519"/>
        <v>2.5579538487363605E-16</v>
      </c>
      <c r="AG1384" s="199">
        <f t="shared" si="519"/>
        <v>2.5579538487363605E-16</v>
      </c>
      <c r="AH1384" s="199">
        <f t="shared" si="519"/>
        <v>2.5579538487363605E-16</v>
      </c>
      <c r="AI1384" s="199">
        <f t="shared" si="519"/>
        <v>2.5579538487363605E-16</v>
      </c>
    </row>
    <row r="1385" spans="1:35" s="154" customFormat="1" x14ac:dyDescent="0.35">
      <c r="A1385" s="15"/>
      <c r="B1385" s="15"/>
      <c r="C1385" s="152"/>
      <c r="D1385" s="153"/>
      <c r="E1385" s="224" t="str">
        <f>'T&amp;E'!E$40</f>
        <v>Investor discount factor</v>
      </c>
      <c r="F1385" s="224" t="str">
        <f>'T&amp;E'!F$40</f>
        <v>index</v>
      </c>
      <c r="G1385" s="155"/>
      <c r="H1385" s="155"/>
      <c r="I1385" s="180"/>
      <c r="J1385" s="180"/>
      <c r="K1385" s="203">
        <f>'T&amp;E'!K$40</f>
        <v>1</v>
      </c>
      <c r="L1385" s="203">
        <f>'T&amp;E'!L$40</f>
        <v>0.90909090909090906</v>
      </c>
      <c r="M1385" s="203">
        <f>'T&amp;E'!M$40</f>
        <v>0.82644628099173545</v>
      </c>
      <c r="N1385" s="203">
        <f>'T&amp;E'!N$40</f>
        <v>0.75131480090157754</v>
      </c>
      <c r="O1385" s="203">
        <f>'T&amp;E'!O$40</f>
        <v>0.68301345536507052</v>
      </c>
      <c r="P1385" s="203">
        <f>'T&amp;E'!P$40</f>
        <v>0.62092132305915493</v>
      </c>
      <c r="Q1385" s="203">
        <f>'T&amp;E'!Q$40</f>
        <v>0.56447393005377722</v>
      </c>
      <c r="R1385" s="203">
        <f>'T&amp;E'!R$40</f>
        <v>0.51315811823070645</v>
      </c>
      <c r="S1385" s="203">
        <f>'T&amp;E'!S$40</f>
        <v>0.46650738020973315</v>
      </c>
      <c r="T1385" s="203">
        <f>'T&amp;E'!T$40</f>
        <v>0.42409761837248466</v>
      </c>
      <c r="U1385" s="203">
        <f>'T&amp;E'!U$40</f>
        <v>0.38554328942953148</v>
      </c>
      <c r="V1385" s="203">
        <f>'T&amp;E'!V$40</f>
        <v>0.3504938994813922</v>
      </c>
      <c r="W1385" s="203">
        <f>'T&amp;E'!W$40</f>
        <v>0.31863081771035656</v>
      </c>
      <c r="X1385" s="203">
        <f>'T&amp;E'!X$40</f>
        <v>0.28966437973668779</v>
      </c>
      <c r="Y1385" s="203">
        <f>'T&amp;E'!Y$40</f>
        <v>0.26333125430607973</v>
      </c>
      <c r="Z1385" s="203">
        <f>'T&amp;E'!Z$40</f>
        <v>0.23939204936916339</v>
      </c>
      <c r="AA1385" s="203">
        <f>'T&amp;E'!AA$40</f>
        <v>0.21762913579014853</v>
      </c>
      <c r="AB1385" s="203">
        <f>'T&amp;E'!AB$40</f>
        <v>0.19784466890013502</v>
      </c>
      <c r="AC1385" s="203">
        <f>'T&amp;E'!AC$40</f>
        <v>0.17985878990921364</v>
      </c>
      <c r="AD1385" s="203">
        <f>'T&amp;E'!AD$40</f>
        <v>0.16350799082655781</v>
      </c>
      <c r="AE1385" s="203">
        <f>'T&amp;E'!AE$40</f>
        <v>0.14864362802414349</v>
      </c>
      <c r="AF1385" s="203">
        <f>'T&amp;E'!AF$40</f>
        <v>0.13513057093103953</v>
      </c>
      <c r="AG1385" s="203">
        <f>'T&amp;E'!AG$40</f>
        <v>0.12284597357367227</v>
      </c>
      <c r="AH1385" s="203">
        <f>'T&amp;E'!AH$40</f>
        <v>0.11167815779424752</v>
      </c>
      <c r="AI1385" s="203">
        <f>'T&amp;E'!AI$40</f>
        <v>0.10152559799477048</v>
      </c>
    </row>
    <row r="1386" spans="1:35" s="84" customFormat="1" x14ac:dyDescent="0.35">
      <c r="A1386" s="4"/>
      <c r="B1386" s="4"/>
      <c r="C1386" s="80"/>
      <c r="D1386" s="81"/>
      <c r="E1386" s="84" t="s">
        <v>1445</v>
      </c>
      <c r="F1386" s="84" t="s">
        <v>230</v>
      </c>
      <c r="G1386" s="208"/>
      <c r="H1386" s="147"/>
      <c r="I1386" s="178">
        <f>SUM(K1386:AI1386)</f>
        <v>132.35758501099403</v>
      </c>
      <c r="J1386" s="178"/>
      <c r="K1386" s="178">
        <f>K1384*K1385</f>
        <v>11.84825</v>
      </c>
      <c r="L1386" s="178">
        <f t="shared" ref="L1386:AI1386" si="520">L1384*L1385</f>
        <v>6.2256818181818181</v>
      </c>
      <c r="M1386" s="178">
        <f t="shared" si="520"/>
        <v>7.7582813763930316</v>
      </c>
      <c r="N1386" s="178">
        <f t="shared" si="520"/>
        <v>8.2961619809198659</v>
      </c>
      <c r="O1386" s="178">
        <f t="shared" si="520"/>
        <v>7.4372448384897991</v>
      </c>
      <c r="P1386" s="178">
        <f t="shared" si="520"/>
        <v>6.6659311270724704</v>
      </c>
      <c r="Q1386" s="178">
        <f t="shared" si="520"/>
        <v>7.6249058272120624</v>
      </c>
      <c r="R1386" s="178">
        <f t="shared" si="520"/>
        <v>7.3908562084518756</v>
      </c>
      <c r="S1386" s="178">
        <f t="shared" si="520"/>
        <v>6.8396355786016638</v>
      </c>
      <c r="T1386" s="178">
        <f t="shared" si="520"/>
        <v>6.3266793144680129</v>
      </c>
      <c r="U1386" s="178">
        <f t="shared" si="520"/>
        <v>6.2948438332766008</v>
      </c>
      <c r="V1386" s="178">
        <f t="shared" si="520"/>
        <v>6.2875065892193094</v>
      </c>
      <c r="W1386" s="178">
        <f t="shared" si="520"/>
        <v>7.1394335664386981</v>
      </c>
      <c r="X1386" s="178">
        <f t="shared" si="520"/>
        <v>6.4903941513079078</v>
      </c>
      <c r="Y1386" s="178">
        <f t="shared" si="520"/>
        <v>5.900358319370822</v>
      </c>
      <c r="Z1386" s="178">
        <f t="shared" si="520"/>
        <v>5.3639621085189289</v>
      </c>
      <c r="AA1386" s="178">
        <f t="shared" si="520"/>
        <v>4.8763291895626617</v>
      </c>
      <c r="AB1386" s="178">
        <f t="shared" si="520"/>
        <v>4.4330265359660563</v>
      </c>
      <c r="AC1386" s="178">
        <f t="shared" si="520"/>
        <v>4.0300241236055063</v>
      </c>
      <c r="AD1386" s="178">
        <f t="shared" si="520"/>
        <v>3.7380997025772129</v>
      </c>
      <c r="AE1386" s="178">
        <f t="shared" si="520"/>
        <v>1.3899788213597344</v>
      </c>
      <c r="AF1386" s="178">
        <f t="shared" si="520"/>
        <v>3.456577639949943E-17</v>
      </c>
      <c r="AG1386" s="178">
        <f t="shared" si="520"/>
        <v>3.1423433090454023E-17</v>
      </c>
      <c r="AH1386" s="178">
        <f t="shared" si="520"/>
        <v>2.8566757354958203E-17</v>
      </c>
      <c r="AI1386" s="178">
        <f t="shared" si="520"/>
        <v>2.5969779413598369E-17</v>
      </c>
    </row>
    <row r="1387" spans="1:35" s="84" customFormat="1" x14ac:dyDescent="0.35">
      <c r="A1387" s="4"/>
      <c r="B1387" s="4"/>
      <c r="C1387" s="80"/>
      <c r="D1387" s="81"/>
      <c r="G1387" s="208"/>
      <c r="H1387" s="147"/>
      <c r="I1387" s="178"/>
      <c r="J1387" s="178"/>
      <c r="K1387" s="178"/>
      <c r="L1387" s="178"/>
      <c r="M1387" s="178"/>
      <c r="N1387" s="178"/>
      <c r="O1387" s="178"/>
      <c r="P1387" s="178"/>
      <c r="Q1387" s="178"/>
      <c r="R1387" s="178"/>
      <c r="S1387" s="178"/>
      <c r="T1387" s="178"/>
      <c r="U1387" s="178"/>
      <c r="V1387" s="178"/>
      <c r="W1387" s="178"/>
      <c r="X1387" s="178"/>
      <c r="Y1387" s="178"/>
      <c r="Z1387" s="178"/>
      <c r="AA1387" s="178"/>
      <c r="AB1387" s="178"/>
      <c r="AC1387" s="178"/>
      <c r="AD1387" s="178"/>
      <c r="AE1387" s="178"/>
      <c r="AF1387" s="178"/>
      <c r="AG1387" s="178"/>
      <c r="AH1387" s="178"/>
      <c r="AI1387" s="178"/>
    </row>
    <row r="1388" spans="1:35" s="84" customFormat="1" x14ac:dyDescent="0.35">
      <c r="A1388" s="4"/>
      <c r="B1388" s="4"/>
      <c r="C1388" s="80"/>
      <c r="D1388" s="81" t="s">
        <v>1446</v>
      </c>
      <c r="G1388" s="208"/>
      <c r="H1388" s="147"/>
      <c r="I1388" s="178"/>
      <c r="J1388" s="178"/>
      <c r="K1388" s="178"/>
      <c r="L1388" s="178"/>
      <c r="M1388" s="178"/>
      <c r="N1388" s="178"/>
      <c r="O1388" s="178"/>
      <c r="P1388" s="178"/>
      <c r="Q1388" s="178"/>
      <c r="R1388" s="178"/>
      <c r="S1388" s="178"/>
      <c r="T1388" s="178"/>
      <c r="U1388" s="178"/>
      <c r="V1388" s="178"/>
      <c r="W1388" s="178"/>
      <c r="X1388" s="178"/>
      <c r="Y1388" s="178"/>
      <c r="Z1388" s="178"/>
      <c r="AA1388" s="178"/>
      <c r="AB1388" s="178"/>
      <c r="AC1388" s="178"/>
      <c r="AD1388" s="178"/>
      <c r="AE1388" s="178"/>
      <c r="AF1388" s="178"/>
      <c r="AG1388" s="178"/>
      <c r="AH1388" s="178"/>
      <c r="AI1388" s="178"/>
    </row>
    <row r="1389" spans="1:35" s="84" customFormat="1" x14ac:dyDescent="0.35">
      <c r="A1389" s="4"/>
      <c r="B1389" s="4"/>
      <c r="C1389" s="80"/>
      <c r="D1389" s="81"/>
      <c r="E1389" s="84" t="str">
        <f>E$1386</f>
        <v>Discounted (investor rate) government revenue (benchmark)</v>
      </c>
      <c r="F1389" s="84" t="str">
        <f>F$1386</f>
        <v>M$, discounted</v>
      </c>
      <c r="G1389" s="208"/>
      <c r="H1389" s="147"/>
      <c r="I1389" s="178">
        <f>I$1386</f>
        <v>132.35758501099403</v>
      </c>
      <c r="J1389" s="178"/>
      <c r="K1389" s="178">
        <f t="shared" ref="K1389:AI1389" si="521">K$1386</f>
        <v>11.84825</v>
      </c>
      <c r="L1389" s="178">
        <f t="shared" si="521"/>
        <v>6.2256818181818181</v>
      </c>
      <c r="M1389" s="178">
        <f t="shared" si="521"/>
        <v>7.7582813763930316</v>
      </c>
      <c r="N1389" s="178">
        <f t="shared" si="521"/>
        <v>8.2961619809198659</v>
      </c>
      <c r="O1389" s="178">
        <f t="shared" si="521"/>
        <v>7.4372448384897991</v>
      </c>
      <c r="P1389" s="178">
        <f t="shared" si="521"/>
        <v>6.6659311270724704</v>
      </c>
      <c r="Q1389" s="178">
        <f t="shared" si="521"/>
        <v>7.6249058272120624</v>
      </c>
      <c r="R1389" s="178">
        <f t="shared" si="521"/>
        <v>7.3908562084518756</v>
      </c>
      <c r="S1389" s="178">
        <f t="shared" si="521"/>
        <v>6.8396355786016638</v>
      </c>
      <c r="T1389" s="178">
        <f t="shared" si="521"/>
        <v>6.3266793144680129</v>
      </c>
      <c r="U1389" s="178">
        <f t="shared" si="521"/>
        <v>6.2948438332766008</v>
      </c>
      <c r="V1389" s="178">
        <f t="shared" si="521"/>
        <v>6.2875065892193094</v>
      </c>
      <c r="W1389" s="178">
        <f t="shared" si="521"/>
        <v>7.1394335664386981</v>
      </c>
      <c r="X1389" s="178">
        <f t="shared" si="521"/>
        <v>6.4903941513079078</v>
      </c>
      <c r="Y1389" s="178">
        <f t="shared" si="521"/>
        <v>5.900358319370822</v>
      </c>
      <c r="Z1389" s="178">
        <f t="shared" si="521"/>
        <v>5.3639621085189289</v>
      </c>
      <c r="AA1389" s="178">
        <f t="shared" si="521"/>
        <v>4.8763291895626617</v>
      </c>
      <c r="AB1389" s="178">
        <f t="shared" si="521"/>
        <v>4.4330265359660563</v>
      </c>
      <c r="AC1389" s="178">
        <f t="shared" si="521"/>
        <v>4.0300241236055063</v>
      </c>
      <c r="AD1389" s="178">
        <f t="shared" si="521"/>
        <v>3.7380997025772129</v>
      </c>
      <c r="AE1389" s="178">
        <f t="shared" si="521"/>
        <v>1.3899788213597344</v>
      </c>
      <c r="AF1389" s="178">
        <f t="shared" si="521"/>
        <v>3.456577639949943E-17</v>
      </c>
      <c r="AG1389" s="178">
        <f t="shared" si="521"/>
        <v>3.1423433090454023E-17</v>
      </c>
      <c r="AH1389" s="178">
        <f t="shared" si="521"/>
        <v>2.8566757354958203E-17</v>
      </c>
      <c r="AI1389" s="178">
        <f t="shared" si="521"/>
        <v>2.5969779413598369E-17</v>
      </c>
    </row>
    <row r="1390" spans="1:35" s="84" customFormat="1" x14ac:dyDescent="0.35">
      <c r="A1390" s="4"/>
      <c r="B1390" s="4"/>
      <c r="C1390" s="80"/>
      <c r="D1390" s="81"/>
      <c r="E1390" s="84" t="s">
        <v>1447</v>
      </c>
      <c r="F1390" s="84" t="s">
        <v>230</v>
      </c>
      <c r="G1390" s="178">
        <f>SUM(K1389:AI1389)</f>
        <v>132.35758501099403</v>
      </c>
      <c r="H1390" s="147"/>
      <c r="I1390" s="178"/>
      <c r="J1390" s="178"/>
      <c r="K1390" s="178"/>
      <c r="L1390" s="178"/>
      <c r="M1390" s="178"/>
      <c r="N1390" s="178"/>
      <c r="O1390" s="178"/>
      <c r="P1390" s="178"/>
      <c r="Q1390" s="178"/>
      <c r="R1390" s="178"/>
      <c r="S1390" s="178"/>
      <c r="T1390" s="178"/>
      <c r="U1390" s="178"/>
      <c r="V1390" s="178"/>
      <c r="W1390" s="178"/>
      <c r="X1390" s="178"/>
      <c r="Y1390" s="178"/>
      <c r="Z1390" s="178"/>
      <c r="AA1390" s="178"/>
      <c r="AB1390" s="178"/>
      <c r="AC1390" s="178"/>
      <c r="AD1390" s="178"/>
      <c r="AE1390" s="178"/>
      <c r="AF1390" s="178"/>
      <c r="AG1390" s="178"/>
      <c r="AH1390" s="178"/>
      <c r="AI1390" s="178"/>
    </row>
    <row r="1391" spans="1:35" s="84" customFormat="1" x14ac:dyDescent="0.35">
      <c r="A1391" s="4"/>
      <c r="B1391" s="4"/>
      <c r="C1391" s="80"/>
      <c r="D1391" s="81"/>
      <c r="G1391" s="147"/>
      <c r="H1391" s="147"/>
      <c r="I1391" s="178"/>
      <c r="J1391" s="178"/>
      <c r="K1391" s="178"/>
      <c r="L1391" s="178"/>
      <c r="M1391" s="178"/>
      <c r="N1391" s="178"/>
      <c r="O1391" s="178"/>
      <c r="P1391" s="178"/>
      <c r="Q1391" s="178"/>
      <c r="R1391" s="178"/>
      <c r="S1391" s="178"/>
      <c r="T1391" s="178"/>
      <c r="U1391" s="178"/>
      <c r="V1391" s="178"/>
      <c r="W1391" s="178"/>
      <c r="X1391" s="178"/>
      <c r="Y1391" s="178"/>
      <c r="Z1391" s="178"/>
      <c r="AA1391" s="178"/>
      <c r="AB1391" s="178"/>
      <c r="AC1391" s="178"/>
      <c r="AD1391" s="178"/>
      <c r="AE1391" s="178"/>
      <c r="AF1391" s="178"/>
      <c r="AG1391" s="178"/>
      <c r="AH1391" s="178"/>
      <c r="AI1391" s="178"/>
    </row>
    <row r="1392" spans="1:35" s="176" customFormat="1" x14ac:dyDescent="0.35">
      <c r="A1392" s="552" t="s">
        <v>17</v>
      </c>
      <c r="B1392" s="552"/>
      <c r="C1392" s="553" t="s">
        <v>17</v>
      </c>
      <c r="D1392" s="554" t="s">
        <v>17</v>
      </c>
      <c r="E1392" s="551" t="s">
        <v>52</v>
      </c>
      <c r="F1392" s="555" t="s">
        <v>17</v>
      </c>
      <c r="G1392" s="556" t="s">
        <v>17</v>
      </c>
      <c r="H1392" s="555" t="s">
        <v>17</v>
      </c>
      <c r="I1392" s="556" t="s">
        <v>17</v>
      </c>
      <c r="J1392" s="556" t="s">
        <v>17</v>
      </c>
      <c r="K1392" s="556" t="s">
        <v>17</v>
      </c>
      <c r="L1392" s="556" t="s">
        <v>17</v>
      </c>
      <c r="M1392" s="556" t="s">
        <v>17</v>
      </c>
      <c r="N1392" s="556" t="s">
        <v>17</v>
      </c>
      <c r="O1392" s="556" t="s">
        <v>17</v>
      </c>
      <c r="P1392" s="556" t="s">
        <v>17</v>
      </c>
      <c r="Q1392" s="556" t="s">
        <v>17</v>
      </c>
      <c r="R1392" s="556" t="s">
        <v>17</v>
      </c>
      <c r="S1392" s="556" t="s">
        <v>17</v>
      </c>
      <c r="T1392" s="556" t="s">
        <v>17</v>
      </c>
      <c r="U1392" s="556" t="s">
        <v>17</v>
      </c>
      <c r="V1392" s="556" t="s">
        <v>17</v>
      </c>
      <c r="W1392" s="556" t="s">
        <v>17</v>
      </c>
      <c r="X1392" s="556" t="s">
        <v>17</v>
      </c>
      <c r="Y1392" s="556" t="s">
        <v>17</v>
      </c>
      <c r="Z1392" s="556" t="s">
        <v>17</v>
      </c>
      <c r="AA1392" s="556" t="s">
        <v>17</v>
      </c>
      <c r="AB1392" s="556" t="s">
        <v>17</v>
      </c>
      <c r="AC1392" s="556" t="s">
        <v>17</v>
      </c>
      <c r="AD1392" s="556" t="s">
        <v>17</v>
      </c>
      <c r="AE1392" s="556" t="s">
        <v>17</v>
      </c>
      <c r="AF1392" s="556" t="s">
        <v>17</v>
      </c>
      <c r="AG1392" s="556" t="s">
        <v>17</v>
      </c>
      <c r="AH1392" s="556" t="s">
        <v>17</v>
      </c>
      <c r="AI1392" s="556" t="s">
        <v>17</v>
      </c>
    </row>
    <row r="1393" spans="9:32" x14ac:dyDescent="0.35">
      <c r="I1393" s="46"/>
      <c r="K1393" s="46"/>
      <c r="L1393" s="46"/>
      <c r="M1393" s="46"/>
      <c r="N1393" s="46"/>
      <c r="O1393" s="46"/>
      <c r="P1393" s="46"/>
      <c r="Q1393" s="46"/>
      <c r="R1393" s="46"/>
      <c r="S1393" s="46"/>
      <c r="T1393" s="46"/>
      <c r="U1393" s="46"/>
      <c r="V1393" s="46"/>
      <c r="W1393" s="46"/>
      <c r="X1393" s="46"/>
      <c r="Y1393" s="46"/>
      <c r="Z1393" s="46"/>
      <c r="AA1393" s="46"/>
      <c r="AB1393" s="46"/>
      <c r="AC1393" s="46"/>
      <c r="AD1393" s="46"/>
      <c r="AE1393" s="46"/>
      <c r="AF1393" s="46"/>
    </row>
    <row r="1397" spans="9:32" x14ac:dyDescent="0.35">
      <c r="I1397" s="46"/>
      <c r="K1397" s="46"/>
      <c r="L1397" s="46"/>
      <c r="M1397" s="46"/>
      <c r="N1397" s="46"/>
      <c r="O1397" s="46"/>
      <c r="P1397" s="46"/>
      <c r="Q1397" s="46"/>
      <c r="R1397" s="46"/>
      <c r="S1397" s="46"/>
      <c r="T1397" s="46"/>
      <c r="U1397" s="46"/>
      <c r="V1397" s="46"/>
      <c r="W1397" s="46"/>
      <c r="X1397" s="46"/>
      <c r="Y1397" s="46"/>
      <c r="Z1397" s="46"/>
      <c r="AA1397" s="46"/>
      <c r="AB1397" s="46"/>
      <c r="AC1397" s="46"/>
      <c r="AD1397" s="46"/>
      <c r="AE1397" s="46"/>
      <c r="AF1397" s="46"/>
    </row>
  </sheetData>
  <pageMargins left="0.7" right="0.7" top="0.75" bottom="0.75" header="0.3" footer="0.3"/>
  <pageSetup scale="3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A1A3-9A47-483D-9BB5-2885B6BE2518}">
  <dimension ref="A1:XEX1397"/>
  <sheetViews>
    <sheetView zoomScale="80" zoomScaleNormal="80" workbookViewId="0">
      <pane xSplit="10" ySplit="4" topLeftCell="K5" activePane="bottomRight" state="frozen"/>
      <selection activeCell="AA25" sqref="AA25"/>
      <selection pane="topRight" activeCell="AA25" sqref="AA25"/>
      <selection pane="bottomLeft" activeCell="AA25" sqref="AA25"/>
      <selection pane="bottomRight"/>
    </sheetView>
  </sheetViews>
  <sheetFormatPr defaultColWidth="0" defaultRowHeight="14.5" x14ac:dyDescent="0.35"/>
  <cols>
    <col min="1" max="2" width="2.1796875" style="1" customWidth="1"/>
    <col min="3" max="3" width="2.1796875" style="86" customWidth="1"/>
    <col min="4" max="4" width="2.1796875" style="87" customWidth="1"/>
    <col min="5" max="5" width="54.453125" style="46" customWidth="1"/>
    <col min="6" max="6" width="8.6328125" style="46" customWidth="1"/>
    <col min="7" max="7" width="8.6328125" style="83" customWidth="1"/>
    <col min="8" max="8" width="23.36328125" style="46" customWidth="1"/>
    <col min="9" max="9" width="8.6328125" style="83" customWidth="1"/>
    <col min="10" max="10" width="2.1796875" style="83" customWidth="1"/>
    <col min="11" max="32" width="8.6328125" style="83" customWidth="1"/>
    <col min="33" max="35" width="8.6328125" style="46" customWidth="1"/>
    <col min="36" max="16384" width="8.6328125" style="46" hidden="1"/>
  </cols>
  <sheetData>
    <row r="1" spans="1:16378" s="13" customFormat="1" ht="21" x14ac:dyDescent="0.5">
      <c r="A1" s="7" t="s">
        <v>301</v>
      </c>
      <c r="B1" s="7"/>
      <c r="C1" s="4"/>
      <c r="D1" s="6"/>
      <c r="E1" s="16"/>
      <c r="F1" s="225"/>
      <c r="G1" s="226"/>
      <c r="I1" s="3" t="s">
        <v>1</v>
      </c>
      <c r="J1" s="17"/>
      <c r="K1" s="17">
        <f>'T&amp;E'!K$10</f>
        <v>1</v>
      </c>
      <c r="L1" s="17">
        <f>'T&amp;E'!L$10</f>
        <v>2</v>
      </c>
      <c r="M1" s="17">
        <f>'T&amp;E'!M$10</f>
        <v>3</v>
      </c>
      <c r="N1" s="17">
        <f>'T&amp;E'!N$10</f>
        <v>4</v>
      </c>
      <c r="O1" s="17">
        <f>'T&amp;E'!O$10</f>
        <v>5</v>
      </c>
      <c r="P1" s="17">
        <f>'T&amp;E'!P$10</f>
        <v>6</v>
      </c>
      <c r="Q1" s="17">
        <f>'T&amp;E'!Q$10</f>
        <v>7</v>
      </c>
      <c r="R1" s="17">
        <f>'T&amp;E'!R$10</f>
        <v>8</v>
      </c>
      <c r="S1" s="17">
        <f>'T&amp;E'!S$10</f>
        <v>9</v>
      </c>
      <c r="T1" s="17">
        <f>'T&amp;E'!T$10</f>
        <v>10</v>
      </c>
      <c r="U1" s="17">
        <f>'T&amp;E'!U$10</f>
        <v>11</v>
      </c>
      <c r="V1" s="17">
        <f>'T&amp;E'!V$10</f>
        <v>12</v>
      </c>
      <c r="W1" s="17">
        <f>'T&amp;E'!W$10</f>
        <v>13</v>
      </c>
      <c r="X1" s="17">
        <f>'T&amp;E'!X$10</f>
        <v>14</v>
      </c>
      <c r="Y1" s="17">
        <f>'T&amp;E'!Y$10</f>
        <v>15</v>
      </c>
      <c r="Z1" s="17">
        <f>'T&amp;E'!Z$10</f>
        <v>16</v>
      </c>
      <c r="AA1" s="17">
        <f>'T&amp;E'!AA$10</f>
        <v>17</v>
      </c>
      <c r="AB1" s="17">
        <f>'T&amp;E'!AB$10</f>
        <v>18</v>
      </c>
      <c r="AC1" s="17">
        <f>'T&amp;E'!AC$10</f>
        <v>19</v>
      </c>
      <c r="AD1" s="17">
        <f>'T&amp;E'!AD$10</f>
        <v>20</v>
      </c>
      <c r="AE1" s="17">
        <f>'T&amp;E'!AE$10</f>
        <v>21</v>
      </c>
      <c r="AF1" s="17">
        <f>'T&amp;E'!AF$10</f>
        <v>22</v>
      </c>
      <c r="AG1" s="17">
        <f>'T&amp;E'!AG$10</f>
        <v>23</v>
      </c>
      <c r="AH1" s="17">
        <f>'T&amp;E'!AH$10</f>
        <v>24</v>
      </c>
      <c r="AI1" s="17">
        <f>'T&amp;E'!AI$10</f>
        <v>25</v>
      </c>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c r="ANG1" s="17"/>
      <c r="ANH1" s="17"/>
      <c r="ANI1" s="17"/>
      <c r="ANJ1" s="17"/>
      <c r="ANK1" s="17"/>
      <c r="ANL1" s="17"/>
      <c r="ANM1" s="17"/>
      <c r="ANN1" s="17"/>
      <c r="ANO1" s="17"/>
      <c r="ANP1" s="17"/>
      <c r="ANQ1" s="17"/>
      <c r="ANR1" s="17"/>
      <c r="ANS1" s="17"/>
      <c r="ANT1" s="17"/>
      <c r="ANU1" s="17"/>
      <c r="ANV1" s="17"/>
      <c r="ANW1" s="17"/>
      <c r="ANX1" s="17"/>
      <c r="ANY1" s="17"/>
      <c r="ANZ1" s="17"/>
      <c r="AOA1" s="17"/>
      <c r="AOB1" s="17"/>
      <c r="AOC1" s="17"/>
      <c r="AOD1" s="17"/>
      <c r="AOE1" s="17"/>
      <c r="AOF1" s="17"/>
      <c r="AOG1" s="17"/>
      <c r="AOH1" s="17"/>
      <c r="AOI1" s="17"/>
      <c r="AOJ1" s="17"/>
      <c r="AOK1" s="17"/>
      <c r="AOL1" s="17"/>
      <c r="AOM1" s="17"/>
      <c r="AON1" s="17"/>
      <c r="AOO1" s="17"/>
      <c r="AOP1" s="17"/>
      <c r="AOQ1" s="17"/>
      <c r="AOR1" s="17"/>
      <c r="AOS1" s="17"/>
      <c r="AOT1" s="17"/>
      <c r="AOU1" s="17"/>
      <c r="AOV1" s="17"/>
      <c r="AOW1" s="17"/>
      <c r="AOX1" s="17"/>
      <c r="AOY1" s="17"/>
      <c r="AOZ1" s="17"/>
      <c r="APA1" s="17"/>
      <c r="APB1" s="17"/>
      <c r="APC1" s="17"/>
      <c r="APD1" s="17"/>
      <c r="APE1" s="17"/>
      <c r="APF1" s="17"/>
      <c r="APG1" s="17"/>
      <c r="APH1" s="17"/>
      <c r="API1" s="17"/>
      <c r="APJ1" s="17"/>
      <c r="APK1" s="17"/>
      <c r="APL1" s="17"/>
      <c r="APM1" s="17"/>
      <c r="APN1" s="17"/>
      <c r="APO1" s="17"/>
      <c r="APP1" s="17"/>
      <c r="APQ1" s="17"/>
      <c r="APR1" s="17"/>
      <c r="APS1" s="17"/>
      <c r="APT1" s="17"/>
      <c r="APU1" s="17"/>
      <c r="APV1" s="17"/>
      <c r="APW1" s="17"/>
      <c r="APX1" s="17"/>
      <c r="APY1" s="17"/>
      <c r="APZ1" s="17"/>
      <c r="AQA1" s="17"/>
      <c r="AQB1" s="17"/>
      <c r="AQC1" s="17"/>
      <c r="AQD1" s="17"/>
      <c r="AQE1" s="17"/>
      <c r="AQF1" s="17"/>
      <c r="AQG1" s="17"/>
      <c r="AQH1" s="17"/>
      <c r="AQI1" s="17"/>
      <c r="AQJ1" s="17"/>
      <c r="AQK1" s="17"/>
      <c r="AQL1" s="17"/>
      <c r="AQM1" s="17"/>
      <c r="AQN1" s="17"/>
      <c r="AQO1" s="17"/>
      <c r="AQP1" s="17"/>
      <c r="AQQ1" s="17"/>
      <c r="AQR1" s="17"/>
      <c r="AQS1" s="17"/>
      <c r="AQT1" s="17"/>
      <c r="AQU1" s="17"/>
      <c r="AQV1" s="17"/>
      <c r="AQW1" s="17"/>
      <c r="AQX1" s="17"/>
      <c r="AQY1" s="17"/>
      <c r="AQZ1" s="17"/>
      <c r="ARA1" s="17"/>
      <c r="ARB1" s="17"/>
      <c r="ARC1" s="17"/>
      <c r="ARD1" s="17"/>
      <c r="ARE1" s="17"/>
      <c r="ARF1" s="17"/>
      <c r="ARG1" s="17"/>
      <c r="ARH1" s="17"/>
      <c r="ARI1" s="17"/>
      <c r="ARJ1" s="17"/>
      <c r="ARK1" s="17"/>
      <c r="ARL1" s="17"/>
      <c r="ARM1" s="17"/>
      <c r="ARN1" s="17"/>
      <c r="ARO1" s="17"/>
      <c r="ARP1" s="17"/>
      <c r="ARQ1" s="17"/>
      <c r="ARR1" s="17"/>
      <c r="ARS1" s="17"/>
      <c r="ART1" s="17"/>
      <c r="ARU1" s="17"/>
      <c r="ARV1" s="17"/>
      <c r="ARW1" s="17"/>
      <c r="ARX1" s="17"/>
      <c r="ARY1" s="17"/>
      <c r="ARZ1" s="17"/>
      <c r="ASA1" s="17"/>
      <c r="ASB1" s="17"/>
      <c r="ASC1" s="17"/>
      <c r="ASD1" s="17"/>
      <c r="ASE1" s="17"/>
      <c r="ASF1" s="17"/>
      <c r="ASG1" s="17"/>
      <c r="ASH1" s="17"/>
      <c r="ASI1" s="17"/>
      <c r="ASJ1" s="17"/>
      <c r="ASK1" s="17"/>
      <c r="ASL1" s="17"/>
      <c r="ASM1" s="17"/>
      <c r="ASN1" s="17"/>
      <c r="ASO1" s="17"/>
      <c r="ASP1" s="17"/>
      <c r="ASQ1" s="17"/>
      <c r="ASR1" s="17"/>
      <c r="ASS1" s="17"/>
      <c r="AST1" s="17"/>
      <c r="ASU1" s="17"/>
      <c r="ASV1" s="17"/>
      <c r="ASW1" s="17"/>
      <c r="ASX1" s="17"/>
      <c r="ASY1" s="17"/>
      <c r="ASZ1" s="17"/>
      <c r="ATA1" s="17"/>
      <c r="ATB1" s="17"/>
      <c r="ATC1" s="17"/>
      <c r="ATD1" s="17"/>
      <c r="ATE1" s="17"/>
      <c r="ATF1" s="17"/>
      <c r="ATG1" s="17"/>
      <c r="ATH1" s="17"/>
      <c r="ATI1" s="17"/>
      <c r="ATJ1" s="17"/>
      <c r="ATK1" s="17"/>
      <c r="ATL1" s="17"/>
      <c r="ATM1" s="17"/>
      <c r="ATN1" s="17"/>
      <c r="ATO1" s="17"/>
      <c r="ATP1" s="17"/>
      <c r="ATQ1" s="17"/>
      <c r="ATR1" s="17"/>
      <c r="ATS1" s="17"/>
      <c r="ATT1" s="17"/>
      <c r="ATU1" s="17"/>
      <c r="ATV1" s="17"/>
      <c r="ATW1" s="17"/>
      <c r="ATX1" s="17"/>
      <c r="ATY1" s="17"/>
      <c r="ATZ1" s="17"/>
      <c r="AUA1" s="17"/>
      <c r="AUB1" s="17"/>
      <c r="AUC1" s="17"/>
      <c r="AUD1" s="17"/>
      <c r="AUE1" s="17"/>
      <c r="AUF1" s="17"/>
      <c r="AUG1" s="17"/>
      <c r="AUH1" s="17"/>
      <c r="AUI1" s="17"/>
      <c r="AUJ1" s="17"/>
      <c r="AUK1" s="17"/>
      <c r="AUL1" s="17"/>
      <c r="AUM1" s="17"/>
      <c r="AUN1" s="17"/>
      <c r="AUO1" s="17"/>
      <c r="AUP1" s="17"/>
      <c r="AUQ1" s="17"/>
      <c r="AUR1" s="17"/>
      <c r="AUS1" s="17"/>
      <c r="AUT1" s="17"/>
      <c r="AUU1" s="17"/>
      <c r="AUV1" s="17"/>
      <c r="AUW1" s="17"/>
      <c r="AUX1" s="17"/>
      <c r="AUY1" s="17"/>
      <c r="AUZ1" s="17"/>
      <c r="AVA1" s="17"/>
      <c r="AVB1" s="17"/>
      <c r="AVC1" s="17"/>
      <c r="AVD1" s="17"/>
      <c r="AVE1" s="17"/>
      <c r="AVF1" s="17"/>
      <c r="AVG1" s="17"/>
      <c r="AVH1" s="17"/>
      <c r="AVI1" s="17"/>
      <c r="AVJ1" s="17"/>
      <c r="AVK1" s="17"/>
      <c r="AVL1" s="17"/>
      <c r="AVM1" s="17"/>
      <c r="AVN1" s="17"/>
      <c r="AVO1" s="17"/>
      <c r="AVP1" s="17"/>
      <c r="AVQ1" s="17"/>
      <c r="AVR1" s="17"/>
      <c r="AVS1" s="17"/>
      <c r="AVT1" s="17"/>
      <c r="AVU1" s="17"/>
      <c r="AVV1" s="17"/>
      <c r="AVW1" s="17"/>
      <c r="AVX1" s="17"/>
      <c r="AVY1" s="17"/>
      <c r="AVZ1" s="17"/>
      <c r="AWA1" s="17"/>
      <c r="AWB1" s="17"/>
      <c r="AWC1" s="17"/>
      <c r="AWD1" s="17"/>
      <c r="AWE1" s="17"/>
      <c r="AWF1" s="17"/>
      <c r="AWG1" s="17"/>
      <c r="AWH1" s="17"/>
      <c r="AWI1" s="17"/>
      <c r="AWJ1" s="17"/>
      <c r="AWK1" s="17"/>
      <c r="AWL1" s="17"/>
      <c r="AWM1" s="17"/>
      <c r="AWN1" s="17"/>
      <c r="AWO1" s="17"/>
      <c r="AWP1" s="17"/>
      <c r="AWQ1" s="17"/>
      <c r="AWR1" s="17"/>
      <c r="AWS1" s="17"/>
      <c r="AWT1" s="17"/>
      <c r="AWU1" s="17"/>
      <c r="AWV1" s="17"/>
      <c r="AWW1" s="17"/>
      <c r="AWX1" s="17"/>
      <c r="AWY1" s="17"/>
      <c r="AWZ1" s="17"/>
      <c r="AXA1" s="17"/>
      <c r="AXB1" s="17"/>
      <c r="AXC1" s="17"/>
      <c r="AXD1" s="17"/>
      <c r="AXE1" s="17"/>
      <c r="AXF1" s="17"/>
      <c r="AXG1" s="17"/>
      <c r="AXH1" s="17"/>
      <c r="AXI1" s="17"/>
      <c r="AXJ1" s="17"/>
      <c r="AXK1" s="17"/>
      <c r="AXL1" s="17"/>
      <c r="AXM1" s="17"/>
      <c r="AXN1" s="17"/>
      <c r="AXO1" s="17"/>
      <c r="AXP1" s="17"/>
      <c r="AXQ1" s="17"/>
      <c r="AXR1" s="17"/>
      <c r="AXS1" s="17"/>
      <c r="AXT1" s="17"/>
      <c r="AXU1" s="17"/>
      <c r="AXV1" s="17"/>
      <c r="AXW1" s="17"/>
      <c r="AXX1" s="17"/>
      <c r="AXY1" s="17"/>
      <c r="AXZ1" s="17"/>
      <c r="AYA1" s="17"/>
      <c r="AYB1" s="17"/>
      <c r="AYC1" s="17"/>
      <c r="AYD1" s="17"/>
      <c r="AYE1" s="17"/>
      <c r="AYF1" s="17"/>
      <c r="AYG1" s="17"/>
      <c r="AYH1" s="17"/>
      <c r="AYI1" s="17"/>
      <c r="AYJ1" s="17"/>
      <c r="AYK1" s="17"/>
      <c r="AYL1" s="17"/>
      <c r="AYM1" s="17"/>
      <c r="AYN1" s="17"/>
      <c r="AYO1" s="17"/>
      <c r="AYP1" s="17"/>
      <c r="AYQ1" s="17"/>
      <c r="AYR1" s="17"/>
      <c r="AYS1" s="17"/>
      <c r="AYT1" s="17"/>
      <c r="AYU1" s="17"/>
      <c r="AYV1" s="17"/>
      <c r="AYW1" s="17"/>
      <c r="AYX1" s="17"/>
      <c r="AYY1" s="17"/>
      <c r="AYZ1" s="17"/>
      <c r="AZA1" s="17"/>
      <c r="AZB1" s="17"/>
      <c r="AZC1" s="17"/>
      <c r="AZD1" s="17"/>
      <c r="AZE1" s="17"/>
      <c r="AZF1" s="17"/>
      <c r="AZG1" s="17"/>
      <c r="AZH1" s="17"/>
      <c r="AZI1" s="17"/>
      <c r="AZJ1" s="17"/>
      <c r="AZK1" s="17"/>
      <c r="AZL1" s="17"/>
      <c r="AZM1" s="17"/>
      <c r="AZN1" s="17"/>
      <c r="AZO1" s="17"/>
      <c r="AZP1" s="17"/>
      <c r="AZQ1" s="17"/>
      <c r="AZR1" s="17"/>
      <c r="AZS1" s="17"/>
      <c r="AZT1" s="17"/>
      <c r="AZU1" s="17"/>
      <c r="AZV1" s="17"/>
      <c r="AZW1" s="17"/>
      <c r="AZX1" s="17"/>
      <c r="AZY1" s="17"/>
      <c r="AZZ1" s="17"/>
      <c r="BAA1" s="17"/>
      <c r="BAB1" s="17"/>
      <c r="BAC1" s="17"/>
      <c r="BAD1" s="17"/>
      <c r="BAE1" s="17"/>
      <c r="BAF1" s="17"/>
      <c r="BAG1" s="17"/>
      <c r="BAH1" s="17"/>
      <c r="BAI1" s="17"/>
      <c r="BAJ1" s="17"/>
      <c r="BAK1" s="17"/>
      <c r="BAL1" s="17"/>
      <c r="BAM1" s="17"/>
      <c r="BAN1" s="17"/>
      <c r="BAO1" s="17"/>
      <c r="BAP1" s="17"/>
      <c r="BAQ1" s="17"/>
      <c r="BAR1" s="17"/>
      <c r="BAS1" s="17"/>
      <c r="BAT1" s="17"/>
      <c r="BAU1" s="17"/>
      <c r="BAV1" s="17"/>
      <c r="BAW1" s="17"/>
      <c r="BAX1" s="17"/>
      <c r="BAY1" s="17"/>
      <c r="BAZ1" s="17"/>
      <c r="BBA1" s="17"/>
      <c r="BBB1" s="17"/>
      <c r="BBC1" s="17"/>
      <c r="BBD1" s="17"/>
      <c r="BBE1" s="17"/>
      <c r="BBF1" s="17"/>
      <c r="BBG1" s="17"/>
      <c r="BBH1" s="17"/>
      <c r="BBI1" s="17"/>
      <c r="BBJ1" s="17"/>
      <c r="BBK1" s="17"/>
      <c r="BBL1" s="17"/>
      <c r="BBM1" s="17"/>
      <c r="BBN1" s="17"/>
      <c r="BBO1" s="17"/>
      <c r="BBP1" s="17"/>
      <c r="BBQ1" s="17"/>
      <c r="BBR1" s="17"/>
      <c r="BBS1" s="17"/>
      <c r="BBT1" s="17"/>
      <c r="BBU1" s="17"/>
      <c r="BBV1" s="17"/>
      <c r="BBW1" s="17"/>
      <c r="BBX1" s="17"/>
      <c r="BBY1" s="17"/>
      <c r="BBZ1" s="17"/>
      <c r="BCA1" s="17"/>
      <c r="BCB1" s="17"/>
      <c r="BCC1" s="17"/>
      <c r="BCD1" s="17"/>
      <c r="BCE1" s="17"/>
      <c r="BCF1" s="17"/>
      <c r="BCG1" s="17"/>
      <c r="BCH1" s="17"/>
      <c r="BCI1" s="17"/>
      <c r="BCJ1" s="17"/>
      <c r="BCK1" s="17"/>
      <c r="BCL1" s="17"/>
      <c r="BCM1" s="17"/>
      <c r="BCN1" s="17"/>
      <c r="BCO1" s="17"/>
      <c r="BCP1" s="17"/>
      <c r="BCQ1" s="17"/>
      <c r="BCR1" s="17"/>
      <c r="BCS1" s="17"/>
      <c r="BCT1" s="17"/>
      <c r="BCU1" s="17"/>
      <c r="BCV1" s="17"/>
      <c r="BCW1" s="17"/>
      <c r="BCX1" s="17"/>
      <c r="BCY1" s="17"/>
      <c r="BCZ1" s="17"/>
      <c r="BDA1" s="17"/>
      <c r="BDB1" s="17"/>
      <c r="BDC1" s="17"/>
      <c r="BDD1" s="17"/>
      <c r="BDE1" s="17"/>
      <c r="BDF1" s="17"/>
      <c r="BDG1" s="17"/>
      <c r="BDH1" s="17"/>
      <c r="BDI1" s="17"/>
      <c r="BDJ1" s="17"/>
      <c r="BDK1" s="17"/>
      <c r="BDL1" s="17"/>
      <c r="BDM1" s="17"/>
      <c r="BDN1" s="17"/>
      <c r="BDO1" s="17"/>
      <c r="BDP1" s="17"/>
      <c r="BDQ1" s="17"/>
      <c r="BDR1" s="17"/>
      <c r="BDS1" s="17"/>
      <c r="BDT1" s="17"/>
      <c r="BDU1" s="17"/>
      <c r="BDV1" s="17"/>
      <c r="BDW1" s="17"/>
      <c r="BDX1" s="17"/>
      <c r="BDY1" s="17"/>
      <c r="BDZ1" s="17"/>
      <c r="BEA1" s="17"/>
      <c r="BEB1" s="17"/>
      <c r="BEC1" s="17"/>
      <c r="BED1" s="17"/>
      <c r="BEE1" s="17"/>
      <c r="BEF1" s="17"/>
      <c r="BEG1" s="17"/>
      <c r="BEH1" s="17"/>
      <c r="BEI1" s="17"/>
      <c r="BEJ1" s="17"/>
      <c r="BEK1" s="17"/>
      <c r="BEL1" s="17"/>
      <c r="BEM1" s="17"/>
      <c r="BEN1" s="17"/>
      <c r="BEO1" s="17"/>
      <c r="BEP1" s="17"/>
      <c r="BEQ1" s="17"/>
      <c r="BER1" s="17"/>
      <c r="BES1" s="17"/>
      <c r="BET1" s="17"/>
      <c r="BEU1" s="17"/>
      <c r="BEV1" s="17"/>
      <c r="BEW1" s="17"/>
      <c r="BEX1" s="17"/>
      <c r="BEY1" s="17"/>
      <c r="BEZ1" s="17"/>
      <c r="BFA1" s="17"/>
      <c r="BFB1" s="17"/>
      <c r="BFC1" s="17"/>
      <c r="BFD1" s="17"/>
      <c r="BFE1" s="17"/>
      <c r="BFF1" s="17"/>
      <c r="BFG1" s="17"/>
      <c r="BFH1" s="17"/>
      <c r="BFI1" s="17"/>
      <c r="BFJ1" s="17"/>
      <c r="BFK1" s="17"/>
      <c r="BFL1" s="17"/>
      <c r="BFM1" s="17"/>
      <c r="BFN1" s="17"/>
      <c r="BFO1" s="17"/>
      <c r="BFP1" s="17"/>
      <c r="BFQ1" s="17"/>
      <c r="BFR1" s="17"/>
      <c r="BFS1" s="17"/>
      <c r="BFT1" s="17"/>
      <c r="BFU1" s="17"/>
      <c r="BFV1" s="17"/>
      <c r="BFW1" s="17"/>
      <c r="BFX1" s="17"/>
      <c r="BFY1" s="17"/>
      <c r="BFZ1" s="17"/>
      <c r="BGA1" s="17"/>
      <c r="BGB1" s="17"/>
      <c r="BGC1" s="17"/>
      <c r="BGD1" s="17"/>
      <c r="BGE1" s="17"/>
      <c r="BGF1" s="17"/>
      <c r="BGG1" s="17"/>
      <c r="BGH1" s="17"/>
      <c r="BGI1" s="17"/>
      <c r="BGJ1" s="17"/>
      <c r="BGK1" s="17"/>
      <c r="BGL1" s="17"/>
      <c r="BGM1" s="17"/>
      <c r="BGN1" s="17"/>
      <c r="BGO1" s="17"/>
      <c r="BGP1" s="17"/>
      <c r="BGQ1" s="17"/>
      <c r="BGR1" s="17"/>
      <c r="BGS1" s="17"/>
      <c r="BGT1" s="17"/>
      <c r="BGU1" s="17"/>
      <c r="BGV1" s="17"/>
      <c r="BGW1" s="17"/>
      <c r="BGX1" s="17"/>
      <c r="BGY1" s="17"/>
      <c r="BGZ1" s="17"/>
      <c r="BHA1" s="17"/>
      <c r="BHB1" s="17"/>
      <c r="BHC1" s="17"/>
      <c r="BHD1" s="17"/>
      <c r="BHE1" s="17"/>
      <c r="BHF1" s="17"/>
      <c r="BHG1" s="17"/>
      <c r="BHH1" s="17"/>
      <c r="BHI1" s="17"/>
      <c r="BHJ1" s="17"/>
      <c r="BHK1" s="17"/>
      <c r="BHL1" s="17"/>
      <c r="BHM1" s="17"/>
      <c r="BHN1" s="17"/>
      <c r="BHO1" s="17"/>
      <c r="BHP1" s="17"/>
      <c r="BHQ1" s="17"/>
      <c r="BHR1" s="17"/>
      <c r="BHS1" s="17"/>
      <c r="BHT1" s="17"/>
      <c r="BHU1" s="17"/>
      <c r="BHV1" s="17"/>
      <c r="BHW1" s="17"/>
      <c r="BHX1" s="17"/>
      <c r="BHY1" s="17"/>
      <c r="BHZ1" s="17"/>
      <c r="BIA1" s="17"/>
      <c r="BIB1" s="17"/>
      <c r="BIC1" s="17"/>
      <c r="BID1" s="17"/>
      <c r="BIE1" s="17"/>
      <c r="BIF1" s="17"/>
      <c r="BIG1" s="17"/>
      <c r="BIH1" s="17"/>
      <c r="BII1" s="17"/>
      <c r="BIJ1" s="17"/>
      <c r="BIK1" s="17"/>
      <c r="BIL1" s="17"/>
      <c r="BIM1" s="17"/>
      <c r="BIN1" s="17"/>
      <c r="BIO1" s="17"/>
      <c r="BIP1" s="17"/>
      <c r="BIQ1" s="17"/>
      <c r="BIR1" s="17"/>
      <c r="BIS1" s="17"/>
      <c r="BIT1" s="17"/>
      <c r="BIU1" s="17"/>
      <c r="BIV1" s="17"/>
      <c r="BIW1" s="17"/>
      <c r="BIX1" s="17"/>
      <c r="BIY1" s="17"/>
      <c r="BIZ1" s="17"/>
      <c r="BJA1" s="17"/>
      <c r="BJB1" s="17"/>
      <c r="BJC1" s="17"/>
      <c r="BJD1" s="17"/>
      <c r="BJE1" s="17"/>
      <c r="BJF1" s="17"/>
      <c r="BJG1" s="17"/>
      <c r="BJH1" s="17"/>
      <c r="BJI1" s="17"/>
      <c r="BJJ1" s="17"/>
      <c r="BJK1" s="17"/>
      <c r="BJL1" s="17"/>
      <c r="BJM1" s="17"/>
      <c r="BJN1" s="17"/>
      <c r="BJO1" s="17"/>
      <c r="BJP1" s="17"/>
      <c r="BJQ1" s="17"/>
      <c r="BJR1" s="17"/>
      <c r="BJS1" s="17"/>
      <c r="BJT1" s="17"/>
      <c r="BJU1" s="17"/>
      <c r="BJV1" s="17"/>
      <c r="BJW1" s="17"/>
      <c r="BJX1" s="17"/>
      <c r="BJY1" s="17"/>
      <c r="BJZ1" s="17"/>
      <c r="BKA1" s="17"/>
      <c r="BKB1" s="17"/>
      <c r="BKC1" s="17"/>
      <c r="BKD1" s="17"/>
      <c r="BKE1" s="17"/>
      <c r="BKF1" s="17"/>
      <c r="BKG1" s="17"/>
      <c r="BKH1" s="17"/>
      <c r="BKI1" s="17"/>
      <c r="BKJ1" s="17"/>
      <c r="BKK1" s="17"/>
      <c r="BKL1" s="17"/>
      <c r="BKM1" s="17"/>
      <c r="BKN1" s="17"/>
      <c r="BKO1" s="17"/>
      <c r="BKP1" s="17"/>
      <c r="BKQ1" s="17"/>
      <c r="BKR1" s="17"/>
      <c r="BKS1" s="17"/>
      <c r="BKT1" s="17"/>
      <c r="BKU1" s="17"/>
      <c r="BKV1" s="17"/>
      <c r="BKW1" s="17"/>
      <c r="BKX1" s="17"/>
      <c r="BKY1" s="17"/>
      <c r="BKZ1" s="17"/>
      <c r="BLA1" s="17"/>
      <c r="BLB1" s="17"/>
      <c r="BLC1" s="17"/>
      <c r="BLD1" s="17"/>
      <c r="BLE1" s="17"/>
      <c r="BLF1" s="17"/>
      <c r="BLG1" s="17"/>
      <c r="BLH1" s="17"/>
      <c r="BLI1" s="17"/>
      <c r="BLJ1" s="17"/>
      <c r="BLK1" s="17"/>
      <c r="BLL1" s="17"/>
      <c r="BLM1" s="17"/>
      <c r="BLN1" s="17"/>
      <c r="BLO1" s="17"/>
      <c r="BLP1" s="17"/>
      <c r="BLQ1" s="17"/>
      <c r="BLR1" s="17"/>
      <c r="BLS1" s="17"/>
      <c r="BLT1" s="17"/>
      <c r="BLU1" s="17"/>
      <c r="BLV1" s="17"/>
      <c r="BLW1" s="17"/>
      <c r="BLX1" s="17"/>
      <c r="BLY1" s="17"/>
      <c r="BLZ1" s="17"/>
      <c r="BMA1" s="17"/>
      <c r="BMB1" s="17"/>
      <c r="BMC1" s="17"/>
      <c r="BMD1" s="17"/>
      <c r="BME1" s="17"/>
      <c r="BMF1" s="17"/>
      <c r="BMG1" s="17"/>
      <c r="BMH1" s="17"/>
      <c r="BMI1" s="17"/>
      <c r="BMJ1" s="17"/>
      <c r="BMK1" s="17"/>
      <c r="BML1" s="17"/>
      <c r="BMM1" s="17"/>
      <c r="BMN1" s="17"/>
      <c r="BMO1" s="17"/>
      <c r="BMP1" s="17"/>
      <c r="BMQ1" s="17"/>
      <c r="BMR1" s="17"/>
      <c r="BMS1" s="17"/>
      <c r="BMT1" s="17"/>
      <c r="BMU1" s="17"/>
      <c r="BMV1" s="17"/>
      <c r="BMW1" s="17"/>
      <c r="BMX1" s="17"/>
      <c r="BMY1" s="17"/>
      <c r="BMZ1" s="17"/>
      <c r="BNA1" s="17"/>
      <c r="BNB1" s="17"/>
      <c r="BNC1" s="17"/>
      <c r="BND1" s="17"/>
      <c r="BNE1" s="17"/>
      <c r="BNF1" s="17"/>
      <c r="BNG1" s="17"/>
      <c r="BNH1" s="17"/>
      <c r="BNI1" s="17"/>
      <c r="BNJ1" s="17"/>
      <c r="BNK1" s="17"/>
      <c r="BNL1" s="17"/>
      <c r="BNM1" s="17"/>
      <c r="BNN1" s="17"/>
      <c r="BNO1" s="17"/>
      <c r="BNP1" s="17"/>
      <c r="BNQ1" s="17"/>
      <c r="BNR1" s="17"/>
      <c r="BNS1" s="17"/>
      <c r="BNT1" s="17"/>
      <c r="BNU1" s="17"/>
      <c r="BNV1" s="17"/>
      <c r="BNW1" s="17"/>
      <c r="BNX1" s="17"/>
      <c r="BNY1" s="17"/>
      <c r="BNZ1" s="17"/>
      <c r="BOA1" s="17"/>
      <c r="BOB1" s="17"/>
      <c r="BOC1" s="17"/>
      <c r="BOD1" s="17"/>
      <c r="BOE1" s="17"/>
      <c r="BOF1" s="17"/>
      <c r="BOG1" s="17"/>
      <c r="BOH1" s="17"/>
      <c r="BOI1" s="17"/>
      <c r="BOJ1" s="17"/>
      <c r="BOK1" s="17"/>
      <c r="BOL1" s="17"/>
      <c r="BOM1" s="17"/>
      <c r="BON1" s="17"/>
      <c r="BOO1" s="17"/>
      <c r="BOP1" s="17"/>
      <c r="BOQ1" s="17"/>
      <c r="BOR1" s="17"/>
      <c r="BOS1" s="17"/>
      <c r="BOT1" s="17"/>
      <c r="BOU1" s="17"/>
      <c r="BOV1" s="17"/>
      <c r="BOW1" s="17"/>
      <c r="BOX1" s="17"/>
      <c r="BOY1" s="17"/>
      <c r="BOZ1" s="17"/>
      <c r="BPA1" s="17"/>
      <c r="BPB1" s="17"/>
      <c r="BPC1" s="17"/>
      <c r="BPD1" s="17"/>
      <c r="BPE1" s="17"/>
      <c r="BPF1" s="17"/>
      <c r="BPG1" s="17"/>
      <c r="BPH1" s="17"/>
      <c r="BPI1" s="17"/>
      <c r="BPJ1" s="17"/>
      <c r="BPK1" s="17"/>
      <c r="BPL1" s="17"/>
      <c r="BPM1" s="17"/>
      <c r="BPN1" s="17"/>
      <c r="BPO1" s="17"/>
      <c r="BPP1" s="17"/>
      <c r="BPQ1" s="17"/>
      <c r="BPR1" s="17"/>
      <c r="BPS1" s="17"/>
      <c r="BPT1" s="17"/>
      <c r="BPU1" s="17"/>
      <c r="BPV1" s="17"/>
      <c r="BPW1" s="17"/>
      <c r="BPX1" s="17"/>
      <c r="BPY1" s="17"/>
      <c r="BPZ1" s="17"/>
      <c r="BQA1" s="17"/>
      <c r="BQB1" s="17"/>
      <c r="BQC1" s="17"/>
      <c r="BQD1" s="17"/>
      <c r="BQE1" s="17"/>
      <c r="BQF1" s="17"/>
      <c r="BQG1" s="17"/>
      <c r="BQH1" s="17"/>
      <c r="BQI1" s="17"/>
      <c r="BQJ1" s="17"/>
      <c r="BQK1" s="17"/>
      <c r="BQL1" s="17"/>
      <c r="BQM1" s="17"/>
      <c r="BQN1" s="17"/>
      <c r="BQO1" s="17"/>
      <c r="BQP1" s="17"/>
      <c r="BQQ1" s="17"/>
      <c r="BQR1" s="17"/>
      <c r="BQS1" s="17"/>
      <c r="BQT1" s="17"/>
      <c r="BQU1" s="17"/>
      <c r="BQV1" s="17"/>
      <c r="BQW1" s="17"/>
      <c r="BQX1" s="17"/>
      <c r="BQY1" s="17"/>
      <c r="BQZ1" s="17"/>
      <c r="BRA1" s="17"/>
      <c r="BRB1" s="17"/>
      <c r="BRC1" s="17"/>
      <c r="BRD1" s="17"/>
      <c r="BRE1" s="17"/>
      <c r="BRF1" s="17"/>
      <c r="BRG1" s="17"/>
      <c r="BRH1" s="17"/>
      <c r="BRI1" s="17"/>
      <c r="BRJ1" s="17"/>
      <c r="BRK1" s="17"/>
      <c r="BRL1" s="17"/>
      <c r="BRM1" s="17"/>
      <c r="BRN1" s="17"/>
      <c r="BRO1" s="17"/>
      <c r="BRP1" s="17"/>
      <c r="BRQ1" s="17"/>
      <c r="BRR1" s="17"/>
      <c r="BRS1" s="17"/>
      <c r="BRT1" s="17"/>
      <c r="BRU1" s="17"/>
      <c r="BRV1" s="17"/>
      <c r="BRW1" s="17"/>
      <c r="BRX1" s="17"/>
      <c r="BRY1" s="17"/>
      <c r="BRZ1" s="17"/>
      <c r="BSA1" s="17"/>
      <c r="BSB1" s="17"/>
      <c r="BSC1" s="17"/>
      <c r="BSD1" s="17"/>
      <c r="BSE1" s="17"/>
      <c r="BSF1" s="17"/>
      <c r="BSG1" s="17"/>
      <c r="BSH1" s="17"/>
      <c r="BSI1" s="17"/>
      <c r="BSJ1" s="17"/>
      <c r="BSK1" s="17"/>
      <c r="BSL1" s="17"/>
      <c r="BSM1" s="17"/>
      <c r="BSN1" s="17"/>
      <c r="BSO1" s="17"/>
      <c r="BSP1" s="17"/>
      <c r="BSQ1" s="17"/>
      <c r="BSR1" s="17"/>
      <c r="BSS1" s="17"/>
      <c r="BST1" s="17"/>
      <c r="BSU1" s="17"/>
      <c r="BSV1" s="17"/>
      <c r="BSW1" s="17"/>
      <c r="BSX1" s="17"/>
      <c r="BSY1" s="17"/>
      <c r="BSZ1" s="17"/>
      <c r="BTA1" s="17"/>
      <c r="BTB1" s="17"/>
      <c r="BTC1" s="17"/>
      <c r="BTD1" s="17"/>
      <c r="BTE1" s="17"/>
      <c r="BTF1" s="17"/>
      <c r="BTG1" s="17"/>
      <c r="BTH1" s="17"/>
      <c r="BTI1" s="17"/>
      <c r="BTJ1" s="17"/>
      <c r="BTK1" s="17"/>
      <c r="BTL1" s="17"/>
      <c r="BTM1" s="17"/>
      <c r="BTN1" s="17"/>
      <c r="BTO1" s="17"/>
      <c r="BTP1" s="17"/>
      <c r="BTQ1" s="17"/>
      <c r="BTR1" s="17"/>
      <c r="BTS1" s="17"/>
      <c r="BTT1" s="17"/>
      <c r="BTU1" s="17"/>
      <c r="BTV1" s="17"/>
      <c r="BTW1" s="17"/>
      <c r="BTX1" s="17"/>
      <c r="BTY1" s="17"/>
      <c r="BTZ1" s="17"/>
      <c r="BUA1" s="17"/>
      <c r="BUB1" s="17"/>
      <c r="BUC1" s="17"/>
      <c r="BUD1" s="17"/>
      <c r="BUE1" s="17"/>
      <c r="BUF1" s="17"/>
      <c r="BUG1" s="17"/>
      <c r="BUH1" s="17"/>
      <c r="BUI1" s="17"/>
      <c r="BUJ1" s="17"/>
      <c r="BUK1" s="17"/>
      <c r="BUL1" s="17"/>
      <c r="BUM1" s="17"/>
      <c r="BUN1" s="17"/>
      <c r="BUO1" s="17"/>
      <c r="BUP1" s="17"/>
      <c r="BUQ1" s="17"/>
      <c r="BUR1" s="17"/>
      <c r="BUS1" s="17"/>
      <c r="BUT1" s="17"/>
      <c r="BUU1" s="17"/>
      <c r="BUV1" s="17"/>
      <c r="BUW1" s="17"/>
      <c r="BUX1" s="17"/>
      <c r="BUY1" s="17"/>
      <c r="BUZ1" s="17"/>
      <c r="BVA1" s="17"/>
      <c r="BVB1" s="17"/>
      <c r="BVC1" s="17"/>
      <c r="BVD1" s="17"/>
      <c r="BVE1" s="17"/>
      <c r="BVF1" s="17"/>
      <c r="BVG1" s="17"/>
      <c r="BVH1" s="17"/>
      <c r="BVI1" s="17"/>
      <c r="BVJ1" s="17"/>
      <c r="BVK1" s="17"/>
      <c r="BVL1" s="17"/>
      <c r="BVM1" s="17"/>
      <c r="BVN1" s="17"/>
      <c r="BVO1" s="17"/>
      <c r="BVP1" s="17"/>
      <c r="BVQ1" s="17"/>
      <c r="BVR1" s="17"/>
      <c r="BVS1" s="17"/>
      <c r="BVT1" s="17"/>
      <c r="BVU1" s="17"/>
      <c r="BVV1" s="17"/>
      <c r="BVW1" s="17"/>
      <c r="BVX1" s="17"/>
      <c r="BVY1" s="17"/>
      <c r="BVZ1" s="17"/>
      <c r="BWA1" s="17"/>
      <c r="BWB1" s="17"/>
      <c r="BWC1" s="17"/>
      <c r="BWD1" s="17"/>
      <c r="BWE1" s="17"/>
      <c r="BWF1" s="17"/>
      <c r="BWG1" s="17"/>
      <c r="BWH1" s="17"/>
      <c r="BWI1" s="17"/>
      <c r="BWJ1" s="17"/>
      <c r="BWK1" s="17"/>
      <c r="BWL1" s="17"/>
      <c r="BWM1" s="17"/>
      <c r="BWN1" s="17"/>
      <c r="BWO1" s="17"/>
      <c r="BWP1" s="17"/>
      <c r="BWQ1" s="17"/>
      <c r="BWR1" s="17"/>
      <c r="BWS1" s="17"/>
      <c r="BWT1" s="17"/>
      <c r="BWU1" s="17"/>
      <c r="BWV1" s="17"/>
      <c r="BWW1" s="17"/>
      <c r="BWX1" s="17"/>
      <c r="BWY1" s="17"/>
      <c r="BWZ1" s="17"/>
      <c r="BXA1" s="17"/>
      <c r="BXB1" s="17"/>
      <c r="BXC1" s="17"/>
      <c r="BXD1" s="17"/>
      <c r="BXE1" s="17"/>
      <c r="BXF1" s="17"/>
      <c r="BXG1" s="17"/>
      <c r="BXH1" s="17"/>
      <c r="BXI1" s="17"/>
      <c r="BXJ1" s="17"/>
      <c r="BXK1" s="17"/>
      <c r="BXL1" s="17"/>
      <c r="BXM1" s="17"/>
      <c r="BXN1" s="17"/>
      <c r="BXO1" s="17"/>
      <c r="BXP1" s="17"/>
      <c r="BXQ1" s="17"/>
      <c r="BXR1" s="17"/>
      <c r="BXS1" s="17"/>
      <c r="BXT1" s="17"/>
      <c r="BXU1" s="17"/>
      <c r="BXV1" s="17"/>
      <c r="BXW1" s="17"/>
      <c r="BXX1" s="17"/>
      <c r="BXY1" s="17"/>
      <c r="BXZ1" s="17"/>
      <c r="BYA1" s="17"/>
      <c r="BYB1" s="17"/>
      <c r="BYC1" s="17"/>
      <c r="BYD1" s="17"/>
      <c r="BYE1" s="17"/>
      <c r="BYF1" s="17"/>
      <c r="BYG1" s="17"/>
      <c r="BYH1" s="17"/>
      <c r="BYI1" s="17"/>
      <c r="BYJ1" s="17"/>
      <c r="BYK1" s="17"/>
      <c r="BYL1" s="17"/>
      <c r="BYM1" s="17"/>
      <c r="BYN1" s="17"/>
      <c r="BYO1" s="17"/>
      <c r="BYP1" s="17"/>
      <c r="BYQ1" s="17"/>
      <c r="BYR1" s="17"/>
      <c r="BYS1" s="17"/>
      <c r="BYT1" s="17"/>
      <c r="BYU1" s="17"/>
      <c r="BYV1" s="17"/>
      <c r="BYW1" s="17"/>
      <c r="BYX1" s="17"/>
      <c r="BYY1" s="17"/>
      <c r="BYZ1" s="17"/>
      <c r="BZA1" s="17"/>
      <c r="BZB1" s="17"/>
      <c r="BZC1" s="17"/>
      <c r="BZD1" s="17"/>
      <c r="BZE1" s="17"/>
      <c r="BZF1" s="17"/>
      <c r="BZG1" s="17"/>
      <c r="BZH1" s="17"/>
      <c r="BZI1" s="17"/>
      <c r="BZJ1" s="17"/>
      <c r="BZK1" s="17"/>
      <c r="BZL1" s="17"/>
      <c r="BZM1" s="17"/>
      <c r="BZN1" s="17"/>
      <c r="BZO1" s="17"/>
      <c r="BZP1" s="17"/>
      <c r="BZQ1" s="17"/>
      <c r="BZR1" s="17"/>
      <c r="BZS1" s="17"/>
      <c r="BZT1" s="17"/>
      <c r="BZU1" s="17"/>
      <c r="BZV1" s="17"/>
      <c r="BZW1" s="17"/>
      <c r="BZX1" s="17"/>
      <c r="BZY1" s="17"/>
      <c r="BZZ1" s="17"/>
      <c r="CAA1" s="17"/>
      <c r="CAB1" s="17"/>
      <c r="CAC1" s="17"/>
      <c r="CAD1" s="17"/>
      <c r="CAE1" s="17"/>
      <c r="CAF1" s="17"/>
      <c r="CAG1" s="17"/>
      <c r="CAH1" s="17"/>
      <c r="CAI1" s="17"/>
      <c r="CAJ1" s="17"/>
      <c r="CAK1" s="17"/>
      <c r="CAL1" s="17"/>
      <c r="CAM1" s="17"/>
      <c r="CAN1" s="17"/>
      <c r="CAO1" s="17"/>
      <c r="CAP1" s="17"/>
      <c r="CAQ1" s="17"/>
      <c r="CAR1" s="17"/>
      <c r="CAS1" s="17"/>
      <c r="CAT1" s="17"/>
      <c r="CAU1" s="17"/>
      <c r="CAV1" s="17"/>
      <c r="CAW1" s="17"/>
      <c r="CAX1" s="17"/>
      <c r="CAY1" s="17"/>
      <c r="CAZ1" s="17"/>
      <c r="CBA1" s="17"/>
      <c r="CBB1" s="17"/>
      <c r="CBC1" s="17"/>
      <c r="CBD1" s="17"/>
      <c r="CBE1" s="17"/>
      <c r="CBF1" s="17"/>
      <c r="CBG1" s="17"/>
      <c r="CBH1" s="17"/>
      <c r="CBI1" s="17"/>
      <c r="CBJ1" s="17"/>
      <c r="CBK1" s="17"/>
      <c r="CBL1" s="17"/>
      <c r="CBM1" s="17"/>
      <c r="CBN1" s="17"/>
      <c r="CBO1" s="17"/>
      <c r="CBP1" s="17"/>
      <c r="CBQ1" s="17"/>
      <c r="CBR1" s="17"/>
      <c r="CBS1" s="17"/>
      <c r="CBT1" s="17"/>
      <c r="CBU1" s="17"/>
      <c r="CBV1" s="17"/>
      <c r="CBW1" s="17"/>
      <c r="CBX1" s="17"/>
      <c r="CBY1" s="17"/>
      <c r="CBZ1" s="17"/>
      <c r="CCA1" s="17"/>
      <c r="CCB1" s="17"/>
      <c r="CCC1" s="17"/>
      <c r="CCD1" s="17"/>
      <c r="CCE1" s="17"/>
      <c r="CCF1" s="17"/>
      <c r="CCG1" s="17"/>
      <c r="CCH1" s="17"/>
      <c r="CCI1" s="17"/>
      <c r="CCJ1" s="17"/>
      <c r="CCK1" s="17"/>
      <c r="CCL1" s="17"/>
      <c r="CCM1" s="17"/>
      <c r="CCN1" s="17"/>
      <c r="CCO1" s="17"/>
      <c r="CCP1" s="17"/>
      <c r="CCQ1" s="17"/>
      <c r="CCR1" s="17"/>
      <c r="CCS1" s="17"/>
      <c r="CCT1" s="17"/>
      <c r="CCU1" s="17"/>
      <c r="CCV1" s="17"/>
      <c r="CCW1" s="17"/>
      <c r="CCX1" s="17"/>
      <c r="CCY1" s="17"/>
      <c r="CCZ1" s="17"/>
      <c r="CDA1" s="17"/>
      <c r="CDB1" s="17"/>
      <c r="CDC1" s="17"/>
      <c r="CDD1" s="17"/>
      <c r="CDE1" s="17"/>
      <c r="CDF1" s="17"/>
      <c r="CDG1" s="17"/>
      <c r="CDH1" s="17"/>
      <c r="CDI1" s="17"/>
      <c r="CDJ1" s="17"/>
      <c r="CDK1" s="17"/>
      <c r="CDL1" s="17"/>
      <c r="CDM1" s="17"/>
      <c r="CDN1" s="17"/>
      <c r="CDO1" s="17"/>
      <c r="CDP1" s="17"/>
      <c r="CDQ1" s="17"/>
      <c r="CDR1" s="17"/>
      <c r="CDS1" s="17"/>
      <c r="CDT1" s="17"/>
      <c r="CDU1" s="17"/>
      <c r="CDV1" s="17"/>
      <c r="CDW1" s="17"/>
      <c r="CDX1" s="17"/>
      <c r="CDY1" s="17"/>
      <c r="CDZ1" s="17"/>
      <c r="CEA1" s="17"/>
      <c r="CEB1" s="17"/>
      <c r="CEC1" s="17"/>
      <c r="CED1" s="17"/>
      <c r="CEE1" s="17"/>
      <c r="CEF1" s="17"/>
      <c r="CEG1" s="17"/>
      <c r="CEH1" s="17"/>
      <c r="CEI1" s="17"/>
      <c r="CEJ1" s="17"/>
      <c r="CEK1" s="17"/>
      <c r="CEL1" s="17"/>
      <c r="CEM1" s="17"/>
      <c r="CEN1" s="17"/>
      <c r="CEO1" s="17"/>
      <c r="CEP1" s="17"/>
      <c r="CEQ1" s="17"/>
      <c r="CER1" s="17"/>
      <c r="CES1" s="17"/>
      <c r="CET1" s="17"/>
      <c r="CEU1" s="17"/>
      <c r="CEV1" s="17"/>
      <c r="CEW1" s="17"/>
      <c r="CEX1" s="17"/>
      <c r="CEY1" s="17"/>
      <c r="CEZ1" s="17"/>
      <c r="CFA1" s="17"/>
      <c r="CFB1" s="17"/>
      <c r="CFC1" s="17"/>
      <c r="CFD1" s="17"/>
      <c r="CFE1" s="17"/>
      <c r="CFF1" s="17"/>
      <c r="CFG1" s="17"/>
      <c r="CFH1" s="17"/>
      <c r="CFI1" s="17"/>
      <c r="CFJ1" s="17"/>
      <c r="CFK1" s="17"/>
      <c r="CFL1" s="17"/>
      <c r="CFM1" s="17"/>
      <c r="CFN1" s="17"/>
      <c r="CFO1" s="17"/>
      <c r="CFP1" s="17"/>
      <c r="CFQ1" s="17"/>
      <c r="CFR1" s="17"/>
      <c r="CFS1" s="17"/>
      <c r="CFT1" s="17"/>
      <c r="CFU1" s="17"/>
      <c r="CFV1" s="17"/>
      <c r="CFW1" s="17"/>
      <c r="CFX1" s="17"/>
      <c r="CFY1" s="17"/>
      <c r="CFZ1" s="17"/>
      <c r="CGA1" s="17"/>
      <c r="CGB1" s="17"/>
      <c r="CGC1" s="17"/>
      <c r="CGD1" s="17"/>
      <c r="CGE1" s="17"/>
      <c r="CGF1" s="17"/>
      <c r="CGG1" s="17"/>
      <c r="CGH1" s="17"/>
      <c r="CGI1" s="17"/>
      <c r="CGJ1" s="17"/>
      <c r="CGK1" s="17"/>
      <c r="CGL1" s="17"/>
      <c r="CGM1" s="17"/>
      <c r="CGN1" s="17"/>
      <c r="CGO1" s="17"/>
      <c r="CGP1" s="17"/>
      <c r="CGQ1" s="17"/>
      <c r="CGR1" s="17"/>
      <c r="CGS1" s="17"/>
      <c r="CGT1" s="17"/>
      <c r="CGU1" s="17"/>
      <c r="CGV1" s="17"/>
      <c r="CGW1" s="17"/>
      <c r="CGX1" s="17"/>
      <c r="CGY1" s="17"/>
      <c r="CGZ1" s="17"/>
      <c r="CHA1" s="17"/>
      <c r="CHB1" s="17"/>
      <c r="CHC1" s="17"/>
      <c r="CHD1" s="17"/>
      <c r="CHE1" s="17"/>
      <c r="CHF1" s="17"/>
      <c r="CHG1" s="17"/>
      <c r="CHH1" s="17"/>
      <c r="CHI1" s="17"/>
      <c r="CHJ1" s="17"/>
      <c r="CHK1" s="17"/>
      <c r="CHL1" s="17"/>
      <c r="CHM1" s="17"/>
      <c r="CHN1" s="17"/>
      <c r="CHO1" s="17"/>
      <c r="CHP1" s="17"/>
      <c r="CHQ1" s="17"/>
      <c r="CHR1" s="17"/>
      <c r="CHS1" s="17"/>
      <c r="CHT1" s="17"/>
      <c r="CHU1" s="17"/>
      <c r="CHV1" s="17"/>
      <c r="CHW1" s="17"/>
      <c r="CHX1" s="17"/>
      <c r="CHY1" s="17"/>
      <c r="CHZ1" s="17"/>
      <c r="CIA1" s="17"/>
      <c r="CIB1" s="17"/>
      <c r="CIC1" s="17"/>
      <c r="CID1" s="17"/>
      <c r="CIE1" s="17"/>
      <c r="CIF1" s="17"/>
      <c r="CIG1" s="17"/>
      <c r="CIH1" s="17"/>
      <c r="CII1" s="17"/>
      <c r="CIJ1" s="17"/>
      <c r="CIK1" s="17"/>
      <c r="CIL1" s="17"/>
      <c r="CIM1" s="17"/>
      <c r="CIN1" s="17"/>
      <c r="CIO1" s="17"/>
      <c r="CIP1" s="17"/>
      <c r="CIQ1" s="17"/>
      <c r="CIR1" s="17"/>
      <c r="CIS1" s="17"/>
      <c r="CIT1" s="17"/>
      <c r="CIU1" s="17"/>
      <c r="CIV1" s="17"/>
      <c r="CIW1" s="17"/>
      <c r="CIX1" s="17"/>
      <c r="CIY1" s="17"/>
      <c r="CIZ1" s="17"/>
      <c r="CJA1" s="17"/>
      <c r="CJB1" s="17"/>
      <c r="CJC1" s="17"/>
      <c r="CJD1" s="17"/>
      <c r="CJE1" s="17"/>
      <c r="CJF1" s="17"/>
      <c r="CJG1" s="17"/>
      <c r="CJH1" s="17"/>
      <c r="CJI1" s="17"/>
      <c r="CJJ1" s="17"/>
      <c r="CJK1" s="17"/>
      <c r="CJL1" s="17"/>
      <c r="CJM1" s="17"/>
      <c r="CJN1" s="17"/>
      <c r="CJO1" s="17"/>
      <c r="CJP1" s="17"/>
      <c r="CJQ1" s="17"/>
      <c r="CJR1" s="17"/>
      <c r="CJS1" s="17"/>
      <c r="CJT1" s="17"/>
      <c r="CJU1" s="17"/>
      <c r="CJV1" s="17"/>
      <c r="CJW1" s="17"/>
      <c r="CJX1" s="17"/>
      <c r="CJY1" s="17"/>
      <c r="CJZ1" s="17"/>
      <c r="CKA1" s="17"/>
      <c r="CKB1" s="17"/>
      <c r="CKC1" s="17"/>
      <c r="CKD1" s="17"/>
      <c r="CKE1" s="17"/>
      <c r="CKF1" s="17"/>
      <c r="CKG1" s="17"/>
      <c r="CKH1" s="17"/>
      <c r="CKI1" s="17"/>
      <c r="CKJ1" s="17"/>
      <c r="CKK1" s="17"/>
      <c r="CKL1" s="17"/>
      <c r="CKM1" s="17"/>
      <c r="CKN1" s="17"/>
      <c r="CKO1" s="17"/>
      <c r="CKP1" s="17"/>
      <c r="CKQ1" s="17"/>
      <c r="CKR1" s="17"/>
      <c r="CKS1" s="17"/>
      <c r="CKT1" s="17"/>
      <c r="CKU1" s="17"/>
      <c r="CKV1" s="17"/>
      <c r="CKW1" s="17"/>
      <c r="CKX1" s="17"/>
      <c r="CKY1" s="17"/>
      <c r="CKZ1" s="17"/>
      <c r="CLA1" s="17"/>
      <c r="CLB1" s="17"/>
      <c r="CLC1" s="17"/>
      <c r="CLD1" s="17"/>
      <c r="CLE1" s="17"/>
      <c r="CLF1" s="17"/>
      <c r="CLG1" s="17"/>
      <c r="CLH1" s="17"/>
      <c r="CLI1" s="17"/>
      <c r="CLJ1" s="17"/>
      <c r="CLK1" s="17"/>
      <c r="CLL1" s="17"/>
      <c r="CLM1" s="17"/>
      <c r="CLN1" s="17"/>
      <c r="CLO1" s="17"/>
      <c r="CLP1" s="17"/>
      <c r="CLQ1" s="17"/>
      <c r="CLR1" s="17"/>
      <c r="CLS1" s="17"/>
      <c r="CLT1" s="17"/>
      <c r="CLU1" s="17"/>
      <c r="CLV1" s="17"/>
      <c r="CLW1" s="17"/>
      <c r="CLX1" s="17"/>
      <c r="CLY1" s="17"/>
      <c r="CLZ1" s="17"/>
      <c r="CMA1" s="17"/>
      <c r="CMB1" s="17"/>
      <c r="CMC1" s="17"/>
      <c r="CMD1" s="17"/>
      <c r="CME1" s="17"/>
      <c r="CMF1" s="17"/>
      <c r="CMG1" s="17"/>
      <c r="CMH1" s="17"/>
      <c r="CMI1" s="17"/>
      <c r="CMJ1" s="17"/>
      <c r="CMK1" s="17"/>
      <c r="CML1" s="17"/>
      <c r="CMM1" s="17"/>
      <c r="CMN1" s="17"/>
      <c r="CMO1" s="17"/>
      <c r="CMP1" s="17"/>
      <c r="CMQ1" s="17"/>
      <c r="CMR1" s="17"/>
      <c r="CMS1" s="17"/>
      <c r="CMT1" s="17"/>
      <c r="CMU1" s="17"/>
      <c r="CMV1" s="17"/>
      <c r="CMW1" s="17"/>
      <c r="CMX1" s="17"/>
      <c r="CMY1" s="17"/>
      <c r="CMZ1" s="17"/>
      <c r="CNA1" s="17"/>
      <c r="CNB1" s="17"/>
      <c r="CNC1" s="17"/>
      <c r="CND1" s="17"/>
      <c r="CNE1" s="17"/>
      <c r="CNF1" s="17"/>
      <c r="CNG1" s="17"/>
      <c r="CNH1" s="17"/>
      <c r="CNI1" s="17"/>
      <c r="CNJ1" s="17"/>
      <c r="CNK1" s="17"/>
      <c r="CNL1" s="17"/>
      <c r="CNM1" s="17"/>
      <c r="CNN1" s="17"/>
      <c r="CNO1" s="17"/>
      <c r="CNP1" s="17"/>
      <c r="CNQ1" s="17"/>
      <c r="CNR1" s="17"/>
      <c r="CNS1" s="17"/>
      <c r="CNT1" s="17"/>
      <c r="CNU1" s="17"/>
      <c r="CNV1" s="17"/>
      <c r="CNW1" s="17"/>
      <c r="CNX1" s="17"/>
      <c r="CNY1" s="17"/>
      <c r="CNZ1" s="17"/>
      <c r="COA1" s="17"/>
      <c r="COB1" s="17"/>
      <c r="COC1" s="17"/>
      <c r="COD1" s="17"/>
      <c r="COE1" s="17"/>
      <c r="COF1" s="17"/>
      <c r="COG1" s="17"/>
      <c r="COH1" s="17"/>
      <c r="COI1" s="17"/>
      <c r="COJ1" s="17"/>
      <c r="COK1" s="17"/>
      <c r="COL1" s="17"/>
      <c r="COM1" s="17"/>
      <c r="CON1" s="17"/>
      <c r="COO1" s="17"/>
      <c r="COP1" s="17"/>
      <c r="COQ1" s="17"/>
      <c r="COR1" s="17"/>
      <c r="COS1" s="17"/>
      <c r="COT1" s="17"/>
      <c r="COU1" s="17"/>
      <c r="COV1" s="17"/>
      <c r="COW1" s="17"/>
      <c r="COX1" s="17"/>
      <c r="COY1" s="17"/>
      <c r="COZ1" s="17"/>
      <c r="CPA1" s="17"/>
      <c r="CPB1" s="17"/>
      <c r="CPC1" s="17"/>
      <c r="CPD1" s="17"/>
      <c r="CPE1" s="17"/>
      <c r="CPF1" s="17"/>
      <c r="CPG1" s="17"/>
      <c r="CPH1" s="17"/>
      <c r="CPI1" s="17"/>
      <c r="CPJ1" s="17"/>
      <c r="CPK1" s="17"/>
      <c r="CPL1" s="17"/>
      <c r="CPM1" s="17"/>
      <c r="CPN1" s="17"/>
      <c r="CPO1" s="17"/>
      <c r="CPP1" s="17"/>
      <c r="CPQ1" s="17"/>
      <c r="CPR1" s="17"/>
      <c r="CPS1" s="17"/>
      <c r="CPT1" s="17"/>
      <c r="CPU1" s="17"/>
      <c r="CPV1" s="17"/>
      <c r="CPW1" s="17"/>
      <c r="CPX1" s="17"/>
      <c r="CPY1" s="17"/>
      <c r="CPZ1" s="17"/>
      <c r="CQA1" s="17"/>
      <c r="CQB1" s="17"/>
      <c r="CQC1" s="17"/>
      <c r="CQD1" s="17"/>
      <c r="CQE1" s="17"/>
      <c r="CQF1" s="17"/>
      <c r="CQG1" s="17"/>
      <c r="CQH1" s="17"/>
      <c r="CQI1" s="17"/>
      <c r="CQJ1" s="17"/>
      <c r="CQK1" s="17"/>
      <c r="CQL1" s="17"/>
      <c r="CQM1" s="17"/>
      <c r="CQN1" s="17"/>
      <c r="CQO1" s="17"/>
      <c r="CQP1" s="17"/>
      <c r="CQQ1" s="17"/>
      <c r="CQR1" s="17"/>
      <c r="CQS1" s="17"/>
      <c r="CQT1" s="17"/>
      <c r="CQU1" s="17"/>
      <c r="CQV1" s="17"/>
      <c r="CQW1" s="17"/>
      <c r="CQX1" s="17"/>
      <c r="CQY1" s="17"/>
      <c r="CQZ1" s="17"/>
      <c r="CRA1" s="17"/>
      <c r="CRB1" s="17"/>
      <c r="CRC1" s="17"/>
      <c r="CRD1" s="17"/>
      <c r="CRE1" s="17"/>
      <c r="CRF1" s="17"/>
      <c r="CRG1" s="17"/>
      <c r="CRH1" s="17"/>
      <c r="CRI1" s="17"/>
      <c r="CRJ1" s="17"/>
      <c r="CRK1" s="17"/>
      <c r="CRL1" s="17"/>
      <c r="CRM1" s="17"/>
      <c r="CRN1" s="17"/>
      <c r="CRO1" s="17"/>
      <c r="CRP1" s="17"/>
      <c r="CRQ1" s="17"/>
      <c r="CRR1" s="17"/>
      <c r="CRS1" s="17"/>
      <c r="CRT1" s="17"/>
      <c r="CRU1" s="17"/>
      <c r="CRV1" s="17"/>
      <c r="CRW1" s="17"/>
      <c r="CRX1" s="17"/>
      <c r="CRY1" s="17"/>
      <c r="CRZ1" s="17"/>
      <c r="CSA1" s="17"/>
      <c r="CSB1" s="17"/>
      <c r="CSC1" s="17"/>
      <c r="CSD1" s="17"/>
      <c r="CSE1" s="17"/>
      <c r="CSF1" s="17"/>
      <c r="CSG1" s="17"/>
      <c r="CSH1" s="17"/>
      <c r="CSI1" s="17"/>
      <c r="CSJ1" s="17"/>
      <c r="CSK1" s="17"/>
      <c r="CSL1" s="17"/>
      <c r="CSM1" s="17"/>
      <c r="CSN1" s="17"/>
      <c r="CSO1" s="17"/>
      <c r="CSP1" s="17"/>
      <c r="CSQ1" s="17"/>
      <c r="CSR1" s="17"/>
      <c r="CSS1" s="17"/>
      <c r="CST1" s="17"/>
      <c r="CSU1" s="17"/>
      <c r="CSV1" s="17"/>
      <c r="CSW1" s="17"/>
      <c r="CSX1" s="17"/>
      <c r="CSY1" s="17"/>
      <c r="CSZ1" s="17"/>
      <c r="CTA1" s="17"/>
      <c r="CTB1" s="17"/>
      <c r="CTC1" s="17"/>
      <c r="CTD1" s="17"/>
      <c r="CTE1" s="17"/>
      <c r="CTF1" s="17"/>
      <c r="CTG1" s="17"/>
      <c r="CTH1" s="17"/>
      <c r="CTI1" s="17"/>
      <c r="CTJ1" s="17"/>
      <c r="CTK1" s="17"/>
      <c r="CTL1" s="17"/>
      <c r="CTM1" s="17"/>
      <c r="CTN1" s="17"/>
      <c r="CTO1" s="17"/>
      <c r="CTP1" s="17"/>
      <c r="CTQ1" s="17"/>
      <c r="CTR1" s="17"/>
      <c r="CTS1" s="17"/>
      <c r="CTT1" s="17"/>
      <c r="CTU1" s="17"/>
      <c r="CTV1" s="17"/>
      <c r="CTW1" s="17"/>
      <c r="CTX1" s="17"/>
      <c r="CTY1" s="17"/>
      <c r="CTZ1" s="17"/>
      <c r="CUA1" s="17"/>
      <c r="CUB1" s="17"/>
      <c r="CUC1" s="17"/>
      <c r="CUD1" s="17"/>
      <c r="CUE1" s="17"/>
      <c r="CUF1" s="17"/>
      <c r="CUG1" s="17"/>
      <c r="CUH1" s="17"/>
      <c r="CUI1" s="17"/>
      <c r="CUJ1" s="17"/>
      <c r="CUK1" s="17"/>
      <c r="CUL1" s="17"/>
      <c r="CUM1" s="17"/>
      <c r="CUN1" s="17"/>
      <c r="CUO1" s="17"/>
      <c r="CUP1" s="17"/>
      <c r="CUQ1" s="17"/>
      <c r="CUR1" s="17"/>
      <c r="CUS1" s="17"/>
      <c r="CUT1" s="17"/>
      <c r="CUU1" s="17"/>
      <c r="CUV1" s="17"/>
      <c r="CUW1" s="17"/>
      <c r="CUX1" s="17"/>
      <c r="CUY1" s="17"/>
      <c r="CUZ1" s="17"/>
      <c r="CVA1" s="17"/>
      <c r="CVB1" s="17"/>
      <c r="CVC1" s="17"/>
      <c r="CVD1" s="17"/>
      <c r="CVE1" s="17"/>
      <c r="CVF1" s="17"/>
      <c r="CVG1" s="17"/>
      <c r="CVH1" s="17"/>
      <c r="CVI1" s="17"/>
      <c r="CVJ1" s="17"/>
      <c r="CVK1" s="17"/>
      <c r="CVL1" s="17"/>
      <c r="CVM1" s="17"/>
      <c r="CVN1" s="17"/>
      <c r="CVO1" s="17"/>
      <c r="CVP1" s="17"/>
      <c r="CVQ1" s="17"/>
      <c r="CVR1" s="17"/>
      <c r="CVS1" s="17"/>
      <c r="CVT1" s="17"/>
      <c r="CVU1" s="17"/>
      <c r="CVV1" s="17"/>
      <c r="CVW1" s="17"/>
      <c r="CVX1" s="17"/>
      <c r="CVY1" s="17"/>
      <c r="CVZ1" s="17"/>
      <c r="CWA1" s="17"/>
      <c r="CWB1" s="17"/>
      <c r="CWC1" s="17"/>
      <c r="CWD1" s="17"/>
      <c r="CWE1" s="17"/>
      <c r="CWF1" s="17"/>
      <c r="CWG1" s="17"/>
      <c r="CWH1" s="17"/>
      <c r="CWI1" s="17"/>
      <c r="CWJ1" s="17"/>
      <c r="CWK1" s="17"/>
      <c r="CWL1" s="17"/>
      <c r="CWM1" s="17"/>
      <c r="CWN1" s="17"/>
      <c r="CWO1" s="17"/>
      <c r="CWP1" s="17"/>
      <c r="CWQ1" s="17"/>
      <c r="CWR1" s="17"/>
      <c r="CWS1" s="17"/>
      <c r="CWT1" s="17"/>
      <c r="CWU1" s="17"/>
      <c r="CWV1" s="17"/>
      <c r="CWW1" s="17"/>
      <c r="CWX1" s="17"/>
      <c r="CWY1" s="17"/>
      <c r="CWZ1" s="17"/>
      <c r="CXA1" s="17"/>
      <c r="CXB1" s="17"/>
      <c r="CXC1" s="17"/>
      <c r="CXD1" s="17"/>
      <c r="CXE1" s="17"/>
      <c r="CXF1" s="17"/>
      <c r="CXG1" s="17"/>
      <c r="CXH1" s="17"/>
      <c r="CXI1" s="17"/>
      <c r="CXJ1" s="17"/>
      <c r="CXK1" s="17"/>
      <c r="CXL1" s="17"/>
      <c r="CXM1" s="17"/>
      <c r="CXN1" s="17"/>
      <c r="CXO1" s="17"/>
      <c r="CXP1" s="17"/>
      <c r="CXQ1" s="17"/>
      <c r="CXR1" s="17"/>
      <c r="CXS1" s="17"/>
      <c r="CXT1" s="17"/>
      <c r="CXU1" s="17"/>
      <c r="CXV1" s="17"/>
      <c r="CXW1" s="17"/>
      <c r="CXX1" s="17"/>
      <c r="CXY1" s="17"/>
      <c r="CXZ1" s="17"/>
      <c r="CYA1" s="17"/>
      <c r="CYB1" s="17"/>
      <c r="CYC1" s="17"/>
      <c r="CYD1" s="17"/>
      <c r="CYE1" s="17"/>
      <c r="CYF1" s="17"/>
      <c r="CYG1" s="17"/>
      <c r="CYH1" s="17"/>
      <c r="CYI1" s="17"/>
      <c r="CYJ1" s="17"/>
      <c r="CYK1" s="17"/>
      <c r="CYL1" s="17"/>
      <c r="CYM1" s="17"/>
      <c r="CYN1" s="17"/>
      <c r="CYO1" s="17"/>
      <c r="CYP1" s="17"/>
      <c r="CYQ1" s="17"/>
      <c r="CYR1" s="17"/>
      <c r="CYS1" s="17"/>
      <c r="CYT1" s="17"/>
      <c r="CYU1" s="17"/>
      <c r="CYV1" s="17"/>
      <c r="CYW1" s="17"/>
      <c r="CYX1" s="17"/>
      <c r="CYY1" s="17"/>
      <c r="CYZ1" s="17"/>
      <c r="CZA1" s="17"/>
      <c r="CZB1" s="17"/>
      <c r="CZC1" s="17"/>
      <c r="CZD1" s="17"/>
      <c r="CZE1" s="17"/>
      <c r="CZF1" s="17"/>
      <c r="CZG1" s="17"/>
      <c r="CZH1" s="17"/>
      <c r="CZI1" s="17"/>
      <c r="CZJ1" s="17"/>
      <c r="CZK1" s="17"/>
      <c r="CZL1" s="17"/>
      <c r="CZM1" s="17"/>
      <c r="CZN1" s="17"/>
      <c r="CZO1" s="17"/>
      <c r="CZP1" s="17"/>
      <c r="CZQ1" s="17"/>
      <c r="CZR1" s="17"/>
      <c r="CZS1" s="17"/>
      <c r="CZT1" s="17"/>
      <c r="CZU1" s="17"/>
      <c r="CZV1" s="17"/>
      <c r="CZW1" s="17"/>
      <c r="CZX1" s="17"/>
      <c r="CZY1" s="17"/>
      <c r="CZZ1" s="17"/>
      <c r="DAA1" s="17"/>
      <c r="DAB1" s="17"/>
      <c r="DAC1" s="17"/>
      <c r="DAD1" s="17"/>
      <c r="DAE1" s="17"/>
      <c r="DAF1" s="17"/>
      <c r="DAG1" s="17"/>
      <c r="DAH1" s="17"/>
      <c r="DAI1" s="17"/>
      <c r="DAJ1" s="17"/>
      <c r="DAK1" s="17"/>
      <c r="DAL1" s="17"/>
      <c r="DAM1" s="17"/>
      <c r="DAN1" s="17"/>
      <c r="DAO1" s="17"/>
      <c r="DAP1" s="17"/>
      <c r="DAQ1" s="17"/>
      <c r="DAR1" s="17"/>
      <c r="DAS1" s="17"/>
      <c r="DAT1" s="17"/>
      <c r="DAU1" s="17"/>
      <c r="DAV1" s="17"/>
      <c r="DAW1" s="17"/>
      <c r="DAX1" s="17"/>
      <c r="DAY1" s="17"/>
      <c r="DAZ1" s="17"/>
      <c r="DBA1" s="17"/>
      <c r="DBB1" s="17"/>
      <c r="DBC1" s="17"/>
      <c r="DBD1" s="17"/>
      <c r="DBE1" s="17"/>
      <c r="DBF1" s="17"/>
      <c r="DBG1" s="17"/>
      <c r="DBH1" s="17"/>
      <c r="DBI1" s="17"/>
      <c r="DBJ1" s="17"/>
      <c r="DBK1" s="17"/>
      <c r="DBL1" s="17"/>
      <c r="DBM1" s="17"/>
      <c r="DBN1" s="17"/>
      <c r="DBO1" s="17"/>
      <c r="DBP1" s="17"/>
      <c r="DBQ1" s="17"/>
      <c r="DBR1" s="17"/>
      <c r="DBS1" s="17"/>
      <c r="DBT1" s="17"/>
      <c r="DBU1" s="17"/>
      <c r="DBV1" s="17"/>
      <c r="DBW1" s="17"/>
      <c r="DBX1" s="17"/>
      <c r="DBY1" s="17"/>
      <c r="DBZ1" s="17"/>
      <c r="DCA1" s="17"/>
      <c r="DCB1" s="17"/>
      <c r="DCC1" s="17"/>
      <c r="DCD1" s="17"/>
      <c r="DCE1" s="17"/>
      <c r="DCF1" s="17"/>
      <c r="DCG1" s="17"/>
      <c r="DCH1" s="17"/>
      <c r="DCI1" s="17"/>
      <c r="DCJ1" s="17"/>
      <c r="DCK1" s="17"/>
      <c r="DCL1" s="17"/>
      <c r="DCM1" s="17"/>
      <c r="DCN1" s="17"/>
      <c r="DCO1" s="17"/>
      <c r="DCP1" s="17"/>
      <c r="DCQ1" s="17"/>
      <c r="DCR1" s="17"/>
      <c r="DCS1" s="17"/>
      <c r="DCT1" s="17"/>
      <c r="DCU1" s="17"/>
      <c r="DCV1" s="17"/>
      <c r="DCW1" s="17"/>
      <c r="DCX1" s="17"/>
      <c r="DCY1" s="17"/>
      <c r="DCZ1" s="17"/>
      <c r="DDA1" s="17"/>
      <c r="DDB1" s="17"/>
      <c r="DDC1" s="17"/>
      <c r="DDD1" s="17"/>
      <c r="DDE1" s="17"/>
      <c r="DDF1" s="17"/>
      <c r="DDG1" s="17"/>
      <c r="DDH1" s="17"/>
      <c r="DDI1" s="17"/>
      <c r="DDJ1" s="17"/>
      <c r="DDK1" s="17"/>
      <c r="DDL1" s="17"/>
      <c r="DDM1" s="17"/>
      <c r="DDN1" s="17"/>
      <c r="DDO1" s="17"/>
      <c r="DDP1" s="17"/>
      <c r="DDQ1" s="17"/>
      <c r="DDR1" s="17"/>
      <c r="DDS1" s="17"/>
      <c r="DDT1" s="17"/>
      <c r="DDU1" s="17"/>
      <c r="DDV1" s="17"/>
      <c r="DDW1" s="17"/>
      <c r="DDX1" s="17"/>
      <c r="DDY1" s="17"/>
      <c r="DDZ1" s="17"/>
      <c r="DEA1" s="17"/>
      <c r="DEB1" s="17"/>
      <c r="DEC1" s="17"/>
      <c r="DED1" s="17"/>
      <c r="DEE1" s="17"/>
      <c r="DEF1" s="17"/>
      <c r="DEG1" s="17"/>
      <c r="DEH1" s="17"/>
      <c r="DEI1" s="17"/>
      <c r="DEJ1" s="17"/>
      <c r="DEK1" s="17"/>
      <c r="DEL1" s="17"/>
      <c r="DEM1" s="17"/>
      <c r="DEN1" s="17"/>
      <c r="DEO1" s="17"/>
      <c r="DEP1" s="17"/>
      <c r="DEQ1" s="17"/>
      <c r="DER1" s="17"/>
      <c r="DES1" s="17"/>
      <c r="DET1" s="17"/>
      <c r="DEU1" s="17"/>
      <c r="DEV1" s="17"/>
      <c r="DEW1" s="17"/>
      <c r="DEX1" s="17"/>
      <c r="DEY1" s="17"/>
      <c r="DEZ1" s="17"/>
      <c r="DFA1" s="17"/>
      <c r="DFB1" s="17"/>
      <c r="DFC1" s="17"/>
      <c r="DFD1" s="17"/>
      <c r="DFE1" s="17"/>
      <c r="DFF1" s="17"/>
      <c r="DFG1" s="17"/>
      <c r="DFH1" s="17"/>
      <c r="DFI1" s="17"/>
      <c r="DFJ1" s="17"/>
      <c r="DFK1" s="17"/>
      <c r="DFL1" s="17"/>
      <c r="DFM1" s="17"/>
      <c r="DFN1" s="17"/>
      <c r="DFO1" s="17"/>
      <c r="DFP1" s="17"/>
      <c r="DFQ1" s="17"/>
      <c r="DFR1" s="17"/>
      <c r="DFS1" s="17"/>
      <c r="DFT1" s="17"/>
      <c r="DFU1" s="17"/>
      <c r="DFV1" s="17"/>
      <c r="DFW1" s="17"/>
      <c r="DFX1" s="17"/>
      <c r="DFY1" s="17"/>
      <c r="DFZ1" s="17"/>
      <c r="DGA1" s="17"/>
      <c r="DGB1" s="17"/>
      <c r="DGC1" s="17"/>
      <c r="DGD1" s="17"/>
      <c r="DGE1" s="17"/>
      <c r="DGF1" s="17"/>
      <c r="DGG1" s="17"/>
      <c r="DGH1" s="17"/>
      <c r="DGI1" s="17"/>
      <c r="DGJ1" s="17"/>
      <c r="DGK1" s="17"/>
      <c r="DGL1" s="17"/>
      <c r="DGM1" s="17"/>
      <c r="DGN1" s="17"/>
      <c r="DGO1" s="17"/>
      <c r="DGP1" s="17"/>
      <c r="DGQ1" s="17"/>
      <c r="DGR1" s="17"/>
      <c r="DGS1" s="17"/>
      <c r="DGT1" s="17"/>
      <c r="DGU1" s="17"/>
      <c r="DGV1" s="17"/>
      <c r="DGW1" s="17"/>
      <c r="DGX1" s="17"/>
      <c r="DGY1" s="17"/>
      <c r="DGZ1" s="17"/>
      <c r="DHA1" s="17"/>
      <c r="DHB1" s="17"/>
      <c r="DHC1" s="17"/>
      <c r="DHD1" s="17"/>
      <c r="DHE1" s="17"/>
      <c r="DHF1" s="17"/>
      <c r="DHG1" s="17"/>
      <c r="DHH1" s="17"/>
      <c r="DHI1" s="17"/>
      <c r="DHJ1" s="17"/>
      <c r="DHK1" s="17"/>
      <c r="DHL1" s="17"/>
      <c r="DHM1" s="17"/>
      <c r="DHN1" s="17"/>
      <c r="DHO1" s="17"/>
      <c r="DHP1" s="17"/>
      <c r="DHQ1" s="17"/>
      <c r="DHR1" s="17"/>
      <c r="DHS1" s="17"/>
      <c r="DHT1" s="17"/>
      <c r="DHU1" s="17"/>
      <c r="DHV1" s="17"/>
      <c r="DHW1" s="17"/>
      <c r="DHX1" s="17"/>
      <c r="DHY1" s="17"/>
      <c r="DHZ1" s="17"/>
      <c r="DIA1" s="17"/>
      <c r="DIB1" s="17"/>
      <c r="DIC1" s="17"/>
      <c r="DID1" s="17"/>
      <c r="DIE1" s="17"/>
      <c r="DIF1" s="17"/>
      <c r="DIG1" s="17"/>
      <c r="DIH1" s="17"/>
      <c r="DII1" s="17"/>
      <c r="DIJ1" s="17"/>
      <c r="DIK1" s="17"/>
      <c r="DIL1" s="17"/>
      <c r="DIM1" s="17"/>
      <c r="DIN1" s="17"/>
      <c r="DIO1" s="17"/>
      <c r="DIP1" s="17"/>
      <c r="DIQ1" s="17"/>
      <c r="DIR1" s="17"/>
      <c r="DIS1" s="17"/>
      <c r="DIT1" s="17"/>
      <c r="DIU1" s="17"/>
      <c r="DIV1" s="17"/>
      <c r="DIW1" s="17"/>
      <c r="DIX1" s="17"/>
      <c r="DIY1" s="17"/>
      <c r="DIZ1" s="17"/>
      <c r="DJA1" s="17"/>
      <c r="DJB1" s="17"/>
      <c r="DJC1" s="17"/>
      <c r="DJD1" s="17"/>
      <c r="DJE1" s="17"/>
      <c r="DJF1" s="17"/>
      <c r="DJG1" s="17"/>
      <c r="DJH1" s="17"/>
      <c r="DJI1" s="17"/>
      <c r="DJJ1" s="17"/>
      <c r="DJK1" s="17"/>
      <c r="DJL1" s="17"/>
      <c r="DJM1" s="17"/>
      <c r="DJN1" s="17"/>
      <c r="DJO1" s="17"/>
      <c r="DJP1" s="17"/>
      <c r="DJQ1" s="17"/>
      <c r="DJR1" s="17"/>
      <c r="DJS1" s="17"/>
      <c r="DJT1" s="17"/>
      <c r="DJU1" s="17"/>
      <c r="DJV1" s="17"/>
      <c r="DJW1" s="17"/>
      <c r="DJX1" s="17"/>
      <c r="DJY1" s="17"/>
      <c r="DJZ1" s="17"/>
      <c r="DKA1" s="17"/>
      <c r="DKB1" s="17"/>
      <c r="DKC1" s="17"/>
      <c r="DKD1" s="17"/>
      <c r="DKE1" s="17"/>
      <c r="DKF1" s="17"/>
      <c r="DKG1" s="17"/>
      <c r="DKH1" s="17"/>
      <c r="DKI1" s="17"/>
      <c r="DKJ1" s="17"/>
      <c r="DKK1" s="17"/>
      <c r="DKL1" s="17"/>
      <c r="DKM1" s="17"/>
      <c r="DKN1" s="17"/>
      <c r="DKO1" s="17"/>
      <c r="DKP1" s="17"/>
      <c r="DKQ1" s="17"/>
      <c r="DKR1" s="17"/>
      <c r="DKS1" s="17"/>
      <c r="DKT1" s="17"/>
      <c r="DKU1" s="17"/>
      <c r="DKV1" s="17"/>
      <c r="DKW1" s="17"/>
      <c r="DKX1" s="17"/>
      <c r="DKY1" s="17"/>
      <c r="DKZ1" s="17"/>
      <c r="DLA1" s="17"/>
      <c r="DLB1" s="17"/>
      <c r="DLC1" s="17"/>
      <c r="DLD1" s="17"/>
      <c r="DLE1" s="17"/>
      <c r="DLF1" s="17"/>
      <c r="DLG1" s="17"/>
      <c r="DLH1" s="17"/>
      <c r="DLI1" s="17"/>
      <c r="DLJ1" s="17"/>
      <c r="DLK1" s="17"/>
      <c r="DLL1" s="17"/>
      <c r="DLM1" s="17"/>
      <c r="DLN1" s="17"/>
      <c r="DLO1" s="17"/>
      <c r="DLP1" s="17"/>
      <c r="DLQ1" s="17"/>
      <c r="DLR1" s="17"/>
      <c r="DLS1" s="17"/>
      <c r="DLT1" s="17"/>
      <c r="DLU1" s="17"/>
      <c r="DLV1" s="17"/>
      <c r="DLW1" s="17"/>
      <c r="DLX1" s="17"/>
      <c r="DLY1" s="17"/>
      <c r="DLZ1" s="17"/>
      <c r="DMA1" s="17"/>
      <c r="DMB1" s="17"/>
      <c r="DMC1" s="17"/>
      <c r="DMD1" s="17"/>
      <c r="DME1" s="17"/>
      <c r="DMF1" s="17"/>
      <c r="DMG1" s="17"/>
      <c r="DMH1" s="17"/>
      <c r="DMI1" s="17"/>
      <c r="DMJ1" s="17"/>
      <c r="DMK1" s="17"/>
      <c r="DML1" s="17"/>
      <c r="DMM1" s="17"/>
      <c r="DMN1" s="17"/>
      <c r="DMO1" s="17"/>
      <c r="DMP1" s="17"/>
      <c r="DMQ1" s="17"/>
      <c r="DMR1" s="17"/>
      <c r="DMS1" s="17"/>
      <c r="DMT1" s="17"/>
      <c r="DMU1" s="17"/>
      <c r="DMV1" s="17"/>
      <c r="DMW1" s="17"/>
      <c r="DMX1" s="17"/>
      <c r="DMY1" s="17"/>
      <c r="DMZ1" s="17"/>
      <c r="DNA1" s="17"/>
      <c r="DNB1" s="17"/>
      <c r="DNC1" s="17"/>
      <c r="DND1" s="17"/>
      <c r="DNE1" s="17"/>
      <c r="DNF1" s="17"/>
      <c r="DNG1" s="17"/>
      <c r="DNH1" s="17"/>
      <c r="DNI1" s="17"/>
      <c r="DNJ1" s="17"/>
      <c r="DNK1" s="17"/>
      <c r="DNL1" s="17"/>
      <c r="DNM1" s="17"/>
      <c r="DNN1" s="17"/>
      <c r="DNO1" s="17"/>
      <c r="DNP1" s="17"/>
      <c r="DNQ1" s="17"/>
      <c r="DNR1" s="17"/>
      <c r="DNS1" s="17"/>
      <c r="DNT1" s="17"/>
      <c r="DNU1" s="17"/>
      <c r="DNV1" s="17"/>
      <c r="DNW1" s="17"/>
      <c r="DNX1" s="17"/>
      <c r="DNY1" s="17"/>
      <c r="DNZ1" s="17"/>
      <c r="DOA1" s="17"/>
      <c r="DOB1" s="17"/>
      <c r="DOC1" s="17"/>
      <c r="DOD1" s="17"/>
      <c r="DOE1" s="17"/>
      <c r="DOF1" s="17"/>
      <c r="DOG1" s="17"/>
      <c r="DOH1" s="17"/>
      <c r="DOI1" s="17"/>
      <c r="DOJ1" s="17"/>
      <c r="DOK1" s="17"/>
      <c r="DOL1" s="17"/>
      <c r="DOM1" s="17"/>
      <c r="DON1" s="17"/>
      <c r="DOO1" s="17"/>
      <c r="DOP1" s="17"/>
      <c r="DOQ1" s="17"/>
      <c r="DOR1" s="17"/>
      <c r="DOS1" s="17"/>
      <c r="DOT1" s="17"/>
      <c r="DOU1" s="17"/>
      <c r="DOV1" s="17"/>
      <c r="DOW1" s="17"/>
      <c r="DOX1" s="17"/>
      <c r="DOY1" s="17"/>
      <c r="DOZ1" s="17"/>
      <c r="DPA1" s="17"/>
      <c r="DPB1" s="17"/>
      <c r="DPC1" s="17"/>
      <c r="DPD1" s="17"/>
      <c r="DPE1" s="17"/>
      <c r="DPF1" s="17"/>
      <c r="DPG1" s="17"/>
      <c r="DPH1" s="17"/>
      <c r="DPI1" s="17"/>
      <c r="DPJ1" s="17"/>
      <c r="DPK1" s="17"/>
      <c r="DPL1" s="17"/>
      <c r="DPM1" s="17"/>
      <c r="DPN1" s="17"/>
      <c r="DPO1" s="17"/>
      <c r="DPP1" s="17"/>
      <c r="DPQ1" s="17"/>
      <c r="DPR1" s="17"/>
      <c r="DPS1" s="17"/>
      <c r="DPT1" s="17"/>
      <c r="DPU1" s="17"/>
      <c r="DPV1" s="17"/>
      <c r="DPW1" s="17"/>
      <c r="DPX1" s="17"/>
      <c r="DPY1" s="17"/>
      <c r="DPZ1" s="17"/>
      <c r="DQA1" s="17"/>
      <c r="DQB1" s="17"/>
      <c r="DQC1" s="17"/>
      <c r="DQD1" s="17"/>
      <c r="DQE1" s="17"/>
      <c r="DQF1" s="17"/>
      <c r="DQG1" s="17"/>
      <c r="DQH1" s="17"/>
      <c r="DQI1" s="17"/>
      <c r="DQJ1" s="17"/>
      <c r="DQK1" s="17"/>
      <c r="DQL1" s="17"/>
      <c r="DQM1" s="17"/>
      <c r="DQN1" s="17"/>
      <c r="DQO1" s="17"/>
      <c r="DQP1" s="17"/>
      <c r="DQQ1" s="17"/>
      <c r="DQR1" s="17"/>
      <c r="DQS1" s="17"/>
      <c r="DQT1" s="17"/>
      <c r="DQU1" s="17"/>
      <c r="DQV1" s="17"/>
      <c r="DQW1" s="17"/>
      <c r="DQX1" s="17"/>
      <c r="DQY1" s="17"/>
      <c r="DQZ1" s="17"/>
      <c r="DRA1" s="17"/>
      <c r="DRB1" s="17"/>
      <c r="DRC1" s="17"/>
      <c r="DRD1" s="17"/>
      <c r="DRE1" s="17"/>
      <c r="DRF1" s="17"/>
      <c r="DRG1" s="17"/>
      <c r="DRH1" s="17"/>
      <c r="DRI1" s="17"/>
      <c r="DRJ1" s="17"/>
      <c r="DRK1" s="17"/>
      <c r="DRL1" s="17"/>
      <c r="DRM1" s="17"/>
      <c r="DRN1" s="17"/>
      <c r="DRO1" s="17"/>
      <c r="DRP1" s="17"/>
      <c r="DRQ1" s="17"/>
      <c r="DRR1" s="17"/>
      <c r="DRS1" s="17"/>
      <c r="DRT1" s="17"/>
      <c r="DRU1" s="17"/>
      <c r="DRV1" s="17"/>
      <c r="DRW1" s="17"/>
      <c r="DRX1" s="17"/>
      <c r="DRY1" s="17"/>
      <c r="DRZ1" s="17"/>
      <c r="DSA1" s="17"/>
      <c r="DSB1" s="17"/>
      <c r="DSC1" s="17"/>
      <c r="DSD1" s="17"/>
      <c r="DSE1" s="17"/>
      <c r="DSF1" s="17"/>
      <c r="DSG1" s="17"/>
      <c r="DSH1" s="17"/>
      <c r="DSI1" s="17"/>
      <c r="DSJ1" s="17"/>
      <c r="DSK1" s="17"/>
      <c r="DSL1" s="17"/>
      <c r="DSM1" s="17"/>
      <c r="DSN1" s="17"/>
      <c r="DSO1" s="17"/>
      <c r="DSP1" s="17"/>
      <c r="DSQ1" s="17"/>
      <c r="DSR1" s="17"/>
      <c r="DSS1" s="17"/>
      <c r="DST1" s="17"/>
      <c r="DSU1" s="17"/>
      <c r="DSV1" s="17"/>
      <c r="DSW1" s="17"/>
      <c r="DSX1" s="17"/>
      <c r="DSY1" s="17"/>
      <c r="DSZ1" s="17"/>
      <c r="DTA1" s="17"/>
      <c r="DTB1" s="17"/>
      <c r="DTC1" s="17"/>
      <c r="DTD1" s="17"/>
      <c r="DTE1" s="17"/>
      <c r="DTF1" s="17"/>
      <c r="DTG1" s="17"/>
      <c r="DTH1" s="17"/>
      <c r="DTI1" s="17"/>
      <c r="DTJ1" s="17"/>
      <c r="DTK1" s="17"/>
      <c r="DTL1" s="17"/>
      <c r="DTM1" s="17"/>
      <c r="DTN1" s="17"/>
      <c r="DTO1" s="17"/>
      <c r="DTP1" s="17"/>
      <c r="DTQ1" s="17"/>
      <c r="DTR1" s="17"/>
      <c r="DTS1" s="17"/>
      <c r="DTT1" s="17"/>
      <c r="DTU1" s="17"/>
      <c r="DTV1" s="17"/>
      <c r="DTW1" s="17"/>
      <c r="DTX1" s="17"/>
      <c r="DTY1" s="17"/>
      <c r="DTZ1" s="17"/>
      <c r="DUA1" s="17"/>
      <c r="DUB1" s="17"/>
      <c r="DUC1" s="17"/>
      <c r="DUD1" s="17"/>
      <c r="DUE1" s="17"/>
      <c r="DUF1" s="17"/>
      <c r="DUG1" s="17"/>
      <c r="DUH1" s="17"/>
      <c r="DUI1" s="17"/>
      <c r="DUJ1" s="17"/>
      <c r="DUK1" s="17"/>
      <c r="DUL1" s="17"/>
      <c r="DUM1" s="17"/>
      <c r="DUN1" s="17"/>
      <c r="DUO1" s="17"/>
      <c r="DUP1" s="17"/>
      <c r="DUQ1" s="17"/>
      <c r="DUR1" s="17"/>
      <c r="DUS1" s="17"/>
      <c r="DUT1" s="17"/>
      <c r="DUU1" s="17"/>
      <c r="DUV1" s="17"/>
      <c r="DUW1" s="17"/>
      <c r="DUX1" s="17"/>
      <c r="DUY1" s="17"/>
      <c r="DUZ1" s="17"/>
      <c r="DVA1" s="17"/>
      <c r="DVB1" s="17"/>
      <c r="DVC1" s="17"/>
      <c r="DVD1" s="17"/>
      <c r="DVE1" s="17"/>
      <c r="DVF1" s="17"/>
      <c r="DVG1" s="17"/>
      <c r="DVH1" s="17"/>
      <c r="DVI1" s="17"/>
      <c r="DVJ1" s="17"/>
      <c r="DVK1" s="17"/>
      <c r="DVL1" s="17"/>
      <c r="DVM1" s="17"/>
      <c r="DVN1" s="17"/>
      <c r="DVO1" s="17"/>
      <c r="DVP1" s="17"/>
      <c r="DVQ1" s="17"/>
      <c r="DVR1" s="17"/>
      <c r="DVS1" s="17"/>
      <c r="DVT1" s="17"/>
      <c r="DVU1" s="17"/>
      <c r="DVV1" s="17"/>
      <c r="DVW1" s="17"/>
      <c r="DVX1" s="17"/>
      <c r="DVY1" s="17"/>
      <c r="DVZ1" s="17"/>
      <c r="DWA1" s="17"/>
      <c r="DWB1" s="17"/>
      <c r="DWC1" s="17"/>
      <c r="DWD1" s="17"/>
      <c r="DWE1" s="17"/>
      <c r="DWF1" s="17"/>
      <c r="DWG1" s="17"/>
      <c r="DWH1" s="17"/>
      <c r="DWI1" s="17"/>
      <c r="DWJ1" s="17"/>
      <c r="DWK1" s="17"/>
      <c r="DWL1" s="17"/>
      <c r="DWM1" s="17"/>
      <c r="DWN1" s="17"/>
      <c r="DWO1" s="17"/>
      <c r="DWP1" s="17"/>
      <c r="DWQ1" s="17"/>
      <c r="DWR1" s="17"/>
      <c r="DWS1" s="17"/>
      <c r="DWT1" s="17"/>
      <c r="DWU1" s="17"/>
      <c r="DWV1" s="17"/>
      <c r="DWW1" s="17"/>
      <c r="DWX1" s="17"/>
      <c r="DWY1" s="17"/>
      <c r="DWZ1" s="17"/>
      <c r="DXA1" s="17"/>
      <c r="DXB1" s="17"/>
      <c r="DXC1" s="17"/>
      <c r="DXD1" s="17"/>
      <c r="DXE1" s="17"/>
      <c r="DXF1" s="17"/>
      <c r="DXG1" s="17"/>
      <c r="DXH1" s="17"/>
      <c r="DXI1" s="17"/>
      <c r="DXJ1" s="17"/>
      <c r="DXK1" s="17"/>
      <c r="DXL1" s="17"/>
      <c r="DXM1" s="17"/>
      <c r="DXN1" s="17"/>
      <c r="DXO1" s="17"/>
      <c r="DXP1" s="17"/>
      <c r="DXQ1" s="17"/>
      <c r="DXR1" s="17"/>
      <c r="DXS1" s="17"/>
      <c r="DXT1" s="17"/>
      <c r="DXU1" s="17"/>
      <c r="DXV1" s="17"/>
      <c r="DXW1" s="17"/>
      <c r="DXX1" s="17"/>
      <c r="DXY1" s="17"/>
      <c r="DXZ1" s="17"/>
      <c r="DYA1" s="17"/>
      <c r="DYB1" s="17"/>
      <c r="DYC1" s="17"/>
      <c r="DYD1" s="17"/>
      <c r="DYE1" s="17"/>
      <c r="DYF1" s="17"/>
      <c r="DYG1" s="17"/>
      <c r="DYH1" s="17"/>
      <c r="DYI1" s="17"/>
      <c r="DYJ1" s="17"/>
      <c r="DYK1" s="17"/>
      <c r="DYL1" s="17"/>
      <c r="DYM1" s="17"/>
      <c r="DYN1" s="17"/>
      <c r="DYO1" s="17"/>
      <c r="DYP1" s="17"/>
      <c r="DYQ1" s="17"/>
      <c r="DYR1" s="17"/>
      <c r="DYS1" s="17"/>
      <c r="DYT1" s="17"/>
      <c r="DYU1" s="17"/>
      <c r="DYV1" s="17"/>
      <c r="DYW1" s="17"/>
      <c r="DYX1" s="17"/>
      <c r="DYY1" s="17"/>
      <c r="DYZ1" s="17"/>
      <c r="DZA1" s="17"/>
      <c r="DZB1" s="17"/>
      <c r="DZC1" s="17"/>
      <c r="DZD1" s="17"/>
      <c r="DZE1" s="17"/>
      <c r="DZF1" s="17"/>
      <c r="DZG1" s="17"/>
      <c r="DZH1" s="17"/>
      <c r="DZI1" s="17"/>
      <c r="DZJ1" s="17"/>
      <c r="DZK1" s="17"/>
      <c r="DZL1" s="17"/>
      <c r="DZM1" s="17"/>
      <c r="DZN1" s="17"/>
      <c r="DZO1" s="17"/>
      <c r="DZP1" s="17"/>
      <c r="DZQ1" s="17"/>
      <c r="DZR1" s="17"/>
      <c r="DZS1" s="17"/>
      <c r="DZT1" s="17"/>
      <c r="DZU1" s="17"/>
      <c r="DZV1" s="17"/>
      <c r="DZW1" s="17"/>
      <c r="DZX1" s="17"/>
      <c r="DZY1" s="17"/>
      <c r="DZZ1" s="17"/>
      <c r="EAA1" s="17"/>
      <c r="EAB1" s="17"/>
      <c r="EAC1" s="17"/>
      <c r="EAD1" s="17"/>
      <c r="EAE1" s="17"/>
      <c r="EAF1" s="17"/>
      <c r="EAG1" s="17"/>
      <c r="EAH1" s="17"/>
      <c r="EAI1" s="17"/>
      <c r="EAJ1" s="17"/>
      <c r="EAK1" s="17"/>
      <c r="EAL1" s="17"/>
      <c r="EAM1" s="17"/>
      <c r="EAN1" s="17"/>
      <c r="EAO1" s="17"/>
      <c r="EAP1" s="17"/>
      <c r="EAQ1" s="17"/>
      <c r="EAR1" s="17"/>
      <c r="EAS1" s="17"/>
      <c r="EAT1" s="17"/>
      <c r="EAU1" s="17"/>
      <c r="EAV1" s="17"/>
      <c r="EAW1" s="17"/>
      <c r="EAX1" s="17"/>
      <c r="EAY1" s="17"/>
      <c r="EAZ1" s="17"/>
      <c r="EBA1" s="17"/>
      <c r="EBB1" s="17"/>
      <c r="EBC1" s="17"/>
      <c r="EBD1" s="17"/>
      <c r="EBE1" s="17"/>
      <c r="EBF1" s="17"/>
      <c r="EBG1" s="17"/>
      <c r="EBH1" s="17"/>
      <c r="EBI1" s="17"/>
      <c r="EBJ1" s="17"/>
      <c r="EBK1" s="17"/>
      <c r="EBL1" s="17"/>
      <c r="EBM1" s="17"/>
      <c r="EBN1" s="17"/>
      <c r="EBO1" s="17"/>
      <c r="EBP1" s="17"/>
      <c r="EBQ1" s="17"/>
      <c r="EBR1" s="17"/>
      <c r="EBS1" s="17"/>
      <c r="EBT1" s="17"/>
      <c r="EBU1" s="17"/>
      <c r="EBV1" s="17"/>
      <c r="EBW1" s="17"/>
      <c r="EBX1" s="17"/>
      <c r="EBY1" s="17"/>
      <c r="EBZ1" s="17"/>
      <c r="ECA1" s="17"/>
      <c r="ECB1" s="17"/>
      <c r="ECC1" s="17"/>
      <c r="ECD1" s="17"/>
      <c r="ECE1" s="17"/>
      <c r="ECF1" s="17"/>
      <c r="ECG1" s="17"/>
      <c r="ECH1" s="17"/>
      <c r="ECI1" s="17"/>
      <c r="ECJ1" s="17"/>
      <c r="ECK1" s="17"/>
      <c r="ECL1" s="17"/>
      <c r="ECM1" s="17"/>
      <c r="ECN1" s="17"/>
      <c r="ECO1" s="17"/>
      <c r="ECP1" s="17"/>
      <c r="ECQ1" s="17"/>
      <c r="ECR1" s="17"/>
      <c r="ECS1" s="17"/>
      <c r="ECT1" s="17"/>
      <c r="ECU1" s="17"/>
      <c r="ECV1" s="17"/>
      <c r="ECW1" s="17"/>
      <c r="ECX1" s="17"/>
      <c r="ECY1" s="17"/>
      <c r="ECZ1" s="17"/>
      <c r="EDA1" s="17"/>
      <c r="EDB1" s="17"/>
      <c r="EDC1" s="17"/>
      <c r="EDD1" s="17"/>
      <c r="EDE1" s="17"/>
      <c r="EDF1" s="17"/>
      <c r="EDG1" s="17"/>
      <c r="EDH1" s="17"/>
      <c r="EDI1" s="17"/>
      <c r="EDJ1" s="17"/>
      <c r="EDK1" s="17"/>
      <c r="EDL1" s="17"/>
      <c r="EDM1" s="17"/>
      <c r="EDN1" s="17"/>
      <c r="EDO1" s="17"/>
      <c r="EDP1" s="17"/>
      <c r="EDQ1" s="17"/>
      <c r="EDR1" s="17"/>
      <c r="EDS1" s="17"/>
      <c r="EDT1" s="17"/>
      <c r="EDU1" s="17"/>
      <c r="EDV1" s="17"/>
      <c r="EDW1" s="17"/>
      <c r="EDX1" s="17"/>
      <c r="EDY1" s="17"/>
      <c r="EDZ1" s="17"/>
      <c r="EEA1" s="17"/>
      <c r="EEB1" s="17"/>
      <c r="EEC1" s="17"/>
      <c r="EED1" s="17"/>
      <c r="EEE1" s="17"/>
      <c r="EEF1" s="17"/>
      <c r="EEG1" s="17"/>
      <c r="EEH1" s="17"/>
      <c r="EEI1" s="17"/>
      <c r="EEJ1" s="17"/>
      <c r="EEK1" s="17"/>
      <c r="EEL1" s="17"/>
      <c r="EEM1" s="17"/>
      <c r="EEN1" s="17"/>
      <c r="EEO1" s="17"/>
      <c r="EEP1" s="17"/>
      <c r="EEQ1" s="17"/>
      <c r="EER1" s="17"/>
      <c r="EES1" s="17"/>
      <c r="EET1" s="17"/>
      <c r="EEU1" s="17"/>
      <c r="EEV1" s="17"/>
      <c r="EEW1" s="17"/>
      <c r="EEX1" s="17"/>
      <c r="EEY1" s="17"/>
      <c r="EEZ1" s="17"/>
      <c r="EFA1" s="17"/>
      <c r="EFB1" s="17"/>
      <c r="EFC1" s="17"/>
      <c r="EFD1" s="17"/>
      <c r="EFE1" s="17"/>
      <c r="EFF1" s="17"/>
      <c r="EFG1" s="17"/>
      <c r="EFH1" s="17"/>
      <c r="EFI1" s="17"/>
      <c r="EFJ1" s="17"/>
      <c r="EFK1" s="17"/>
      <c r="EFL1" s="17"/>
      <c r="EFM1" s="17"/>
      <c r="EFN1" s="17"/>
      <c r="EFO1" s="17"/>
      <c r="EFP1" s="17"/>
      <c r="EFQ1" s="17"/>
      <c r="EFR1" s="17"/>
      <c r="EFS1" s="17"/>
      <c r="EFT1" s="17"/>
      <c r="EFU1" s="17"/>
      <c r="EFV1" s="17"/>
      <c r="EFW1" s="17"/>
      <c r="EFX1" s="17"/>
      <c r="EFY1" s="17"/>
      <c r="EFZ1" s="17"/>
      <c r="EGA1" s="17"/>
      <c r="EGB1" s="17"/>
      <c r="EGC1" s="17"/>
      <c r="EGD1" s="17"/>
      <c r="EGE1" s="17"/>
      <c r="EGF1" s="17"/>
      <c r="EGG1" s="17"/>
      <c r="EGH1" s="17"/>
      <c r="EGI1" s="17"/>
      <c r="EGJ1" s="17"/>
      <c r="EGK1" s="17"/>
      <c r="EGL1" s="17"/>
      <c r="EGM1" s="17"/>
      <c r="EGN1" s="17"/>
      <c r="EGO1" s="17"/>
      <c r="EGP1" s="17"/>
      <c r="EGQ1" s="17"/>
      <c r="EGR1" s="17"/>
      <c r="EGS1" s="17"/>
      <c r="EGT1" s="17"/>
      <c r="EGU1" s="17"/>
      <c r="EGV1" s="17"/>
      <c r="EGW1" s="17"/>
      <c r="EGX1" s="17"/>
      <c r="EGY1" s="17"/>
      <c r="EGZ1" s="17"/>
      <c r="EHA1" s="17"/>
      <c r="EHB1" s="17"/>
      <c r="EHC1" s="17"/>
      <c r="EHD1" s="17"/>
      <c r="EHE1" s="17"/>
      <c r="EHF1" s="17"/>
      <c r="EHG1" s="17"/>
      <c r="EHH1" s="17"/>
      <c r="EHI1" s="17"/>
      <c r="EHJ1" s="17"/>
      <c r="EHK1" s="17"/>
      <c r="EHL1" s="17"/>
      <c r="EHM1" s="17"/>
      <c r="EHN1" s="17"/>
      <c r="EHO1" s="17"/>
      <c r="EHP1" s="17"/>
      <c r="EHQ1" s="17"/>
      <c r="EHR1" s="17"/>
      <c r="EHS1" s="17"/>
      <c r="EHT1" s="17"/>
      <c r="EHU1" s="17"/>
      <c r="EHV1" s="17"/>
      <c r="EHW1" s="17"/>
      <c r="EHX1" s="17"/>
      <c r="EHY1" s="17"/>
      <c r="EHZ1" s="17"/>
      <c r="EIA1" s="17"/>
      <c r="EIB1" s="17"/>
      <c r="EIC1" s="17"/>
      <c r="EID1" s="17"/>
      <c r="EIE1" s="17"/>
      <c r="EIF1" s="17"/>
      <c r="EIG1" s="17"/>
      <c r="EIH1" s="17"/>
      <c r="EII1" s="17"/>
      <c r="EIJ1" s="17"/>
      <c r="EIK1" s="17"/>
      <c r="EIL1" s="17"/>
      <c r="EIM1" s="17"/>
      <c r="EIN1" s="17"/>
      <c r="EIO1" s="17"/>
      <c r="EIP1" s="17"/>
      <c r="EIQ1" s="17"/>
      <c r="EIR1" s="17"/>
      <c r="EIS1" s="17"/>
      <c r="EIT1" s="17"/>
      <c r="EIU1" s="17"/>
      <c r="EIV1" s="17"/>
      <c r="EIW1" s="17"/>
      <c r="EIX1" s="17"/>
      <c r="EIY1" s="17"/>
      <c r="EIZ1" s="17"/>
      <c r="EJA1" s="17"/>
      <c r="EJB1" s="17"/>
      <c r="EJC1" s="17"/>
      <c r="EJD1" s="17"/>
      <c r="EJE1" s="17"/>
      <c r="EJF1" s="17"/>
      <c r="EJG1" s="17"/>
      <c r="EJH1" s="17"/>
      <c r="EJI1" s="17"/>
      <c r="EJJ1" s="17"/>
      <c r="EJK1" s="17"/>
      <c r="EJL1" s="17"/>
      <c r="EJM1" s="17"/>
      <c r="EJN1" s="17"/>
      <c r="EJO1" s="17"/>
      <c r="EJP1" s="17"/>
      <c r="EJQ1" s="17"/>
      <c r="EJR1" s="17"/>
      <c r="EJS1" s="17"/>
      <c r="EJT1" s="17"/>
      <c r="EJU1" s="17"/>
      <c r="EJV1" s="17"/>
      <c r="EJW1" s="17"/>
      <c r="EJX1" s="17"/>
      <c r="EJY1" s="17"/>
      <c r="EJZ1" s="17"/>
      <c r="EKA1" s="17"/>
      <c r="EKB1" s="17"/>
      <c r="EKC1" s="17"/>
      <c r="EKD1" s="17"/>
      <c r="EKE1" s="17"/>
      <c r="EKF1" s="17"/>
      <c r="EKG1" s="17"/>
      <c r="EKH1" s="17"/>
      <c r="EKI1" s="17"/>
      <c r="EKJ1" s="17"/>
      <c r="EKK1" s="17"/>
      <c r="EKL1" s="17"/>
      <c r="EKM1" s="17"/>
      <c r="EKN1" s="17"/>
      <c r="EKO1" s="17"/>
      <c r="EKP1" s="17"/>
      <c r="EKQ1" s="17"/>
      <c r="EKR1" s="17"/>
      <c r="EKS1" s="17"/>
      <c r="EKT1" s="17"/>
      <c r="EKU1" s="17"/>
      <c r="EKV1" s="17"/>
      <c r="EKW1" s="17"/>
      <c r="EKX1" s="17"/>
      <c r="EKY1" s="17"/>
      <c r="EKZ1" s="17"/>
      <c r="ELA1" s="17"/>
      <c r="ELB1" s="17"/>
      <c r="ELC1" s="17"/>
      <c r="ELD1" s="17"/>
      <c r="ELE1" s="17"/>
      <c r="ELF1" s="17"/>
      <c r="ELG1" s="17"/>
      <c r="ELH1" s="17"/>
      <c r="ELI1" s="17"/>
      <c r="ELJ1" s="17"/>
      <c r="ELK1" s="17"/>
      <c r="ELL1" s="17"/>
      <c r="ELM1" s="17"/>
      <c r="ELN1" s="17"/>
      <c r="ELO1" s="17"/>
      <c r="ELP1" s="17"/>
      <c r="ELQ1" s="17"/>
      <c r="ELR1" s="17"/>
      <c r="ELS1" s="17"/>
      <c r="ELT1" s="17"/>
      <c r="ELU1" s="17"/>
      <c r="ELV1" s="17"/>
      <c r="ELW1" s="17"/>
      <c r="ELX1" s="17"/>
      <c r="ELY1" s="17"/>
      <c r="ELZ1" s="17"/>
      <c r="EMA1" s="17"/>
      <c r="EMB1" s="17"/>
      <c r="EMC1" s="17"/>
      <c r="EMD1" s="17"/>
      <c r="EME1" s="17"/>
      <c r="EMF1" s="17"/>
      <c r="EMG1" s="17"/>
      <c r="EMH1" s="17"/>
      <c r="EMI1" s="17"/>
      <c r="EMJ1" s="17"/>
      <c r="EMK1" s="17"/>
      <c r="EML1" s="17"/>
      <c r="EMM1" s="17"/>
      <c r="EMN1" s="17"/>
      <c r="EMO1" s="17"/>
      <c r="EMP1" s="17"/>
      <c r="EMQ1" s="17"/>
      <c r="EMR1" s="17"/>
      <c r="EMS1" s="17"/>
      <c r="EMT1" s="17"/>
      <c r="EMU1" s="17"/>
      <c r="EMV1" s="17"/>
      <c r="EMW1" s="17"/>
      <c r="EMX1" s="17"/>
      <c r="EMY1" s="17"/>
      <c r="EMZ1" s="17"/>
      <c r="ENA1" s="17"/>
      <c r="ENB1" s="17"/>
      <c r="ENC1" s="17"/>
      <c r="END1" s="17"/>
      <c r="ENE1" s="17"/>
      <c r="ENF1" s="17"/>
      <c r="ENG1" s="17"/>
      <c r="ENH1" s="17"/>
      <c r="ENI1" s="17"/>
      <c r="ENJ1" s="17"/>
      <c r="ENK1" s="17"/>
      <c r="ENL1" s="17"/>
      <c r="ENM1" s="17"/>
      <c r="ENN1" s="17"/>
      <c r="ENO1" s="17"/>
      <c r="ENP1" s="17"/>
      <c r="ENQ1" s="17"/>
      <c r="ENR1" s="17"/>
      <c r="ENS1" s="17"/>
      <c r="ENT1" s="17"/>
      <c r="ENU1" s="17"/>
      <c r="ENV1" s="17"/>
      <c r="ENW1" s="17"/>
      <c r="ENX1" s="17"/>
      <c r="ENY1" s="17"/>
      <c r="ENZ1" s="17"/>
      <c r="EOA1" s="17"/>
      <c r="EOB1" s="17"/>
      <c r="EOC1" s="17"/>
      <c r="EOD1" s="17"/>
      <c r="EOE1" s="17"/>
      <c r="EOF1" s="17"/>
      <c r="EOG1" s="17"/>
      <c r="EOH1" s="17"/>
      <c r="EOI1" s="17"/>
      <c r="EOJ1" s="17"/>
      <c r="EOK1" s="17"/>
      <c r="EOL1" s="17"/>
      <c r="EOM1" s="17"/>
      <c r="EON1" s="17"/>
      <c r="EOO1" s="17"/>
      <c r="EOP1" s="17"/>
      <c r="EOQ1" s="17"/>
      <c r="EOR1" s="17"/>
      <c r="EOS1" s="17"/>
      <c r="EOT1" s="17"/>
      <c r="EOU1" s="17"/>
      <c r="EOV1" s="17"/>
      <c r="EOW1" s="17"/>
      <c r="EOX1" s="17"/>
      <c r="EOY1" s="17"/>
      <c r="EOZ1" s="17"/>
      <c r="EPA1" s="17"/>
      <c r="EPB1" s="17"/>
      <c r="EPC1" s="17"/>
      <c r="EPD1" s="17"/>
      <c r="EPE1" s="17"/>
      <c r="EPF1" s="17"/>
      <c r="EPG1" s="17"/>
      <c r="EPH1" s="17"/>
      <c r="EPI1" s="17"/>
      <c r="EPJ1" s="17"/>
      <c r="EPK1" s="17"/>
      <c r="EPL1" s="17"/>
      <c r="EPM1" s="17"/>
      <c r="EPN1" s="17"/>
      <c r="EPO1" s="17"/>
      <c r="EPP1" s="17"/>
      <c r="EPQ1" s="17"/>
      <c r="EPR1" s="17"/>
      <c r="EPS1" s="17"/>
      <c r="EPT1" s="17"/>
      <c r="EPU1" s="17"/>
      <c r="EPV1" s="17"/>
      <c r="EPW1" s="17"/>
      <c r="EPX1" s="17"/>
      <c r="EPY1" s="17"/>
      <c r="EPZ1" s="17"/>
      <c r="EQA1" s="17"/>
      <c r="EQB1" s="17"/>
      <c r="EQC1" s="17"/>
      <c r="EQD1" s="17"/>
      <c r="EQE1" s="17"/>
      <c r="EQF1" s="17"/>
      <c r="EQG1" s="17"/>
      <c r="EQH1" s="17"/>
      <c r="EQI1" s="17"/>
      <c r="EQJ1" s="17"/>
      <c r="EQK1" s="17"/>
      <c r="EQL1" s="17"/>
      <c r="EQM1" s="17"/>
      <c r="EQN1" s="17"/>
      <c r="EQO1" s="17"/>
      <c r="EQP1" s="17"/>
      <c r="EQQ1" s="17"/>
      <c r="EQR1" s="17"/>
      <c r="EQS1" s="17"/>
      <c r="EQT1" s="17"/>
      <c r="EQU1" s="17"/>
      <c r="EQV1" s="17"/>
      <c r="EQW1" s="17"/>
      <c r="EQX1" s="17"/>
      <c r="EQY1" s="17"/>
      <c r="EQZ1" s="17"/>
      <c r="ERA1" s="17"/>
      <c r="ERB1" s="17"/>
      <c r="ERC1" s="17"/>
      <c r="ERD1" s="17"/>
      <c r="ERE1" s="17"/>
      <c r="ERF1" s="17"/>
      <c r="ERG1" s="17"/>
      <c r="ERH1" s="17"/>
      <c r="ERI1" s="17"/>
      <c r="ERJ1" s="17"/>
      <c r="ERK1" s="17"/>
      <c r="ERL1" s="17"/>
      <c r="ERM1" s="17"/>
      <c r="ERN1" s="17"/>
      <c r="ERO1" s="17"/>
      <c r="ERP1" s="17"/>
      <c r="ERQ1" s="17"/>
      <c r="ERR1" s="17"/>
      <c r="ERS1" s="17"/>
      <c r="ERT1" s="17"/>
      <c r="ERU1" s="17"/>
      <c r="ERV1" s="17"/>
      <c r="ERW1" s="17"/>
      <c r="ERX1" s="17"/>
      <c r="ERY1" s="17"/>
      <c r="ERZ1" s="17"/>
      <c r="ESA1" s="17"/>
      <c r="ESB1" s="17"/>
      <c r="ESC1" s="17"/>
      <c r="ESD1" s="17"/>
      <c r="ESE1" s="17"/>
      <c r="ESF1" s="17"/>
      <c r="ESG1" s="17"/>
      <c r="ESH1" s="17"/>
      <c r="ESI1" s="17"/>
      <c r="ESJ1" s="17"/>
      <c r="ESK1" s="17"/>
      <c r="ESL1" s="17"/>
      <c r="ESM1" s="17"/>
      <c r="ESN1" s="17"/>
      <c r="ESO1" s="17"/>
      <c r="ESP1" s="17"/>
      <c r="ESQ1" s="17"/>
      <c r="ESR1" s="17"/>
      <c r="ESS1" s="17"/>
      <c r="EST1" s="17"/>
      <c r="ESU1" s="17"/>
      <c r="ESV1" s="17"/>
      <c r="ESW1" s="17"/>
      <c r="ESX1" s="17"/>
      <c r="ESY1" s="17"/>
      <c r="ESZ1" s="17"/>
      <c r="ETA1" s="17"/>
      <c r="ETB1" s="17"/>
      <c r="ETC1" s="17"/>
      <c r="ETD1" s="17"/>
      <c r="ETE1" s="17"/>
      <c r="ETF1" s="17"/>
      <c r="ETG1" s="17"/>
      <c r="ETH1" s="17"/>
      <c r="ETI1" s="17"/>
      <c r="ETJ1" s="17"/>
      <c r="ETK1" s="17"/>
      <c r="ETL1" s="17"/>
      <c r="ETM1" s="17"/>
      <c r="ETN1" s="17"/>
      <c r="ETO1" s="17"/>
      <c r="ETP1" s="17"/>
      <c r="ETQ1" s="17"/>
      <c r="ETR1" s="17"/>
      <c r="ETS1" s="17"/>
      <c r="ETT1" s="17"/>
      <c r="ETU1" s="17"/>
      <c r="ETV1" s="17"/>
      <c r="ETW1" s="17"/>
      <c r="ETX1" s="17"/>
      <c r="ETY1" s="17"/>
      <c r="ETZ1" s="17"/>
      <c r="EUA1" s="17"/>
      <c r="EUB1" s="17"/>
      <c r="EUC1" s="17"/>
      <c r="EUD1" s="17"/>
      <c r="EUE1" s="17"/>
      <c r="EUF1" s="17"/>
      <c r="EUG1" s="17"/>
      <c r="EUH1" s="17"/>
      <c r="EUI1" s="17"/>
      <c r="EUJ1" s="17"/>
      <c r="EUK1" s="17"/>
      <c r="EUL1" s="17"/>
      <c r="EUM1" s="17"/>
      <c r="EUN1" s="17"/>
      <c r="EUO1" s="17"/>
      <c r="EUP1" s="17"/>
      <c r="EUQ1" s="17"/>
      <c r="EUR1" s="17"/>
      <c r="EUS1" s="17"/>
      <c r="EUT1" s="17"/>
      <c r="EUU1" s="17"/>
      <c r="EUV1" s="17"/>
      <c r="EUW1" s="17"/>
      <c r="EUX1" s="17"/>
      <c r="EUY1" s="17"/>
      <c r="EUZ1" s="17"/>
      <c r="EVA1" s="17"/>
      <c r="EVB1" s="17"/>
      <c r="EVC1" s="17"/>
      <c r="EVD1" s="17"/>
      <c r="EVE1" s="17"/>
      <c r="EVF1" s="17"/>
      <c r="EVG1" s="17"/>
      <c r="EVH1" s="17"/>
      <c r="EVI1" s="17"/>
      <c r="EVJ1" s="17"/>
      <c r="EVK1" s="17"/>
      <c r="EVL1" s="17"/>
      <c r="EVM1" s="17"/>
      <c r="EVN1" s="17"/>
      <c r="EVO1" s="17"/>
      <c r="EVP1" s="17"/>
      <c r="EVQ1" s="17"/>
      <c r="EVR1" s="17"/>
      <c r="EVS1" s="17"/>
      <c r="EVT1" s="17"/>
      <c r="EVU1" s="17"/>
      <c r="EVV1" s="17"/>
      <c r="EVW1" s="17"/>
      <c r="EVX1" s="17"/>
      <c r="EVY1" s="17"/>
      <c r="EVZ1" s="17"/>
      <c r="EWA1" s="17"/>
      <c r="EWB1" s="17"/>
      <c r="EWC1" s="17"/>
      <c r="EWD1" s="17"/>
      <c r="EWE1" s="17"/>
      <c r="EWF1" s="17"/>
      <c r="EWG1" s="17"/>
      <c r="EWH1" s="17"/>
      <c r="EWI1" s="17"/>
      <c r="EWJ1" s="17"/>
      <c r="EWK1" s="17"/>
      <c r="EWL1" s="17"/>
      <c r="EWM1" s="17"/>
      <c r="EWN1" s="17"/>
      <c r="EWO1" s="17"/>
      <c r="EWP1" s="17"/>
      <c r="EWQ1" s="17"/>
      <c r="EWR1" s="17"/>
      <c r="EWS1" s="17"/>
      <c r="EWT1" s="17"/>
      <c r="EWU1" s="17"/>
      <c r="EWV1" s="17"/>
      <c r="EWW1" s="17"/>
      <c r="EWX1" s="17"/>
      <c r="EWY1" s="17"/>
      <c r="EWZ1" s="17"/>
      <c r="EXA1" s="17"/>
      <c r="EXB1" s="17"/>
      <c r="EXC1" s="17"/>
      <c r="EXD1" s="17"/>
      <c r="EXE1" s="17"/>
      <c r="EXF1" s="17"/>
      <c r="EXG1" s="17"/>
      <c r="EXH1" s="17"/>
      <c r="EXI1" s="17"/>
      <c r="EXJ1" s="17"/>
      <c r="EXK1" s="17"/>
      <c r="EXL1" s="17"/>
      <c r="EXM1" s="17"/>
      <c r="EXN1" s="17"/>
      <c r="EXO1" s="17"/>
      <c r="EXP1" s="17"/>
      <c r="EXQ1" s="17"/>
      <c r="EXR1" s="17"/>
      <c r="EXS1" s="17"/>
      <c r="EXT1" s="17"/>
      <c r="EXU1" s="17"/>
      <c r="EXV1" s="17"/>
      <c r="EXW1" s="17"/>
      <c r="EXX1" s="17"/>
      <c r="EXY1" s="17"/>
      <c r="EXZ1" s="17"/>
      <c r="EYA1" s="17"/>
      <c r="EYB1" s="17"/>
      <c r="EYC1" s="17"/>
      <c r="EYD1" s="17"/>
      <c r="EYE1" s="17"/>
      <c r="EYF1" s="17"/>
      <c r="EYG1" s="17"/>
      <c r="EYH1" s="17"/>
      <c r="EYI1" s="17"/>
      <c r="EYJ1" s="17"/>
      <c r="EYK1" s="17"/>
      <c r="EYL1" s="17"/>
      <c r="EYM1" s="17"/>
      <c r="EYN1" s="17"/>
      <c r="EYO1" s="17"/>
      <c r="EYP1" s="17"/>
      <c r="EYQ1" s="17"/>
      <c r="EYR1" s="17"/>
      <c r="EYS1" s="17"/>
      <c r="EYT1" s="17"/>
      <c r="EYU1" s="17"/>
      <c r="EYV1" s="17"/>
      <c r="EYW1" s="17"/>
      <c r="EYX1" s="17"/>
      <c r="EYY1" s="17"/>
      <c r="EYZ1" s="17"/>
      <c r="EZA1" s="17"/>
      <c r="EZB1" s="17"/>
      <c r="EZC1" s="17"/>
      <c r="EZD1" s="17"/>
      <c r="EZE1" s="17"/>
      <c r="EZF1" s="17"/>
      <c r="EZG1" s="17"/>
      <c r="EZH1" s="17"/>
      <c r="EZI1" s="17"/>
      <c r="EZJ1" s="17"/>
      <c r="EZK1" s="17"/>
      <c r="EZL1" s="17"/>
      <c r="EZM1" s="17"/>
      <c r="EZN1" s="17"/>
      <c r="EZO1" s="17"/>
      <c r="EZP1" s="17"/>
      <c r="EZQ1" s="17"/>
      <c r="EZR1" s="17"/>
      <c r="EZS1" s="17"/>
      <c r="EZT1" s="17"/>
      <c r="EZU1" s="17"/>
      <c r="EZV1" s="17"/>
      <c r="EZW1" s="17"/>
      <c r="EZX1" s="17"/>
      <c r="EZY1" s="17"/>
      <c r="EZZ1" s="17"/>
      <c r="FAA1" s="17"/>
      <c r="FAB1" s="17"/>
      <c r="FAC1" s="17"/>
      <c r="FAD1" s="17"/>
      <c r="FAE1" s="17"/>
      <c r="FAF1" s="17"/>
      <c r="FAG1" s="17"/>
      <c r="FAH1" s="17"/>
      <c r="FAI1" s="17"/>
      <c r="FAJ1" s="17"/>
      <c r="FAK1" s="17"/>
      <c r="FAL1" s="17"/>
      <c r="FAM1" s="17"/>
      <c r="FAN1" s="17"/>
      <c r="FAO1" s="17"/>
      <c r="FAP1" s="17"/>
      <c r="FAQ1" s="17"/>
      <c r="FAR1" s="17"/>
      <c r="FAS1" s="17"/>
      <c r="FAT1" s="17"/>
      <c r="FAU1" s="17"/>
      <c r="FAV1" s="17"/>
      <c r="FAW1" s="17"/>
      <c r="FAX1" s="17"/>
      <c r="FAY1" s="17"/>
      <c r="FAZ1" s="17"/>
      <c r="FBA1" s="17"/>
      <c r="FBB1" s="17"/>
      <c r="FBC1" s="17"/>
      <c r="FBD1" s="17"/>
      <c r="FBE1" s="17"/>
      <c r="FBF1" s="17"/>
      <c r="FBG1" s="17"/>
      <c r="FBH1" s="17"/>
      <c r="FBI1" s="17"/>
      <c r="FBJ1" s="17"/>
      <c r="FBK1" s="17"/>
      <c r="FBL1" s="17"/>
      <c r="FBM1" s="17"/>
      <c r="FBN1" s="17"/>
      <c r="FBO1" s="17"/>
      <c r="FBP1" s="17"/>
      <c r="FBQ1" s="17"/>
      <c r="FBR1" s="17"/>
      <c r="FBS1" s="17"/>
      <c r="FBT1" s="17"/>
      <c r="FBU1" s="17"/>
      <c r="FBV1" s="17"/>
      <c r="FBW1" s="17"/>
      <c r="FBX1" s="17"/>
      <c r="FBY1" s="17"/>
      <c r="FBZ1" s="17"/>
      <c r="FCA1" s="17"/>
      <c r="FCB1" s="17"/>
      <c r="FCC1" s="17"/>
      <c r="FCD1" s="17"/>
      <c r="FCE1" s="17"/>
      <c r="FCF1" s="17"/>
      <c r="FCG1" s="17"/>
      <c r="FCH1" s="17"/>
      <c r="FCI1" s="17"/>
      <c r="FCJ1" s="17"/>
      <c r="FCK1" s="17"/>
      <c r="FCL1" s="17"/>
      <c r="FCM1" s="17"/>
      <c r="FCN1" s="17"/>
      <c r="FCO1" s="17"/>
      <c r="FCP1" s="17"/>
      <c r="FCQ1" s="17"/>
      <c r="FCR1" s="17"/>
      <c r="FCS1" s="17"/>
      <c r="FCT1" s="17"/>
      <c r="FCU1" s="17"/>
      <c r="FCV1" s="17"/>
      <c r="FCW1" s="17"/>
      <c r="FCX1" s="17"/>
      <c r="FCY1" s="17"/>
      <c r="FCZ1" s="17"/>
      <c r="FDA1" s="17"/>
      <c r="FDB1" s="17"/>
      <c r="FDC1" s="17"/>
      <c r="FDD1" s="17"/>
      <c r="FDE1" s="17"/>
      <c r="FDF1" s="17"/>
      <c r="FDG1" s="17"/>
      <c r="FDH1" s="17"/>
      <c r="FDI1" s="17"/>
      <c r="FDJ1" s="17"/>
      <c r="FDK1" s="17"/>
      <c r="FDL1" s="17"/>
      <c r="FDM1" s="17"/>
      <c r="FDN1" s="17"/>
      <c r="FDO1" s="17"/>
      <c r="FDP1" s="17"/>
      <c r="FDQ1" s="17"/>
      <c r="FDR1" s="17"/>
      <c r="FDS1" s="17"/>
      <c r="FDT1" s="17"/>
      <c r="FDU1" s="17"/>
      <c r="FDV1" s="17"/>
      <c r="FDW1" s="17"/>
      <c r="FDX1" s="17"/>
      <c r="FDY1" s="17"/>
      <c r="FDZ1" s="17"/>
      <c r="FEA1" s="17"/>
      <c r="FEB1" s="17"/>
      <c r="FEC1" s="17"/>
      <c r="FED1" s="17"/>
      <c r="FEE1" s="17"/>
      <c r="FEF1" s="17"/>
      <c r="FEG1" s="17"/>
      <c r="FEH1" s="17"/>
      <c r="FEI1" s="17"/>
      <c r="FEJ1" s="17"/>
      <c r="FEK1" s="17"/>
      <c r="FEL1" s="17"/>
      <c r="FEM1" s="17"/>
      <c r="FEN1" s="17"/>
      <c r="FEO1" s="17"/>
      <c r="FEP1" s="17"/>
      <c r="FEQ1" s="17"/>
      <c r="FER1" s="17"/>
      <c r="FES1" s="17"/>
      <c r="FET1" s="17"/>
      <c r="FEU1" s="17"/>
      <c r="FEV1" s="17"/>
      <c r="FEW1" s="17"/>
      <c r="FEX1" s="17"/>
      <c r="FEY1" s="17"/>
      <c r="FEZ1" s="17"/>
      <c r="FFA1" s="17"/>
      <c r="FFB1" s="17"/>
      <c r="FFC1" s="17"/>
      <c r="FFD1" s="17"/>
      <c r="FFE1" s="17"/>
      <c r="FFF1" s="17"/>
      <c r="FFG1" s="17"/>
      <c r="FFH1" s="17"/>
      <c r="FFI1" s="17"/>
      <c r="FFJ1" s="17"/>
      <c r="FFK1" s="17"/>
      <c r="FFL1" s="17"/>
      <c r="FFM1" s="17"/>
      <c r="FFN1" s="17"/>
      <c r="FFO1" s="17"/>
      <c r="FFP1" s="17"/>
      <c r="FFQ1" s="17"/>
      <c r="FFR1" s="17"/>
      <c r="FFS1" s="17"/>
      <c r="FFT1" s="17"/>
      <c r="FFU1" s="17"/>
      <c r="FFV1" s="17"/>
      <c r="FFW1" s="17"/>
      <c r="FFX1" s="17"/>
      <c r="FFY1" s="17"/>
      <c r="FFZ1" s="17"/>
      <c r="FGA1" s="17"/>
      <c r="FGB1" s="17"/>
      <c r="FGC1" s="17"/>
      <c r="FGD1" s="17"/>
      <c r="FGE1" s="17"/>
      <c r="FGF1" s="17"/>
      <c r="FGG1" s="17"/>
      <c r="FGH1" s="17"/>
      <c r="FGI1" s="17"/>
      <c r="FGJ1" s="17"/>
      <c r="FGK1" s="17"/>
      <c r="FGL1" s="17"/>
      <c r="FGM1" s="17"/>
      <c r="FGN1" s="17"/>
      <c r="FGO1" s="17"/>
      <c r="FGP1" s="17"/>
      <c r="FGQ1" s="17"/>
      <c r="FGR1" s="17"/>
      <c r="FGS1" s="17"/>
      <c r="FGT1" s="17"/>
      <c r="FGU1" s="17"/>
      <c r="FGV1" s="17"/>
      <c r="FGW1" s="17"/>
      <c r="FGX1" s="17"/>
      <c r="FGY1" s="17"/>
      <c r="FGZ1" s="17"/>
      <c r="FHA1" s="17"/>
      <c r="FHB1" s="17"/>
      <c r="FHC1" s="17"/>
      <c r="FHD1" s="17"/>
      <c r="FHE1" s="17"/>
      <c r="FHF1" s="17"/>
      <c r="FHG1" s="17"/>
      <c r="FHH1" s="17"/>
      <c r="FHI1" s="17"/>
      <c r="FHJ1" s="17"/>
      <c r="FHK1" s="17"/>
      <c r="FHL1" s="17"/>
      <c r="FHM1" s="17"/>
      <c r="FHN1" s="17"/>
      <c r="FHO1" s="17"/>
      <c r="FHP1" s="17"/>
      <c r="FHQ1" s="17"/>
      <c r="FHR1" s="17"/>
      <c r="FHS1" s="17"/>
      <c r="FHT1" s="17"/>
      <c r="FHU1" s="17"/>
      <c r="FHV1" s="17"/>
      <c r="FHW1" s="17"/>
      <c r="FHX1" s="17"/>
      <c r="FHY1" s="17"/>
      <c r="FHZ1" s="17"/>
      <c r="FIA1" s="17"/>
      <c r="FIB1" s="17"/>
      <c r="FIC1" s="17"/>
      <c r="FID1" s="17"/>
      <c r="FIE1" s="17"/>
      <c r="FIF1" s="17"/>
      <c r="FIG1" s="17"/>
      <c r="FIH1" s="17"/>
      <c r="FII1" s="17"/>
      <c r="FIJ1" s="17"/>
      <c r="FIK1" s="17"/>
      <c r="FIL1" s="17"/>
      <c r="FIM1" s="17"/>
      <c r="FIN1" s="17"/>
      <c r="FIO1" s="17"/>
      <c r="FIP1" s="17"/>
      <c r="FIQ1" s="17"/>
      <c r="FIR1" s="17"/>
      <c r="FIS1" s="17"/>
      <c r="FIT1" s="17"/>
      <c r="FIU1" s="17"/>
      <c r="FIV1" s="17"/>
      <c r="FIW1" s="17"/>
      <c r="FIX1" s="17"/>
      <c r="FIY1" s="17"/>
      <c r="FIZ1" s="17"/>
      <c r="FJA1" s="17"/>
      <c r="FJB1" s="17"/>
      <c r="FJC1" s="17"/>
      <c r="FJD1" s="17"/>
      <c r="FJE1" s="17"/>
      <c r="FJF1" s="17"/>
      <c r="FJG1" s="17"/>
      <c r="FJH1" s="17"/>
      <c r="FJI1" s="17"/>
      <c r="FJJ1" s="17"/>
      <c r="FJK1" s="17"/>
      <c r="FJL1" s="17"/>
      <c r="FJM1" s="17"/>
      <c r="FJN1" s="17"/>
      <c r="FJO1" s="17"/>
      <c r="FJP1" s="17"/>
      <c r="FJQ1" s="17"/>
      <c r="FJR1" s="17"/>
      <c r="FJS1" s="17"/>
      <c r="FJT1" s="17"/>
      <c r="FJU1" s="17"/>
      <c r="FJV1" s="17"/>
      <c r="FJW1" s="17"/>
      <c r="FJX1" s="17"/>
      <c r="FJY1" s="17"/>
      <c r="FJZ1" s="17"/>
      <c r="FKA1" s="17"/>
      <c r="FKB1" s="17"/>
      <c r="FKC1" s="17"/>
      <c r="FKD1" s="17"/>
      <c r="FKE1" s="17"/>
      <c r="FKF1" s="17"/>
      <c r="FKG1" s="17"/>
      <c r="FKH1" s="17"/>
      <c r="FKI1" s="17"/>
      <c r="FKJ1" s="17"/>
      <c r="FKK1" s="17"/>
      <c r="FKL1" s="17"/>
      <c r="FKM1" s="17"/>
      <c r="FKN1" s="17"/>
      <c r="FKO1" s="17"/>
      <c r="FKP1" s="17"/>
      <c r="FKQ1" s="17"/>
      <c r="FKR1" s="17"/>
      <c r="FKS1" s="17"/>
      <c r="FKT1" s="17"/>
      <c r="FKU1" s="17"/>
      <c r="FKV1" s="17"/>
      <c r="FKW1" s="17"/>
      <c r="FKX1" s="17"/>
      <c r="FKY1" s="17"/>
      <c r="FKZ1" s="17"/>
      <c r="FLA1" s="17"/>
      <c r="FLB1" s="17"/>
      <c r="FLC1" s="17"/>
      <c r="FLD1" s="17"/>
      <c r="FLE1" s="17"/>
      <c r="FLF1" s="17"/>
      <c r="FLG1" s="17"/>
      <c r="FLH1" s="17"/>
      <c r="FLI1" s="17"/>
      <c r="FLJ1" s="17"/>
      <c r="FLK1" s="17"/>
      <c r="FLL1" s="17"/>
      <c r="FLM1" s="17"/>
      <c r="FLN1" s="17"/>
      <c r="FLO1" s="17"/>
      <c r="FLP1" s="17"/>
      <c r="FLQ1" s="17"/>
      <c r="FLR1" s="17"/>
      <c r="FLS1" s="17"/>
      <c r="FLT1" s="17"/>
      <c r="FLU1" s="17"/>
      <c r="FLV1" s="17"/>
      <c r="FLW1" s="17"/>
      <c r="FLX1" s="17"/>
      <c r="FLY1" s="17"/>
      <c r="FLZ1" s="17"/>
      <c r="FMA1" s="17"/>
      <c r="FMB1" s="17"/>
      <c r="FMC1" s="17"/>
      <c r="FMD1" s="17"/>
      <c r="FME1" s="17"/>
      <c r="FMF1" s="17"/>
      <c r="FMG1" s="17"/>
      <c r="FMH1" s="17"/>
      <c r="FMI1" s="17"/>
      <c r="FMJ1" s="17"/>
      <c r="FMK1" s="17"/>
      <c r="FML1" s="17"/>
      <c r="FMM1" s="17"/>
      <c r="FMN1" s="17"/>
      <c r="FMO1" s="17"/>
      <c r="FMP1" s="17"/>
      <c r="FMQ1" s="17"/>
      <c r="FMR1" s="17"/>
      <c r="FMS1" s="17"/>
      <c r="FMT1" s="17"/>
      <c r="FMU1" s="17"/>
      <c r="FMV1" s="17"/>
      <c r="FMW1" s="17"/>
      <c r="FMX1" s="17"/>
      <c r="FMY1" s="17"/>
      <c r="FMZ1" s="17"/>
      <c r="FNA1" s="17"/>
      <c r="FNB1" s="17"/>
      <c r="FNC1" s="17"/>
      <c r="FND1" s="17"/>
      <c r="FNE1" s="17"/>
      <c r="FNF1" s="17"/>
      <c r="FNG1" s="17"/>
      <c r="FNH1" s="17"/>
      <c r="FNI1" s="17"/>
      <c r="FNJ1" s="17"/>
      <c r="FNK1" s="17"/>
      <c r="FNL1" s="17"/>
      <c r="FNM1" s="17"/>
      <c r="FNN1" s="17"/>
      <c r="FNO1" s="17"/>
      <c r="FNP1" s="17"/>
      <c r="FNQ1" s="17"/>
      <c r="FNR1" s="17"/>
      <c r="FNS1" s="17"/>
      <c r="FNT1" s="17"/>
      <c r="FNU1" s="17"/>
      <c r="FNV1" s="17"/>
      <c r="FNW1" s="17"/>
      <c r="FNX1" s="17"/>
      <c r="FNY1" s="17"/>
      <c r="FNZ1" s="17"/>
      <c r="FOA1" s="17"/>
      <c r="FOB1" s="17"/>
      <c r="FOC1" s="17"/>
      <c r="FOD1" s="17"/>
      <c r="FOE1" s="17"/>
      <c r="FOF1" s="17"/>
      <c r="FOG1" s="17"/>
      <c r="FOH1" s="17"/>
      <c r="FOI1" s="17"/>
      <c r="FOJ1" s="17"/>
      <c r="FOK1" s="17"/>
      <c r="FOL1" s="17"/>
      <c r="FOM1" s="17"/>
      <c r="FON1" s="17"/>
      <c r="FOO1" s="17"/>
      <c r="FOP1" s="17"/>
      <c r="FOQ1" s="17"/>
      <c r="FOR1" s="17"/>
      <c r="FOS1" s="17"/>
      <c r="FOT1" s="17"/>
      <c r="FOU1" s="17"/>
      <c r="FOV1" s="17"/>
      <c r="FOW1" s="17"/>
      <c r="FOX1" s="17"/>
      <c r="FOY1" s="17"/>
      <c r="FOZ1" s="17"/>
      <c r="FPA1" s="17"/>
      <c r="FPB1" s="17"/>
      <c r="FPC1" s="17"/>
      <c r="FPD1" s="17"/>
      <c r="FPE1" s="17"/>
      <c r="FPF1" s="17"/>
      <c r="FPG1" s="17"/>
      <c r="FPH1" s="17"/>
      <c r="FPI1" s="17"/>
      <c r="FPJ1" s="17"/>
      <c r="FPK1" s="17"/>
      <c r="FPL1" s="17"/>
      <c r="FPM1" s="17"/>
      <c r="FPN1" s="17"/>
      <c r="FPO1" s="17"/>
      <c r="FPP1" s="17"/>
      <c r="FPQ1" s="17"/>
      <c r="FPR1" s="17"/>
      <c r="FPS1" s="17"/>
      <c r="FPT1" s="17"/>
      <c r="FPU1" s="17"/>
      <c r="FPV1" s="17"/>
      <c r="FPW1" s="17"/>
      <c r="FPX1" s="17"/>
      <c r="FPY1" s="17"/>
      <c r="FPZ1" s="17"/>
      <c r="FQA1" s="17"/>
      <c r="FQB1" s="17"/>
      <c r="FQC1" s="17"/>
      <c r="FQD1" s="17"/>
      <c r="FQE1" s="17"/>
      <c r="FQF1" s="17"/>
      <c r="FQG1" s="17"/>
      <c r="FQH1" s="17"/>
      <c r="FQI1" s="17"/>
      <c r="FQJ1" s="17"/>
      <c r="FQK1" s="17"/>
      <c r="FQL1" s="17"/>
      <c r="FQM1" s="17"/>
      <c r="FQN1" s="17"/>
      <c r="FQO1" s="17"/>
      <c r="FQP1" s="17"/>
      <c r="FQQ1" s="17"/>
      <c r="FQR1" s="17"/>
      <c r="FQS1" s="17"/>
      <c r="FQT1" s="17"/>
      <c r="FQU1" s="17"/>
      <c r="FQV1" s="17"/>
      <c r="FQW1" s="17"/>
      <c r="FQX1" s="17"/>
      <c r="FQY1" s="17"/>
      <c r="FQZ1" s="17"/>
      <c r="FRA1" s="17"/>
      <c r="FRB1" s="17"/>
      <c r="FRC1" s="17"/>
      <c r="FRD1" s="17"/>
      <c r="FRE1" s="17"/>
      <c r="FRF1" s="17"/>
      <c r="FRG1" s="17"/>
      <c r="FRH1" s="17"/>
      <c r="FRI1" s="17"/>
      <c r="FRJ1" s="17"/>
      <c r="FRK1" s="17"/>
      <c r="FRL1" s="17"/>
      <c r="FRM1" s="17"/>
      <c r="FRN1" s="17"/>
      <c r="FRO1" s="17"/>
      <c r="FRP1" s="17"/>
      <c r="FRQ1" s="17"/>
      <c r="FRR1" s="17"/>
      <c r="FRS1" s="17"/>
      <c r="FRT1" s="17"/>
      <c r="FRU1" s="17"/>
      <c r="FRV1" s="17"/>
      <c r="FRW1" s="17"/>
      <c r="FRX1" s="17"/>
      <c r="FRY1" s="17"/>
      <c r="FRZ1" s="17"/>
      <c r="FSA1" s="17"/>
      <c r="FSB1" s="17"/>
      <c r="FSC1" s="17"/>
      <c r="FSD1" s="17"/>
      <c r="FSE1" s="17"/>
      <c r="FSF1" s="17"/>
      <c r="FSG1" s="17"/>
      <c r="FSH1" s="17"/>
      <c r="FSI1" s="17"/>
      <c r="FSJ1" s="17"/>
      <c r="FSK1" s="17"/>
      <c r="FSL1" s="17"/>
      <c r="FSM1" s="17"/>
      <c r="FSN1" s="17"/>
      <c r="FSO1" s="17"/>
      <c r="FSP1" s="17"/>
      <c r="FSQ1" s="17"/>
      <c r="FSR1" s="17"/>
      <c r="FSS1" s="17"/>
      <c r="FST1" s="17"/>
      <c r="FSU1" s="17"/>
      <c r="FSV1" s="17"/>
      <c r="FSW1" s="17"/>
      <c r="FSX1" s="17"/>
      <c r="FSY1" s="17"/>
      <c r="FSZ1" s="17"/>
      <c r="FTA1" s="17"/>
      <c r="FTB1" s="17"/>
      <c r="FTC1" s="17"/>
      <c r="FTD1" s="17"/>
      <c r="FTE1" s="17"/>
      <c r="FTF1" s="17"/>
      <c r="FTG1" s="17"/>
      <c r="FTH1" s="17"/>
      <c r="FTI1" s="17"/>
      <c r="FTJ1" s="17"/>
      <c r="FTK1" s="17"/>
      <c r="FTL1" s="17"/>
      <c r="FTM1" s="17"/>
      <c r="FTN1" s="17"/>
      <c r="FTO1" s="17"/>
      <c r="FTP1" s="17"/>
      <c r="FTQ1" s="17"/>
      <c r="FTR1" s="17"/>
      <c r="FTS1" s="17"/>
      <c r="FTT1" s="17"/>
      <c r="FTU1" s="17"/>
      <c r="FTV1" s="17"/>
      <c r="FTW1" s="17"/>
      <c r="FTX1" s="17"/>
      <c r="FTY1" s="17"/>
      <c r="FTZ1" s="17"/>
      <c r="FUA1" s="17"/>
      <c r="FUB1" s="17"/>
      <c r="FUC1" s="17"/>
      <c r="FUD1" s="17"/>
      <c r="FUE1" s="17"/>
      <c r="FUF1" s="17"/>
      <c r="FUG1" s="17"/>
      <c r="FUH1" s="17"/>
      <c r="FUI1" s="17"/>
      <c r="FUJ1" s="17"/>
      <c r="FUK1" s="17"/>
      <c r="FUL1" s="17"/>
      <c r="FUM1" s="17"/>
      <c r="FUN1" s="17"/>
      <c r="FUO1" s="17"/>
      <c r="FUP1" s="17"/>
      <c r="FUQ1" s="17"/>
      <c r="FUR1" s="17"/>
      <c r="FUS1" s="17"/>
      <c r="FUT1" s="17"/>
      <c r="FUU1" s="17"/>
      <c r="FUV1" s="17"/>
      <c r="FUW1" s="17"/>
      <c r="FUX1" s="17"/>
      <c r="FUY1" s="17"/>
      <c r="FUZ1" s="17"/>
      <c r="FVA1" s="17"/>
      <c r="FVB1" s="17"/>
      <c r="FVC1" s="17"/>
      <c r="FVD1" s="17"/>
      <c r="FVE1" s="17"/>
      <c r="FVF1" s="17"/>
      <c r="FVG1" s="17"/>
      <c r="FVH1" s="17"/>
      <c r="FVI1" s="17"/>
      <c r="FVJ1" s="17"/>
      <c r="FVK1" s="17"/>
      <c r="FVL1" s="17"/>
      <c r="FVM1" s="17"/>
      <c r="FVN1" s="17"/>
      <c r="FVO1" s="17"/>
      <c r="FVP1" s="17"/>
      <c r="FVQ1" s="17"/>
      <c r="FVR1" s="17"/>
      <c r="FVS1" s="17"/>
      <c r="FVT1" s="17"/>
      <c r="FVU1" s="17"/>
      <c r="FVV1" s="17"/>
      <c r="FVW1" s="17"/>
      <c r="FVX1" s="17"/>
      <c r="FVY1" s="17"/>
      <c r="FVZ1" s="17"/>
      <c r="FWA1" s="17"/>
      <c r="FWB1" s="17"/>
      <c r="FWC1" s="17"/>
      <c r="FWD1" s="17"/>
      <c r="FWE1" s="17"/>
      <c r="FWF1" s="17"/>
      <c r="FWG1" s="17"/>
      <c r="FWH1" s="17"/>
      <c r="FWI1" s="17"/>
      <c r="FWJ1" s="17"/>
      <c r="FWK1" s="17"/>
      <c r="FWL1" s="17"/>
      <c r="FWM1" s="17"/>
      <c r="FWN1" s="17"/>
      <c r="FWO1" s="17"/>
      <c r="FWP1" s="17"/>
      <c r="FWQ1" s="17"/>
      <c r="FWR1" s="17"/>
      <c r="FWS1" s="17"/>
      <c r="FWT1" s="17"/>
      <c r="FWU1" s="17"/>
      <c r="FWV1" s="17"/>
      <c r="FWW1" s="17"/>
      <c r="FWX1" s="17"/>
      <c r="FWY1" s="17"/>
      <c r="FWZ1" s="17"/>
      <c r="FXA1" s="17"/>
      <c r="FXB1" s="17"/>
      <c r="FXC1" s="17"/>
      <c r="FXD1" s="17"/>
      <c r="FXE1" s="17"/>
      <c r="FXF1" s="17"/>
      <c r="FXG1" s="17"/>
      <c r="FXH1" s="17"/>
      <c r="FXI1" s="17"/>
      <c r="FXJ1" s="17"/>
      <c r="FXK1" s="17"/>
      <c r="FXL1" s="17"/>
      <c r="FXM1" s="17"/>
      <c r="FXN1" s="17"/>
      <c r="FXO1" s="17"/>
      <c r="FXP1" s="17"/>
      <c r="FXQ1" s="17"/>
      <c r="FXR1" s="17"/>
      <c r="FXS1" s="17"/>
      <c r="FXT1" s="17"/>
      <c r="FXU1" s="17"/>
      <c r="FXV1" s="17"/>
      <c r="FXW1" s="17"/>
      <c r="FXX1" s="17"/>
      <c r="FXY1" s="17"/>
      <c r="FXZ1" s="17"/>
      <c r="FYA1" s="17"/>
      <c r="FYB1" s="17"/>
      <c r="FYC1" s="17"/>
      <c r="FYD1" s="17"/>
      <c r="FYE1" s="17"/>
      <c r="FYF1" s="17"/>
      <c r="FYG1" s="17"/>
      <c r="FYH1" s="17"/>
      <c r="FYI1" s="17"/>
      <c r="FYJ1" s="17"/>
      <c r="FYK1" s="17"/>
      <c r="FYL1" s="17"/>
      <c r="FYM1" s="17"/>
      <c r="FYN1" s="17"/>
      <c r="FYO1" s="17"/>
      <c r="FYP1" s="17"/>
      <c r="FYQ1" s="17"/>
      <c r="FYR1" s="17"/>
      <c r="FYS1" s="17"/>
      <c r="FYT1" s="17"/>
      <c r="FYU1" s="17"/>
      <c r="FYV1" s="17"/>
      <c r="FYW1" s="17"/>
      <c r="FYX1" s="17"/>
      <c r="FYY1" s="17"/>
      <c r="FYZ1" s="17"/>
      <c r="FZA1" s="17"/>
      <c r="FZB1" s="17"/>
      <c r="FZC1" s="17"/>
      <c r="FZD1" s="17"/>
      <c r="FZE1" s="17"/>
      <c r="FZF1" s="17"/>
      <c r="FZG1" s="17"/>
      <c r="FZH1" s="17"/>
      <c r="FZI1" s="17"/>
      <c r="FZJ1" s="17"/>
      <c r="FZK1" s="17"/>
      <c r="FZL1" s="17"/>
      <c r="FZM1" s="17"/>
      <c r="FZN1" s="17"/>
      <c r="FZO1" s="17"/>
      <c r="FZP1" s="17"/>
      <c r="FZQ1" s="17"/>
      <c r="FZR1" s="17"/>
      <c r="FZS1" s="17"/>
      <c r="FZT1" s="17"/>
      <c r="FZU1" s="17"/>
      <c r="FZV1" s="17"/>
      <c r="FZW1" s="17"/>
      <c r="FZX1" s="17"/>
      <c r="FZY1" s="17"/>
      <c r="FZZ1" s="17"/>
      <c r="GAA1" s="17"/>
      <c r="GAB1" s="17"/>
      <c r="GAC1" s="17"/>
      <c r="GAD1" s="17"/>
      <c r="GAE1" s="17"/>
      <c r="GAF1" s="17"/>
      <c r="GAG1" s="17"/>
      <c r="GAH1" s="17"/>
      <c r="GAI1" s="17"/>
      <c r="GAJ1" s="17"/>
      <c r="GAK1" s="17"/>
      <c r="GAL1" s="17"/>
      <c r="GAM1" s="17"/>
      <c r="GAN1" s="17"/>
      <c r="GAO1" s="17"/>
      <c r="GAP1" s="17"/>
      <c r="GAQ1" s="17"/>
      <c r="GAR1" s="17"/>
      <c r="GAS1" s="17"/>
      <c r="GAT1" s="17"/>
      <c r="GAU1" s="17"/>
      <c r="GAV1" s="17"/>
      <c r="GAW1" s="17"/>
      <c r="GAX1" s="17"/>
      <c r="GAY1" s="17"/>
      <c r="GAZ1" s="17"/>
      <c r="GBA1" s="17"/>
      <c r="GBB1" s="17"/>
      <c r="GBC1" s="17"/>
      <c r="GBD1" s="17"/>
      <c r="GBE1" s="17"/>
      <c r="GBF1" s="17"/>
      <c r="GBG1" s="17"/>
      <c r="GBH1" s="17"/>
      <c r="GBI1" s="17"/>
      <c r="GBJ1" s="17"/>
      <c r="GBK1" s="17"/>
      <c r="GBL1" s="17"/>
      <c r="GBM1" s="17"/>
      <c r="GBN1" s="17"/>
      <c r="GBO1" s="17"/>
      <c r="GBP1" s="17"/>
      <c r="GBQ1" s="17"/>
      <c r="GBR1" s="17"/>
      <c r="GBS1" s="17"/>
      <c r="GBT1" s="17"/>
      <c r="GBU1" s="17"/>
      <c r="GBV1" s="17"/>
      <c r="GBW1" s="17"/>
      <c r="GBX1" s="17"/>
      <c r="GBY1" s="17"/>
      <c r="GBZ1" s="17"/>
      <c r="GCA1" s="17"/>
      <c r="GCB1" s="17"/>
      <c r="GCC1" s="17"/>
      <c r="GCD1" s="17"/>
      <c r="GCE1" s="17"/>
      <c r="GCF1" s="17"/>
      <c r="GCG1" s="17"/>
      <c r="GCH1" s="17"/>
      <c r="GCI1" s="17"/>
      <c r="GCJ1" s="17"/>
      <c r="GCK1" s="17"/>
      <c r="GCL1" s="17"/>
      <c r="GCM1" s="17"/>
      <c r="GCN1" s="17"/>
      <c r="GCO1" s="17"/>
      <c r="GCP1" s="17"/>
      <c r="GCQ1" s="17"/>
      <c r="GCR1" s="17"/>
      <c r="GCS1" s="17"/>
      <c r="GCT1" s="17"/>
      <c r="GCU1" s="17"/>
      <c r="GCV1" s="17"/>
      <c r="GCW1" s="17"/>
      <c r="GCX1" s="17"/>
      <c r="GCY1" s="17"/>
      <c r="GCZ1" s="17"/>
      <c r="GDA1" s="17"/>
      <c r="GDB1" s="17"/>
      <c r="GDC1" s="17"/>
      <c r="GDD1" s="17"/>
      <c r="GDE1" s="17"/>
      <c r="GDF1" s="17"/>
      <c r="GDG1" s="17"/>
      <c r="GDH1" s="17"/>
      <c r="GDI1" s="17"/>
      <c r="GDJ1" s="17"/>
      <c r="GDK1" s="17"/>
      <c r="GDL1" s="17"/>
      <c r="GDM1" s="17"/>
      <c r="GDN1" s="17"/>
      <c r="GDO1" s="17"/>
      <c r="GDP1" s="17"/>
      <c r="GDQ1" s="17"/>
      <c r="GDR1" s="17"/>
      <c r="GDS1" s="17"/>
      <c r="GDT1" s="17"/>
      <c r="GDU1" s="17"/>
      <c r="GDV1" s="17"/>
      <c r="GDW1" s="17"/>
      <c r="GDX1" s="17"/>
      <c r="GDY1" s="17"/>
      <c r="GDZ1" s="17"/>
      <c r="GEA1" s="17"/>
      <c r="GEB1" s="17"/>
      <c r="GEC1" s="17"/>
      <c r="GED1" s="17"/>
      <c r="GEE1" s="17"/>
      <c r="GEF1" s="17"/>
      <c r="GEG1" s="17"/>
      <c r="GEH1" s="17"/>
      <c r="GEI1" s="17"/>
      <c r="GEJ1" s="17"/>
      <c r="GEK1" s="17"/>
      <c r="GEL1" s="17"/>
      <c r="GEM1" s="17"/>
      <c r="GEN1" s="17"/>
      <c r="GEO1" s="17"/>
      <c r="GEP1" s="17"/>
      <c r="GEQ1" s="17"/>
      <c r="GER1" s="17"/>
      <c r="GES1" s="17"/>
      <c r="GET1" s="17"/>
      <c r="GEU1" s="17"/>
      <c r="GEV1" s="17"/>
      <c r="GEW1" s="17"/>
      <c r="GEX1" s="17"/>
      <c r="GEY1" s="17"/>
      <c r="GEZ1" s="17"/>
      <c r="GFA1" s="17"/>
      <c r="GFB1" s="17"/>
      <c r="GFC1" s="17"/>
      <c r="GFD1" s="17"/>
      <c r="GFE1" s="17"/>
      <c r="GFF1" s="17"/>
      <c r="GFG1" s="17"/>
      <c r="GFH1" s="17"/>
      <c r="GFI1" s="17"/>
      <c r="GFJ1" s="17"/>
      <c r="GFK1" s="17"/>
      <c r="GFL1" s="17"/>
      <c r="GFM1" s="17"/>
      <c r="GFN1" s="17"/>
      <c r="GFO1" s="17"/>
      <c r="GFP1" s="17"/>
      <c r="GFQ1" s="17"/>
      <c r="GFR1" s="17"/>
      <c r="GFS1" s="17"/>
      <c r="GFT1" s="17"/>
      <c r="GFU1" s="17"/>
      <c r="GFV1" s="17"/>
      <c r="GFW1" s="17"/>
      <c r="GFX1" s="17"/>
      <c r="GFY1" s="17"/>
      <c r="GFZ1" s="17"/>
      <c r="GGA1" s="17"/>
      <c r="GGB1" s="17"/>
      <c r="GGC1" s="17"/>
      <c r="GGD1" s="17"/>
      <c r="GGE1" s="17"/>
      <c r="GGF1" s="17"/>
      <c r="GGG1" s="17"/>
      <c r="GGH1" s="17"/>
      <c r="GGI1" s="17"/>
      <c r="GGJ1" s="17"/>
      <c r="GGK1" s="17"/>
      <c r="GGL1" s="17"/>
      <c r="GGM1" s="17"/>
      <c r="GGN1" s="17"/>
      <c r="GGO1" s="17"/>
      <c r="GGP1" s="17"/>
      <c r="GGQ1" s="17"/>
      <c r="GGR1" s="17"/>
      <c r="GGS1" s="17"/>
      <c r="GGT1" s="17"/>
      <c r="GGU1" s="17"/>
      <c r="GGV1" s="17"/>
      <c r="GGW1" s="17"/>
      <c r="GGX1" s="17"/>
      <c r="GGY1" s="17"/>
      <c r="GGZ1" s="17"/>
      <c r="GHA1" s="17"/>
      <c r="GHB1" s="17"/>
      <c r="GHC1" s="17"/>
      <c r="GHD1" s="17"/>
      <c r="GHE1" s="17"/>
      <c r="GHF1" s="17"/>
      <c r="GHG1" s="17"/>
      <c r="GHH1" s="17"/>
      <c r="GHI1" s="17"/>
      <c r="GHJ1" s="17"/>
      <c r="GHK1" s="17"/>
      <c r="GHL1" s="17"/>
      <c r="GHM1" s="17"/>
      <c r="GHN1" s="17"/>
      <c r="GHO1" s="17"/>
      <c r="GHP1" s="17"/>
      <c r="GHQ1" s="17"/>
      <c r="GHR1" s="17"/>
      <c r="GHS1" s="17"/>
      <c r="GHT1" s="17"/>
      <c r="GHU1" s="17"/>
      <c r="GHV1" s="17"/>
      <c r="GHW1" s="17"/>
      <c r="GHX1" s="17"/>
      <c r="GHY1" s="17"/>
      <c r="GHZ1" s="17"/>
      <c r="GIA1" s="17"/>
      <c r="GIB1" s="17"/>
      <c r="GIC1" s="17"/>
      <c r="GID1" s="17"/>
      <c r="GIE1" s="17"/>
      <c r="GIF1" s="17"/>
      <c r="GIG1" s="17"/>
      <c r="GIH1" s="17"/>
      <c r="GII1" s="17"/>
      <c r="GIJ1" s="17"/>
      <c r="GIK1" s="17"/>
      <c r="GIL1" s="17"/>
      <c r="GIM1" s="17"/>
      <c r="GIN1" s="17"/>
      <c r="GIO1" s="17"/>
      <c r="GIP1" s="17"/>
      <c r="GIQ1" s="17"/>
      <c r="GIR1" s="17"/>
      <c r="GIS1" s="17"/>
      <c r="GIT1" s="17"/>
      <c r="GIU1" s="17"/>
      <c r="GIV1" s="17"/>
      <c r="GIW1" s="17"/>
      <c r="GIX1" s="17"/>
      <c r="GIY1" s="17"/>
      <c r="GIZ1" s="17"/>
      <c r="GJA1" s="17"/>
      <c r="GJB1" s="17"/>
      <c r="GJC1" s="17"/>
      <c r="GJD1" s="17"/>
      <c r="GJE1" s="17"/>
      <c r="GJF1" s="17"/>
      <c r="GJG1" s="17"/>
      <c r="GJH1" s="17"/>
      <c r="GJI1" s="17"/>
      <c r="GJJ1" s="17"/>
      <c r="GJK1" s="17"/>
      <c r="GJL1" s="17"/>
      <c r="GJM1" s="17"/>
      <c r="GJN1" s="17"/>
      <c r="GJO1" s="17"/>
      <c r="GJP1" s="17"/>
      <c r="GJQ1" s="17"/>
      <c r="GJR1" s="17"/>
      <c r="GJS1" s="17"/>
      <c r="GJT1" s="17"/>
      <c r="GJU1" s="17"/>
      <c r="GJV1" s="17"/>
      <c r="GJW1" s="17"/>
      <c r="GJX1" s="17"/>
      <c r="GJY1" s="17"/>
      <c r="GJZ1" s="17"/>
      <c r="GKA1" s="17"/>
      <c r="GKB1" s="17"/>
      <c r="GKC1" s="17"/>
      <c r="GKD1" s="17"/>
      <c r="GKE1" s="17"/>
      <c r="GKF1" s="17"/>
      <c r="GKG1" s="17"/>
      <c r="GKH1" s="17"/>
      <c r="GKI1" s="17"/>
      <c r="GKJ1" s="17"/>
      <c r="GKK1" s="17"/>
      <c r="GKL1" s="17"/>
      <c r="GKM1" s="17"/>
      <c r="GKN1" s="17"/>
      <c r="GKO1" s="17"/>
      <c r="GKP1" s="17"/>
      <c r="GKQ1" s="17"/>
      <c r="GKR1" s="17"/>
      <c r="GKS1" s="17"/>
      <c r="GKT1" s="17"/>
      <c r="GKU1" s="17"/>
      <c r="GKV1" s="17"/>
      <c r="GKW1" s="17"/>
      <c r="GKX1" s="17"/>
      <c r="GKY1" s="17"/>
      <c r="GKZ1" s="17"/>
      <c r="GLA1" s="17"/>
      <c r="GLB1" s="17"/>
      <c r="GLC1" s="17"/>
      <c r="GLD1" s="17"/>
      <c r="GLE1" s="17"/>
      <c r="GLF1" s="17"/>
      <c r="GLG1" s="17"/>
      <c r="GLH1" s="17"/>
      <c r="GLI1" s="17"/>
      <c r="GLJ1" s="17"/>
      <c r="GLK1" s="17"/>
      <c r="GLL1" s="17"/>
      <c r="GLM1" s="17"/>
      <c r="GLN1" s="17"/>
      <c r="GLO1" s="17"/>
      <c r="GLP1" s="17"/>
      <c r="GLQ1" s="17"/>
      <c r="GLR1" s="17"/>
      <c r="GLS1" s="17"/>
      <c r="GLT1" s="17"/>
      <c r="GLU1" s="17"/>
      <c r="GLV1" s="17"/>
      <c r="GLW1" s="17"/>
      <c r="GLX1" s="17"/>
      <c r="GLY1" s="17"/>
      <c r="GLZ1" s="17"/>
      <c r="GMA1" s="17"/>
      <c r="GMB1" s="17"/>
      <c r="GMC1" s="17"/>
      <c r="GMD1" s="17"/>
      <c r="GME1" s="17"/>
      <c r="GMF1" s="17"/>
      <c r="GMG1" s="17"/>
      <c r="GMH1" s="17"/>
      <c r="GMI1" s="17"/>
      <c r="GMJ1" s="17"/>
      <c r="GMK1" s="17"/>
      <c r="GML1" s="17"/>
      <c r="GMM1" s="17"/>
      <c r="GMN1" s="17"/>
      <c r="GMO1" s="17"/>
      <c r="GMP1" s="17"/>
      <c r="GMQ1" s="17"/>
      <c r="GMR1" s="17"/>
      <c r="GMS1" s="17"/>
      <c r="GMT1" s="17"/>
      <c r="GMU1" s="17"/>
      <c r="GMV1" s="17"/>
      <c r="GMW1" s="17"/>
      <c r="GMX1" s="17"/>
      <c r="GMY1" s="17"/>
      <c r="GMZ1" s="17"/>
      <c r="GNA1" s="17"/>
      <c r="GNB1" s="17"/>
      <c r="GNC1" s="17"/>
      <c r="GND1" s="17"/>
      <c r="GNE1" s="17"/>
      <c r="GNF1" s="17"/>
      <c r="GNG1" s="17"/>
      <c r="GNH1" s="17"/>
      <c r="GNI1" s="17"/>
      <c r="GNJ1" s="17"/>
      <c r="GNK1" s="17"/>
      <c r="GNL1" s="17"/>
      <c r="GNM1" s="17"/>
      <c r="GNN1" s="17"/>
      <c r="GNO1" s="17"/>
      <c r="GNP1" s="17"/>
      <c r="GNQ1" s="17"/>
      <c r="GNR1" s="17"/>
      <c r="GNS1" s="17"/>
      <c r="GNT1" s="17"/>
      <c r="GNU1" s="17"/>
      <c r="GNV1" s="17"/>
      <c r="GNW1" s="17"/>
      <c r="GNX1" s="17"/>
      <c r="GNY1" s="17"/>
      <c r="GNZ1" s="17"/>
      <c r="GOA1" s="17"/>
      <c r="GOB1" s="17"/>
      <c r="GOC1" s="17"/>
      <c r="GOD1" s="17"/>
      <c r="GOE1" s="17"/>
      <c r="GOF1" s="17"/>
      <c r="GOG1" s="17"/>
      <c r="GOH1" s="17"/>
      <c r="GOI1" s="17"/>
      <c r="GOJ1" s="17"/>
      <c r="GOK1" s="17"/>
      <c r="GOL1" s="17"/>
      <c r="GOM1" s="17"/>
      <c r="GON1" s="17"/>
      <c r="GOO1" s="17"/>
      <c r="GOP1" s="17"/>
      <c r="GOQ1" s="17"/>
      <c r="GOR1" s="17"/>
      <c r="GOS1" s="17"/>
      <c r="GOT1" s="17"/>
      <c r="GOU1" s="17"/>
      <c r="GOV1" s="17"/>
      <c r="GOW1" s="17"/>
      <c r="GOX1" s="17"/>
      <c r="GOY1" s="17"/>
      <c r="GOZ1" s="17"/>
      <c r="GPA1" s="17"/>
      <c r="GPB1" s="17"/>
      <c r="GPC1" s="17"/>
      <c r="GPD1" s="17"/>
      <c r="GPE1" s="17"/>
      <c r="GPF1" s="17"/>
      <c r="GPG1" s="17"/>
      <c r="GPH1" s="17"/>
      <c r="GPI1" s="17"/>
      <c r="GPJ1" s="17"/>
      <c r="GPK1" s="17"/>
      <c r="GPL1" s="17"/>
      <c r="GPM1" s="17"/>
      <c r="GPN1" s="17"/>
      <c r="GPO1" s="17"/>
      <c r="GPP1" s="17"/>
      <c r="GPQ1" s="17"/>
      <c r="GPR1" s="17"/>
      <c r="GPS1" s="17"/>
      <c r="GPT1" s="17"/>
      <c r="GPU1" s="17"/>
      <c r="GPV1" s="17"/>
      <c r="GPW1" s="17"/>
      <c r="GPX1" s="17"/>
      <c r="GPY1" s="17"/>
      <c r="GPZ1" s="17"/>
      <c r="GQA1" s="17"/>
      <c r="GQB1" s="17"/>
      <c r="GQC1" s="17"/>
      <c r="GQD1" s="17"/>
      <c r="GQE1" s="17"/>
      <c r="GQF1" s="17"/>
      <c r="GQG1" s="17"/>
      <c r="GQH1" s="17"/>
      <c r="GQI1" s="17"/>
      <c r="GQJ1" s="17"/>
      <c r="GQK1" s="17"/>
      <c r="GQL1" s="17"/>
      <c r="GQM1" s="17"/>
      <c r="GQN1" s="17"/>
      <c r="GQO1" s="17"/>
      <c r="GQP1" s="17"/>
      <c r="GQQ1" s="17"/>
      <c r="GQR1" s="17"/>
      <c r="GQS1" s="17"/>
      <c r="GQT1" s="17"/>
      <c r="GQU1" s="17"/>
      <c r="GQV1" s="17"/>
      <c r="GQW1" s="17"/>
      <c r="GQX1" s="17"/>
      <c r="GQY1" s="17"/>
      <c r="GQZ1" s="17"/>
      <c r="GRA1" s="17"/>
      <c r="GRB1" s="17"/>
      <c r="GRC1" s="17"/>
      <c r="GRD1" s="17"/>
      <c r="GRE1" s="17"/>
      <c r="GRF1" s="17"/>
      <c r="GRG1" s="17"/>
      <c r="GRH1" s="17"/>
      <c r="GRI1" s="17"/>
      <c r="GRJ1" s="17"/>
      <c r="GRK1" s="17"/>
      <c r="GRL1" s="17"/>
      <c r="GRM1" s="17"/>
      <c r="GRN1" s="17"/>
      <c r="GRO1" s="17"/>
      <c r="GRP1" s="17"/>
      <c r="GRQ1" s="17"/>
      <c r="GRR1" s="17"/>
      <c r="GRS1" s="17"/>
      <c r="GRT1" s="17"/>
      <c r="GRU1" s="17"/>
      <c r="GRV1" s="17"/>
      <c r="GRW1" s="17"/>
      <c r="GRX1" s="17"/>
      <c r="GRY1" s="17"/>
      <c r="GRZ1" s="17"/>
      <c r="GSA1" s="17"/>
      <c r="GSB1" s="17"/>
      <c r="GSC1" s="17"/>
      <c r="GSD1" s="17"/>
      <c r="GSE1" s="17"/>
      <c r="GSF1" s="17"/>
      <c r="GSG1" s="17"/>
      <c r="GSH1" s="17"/>
      <c r="GSI1" s="17"/>
      <c r="GSJ1" s="17"/>
      <c r="GSK1" s="17"/>
      <c r="GSL1" s="17"/>
      <c r="GSM1" s="17"/>
      <c r="GSN1" s="17"/>
      <c r="GSO1" s="17"/>
      <c r="GSP1" s="17"/>
      <c r="GSQ1" s="17"/>
      <c r="GSR1" s="17"/>
      <c r="GSS1" s="17"/>
      <c r="GST1" s="17"/>
      <c r="GSU1" s="17"/>
      <c r="GSV1" s="17"/>
      <c r="GSW1" s="17"/>
      <c r="GSX1" s="17"/>
      <c r="GSY1" s="17"/>
      <c r="GSZ1" s="17"/>
      <c r="GTA1" s="17"/>
      <c r="GTB1" s="17"/>
      <c r="GTC1" s="17"/>
      <c r="GTD1" s="17"/>
      <c r="GTE1" s="17"/>
      <c r="GTF1" s="17"/>
      <c r="GTG1" s="17"/>
      <c r="GTH1" s="17"/>
      <c r="GTI1" s="17"/>
      <c r="GTJ1" s="17"/>
      <c r="GTK1" s="17"/>
      <c r="GTL1" s="17"/>
      <c r="GTM1" s="17"/>
      <c r="GTN1" s="17"/>
      <c r="GTO1" s="17"/>
      <c r="GTP1" s="17"/>
      <c r="GTQ1" s="17"/>
      <c r="GTR1" s="17"/>
      <c r="GTS1" s="17"/>
      <c r="GTT1" s="17"/>
      <c r="GTU1" s="17"/>
      <c r="GTV1" s="17"/>
      <c r="GTW1" s="17"/>
      <c r="GTX1" s="17"/>
      <c r="GTY1" s="17"/>
      <c r="GTZ1" s="17"/>
      <c r="GUA1" s="17"/>
      <c r="GUB1" s="17"/>
      <c r="GUC1" s="17"/>
      <c r="GUD1" s="17"/>
      <c r="GUE1" s="17"/>
      <c r="GUF1" s="17"/>
      <c r="GUG1" s="17"/>
      <c r="GUH1" s="17"/>
      <c r="GUI1" s="17"/>
      <c r="GUJ1" s="17"/>
      <c r="GUK1" s="17"/>
      <c r="GUL1" s="17"/>
      <c r="GUM1" s="17"/>
      <c r="GUN1" s="17"/>
      <c r="GUO1" s="17"/>
      <c r="GUP1" s="17"/>
      <c r="GUQ1" s="17"/>
      <c r="GUR1" s="17"/>
      <c r="GUS1" s="17"/>
      <c r="GUT1" s="17"/>
      <c r="GUU1" s="17"/>
      <c r="GUV1" s="17"/>
      <c r="GUW1" s="17"/>
      <c r="GUX1" s="17"/>
      <c r="GUY1" s="17"/>
      <c r="GUZ1" s="17"/>
      <c r="GVA1" s="17"/>
      <c r="GVB1" s="17"/>
      <c r="GVC1" s="17"/>
      <c r="GVD1" s="17"/>
      <c r="GVE1" s="17"/>
      <c r="GVF1" s="17"/>
      <c r="GVG1" s="17"/>
      <c r="GVH1" s="17"/>
      <c r="GVI1" s="17"/>
      <c r="GVJ1" s="17"/>
      <c r="GVK1" s="17"/>
      <c r="GVL1" s="17"/>
      <c r="GVM1" s="17"/>
      <c r="GVN1" s="17"/>
      <c r="GVO1" s="17"/>
      <c r="GVP1" s="17"/>
      <c r="GVQ1" s="17"/>
      <c r="GVR1" s="17"/>
      <c r="GVS1" s="17"/>
      <c r="GVT1" s="17"/>
      <c r="GVU1" s="17"/>
      <c r="GVV1" s="17"/>
      <c r="GVW1" s="17"/>
      <c r="GVX1" s="17"/>
      <c r="GVY1" s="17"/>
      <c r="GVZ1" s="17"/>
      <c r="GWA1" s="17"/>
      <c r="GWB1" s="17"/>
      <c r="GWC1" s="17"/>
      <c r="GWD1" s="17"/>
      <c r="GWE1" s="17"/>
      <c r="GWF1" s="17"/>
      <c r="GWG1" s="17"/>
      <c r="GWH1" s="17"/>
      <c r="GWI1" s="17"/>
      <c r="GWJ1" s="17"/>
      <c r="GWK1" s="17"/>
      <c r="GWL1" s="17"/>
      <c r="GWM1" s="17"/>
      <c r="GWN1" s="17"/>
      <c r="GWO1" s="17"/>
      <c r="GWP1" s="17"/>
      <c r="GWQ1" s="17"/>
      <c r="GWR1" s="17"/>
      <c r="GWS1" s="17"/>
      <c r="GWT1" s="17"/>
      <c r="GWU1" s="17"/>
      <c r="GWV1" s="17"/>
      <c r="GWW1" s="17"/>
      <c r="GWX1" s="17"/>
      <c r="GWY1" s="17"/>
      <c r="GWZ1" s="17"/>
      <c r="GXA1" s="17"/>
      <c r="GXB1" s="17"/>
      <c r="GXC1" s="17"/>
      <c r="GXD1" s="17"/>
      <c r="GXE1" s="17"/>
      <c r="GXF1" s="17"/>
      <c r="GXG1" s="17"/>
      <c r="GXH1" s="17"/>
      <c r="GXI1" s="17"/>
      <c r="GXJ1" s="17"/>
      <c r="GXK1" s="17"/>
      <c r="GXL1" s="17"/>
      <c r="GXM1" s="17"/>
      <c r="GXN1" s="17"/>
      <c r="GXO1" s="17"/>
      <c r="GXP1" s="17"/>
      <c r="GXQ1" s="17"/>
      <c r="GXR1" s="17"/>
      <c r="GXS1" s="17"/>
      <c r="GXT1" s="17"/>
      <c r="GXU1" s="17"/>
      <c r="GXV1" s="17"/>
      <c r="GXW1" s="17"/>
      <c r="GXX1" s="17"/>
      <c r="GXY1" s="17"/>
      <c r="GXZ1" s="17"/>
      <c r="GYA1" s="17"/>
      <c r="GYB1" s="17"/>
      <c r="GYC1" s="17"/>
      <c r="GYD1" s="17"/>
      <c r="GYE1" s="17"/>
      <c r="GYF1" s="17"/>
      <c r="GYG1" s="17"/>
      <c r="GYH1" s="17"/>
      <c r="GYI1" s="17"/>
      <c r="GYJ1" s="17"/>
      <c r="GYK1" s="17"/>
      <c r="GYL1" s="17"/>
      <c r="GYM1" s="17"/>
      <c r="GYN1" s="17"/>
      <c r="GYO1" s="17"/>
      <c r="GYP1" s="17"/>
      <c r="GYQ1" s="17"/>
      <c r="GYR1" s="17"/>
      <c r="GYS1" s="17"/>
      <c r="GYT1" s="17"/>
      <c r="GYU1" s="17"/>
      <c r="GYV1" s="17"/>
      <c r="GYW1" s="17"/>
      <c r="GYX1" s="17"/>
      <c r="GYY1" s="17"/>
      <c r="GYZ1" s="17"/>
      <c r="GZA1" s="17"/>
      <c r="GZB1" s="17"/>
      <c r="GZC1" s="17"/>
      <c r="GZD1" s="17"/>
      <c r="GZE1" s="17"/>
      <c r="GZF1" s="17"/>
      <c r="GZG1" s="17"/>
      <c r="GZH1" s="17"/>
      <c r="GZI1" s="17"/>
      <c r="GZJ1" s="17"/>
      <c r="GZK1" s="17"/>
      <c r="GZL1" s="17"/>
      <c r="GZM1" s="17"/>
      <c r="GZN1" s="17"/>
      <c r="GZO1" s="17"/>
      <c r="GZP1" s="17"/>
      <c r="GZQ1" s="17"/>
      <c r="GZR1" s="17"/>
      <c r="GZS1" s="17"/>
      <c r="GZT1" s="17"/>
      <c r="GZU1" s="17"/>
      <c r="GZV1" s="17"/>
      <c r="GZW1" s="17"/>
      <c r="GZX1" s="17"/>
      <c r="GZY1" s="17"/>
      <c r="GZZ1" s="17"/>
      <c r="HAA1" s="17"/>
      <c r="HAB1" s="17"/>
      <c r="HAC1" s="17"/>
      <c r="HAD1" s="17"/>
      <c r="HAE1" s="17"/>
      <c r="HAF1" s="17"/>
      <c r="HAG1" s="17"/>
      <c r="HAH1" s="17"/>
      <c r="HAI1" s="17"/>
      <c r="HAJ1" s="17"/>
      <c r="HAK1" s="17"/>
      <c r="HAL1" s="17"/>
      <c r="HAM1" s="17"/>
      <c r="HAN1" s="17"/>
      <c r="HAO1" s="17"/>
      <c r="HAP1" s="17"/>
      <c r="HAQ1" s="17"/>
      <c r="HAR1" s="17"/>
      <c r="HAS1" s="17"/>
      <c r="HAT1" s="17"/>
      <c r="HAU1" s="17"/>
      <c r="HAV1" s="17"/>
      <c r="HAW1" s="17"/>
      <c r="HAX1" s="17"/>
      <c r="HAY1" s="17"/>
      <c r="HAZ1" s="17"/>
      <c r="HBA1" s="17"/>
      <c r="HBB1" s="17"/>
      <c r="HBC1" s="17"/>
      <c r="HBD1" s="17"/>
      <c r="HBE1" s="17"/>
      <c r="HBF1" s="17"/>
      <c r="HBG1" s="17"/>
      <c r="HBH1" s="17"/>
      <c r="HBI1" s="17"/>
      <c r="HBJ1" s="17"/>
      <c r="HBK1" s="17"/>
      <c r="HBL1" s="17"/>
      <c r="HBM1" s="17"/>
      <c r="HBN1" s="17"/>
      <c r="HBO1" s="17"/>
      <c r="HBP1" s="17"/>
      <c r="HBQ1" s="17"/>
      <c r="HBR1" s="17"/>
      <c r="HBS1" s="17"/>
      <c r="HBT1" s="17"/>
      <c r="HBU1" s="17"/>
      <c r="HBV1" s="17"/>
      <c r="HBW1" s="17"/>
      <c r="HBX1" s="17"/>
      <c r="HBY1" s="17"/>
      <c r="HBZ1" s="17"/>
      <c r="HCA1" s="17"/>
      <c r="HCB1" s="17"/>
      <c r="HCC1" s="17"/>
      <c r="HCD1" s="17"/>
      <c r="HCE1" s="17"/>
      <c r="HCF1" s="17"/>
      <c r="HCG1" s="17"/>
      <c r="HCH1" s="17"/>
      <c r="HCI1" s="17"/>
      <c r="HCJ1" s="17"/>
      <c r="HCK1" s="17"/>
      <c r="HCL1" s="17"/>
      <c r="HCM1" s="17"/>
      <c r="HCN1" s="17"/>
      <c r="HCO1" s="17"/>
      <c r="HCP1" s="17"/>
      <c r="HCQ1" s="17"/>
      <c r="HCR1" s="17"/>
      <c r="HCS1" s="17"/>
      <c r="HCT1" s="17"/>
      <c r="HCU1" s="17"/>
      <c r="HCV1" s="17"/>
      <c r="HCW1" s="17"/>
      <c r="HCX1" s="17"/>
      <c r="HCY1" s="17"/>
      <c r="HCZ1" s="17"/>
      <c r="HDA1" s="17"/>
      <c r="HDB1" s="17"/>
      <c r="HDC1" s="17"/>
      <c r="HDD1" s="17"/>
      <c r="HDE1" s="17"/>
      <c r="HDF1" s="17"/>
      <c r="HDG1" s="17"/>
      <c r="HDH1" s="17"/>
      <c r="HDI1" s="17"/>
      <c r="HDJ1" s="17"/>
      <c r="HDK1" s="17"/>
      <c r="HDL1" s="17"/>
      <c r="HDM1" s="17"/>
      <c r="HDN1" s="17"/>
      <c r="HDO1" s="17"/>
      <c r="HDP1" s="17"/>
      <c r="HDQ1" s="17"/>
      <c r="HDR1" s="17"/>
      <c r="HDS1" s="17"/>
      <c r="HDT1" s="17"/>
      <c r="HDU1" s="17"/>
      <c r="HDV1" s="17"/>
      <c r="HDW1" s="17"/>
      <c r="HDX1" s="17"/>
      <c r="HDY1" s="17"/>
      <c r="HDZ1" s="17"/>
      <c r="HEA1" s="17"/>
      <c r="HEB1" s="17"/>
      <c r="HEC1" s="17"/>
      <c r="HED1" s="17"/>
      <c r="HEE1" s="17"/>
      <c r="HEF1" s="17"/>
      <c r="HEG1" s="17"/>
      <c r="HEH1" s="17"/>
      <c r="HEI1" s="17"/>
      <c r="HEJ1" s="17"/>
      <c r="HEK1" s="17"/>
      <c r="HEL1" s="17"/>
      <c r="HEM1" s="17"/>
      <c r="HEN1" s="17"/>
      <c r="HEO1" s="17"/>
      <c r="HEP1" s="17"/>
      <c r="HEQ1" s="17"/>
      <c r="HER1" s="17"/>
      <c r="HES1" s="17"/>
      <c r="HET1" s="17"/>
      <c r="HEU1" s="17"/>
      <c r="HEV1" s="17"/>
      <c r="HEW1" s="17"/>
      <c r="HEX1" s="17"/>
      <c r="HEY1" s="17"/>
      <c r="HEZ1" s="17"/>
      <c r="HFA1" s="17"/>
      <c r="HFB1" s="17"/>
      <c r="HFC1" s="17"/>
      <c r="HFD1" s="17"/>
      <c r="HFE1" s="17"/>
      <c r="HFF1" s="17"/>
      <c r="HFG1" s="17"/>
      <c r="HFH1" s="17"/>
      <c r="HFI1" s="17"/>
      <c r="HFJ1" s="17"/>
      <c r="HFK1" s="17"/>
      <c r="HFL1" s="17"/>
      <c r="HFM1" s="17"/>
      <c r="HFN1" s="17"/>
      <c r="HFO1" s="17"/>
      <c r="HFP1" s="17"/>
      <c r="HFQ1" s="17"/>
      <c r="HFR1" s="17"/>
      <c r="HFS1" s="17"/>
      <c r="HFT1" s="17"/>
      <c r="HFU1" s="17"/>
      <c r="HFV1" s="17"/>
      <c r="HFW1" s="17"/>
      <c r="HFX1" s="17"/>
      <c r="HFY1" s="17"/>
      <c r="HFZ1" s="17"/>
      <c r="HGA1" s="17"/>
      <c r="HGB1" s="17"/>
      <c r="HGC1" s="17"/>
      <c r="HGD1" s="17"/>
      <c r="HGE1" s="17"/>
      <c r="HGF1" s="17"/>
      <c r="HGG1" s="17"/>
      <c r="HGH1" s="17"/>
      <c r="HGI1" s="17"/>
      <c r="HGJ1" s="17"/>
      <c r="HGK1" s="17"/>
      <c r="HGL1" s="17"/>
      <c r="HGM1" s="17"/>
      <c r="HGN1" s="17"/>
      <c r="HGO1" s="17"/>
      <c r="HGP1" s="17"/>
      <c r="HGQ1" s="17"/>
      <c r="HGR1" s="17"/>
      <c r="HGS1" s="17"/>
      <c r="HGT1" s="17"/>
      <c r="HGU1" s="17"/>
      <c r="HGV1" s="17"/>
      <c r="HGW1" s="17"/>
      <c r="HGX1" s="17"/>
      <c r="HGY1" s="17"/>
      <c r="HGZ1" s="17"/>
      <c r="HHA1" s="17"/>
      <c r="HHB1" s="17"/>
      <c r="HHC1" s="17"/>
      <c r="HHD1" s="17"/>
      <c r="HHE1" s="17"/>
      <c r="HHF1" s="17"/>
      <c r="HHG1" s="17"/>
      <c r="HHH1" s="17"/>
      <c r="HHI1" s="17"/>
      <c r="HHJ1" s="17"/>
      <c r="HHK1" s="17"/>
      <c r="HHL1" s="17"/>
      <c r="HHM1" s="17"/>
      <c r="HHN1" s="17"/>
      <c r="HHO1" s="17"/>
      <c r="HHP1" s="17"/>
      <c r="HHQ1" s="17"/>
      <c r="HHR1" s="17"/>
      <c r="HHS1" s="17"/>
      <c r="HHT1" s="17"/>
      <c r="HHU1" s="17"/>
      <c r="HHV1" s="17"/>
      <c r="HHW1" s="17"/>
      <c r="HHX1" s="17"/>
      <c r="HHY1" s="17"/>
      <c r="HHZ1" s="17"/>
      <c r="HIA1" s="17"/>
      <c r="HIB1" s="17"/>
      <c r="HIC1" s="17"/>
      <c r="HID1" s="17"/>
      <c r="HIE1" s="17"/>
      <c r="HIF1" s="17"/>
      <c r="HIG1" s="17"/>
      <c r="HIH1" s="17"/>
      <c r="HII1" s="17"/>
      <c r="HIJ1" s="17"/>
      <c r="HIK1" s="17"/>
      <c r="HIL1" s="17"/>
      <c r="HIM1" s="17"/>
      <c r="HIN1" s="17"/>
      <c r="HIO1" s="17"/>
      <c r="HIP1" s="17"/>
      <c r="HIQ1" s="17"/>
      <c r="HIR1" s="17"/>
      <c r="HIS1" s="17"/>
      <c r="HIT1" s="17"/>
      <c r="HIU1" s="17"/>
      <c r="HIV1" s="17"/>
      <c r="HIW1" s="17"/>
      <c r="HIX1" s="17"/>
      <c r="HIY1" s="17"/>
      <c r="HIZ1" s="17"/>
      <c r="HJA1" s="17"/>
      <c r="HJB1" s="17"/>
      <c r="HJC1" s="17"/>
      <c r="HJD1" s="17"/>
      <c r="HJE1" s="17"/>
      <c r="HJF1" s="17"/>
      <c r="HJG1" s="17"/>
      <c r="HJH1" s="17"/>
      <c r="HJI1" s="17"/>
      <c r="HJJ1" s="17"/>
      <c r="HJK1" s="17"/>
      <c r="HJL1" s="17"/>
      <c r="HJM1" s="17"/>
      <c r="HJN1" s="17"/>
      <c r="HJO1" s="17"/>
      <c r="HJP1" s="17"/>
      <c r="HJQ1" s="17"/>
      <c r="HJR1" s="17"/>
      <c r="HJS1" s="17"/>
      <c r="HJT1" s="17"/>
      <c r="HJU1" s="17"/>
      <c r="HJV1" s="17"/>
      <c r="HJW1" s="17"/>
      <c r="HJX1" s="17"/>
      <c r="HJY1" s="17"/>
      <c r="HJZ1" s="17"/>
      <c r="HKA1" s="17"/>
      <c r="HKB1" s="17"/>
      <c r="HKC1" s="17"/>
      <c r="HKD1" s="17"/>
      <c r="HKE1" s="17"/>
      <c r="HKF1" s="17"/>
      <c r="HKG1" s="17"/>
      <c r="HKH1" s="17"/>
      <c r="HKI1" s="17"/>
      <c r="HKJ1" s="17"/>
      <c r="HKK1" s="17"/>
      <c r="HKL1" s="17"/>
      <c r="HKM1" s="17"/>
      <c r="HKN1" s="17"/>
      <c r="HKO1" s="17"/>
      <c r="HKP1" s="17"/>
      <c r="HKQ1" s="17"/>
      <c r="HKR1" s="17"/>
      <c r="HKS1" s="17"/>
      <c r="HKT1" s="17"/>
      <c r="HKU1" s="17"/>
      <c r="HKV1" s="17"/>
      <c r="HKW1" s="17"/>
      <c r="HKX1" s="17"/>
      <c r="HKY1" s="17"/>
      <c r="HKZ1" s="17"/>
      <c r="HLA1" s="17"/>
      <c r="HLB1" s="17"/>
      <c r="HLC1" s="17"/>
      <c r="HLD1" s="17"/>
      <c r="HLE1" s="17"/>
      <c r="HLF1" s="17"/>
      <c r="HLG1" s="17"/>
      <c r="HLH1" s="17"/>
      <c r="HLI1" s="17"/>
      <c r="HLJ1" s="17"/>
      <c r="HLK1" s="17"/>
      <c r="HLL1" s="17"/>
      <c r="HLM1" s="17"/>
      <c r="HLN1" s="17"/>
      <c r="HLO1" s="17"/>
      <c r="HLP1" s="17"/>
      <c r="HLQ1" s="17"/>
      <c r="HLR1" s="17"/>
      <c r="HLS1" s="17"/>
      <c r="HLT1" s="17"/>
      <c r="HLU1" s="17"/>
      <c r="HLV1" s="17"/>
      <c r="HLW1" s="17"/>
      <c r="HLX1" s="17"/>
      <c r="HLY1" s="17"/>
      <c r="HLZ1" s="17"/>
      <c r="HMA1" s="17"/>
      <c r="HMB1" s="17"/>
      <c r="HMC1" s="17"/>
      <c r="HMD1" s="17"/>
      <c r="HME1" s="17"/>
      <c r="HMF1" s="17"/>
      <c r="HMG1" s="17"/>
      <c r="HMH1" s="17"/>
      <c r="HMI1" s="17"/>
      <c r="HMJ1" s="17"/>
      <c r="HMK1" s="17"/>
      <c r="HML1" s="17"/>
      <c r="HMM1" s="17"/>
      <c r="HMN1" s="17"/>
      <c r="HMO1" s="17"/>
      <c r="HMP1" s="17"/>
      <c r="HMQ1" s="17"/>
      <c r="HMR1" s="17"/>
      <c r="HMS1" s="17"/>
      <c r="HMT1" s="17"/>
      <c r="HMU1" s="17"/>
      <c r="HMV1" s="17"/>
      <c r="HMW1" s="17"/>
      <c r="HMX1" s="17"/>
      <c r="HMY1" s="17"/>
      <c r="HMZ1" s="17"/>
      <c r="HNA1" s="17"/>
      <c r="HNB1" s="17"/>
      <c r="HNC1" s="17"/>
      <c r="HND1" s="17"/>
      <c r="HNE1" s="17"/>
      <c r="HNF1" s="17"/>
      <c r="HNG1" s="17"/>
      <c r="HNH1" s="17"/>
      <c r="HNI1" s="17"/>
      <c r="HNJ1" s="17"/>
      <c r="HNK1" s="17"/>
      <c r="HNL1" s="17"/>
      <c r="HNM1" s="17"/>
      <c r="HNN1" s="17"/>
      <c r="HNO1" s="17"/>
      <c r="HNP1" s="17"/>
      <c r="HNQ1" s="17"/>
      <c r="HNR1" s="17"/>
      <c r="HNS1" s="17"/>
      <c r="HNT1" s="17"/>
      <c r="HNU1" s="17"/>
      <c r="HNV1" s="17"/>
      <c r="HNW1" s="17"/>
      <c r="HNX1" s="17"/>
      <c r="HNY1" s="17"/>
      <c r="HNZ1" s="17"/>
      <c r="HOA1" s="17"/>
      <c r="HOB1" s="17"/>
      <c r="HOC1" s="17"/>
      <c r="HOD1" s="17"/>
      <c r="HOE1" s="17"/>
      <c r="HOF1" s="17"/>
      <c r="HOG1" s="17"/>
      <c r="HOH1" s="17"/>
      <c r="HOI1" s="17"/>
      <c r="HOJ1" s="17"/>
      <c r="HOK1" s="17"/>
      <c r="HOL1" s="17"/>
      <c r="HOM1" s="17"/>
      <c r="HON1" s="17"/>
      <c r="HOO1" s="17"/>
      <c r="HOP1" s="17"/>
      <c r="HOQ1" s="17"/>
      <c r="HOR1" s="17"/>
      <c r="HOS1" s="17"/>
      <c r="HOT1" s="17"/>
      <c r="HOU1" s="17"/>
      <c r="HOV1" s="17"/>
      <c r="HOW1" s="17"/>
      <c r="HOX1" s="17"/>
      <c r="HOY1" s="17"/>
      <c r="HOZ1" s="17"/>
      <c r="HPA1" s="17"/>
      <c r="HPB1" s="17"/>
      <c r="HPC1" s="17"/>
      <c r="HPD1" s="17"/>
      <c r="HPE1" s="17"/>
      <c r="HPF1" s="17"/>
      <c r="HPG1" s="17"/>
      <c r="HPH1" s="17"/>
      <c r="HPI1" s="17"/>
      <c r="HPJ1" s="17"/>
      <c r="HPK1" s="17"/>
      <c r="HPL1" s="17"/>
      <c r="HPM1" s="17"/>
      <c r="HPN1" s="17"/>
      <c r="HPO1" s="17"/>
      <c r="HPP1" s="17"/>
      <c r="HPQ1" s="17"/>
      <c r="HPR1" s="17"/>
      <c r="HPS1" s="17"/>
      <c r="HPT1" s="17"/>
      <c r="HPU1" s="17"/>
      <c r="HPV1" s="17"/>
      <c r="HPW1" s="17"/>
      <c r="HPX1" s="17"/>
      <c r="HPY1" s="17"/>
      <c r="HPZ1" s="17"/>
      <c r="HQA1" s="17"/>
      <c r="HQB1" s="17"/>
      <c r="HQC1" s="17"/>
      <c r="HQD1" s="17"/>
      <c r="HQE1" s="17"/>
      <c r="HQF1" s="17"/>
      <c r="HQG1" s="17"/>
      <c r="HQH1" s="17"/>
      <c r="HQI1" s="17"/>
      <c r="HQJ1" s="17"/>
      <c r="HQK1" s="17"/>
      <c r="HQL1" s="17"/>
      <c r="HQM1" s="17"/>
      <c r="HQN1" s="17"/>
      <c r="HQO1" s="17"/>
      <c r="HQP1" s="17"/>
      <c r="HQQ1" s="17"/>
      <c r="HQR1" s="17"/>
      <c r="HQS1" s="17"/>
      <c r="HQT1" s="17"/>
      <c r="HQU1" s="17"/>
      <c r="HQV1" s="17"/>
      <c r="HQW1" s="17"/>
      <c r="HQX1" s="17"/>
      <c r="HQY1" s="17"/>
      <c r="HQZ1" s="17"/>
      <c r="HRA1" s="17"/>
      <c r="HRB1" s="17"/>
      <c r="HRC1" s="17"/>
      <c r="HRD1" s="17"/>
      <c r="HRE1" s="17"/>
      <c r="HRF1" s="17"/>
      <c r="HRG1" s="17"/>
      <c r="HRH1" s="17"/>
      <c r="HRI1" s="17"/>
      <c r="HRJ1" s="17"/>
      <c r="HRK1" s="17"/>
      <c r="HRL1" s="17"/>
      <c r="HRM1" s="17"/>
      <c r="HRN1" s="17"/>
      <c r="HRO1" s="17"/>
      <c r="HRP1" s="17"/>
      <c r="HRQ1" s="17"/>
      <c r="HRR1" s="17"/>
      <c r="HRS1" s="17"/>
      <c r="HRT1" s="17"/>
      <c r="HRU1" s="17"/>
      <c r="HRV1" s="17"/>
      <c r="HRW1" s="17"/>
      <c r="HRX1" s="17"/>
      <c r="HRY1" s="17"/>
      <c r="HRZ1" s="17"/>
      <c r="HSA1" s="17"/>
      <c r="HSB1" s="17"/>
      <c r="HSC1" s="17"/>
      <c r="HSD1" s="17"/>
      <c r="HSE1" s="17"/>
      <c r="HSF1" s="17"/>
      <c r="HSG1" s="17"/>
      <c r="HSH1" s="17"/>
      <c r="HSI1" s="17"/>
      <c r="HSJ1" s="17"/>
      <c r="HSK1" s="17"/>
      <c r="HSL1" s="17"/>
      <c r="HSM1" s="17"/>
      <c r="HSN1" s="17"/>
      <c r="HSO1" s="17"/>
      <c r="HSP1" s="17"/>
      <c r="HSQ1" s="17"/>
      <c r="HSR1" s="17"/>
      <c r="HSS1" s="17"/>
      <c r="HST1" s="17"/>
      <c r="HSU1" s="17"/>
      <c r="HSV1" s="17"/>
      <c r="HSW1" s="17"/>
      <c r="HSX1" s="17"/>
      <c r="HSY1" s="17"/>
      <c r="HSZ1" s="17"/>
      <c r="HTA1" s="17"/>
      <c r="HTB1" s="17"/>
      <c r="HTC1" s="17"/>
      <c r="HTD1" s="17"/>
      <c r="HTE1" s="17"/>
      <c r="HTF1" s="17"/>
      <c r="HTG1" s="17"/>
      <c r="HTH1" s="17"/>
      <c r="HTI1" s="17"/>
      <c r="HTJ1" s="17"/>
      <c r="HTK1" s="17"/>
      <c r="HTL1" s="17"/>
      <c r="HTM1" s="17"/>
      <c r="HTN1" s="17"/>
      <c r="HTO1" s="17"/>
      <c r="HTP1" s="17"/>
      <c r="HTQ1" s="17"/>
      <c r="HTR1" s="17"/>
      <c r="HTS1" s="17"/>
      <c r="HTT1" s="17"/>
      <c r="HTU1" s="17"/>
      <c r="HTV1" s="17"/>
      <c r="HTW1" s="17"/>
      <c r="HTX1" s="17"/>
      <c r="HTY1" s="17"/>
      <c r="HTZ1" s="17"/>
      <c r="HUA1" s="17"/>
      <c r="HUB1" s="17"/>
      <c r="HUC1" s="17"/>
      <c r="HUD1" s="17"/>
      <c r="HUE1" s="17"/>
      <c r="HUF1" s="17"/>
      <c r="HUG1" s="17"/>
      <c r="HUH1" s="17"/>
      <c r="HUI1" s="17"/>
      <c r="HUJ1" s="17"/>
      <c r="HUK1" s="17"/>
      <c r="HUL1" s="17"/>
      <c r="HUM1" s="17"/>
      <c r="HUN1" s="17"/>
      <c r="HUO1" s="17"/>
      <c r="HUP1" s="17"/>
      <c r="HUQ1" s="17"/>
      <c r="HUR1" s="17"/>
      <c r="HUS1" s="17"/>
      <c r="HUT1" s="17"/>
      <c r="HUU1" s="17"/>
      <c r="HUV1" s="17"/>
      <c r="HUW1" s="17"/>
      <c r="HUX1" s="17"/>
      <c r="HUY1" s="17"/>
      <c r="HUZ1" s="17"/>
      <c r="HVA1" s="17"/>
      <c r="HVB1" s="17"/>
      <c r="HVC1" s="17"/>
      <c r="HVD1" s="17"/>
      <c r="HVE1" s="17"/>
      <c r="HVF1" s="17"/>
      <c r="HVG1" s="17"/>
      <c r="HVH1" s="17"/>
      <c r="HVI1" s="17"/>
      <c r="HVJ1" s="17"/>
      <c r="HVK1" s="17"/>
      <c r="HVL1" s="17"/>
      <c r="HVM1" s="17"/>
      <c r="HVN1" s="17"/>
      <c r="HVO1" s="17"/>
      <c r="HVP1" s="17"/>
      <c r="HVQ1" s="17"/>
      <c r="HVR1" s="17"/>
      <c r="HVS1" s="17"/>
      <c r="HVT1" s="17"/>
      <c r="HVU1" s="17"/>
      <c r="HVV1" s="17"/>
      <c r="HVW1" s="17"/>
      <c r="HVX1" s="17"/>
      <c r="HVY1" s="17"/>
      <c r="HVZ1" s="17"/>
      <c r="HWA1" s="17"/>
      <c r="HWB1" s="17"/>
      <c r="HWC1" s="17"/>
      <c r="HWD1" s="17"/>
      <c r="HWE1" s="17"/>
      <c r="HWF1" s="17"/>
      <c r="HWG1" s="17"/>
      <c r="HWH1" s="17"/>
      <c r="HWI1" s="17"/>
      <c r="HWJ1" s="17"/>
      <c r="HWK1" s="17"/>
      <c r="HWL1" s="17"/>
      <c r="HWM1" s="17"/>
      <c r="HWN1" s="17"/>
      <c r="HWO1" s="17"/>
      <c r="HWP1" s="17"/>
      <c r="HWQ1" s="17"/>
      <c r="HWR1" s="17"/>
      <c r="HWS1" s="17"/>
      <c r="HWT1" s="17"/>
      <c r="HWU1" s="17"/>
      <c r="HWV1" s="17"/>
      <c r="HWW1" s="17"/>
      <c r="HWX1" s="17"/>
      <c r="HWY1" s="17"/>
      <c r="HWZ1" s="17"/>
      <c r="HXA1" s="17"/>
      <c r="HXB1" s="17"/>
      <c r="HXC1" s="17"/>
      <c r="HXD1" s="17"/>
      <c r="HXE1" s="17"/>
      <c r="HXF1" s="17"/>
      <c r="HXG1" s="17"/>
      <c r="HXH1" s="17"/>
      <c r="HXI1" s="17"/>
      <c r="HXJ1" s="17"/>
      <c r="HXK1" s="17"/>
      <c r="HXL1" s="17"/>
      <c r="HXM1" s="17"/>
      <c r="HXN1" s="17"/>
      <c r="HXO1" s="17"/>
      <c r="HXP1" s="17"/>
      <c r="HXQ1" s="17"/>
      <c r="HXR1" s="17"/>
      <c r="HXS1" s="17"/>
      <c r="HXT1" s="17"/>
      <c r="HXU1" s="17"/>
      <c r="HXV1" s="17"/>
      <c r="HXW1" s="17"/>
      <c r="HXX1" s="17"/>
      <c r="HXY1" s="17"/>
      <c r="HXZ1" s="17"/>
      <c r="HYA1" s="17"/>
      <c r="HYB1" s="17"/>
      <c r="HYC1" s="17"/>
      <c r="HYD1" s="17"/>
      <c r="HYE1" s="17"/>
      <c r="HYF1" s="17"/>
      <c r="HYG1" s="17"/>
      <c r="HYH1" s="17"/>
      <c r="HYI1" s="17"/>
      <c r="HYJ1" s="17"/>
      <c r="HYK1" s="17"/>
      <c r="HYL1" s="17"/>
      <c r="HYM1" s="17"/>
      <c r="HYN1" s="17"/>
      <c r="HYO1" s="17"/>
      <c r="HYP1" s="17"/>
      <c r="HYQ1" s="17"/>
      <c r="HYR1" s="17"/>
      <c r="HYS1" s="17"/>
      <c r="HYT1" s="17"/>
      <c r="HYU1" s="17"/>
      <c r="HYV1" s="17"/>
      <c r="HYW1" s="17"/>
      <c r="HYX1" s="17"/>
      <c r="HYY1" s="17"/>
      <c r="HYZ1" s="17"/>
      <c r="HZA1" s="17"/>
      <c r="HZB1" s="17"/>
      <c r="HZC1" s="17"/>
      <c r="HZD1" s="17"/>
      <c r="HZE1" s="17"/>
      <c r="HZF1" s="17"/>
      <c r="HZG1" s="17"/>
      <c r="HZH1" s="17"/>
      <c r="HZI1" s="17"/>
      <c r="HZJ1" s="17"/>
      <c r="HZK1" s="17"/>
      <c r="HZL1" s="17"/>
      <c r="HZM1" s="17"/>
      <c r="HZN1" s="17"/>
      <c r="HZO1" s="17"/>
      <c r="HZP1" s="17"/>
      <c r="HZQ1" s="17"/>
      <c r="HZR1" s="17"/>
      <c r="HZS1" s="17"/>
      <c r="HZT1" s="17"/>
      <c r="HZU1" s="17"/>
      <c r="HZV1" s="17"/>
      <c r="HZW1" s="17"/>
      <c r="HZX1" s="17"/>
      <c r="HZY1" s="17"/>
      <c r="HZZ1" s="17"/>
      <c r="IAA1" s="17"/>
      <c r="IAB1" s="17"/>
      <c r="IAC1" s="17"/>
      <c r="IAD1" s="17"/>
      <c r="IAE1" s="17"/>
      <c r="IAF1" s="17"/>
      <c r="IAG1" s="17"/>
      <c r="IAH1" s="17"/>
      <c r="IAI1" s="17"/>
      <c r="IAJ1" s="17"/>
      <c r="IAK1" s="17"/>
      <c r="IAL1" s="17"/>
      <c r="IAM1" s="17"/>
      <c r="IAN1" s="17"/>
      <c r="IAO1" s="17"/>
      <c r="IAP1" s="17"/>
      <c r="IAQ1" s="17"/>
      <c r="IAR1" s="17"/>
      <c r="IAS1" s="17"/>
      <c r="IAT1" s="17"/>
      <c r="IAU1" s="17"/>
      <c r="IAV1" s="17"/>
      <c r="IAW1" s="17"/>
      <c r="IAX1" s="17"/>
      <c r="IAY1" s="17"/>
      <c r="IAZ1" s="17"/>
      <c r="IBA1" s="17"/>
      <c r="IBB1" s="17"/>
      <c r="IBC1" s="17"/>
      <c r="IBD1" s="17"/>
      <c r="IBE1" s="17"/>
      <c r="IBF1" s="17"/>
      <c r="IBG1" s="17"/>
      <c r="IBH1" s="17"/>
      <c r="IBI1" s="17"/>
      <c r="IBJ1" s="17"/>
      <c r="IBK1" s="17"/>
      <c r="IBL1" s="17"/>
      <c r="IBM1" s="17"/>
      <c r="IBN1" s="17"/>
      <c r="IBO1" s="17"/>
      <c r="IBP1" s="17"/>
      <c r="IBQ1" s="17"/>
      <c r="IBR1" s="17"/>
      <c r="IBS1" s="17"/>
      <c r="IBT1" s="17"/>
      <c r="IBU1" s="17"/>
      <c r="IBV1" s="17"/>
      <c r="IBW1" s="17"/>
      <c r="IBX1" s="17"/>
      <c r="IBY1" s="17"/>
      <c r="IBZ1" s="17"/>
      <c r="ICA1" s="17"/>
      <c r="ICB1" s="17"/>
      <c r="ICC1" s="17"/>
      <c r="ICD1" s="17"/>
      <c r="ICE1" s="17"/>
      <c r="ICF1" s="17"/>
      <c r="ICG1" s="17"/>
      <c r="ICH1" s="17"/>
      <c r="ICI1" s="17"/>
      <c r="ICJ1" s="17"/>
      <c r="ICK1" s="17"/>
      <c r="ICL1" s="17"/>
      <c r="ICM1" s="17"/>
      <c r="ICN1" s="17"/>
      <c r="ICO1" s="17"/>
      <c r="ICP1" s="17"/>
      <c r="ICQ1" s="17"/>
      <c r="ICR1" s="17"/>
      <c r="ICS1" s="17"/>
      <c r="ICT1" s="17"/>
      <c r="ICU1" s="17"/>
      <c r="ICV1" s="17"/>
      <c r="ICW1" s="17"/>
      <c r="ICX1" s="17"/>
      <c r="ICY1" s="17"/>
      <c r="ICZ1" s="17"/>
      <c r="IDA1" s="17"/>
      <c r="IDB1" s="17"/>
      <c r="IDC1" s="17"/>
      <c r="IDD1" s="17"/>
      <c r="IDE1" s="17"/>
      <c r="IDF1" s="17"/>
      <c r="IDG1" s="17"/>
      <c r="IDH1" s="17"/>
      <c r="IDI1" s="17"/>
      <c r="IDJ1" s="17"/>
      <c r="IDK1" s="17"/>
      <c r="IDL1" s="17"/>
      <c r="IDM1" s="17"/>
      <c r="IDN1" s="17"/>
      <c r="IDO1" s="17"/>
      <c r="IDP1" s="17"/>
      <c r="IDQ1" s="17"/>
      <c r="IDR1" s="17"/>
      <c r="IDS1" s="17"/>
      <c r="IDT1" s="17"/>
      <c r="IDU1" s="17"/>
      <c r="IDV1" s="17"/>
      <c r="IDW1" s="17"/>
      <c r="IDX1" s="17"/>
      <c r="IDY1" s="17"/>
      <c r="IDZ1" s="17"/>
      <c r="IEA1" s="17"/>
      <c r="IEB1" s="17"/>
      <c r="IEC1" s="17"/>
      <c r="IED1" s="17"/>
      <c r="IEE1" s="17"/>
      <c r="IEF1" s="17"/>
      <c r="IEG1" s="17"/>
      <c r="IEH1" s="17"/>
      <c r="IEI1" s="17"/>
      <c r="IEJ1" s="17"/>
      <c r="IEK1" s="17"/>
      <c r="IEL1" s="17"/>
      <c r="IEM1" s="17"/>
      <c r="IEN1" s="17"/>
      <c r="IEO1" s="17"/>
      <c r="IEP1" s="17"/>
      <c r="IEQ1" s="17"/>
      <c r="IER1" s="17"/>
      <c r="IES1" s="17"/>
      <c r="IET1" s="17"/>
      <c r="IEU1" s="17"/>
      <c r="IEV1" s="17"/>
      <c r="IEW1" s="17"/>
      <c r="IEX1" s="17"/>
      <c r="IEY1" s="17"/>
      <c r="IEZ1" s="17"/>
      <c r="IFA1" s="17"/>
      <c r="IFB1" s="17"/>
      <c r="IFC1" s="17"/>
      <c r="IFD1" s="17"/>
      <c r="IFE1" s="17"/>
      <c r="IFF1" s="17"/>
      <c r="IFG1" s="17"/>
      <c r="IFH1" s="17"/>
      <c r="IFI1" s="17"/>
      <c r="IFJ1" s="17"/>
      <c r="IFK1" s="17"/>
      <c r="IFL1" s="17"/>
      <c r="IFM1" s="17"/>
      <c r="IFN1" s="17"/>
      <c r="IFO1" s="17"/>
      <c r="IFP1" s="17"/>
      <c r="IFQ1" s="17"/>
      <c r="IFR1" s="17"/>
      <c r="IFS1" s="17"/>
      <c r="IFT1" s="17"/>
      <c r="IFU1" s="17"/>
      <c r="IFV1" s="17"/>
      <c r="IFW1" s="17"/>
      <c r="IFX1" s="17"/>
      <c r="IFY1" s="17"/>
      <c r="IFZ1" s="17"/>
      <c r="IGA1" s="17"/>
      <c r="IGB1" s="17"/>
      <c r="IGC1" s="17"/>
      <c r="IGD1" s="17"/>
      <c r="IGE1" s="17"/>
      <c r="IGF1" s="17"/>
      <c r="IGG1" s="17"/>
      <c r="IGH1" s="17"/>
      <c r="IGI1" s="17"/>
      <c r="IGJ1" s="17"/>
      <c r="IGK1" s="17"/>
      <c r="IGL1" s="17"/>
      <c r="IGM1" s="17"/>
      <c r="IGN1" s="17"/>
      <c r="IGO1" s="17"/>
      <c r="IGP1" s="17"/>
      <c r="IGQ1" s="17"/>
      <c r="IGR1" s="17"/>
      <c r="IGS1" s="17"/>
      <c r="IGT1" s="17"/>
      <c r="IGU1" s="17"/>
      <c r="IGV1" s="17"/>
      <c r="IGW1" s="17"/>
      <c r="IGX1" s="17"/>
      <c r="IGY1" s="17"/>
      <c r="IGZ1" s="17"/>
      <c r="IHA1" s="17"/>
      <c r="IHB1" s="17"/>
      <c r="IHC1" s="17"/>
      <c r="IHD1" s="17"/>
      <c r="IHE1" s="17"/>
      <c r="IHF1" s="17"/>
      <c r="IHG1" s="17"/>
      <c r="IHH1" s="17"/>
      <c r="IHI1" s="17"/>
      <c r="IHJ1" s="17"/>
      <c r="IHK1" s="17"/>
      <c r="IHL1" s="17"/>
      <c r="IHM1" s="17"/>
      <c r="IHN1" s="17"/>
      <c r="IHO1" s="17"/>
      <c r="IHP1" s="17"/>
      <c r="IHQ1" s="17"/>
      <c r="IHR1" s="17"/>
      <c r="IHS1" s="17"/>
      <c r="IHT1" s="17"/>
      <c r="IHU1" s="17"/>
      <c r="IHV1" s="17"/>
      <c r="IHW1" s="17"/>
      <c r="IHX1" s="17"/>
      <c r="IHY1" s="17"/>
      <c r="IHZ1" s="17"/>
      <c r="IIA1" s="17"/>
      <c r="IIB1" s="17"/>
      <c r="IIC1" s="17"/>
      <c r="IID1" s="17"/>
      <c r="IIE1" s="17"/>
      <c r="IIF1" s="17"/>
      <c r="IIG1" s="17"/>
      <c r="IIH1" s="17"/>
      <c r="III1" s="17"/>
      <c r="IIJ1" s="17"/>
      <c r="IIK1" s="17"/>
      <c r="IIL1" s="17"/>
      <c r="IIM1" s="17"/>
      <c r="IIN1" s="17"/>
      <c r="IIO1" s="17"/>
      <c r="IIP1" s="17"/>
      <c r="IIQ1" s="17"/>
      <c r="IIR1" s="17"/>
      <c r="IIS1" s="17"/>
      <c r="IIT1" s="17"/>
      <c r="IIU1" s="17"/>
      <c r="IIV1" s="17"/>
      <c r="IIW1" s="17"/>
      <c r="IIX1" s="17"/>
      <c r="IIY1" s="17"/>
      <c r="IIZ1" s="17"/>
      <c r="IJA1" s="17"/>
      <c r="IJB1" s="17"/>
      <c r="IJC1" s="17"/>
      <c r="IJD1" s="17"/>
      <c r="IJE1" s="17"/>
      <c r="IJF1" s="17"/>
      <c r="IJG1" s="17"/>
      <c r="IJH1" s="17"/>
      <c r="IJI1" s="17"/>
      <c r="IJJ1" s="17"/>
      <c r="IJK1" s="17"/>
      <c r="IJL1" s="17"/>
      <c r="IJM1" s="17"/>
      <c r="IJN1" s="17"/>
      <c r="IJO1" s="17"/>
      <c r="IJP1" s="17"/>
      <c r="IJQ1" s="17"/>
      <c r="IJR1" s="17"/>
      <c r="IJS1" s="17"/>
      <c r="IJT1" s="17"/>
      <c r="IJU1" s="17"/>
      <c r="IJV1" s="17"/>
      <c r="IJW1" s="17"/>
      <c r="IJX1" s="17"/>
      <c r="IJY1" s="17"/>
      <c r="IJZ1" s="17"/>
      <c r="IKA1" s="17"/>
      <c r="IKB1" s="17"/>
      <c r="IKC1" s="17"/>
      <c r="IKD1" s="17"/>
      <c r="IKE1" s="17"/>
      <c r="IKF1" s="17"/>
      <c r="IKG1" s="17"/>
      <c r="IKH1" s="17"/>
      <c r="IKI1" s="17"/>
      <c r="IKJ1" s="17"/>
      <c r="IKK1" s="17"/>
      <c r="IKL1" s="17"/>
      <c r="IKM1" s="17"/>
      <c r="IKN1" s="17"/>
      <c r="IKO1" s="17"/>
      <c r="IKP1" s="17"/>
      <c r="IKQ1" s="17"/>
      <c r="IKR1" s="17"/>
      <c r="IKS1" s="17"/>
      <c r="IKT1" s="17"/>
      <c r="IKU1" s="17"/>
      <c r="IKV1" s="17"/>
      <c r="IKW1" s="17"/>
      <c r="IKX1" s="17"/>
      <c r="IKY1" s="17"/>
      <c r="IKZ1" s="17"/>
      <c r="ILA1" s="17"/>
      <c r="ILB1" s="17"/>
      <c r="ILC1" s="17"/>
      <c r="ILD1" s="17"/>
      <c r="ILE1" s="17"/>
      <c r="ILF1" s="17"/>
      <c r="ILG1" s="17"/>
      <c r="ILH1" s="17"/>
      <c r="ILI1" s="17"/>
      <c r="ILJ1" s="17"/>
      <c r="ILK1" s="17"/>
      <c r="ILL1" s="17"/>
      <c r="ILM1" s="17"/>
      <c r="ILN1" s="17"/>
      <c r="ILO1" s="17"/>
      <c r="ILP1" s="17"/>
      <c r="ILQ1" s="17"/>
      <c r="ILR1" s="17"/>
      <c r="ILS1" s="17"/>
      <c r="ILT1" s="17"/>
      <c r="ILU1" s="17"/>
      <c r="ILV1" s="17"/>
      <c r="ILW1" s="17"/>
      <c r="ILX1" s="17"/>
      <c r="ILY1" s="17"/>
      <c r="ILZ1" s="17"/>
      <c r="IMA1" s="17"/>
      <c r="IMB1" s="17"/>
      <c r="IMC1" s="17"/>
      <c r="IMD1" s="17"/>
      <c r="IME1" s="17"/>
      <c r="IMF1" s="17"/>
      <c r="IMG1" s="17"/>
      <c r="IMH1" s="17"/>
      <c r="IMI1" s="17"/>
      <c r="IMJ1" s="17"/>
      <c r="IMK1" s="17"/>
      <c r="IML1" s="17"/>
      <c r="IMM1" s="17"/>
      <c r="IMN1" s="17"/>
      <c r="IMO1" s="17"/>
      <c r="IMP1" s="17"/>
      <c r="IMQ1" s="17"/>
      <c r="IMR1" s="17"/>
      <c r="IMS1" s="17"/>
      <c r="IMT1" s="17"/>
      <c r="IMU1" s="17"/>
      <c r="IMV1" s="17"/>
      <c r="IMW1" s="17"/>
      <c r="IMX1" s="17"/>
      <c r="IMY1" s="17"/>
      <c r="IMZ1" s="17"/>
      <c r="INA1" s="17"/>
      <c r="INB1" s="17"/>
      <c r="INC1" s="17"/>
      <c r="IND1" s="17"/>
      <c r="INE1" s="17"/>
      <c r="INF1" s="17"/>
      <c r="ING1" s="17"/>
      <c r="INH1" s="17"/>
      <c r="INI1" s="17"/>
      <c r="INJ1" s="17"/>
      <c r="INK1" s="17"/>
      <c r="INL1" s="17"/>
      <c r="INM1" s="17"/>
      <c r="INN1" s="17"/>
      <c r="INO1" s="17"/>
      <c r="INP1" s="17"/>
      <c r="INQ1" s="17"/>
      <c r="INR1" s="17"/>
      <c r="INS1" s="17"/>
      <c r="INT1" s="17"/>
      <c r="INU1" s="17"/>
      <c r="INV1" s="17"/>
      <c r="INW1" s="17"/>
      <c r="INX1" s="17"/>
      <c r="INY1" s="17"/>
      <c r="INZ1" s="17"/>
      <c r="IOA1" s="17"/>
      <c r="IOB1" s="17"/>
      <c r="IOC1" s="17"/>
      <c r="IOD1" s="17"/>
      <c r="IOE1" s="17"/>
      <c r="IOF1" s="17"/>
      <c r="IOG1" s="17"/>
      <c r="IOH1" s="17"/>
      <c r="IOI1" s="17"/>
      <c r="IOJ1" s="17"/>
      <c r="IOK1" s="17"/>
      <c r="IOL1" s="17"/>
      <c r="IOM1" s="17"/>
      <c r="ION1" s="17"/>
      <c r="IOO1" s="17"/>
      <c r="IOP1" s="17"/>
      <c r="IOQ1" s="17"/>
      <c r="IOR1" s="17"/>
      <c r="IOS1" s="17"/>
      <c r="IOT1" s="17"/>
      <c r="IOU1" s="17"/>
      <c r="IOV1" s="17"/>
      <c r="IOW1" s="17"/>
      <c r="IOX1" s="17"/>
      <c r="IOY1" s="17"/>
      <c r="IOZ1" s="17"/>
      <c r="IPA1" s="17"/>
      <c r="IPB1" s="17"/>
      <c r="IPC1" s="17"/>
      <c r="IPD1" s="17"/>
      <c r="IPE1" s="17"/>
      <c r="IPF1" s="17"/>
      <c r="IPG1" s="17"/>
      <c r="IPH1" s="17"/>
      <c r="IPI1" s="17"/>
      <c r="IPJ1" s="17"/>
      <c r="IPK1" s="17"/>
      <c r="IPL1" s="17"/>
      <c r="IPM1" s="17"/>
      <c r="IPN1" s="17"/>
      <c r="IPO1" s="17"/>
      <c r="IPP1" s="17"/>
      <c r="IPQ1" s="17"/>
      <c r="IPR1" s="17"/>
      <c r="IPS1" s="17"/>
      <c r="IPT1" s="17"/>
      <c r="IPU1" s="17"/>
      <c r="IPV1" s="17"/>
      <c r="IPW1" s="17"/>
      <c r="IPX1" s="17"/>
      <c r="IPY1" s="17"/>
      <c r="IPZ1" s="17"/>
      <c r="IQA1" s="17"/>
      <c r="IQB1" s="17"/>
      <c r="IQC1" s="17"/>
      <c r="IQD1" s="17"/>
      <c r="IQE1" s="17"/>
      <c r="IQF1" s="17"/>
      <c r="IQG1" s="17"/>
      <c r="IQH1" s="17"/>
      <c r="IQI1" s="17"/>
      <c r="IQJ1" s="17"/>
      <c r="IQK1" s="17"/>
      <c r="IQL1" s="17"/>
      <c r="IQM1" s="17"/>
      <c r="IQN1" s="17"/>
      <c r="IQO1" s="17"/>
      <c r="IQP1" s="17"/>
      <c r="IQQ1" s="17"/>
      <c r="IQR1" s="17"/>
      <c r="IQS1" s="17"/>
      <c r="IQT1" s="17"/>
      <c r="IQU1" s="17"/>
      <c r="IQV1" s="17"/>
      <c r="IQW1" s="17"/>
      <c r="IQX1" s="17"/>
      <c r="IQY1" s="17"/>
      <c r="IQZ1" s="17"/>
      <c r="IRA1" s="17"/>
      <c r="IRB1" s="17"/>
      <c r="IRC1" s="17"/>
      <c r="IRD1" s="17"/>
      <c r="IRE1" s="17"/>
      <c r="IRF1" s="17"/>
      <c r="IRG1" s="17"/>
      <c r="IRH1" s="17"/>
      <c r="IRI1" s="17"/>
      <c r="IRJ1" s="17"/>
      <c r="IRK1" s="17"/>
      <c r="IRL1" s="17"/>
      <c r="IRM1" s="17"/>
      <c r="IRN1" s="17"/>
      <c r="IRO1" s="17"/>
      <c r="IRP1" s="17"/>
      <c r="IRQ1" s="17"/>
      <c r="IRR1" s="17"/>
      <c r="IRS1" s="17"/>
      <c r="IRT1" s="17"/>
      <c r="IRU1" s="17"/>
      <c r="IRV1" s="17"/>
      <c r="IRW1" s="17"/>
      <c r="IRX1" s="17"/>
      <c r="IRY1" s="17"/>
      <c r="IRZ1" s="17"/>
      <c r="ISA1" s="17"/>
      <c r="ISB1" s="17"/>
      <c r="ISC1" s="17"/>
      <c r="ISD1" s="17"/>
      <c r="ISE1" s="17"/>
      <c r="ISF1" s="17"/>
      <c r="ISG1" s="17"/>
      <c r="ISH1" s="17"/>
      <c r="ISI1" s="17"/>
      <c r="ISJ1" s="17"/>
      <c r="ISK1" s="17"/>
      <c r="ISL1" s="17"/>
      <c r="ISM1" s="17"/>
      <c r="ISN1" s="17"/>
      <c r="ISO1" s="17"/>
      <c r="ISP1" s="17"/>
      <c r="ISQ1" s="17"/>
      <c r="ISR1" s="17"/>
      <c r="ISS1" s="17"/>
      <c r="IST1" s="17"/>
      <c r="ISU1" s="17"/>
      <c r="ISV1" s="17"/>
      <c r="ISW1" s="17"/>
      <c r="ISX1" s="17"/>
      <c r="ISY1" s="17"/>
      <c r="ISZ1" s="17"/>
      <c r="ITA1" s="17"/>
      <c r="ITB1" s="17"/>
      <c r="ITC1" s="17"/>
      <c r="ITD1" s="17"/>
      <c r="ITE1" s="17"/>
      <c r="ITF1" s="17"/>
      <c r="ITG1" s="17"/>
      <c r="ITH1" s="17"/>
      <c r="ITI1" s="17"/>
      <c r="ITJ1" s="17"/>
      <c r="ITK1" s="17"/>
      <c r="ITL1" s="17"/>
      <c r="ITM1" s="17"/>
      <c r="ITN1" s="17"/>
      <c r="ITO1" s="17"/>
      <c r="ITP1" s="17"/>
      <c r="ITQ1" s="17"/>
      <c r="ITR1" s="17"/>
      <c r="ITS1" s="17"/>
      <c r="ITT1" s="17"/>
      <c r="ITU1" s="17"/>
      <c r="ITV1" s="17"/>
      <c r="ITW1" s="17"/>
      <c r="ITX1" s="17"/>
      <c r="ITY1" s="17"/>
      <c r="ITZ1" s="17"/>
      <c r="IUA1" s="17"/>
      <c r="IUB1" s="17"/>
      <c r="IUC1" s="17"/>
      <c r="IUD1" s="17"/>
      <c r="IUE1" s="17"/>
      <c r="IUF1" s="17"/>
      <c r="IUG1" s="17"/>
      <c r="IUH1" s="17"/>
      <c r="IUI1" s="17"/>
      <c r="IUJ1" s="17"/>
      <c r="IUK1" s="17"/>
      <c r="IUL1" s="17"/>
      <c r="IUM1" s="17"/>
      <c r="IUN1" s="17"/>
      <c r="IUO1" s="17"/>
      <c r="IUP1" s="17"/>
      <c r="IUQ1" s="17"/>
      <c r="IUR1" s="17"/>
      <c r="IUS1" s="17"/>
      <c r="IUT1" s="17"/>
      <c r="IUU1" s="17"/>
      <c r="IUV1" s="17"/>
      <c r="IUW1" s="17"/>
      <c r="IUX1" s="17"/>
      <c r="IUY1" s="17"/>
      <c r="IUZ1" s="17"/>
      <c r="IVA1" s="17"/>
      <c r="IVB1" s="17"/>
      <c r="IVC1" s="17"/>
      <c r="IVD1" s="17"/>
      <c r="IVE1" s="17"/>
      <c r="IVF1" s="17"/>
      <c r="IVG1" s="17"/>
      <c r="IVH1" s="17"/>
      <c r="IVI1" s="17"/>
      <c r="IVJ1" s="17"/>
      <c r="IVK1" s="17"/>
      <c r="IVL1" s="17"/>
      <c r="IVM1" s="17"/>
      <c r="IVN1" s="17"/>
      <c r="IVO1" s="17"/>
      <c r="IVP1" s="17"/>
      <c r="IVQ1" s="17"/>
      <c r="IVR1" s="17"/>
      <c r="IVS1" s="17"/>
      <c r="IVT1" s="17"/>
      <c r="IVU1" s="17"/>
      <c r="IVV1" s="17"/>
      <c r="IVW1" s="17"/>
      <c r="IVX1" s="17"/>
      <c r="IVY1" s="17"/>
      <c r="IVZ1" s="17"/>
      <c r="IWA1" s="17"/>
      <c r="IWB1" s="17"/>
      <c r="IWC1" s="17"/>
      <c r="IWD1" s="17"/>
      <c r="IWE1" s="17"/>
      <c r="IWF1" s="17"/>
      <c r="IWG1" s="17"/>
      <c r="IWH1" s="17"/>
      <c r="IWI1" s="17"/>
      <c r="IWJ1" s="17"/>
      <c r="IWK1" s="17"/>
      <c r="IWL1" s="17"/>
      <c r="IWM1" s="17"/>
      <c r="IWN1" s="17"/>
      <c r="IWO1" s="17"/>
      <c r="IWP1" s="17"/>
      <c r="IWQ1" s="17"/>
      <c r="IWR1" s="17"/>
      <c r="IWS1" s="17"/>
      <c r="IWT1" s="17"/>
      <c r="IWU1" s="17"/>
      <c r="IWV1" s="17"/>
      <c r="IWW1" s="17"/>
      <c r="IWX1" s="17"/>
      <c r="IWY1" s="17"/>
      <c r="IWZ1" s="17"/>
      <c r="IXA1" s="17"/>
      <c r="IXB1" s="17"/>
      <c r="IXC1" s="17"/>
      <c r="IXD1" s="17"/>
      <c r="IXE1" s="17"/>
      <c r="IXF1" s="17"/>
      <c r="IXG1" s="17"/>
      <c r="IXH1" s="17"/>
      <c r="IXI1" s="17"/>
      <c r="IXJ1" s="17"/>
      <c r="IXK1" s="17"/>
      <c r="IXL1" s="17"/>
      <c r="IXM1" s="17"/>
      <c r="IXN1" s="17"/>
      <c r="IXO1" s="17"/>
      <c r="IXP1" s="17"/>
      <c r="IXQ1" s="17"/>
      <c r="IXR1" s="17"/>
      <c r="IXS1" s="17"/>
      <c r="IXT1" s="17"/>
      <c r="IXU1" s="17"/>
      <c r="IXV1" s="17"/>
      <c r="IXW1" s="17"/>
      <c r="IXX1" s="17"/>
      <c r="IXY1" s="17"/>
      <c r="IXZ1" s="17"/>
      <c r="IYA1" s="17"/>
      <c r="IYB1" s="17"/>
      <c r="IYC1" s="17"/>
      <c r="IYD1" s="17"/>
      <c r="IYE1" s="17"/>
      <c r="IYF1" s="17"/>
      <c r="IYG1" s="17"/>
      <c r="IYH1" s="17"/>
      <c r="IYI1" s="17"/>
      <c r="IYJ1" s="17"/>
      <c r="IYK1" s="17"/>
      <c r="IYL1" s="17"/>
      <c r="IYM1" s="17"/>
      <c r="IYN1" s="17"/>
      <c r="IYO1" s="17"/>
      <c r="IYP1" s="17"/>
      <c r="IYQ1" s="17"/>
      <c r="IYR1" s="17"/>
      <c r="IYS1" s="17"/>
      <c r="IYT1" s="17"/>
      <c r="IYU1" s="17"/>
      <c r="IYV1" s="17"/>
      <c r="IYW1" s="17"/>
      <c r="IYX1" s="17"/>
      <c r="IYY1" s="17"/>
      <c r="IYZ1" s="17"/>
      <c r="IZA1" s="17"/>
      <c r="IZB1" s="17"/>
      <c r="IZC1" s="17"/>
      <c r="IZD1" s="17"/>
      <c r="IZE1" s="17"/>
      <c r="IZF1" s="17"/>
      <c r="IZG1" s="17"/>
      <c r="IZH1" s="17"/>
      <c r="IZI1" s="17"/>
      <c r="IZJ1" s="17"/>
      <c r="IZK1" s="17"/>
      <c r="IZL1" s="17"/>
      <c r="IZM1" s="17"/>
      <c r="IZN1" s="17"/>
      <c r="IZO1" s="17"/>
      <c r="IZP1" s="17"/>
      <c r="IZQ1" s="17"/>
      <c r="IZR1" s="17"/>
      <c r="IZS1" s="17"/>
      <c r="IZT1" s="17"/>
      <c r="IZU1" s="17"/>
      <c r="IZV1" s="17"/>
      <c r="IZW1" s="17"/>
      <c r="IZX1" s="17"/>
      <c r="IZY1" s="17"/>
      <c r="IZZ1" s="17"/>
      <c r="JAA1" s="17"/>
      <c r="JAB1" s="17"/>
      <c r="JAC1" s="17"/>
      <c r="JAD1" s="17"/>
      <c r="JAE1" s="17"/>
      <c r="JAF1" s="17"/>
      <c r="JAG1" s="17"/>
      <c r="JAH1" s="17"/>
      <c r="JAI1" s="17"/>
      <c r="JAJ1" s="17"/>
      <c r="JAK1" s="17"/>
      <c r="JAL1" s="17"/>
      <c r="JAM1" s="17"/>
      <c r="JAN1" s="17"/>
      <c r="JAO1" s="17"/>
      <c r="JAP1" s="17"/>
      <c r="JAQ1" s="17"/>
      <c r="JAR1" s="17"/>
      <c r="JAS1" s="17"/>
      <c r="JAT1" s="17"/>
      <c r="JAU1" s="17"/>
      <c r="JAV1" s="17"/>
      <c r="JAW1" s="17"/>
      <c r="JAX1" s="17"/>
      <c r="JAY1" s="17"/>
      <c r="JAZ1" s="17"/>
      <c r="JBA1" s="17"/>
      <c r="JBB1" s="17"/>
      <c r="JBC1" s="17"/>
      <c r="JBD1" s="17"/>
      <c r="JBE1" s="17"/>
      <c r="JBF1" s="17"/>
      <c r="JBG1" s="17"/>
      <c r="JBH1" s="17"/>
      <c r="JBI1" s="17"/>
      <c r="JBJ1" s="17"/>
      <c r="JBK1" s="17"/>
      <c r="JBL1" s="17"/>
      <c r="JBM1" s="17"/>
      <c r="JBN1" s="17"/>
      <c r="JBO1" s="17"/>
      <c r="JBP1" s="17"/>
      <c r="JBQ1" s="17"/>
      <c r="JBR1" s="17"/>
      <c r="JBS1" s="17"/>
      <c r="JBT1" s="17"/>
      <c r="JBU1" s="17"/>
      <c r="JBV1" s="17"/>
      <c r="JBW1" s="17"/>
      <c r="JBX1" s="17"/>
      <c r="JBY1" s="17"/>
      <c r="JBZ1" s="17"/>
      <c r="JCA1" s="17"/>
      <c r="JCB1" s="17"/>
      <c r="JCC1" s="17"/>
      <c r="JCD1" s="17"/>
      <c r="JCE1" s="17"/>
      <c r="JCF1" s="17"/>
      <c r="JCG1" s="17"/>
      <c r="JCH1" s="17"/>
      <c r="JCI1" s="17"/>
      <c r="JCJ1" s="17"/>
      <c r="JCK1" s="17"/>
      <c r="JCL1" s="17"/>
      <c r="JCM1" s="17"/>
      <c r="JCN1" s="17"/>
      <c r="JCO1" s="17"/>
      <c r="JCP1" s="17"/>
      <c r="JCQ1" s="17"/>
      <c r="JCR1" s="17"/>
      <c r="JCS1" s="17"/>
      <c r="JCT1" s="17"/>
      <c r="JCU1" s="17"/>
      <c r="JCV1" s="17"/>
      <c r="JCW1" s="17"/>
      <c r="JCX1" s="17"/>
      <c r="JCY1" s="17"/>
      <c r="JCZ1" s="17"/>
      <c r="JDA1" s="17"/>
      <c r="JDB1" s="17"/>
      <c r="JDC1" s="17"/>
      <c r="JDD1" s="17"/>
      <c r="JDE1" s="17"/>
      <c r="JDF1" s="17"/>
      <c r="JDG1" s="17"/>
      <c r="JDH1" s="17"/>
      <c r="JDI1" s="17"/>
      <c r="JDJ1" s="17"/>
      <c r="JDK1" s="17"/>
      <c r="JDL1" s="17"/>
      <c r="JDM1" s="17"/>
      <c r="JDN1" s="17"/>
      <c r="JDO1" s="17"/>
      <c r="JDP1" s="17"/>
      <c r="JDQ1" s="17"/>
      <c r="JDR1" s="17"/>
      <c r="JDS1" s="17"/>
      <c r="JDT1" s="17"/>
      <c r="JDU1" s="17"/>
      <c r="JDV1" s="17"/>
      <c r="JDW1" s="17"/>
      <c r="JDX1" s="17"/>
      <c r="JDY1" s="17"/>
      <c r="JDZ1" s="17"/>
      <c r="JEA1" s="17"/>
      <c r="JEB1" s="17"/>
      <c r="JEC1" s="17"/>
      <c r="JED1" s="17"/>
      <c r="JEE1" s="17"/>
      <c r="JEF1" s="17"/>
      <c r="JEG1" s="17"/>
      <c r="JEH1" s="17"/>
      <c r="JEI1" s="17"/>
      <c r="JEJ1" s="17"/>
      <c r="JEK1" s="17"/>
      <c r="JEL1" s="17"/>
      <c r="JEM1" s="17"/>
      <c r="JEN1" s="17"/>
      <c r="JEO1" s="17"/>
      <c r="JEP1" s="17"/>
      <c r="JEQ1" s="17"/>
      <c r="JER1" s="17"/>
      <c r="JES1" s="17"/>
      <c r="JET1" s="17"/>
      <c r="JEU1" s="17"/>
      <c r="JEV1" s="17"/>
      <c r="JEW1" s="17"/>
      <c r="JEX1" s="17"/>
      <c r="JEY1" s="17"/>
      <c r="JEZ1" s="17"/>
      <c r="JFA1" s="17"/>
      <c r="JFB1" s="17"/>
      <c r="JFC1" s="17"/>
      <c r="JFD1" s="17"/>
      <c r="JFE1" s="17"/>
      <c r="JFF1" s="17"/>
      <c r="JFG1" s="17"/>
      <c r="JFH1" s="17"/>
      <c r="JFI1" s="17"/>
      <c r="JFJ1" s="17"/>
      <c r="JFK1" s="17"/>
      <c r="JFL1" s="17"/>
      <c r="JFM1" s="17"/>
      <c r="JFN1" s="17"/>
      <c r="JFO1" s="17"/>
      <c r="JFP1" s="17"/>
      <c r="JFQ1" s="17"/>
      <c r="JFR1" s="17"/>
      <c r="JFS1" s="17"/>
      <c r="JFT1" s="17"/>
      <c r="JFU1" s="17"/>
      <c r="JFV1" s="17"/>
      <c r="JFW1" s="17"/>
      <c r="JFX1" s="17"/>
      <c r="JFY1" s="17"/>
      <c r="JFZ1" s="17"/>
      <c r="JGA1" s="17"/>
      <c r="JGB1" s="17"/>
      <c r="JGC1" s="17"/>
      <c r="JGD1" s="17"/>
      <c r="JGE1" s="17"/>
      <c r="JGF1" s="17"/>
      <c r="JGG1" s="17"/>
      <c r="JGH1" s="17"/>
      <c r="JGI1" s="17"/>
      <c r="JGJ1" s="17"/>
      <c r="JGK1" s="17"/>
      <c r="JGL1" s="17"/>
      <c r="JGM1" s="17"/>
      <c r="JGN1" s="17"/>
      <c r="JGO1" s="17"/>
      <c r="JGP1" s="17"/>
      <c r="JGQ1" s="17"/>
      <c r="JGR1" s="17"/>
      <c r="JGS1" s="17"/>
      <c r="JGT1" s="17"/>
      <c r="JGU1" s="17"/>
      <c r="JGV1" s="17"/>
      <c r="JGW1" s="17"/>
      <c r="JGX1" s="17"/>
      <c r="JGY1" s="17"/>
      <c r="JGZ1" s="17"/>
      <c r="JHA1" s="17"/>
      <c r="JHB1" s="17"/>
      <c r="JHC1" s="17"/>
      <c r="JHD1" s="17"/>
      <c r="JHE1" s="17"/>
      <c r="JHF1" s="17"/>
      <c r="JHG1" s="17"/>
      <c r="JHH1" s="17"/>
      <c r="JHI1" s="17"/>
      <c r="JHJ1" s="17"/>
      <c r="JHK1" s="17"/>
      <c r="JHL1" s="17"/>
      <c r="JHM1" s="17"/>
      <c r="JHN1" s="17"/>
      <c r="JHO1" s="17"/>
      <c r="JHP1" s="17"/>
      <c r="JHQ1" s="17"/>
      <c r="JHR1" s="17"/>
      <c r="JHS1" s="17"/>
      <c r="JHT1" s="17"/>
      <c r="JHU1" s="17"/>
      <c r="JHV1" s="17"/>
      <c r="JHW1" s="17"/>
      <c r="JHX1" s="17"/>
      <c r="JHY1" s="17"/>
      <c r="JHZ1" s="17"/>
      <c r="JIA1" s="17"/>
      <c r="JIB1" s="17"/>
      <c r="JIC1" s="17"/>
      <c r="JID1" s="17"/>
      <c r="JIE1" s="17"/>
      <c r="JIF1" s="17"/>
      <c r="JIG1" s="17"/>
      <c r="JIH1" s="17"/>
      <c r="JII1" s="17"/>
      <c r="JIJ1" s="17"/>
      <c r="JIK1" s="17"/>
      <c r="JIL1" s="17"/>
      <c r="JIM1" s="17"/>
      <c r="JIN1" s="17"/>
      <c r="JIO1" s="17"/>
      <c r="JIP1" s="17"/>
      <c r="JIQ1" s="17"/>
      <c r="JIR1" s="17"/>
      <c r="JIS1" s="17"/>
      <c r="JIT1" s="17"/>
      <c r="JIU1" s="17"/>
      <c r="JIV1" s="17"/>
      <c r="JIW1" s="17"/>
      <c r="JIX1" s="17"/>
      <c r="JIY1" s="17"/>
      <c r="JIZ1" s="17"/>
      <c r="JJA1" s="17"/>
      <c r="JJB1" s="17"/>
      <c r="JJC1" s="17"/>
      <c r="JJD1" s="17"/>
      <c r="JJE1" s="17"/>
      <c r="JJF1" s="17"/>
      <c r="JJG1" s="17"/>
      <c r="JJH1" s="17"/>
      <c r="JJI1" s="17"/>
      <c r="JJJ1" s="17"/>
      <c r="JJK1" s="17"/>
      <c r="JJL1" s="17"/>
      <c r="JJM1" s="17"/>
      <c r="JJN1" s="17"/>
      <c r="JJO1" s="17"/>
      <c r="JJP1" s="17"/>
      <c r="JJQ1" s="17"/>
      <c r="JJR1" s="17"/>
      <c r="JJS1" s="17"/>
      <c r="JJT1" s="17"/>
      <c r="JJU1" s="17"/>
      <c r="JJV1" s="17"/>
      <c r="JJW1" s="17"/>
      <c r="JJX1" s="17"/>
      <c r="JJY1" s="17"/>
      <c r="JJZ1" s="17"/>
      <c r="JKA1" s="17"/>
      <c r="JKB1" s="17"/>
      <c r="JKC1" s="17"/>
      <c r="JKD1" s="17"/>
      <c r="JKE1" s="17"/>
      <c r="JKF1" s="17"/>
      <c r="JKG1" s="17"/>
      <c r="JKH1" s="17"/>
      <c r="JKI1" s="17"/>
      <c r="JKJ1" s="17"/>
      <c r="JKK1" s="17"/>
      <c r="JKL1" s="17"/>
      <c r="JKM1" s="17"/>
      <c r="JKN1" s="17"/>
      <c r="JKO1" s="17"/>
      <c r="JKP1" s="17"/>
      <c r="JKQ1" s="17"/>
      <c r="JKR1" s="17"/>
      <c r="JKS1" s="17"/>
      <c r="JKT1" s="17"/>
      <c r="JKU1" s="17"/>
      <c r="JKV1" s="17"/>
      <c r="JKW1" s="17"/>
      <c r="JKX1" s="17"/>
      <c r="JKY1" s="17"/>
      <c r="JKZ1" s="17"/>
      <c r="JLA1" s="17"/>
      <c r="JLB1" s="17"/>
      <c r="JLC1" s="17"/>
      <c r="JLD1" s="17"/>
      <c r="JLE1" s="17"/>
      <c r="JLF1" s="17"/>
      <c r="JLG1" s="17"/>
      <c r="JLH1" s="17"/>
      <c r="JLI1" s="17"/>
      <c r="JLJ1" s="17"/>
      <c r="JLK1" s="17"/>
      <c r="JLL1" s="17"/>
      <c r="JLM1" s="17"/>
      <c r="JLN1" s="17"/>
      <c r="JLO1" s="17"/>
      <c r="JLP1" s="17"/>
      <c r="JLQ1" s="17"/>
      <c r="JLR1" s="17"/>
      <c r="JLS1" s="17"/>
      <c r="JLT1" s="17"/>
      <c r="JLU1" s="17"/>
      <c r="JLV1" s="17"/>
      <c r="JLW1" s="17"/>
      <c r="JLX1" s="17"/>
      <c r="JLY1" s="17"/>
      <c r="JLZ1" s="17"/>
      <c r="JMA1" s="17"/>
      <c r="JMB1" s="17"/>
      <c r="JMC1" s="17"/>
      <c r="JMD1" s="17"/>
      <c r="JME1" s="17"/>
      <c r="JMF1" s="17"/>
      <c r="JMG1" s="17"/>
      <c r="JMH1" s="17"/>
      <c r="JMI1" s="17"/>
      <c r="JMJ1" s="17"/>
      <c r="JMK1" s="17"/>
      <c r="JML1" s="17"/>
      <c r="JMM1" s="17"/>
      <c r="JMN1" s="17"/>
      <c r="JMO1" s="17"/>
      <c r="JMP1" s="17"/>
      <c r="JMQ1" s="17"/>
      <c r="JMR1" s="17"/>
      <c r="JMS1" s="17"/>
      <c r="JMT1" s="17"/>
      <c r="JMU1" s="17"/>
      <c r="JMV1" s="17"/>
      <c r="JMW1" s="17"/>
      <c r="JMX1" s="17"/>
      <c r="JMY1" s="17"/>
      <c r="JMZ1" s="17"/>
      <c r="JNA1" s="17"/>
      <c r="JNB1" s="17"/>
      <c r="JNC1" s="17"/>
      <c r="JND1" s="17"/>
      <c r="JNE1" s="17"/>
      <c r="JNF1" s="17"/>
      <c r="JNG1" s="17"/>
      <c r="JNH1" s="17"/>
      <c r="JNI1" s="17"/>
      <c r="JNJ1" s="17"/>
      <c r="JNK1" s="17"/>
      <c r="JNL1" s="17"/>
      <c r="JNM1" s="17"/>
      <c r="JNN1" s="17"/>
      <c r="JNO1" s="17"/>
      <c r="JNP1" s="17"/>
      <c r="JNQ1" s="17"/>
      <c r="JNR1" s="17"/>
      <c r="JNS1" s="17"/>
      <c r="JNT1" s="17"/>
      <c r="JNU1" s="17"/>
      <c r="JNV1" s="17"/>
      <c r="JNW1" s="17"/>
      <c r="JNX1" s="17"/>
      <c r="JNY1" s="17"/>
      <c r="JNZ1" s="17"/>
      <c r="JOA1" s="17"/>
      <c r="JOB1" s="17"/>
      <c r="JOC1" s="17"/>
      <c r="JOD1" s="17"/>
      <c r="JOE1" s="17"/>
      <c r="JOF1" s="17"/>
      <c r="JOG1" s="17"/>
      <c r="JOH1" s="17"/>
      <c r="JOI1" s="17"/>
      <c r="JOJ1" s="17"/>
      <c r="JOK1" s="17"/>
      <c r="JOL1" s="17"/>
      <c r="JOM1" s="17"/>
      <c r="JON1" s="17"/>
      <c r="JOO1" s="17"/>
      <c r="JOP1" s="17"/>
      <c r="JOQ1" s="17"/>
      <c r="JOR1" s="17"/>
      <c r="JOS1" s="17"/>
      <c r="JOT1" s="17"/>
      <c r="JOU1" s="17"/>
      <c r="JOV1" s="17"/>
      <c r="JOW1" s="17"/>
      <c r="JOX1" s="17"/>
      <c r="JOY1" s="17"/>
      <c r="JOZ1" s="17"/>
      <c r="JPA1" s="17"/>
      <c r="JPB1" s="17"/>
      <c r="JPC1" s="17"/>
      <c r="JPD1" s="17"/>
      <c r="JPE1" s="17"/>
      <c r="JPF1" s="17"/>
      <c r="JPG1" s="17"/>
      <c r="JPH1" s="17"/>
      <c r="JPI1" s="17"/>
      <c r="JPJ1" s="17"/>
      <c r="JPK1" s="17"/>
      <c r="JPL1" s="17"/>
      <c r="JPM1" s="17"/>
      <c r="JPN1" s="17"/>
      <c r="JPO1" s="17"/>
      <c r="JPP1" s="17"/>
      <c r="JPQ1" s="17"/>
      <c r="JPR1" s="17"/>
      <c r="JPS1" s="17"/>
      <c r="JPT1" s="17"/>
      <c r="JPU1" s="17"/>
      <c r="JPV1" s="17"/>
      <c r="JPW1" s="17"/>
      <c r="JPX1" s="17"/>
      <c r="JPY1" s="17"/>
      <c r="JPZ1" s="17"/>
      <c r="JQA1" s="17"/>
      <c r="JQB1" s="17"/>
      <c r="JQC1" s="17"/>
      <c r="JQD1" s="17"/>
      <c r="JQE1" s="17"/>
      <c r="JQF1" s="17"/>
      <c r="JQG1" s="17"/>
      <c r="JQH1" s="17"/>
      <c r="JQI1" s="17"/>
      <c r="JQJ1" s="17"/>
      <c r="JQK1" s="17"/>
      <c r="JQL1" s="17"/>
      <c r="JQM1" s="17"/>
      <c r="JQN1" s="17"/>
      <c r="JQO1" s="17"/>
      <c r="JQP1" s="17"/>
      <c r="JQQ1" s="17"/>
      <c r="JQR1" s="17"/>
      <c r="JQS1" s="17"/>
      <c r="JQT1" s="17"/>
      <c r="JQU1" s="17"/>
      <c r="JQV1" s="17"/>
      <c r="JQW1" s="17"/>
      <c r="JQX1" s="17"/>
      <c r="JQY1" s="17"/>
      <c r="JQZ1" s="17"/>
      <c r="JRA1" s="17"/>
      <c r="JRB1" s="17"/>
      <c r="JRC1" s="17"/>
      <c r="JRD1" s="17"/>
      <c r="JRE1" s="17"/>
      <c r="JRF1" s="17"/>
      <c r="JRG1" s="17"/>
      <c r="JRH1" s="17"/>
      <c r="JRI1" s="17"/>
      <c r="JRJ1" s="17"/>
      <c r="JRK1" s="17"/>
      <c r="JRL1" s="17"/>
      <c r="JRM1" s="17"/>
      <c r="JRN1" s="17"/>
      <c r="JRO1" s="17"/>
      <c r="JRP1" s="17"/>
      <c r="JRQ1" s="17"/>
      <c r="JRR1" s="17"/>
      <c r="JRS1" s="17"/>
      <c r="JRT1" s="17"/>
      <c r="JRU1" s="17"/>
      <c r="JRV1" s="17"/>
      <c r="JRW1" s="17"/>
      <c r="JRX1" s="17"/>
      <c r="JRY1" s="17"/>
      <c r="JRZ1" s="17"/>
      <c r="JSA1" s="17"/>
      <c r="JSB1" s="17"/>
      <c r="JSC1" s="17"/>
      <c r="JSD1" s="17"/>
      <c r="JSE1" s="17"/>
      <c r="JSF1" s="17"/>
      <c r="JSG1" s="17"/>
      <c r="JSH1" s="17"/>
      <c r="JSI1" s="17"/>
      <c r="JSJ1" s="17"/>
      <c r="JSK1" s="17"/>
      <c r="JSL1" s="17"/>
      <c r="JSM1" s="17"/>
      <c r="JSN1" s="17"/>
      <c r="JSO1" s="17"/>
      <c r="JSP1" s="17"/>
      <c r="JSQ1" s="17"/>
      <c r="JSR1" s="17"/>
      <c r="JSS1" s="17"/>
      <c r="JST1" s="17"/>
      <c r="JSU1" s="17"/>
      <c r="JSV1" s="17"/>
      <c r="JSW1" s="17"/>
      <c r="JSX1" s="17"/>
      <c r="JSY1" s="17"/>
      <c r="JSZ1" s="17"/>
      <c r="JTA1" s="17"/>
      <c r="JTB1" s="17"/>
      <c r="JTC1" s="17"/>
      <c r="JTD1" s="17"/>
      <c r="JTE1" s="17"/>
      <c r="JTF1" s="17"/>
      <c r="JTG1" s="17"/>
      <c r="JTH1" s="17"/>
      <c r="JTI1" s="17"/>
      <c r="JTJ1" s="17"/>
      <c r="JTK1" s="17"/>
      <c r="JTL1" s="17"/>
      <c r="JTM1" s="17"/>
      <c r="JTN1" s="17"/>
      <c r="JTO1" s="17"/>
      <c r="JTP1" s="17"/>
      <c r="JTQ1" s="17"/>
      <c r="JTR1" s="17"/>
      <c r="JTS1" s="17"/>
      <c r="JTT1" s="17"/>
      <c r="JTU1" s="17"/>
      <c r="JTV1" s="17"/>
      <c r="JTW1" s="17"/>
      <c r="JTX1" s="17"/>
      <c r="JTY1" s="17"/>
      <c r="JTZ1" s="17"/>
      <c r="JUA1" s="17"/>
      <c r="JUB1" s="17"/>
      <c r="JUC1" s="17"/>
      <c r="JUD1" s="17"/>
      <c r="JUE1" s="17"/>
      <c r="JUF1" s="17"/>
      <c r="JUG1" s="17"/>
      <c r="JUH1" s="17"/>
      <c r="JUI1" s="17"/>
      <c r="JUJ1" s="17"/>
      <c r="JUK1" s="17"/>
      <c r="JUL1" s="17"/>
      <c r="JUM1" s="17"/>
      <c r="JUN1" s="17"/>
      <c r="JUO1" s="17"/>
      <c r="JUP1" s="17"/>
      <c r="JUQ1" s="17"/>
      <c r="JUR1" s="17"/>
      <c r="JUS1" s="17"/>
      <c r="JUT1" s="17"/>
      <c r="JUU1" s="17"/>
      <c r="JUV1" s="17"/>
      <c r="JUW1" s="17"/>
      <c r="JUX1" s="17"/>
      <c r="JUY1" s="17"/>
      <c r="JUZ1" s="17"/>
      <c r="JVA1" s="17"/>
      <c r="JVB1" s="17"/>
      <c r="JVC1" s="17"/>
      <c r="JVD1" s="17"/>
      <c r="JVE1" s="17"/>
      <c r="JVF1" s="17"/>
      <c r="JVG1" s="17"/>
      <c r="JVH1" s="17"/>
      <c r="JVI1" s="17"/>
      <c r="JVJ1" s="17"/>
      <c r="JVK1" s="17"/>
      <c r="JVL1" s="17"/>
      <c r="JVM1" s="17"/>
      <c r="JVN1" s="17"/>
      <c r="JVO1" s="17"/>
      <c r="JVP1" s="17"/>
      <c r="JVQ1" s="17"/>
      <c r="JVR1" s="17"/>
      <c r="JVS1" s="17"/>
      <c r="JVT1" s="17"/>
      <c r="JVU1" s="17"/>
      <c r="JVV1" s="17"/>
      <c r="JVW1" s="17"/>
      <c r="JVX1" s="17"/>
      <c r="JVY1" s="17"/>
      <c r="JVZ1" s="17"/>
      <c r="JWA1" s="17"/>
      <c r="JWB1" s="17"/>
      <c r="JWC1" s="17"/>
      <c r="JWD1" s="17"/>
      <c r="JWE1" s="17"/>
      <c r="JWF1" s="17"/>
      <c r="JWG1" s="17"/>
      <c r="JWH1" s="17"/>
      <c r="JWI1" s="17"/>
      <c r="JWJ1" s="17"/>
      <c r="JWK1" s="17"/>
      <c r="JWL1" s="17"/>
      <c r="JWM1" s="17"/>
      <c r="JWN1" s="17"/>
      <c r="JWO1" s="17"/>
      <c r="JWP1" s="17"/>
      <c r="JWQ1" s="17"/>
      <c r="JWR1" s="17"/>
      <c r="JWS1" s="17"/>
      <c r="JWT1" s="17"/>
      <c r="JWU1" s="17"/>
      <c r="JWV1" s="17"/>
      <c r="JWW1" s="17"/>
      <c r="JWX1" s="17"/>
      <c r="JWY1" s="17"/>
      <c r="JWZ1" s="17"/>
      <c r="JXA1" s="17"/>
      <c r="JXB1" s="17"/>
      <c r="JXC1" s="17"/>
      <c r="JXD1" s="17"/>
      <c r="JXE1" s="17"/>
      <c r="JXF1" s="17"/>
      <c r="JXG1" s="17"/>
      <c r="JXH1" s="17"/>
      <c r="JXI1" s="17"/>
      <c r="JXJ1" s="17"/>
      <c r="JXK1" s="17"/>
      <c r="JXL1" s="17"/>
      <c r="JXM1" s="17"/>
      <c r="JXN1" s="17"/>
      <c r="JXO1" s="17"/>
      <c r="JXP1" s="17"/>
      <c r="JXQ1" s="17"/>
      <c r="JXR1" s="17"/>
      <c r="JXS1" s="17"/>
      <c r="JXT1" s="17"/>
      <c r="JXU1" s="17"/>
      <c r="JXV1" s="17"/>
      <c r="JXW1" s="17"/>
      <c r="JXX1" s="17"/>
      <c r="JXY1" s="17"/>
      <c r="JXZ1" s="17"/>
      <c r="JYA1" s="17"/>
      <c r="JYB1" s="17"/>
      <c r="JYC1" s="17"/>
      <c r="JYD1" s="17"/>
      <c r="JYE1" s="17"/>
      <c r="JYF1" s="17"/>
      <c r="JYG1" s="17"/>
      <c r="JYH1" s="17"/>
      <c r="JYI1" s="17"/>
      <c r="JYJ1" s="17"/>
      <c r="JYK1" s="17"/>
      <c r="JYL1" s="17"/>
      <c r="JYM1" s="17"/>
      <c r="JYN1" s="17"/>
      <c r="JYO1" s="17"/>
      <c r="JYP1" s="17"/>
      <c r="JYQ1" s="17"/>
      <c r="JYR1" s="17"/>
      <c r="JYS1" s="17"/>
      <c r="JYT1" s="17"/>
      <c r="JYU1" s="17"/>
      <c r="JYV1" s="17"/>
      <c r="JYW1" s="17"/>
      <c r="JYX1" s="17"/>
      <c r="JYY1" s="17"/>
      <c r="JYZ1" s="17"/>
      <c r="JZA1" s="17"/>
      <c r="JZB1" s="17"/>
      <c r="JZC1" s="17"/>
      <c r="JZD1" s="17"/>
      <c r="JZE1" s="17"/>
      <c r="JZF1" s="17"/>
      <c r="JZG1" s="17"/>
      <c r="JZH1" s="17"/>
      <c r="JZI1" s="17"/>
      <c r="JZJ1" s="17"/>
      <c r="JZK1" s="17"/>
      <c r="JZL1" s="17"/>
      <c r="JZM1" s="17"/>
      <c r="JZN1" s="17"/>
      <c r="JZO1" s="17"/>
      <c r="JZP1" s="17"/>
      <c r="JZQ1" s="17"/>
      <c r="JZR1" s="17"/>
      <c r="JZS1" s="17"/>
      <c r="JZT1" s="17"/>
      <c r="JZU1" s="17"/>
      <c r="JZV1" s="17"/>
      <c r="JZW1" s="17"/>
      <c r="JZX1" s="17"/>
      <c r="JZY1" s="17"/>
      <c r="JZZ1" s="17"/>
      <c r="KAA1" s="17"/>
      <c r="KAB1" s="17"/>
      <c r="KAC1" s="17"/>
      <c r="KAD1" s="17"/>
      <c r="KAE1" s="17"/>
      <c r="KAF1" s="17"/>
      <c r="KAG1" s="17"/>
      <c r="KAH1" s="17"/>
      <c r="KAI1" s="17"/>
      <c r="KAJ1" s="17"/>
      <c r="KAK1" s="17"/>
      <c r="KAL1" s="17"/>
      <c r="KAM1" s="17"/>
      <c r="KAN1" s="17"/>
      <c r="KAO1" s="17"/>
      <c r="KAP1" s="17"/>
      <c r="KAQ1" s="17"/>
      <c r="KAR1" s="17"/>
      <c r="KAS1" s="17"/>
      <c r="KAT1" s="17"/>
      <c r="KAU1" s="17"/>
      <c r="KAV1" s="17"/>
      <c r="KAW1" s="17"/>
      <c r="KAX1" s="17"/>
      <c r="KAY1" s="17"/>
      <c r="KAZ1" s="17"/>
      <c r="KBA1" s="17"/>
      <c r="KBB1" s="17"/>
      <c r="KBC1" s="17"/>
      <c r="KBD1" s="17"/>
      <c r="KBE1" s="17"/>
      <c r="KBF1" s="17"/>
      <c r="KBG1" s="17"/>
      <c r="KBH1" s="17"/>
      <c r="KBI1" s="17"/>
      <c r="KBJ1" s="17"/>
      <c r="KBK1" s="17"/>
      <c r="KBL1" s="17"/>
      <c r="KBM1" s="17"/>
      <c r="KBN1" s="17"/>
      <c r="KBO1" s="17"/>
      <c r="KBP1" s="17"/>
      <c r="KBQ1" s="17"/>
      <c r="KBR1" s="17"/>
      <c r="KBS1" s="17"/>
      <c r="KBT1" s="17"/>
      <c r="KBU1" s="17"/>
      <c r="KBV1" s="17"/>
      <c r="KBW1" s="17"/>
      <c r="KBX1" s="17"/>
      <c r="KBY1" s="17"/>
      <c r="KBZ1" s="17"/>
      <c r="KCA1" s="17"/>
      <c r="KCB1" s="17"/>
      <c r="KCC1" s="17"/>
      <c r="KCD1" s="17"/>
      <c r="KCE1" s="17"/>
      <c r="KCF1" s="17"/>
      <c r="KCG1" s="17"/>
      <c r="KCH1" s="17"/>
      <c r="KCI1" s="17"/>
      <c r="KCJ1" s="17"/>
      <c r="KCK1" s="17"/>
      <c r="KCL1" s="17"/>
      <c r="KCM1" s="17"/>
      <c r="KCN1" s="17"/>
      <c r="KCO1" s="17"/>
      <c r="KCP1" s="17"/>
      <c r="KCQ1" s="17"/>
      <c r="KCR1" s="17"/>
      <c r="KCS1" s="17"/>
      <c r="KCT1" s="17"/>
      <c r="KCU1" s="17"/>
      <c r="KCV1" s="17"/>
      <c r="KCW1" s="17"/>
      <c r="KCX1" s="17"/>
      <c r="KCY1" s="17"/>
      <c r="KCZ1" s="17"/>
      <c r="KDA1" s="17"/>
      <c r="KDB1" s="17"/>
      <c r="KDC1" s="17"/>
      <c r="KDD1" s="17"/>
      <c r="KDE1" s="17"/>
      <c r="KDF1" s="17"/>
      <c r="KDG1" s="17"/>
      <c r="KDH1" s="17"/>
      <c r="KDI1" s="17"/>
      <c r="KDJ1" s="17"/>
      <c r="KDK1" s="17"/>
      <c r="KDL1" s="17"/>
      <c r="KDM1" s="17"/>
      <c r="KDN1" s="17"/>
      <c r="KDO1" s="17"/>
      <c r="KDP1" s="17"/>
      <c r="KDQ1" s="17"/>
      <c r="KDR1" s="17"/>
      <c r="KDS1" s="17"/>
      <c r="KDT1" s="17"/>
      <c r="KDU1" s="17"/>
      <c r="KDV1" s="17"/>
      <c r="KDW1" s="17"/>
      <c r="KDX1" s="17"/>
      <c r="KDY1" s="17"/>
      <c r="KDZ1" s="17"/>
      <c r="KEA1" s="17"/>
      <c r="KEB1" s="17"/>
      <c r="KEC1" s="17"/>
      <c r="KED1" s="17"/>
      <c r="KEE1" s="17"/>
      <c r="KEF1" s="17"/>
      <c r="KEG1" s="17"/>
      <c r="KEH1" s="17"/>
      <c r="KEI1" s="17"/>
      <c r="KEJ1" s="17"/>
      <c r="KEK1" s="17"/>
      <c r="KEL1" s="17"/>
      <c r="KEM1" s="17"/>
      <c r="KEN1" s="17"/>
      <c r="KEO1" s="17"/>
      <c r="KEP1" s="17"/>
      <c r="KEQ1" s="17"/>
      <c r="KER1" s="17"/>
      <c r="KES1" s="17"/>
      <c r="KET1" s="17"/>
      <c r="KEU1" s="17"/>
      <c r="KEV1" s="17"/>
      <c r="KEW1" s="17"/>
      <c r="KEX1" s="17"/>
      <c r="KEY1" s="17"/>
      <c r="KEZ1" s="17"/>
      <c r="KFA1" s="17"/>
      <c r="KFB1" s="17"/>
      <c r="KFC1" s="17"/>
      <c r="KFD1" s="17"/>
      <c r="KFE1" s="17"/>
      <c r="KFF1" s="17"/>
      <c r="KFG1" s="17"/>
      <c r="KFH1" s="17"/>
      <c r="KFI1" s="17"/>
      <c r="KFJ1" s="17"/>
      <c r="KFK1" s="17"/>
      <c r="KFL1" s="17"/>
      <c r="KFM1" s="17"/>
      <c r="KFN1" s="17"/>
      <c r="KFO1" s="17"/>
      <c r="KFP1" s="17"/>
      <c r="KFQ1" s="17"/>
      <c r="KFR1" s="17"/>
      <c r="KFS1" s="17"/>
      <c r="KFT1" s="17"/>
      <c r="KFU1" s="17"/>
      <c r="KFV1" s="17"/>
      <c r="KFW1" s="17"/>
      <c r="KFX1" s="17"/>
      <c r="KFY1" s="17"/>
      <c r="KFZ1" s="17"/>
      <c r="KGA1" s="17"/>
      <c r="KGB1" s="17"/>
      <c r="KGC1" s="17"/>
      <c r="KGD1" s="17"/>
      <c r="KGE1" s="17"/>
      <c r="KGF1" s="17"/>
      <c r="KGG1" s="17"/>
      <c r="KGH1" s="17"/>
      <c r="KGI1" s="17"/>
      <c r="KGJ1" s="17"/>
      <c r="KGK1" s="17"/>
      <c r="KGL1" s="17"/>
      <c r="KGM1" s="17"/>
      <c r="KGN1" s="17"/>
      <c r="KGO1" s="17"/>
      <c r="KGP1" s="17"/>
      <c r="KGQ1" s="17"/>
      <c r="KGR1" s="17"/>
      <c r="KGS1" s="17"/>
      <c r="KGT1" s="17"/>
      <c r="KGU1" s="17"/>
      <c r="KGV1" s="17"/>
      <c r="KGW1" s="17"/>
      <c r="KGX1" s="17"/>
      <c r="KGY1" s="17"/>
      <c r="KGZ1" s="17"/>
      <c r="KHA1" s="17"/>
      <c r="KHB1" s="17"/>
      <c r="KHC1" s="17"/>
      <c r="KHD1" s="17"/>
      <c r="KHE1" s="17"/>
      <c r="KHF1" s="17"/>
      <c r="KHG1" s="17"/>
      <c r="KHH1" s="17"/>
      <c r="KHI1" s="17"/>
      <c r="KHJ1" s="17"/>
      <c r="KHK1" s="17"/>
      <c r="KHL1" s="17"/>
      <c r="KHM1" s="17"/>
      <c r="KHN1" s="17"/>
      <c r="KHO1" s="17"/>
      <c r="KHP1" s="17"/>
      <c r="KHQ1" s="17"/>
      <c r="KHR1" s="17"/>
      <c r="KHS1" s="17"/>
      <c r="KHT1" s="17"/>
      <c r="KHU1" s="17"/>
      <c r="KHV1" s="17"/>
      <c r="KHW1" s="17"/>
      <c r="KHX1" s="17"/>
      <c r="KHY1" s="17"/>
      <c r="KHZ1" s="17"/>
      <c r="KIA1" s="17"/>
      <c r="KIB1" s="17"/>
      <c r="KIC1" s="17"/>
      <c r="KID1" s="17"/>
      <c r="KIE1" s="17"/>
      <c r="KIF1" s="17"/>
      <c r="KIG1" s="17"/>
      <c r="KIH1" s="17"/>
      <c r="KII1" s="17"/>
      <c r="KIJ1" s="17"/>
      <c r="KIK1" s="17"/>
      <c r="KIL1" s="17"/>
      <c r="KIM1" s="17"/>
      <c r="KIN1" s="17"/>
      <c r="KIO1" s="17"/>
      <c r="KIP1" s="17"/>
      <c r="KIQ1" s="17"/>
      <c r="KIR1" s="17"/>
      <c r="KIS1" s="17"/>
      <c r="KIT1" s="17"/>
      <c r="KIU1" s="17"/>
      <c r="KIV1" s="17"/>
      <c r="KIW1" s="17"/>
      <c r="KIX1" s="17"/>
      <c r="KIY1" s="17"/>
      <c r="KIZ1" s="17"/>
      <c r="KJA1" s="17"/>
      <c r="KJB1" s="17"/>
      <c r="KJC1" s="17"/>
      <c r="KJD1" s="17"/>
      <c r="KJE1" s="17"/>
      <c r="KJF1" s="17"/>
      <c r="KJG1" s="17"/>
      <c r="KJH1" s="17"/>
      <c r="KJI1" s="17"/>
      <c r="KJJ1" s="17"/>
      <c r="KJK1" s="17"/>
      <c r="KJL1" s="17"/>
      <c r="KJM1" s="17"/>
      <c r="KJN1" s="17"/>
      <c r="KJO1" s="17"/>
      <c r="KJP1" s="17"/>
      <c r="KJQ1" s="17"/>
      <c r="KJR1" s="17"/>
      <c r="KJS1" s="17"/>
      <c r="KJT1" s="17"/>
      <c r="KJU1" s="17"/>
      <c r="KJV1" s="17"/>
      <c r="KJW1" s="17"/>
      <c r="KJX1" s="17"/>
      <c r="KJY1" s="17"/>
      <c r="KJZ1" s="17"/>
      <c r="KKA1" s="17"/>
      <c r="KKB1" s="17"/>
      <c r="KKC1" s="17"/>
      <c r="KKD1" s="17"/>
      <c r="KKE1" s="17"/>
      <c r="KKF1" s="17"/>
      <c r="KKG1" s="17"/>
      <c r="KKH1" s="17"/>
      <c r="KKI1" s="17"/>
      <c r="KKJ1" s="17"/>
      <c r="KKK1" s="17"/>
      <c r="KKL1" s="17"/>
      <c r="KKM1" s="17"/>
      <c r="KKN1" s="17"/>
      <c r="KKO1" s="17"/>
      <c r="KKP1" s="17"/>
      <c r="KKQ1" s="17"/>
      <c r="KKR1" s="17"/>
      <c r="KKS1" s="17"/>
      <c r="KKT1" s="17"/>
      <c r="KKU1" s="17"/>
      <c r="KKV1" s="17"/>
      <c r="KKW1" s="17"/>
      <c r="KKX1" s="17"/>
      <c r="KKY1" s="17"/>
      <c r="KKZ1" s="17"/>
      <c r="KLA1" s="17"/>
      <c r="KLB1" s="17"/>
      <c r="KLC1" s="17"/>
      <c r="KLD1" s="17"/>
      <c r="KLE1" s="17"/>
      <c r="KLF1" s="17"/>
      <c r="KLG1" s="17"/>
      <c r="KLH1" s="17"/>
      <c r="KLI1" s="17"/>
      <c r="KLJ1" s="17"/>
      <c r="KLK1" s="17"/>
      <c r="KLL1" s="17"/>
      <c r="KLM1" s="17"/>
      <c r="KLN1" s="17"/>
      <c r="KLO1" s="17"/>
      <c r="KLP1" s="17"/>
      <c r="KLQ1" s="17"/>
      <c r="KLR1" s="17"/>
      <c r="KLS1" s="17"/>
      <c r="KLT1" s="17"/>
      <c r="KLU1" s="17"/>
      <c r="KLV1" s="17"/>
      <c r="KLW1" s="17"/>
      <c r="KLX1" s="17"/>
      <c r="KLY1" s="17"/>
      <c r="KLZ1" s="17"/>
      <c r="KMA1" s="17"/>
      <c r="KMB1" s="17"/>
      <c r="KMC1" s="17"/>
      <c r="KMD1" s="17"/>
      <c r="KME1" s="17"/>
      <c r="KMF1" s="17"/>
      <c r="KMG1" s="17"/>
      <c r="KMH1" s="17"/>
      <c r="KMI1" s="17"/>
      <c r="KMJ1" s="17"/>
      <c r="KMK1" s="17"/>
      <c r="KML1" s="17"/>
      <c r="KMM1" s="17"/>
      <c r="KMN1" s="17"/>
      <c r="KMO1" s="17"/>
      <c r="KMP1" s="17"/>
      <c r="KMQ1" s="17"/>
      <c r="KMR1" s="17"/>
      <c r="KMS1" s="17"/>
      <c r="KMT1" s="17"/>
      <c r="KMU1" s="17"/>
      <c r="KMV1" s="17"/>
      <c r="KMW1" s="17"/>
      <c r="KMX1" s="17"/>
      <c r="KMY1" s="17"/>
      <c r="KMZ1" s="17"/>
      <c r="KNA1" s="17"/>
      <c r="KNB1" s="17"/>
      <c r="KNC1" s="17"/>
      <c r="KND1" s="17"/>
      <c r="KNE1" s="17"/>
      <c r="KNF1" s="17"/>
      <c r="KNG1" s="17"/>
      <c r="KNH1" s="17"/>
      <c r="KNI1" s="17"/>
      <c r="KNJ1" s="17"/>
      <c r="KNK1" s="17"/>
      <c r="KNL1" s="17"/>
      <c r="KNM1" s="17"/>
      <c r="KNN1" s="17"/>
      <c r="KNO1" s="17"/>
      <c r="KNP1" s="17"/>
      <c r="KNQ1" s="17"/>
      <c r="KNR1" s="17"/>
      <c r="KNS1" s="17"/>
      <c r="KNT1" s="17"/>
      <c r="KNU1" s="17"/>
      <c r="KNV1" s="17"/>
      <c r="KNW1" s="17"/>
      <c r="KNX1" s="17"/>
      <c r="KNY1" s="17"/>
      <c r="KNZ1" s="17"/>
      <c r="KOA1" s="17"/>
      <c r="KOB1" s="17"/>
      <c r="KOC1" s="17"/>
      <c r="KOD1" s="17"/>
      <c r="KOE1" s="17"/>
      <c r="KOF1" s="17"/>
      <c r="KOG1" s="17"/>
      <c r="KOH1" s="17"/>
      <c r="KOI1" s="17"/>
      <c r="KOJ1" s="17"/>
      <c r="KOK1" s="17"/>
      <c r="KOL1" s="17"/>
      <c r="KOM1" s="17"/>
      <c r="KON1" s="17"/>
      <c r="KOO1" s="17"/>
      <c r="KOP1" s="17"/>
      <c r="KOQ1" s="17"/>
      <c r="KOR1" s="17"/>
      <c r="KOS1" s="17"/>
      <c r="KOT1" s="17"/>
      <c r="KOU1" s="17"/>
      <c r="KOV1" s="17"/>
      <c r="KOW1" s="17"/>
      <c r="KOX1" s="17"/>
      <c r="KOY1" s="17"/>
      <c r="KOZ1" s="17"/>
      <c r="KPA1" s="17"/>
      <c r="KPB1" s="17"/>
      <c r="KPC1" s="17"/>
      <c r="KPD1" s="17"/>
      <c r="KPE1" s="17"/>
      <c r="KPF1" s="17"/>
      <c r="KPG1" s="17"/>
      <c r="KPH1" s="17"/>
      <c r="KPI1" s="17"/>
      <c r="KPJ1" s="17"/>
      <c r="KPK1" s="17"/>
      <c r="KPL1" s="17"/>
      <c r="KPM1" s="17"/>
      <c r="KPN1" s="17"/>
      <c r="KPO1" s="17"/>
      <c r="KPP1" s="17"/>
      <c r="KPQ1" s="17"/>
      <c r="KPR1" s="17"/>
      <c r="KPS1" s="17"/>
      <c r="KPT1" s="17"/>
      <c r="KPU1" s="17"/>
      <c r="KPV1" s="17"/>
      <c r="KPW1" s="17"/>
      <c r="KPX1" s="17"/>
      <c r="KPY1" s="17"/>
      <c r="KPZ1" s="17"/>
      <c r="KQA1" s="17"/>
      <c r="KQB1" s="17"/>
      <c r="KQC1" s="17"/>
      <c r="KQD1" s="17"/>
      <c r="KQE1" s="17"/>
      <c r="KQF1" s="17"/>
      <c r="KQG1" s="17"/>
      <c r="KQH1" s="17"/>
      <c r="KQI1" s="17"/>
      <c r="KQJ1" s="17"/>
      <c r="KQK1" s="17"/>
      <c r="KQL1" s="17"/>
      <c r="KQM1" s="17"/>
      <c r="KQN1" s="17"/>
      <c r="KQO1" s="17"/>
      <c r="KQP1" s="17"/>
      <c r="KQQ1" s="17"/>
      <c r="KQR1" s="17"/>
      <c r="KQS1" s="17"/>
      <c r="KQT1" s="17"/>
      <c r="KQU1" s="17"/>
      <c r="KQV1" s="17"/>
      <c r="KQW1" s="17"/>
      <c r="KQX1" s="17"/>
      <c r="KQY1" s="17"/>
      <c r="KQZ1" s="17"/>
      <c r="KRA1" s="17"/>
      <c r="KRB1" s="17"/>
      <c r="KRC1" s="17"/>
      <c r="KRD1" s="17"/>
      <c r="KRE1" s="17"/>
      <c r="KRF1" s="17"/>
      <c r="KRG1" s="17"/>
      <c r="KRH1" s="17"/>
      <c r="KRI1" s="17"/>
      <c r="KRJ1" s="17"/>
      <c r="KRK1" s="17"/>
      <c r="KRL1" s="17"/>
      <c r="KRM1" s="17"/>
      <c r="KRN1" s="17"/>
      <c r="KRO1" s="17"/>
      <c r="KRP1" s="17"/>
      <c r="KRQ1" s="17"/>
      <c r="KRR1" s="17"/>
      <c r="KRS1" s="17"/>
      <c r="KRT1" s="17"/>
      <c r="KRU1" s="17"/>
      <c r="KRV1" s="17"/>
      <c r="KRW1" s="17"/>
      <c r="KRX1" s="17"/>
      <c r="KRY1" s="17"/>
      <c r="KRZ1" s="17"/>
      <c r="KSA1" s="17"/>
      <c r="KSB1" s="17"/>
      <c r="KSC1" s="17"/>
      <c r="KSD1" s="17"/>
      <c r="KSE1" s="17"/>
      <c r="KSF1" s="17"/>
      <c r="KSG1" s="17"/>
      <c r="KSH1" s="17"/>
      <c r="KSI1" s="17"/>
      <c r="KSJ1" s="17"/>
      <c r="KSK1" s="17"/>
      <c r="KSL1" s="17"/>
      <c r="KSM1" s="17"/>
      <c r="KSN1" s="17"/>
      <c r="KSO1" s="17"/>
      <c r="KSP1" s="17"/>
      <c r="KSQ1" s="17"/>
      <c r="KSR1" s="17"/>
      <c r="KSS1" s="17"/>
      <c r="KST1" s="17"/>
      <c r="KSU1" s="17"/>
      <c r="KSV1" s="17"/>
      <c r="KSW1" s="17"/>
      <c r="KSX1" s="17"/>
      <c r="KSY1" s="17"/>
      <c r="KSZ1" s="17"/>
      <c r="KTA1" s="17"/>
      <c r="KTB1" s="17"/>
      <c r="KTC1" s="17"/>
      <c r="KTD1" s="17"/>
      <c r="KTE1" s="17"/>
      <c r="KTF1" s="17"/>
      <c r="KTG1" s="17"/>
      <c r="KTH1" s="17"/>
      <c r="KTI1" s="17"/>
      <c r="KTJ1" s="17"/>
      <c r="KTK1" s="17"/>
      <c r="KTL1" s="17"/>
      <c r="KTM1" s="17"/>
      <c r="KTN1" s="17"/>
      <c r="KTO1" s="17"/>
      <c r="KTP1" s="17"/>
      <c r="KTQ1" s="17"/>
      <c r="KTR1" s="17"/>
      <c r="KTS1" s="17"/>
      <c r="KTT1" s="17"/>
      <c r="KTU1" s="17"/>
      <c r="KTV1" s="17"/>
      <c r="KTW1" s="17"/>
      <c r="KTX1" s="17"/>
      <c r="KTY1" s="17"/>
      <c r="KTZ1" s="17"/>
      <c r="KUA1" s="17"/>
      <c r="KUB1" s="17"/>
      <c r="KUC1" s="17"/>
      <c r="KUD1" s="17"/>
      <c r="KUE1" s="17"/>
      <c r="KUF1" s="17"/>
      <c r="KUG1" s="17"/>
      <c r="KUH1" s="17"/>
      <c r="KUI1" s="17"/>
      <c r="KUJ1" s="17"/>
      <c r="KUK1" s="17"/>
      <c r="KUL1" s="17"/>
      <c r="KUM1" s="17"/>
      <c r="KUN1" s="17"/>
      <c r="KUO1" s="17"/>
      <c r="KUP1" s="17"/>
      <c r="KUQ1" s="17"/>
      <c r="KUR1" s="17"/>
      <c r="KUS1" s="17"/>
      <c r="KUT1" s="17"/>
      <c r="KUU1" s="17"/>
      <c r="KUV1" s="17"/>
      <c r="KUW1" s="17"/>
      <c r="KUX1" s="17"/>
      <c r="KUY1" s="17"/>
      <c r="KUZ1" s="17"/>
      <c r="KVA1" s="17"/>
      <c r="KVB1" s="17"/>
      <c r="KVC1" s="17"/>
      <c r="KVD1" s="17"/>
      <c r="KVE1" s="17"/>
      <c r="KVF1" s="17"/>
      <c r="KVG1" s="17"/>
      <c r="KVH1" s="17"/>
      <c r="KVI1" s="17"/>
      <c r="KVJ1" s="17"/>
      <c r="KVK1" s="17"/>
      <c r="KVL1" s="17"/>
      <c r="KVM1" s="17"/>
      <c r="KVN1" s="17"/>
      <c r="KVO1" s="17"/>
      <c r="KVP1" s="17"/>
      <c r="KVQ1" s="17"/>
      <c r="KVR1" s="17"/>
      <c r="KVS1" s="17"/>
      <c r="KVT1" s="17"/>
      <c r="KVU1" s="17"/>
      <c r="KVV1" s="17"/>
      <c r="KVW1" s="17"/>
      <c r="KVX1" s="17"/>
      <c r="KVY1" s="17"/>
      <c r="KVZ1" s="17"/>
      <c r="KWA1" s="17"/>
      <c r="KWB1" s="17"/>
      <c r="KWC1" s="17"/>
      <c r="KWD1" s="17"/>
      <c r="KWE1" s="17"/>
      <c r="KWF1" s="17"/>
      <c r="KWG1" s="17"/>
      <c r="KWH1" s="17"/>
      <c r="KWI1" s="17"/>
      <c r="KWJ1" s="17"/>
      <c r="KWK1" s="17"/>
      <c r="KWL1" s="17"/>
      <c r="KWM1" s="17"/>
      <c r="KWN1" s="17"/>
      <c r="KWO1" s="17"/>
      <c r="KWP1" s="17"/>
      <c r="KWQ1" s="17"/>
      <c r="KWR1" s="17"/>
      <c r="KWS1" s="17"/>
      <c r="KWT1" s="17"/>
      <c r="KWU1" s="17"/>
      <c r="KWV1" s="17"/>
      <c r="KWW1" s="17"/>
      <c r="KWX1" s="17"/>
      <c r="KWY1" s="17"/>
      <c r="KWZ1" s="17"/>
      <c r="KXA1" s="17"/>
      <c r="KXB1" s="17"/>
      <c r="KXC1" s="17"/>
      <c r="KXD1" s="17"/>
      <c r="KXE1" s="17"/>
      <c r="KXF1" s="17"/>
      <c r="KXG1" s="17"/>
      <c r="KXH1" s="17"/>
      <c r="KXI1" s="17"/>
      <c r="KXJ1" s="17"/>
      <c r="KXK1" s="17"/>
      <c r="KXL1" s="17"/>
      <c r="KXM1" s="17"/>
      <c r="KXN1" s="17"/>
      <c r="KXO1" s="17"/>
      <c r="KXP1" s="17"/>
      <c r="KXQ1" s="17"/>
      <c r="KXR1" s="17"/>
      <c r="KXS1" s="17"/>
      <c r="KXT1" s="17"/>
      <c r="KXU1" s="17"/>
      <c r="KXV1" s="17"/>
      <c r="KXW1" s="17"/>
      <c r="KXX1" s="17"/>
      <c r="KXY1" s="17"/>
      <c r="KXZ1" s="17"/>
      <c r="KYA1" s="17"/>
      <c r="KYB1" s="17"/>
      <c r="KYC1" s="17"/>
      <c r="KYD1" s="17"/>
      <c r="KYE1" s="17"/>
      <c r="KYF1" s="17"/>
      <c r="KYG1" s="17"/>
      <c r="KYH1" s="17"/>
      <c r="KYI1" s="17"/>
      <c r="KYJ1" s="17"/>
      <c r="KYK1" s="17"/>
      <c r="KYL1" s="17"/>
      <c r="KYM1" s="17"/>
      <c r="KYN1" s="17"/>
      <c r="KYO1" s="17"/>
      <c r="KYP1" s="17"/>
      <c r="KYQ1" s="17"/>
      <c r="KYR1" s="17"/>
      <c r="KYS1" s="17"/>
      <c r="KYT1" s="17"/>
      <c r="KYU1" s="17"/>
      <c r="KYV1" s="17"/>
      <c r="KYW1" s="17"/>
      <c r="KYX1" s="17"/>
      <c r="KYY1" s="17"/>
      <c r="KYZ1" s="17"/>
      <c r="KZA1" s="17"/>
      <c r="KZB1" s="17"/>
      <c r="KZC1" s="17"/>
      <c r="KZD1" s="17"/>
      <c r="KZE1" s="17"/>
      <c r="KZF1" s="17"/>
      <c r="KZG1" s="17"/>
      <c r="KZH1" s="17"/>
      <c r="KZI1" s="17"/>
      <c r="KZJ1" s="17"/>
      <c r="KZK1" s="17"/>
      <c r="KZL1" s="17"/>
      <c r="KZM1" s="17"/>
      <c r="KZN1" s="17"/>
      <c r="KZO1" s="17"/>
      <c r="KZP1" s="17"/>
      <c r="KZQ1" s="17"/>
      <c r="KZR1" s="17"/>
      <c r="KZS1" s="17"/>
      <c r="KZT1" s="17"/>
      <c r="KZU1" s="17"/>
      <c r="KZV1" s="17"/>
      <c r="KZW1" s="17"/>
      <c r="KZX1" s="17"/>
      <c r="KZY1" s="17"/>
      <c r="KZZ1" s="17"/>
      <c r="LAA1" s="17"/>
      <c r="LAB1" s="17"/>
      <c r="LAC1" s="17"/>
      <c r="LAD1" s="17"/>
      <c r="LAE1" s="17"/>
      <c r="LAF1" s="17"/>
      <c r="LAG1" s="17"/>
      <c r="LAH1" s="17"/>
      <c r="LAI1" s="17"/>
      <c r="LAJ1" s="17"/>
      <c r="LAK1" s="17"/>
      <c r="LAL1" s="17"/>
      <c r="LAM1" s="17"/>
      <c r="LAN1" s="17"/>
      <c r="LAO1" s="17"/>
      <c r="LAP1" s="17"/>
      <c r="LAQ1" s="17"/>
      <c r="LAR1" s="17"/>
      <c r="LAS1" s="17"/>
      <c r="LAT1" s="17"/>
      <c r="LAU1" s="17"/>
      <c r="LAV1" s="17"/>
      <c r="LAW1" s="17"/>
      <c r="LAX1" s="17"/>
      <c r="LAY1" s="17"/>
      <c r="LAZ1" s="17"/>
      <c r="LBA1" s="17"/>
      <c r="LBB1" s="17"/>
      <c r="LBC1" s="17"/>
      <c r="LBD1" s="17"/>
      <c r="LBE1" s="17"/>
      <c r="LBF1" s="17"/>
      <c r="LBG1" s="17"/>
      <c r="LBH1" s="17"/>
      <c r="LBI1" s="17"/>
      <c r="LBJ1" s="17"/>
      <c r="LBK1" s="17"/>
      <c r="LBL1" s="17"/>
      <c r="LBM1" s="17"/>
      <c r="LBN1" s="17"/>
      <c r="LBO1" s="17"/>
      <c r="LBP1" s="17"/>
      <c r="LBQ1" s="17"/>
      <c r="LBR1" s="17"/>
      <c r="LBS1" s="17"/>
      <c r="LBT1" s="17"/>
      <c r="LBU1" s="17"/>
      <c r="LBV1" s="17"/>
      <c r="LBW1" s="17"/>
      <c r="LBX1" s="17"/>
      <c r="LBY1" s="17"/>
      <c r="LBZ1" s="17"/>
      <c r="LCA1" s="17"/>
      <c r="LCB1" s="17"/>
      <c r="LCC1" s="17"/>
      <c r="LCD1" s="17"/>
      <c r="LCE1" s="17"/>
      <c r="LCF1" s="17"/>
      <c r="LCG1" s="17"/>
      <c r="LCH1" s="17"/>
      <c r="LCI1" s="17"/>
      <c r="LCJ1" s="17"/>
      <c r="LCK1" s="17"/>
      <c r="LCL1" s="17"/>
      <c r="LCM1" s="17"/>
      <c r="LCN1" s="17"/>
      <c r="LCO1" s="17"/>
      <c r="LCP1" s="17"/>
      <c r="LCQ1" s="17"/>
      <c r="LCR1" s="17"/>
      <c r="LCS1" s="17"/>
      <c r="LCT1" s="17"/>
      <c r="LCU1" s="17"/>
      <c r="LCV1" s="17"/>
      <c r="LCW1" s="17"/>
      <c r="LCX1" s="17"/>
      <c r="LCY1" s="17"/>
      <c r="LCZ1" s="17"/>
      <c r="LDA1" s="17"/>
      <c r="LDB1" s="17"/>
      <c r="LDC1" s="17"/>
      <c r="LDD1" s="17"/>
      <c r="LDE1" s="17"/>
      <c r="LDF1" s="17"/>
      <c r="LDG1" s="17"/>
      <c r="LDH1" s="17"/>
      <c r="LDI1" s="17"/>
      <c r="LDJ1" s="17"/>
      <c r="LDK1" s="17"/>
      <c r="LDL1" s="17"/>
      <c r="LDM1" s="17"/>
      <c r="LDN1" s="17"/>
      <c r="LDO1" s="17"/>
      <c r="LDP1" s="17"/>
      <c r="LDQ1" s="17"/>
      <c r="LDR1" s="17"/>
      <c r="LDS1" s="17"/>
      <c r="LDT1" s="17"/>
      <c r="LDU1" s="17"/>
      <c r="LDV1" s="17"/>
      <c r="LDW1" s="17"/>
      <c r="LDX1" s="17"/>
      <c r="LDY1" s="17"/>
      <c r="LDZ1" s="17"/>
      <c r="LEA1" s="17"/>
      <c r="LEB1" s="17"/>
      <c r="LEC1" s="17"/>
      <c r="LED1" s="17"/>
      <c r="LEE1" s="17"/>
      <c r="LEF1" s="17"/>
      <c r="LEG1" s="17"/>
      <c r="LEH1" s="17"/>
      <c r="LEI1" s="17"/>
      <c r="LEJ1" s="17"/>
      <c r="LEK1" s="17"/>
      <c r="LEL1" s="17"/>
      <c r="LEM1" s="17"/>
      <c r="LEN1" s="17"/>
      <c r="LEO1" s="17"/>
      <c r="LEP1" s="17"/>
      <c r="LEQ1" s="17"/>
      <c r="LER1" s="17"/>
      <c r="LES1" s="17"/>
      <c r="LET1" s="17"/>
      <c r="LEU1" s="17"/>
      <c r="LEV1" s="17"/>
      <c r="LEW1" s="17"/>
      <c r="LEX1" s="17"/>
      <c r="LEY1" s="17"/>
      <c r="LEZ1" s="17"/>
      <c r="LFA1" s="17"/>
      <c r="LFB1" s="17"/>
      <c r="LFC1" s="17"/>
      <c r="LFD1" s="17"/>
      <c r="LFE1" s="17"/>
      <c r="LFF1" s="17"/>
      <c r="LFG1" s="17"/>
      <c r="LFH1" s="17"/>
      <c r="LFI1" s="17"/>
      <c r="LFJ1" s="17"/>
      <c r="LFK1" s="17"/>
      <c r="LFL1" s="17"/>
      <c r="LFM1" s="17"/>
      <c r="LFN1" s="17"/>
      <c r="LFO1" s="17"/>
      <c r="LFP1" s="17"/>
      <c r="LFQ1" s="17"/>
      <c r="LFR1" s="17"/>
      <c r="LFS1" s="17"/>
      <c r="LFT1" s="17"/>
      <c r="LFU1" s="17"/>
      <c r="LFV1" s="17"/>
      <c r="LFW1" s="17"/>
      <c r="LFX1" s="17"/>
      <c r="LFY1" s="17"/>
      <c r="LFZ1" s="17"/>
      <c r="LGA1" s="17"/>
      <c r="LGB1" s="17"/>
      <c r="LGC1" s="17"/>
      <c r="LGD1" s="17"/>
      <c r="LGE1" s="17"/>
      <c r="LGF1" s="17"/>
      <c r="LGG1" s="17"/>
      <c r="LGH1" s="17"/>
      <c r="LGI1" s="17"/>
      <c r="LGJ1" s="17"/>
      <c r="LGK1" s="17"/>
      <c r="LGL1" s="17"/>
      <c r="LGM1" s="17"/>
      <c r="LGN1" s="17"/>
      <c r="LGO1" s="17"/>
      <c r="LGP1" s="17"/>
      <c r="LGQ1" s="17"/>
      <c r="LGR1" s="17"/>
      <c r="LGS1" s="17"/>
      <c r="LGT1" s="17"/>
      <c r="LGU1" s="17"/>
      <c r="LGV1" s="17"/>
      <c r="LGW1" s="17"/>
      <c r="LGX1" s="17"/>
      <c r="LGY1" s="17"/>
      <c r="LGZ1" s="17"/>
      <c r="LHA1" s="17"/>
      <c r="LHB1" s="17"/>
      <c r="LHC1" s="17"/>
      <c r="LHD1" s="17"/>
      <c r="LHE1" s="17"/>
      <c r="LHF1" s="17"/>
      <c r="LHG1" s="17"/>
      <c r="LHH1" s="17"/>
      <c r="LHI1" s="17"/>
      <c r="LHJ1" s="17"/>
      <c r="LHK1" s="17"/>
      <c r="LHL1" s="17"/>
      <c r="LHM1" s="17"/>
      <c r="LHN1" s="17"/>
      <c r="LHO1" s="17"/>
      <c r="LHP1" s="17"/>
      <c r="LHQ1" s="17"/>
      <c r="LHR1" s="17"/>
      <c r="LHS1" s="17"/>
      <c r="LHT1" s="17"/>
      <c r="LHU1" s="17"/>
      <c r="LHV1" s="17"/>
      <c r="LHW1" s="17"/>
      <c r="LHX1" s="17"/>
      <c r="LHY1" s="17"/>
      <c r="LHZ1" s="17"/>
      <c r="LIA1" s="17"/>
      <c r="LIB1" s="17"/>
      <c r="LIC1" s="17"/>
      <c r="LID1" s="17"/>
      <c r="LIE1" s="17"/>
      <c r="LIF1" s="17"/>
      <c r="LIG1" s="17"/>
      <c r="LIH1" s="17"/>
      <c r="LII1" s="17"/>
      <c r="LIJ1" s="17"/>
      <c r="LIK1" s="17"/>
      <c r="LIL1" s="17"/>
      <c r="LIM1" s="17"/>
      <c r="LIN1" s="17"/>
      <c r="LIO1" s="17"/>
      <c r="LIP1" s="17"/>
      <c r="LIQ1" s="17"/>
      <c r="LIR1" s="17"/>
      <c r="LIS1" s="17"/>
      <c r="LIT1" s="17"/>
      <c r="LIU1" s="17"/>
      <c r="LIV1" s="17"/>
      <c r="LIW1" s="17"/>
      <c r="LIX1" s="17"/>
      <c r="LIY1" s="17"/>
      <c r="LIZ1" s="17"/>
      <c r="LJA1" s="17"/>
      <c r="LJB1" s="17"/>
      <c r="LJC1" s="17"/>
      <c r="LJD1" s="17"/>
      <c r="LJE1" s="17"/>
      <c r="LJF1" s="17"/>
      <c r="LJG1" s="17"/>
      <c r="LJH1" s="17"/>
      <c r="LJI1" s="17"/>
      <c r="LJJ1" s="17"/>
      <c r="LJK1" s="17"/>
      <c r="LJL1" s="17"/>
      <c r="LJM1" s="17"/>
      <c r="LJN1" s="17"/>
      <c r="LJO1" s="17"/>
      <c r="LJP1" s="17"/>
      <c r="LJQ1" s="17"/>
      <c r="LJR1" s="17"/>
      <c r="LJS1" s="17"/>
      <c r="LJT1" s="17"/>
      <c r="LJU1" s="17"/>
      <c r="LJV1" s="17"/>
      <c r="LJW1" s="17"/>
      <c r="LJX1" s="17"/>
      <c r="LJY1" s="17"/>
      <c r="LJZ1" s="17"/>
      <c r="LKA1" s="17"/>
      <c r="LKB1" s="17"/>
      <c r="LKC1" s="17"/>
      <c r="LKD1" s="17"/>
      <c r="LKE1" s="17"/>
      <c r="LKF1" s="17"/>
      <c r="LKG1" s="17"/>
      <c r="LKH1" s="17"/>
      <c r="LKI1" s="17"/>
      <c r="LKJ1" s="17"/>
      <c r="LKK1" s="17"/>
      <c r="LKL1" s="17"/>
      <c r="LKM1" s="17"/>
      <c r="LKN1" s="17"/>
      <c r="LKO1" s="17"/>
      <c r="LKP1" s="17"/>
      <c r="LKQ1" s="17"/>
      <c r="LKR1" s="17"/>
      <c r="LKS1" s="17"/>
      <c r="LKT1" s="17"/>
      <c r="LKU1" s="17"/>
      <c r="LKV1" s="17"/>
      <c r="LKW1" s="17"/>
      <c r="LKX1" s="17"/>
      <c r="LKY1" s="17"/>
      <c r="LKZ1" s="17"/>
      <c r="LLA1" s="17"/>
      <c r="LLB1" s="17"/>
      <c r="LLC1" s="17"/>
      <c r="LLD1" s="17"/>
      <c r="LLE1" s="17"/>
      <c r="LLF1" s="17"/>
      <c r="LLG1" s="17"/>
      <c r="LLH1" s="17"/>
      <c r="LLI1" s="17"/>
      <c r="LLJ1" s="17"/>
      <c r="LLK1" s="17"/>
      <c r="LLL1" s="17"/>
      <c r="LLM1" s="17"/>
      <c r="LLN1" s="17"/>
      <c r="LLO1" s="17"/>
      <c r="LLP1" s="17"/>
      <c r="LLQ1" s="17"/>
      <c r="LLR1" s="17"/>
      <c r="LLS1" s="17"/>
      <c r="LLT1" s="17"/>
      <c r="LLU1" s="17"/>
      <c r="LLV1" s="17"/>
      <c r="LLW1" s="17"/>
      <c r="LLX1" s="17"/>
      <c r="LLY1" s="17"/>
      <c r="LLZ1" s="17"/>
      <c r="LMA1" s="17"/>
      <c r="LMB1" s="17"/>
      <c r="LMC1" s="17"/>
      <c r="LMD1" s="17"/>
      <c r="LME1" s="17"/>
      <c r="LMF1" s="17"/>
      <c r="LMG1" s="17"/>
      <c r="LMH1" s="17"/>
      <c r="LMI1" s="17"/>
      <c r="LMJ1" s="17"/>
      <c r="LMK1" s="17"/>
      <c r="LML1" s="17"/>
      <c r="LMM1" s="17"/>
      <c r="LMN1" s="17"/>
      <c r="LMO1" s="17"/>
      <c r="LMP1" s="17"/>
      <c r="LMQ1" s="17"/>
      <c r="LMR1" s="17"/>
      <c r="LMS1" s="17"/>
      <c r="LMT1" s="17"/>
      <c r="LMU1" s="17"/>
      <c r="LMV1" s="17"/>
      <c r="LMW1" s="17"/>
      <c r="LMX1" s="17"/>
      <c r="LMY1" s="17"/>
      <c r="LMZ1" s="17"/>
      <c r="LNA1" s="17"/>
      <c r="LNB1" s="17"/>
      <c r="LNC1" s="17"/>
      <c r="LND1" s="17"/>
      <c r="LNE1" s="17"/>
      <c r="LNF1" s="17"/>
      <c r="LNG1" s="17"/>
      <c r="LNH1" s="17"/>
      <c r="LNI1" s="17"/>
      <c r="LNJ1" s="17"/>
      <c r="LNK1" s="17"/>
      <c r="LNL1" s="17"/>
      <c r="LNM1" s="17"/>
      <c r="LNN1" s="17"/>
      <c r="LNO1" s="17"/>
      <c r="LNP1" s="17"/>
      <c r="LNQ1" s="17"/>
      <c r="LNR1" s="17"/>
      <c r="LNS1" s="17"/>
      <c r="LNT1" s="17"/>
      <c r="LNU1" s="17"/>
      <c r="LNV1" s="17"/>
      <c r="LNW1" s="17"/>
      <c r="LNX1" s="17"/>
      <c r="LNY1" s="17"/>
      <c r="LNZ1" s="17"/>
      <c r="LOA1" s="17"/>
      <c r="LOB1" s="17"/>
      <c r="LOC1" s="17"/>
      <c r="LOD1" s="17"/>
      <c r="LOE1" s="17"/>
      <c r="LOF1" s="17"/>
      <c r="LOG1" s="17"/>
      <c r="LOH1" s="17"/>
      <c r="LOI1" s="17"/>
      <c r="LOJ1" s="17"/>
      <c r="LOK1" s="17"/>
      <c r="LOL1" s="17"/>
      <c r="LOM1" s="17"/>
      <c r="LON1" s="17"/>
      <c r="LOO1" s="17"/>
      <c r="LOP1" s="17"/>
      <c r="LOQ1" s="17"/>
      <c r="LOR1" s="17"/>
      <c r="LOS1" s="17"/>
      <c r="LOT1" s="17"/>
      <c r="LOU1" s="17"/>
      <c r="LOV1" s="17"/>
      <c r="LOW1" s="17"/>
      <c r="LOX1" s="17"/>
      <c r="LOY1" s="17"/>
      <c r="LOZ1" s="17"/>
      <c r="LPA1" s="17"/>
      <c r="LPB1" s="17"/>
      <c r="LPC1" s="17"/>
      <c r="LPD1" s="17"/>
      <c r="LPE1" s="17"/>
      <c r="LPF1" s="17"/>
      <c r="LPG1" s="17"/>
      <c r="LPH1" s="17"/>
      <c r="LPI1" s="17"/>
      <c r="LPJ1" s="17"/>
      <c r="LPK1" s="17"/>
      <c r="LPL1" s="17"/>
      <c r="LPM1" s="17"/>
      <c r="LPN1" s="17"/>
      <c r="LPO1" s="17"/>
      <c r="LPP1" s="17"/>
      <c r="LPQ1" s="17"/>
      <c r="LPR1" s="17"/>
      <c r="LPS1" s="17"/>
      <c r="LPT1" s="17"/>
      <c r="LPU1" s="17"/>
      <c r="LPV1" s="17"/>
      <c r="LPW1" s="17"/>
      <c r="LPX1" s="17"/>
      <c r="LPY1" s="17"/>
      <c r="LPZ1" s="17"/>
      <c r="LQA1" s="17"/>
      <c r="LQB1" s="17"/>
      <c r="LQC1" s="17"/>
      <c r="LQD1" s="17"/>
      <c r="LQE1" s="17"/>
      <c r="LQF1" s="17"/>
      <c r="LQG1" s="17"/>
      <c r="LQH1" s="17"/>
      <c r="LQI1" s="17"/>
      <c r="LQJ1" s="17"/>
      <c r="LQK1" s="17"/>
      <c r="LQL1" s="17"/>
      <c r="LQM1" s="17"/>
      <c r="LQN1" s="17"/>
      <c r="LQO1" s="17"/>
      <c r="LQP1" s="17"/>
      <c r="LQQ1" s="17"/>
      <c r="LQR1" s="17"/>
      <c r="LQS1" s="17"/>
      <c r="LQT1" s="17"/>
      <c r="LQU1" s="17"/>
      <c r="LQV1" s="17"/>
      <c r="LQW1" s="17"/>
      <c r="LQX1" s="17"/>
      <c r="LQY1" s="17"/>
      <c r="LQZ1" s="17"/>
      <c r="LRA1" s="17"/>
      <c r="LRB1" s="17"/>
      <c r="LRC1" s="17"/>
      <c r="LRD1" s="17"/>
      <c r="LRE1" s="17"/>
      <c r="LRF1" s="17"/>
      <c r="LRG1" s="17"/>
      <c r="LRH1" s="17"/>
      <c r="LRI1" s="17"/>
      <c r="LRJ1" s="17"/>
      <c r="LRK1" s="17"/>
      <c r="LRL1" s="17"/>
      <c r="LRM1" s="17"/>
      <c r="LRN1" s="17"/>
      <c r="LRO1" s="17"/>
      <c r="LRP1" s="17"/>
      <c r="LRQ1" s="17"/>
      <c r="LRR1" s="17"/>
      <c r="LRS1" s="17"/>
      <c r="LRT1" s="17"/>
      <c r="LRU1" s="17"/>
      <c r="LRV1" s="17"/>
      <c r="LRW1" s="17"/>
      <c r="LRX1" s="17"/>
      <c r="LRY1" s="17"/>
      <c r="LRZ1" s="17"/>
      <c r="LSA1" s="17"/>
      <c r="LSB1" s="17"/>
      <c r="LSC1" s="17"/>
      <c r="LSD1" s="17"/>
      <c r="LSE1" s="17"/>
      <c r="LSF1" s="17"/>
      <c r="LSG1" s="17"/>
      <c r="LSH1" s="17"/>
      <c r="LSI1" s="17"/>
      <c r="LSJ1" s="17"/>
      <c r="LSK1" s="17"/>
      <c r="LSL1" s="17"/>
      <c r="LSM1" s="17"/>
      <c r="LSN1" s="17"/>
      <c r="LSO1" s="17"/>
      <c r="LSP1" s="17"/>
      <c r="LSQ1" s="17"/>
      <c r="LSR1" s="17"/>
      <c r="LSS1" s="17"/>
      <c r="LST1" s="17"/>
      <c r="LSU1" s="17"/>
      <c r="LSV1" s="17"/>
      <c r="LSW1" s="17"/>
      <c r="LSX1" s="17"/>
      <c r="LSY1" s="17"/>
      <c r="LSZ1" s="17"/>
      <c r="LTA1" s="17"/>
      <c r="LTB1" s="17"/>
      <c r="LTC1" s="17"/>
      <c r="LTD1" s="17"/>
      <c r="LTE1" s="17"/>
      <c r="LTF1" s="17"/>
      <c r="LTG1" s="17"/>
      <c r="LTH1" s="17"/>
      <c r="LTI1" s="17"/>
      <c r="LTJ1" s="17"/>
      <c r="LTK1" s="17"/>
      <c r="LTL1" s="17"/>
      <c r="LTM1" s="17"/>
      <c r="LTN1" s="17"/>
      <c r="LTO1" s="17"/>
      <c r="LTP1" s="17"/>
      <c r="LTQ1" s="17"/>
      <c r="LTR1" s="17"/>
      <c r="LTS1" s="17"/>
      <c r="LTT1" s="17"/>
      <c r="LTU1" s="17"/>
      <c r="LTV1" s="17"/>
      <c r="LTW1" s="17"/>
      <c r="LTX1" s="17"/>
      <c r="LTY1" s="17"/>
      <c r="LTZ1" s="17"/>
      <c r="LUA1" s="17"/>
      <c r="LUB1" s="17"/>
      <c r="LUC1" s="17"/>
      <c r="LUD1" s="17"/>
      <c r="LUE1" s="17"/>
      <c r="LUF1" s="17"/>
      <c r="LUG1" s="17"/>
      <c r="LUH1" s="17"/>
      <c r="LUI1" s="17"/>
      <c r="LUJ1" s="17"/>
      <c r="LUK1" s="17"/>
      <c r="LUL1" s="17"/>
      <c r="LUM1" s="17"/>
      <c r="LUN1" s="17"/>
      <c r="LUO1" s="17"/>
      <c r="LUP1" s="17"/>
      <c r="LUQ1" s="17"/>
      <c r="LUR1" s="17"/>
      <c r="LUS1" s="17"/>
      <c r="LUT1" s="17"/>
      <c r="LUU1" s="17"/>
      <c r="LUV1" s="17"/>
      <c r="LUW1" s="17"/>
      <c r="LUX1" s="17"/>
      <c r="LUY1" s="17"/>
      <c r="LUZ1" s="17"/>
      <c r="LVA1" s="17"/>
      <c r="LVB1" s="17"/>
      <c r="LVC1" s="17"/>
      <c r="LVD1" s="17"/>
      <c r="LVE1" s="17"/>
      <c r="LVF1" s="17"/>
      <c r="LVG1" s="17"/>
      <c r="LVH1" s="17"/>
      <c r="LVI1" s="17"/>
      <c r="LVJ1" s="17"/>
      <c r="LVK1" s="17"/>
      <c r="LVL1" s="17"/>
      <c r="LVM1" s="17"/>
      <c r="LVN1" s="17"/>
      <c r="LVO1" s="17"/>
      <c r="LVP1" s="17"/>
      <c r="LVQ1" s="17"/>
      <c r="LVR1" s="17"/>
      <c r="LVS1" s="17"/>
      <c r="LVT1" s="17"/>
      <c r="LVU1" s="17"/>
      <c r="LVV1" s="17"/>
      <c r="LVW1" s="17"/>
      <c r="LVX1" s="17"/>
      <c r="LVY1" s="17"/>
      <c r="LVZ1" s="17"/>
      <c r="LWA1" s="17"/>
      <c r="LWB1" s="17"/>
      <c r="LWC1" s="17"/>
      <c r="LWD1" s="17"/>
      <c r="LWE1" s="17"/>
      <c r="LWF1" s="17"/>
      <c r="LWG1" s="17"/>
      <c r="LWH1" s="17"/>
      <c r="LWI1" s="17"/>
      <c r="LWJ1" s="17"/>
      <c r="LWK1" s="17"/>
      <c r="LWL1" s="17"/>
      <c r="LWM1" s="17"/>
      <c r="LWN1" s="17"/>
      <c r="LWO1" s="17"/>
      <c r="LWP1" s="17"/>
      <c r="LWQ1" s="17"/>
      <c r="LWR1" s="17"/>
      <c r="LWS1" s="17"/>
      <c r="LWT1" s="17"/>
      <c r="LWU1" s="17"/>
      <c r="LWV1" s="17"/>
      <c r="LWW1" s="17"/>
      <c r="LWX1" s="17"/>
      <c r="LWY1" s="17"/>
      <c r="LWZ1" s="17"/>
      <c r="LXA1" s="17"/>
      <c r="LXB1" s="17"/>
      <c r="LXC1" s="17"/>
      <c r="LXD1" s="17"/>
      <c r="LXE1" s="17"/>
      <c r="LXF1" s="17"/>
      <c r="LXG1" s="17"/>
      <c r="LXH1" s="17"/>
      <c r="LXI1" s="17"/>
      <c r="LXJ1" s="17"/>
      <c r="LXK1" s="17"/>
      <c r="LXL1" s="17"/>
      <c r="LXM1" s="17"/>
      <c r="LXN1" s="17"/>
      <c r="LXO1" s="17"/>
      <c r="LXP1" s="17"/>
      <c r="LXQ1" s="17"/>
      <c r="LXR1" s="17"/>
      <c r="LXS1" s="17"/>
      <c r="LXT1" s="17"/>
      <c r="LXU1" s="17"/>
      <c r="LXV1" s="17"/>
      <c r="LXW1" s="17"/>
      <c r="LXX1" s="17"/>
      <c r="LXY1" s="17"/>
      <c r="LXZ1" s="17"/>
      <c r="LYA1" s="17"/>
      <c r="LYB1" s="17"/>
      <c r="LYC1" s="17"/>
      <c r="LYD1" s="17"/>
      <c r="LYE1" s="17"/>
      <c r="LYF1" s="17"/>
      <c r="LYG1" s="17"/>
      <c r="LYH1" s="17"/>
      <c r="LYI1" s="17"/>
      <c r="LYJ1" s="17"/>
      <c r="LYK1" s="17"/>
      <c r="LYL1" s="17"/>
      <c r="LYM1" s="17"/>
      <c r="LYN1" s="17"/>
      <c r="LYO1" s="17"/>
      <c r="LYP1" s="17"/>
      <c r="LYQ1" s="17"/>
      <c r="LYR1" s="17"/>
      <c r="LYS1" s="17"/>
      <c r="LYT1" s="17"/>
      <c r="LYU1" s="17"/>
      <c r="LYV1" s="17"/>
      <c r="LYW1" s="17"/>
      <c r="LYX1" s="17"/>
      <c r="LYY1" s="17"/>
      <c r="LYZ1" s="17"/>
      <c r="LZA1" s="17"/>
      <c r="LZB1" s="17"/>
      <c r="LZC1" s="17"/>
      <c r="LZD1" s="17"/>
      <c r="LZE1" s="17"/>
      <c r="LZF1" s="17"/>
      <c r="LZG1" s="17"/>
      <c r="LZH1" s="17"/>
      <c r="LZI1" s="17"/>
      <c r="LZJ1" s="17"/>
      <c r="LZK1" s="17"/>
      <c r="LZL1" s="17"/>
      <c r="LZM1" s="17"/>
      <c r="LZN1" s="17"/>
      <c r="LZO1" s="17"/>
      <c r="LZP1" s="17"/>
      <c r="LZQ1" s="17"/>
      <c r="LZR1" s="17"/>
      <c r="LZS1" s="17"/>
      <c r="LZT1" s="17"/>
      <c r="LZU1" s="17"/>
      <c r="LZV1" s="17"/>
      <c r="LZW1" s="17"/>
      <c r="LZX1" s="17"/>
      <c r="LZY1" s="17"/>
      <c r="LZZ1" s="17"/>
      <c r="MAA1" s="17"/>
      <c r="MAB1" s="17"/>
      <c r="MAC1" s="17"/>
      <c r="MAD1" s="17"/>
      <c r="MAE1" s="17"/>
      <c r="MAF1" s="17"/>
      <c r="MAG1" s="17"/>
      <c r="MAH1" s="17"/>
      <c r="MAI1" s="17"/>
      <c r="MAJ1" s="17"/>
      <c r="MAK1" s="17"/>
      <c r="MAL1" s="17"/>
      <c r="MAM1" s="17"/>
      <c r="MAN1" s="17"/>
      <c r="MAO1" s="17"/>
      <c r="MAP1" s="17"/>
      <c r="MAQ1" s="17"/>
      <c r="MAR1" s="17"/>
      <c r="MAS1" s="17"/>
      <c r="MAT1" s="17"/>
      <c r="MAU1" s="17"/>
      <c r="MAV1" s="17"/>
      <c r="MAW1" s="17"/>
      <c r="MAX1" s="17"/>
      <c r="MAY1" s="17"/>
      <c r="MAZ1" s="17"/>
      <c r="MBA1" s="17"/>
      <c r="MBB1" s="17"/>
      <c r="MBC1" s="17"/>
      <c r="MBD1" s="17"/>
      <c r="MBE1" s="17"/>
      <c r="MBF1" s="17"/>
      <c r="MBG1" s="17"/>
      <c r="MBH1" s="17"/>
      <c r="MBI1" s="17"/>
      <c r="MBJ1" s="17"/>
      <c r="MBK1" s="17"/>
      <c r="MBL1" s="17"/>
      <c r="MBM1" s="17"/>
      <c r="MBN1" s="17"/>
      <c r="MBO1" s="17"/>
      <c r="MBP1" s="17"/>
      <c r="MBQ1" s="17"/>
      <c r="MBR1" s="17"/>
      <c r="MBS1" s="17"/>
      <c r="MBT1" s="17"/>
      <c r="MBU1" s="17"/>
      <c r="MBV1" s="17"/>
      <c r="MBW1" s="17"/>
      <c r="MBX1" s="17"/>
      <c r="MBY1" s="17"/>
      <c r="MBZ1" s="17"/>
      <c r="MCA1" s="17"/>
      <c r="MCB1" s="17"/>
      <c r="MCC1" s="17"/>
      <c r="MCD1" s="17"/>
      <c r="MCE1" s="17"/>
      <c r="MCF1" s="17"/>
      <c r="MCG1" s="17"/>
      <c r="MCH1" s="17"/>
      <c r="MCI1" s="17"/>
      <c r="MCJ1" s="17"/>
      <c r="MCK1" s="17"/>
      <c r="MCL1" s="17"/>
      <c r="MCM1" s="17"/>
      <c r="MCN1" s="17"/>
      <c r="MCO1" s="17"/>
      <c r="MCP1" s="17"/>
      <c r="MCQ1" s="17"/>
      <c r="MCR1" s="17"/>
      <c r="MCS1" s="17"/>
      <c r="MCT1" s="17"/>
      <c r="MCU1" s="17"/>
      <c r="MCV1" s="17"/>
      <c r="MCW1" s="17"/>
      <c r="MCX1" s="17"/>
      <c r="MCY1" s="17"/>
      <c r="MCZ1" s="17"/>
      <c r="MDA1" s="17"/>
      <c r="MDB1" s="17"/>
      <c r="MDC1" s="17"/>
      <c r="MDD1" s="17"/>
      <c r="MDE1" s="17"/>
      <c r="MDF1" s="17"/>
      <c r="MDG1" s="17"/>
      <c r="MDH1" s="17"/>
      <c r="MDI1" s="17"/>
      <c r="MDJ1" s="17"/>
      <c r="MDK1" s="17"/>
      <c r="MDL1" s="17"/>
      <c r="MDM1" s="17"/>
      <c r="MDN1" s="17"/>
      <c r="MDO1" s="17"/>
      <c r="MDP1" s="17"/>
      <c r="MDQ1" s="17"/>
      <c r="MDR1" s="17"/>
      <c r="MDS1" s="17"/>
      <c r="MDT1" s="17"/>
      <c r="MDU1" s="17"/>
      <c r="MDV1" s="17"/>
      <c r="MDW1" s="17"/>
      <c r="MDX1" s="17"/>
      <c r="MDY1" s="17"/>
      <c r="MDZ1" s="17"/>
      <c r="MEA1" s="17"/>
      <c r="MEB1" s="17"/>
      <c r="MEC1" s="17"/>
      <c r="MED1" s="17"/>
      <c r="MEE1" s="17"/>
      <c r="MEF1" s="17"/>
      <c r="MEG1" s="17"/>
      <c r="MEH1" s="17"/>
      <c r="MEI1" s="17"/>
      <c r="MEJ1" s="17"/>
      <c r="MEK1" s="17"/>
      <c r="MEL1" s="17"/>
      <c r="MEM1" s="17"/>
      <c r="MEN1" s="17"/>
      <c r="MEO1" s="17"/>
      <c r="MEP1" s="17"/>
      <c r="MEQ1" s="17"/>
      <c r="MER1" s="17"/>
      <c r="MES1" s="17"/>
      <c r="MET1" s="17"/>
      <c r="MEU1" s="17"/>
      <c r="MEV1" s="17"/>
      <c r="MEW1" s="17"/>
      <c r="MEX1" s="17"/>
      <c r="MEY1" s="17"/>
      <c r="MEZ1" s="17"/>
      <c r="MFA1" s="17"/>
      <c r="MFB1" s="17"/>
      <c r="MFC1" s="17"/>
      <c r="MFD1" s="17"/>
      <c r="MFE1" s="17"/>
      <c r="MFF1" s="17"/>
      <c r="MFG1" s="17"/>
      <c r="MFH1" s="17"/>
      <c r="MFI1" s="17"/>
      <c r="MFJ1" s="17"/>
      <c r="MFK1" s="17"/>
      <c r="MFL1" s="17"/>
      <c r="MFM1" s="17"/>
      <c r="MFN1" s="17"/>
      <c r="MFO1" s="17"/>
      <c r="MFP1" s="17"/>
      <c r="MFQ1" s="17"/>
      <c r="MFR1" s="17"/>
      <c r="MFS1" s="17"/>
      <c r="MFT1" s="17"/>
      <c r="MFU1" s="17"/>
      <c r="MFV1" s="17"/>
      <c r="MFW1" s="17"/>
      <c r="MFX1" s="17"/>
      <c r="MFY1" s="17"/>
      <c r="MFZ1" s="17"/>
      <c r="MGA1" s="17"/>
      <c r="MGB1" s="17"/>
      <c r="MGC1" s="17"/>
      <c r="MGD1" s="17"/>
      <c r="MGE1" s="17"/>
      <c r="MGF1" s="17"/>
      <c r="MGG1" s="17"/>
      <c r="MGH1" s="17"/>
      <c r="MGI1" s="17"/>
      <c r="MGJ1" s="17"/>
      <c r="MGK1" s="17"/>
      <c r="MGL1" s="17"/>
      <c r="MGM1" s="17"/>
      <c r="MGN1" s="17"/>
      <c r="MGO1" s="17"/>
      <c r="MGP1" s="17"/>
      <c r="MGQ1" s="17"/>
      <c r="MGR1" s="17"/>
      <c r="MGS1" s="17"/>
      <c r="MGT1" s="17"/>
      <c r="MGU1" s="17"/>
      <c r="MGV1" s="17"/>
      <c r="MGW1" s="17"/>
      <c r="MGX1" s="17"/>
      <c r="MGY1" s="17"/>
      <c r="MGZ1" s="17"/>
      <c r="MHA1" s="17"/>
      <c r="MHB1" s="17"/>
      <c r="MHC1" s="17"/>
      <c r="MHD1" s="17"/>
      <c r="MHE1" s="17"/>
      <c r="MHF1" s="17"/>
      <c r="MHG1" s="17"/>
      <c r="MHH1" s="17"/>
      <c r="MHI1" s="17"/>
      <c r="MHJ1" s="17"/>
      <c r="MHK1" s="17"/>
      <c r="MHL1" s="17"/>
      <c r="MHM1" s="17"/>
      <c r="MHN1" s="17"/>
      <c r="MHO1" s="17"/>
      <c r="MHP1" s="17"/>
      <c r="MHQ1" s="17"/>
      <c r="MHR1" s="17"/>
      <c r="MHS1" s="17"/>
      <c r="MHT1" s="17"/>
      <c r="MHU1" s="17"/>
      <c r="MHV1" s="17"/>
      <c r="MHW1" s="17"/>
      <c r="MHX1" s="17"/>
      <c r="MHY1" s="17"/>
      <c r="MHZ1" s="17"/>
      <c r="MIA1" s="17"/>
      <c r="MIB1" s="17"/>
      <c r="MIC1" s="17"/>
      <c r="MID1" s="17"/>
      <c r="MIE1" s="17"/>
      <c r="MIF1" s="17"/>
      <c r="MIG1" s="17"/>
      <c r="MIH1" s="17"/>
      <c r="MII1" s="17"/>
      <c r="MIJ1" s="17"/>
      <c r="MIK1" s="17"/>
      <c r="MIL1" s="17"/>
      <c r="MIM1" s="17"/>
      <c r="MIN1" s="17"/>
      <c r="MIO1" s="17"/>
      <c r="MIP1" s="17"/>
      <c r="MIQ1" s="17"/>
      <c r="MIR1" s="17"/>
      <c r="MIS1" s="17"/>
      <c r="MIT1" s="17"/>
      <c r="MIU1" s="17"/>
      <c r="MIV1" s="17"/>
      <c r="MIW1" s="17"/>
      <c r="MIX1" s="17"/>
      <c r="MIY1" s="17"/>
      <c r="MIZ1" s="17"/>
      <c r="MJA1" s="17"/>
      <c r="MJB1" s="17"/>
      <c r="MJC1" s="17"/>
      <c r="MJD1" s="17"/>
      <c r="MJE1" s="17"/>
      <c r="MJF1" s="17"/>
      <c r="MJG1" s="17"/>
      <c r="MJH1" s="17"/>
      <c r="MJI1" s="17"/>
      <c r="MJJ1" s="17"/>
      <c r="MJK1" s="17"/>
      <c r="MJL1" s="17"/>
      <c r="MJM1" s="17"/>
      <c r="MJN1" s="17"/>
      <c r="MJO1" s="17"/>
      <c r="MJP1" s="17"/>
      <c r="MJQ1" s="17"/>
      <c r="MJR1" s="17"/>
      <c r="MJS1" s="17"/>
      <c r="MJT1" s="17"/>
      <c r="MJU1" s="17"/>
      <c r="MJV1" s="17"/>
      <c r="MJW1" s="17"/>
      <c r="MJX1" s="17"/>
      <c r="MJY1" s="17"/>
      <c r="MJZ1" s="17"/>
      <c r="MKA1" s="17"/>
      <c r="MKB1" s="17"/>
      <c r="MKC1" s="17"/>
      <c r="MKD1" s="17"/>
      <c r="MKE1" s="17"/>
      <c r="MKF1" s="17"/>
      <c r="MKG1" s="17"/>
      <c r="MKH1" s="17"/>
      <c r="MKI1" s="17"/>
      <c r="MKJ1" s="17"/>
      <c r="MKK1" s="17"/>
      <c r="MKL1" s="17"/>
      <c r="MKM1" s="17"/>
      <c r="MKN1" s="17"/>
      <c r="MKO1" s="17"/>
      <c r="MKP1" s="17"/>
      <c r="MKQ1" s="17"/>
      <c r="MKR1" s="17"/>
      <c r="MKS1" s="17"/>
      <c r="MKT1" s="17"/>
      <c r="MKU1" s="17"/>
      <c r="MKV1" s="17"/>
      <c r="MKW1" s="17"/>
      <c r="MKX1" s="17"/>
      <c r="MKY1" s="17"/>
      <c r="MKZ1" s="17"/>
      <c r="MLA1" s="17"/>
      <c r="MLB1" s="17"/>
      <c r="MLC1" s="17"/>
      <c r="MLD1" s="17"/>
      <c r="MLE1" s="17"/>
      <c r="MLF1" s="17"/>
      <c r="MLG1" s="17"/>
      <c r="MLH1" s="17"/>
      <c r="MLI1" s="17"/>
      <c r="MLJ1" s="17"/>
      <c r="MLK1" s="17"/>
      <c r="MLL1" s="17"/>
      <c r="MLM1" s="17"/>
      <c r="MLN1" s="17"/>
      <c r="MLO1" s="17"/>
      <c r="MLP1" s="17"/>
      <c r="MLQ1" s="17"/>
      <c r="MLR1" s="17"/>
      <c r="MLS1" s="17"/>
      <c r="MLT1" s="17"/>
      <c r="MLU1" s="17"/>
      <c r="MLV1" s="17"/>
      <c r="MLW1" s="17"/>
      <c r="MLX1" s="17"/>
      <c r="MLY1" s="17"/>
      <c r="MLZ1" s="17"/>
      <c r="MMA1" s="17"/>
      <c r="MMB1" s="17"/>
      <c r="MMC1" s="17"/>
      <c r="MMD1" s="17"/>
      <c r="MME1" s="17"/>
      <c r="MMF1" s="17"/>
      <c r="MMG1" s="17"/>
      <c r="MMH1" s="17"/>
      <c r="MMI1" s="17"/>
      <c r="MMJ1" s="17"/>
      <c r="MMK1" s="17"/>
      <c r="MML1" s="17"/>
      <c r="MMM1" s="17"/>
      <c r="MMN1" s="17"/>
      <c r="MMO1" s="17"/>
      <c r="MMP1" s="17"/>
      <c r="MMQ1" s="17"/>
      <c r="MMR1" s="17"/>
      <c r="MMS1" s="17"/>
      <c r="MMT1" s="17"/>
      <c r="MMU1" s="17"/>
      <c r="MMV1" s="17"/>
      <c r="MMW1" s="17"/>
      <c r="MMX1" s="17"/>
      <c r="MMY1" s="17"/>
      <c r="MMZ1" s="17"/>
      <c r="MNA1" s="17"/>
      <c r="MNB1" s="17"/>
      <c r="MNC1" s="17"/>
      <c r="MND1" s="17"/>
      <c r="MNE1" s="17"/>
      <c r="MNF1" s="17"/>
      <c r="MNG1" s="17"/>
      <c r="MNH1" s="17"/>
      <c r="MNI1" s="17"/>
      <c r="MNJ1" s="17"/>
      <c r="MNK1" s="17"/>
      <c r="MNL1" s="17"/>
      <c r="MNM1" s="17"/>
      <c r="MNN1" s="17"/>
      <c r="MNO1" s="17"/>
      <c r="MNP1" s="17"/>
      <c r="MNQ1" s="17"/>
      <c r="MNR1" s="17"/>
      <c r="MNS1" s="17"/>
      <c r="MNT1" s="17"/>
      <c r="MNU1" s="17"/>
      <c r="MNV1" s="17"/>
      <c r="MNW1" s="17"/>
      <c r="MNX1" s="17"/>
      <c r="MNY1" s="17"/>
      <c r="MNZ1" s="17"/>
      <c r="MOA1" s="17"/>
      <c r="MOB1" s="17"/>
      <c r="MOC1" s="17"/>
      <c r="MOD1" s="17"/>
      <c r="MOE1" s="17"/>
      <c r="MOF1" s="17"/>
      <c r="MOG1" s="17"/>
      <c r="MOH1" s="17"/>
      <c r="MOI1" s="17"/>
      <c r="MOJ1" s="17"/>
      <c r="MOK1" s="17"/>
      <c r="MOL1" s="17"/>
      <c r="MOM1" s="17"/>
      <c r="MON1" s="17"/>
      <c r="MOO1" s="17"/>
      <c r="MOP1" s="17"/>
      <c r="MOQ1" s="17"/>
      <c r="MOR1" s="17"/>
      <c r="MOS1" s="17"/>
      <c r="MOT1" s="17"/>
      <c r="MOU1" s="17"/>
      <c r="MOV1" s="17"/>
      <c r="MOW1" s="17"/>
      <c r="MOX1" s="17"/>
      <c r="MOY1" s="17"/>
      <c r="MOZ1" s="17"/>
      <c r="MPA1" s="17"/>
      <c r="MPB1" s="17"/>
      <c r="MPC1" s="17"/>
      <c r="MPD1" s="17"/>
      <c r="MPE1" s="17"/>
      <c r="MPF1" s="17"/>
      <c r="MPG1" s="17"/>
      <c r="MPH1" s="17"/>
      <c r="MPI1" s="17"/>
      <c r="MPJ1" s="17"/>
      <c r="MPK1" s="17"/>
      <c r="MPL1" s="17"/>
      <c r="MPM1" s="17"/>
      <c r="MPN1" s="17"/>
      <c r="MPO1" s="17"/>
      <c r="MPP1" s="17"/>
      <c r="MPQ1" s="17"/>
      <c r="MPR1" s="17"/>
      <c r="MPS1" s="17"/>
      <c r="MPT1" s="17"/>
      <c r="MPU1" s="17"/>
      <c r="MPV1" s="17"/>
      <c r="MPW1" s="17"/>
      <c r="MPX1" s="17"/>
      <c r="MPY1" s="17"/>
      <c r="MPZ1" s="17"/>
      <c r="MQA1" s="17"/>
      <c r="MQB1" s="17"/>
      <c r="MQC1" s="17"/>
      <c r="MQD1" s="17"/>
      <c r="MQE1" s="17"/>
      <c r="MQF1" s="17"/>
      <c r="MQG1" s="17"/>
      <c r="MQH1" s="17"/>
      <c r="MQI1" s="17"/>
      <c r="MQJ1" s="17"/>
      <c r="MQK1" s="17"/>
      <c r="MQL1" s="17"/>
      <c r="MQM1" s="17"/>
      <c r="MQN1" s="17"/>
      <c r="MQO1" s="17"/>
      <c r="MQP1" s="17"/>
      <c r="MQQ1" s="17"/>
      <c r="MQR1" s="17"/>
      <c r="MQS1" s="17"/>
      <c r="MQT1" s="17"/>
      <c r="MQU1" s="17"/>
      <c r="MQV1" s="17"/>
      <c r="MQW1" s="17"/>
      <c r="MQX1" s="17"/>
      <c r="MQY1" s="17"/>
      <c r="MQZ1" s="17"/>
      <c r="MRA1" s="17"/>
      <c r="MRB1" s="17"/>
      <c r="MRC1" s="17"/>
      <c r="MRD1" s="17"/>
      <c r="MRE1" s="17"/>
      <c r="MRF1" s="17"/>
      <c r="MRG1" s="17"/>
      <c r="MRH1" s="17"/>
      <c r="MRI1" s="17"/>
      <c r="MRJ1" s="17"/>
      <c r="MRK1" s="17"/>
      <c r="MRL1" s="17"/>
      <c r="MRM1" s="17"/>
      <c r="MRN1" s="17"/>
      <c r="MRO1" s="17"/>
      <c r="MRP1" s="17"/>
      <c r="MRQ1" s="17"/>
      <c r="MRR1" s="17"/>
      <c r="MRS1" s="17"/>
      <c r="MRT1" s="17"/>
      <c r="MRU1" s="17"/>
      <c r="MRV1" s="17"/>
      <c r="MRW1" s="17"/>
      <c r="MRX1" s="17"/>
      <c r="MRY1" s="17"/>
      <c r="MRZ1" s="17"/>
      <c r="MSA1" s="17"/>
      <c r="MSB1" s="17"/>
      <c r="MSC1" s="17"/>
      <c r="MSD1" s="17"/>
      <c r="MSE1" s="17"/>
      <c r="MSF1" s="17"/>
      <c r="MSG1" s="17"/>
      <c r="MSH1" s="17"/>
      <c r="MSI1" s="17"/>
      <c r="MSJ1" s="17"/>
      <c r="MSK1" s="17"/>
      <c r="MSL1" s="17"/>
      <c r="MSM1" s="17"/>
      <c r="MSN1" s="17"/>
      <c r="MSO1" s="17"/>
      <c r="MSP1" s="17"/>
      <c r="MSQ1" s="17"/>
      <c r="MSR1" s="17"/>
      <c r="MSS1" s="17"/>
      <c r="MST1" s="17"/>
      <c r="MSU1" s="17"/>
      <c r="MSV1" s="17"/>
      <c r="MSW1" s="17"/>
      <c r="MSX1" s="17"/>
      <c r="MSY1" s="17"/>
      <c r="MSZ1" s="17"/>
      <c r="MTA1" s="17"/>
      <c r="MTB1" s="17"/>
      <c r="MTC1" s="17"/>
      <c r="MTD1" s="17"/>
      <c r="MTE1" s="17"/>
      <c r="MTF1" s="17"/>
      <c r="MTG1" s="17"/>
      <c r="MTH1" s="17"/>
      <c r="MTI1" s="17"/>
      <c r="MTJ1" s="17"/>
      <c r="MTK1" s="17"/>
      <c r="MTL1" s="17"/>
      <c r="MTM1" s="17"/>
      <c r="MTN1" s="17"/>
      <c r="MTO1" s="17"/>
      <c r="MTP1" s="17"/>
      <c r="MTQ1" s="17"/>
      <c r="MTR1" s="17"/>
      <c r="MTS1" s="17"/>
      <c r="MTT1" s="17"/>
      <c r="MTU1" s="17"/>
      <c r="MTV1" s="17"/>
      <c r="MTW1" s="17"/>
      <c r="MTX1" s="17"/>
      <c r="MTY1" s="17"/>
      <c r="MTZ1" s="17"/>
      <c r="MUA1" s="17"/>
      <c r="MUB1" s="17"/>
      <c r="MUC1" s="17"/>
      <c r="MUD1" s="17"/>
      <c r="MUE1" s="17"/>
      <c r="MUF1" s="17"/>
      <c r="MUG1" s="17"/>
      <c r="MUH1" s="17"/>
      <c r="MUI1" s="17"/>
      <c r="MUJ1" s="17"/>
      <c r="MUK1" s="17"/>
      <c r="MUL1" s="17"/>
      <c r="MUM1" s="17"/>
      <c r="MUN1" s="17"/>
      <c r="MUO1" s="17"/>
      <c r="MUP1" s="17"/>
      <c r="MUQ1" s="17"/>
      <c r="MUR1" s="17"/>
      <c r="MUS1" s="17"/>
      <c r="MUT1" s="17"/>
      <c r="MUU1" s="17"/>
      <c r="MUV1" s="17"/>
      <c r="MUW1" s="17"/>
      <c r="MUX1" s="17"/>
      <c r="MUY1" s="17"/>
      <c r="MUZ1" s="17"/>
      <c r="MVA1" s="17"/>
      <c r="MVB1" s="17"/>
      <c r="MVC1" s="17"/>
      <c r="MVD1" s="17"/>
      <c r="MVE1" s="17"/>
      <c r="MVF1" s="17"/>
      <c r="MVG1" s="17"/>
      <c r="MVH1" s="17"/>
      <c r="MVI1" s="17"/>
      <c r="MVJ1" s="17"/>
      <c r="MVK1" s="17"/>
      <c r="MVL1" s="17"/>
      <c r="MVM1" s="17"/>
      <c r="MVN1" s="17"/>
      <c r="MVO1" s="17"/>
      <c r="MVP1" s="17"/>
      <c r="MVQ1" s="17"/>
      <c r="MVR1" s="17"/>
      <c r="MVS1" s="17"/>
      <c r="MVT1" s="17"/>
      <c r="MVU1" s="17"/>
      <c r="MVV1" s="17"/>
      <c r="MVW1" s="17"/>
      <c r="MVX1" s="17"/>
      <c r="MVY1" s="17"/>
      <c r="MVZ1" s="17"/>
      <c r="MWA1" s="17"/>
      <c r="MWB1" s="17"/>
      <c r="MWC1" s="17"/>
      <c r="MWD1" s="17"/>
      <c r="MWE1" s="17"/>
      <c r="MWF1" s="17"/>
      <c r="MWG1" s="17"/>
      <c r="MWH1" s="17"/>
      <c r="MWI1" s="17"/>
      <c r="MWJ1" s="17"/>
      <c r="MWK1" s="17"/>
      <c r="MWL1" s="17"/>
      <c r="MWM1" s="17"/>
      <c r="MWN1" s="17"/>
      <c r="MWO1" s="17"/>
      <c r="MWP1" s="17"/>
      <c r="MWQ1" s="17"/>
      <c r="MWR1" s="17"/>
      <c r="MWS1" s="17"/>
      <c r="MWT1" s="17"/>
      <c r="MWU1" s="17"/>
      <c r="MWV1" s="17"/>
      <c r="MWW1" s="17"/>
      <c r="MWX1" s="17"/>
      <c r="MWY1" s="17"/>
      <c r="MWZ1" s="17"/>
      <c r="MXA1" s="17"/>
      <c r="MXB1" s="17"/>
      <c r="MXC1" s="17"/>
      <c r="MXD1" s="17"/>
      <c r="MXE1" s="17"/>
      <c r="MXF1" s="17"/>
      <c r="MXG1" s="17"/>
      <c r="MXH1" s="17"/>
      <c r="MXI1" s="17"/>
      <c r="MXJ1" s="17"/>
      <c r="MXK1" s="17"/>
      <c r="MXL1" s="17"/>
      <c r="MXM1" s="17"/>
      <c r="MXN1" s="17"/>
      <c r="MXO1" s="17"/>
      <c r="MXP1" s="17"/>
      <c r="MXQ1" s="17"/>
      <c r="MXR1" s="17"/>
      <c r="MXS1" s="17"/>
      <c r="MXT1" s="17"/>
      <c r="MXU1" s="17"/>
      <c r="MXV1" s="17"/>
      <c r="MXW1" s="17"/>
      <c r="MXX1" s="17"/>
      <c r="MXY1" s="17"/>
      <c r="MXZ1" s="17"/>
      <c r="MYA1" s="17"/>
      <c r="MYB1" s="17"/>
      <c r="MYC1" s="17"/>
      <c r="MYD1" s="17"/>
      <c r="MYE1" s="17"/>
      <c r="MYF1" s="17"/>
      <c r="MYG1" s="17"/>
      <c r="MYH1" s="17"/>
      <c r="MYI1" s="17"/>
      <c r="MYJ1" s="17"/>
      <c r="MYK1" s="17"/>
      <c r="MYL1" s="17"/>
      <c r="MYM1" s="17"/>
      <c r="MYN1" s="17"/>
      <c r="MYO1" s="17"/>
      <c r="MYP1" s="17"/>
      <c r="MYQ1" s="17"/>
      <c r="MYR1" s="17"/>
      <c r="MYS1" s="17"/>
      <c r="MYT1" s="17"/>
      <c r="MYU1" s="17"/>
      <c r="MYV1" s="17"/>
      <c r="MYW1" s="17"/>
      <c r="MYX1" s="17"/>
      <c r="MYY1" s="17"/>
      <c r="MYZ1" s="17"/>
      <c r="MZA1" s="17"/>
      <c r="MZB1" s="17"/>
      <c r="MZC1" s="17"/>
      <c r="MZD1" s="17"/>
      <c r="MZE1" s="17"/>
      <c r="MZF1" s="17"/>
      <c r="MZG1" s="17"/>
      <c r="MZH1" s="17"/>
      <c r="MZI1" s="17"/>
      <c r="MZJ1" s="17"/>
      <c r="MZK1" s="17"/>
      <c r="MZL1" s="17"/>
      <c r="MZM1" s="17"/>
      <c r="MZN1" s="17"/>
      <c r="MZO1" s="17"/>
      <c r="MZP1" s="17"/>
      <c r="MZQ1" s="17"/>
      <c r="MZR1" s="17"/>
      <c r="MZS1" s="17"/>
      <c r="MZT1" s="17"/>
      <c r="MZU1" s="17"/>
      <c r="MZV1" s="17"/>
      <c r="MZW1" s="17"/>
      <c r="MZX1" s="17"/>
      <c r="MZY1" s="17"/>
      <c r="MZZ1" s="17"/>
      <c r="NAA1" s="17"/>
      <c r="NAB1" s="17"/>
      <c r="NAC1" s="17"/>
      <c r="NAD1" s="17"/>
      <c r="NAE1" s="17"/>
      <c r="NAF1" s="17"/>
      <c r="NAG1" s="17"/>
      <c r="NAH1" s="17"/>
      <c r="NAI1" s="17"/>
      <c r="NAJ1" s="17"/>
      <c r="NAK1" s="17"/>
      <c r="NAL1" s="17"/>
      <c r="NAM1" s="17"/>
      <c r="NAN1" s="17"/>
      <c r="NAO1" s="17"/>
      <c r="NAP1" s="17"/>
      <c r="NAQ1" s="17"/>
      <c r="NAR1" s="17"/>
      <c r="NAS1" s="17"/>
      <c r="NAT1" s="17"/>
      <c r="NAU1" s="17"/>
      <c r="NAV1" s="17"/>
      <c r="NAW1" s="17"/>
      <c r="NAX1" s="17"/>
      <c r="NAY1" s="17"/>
      <c r="NAZ1" s="17"/>
      <c r="NBA1" s="17"/>
      <c r="NBB1" s="17"/>
      <c r="NBC1" s="17"/>
      <c r="NBD1" s="17"/>
      <c r="NBE1" s="17"/>
      <c r="NBF1" s="17"/>
      <c r="NBG1" s="17"/>
      <c r="NBH1" s="17"/>
      <c r="NBI1" s="17"/>
      <c r="NBJ1" s="17"/>
      <c r="NBK1" s="17"/>
      <c r="NBL1" s="17"/>
      <c r="NBM1" s="17"/>
      <c r="NBN1" s="17"/>
      <c r="NBO1" s="17"/>
      <c r="NBP1" s="17"/>
      <c r="NBQ1" s="17"/>
      <c r="NBR1" s="17"/>
      <c r="NBS1" s="17"/>
      <c r="NBT1" s="17"/>
      <c r="NBU1" s="17"/>
      <c r="NBV1" s="17"/>
      <c r="NBW1" s="17"/>
      <c r="NBX1" s="17"/>
      <c r="NBY1" s="17"/>
      <c r="NBZ1" s="17"/>
      <c r="NCA1" s="17"/>
      <c r="NCB1" s="17"/>
      <c r="NCC1" s="17"/>
      <c r="NCD1" s="17"/>
      <c r="NCE1" s="17"/>
      <c r="NCF1" s="17"/>
      <c r="NCG1" s="17"/>
      <c r="NCH1" s="17"/>
      <c r="NCI1" s="17"/>
      <c r="NCJ1" s="17"/>
      <c r="NCK1" s="17"/>
      <c r="NCL1" s="17"/>
      <c r="NCM1" s="17"/>
      <c r="NCN1" s="17"/>
      <c r="NCO1" s="17"/>
      <c r="NCP1" s="17"/>
      <c r="NCQ1" s="17"/>
      <c r="NCR1" s="17"/>
      <c r="NCS1" s="17"/>
      <c r="NCT1" s="17"/>
      <c r="NCU1" s="17"/>
      <c r="NCV1" s="17"/>
      <c r="NCW1" s="17"/>
      <c r="NCX1" s="17"/>
      <c r="NCY1" s="17"/>
      <c r="NCZ1" s="17"/>
      <c r="NDA1" s="17"/>
      <c r="NDB1" s="17"/>
      <c r="NDC1" s="17"/>
      <c r="NDD1" s="17"/>
      <c r="NDE1" s="17"/>
      <c r="NDF1" s="17"/>
      <c r="NDG1" s="17"/>
      <c r="NDH1" s="17"/>
      <c r="NDI1" s="17"/>
      <c r="NDJ1" s="17"/>
      <c r="NDK1" s="17"/>
      <c r="NDL1" s="17"/>
      <c r="NDM1" s="17"/>
      <c r="NDN1" s="17"/>
      <c r="NDO1" s="17"/>
      <c r="NDP1" s="17"/>
      <c r="NDQ1" s="17"/>
      <c r="NDR1" s="17"/>
      <c r="NDS1" s="17"/>
      <c r="NDT1" s="17"/>
      <c r="NDU1" s="17"/>
      <c r="NDV1" s="17"/>
      <c r="NDW1" s="17"/>
      <c r="NDX1" s="17"/>
      <c r="NDY1" s="17"/>
      <c r="NDZ1" s="17"/>
      <c r="NEA1" s="17"/>
      <c r="NEB1" s="17"/>
      <c r="NEC1" s="17"/>
      <c r="NED1" s="17"/>
      <c r="NEE1" s="17"/>
      <c r="NEF1" s="17"/>
      <c r="NEG1" s="17"/>
      <c r="NEH1" s="17"/>
      <c r="NEI1" s="17"/>
      <c r="NEJ1" s="17"/>
      <c r="NEK1" s="17"/>
      <c r="NEL1" s="17"/>
      <c r="NEM1" s="17"/>
      <c r="NEN1" s="17"/>
      <c r="NEO1" s="17"/>
      <c r="NEP1" s="17"/>
      <c r="NEQ1" s="17"/>
      <c r="NER1" s="17"/>
      <c r="NES1" s="17"/>
      <c r="NET1" s="17"/>
      <c r="NEU1" s="17"/>
      <c r="NEV1" s="17"/>
      <c r="NEW1" s="17"/>
      <c r="NEX1" s="17"/>
      <c r="NEY1" s="17"/>
      <c r="NEZ1" s="17"/>
      <c r="NFA1" s="17"/>
      <c r="NFB1" s="17"/>
      <c r="NFC1" s="17"/>
      <c r="NFD1" s="17"/>
      <c r="NFE1" s="17"/>
      <c r="NFF1" s="17"/>
      <c r="NFG1" s="17"/>
      <c r="NFH1" s="17"/>
      <c r="NFI1" s="17"/>
      <c r="NFJ1" s="17"/>
      <c r="NFK1" s="17"/>
      <c r="NFL1" s="17"/>
      <c r="NFM1" s="17"/>
      <c r="NFN1" s="17"/>
      <c r="NFO1" s="17"/>
      <c r="NFP1" s="17"/>
      <c r="NFQ1" s="17"/>
      <c r="NFR1" s="17"/>
      <c r="NFS1" s="17"/>
      <c r="NFT1" s="17"/>
      <c r="NFU1" s="17"/>
      <c r="NFV1" s="17"/>
      <c r="NFW1" s="17"/>
      <c r="NFX1" s="17"/>
      <c r="NFY1" s="17"/>
      <c r="NFZ1" s="17"/>
      <c r="NGA1" s="17"/>
      <c r="NGB1" s="17"/>
      <c r="NGC1" s="17"/>
      <c r="NGD1" s="17"/>
      <c r="NGE1" s="17"/>
      <c r="NGF1" s="17"/>
      <c r="NGG1" s="17"/>
      <c r="NGH1" s="17"/>
      <c r="NGI1" s="17"/>
      <c r="NGJ1" s="17"/>
      <c r="NGK1" s="17"/>
      <c r="NGL1" s="17"/>
      <c r="NGM1" s="17"/>
      <c r="NGN1" s="17"/>
      <c r="NGO1" s="17"/>
      <c r="NGP1" s="17"/>
      <c r="NGQ1" s="17"/>
      <c r="NGR1" s="17"/>
      <c r="NGS1" s="17"/>
      <c r="NGT1" s="17"/>
      <c r="NGU1" s="17"/>
      <c r="NGV1" s="17"/>
      <c r="NGW1" s="17"/>
      <c r="NGX1" s="17"/>
      <c r="NGY1" s="17"/>
      <c r="NGZ1" s="17"/>
      <c r="NHA1" s="17"/>
      <c r="NHB1" s="17"/>
      <c r="NHC1" s="17"/>
      <c r="NHD1" s="17"/>
      <c r="NHE1" s="17"/>
      <c r="NHF1" s="17"/>
      <c r="NHG1" s="17"/>
      <c r="NHH1" s="17"/>
      <c r="NHI1" s="17"/>
      <c r="NHJ1" s="17"/>
      <c r="NHK1" s="17"/>
      <c r="NHL1" s="17"/>
      <c r="NHM1" s="17"/>
      <c r="NHN1" s="17"/>
      <c r="NHO1" s="17"/>
      <c r="NHP1" s="17"/>
      <c r="NHQ1" s="17"/>
      <c r="NHR1" s="17"/>
      <c r="NHS1" s="17"/>
      <c r="NHT1" s="17"/>
      <c r="NHU1" s="17"/>
      <c r="NHV1" s="17"/>
      <c r="NHW1" s="17"/>
      <c r="NHX1" s="17"/>
      <c r="NHY1" s="17"/>
      <c r="NHZ1" s="17"/>
      <c r="NIA1" s="17"/>
      <c r="NIB1" s="17"/>
      <c r="NIC1" s="17"/>
      <c r="NID1" s="17"/>
      <c r="NIE1" s="17"/>
      <c r="NIF1" s="17"/>
      <c r="NIG1" s="17"/>
      <c r="NIH1" s="17"/>
      <c r="NII1" s="17"/>
      <c r="NIJ1" s="17"/>
      <c r="NIK1" s="17"/>
      <c r="NIL1" s="17"/>
      <c r="NIM1" s="17"/>
      <c r="NIN1" s="17"/>
      <c r="NIO1" s="17"/>
      <c r="NIP1" s="17"/>
      <c r="NIQ1" s="17"/>
      <c r="NIR1" s="17"/>
      <c r="NIS1" s="17"/>
      <c r="NIT1" s="17"/>
      <c r="NIU1" s="17"/>
      <c r="NIV1" s="17"/>
      <c r="NIW1" s="17"/>
      <c r="NIX1" s="17"/>
      <c r="NIY1" s="17"/>
      <c r="NIZ1" s="17"/>
      <c r="NJA1" s="17"/>
      <c r="NJB1" s="17"/>
      <c r="NJC1" s="17"/>
      <c r="NJD1" s="17"/>
      <c r="NJE1" s="17"/>
      <c r="NJF1" s="17"/>
      <c r="NJG1" s="17"/>
      <c r="NJH1" s="17"/>
      <c r="NJI1" s="17"/>
      <c r="NJJ1" s="17"/>
      <c r="NJK1" s="17"/>
      <c r="NJL1" s="17"/>
      <c r="NJM1" s="17"/>
      <c r="NJN1" s="17"/>
      <c r="NJO1" s="17"/>
      <c r="NJP1" s="17"/>
      <c r="NJQ1" s="17"/>
      <c r="NJR1" s="17"/>
      <c r="NJS1" s="17"/>
      <c r="NJT1" s="17"/>
      <c r="NJU1" s="17"/>
      <c r="NJV1" s="17"/>
      <c r="NJW1" s="17"/>
      <c r="NJX1" s="17"/>
      <c r="NJY1" s="17"/>
      <c r="NJZ1" s="17"/>
      <c r="NKA1" s="17"/>
      <c r="NKB1" s="17"/>
      <c r="NKC1" s="17"/>
      <c r="NKD1" s="17"/>
      <c r="NKE1" s="17"/>
      <c r="NKF1" s="17"/>
      <c r="NKG1" s="17"/>
      <c r="NKH1" s="17"/>
      <c r="NKI1" s="17"/>
      <c r="NKJ1" s="17"/>
      <c r="NKK1" s="17"/>
      <c r="NKL1" s="17"/>
      <c r="NKM1" s="17"/>
      <c r="NKN1" s="17"/>
      <c r="NKO1" s="17"/>
      <c r="NKP1" s="17"/>
      <c r="NKQ1" s="17"/>
      <c r="NKR1" s="17"/>
      <c r="NKS1" s="17"/>
      <c r="NKT1" s="17"/>
      <c r="NKU1" s="17"/>
      <c r="NKV1" s="17"/>
      <c r="NKW1" s="17"/>
      <c r="NKX1" s="17"/>
      <c r="NKY1" s="17"/>
      <c r="NKZ1" s="17"/>
      <c r="NLA1" s="17"/>
      <c r="NLB1" s="17"/>
      <c r="NLC1" s="17"/>
      <c r="NLD1" s="17"/>
      <c r="NLE1" s="17"/>
      <c r="NLF1" s="17"/>
      <c r="NLG1" s="17"/>
      <c r="NLH1" s="17"/>
      <c r="NLI1" s="17"/>
      <c r="NLJ1" s="17"/>
      <c r="NLK1" s="17"/>
      <c r="NLL1" s="17"/>
      <c r="NLM1" s="17"/>
      <c r="NLN1" s="17"/>
      <c r="NLO1" s="17"/>
      <c r="NLP1" s="17"/>
      <c r="NLQ1" s="17"/>
      <c r="NLR1" s="17"/>
      <c r="NLS1" s="17"/>
      <c r="NLT1" s="17"/>
      <c r="NLU1" s="17"/>
      <c r="NLV1" s="17"/>
      <c r="NLW1" s="17"/>
      <c r="NLX1" s="17"/>
      <c r="NLY1" s="17"/>
      <c r="NLZ1" s="17"/>
      <c r="NMA1" s="17"/>
      <c r="NMB1" s="17"/>
      <c r="NMC1" s="17"/>
      <c r="NMD1" s="17"/>
      <c r="NME1" s="17"/>
      <c r="NMF1" s="17"/>
      <c r="NMG1" s="17"/>
      <c r="NMH1" s="17"/>
      <c r="NMI1" s="17"/>
      <c r="NMJ1" s="17"/>
      <c r="NMK1" s="17"/>
      <c r="NML1" s="17"/>
      <c r="NMM1" s="17"/>
      <c r="NMN1" s="17"/>
      <c r="NMO1" s="17"/>
      <c r="NMP1" s="17"/>
      <c r="NMQ1" s="17"/>
      <c r="NMR1" s="17"/>
      <c r="NMS1" s="17"/>
      <c r="NMT1" s="17"/>
      <c r="NMU1" s="17"/>
      <c r="NMV1" s="17"/>
      <c r="NMW1" s="17"/>
      <c r="NMX1" s="17"/>
      <c r="NMY1" s="17"/>
      <c r="NMZ1" s="17"/>
      <c r="NNA1" s="17"/>
      <c r="NNB1" s="17"/>
      <c r="NNC1" s="17"/>
      <c r="NND1" s="17"/>
      <c r="NNE1" s="17"/>
      <c r="NNF1" s="17"/>
      <c r="NNG1" s="17"/>
      <c r="NNH1" s="17"/>
      <c r="NNI1" s="17"/>
      <c r="NNJ1" s="17"/>
      <c r="NNK1" s="17"/>
      <c r="NNL1" s="17"/>
      <c r="NNM1" s="17"/>
      <c r="NNN1" s="17"/>
      <c r="NNO1" s="17"/>
      <c r="NNP1" s="17"/>
      <c r="NNQ1" s="17"/>
      <c r="NNR1" s="17"/>
      <c r="NNS1" s="17"/>
      <c r="NNT1" s="17"/>
      <c r="NNU1" s="17"/>
      <c r="NNV1" s="17"/>
      <c r="NNW1" s="17"/>
      <c r="NNX1" s="17"/>
      <c r="NNY1" s="17"/>
      <c r="NNZ1" s="17"/>
      <c r="NOA1" s="17"/>
      <c r="NOB1" s="17"/>
      <c r="NOC1" s="17"/>
      <c r="NOD1" s="17"/>
      <c r="NOE1" s="17"/>
      <c r="NOF1" s="17"/>
      <c r="NOG1" s="17"/>
      <c r="NOH1" s="17"/>
      <c r="NOI1" s="17"/>
      <c r="NOJ1" s="17"/>
      <c r="NOK1" s="17"/>
      <c r="NOL1" s="17"/>
      <c r="NOM1" s="17"/>
      <c r="NON1" s="17"/>
      <c r="NOO1" s="17"/>
      <c r="NOP1" s="17"/>
      <c r="NOQ1" s="17"/>
      <c r="NOR1" s="17"/>
      <c r="NOS1" s="17"/>
      <c r="NOT1" s="17"/>
      <c r="NOU1" s="17"/>
      <c r="NOV1" s="17"/>
      <c r="NOW1" s="17"/>
      <c r="NOX1" s="17"/>
      <c r="NOY1" s="17"/>
      <c r="NOZ1" s="17"/>
      <c r="NPA1" s="17"/>
      <c r="NPB1" s="17"/>
      <c r="NPC1" s="17"/>
      <c r="NPD1" s="17"/>
      <c r="NPE1" s="17"/>
      <c r="NPF1" s="17"/>
      <c r="NPG1" s="17"/>
      <c r="NPH1" s="17"/>
      <c r="NPI1" s="17"/>
      <c r="NPJ1" s="17"/>
      <c r="NPK1" s="17"/>
      <c r="NPL1" s="17"/>
      <c r="NPM1" s="17"/>
      <c r="NPN1" s="17"/>
      <c r="NPO1" s="17"/>
      <c r="NPP1" s="17"/>
      <c r="NPQ1" s="17"/>
      <c r="NPR1" s="17"/>
      <c r="NPS1" s="17"/>
      <c r="NPT1" s="17"/>
      <c r="NPU1" s="17"/>
      <c r="NPV1" s="17"/>
      <c r="NPW1" s="17"/>
      <c r="NPX1" s="17"/>
      <c r="NPY1" s="17"/>
      <c r="NPZ1" s="17"/>
      <c r="NQA1" s="17"/>
      <c r="NQB1" s="17"/>
      <c r="NQC1" s="17"/>
      <c r="NQD1" s="17"/>
      <c r="NQE1" s="17"/>
      <c r="NQF1" s="17"/>
      <c r="NQG1" s="17"/>
      <c r="NQH1" s="17"/>
      <c r="NQI1" s="17"/>
      <c r="NQJ1" s="17"/>
      <c r="NQK1" s="17"/>
      <c r="NQL1" s="17"/>
      <c r="NQM1" s="17"/>
      <c r="NQN1" s="17"/>
      <c r="NQO1" s="17"/>
      <c r="NQP1" s="17"/>
      <c r="NQQ1" s="17"/>
      <c r="NQR1" s="17"/>
      <c r="NQS1" s="17"/>
      <c r="NQT1" s="17"/>
      <c r="NQU1" s="17"/>
      <c r="NQV1" s="17"/>
      <c r="NQW1" s="17"/>
      <c r="NQX1" s="17"/>
      <c r="NQY1" s="17"/>
      <c r="NQZ1" s="17"/>
      <c r="NRA1" s="17"/>
      <c r="NRB1" s="17"/>
      <c r="NRC1" s="17"/>
      <c r="NRD1" s="17"/>
      <c r="NRE1" s="17"/>
      <c r="NRF1" s="17"/>
      <c r="NRG1" s="17"/>
      <c r="NRH1" s="17"/>
      <c r="NRI1" s="17"/>
      <c r="NRJ1" s="17"/>
      <c r="NRK1" s="17"/>
      <c r="NRL1" s="17"/>
      <c r="NRM1" s="17"/>
      <c r="NRN1" s="17"/>
      <c r="NRO1" s="17"/>
      <c r="NRP1" s="17"/>
      <c r="NRQ1" s="17"/>
      <c r="NRR1" s="17"/>
      <c r="NRS1" s="17"/>
      <c r="NRT1" s="17"/>
      <c r="NRU1" s="17"/>
      <c r="NRV1" s="17"/>
      <c r="NRW1" s="17"/>
      <c r="NRX1" s="17"/>
      <c r="NRY1" s="17"/>
      <c r="NRZ1" s="17"/>
      <c r="NSA1" s="17"/>
      <c r="NSB1" s="17"/>
      <c r="NSC1" s="17"/>
      <c r="NSD1" s="17"/>
      <c r="NSE1" s="17"/>
      <c r="NSF1" s="17"/>
      <c r="NSG1" s="17"/>
      <c r="NSH1" s="17"/>
      <c r="NSI1" s="17"/>
      <c r="NSJ1" s="17"/>
      <c r="NSK1" s="17"/>
      <c r="NSL1" s="17"/>
      <c r="NSM1" s="17"/>
      <c r="NSN1" s="17"/>
      <c r="NSO1" s="17"/>
      <c r="NSP1" s="17"/>
      <c r="NSQ1" s="17"/>
      <c r="NSR1" s="17"/>
      <c r="NSS1" s="17"/>
      <c r="NST1" s="17"/>
      <c r="NSU1" s="17"/>
      <c r="NSV1" s="17"/>
      <c r="NSW1" s="17"/>
      <c r="NSX1" s="17"/>
      <c r="NSY1" s="17"/>
      <c r="NSZ1" s="17"/>
      <c r="NTA1" s="17"/>
      <c r="NTB1" s="17"/>
      <c r="NTC1" s="17"/>
      <c r="NTD1" s="17"/>
      <c r="NTE1" s="17"/>
      <c r="NTF1" s="17"/>
      <c r="NTG1" s="17"/>
      <c r="NTH1" s="17"/>
      <c r="NTI1" s="17"/>
      <c r="NTJ1" s="17"/>
      <c r="NTK1" s="17"/>
      <c r="NTL1" s="17"/>
      <c r="NTM1" s="17"/>
      <c r="NTN1" s="17"/>
      <c r="NTO1" s="17"/>
      <c r="NTP1" s="17"/>
      <c r="NTQ1" s="17"/>
      <c r="NTR1" s="17"/>
      <c r="NTS1" s="17"/>
      <c r="NTT1" s="17"/>
      <c r="NTU1" s="17"/>
      <c r="NTV1" s="17"/>
      <c r="NTW1" s="17"/>
      <c r="NTX1" s="17"/>
      <c r="NTY1" s="17"/>
      <c r="NTZ1" s="17"/>
      <c r="NUA1" s="17"/>
      <c r="NUB1" s="17"/>
      <c r="NUC1" s="17"/>
      <c r="NUD1" s="17"/>
      <c r="NUE1" s="17"/>
      <c r="NUF1" s="17"/>
      <c r="NUG1" s="17"/>
      <c r="NUH1" s="17"/>
      <c r="NUI1" s="17"/>
      <c r="NUJ1" s="17"/>
      <c r="NUK1" s="17"/>
      <c r="NUL1" s="17"/>
      <c r="NUM1" s="17"/>
      <c r="NUN1" s="17"/>
      <c r="NUO1" s="17"/>
      <c r="NUP1" s="17"/>
      <c r="NUQ1" s="17"/>
      <c r="NUR1" s="17"/>
      <c r="NUS1" s="17"/>
      <c r="NUT1" s="17"/>
      <c r="NUU1" s="17"/>
      <c r="NUV1" s="17"/>
      <c r="NUW1" s="17"/>
      <c r="NUX1" s="17"/>
      <c r="NUY1" s="17"/>
      <c r="NUZ1" s="17"/>
      <c r="NVA1" s="17"/>
      <c r="NVB1" s="17"/>
      <c r="NVC1" s="17"/>
      <c r="NVD1" s="17"/>
      <c r="NVE1" s="17"/>
      <c r="NVF1" s="17"/>
      <c r="NVG1" s="17"/>
      <c r="NVH1" s="17"/>
      <c r="NVI1" s="17"/>
      <c r="NVJ1" s="17"/>
      <c r="NVK1" s="17"/>
      <c r="NVL1" s="17"/>
      <c r="NVM1" s="17"/>
      <c r="NVN1" s="17"/>
      <c r="NVO1" s="17"/>
      <c r="NVP1" s="17"/>
      <c r="NVQ1" s="17"/>
      <c r="NVR1" s="17"/>
      <c r="NVS1" s="17"/>
      <c r="NVT1" s="17"/>
      <c r="NVU1" s="17"/>
      <c r="NVV1" s="17"/>
      <c r="NVW1" s="17"/>
      <c r="NVX1" s="17"/>
      <c r="NVY1" s="17"/>
      <c r="NVZ1" s="17"/>
      <c r="NWA1" s="17"/>
      <c r="NWB1" s="17"/>
      <c r="NWC1" s="17"/>
      <c r="NWD1" s="17"/>
      <c r="NWE1" s="17"/>
      <c r="NWF1" s="17"/>
      <c r="NWG1" s="17"/>
      <c r="NWH1" s="17"/>
      <c r="NWI1" s="17"/>
      <c r="NWJ1" s="17"/>
      <c r="NWK1" s="17"/>
      <c r="NWL1" s="17"/>
      <c r="NWM1" s="17"/>
      <c r="NWN1" s="17"/>
      <c r="NWO1" s="17"/>
      <c r="NWP1" s="17"/>
      <c r="NWQ1" s="17"/>
      <c r="NWR1" s="17"/>
      <c r="NWS1" s="17"/>
      <c r="NWT1" s="17"/>
      <c r="NWU1" s="17"/>
      <c r="NWV1" s="17"/>
      <c r="NWW1" s="17"/>
      <c r="NWX1" s="17"/>
      <c r="NWY1" s="17"/>
      <c r="NWZ1" s="17"/>
      <c r="NXA1" s="17"/>
      <c r="NXB1" s="17"/>
      <c r="NXC1" s="17"/>
      <c r="NXD1" s="17"/>
      <c r="NXE1" s="17"/>
      <c r="NXF1" s="17"/>
      <c r="NXG1" s="17"/>
      <c r="NXH1" s="17"/>
      <c r="NXI1" s="17"/>
      <c r="NXJ1" s="17"/>
      <c r="NXK1" s="17"/>
      <c r="NXL1" s="17"/>
      <c r="NXM1" s="17"/>
      <c r="NXN1" s="17"/>
      <c r="NXO1" s="17"/>
      <c r="NXP1" s="17"/>
      <c r="NXQ1" s="17"/>
      <c r="NXR1" s="17"/>
      <c r="NXS1" s="17"/>
      <c r="NXT1" s="17"/>
      <c r="NXU1" s="17"/>
      <c r="NXV1" s="17"/>
      <c r="NXW1" s="17"/>
      <c r="NXX1" s="17"/>
      <c r="NXY1" s="17"/>
      <c r="NXZ1" s="17"/>
      <c r="NYA1" s="17"/>
      <c r="NYB1" s="17"/>
      <c r="NYC1" s="17"/>
      <c r="NYD1" s="17"/>
      <c r="NYE1" s="17"/>
      <c r="NYF1" s="17"/>
      <c r="NYG1" s="17"/>
      <c r="NYH1" s="17"/>
      <c r="NYI1" s="17"/>
      <c r="NYJ1" s="17"/>
      <c r="NYK1" s="17"/>
      <c r="NYL1" s="17"/>
      <c r="NYM1" s="17"/>
      <c r="NYN1" s="17"/>
      <c r="NYO1" s="17"/>
      <c r="NYP1" s="17"/>
      <c r="NYQ1" s="17"/>
      <c r="NYR1" s="17"/>
      <c r="NYS1" s="17"/>
      <c r="NYT1" s="17"/>
      <c r="NYU1" s="17"/>
      <c r="NYV1" s="17"/>
      <c r="NYW1" s="17"/>
      <c r="NYX1" s="17"/>
      <c r="NYY1" s="17"/>
      <c r="NYZ1" s="17"/>
      <c r="NZA1" s="17"/>
      <c r="NZB1" s="17"/>
      <c r="NZC1" s="17"/>
      <c r="NZD1" s="17"/>
      <c r="NZE1" s="17"/>
      <c r="NZF1" s="17"/>
      <c r="NZG1" s="17"/>
      <c r="NZH1" s="17"/>
      <c r="NZI1" s="17"/>
      <c r="NZJ1" s="17"/>
      <c r="NZK1" s="17"/>
      <c r="NZL1" s="17"/>
      <c r="NZM1" s="17"/>
      <c r="NZN1" s="17"/>
      <c r="NZO1" s="17"/>
      <c r="NZP1" s="17"/>
      <c r="NZQ1" s="17"/>
      <c r="NZR1" s="17"/>
      <c r="NZS1" s="17"/>
      <c r="NZT1" s="17"/>
      <c r="NZU1" s="17"/>
      <c r="NZV1" s="17"/>
      <c r="NZW1" s="17"/>
      <c r="NZX1" s="17"/>
      <c r="NZY1" s="17"/>
      <c r="NZZ1" s="17"/>
      <c r="OAA1" s="17"/>
      <c r="OAB1" s="17"/>
      <c r="OAC1" s="17"/>
      <c r="OAD1" s="17"/>
      <c r="OAE1" s="17"/>
      <c r="OAF1" s="17"/>
      <c r="OAG1" s="17"/>
      <c r="OAH1" s="17"/>
      <c r="OAI1" s="17"/>
      <c r="OAJ1" s="17"/>
      <c r="OAK1" s="17"/>
      <c r="OAL1" s="17"/>
      <c r="OAM1" s="17"/>
      <c r="OAN1" s="17"/>
      <c r="OAO1" s="17"/>
      <c r="OAP1" s="17"/>
      <c r="OAQ1" s="17"/>
      <c r="OAR1" s="17"/>
      <c r="OAS1" s="17"/>
      <c r="OAT1" s="17"/>
      <c r="OAU1" s="17"/>
      <c r="OAV1" s="17"/>
      <c r="OAW1" s="17"/>
      <c r="OAX1" s="17"/>
      <c r="OAY1" s="17"/>
      <c r="OAZ1" s="17"/>
      <c r="OBA1" s="17"/>
      <c r="OBB1" s="17"/>
      <c r="OBC1" s="17"/>
      <c r="OBD1" s="17"/>
      <c r="OBE1" s="17"/>
      <c r="OBF1" s="17"/>
      <c r="OBG1" s="17"/>
      <c r="OBH1" s="17"/>
      <c r="OBI1" s="17"/>
      <c r="OBJ1" s="17"/>
      <c r="OBK1" s="17"/>
      <c r="OBL1" s="17"/>
      <c r="OBM1" s="17"/>
      <c r="OBN1" s="17"/>
      <c r="OBO1" s="17"/>
      <c r="OBP1" s="17"/>
      <c r="OBQ1" s="17"/>
      <c r="OBR1" s="17"/>
      <c r="OBS1" s="17"/>
      <c r="OBT1" s="17"/>
      <c r="OBU1" s="17"/>
      <c r="OBV1" s="17"/>
      <c r="OBW1" s="17"/>
      <c r="OBX1" s="17"/>
      <c r="OBY1" s="17"/>
      <c r="OBZ1" s="17"/>
      <c r="OCA1" s="17"/>
      <c r="OCB1" s="17"/>
      <c r="OCC1" s="17"/>
      <c r="OCD1" s="17"/>
      <c r="OCE1" s="17"/>
      <c r="OCF1" s="17"/>
      <c r="OCG1" s="17"/>
      <c r="OCH1" s="17"/>
      <c r="OCI1" s="17"/>
      <c r="OCJ1" s="17"/>
      <c r="OCK1" s="17"/>
      <c r="OCL1" s="17"/>
      <c r="OCM1" s="17"/>
      <c r="OCN1" s="17"/>
      <c r="OCO1" s="17"/>
      <c r="OCP1" s="17"/>
      <c r="OCQ1" s="17"/>
      <c r="OCR1" s="17"/>
      <c r="OCS1" s="17"/>
      <c r="OCT1" s="17"/>
      <c r="OCU1" s="17"/>
      <c r="OCV1" s="17"/>
      <c r="OCW1" s="17"/>
      <c r="OCX1" s="17"/>
      <c r="OCY1" s="17"/>
      <c r="OCZ1" s="17"/>
      <c r="ODA1" s="17"/>
      <c r="ODB1" s="17"/>
      <c r="ODC1" s="17"/>
      <c r="ODD1" s="17"/>
      <c r="ODE1" s="17"/>
      <c r="ODF1" s="17"/>
      <c r="ODG1" s="17"/>
      <c r="ODH1" s="17"/>
      <c r="ODI1" s="17"/>
      <c r="ODJ1" s="17"/>
      <c r="ODK1" s="17"/>
      <c r="ODL1" s="17"/>
      <c r="ODM1" s="17"/>
      <c r="ODN1" s="17"/>
      <c r="ODO1" s="17"/>
      <c r="ODP1" s="17"/>
      <c r="ODQ1" s="17"/>
      <c r="ODR1" s="17"/>
      <c r="ODS1" s="17"/>
      <c r="ODT1" s="17"/>
      <c r="ODU1" s="17"/>
      <c r="ODV1" s="17"/>
      <c r="ODW1" s="17"/>
      <c r="ODX1" s="17"/>
      <c r="ODY1" s="17"/>
      <c r="ODZ1" s="17"/>
      <c r="OEA1" s="17"/>
      <c r="OEB1" s="17"/>
      <c r="OEC1" s="17"/>
      <c r="OED1" s="17"/>
      <c r="OEE1" s="17"/>
      <c r="OEF1" s="17"/>
      <c r="OEG1" s="17"/>
      <c r="OEH1" s="17"/>
      <c r="OEI1" s="17"/>
      <c r="OEJ1" s="17"/>
      <c r="OEK1" s="17"/>
      <c r="OEL1" s="17"/>
      <c r="OEM1" s="17"/>
      <c r="OEN1" s="17"/>
      <c r="OEO1" s="17"/>
      <c r="OEP1" s="17"/>
      <c r="OEQ1" s="17"/>
      <c r="OER1" s="17"/>
      <c r="OES1" s="17"/>
      <c r="OET1" s="17"/>
      <c r="OEU1" s="17"/>
      <c r="OEV1" s="17"/>
      <c r="OEW1" s="17"/>
      <c r="OEX1" s="17"/>
      <c r="OEY1" s="17"/>
      <c r="OEZ1" s="17"/>
      <c r="OFA1" s="17"/>
      <c r="OFB1" s="17"/>
      <c r="OFC1" s="17"/>
      <c r="OFD1" s="17"/>
      <c r="OFE1" s="17"/>
      <c r="OFF1" s="17"/>
      <c r="OFG1" s="17"/>
      <c r="OFH1" s="17"/>
      <c r="OFI1" s="17"/>
      <c r="OFJ1" s="17"/>
      <c r="OFK1" s="17"/>
      <c r="OFL1" s="17"/>
      <c r="OFM1" s="17"/>
      <c r="OFN1" s="17"/>
      <c r="OFO1" s="17"/>
      <c r="OFP1" s="17"/>
      <c r="OFQ1" s="17"/>
      <c r="OFR1" s="17"/>
      <c r="OFS1" s="17"/>
      <c r="OFT1" s="17"/>
      <c r="OFU1" s="17"/>
      <c r="OFV1" s="17"/>
      <c r="OFW1" s="17"/>
      <c r="OFX1" s="17"/>
      <c r="OFY1" s="17"/>
      <c r="OFZ1" s="17"/>
      <c r="OGA1" s="17"/>
      <c r="OGB1" s="17"/>
      <c r="OGC1" s="17"/>
      <c r="OGD1" s="17"/>
      <c r="OGE1" s="17"/>
      <c r="OGF1" s="17"/>
      <c r="OGG1" s="17"/>
      <c r="OGH1" s="17"/>
      <c r="OGI1" s="17"/>
      <c r="OGJ1" s="17"/>
      <c r="OGK1" s="17"/>
      <c r="OGL1" s="17"/>
      <c r="OGM1" s="17"/>
      <c r="OGN1" s="17"/>
      <c r="OGO1" s="17"/>
      <c r="OGP1" s="17"/>
      <c r="OGQ1" s="17"/>
      <c r="OGR1" s="17"/>
      <c r="OGS1" s="17"/>
      <c r="OGT1" s="17"/>
      <c r="OGU1" s="17"/>
      <c r="OGV1" s="17"/>
      <c r="OGW1" s="17"/>
      <c r="OGX1" s="17"/>
      <c r="OGY1" s="17"/>
      <c r="OGZ1" s="17"/>
      <c r="OHA1" s="17"/>
      <c r="OHB1" s="17"/>
      <c r="OHC1" s="17"/>
      <c r="OHD1" s="17"/>
      <c r="OHE1" s="17"/>
      <c r="OHF1" s="17"/>
      <c r="OHG1" s="17"/>
      <c r="OHH1" s="17"/>
      <c r="OHI1" s="17"/>
      <c r="OHJ1" s="17"/>
      <c r="OHK1" s="17"/>
      <c r="OHL1" s="17"/>
      <c r="OHM1" s="17"/>
      <c r="OHN1" s="17"/>
      <c r="OHO1" s="17"/>
      <c r="OHP1" s="17"/>
      <c r="OHQ1" s="17"/>
      <c r="OHR1" s="17"/>
      <c r="OHS1" s="17"/>
      <c r="OHT1" s="17"/>
      <c r="OHU1" s="17"/>
      <c r="OHV1" s="17"/>
      <c r="OHW1" s="17"/>
      <c r="OHX1" s="17"/>
      <c r="OHY1" s="17"/>
      <c r="OHZ1" s="17"/>
      <c r="OIA1" s="17"/>
      <c r="OIB1" s="17"/>
      <c r="OIC1" s="17"/>
      <c r="OID1" s="17"/>
      <c r="OIE1" s="17"/>
      <c r="OIF1" s="17"/>
      <c r="OIG1" s="17"/>
      <c r="OIH1" s="17"/>
      <c r="OII1" s="17"/>
      <c r="OIJ1" s="17"/>
      <c r="OIK1" s="17"/>
      <c r="OIL1" s="17"/>
      <c r="OIM1" s="17"/>
      <c r="OIN1" s="17"/>
      <c r="OIO1" s="17"/>
      <c r="OIP1" s="17"/>
      <c r="OIQ1" s="17"/>
      <c r="OIR1" s="17"/>
      <c r="OIS1" s="17"/>
      <c r="OIT1" s="17"/>
      <c r="OIU1" s="17"/>
      <c r="OIV1" s="17"/>
      <c r="OIW1" s="17"/>
      <c r="OIX1" s="17"/>
      <c r="OIY1" s="17"/>
      <c r="OIZ1" s="17"/>
      <c r="OJA1" s="17"/>
      <c r="OJB1" s="17"/>
      <c r="OJC1" s="17"/>
      <c r="OJD1" s="17"/>
      <c r="OJE1" s="17"/>
      <c r="OJF1" s="17"/>
      <c r="OJG1" s="17"/>
      <c r="OJH1" s="17"/>
      <c r="OJI1" s="17"/>
      <c r="OJJ1" s="17"/>
      <c r="OJK1" s="17"/>
      <c r="OJL1" s="17"/>
      <c r="OJM1" s="17"/>
      <c r="OJN1" s="17"/>
      <c r="OJO1" s="17"/>
      <c r="OJP1" s="17"/>
      <c r="OJQ1" s="17"/>
      <c r="OJR1" s="17"/>
      <c r="OJS1" s="17"/>
      <c r="OJT1" s="17"/>
      <c r="OJU1" s="17"/>
      <c r="OJV1" s="17"/>
      <c r="OJW1" s="17"/>
      <c r="OJX1" s="17"/>
      <c r="OJY1" s="17"/>
      <c r="OJZ1" s="17"/>
      <c r="OKA1" s="17"/>
      <c r="OKB1" s="17"/>
      <c r="OKC1" s="17"/>
      <c r="OKD1" s="17"/>
      <c r="OKE1" s="17"/>
      <c r="OKF1" s="17"/>
      <c r="OKG1" s="17"/>
      <c r="OKH1" s="17"/>
      <c r="OKI1" s="17"/>
      <c r="OKJ1" s="17"/>
      <c r="OKK1" s="17"/>
      <c r="OKL1" s="17"/>
      <c r="OKM1" s="17"/>
      <c r="OKN1" s="17"/>
      <c r="OKO1" s="17"/>
      <c r="OKP1" s="17"/>
      <c r="OKQ1" s="17"/>
      <c r="OKR1" s="17"/>
      <c r="OKS1" s="17"/>
      <c r="OKT1" s="17"/>
      <c r="OKU1" s="17"/>
      <c r="OKV1" s="17"/>
      <c r="OKW1" s="17"/>
      <c r="OKX1" s="17"/>
      <c r="OKY1" s="17"/>
      <c r="OKZ1" s="17"/>
      <c r="OLA1" s="17"/>
      <c r="OLB1" s="17"/>
      <c r="OLC1" s="17"/>
      <c r="OLD1" s="17"/>
      <c r="OLE1" s="17"/>
      <c r="OLF1" s="17"/>
      <c r="OLG1" s="17"/>
      <c r="OLH1" s="17"/>
      <c r="OLI1" s="17"/>
      <c r="OLJ1" s="17"/>
      <c r="OLK1" s="17"/>
      <c r="OLL1" s="17"/>
      <c r="OLM1" s="17"/>
      <c r="OLN1" s="17"/>
      <c r="OLO1" s="17"/>
      <c r="OLP1" s="17"/>
      <c r="OLQ1" s="17"/>
      <c r="OLR1" s="17"/>
      <c r="OLS1" s="17"/>
      <c r="OLT1" s="17"/>
      <c r="OLU1" s="17"/>
      <c r="OLV1" s="17"/>
      <c r="OLW1" s="17"/>
      <c r="OLX1" s="17"/>
      <c r="OLY1" s="17"/>
      <c r="OLZ1" s="17"/>
      <c r="OMA1" s="17"/>
      <c r="OMB1" s="17"/>
      <c r="OMC1" s="17"/>
      <c r="OMD1" s="17"/>
      <c r="OME1" s="17"/>
      <c r="OMF1" s="17"/>
      <c r="OMG1" s="17"/>
      <c r="OMH1" s="17"/>
      <c r="OMI1" s="17"/>
      <c r="OMJ1" s="17"/>
      <c r="OMK1" s="17"/>
      <c r="OML1" s="17"/>
      <c r="OMM1" s="17"/>
      <c r="OMN1" s="17"/>
      <c r="OMO1" s="17"/>
      <c r="OMP1" s="17"/>
      <c r="OMQ1" s="17"/>
      <c r="OMR1" s="17"/>
      <c r="OMS1" s="17"/>
      <c r="OMT1" s="17"/>
      <c r="OMU1" s="17"/>
      <c r="OMV1" s="17"/>
      <c r="OMW1" s="17"/>
      <c r="OMX1" s="17"/>
      <c r="OMY1" s="17"/>
      <c r="OMZ1" s="17"/>
      <c r="ONA1" s="17"/>
      <c r="ONB1" s="17"/>
      <c r="ONC1" s="17"/>
      <c r="OND1" s="17"/>
      <c r="ONE1" s="17"/>
      <c r="ONF1" s="17"/>
      <c r="ONG1" s="17"/>
      <c r="ONH1" s="17"/>
      <c r="ONI1" s="17"/>
      <c r="ONJ1" s="17"/>
      <c r="ONK1" s="17"/>
      <c r="ONL1" s="17"/>
      <c r="ONM1" s="17"/>
      <c r="ONN1" s="17"/>
      <c r="ONO1" s="17"/>
      <c r="ONP1" s="17"/>
      <c r="ONQ1" s="17"/>
      <c r="ONR1" s="17"/>
      <c r="ONS1" s="17"/>
      <c r="ONT1" s="17"/>
      <c r="ONU1" s="17"/>
      <c r="ONV1" s="17"/>
      <c r="ONW1" s="17"/>
      <c r="ONX1" s="17"/>
      <c r="ONY1" s="17"/>
      <c r="ONZ1" s="17"/>
      <c r="OOA1" s="17"/>
      <c r="OOB1" s="17"/>
      <c r="OOC1" s="17"/>
      <c r="OOD1" s="17"/>
      <c r="OOE1" s="17"/>
      <c r="OOF1" s="17"/>
      <c r="OOG1" s="17"/>
      <c r="OOH1" s="17"/>
      <c r="OOI1" s="17"/>
      <c r="OOJ1" s="17"/>
      <c r="OOK1" s="17"/>
      <c r="OOL1" s="17"/>
      <c r="OOM1" s="17"/>
      <c r="OON1" s="17"/>
      <c r="OOO1" s="17"/>
      <c r="OOP1" s="17"/>
      <c r="OOQ1" s="17"/>
      <c r="OOR1" s="17"/>
      <c r="OOS1" s="17"/>
      <c r="OOT1" s="17"/>
      <c r="OOU1" s="17"/>
      <c r="OOV1" s="17"/>
      <c r="OOW1" s="17"/>
      <c r="OOX1" s="17"/>
      <c r="OOY1" s="17"/>
      <c r="OOZ1" s="17"/>
      <c r="OPA1" s="17"/>
      <c r="OPB1" s="17"/>
      <c r="OPC1" s="17"/>
      <c r="OPD1" s="17"/>
      <c r="OPE1" s="17"/>
      <c r="OPF1" s="17"/>
      <c r="OPG1" s="17"/>
      <c r="OPH1" s="17"/>
      <c r="OPI1" s="17"/>
      <c r="OPJ1" s="17"/>
      <c r="OPK1" s="17"/>
      <c r="OPL1" s="17"/>
      <c r="OPM1" s="17"/>
      <c r="OPN1" s="17"/>
      <c r="OPO1" s="17"/>
      <c r="OPP1" s="17"/>
      <c r="OPQ1" s="17"/>
      <c r="OPR1" s="17"/>
      <c r="OPS1" s="17"/>
      <c r="OPT1" s="17"/>
      <c r="OPU1" s="17"/>
      <c r="OPV1" s="17"/>
      <c r="OPW1" s="17"/>
      <c r="OPX1" s="17"/>
      <c r="OPY1" s="17"/>
      <c r="OPZ1" s="17"/>
      <c r="OQA1" s="17"/>
      <c r="OQB1" s="17"/>
      <c r="OQC1" s="17"/>
      <c r="OQD1" s="17"/>
      <c r="OQE1" s="17"/>
      <c r="OQF1" s="17"/>
      <c r="OQG1" s="17"/>
      <c r="OQH1" s="17"/>
      <c r="OQI1" s="17"/>
      <c r="OQJ1" s="17"/>
      <c r="OQK1" s="17"/>
      <c r="OQL1" s="17"/>
      <c r="OQM1" s="17"/>
      <c r="OQN1" s="17"/>
      <c r="OQO1" s="17"/>
      <c r="OQP1" s="17"/>
      <c r="OQQ1" s="17"/>
      <c r="OQR1" s="17"/>
      <c r="OQS1" s="17"/>
      <c r="OQT1" s="17"/>
      <c r="OQU1" s="17"/>
      <c r="OQV1" s="17"/>
      <c r="OQW1" s="17"/>
      <c r="OQX1" s="17"/>
      <c r="OQY1" s="17"/>
      <c r="OQZ1" s="17"/>
      <c r="ORA1" s="17"/>
      <c r="ORB1" s="17"/>
      <c r="ORC1" s="17"/>
      <c r="ORD1" s="17"/>
      <c r="ORE1" s="17"/>
      <c r="ORF1" s="17"/>
      <c r="ORG1" s="17"/>
      <c r="ORH1" s="17"/>
      <c r="ORI1" s="17"/>
      <c r="ORJ1" s="17"/>
      <c r="ORK1" s="17"/>
      <c r="ORL1" s="17"/>
      <c r="ORM1" s="17"/>
      <c r="ORN1" s="17"/>
      <c r="ORO1" s="17"/>
      <c r="ORP1" s="17"/>
      <c r="ORQ1" s="17"/>
      <c r="ORR1" s="17"/>
      <c r="ORS1" s="17"/>
      <c r="ORT1" s="17"/>
      <c r="ORU1" s="17"/>
      <c r="ORV1" s="17"/>
      <c r="ORW1" s="17"/>
      <c r="ORX1" s="17"/>
      <c r="ORY1" s="17"/>
      <c r="ORZ1" s="17"/>
      <c r="OSA1" s="17"/>
      <c r="OSB1" s="17"/>
      <c r="OSC1" s="17"/>
      <c r="OSD1" s="17"/>
      <c r="OSE1" s="17"/>
      <c r="OSF1" s="17"/>
      <c r="OSG1" s="17"/>
      <c r="OSH1" s="17"/>
      <c r="OSI1" s="17"/>
      <c r="OSJ1" s="17"/>
      <c r="OSK1" s="17"/>
      <c r="OSL1" s="17"/>
      <c r="OSM1" s="17"/>
      <c r="OSN1" s="17"/>
      <c r="OSO1" s="17"/>
      <c r="OSP1" s="17"/>
      <c r="OSQ1" s="17"/>
      <c r="OSR1" s="17"/>
      <c r="OSS1" s="17"/>
      <c r="OST1" s="17"/>
      <c r="OSU1" s="17"/>
      <c r="OSV1" s="17"/>
      <c r="OSW1" s="17"/>
      <c r="OSX1" s="17"/>
      <c r="OSY1" s="17"/>
      <c r="OSZ1" s="17"/>
      <c r="OTA1" s="17"/>
      <c r="OTB1" s="17"/>
      <c r="OTC1" s="17"/>
      <c r="OTD1" s="17"/>
      <c r="OTE1" s="17"/>
      <c r="OTF1" s="17"/>
      <c r="OTG1" s="17"/>
      <c r="OTH1" s="17"/>
      <c r="OTI1" s="17"/>
      <c r="OTJ1" s="17"/>
      <c r="OTK1" s="17"/>
      <c r="OTL1" s="17"/>
      <c r="OTM1" s="17"/>
      <c r="OTN1" s="17"/>
      <c r="OTO1" s="17"/>
      <c r="OTP1" s="17"/>
      <c r="OTQ1" s="17"/>
      <c r="OTR1" s="17"/>
      <c r="OTS1" s="17"/>
      <c r="OTT1" s="17"/>
      <c r="OTU1" s="17"/>
      <c r="OTV1" s="17"/>
      <c r="OTW1" s="17"/>
      <c r="OTX1" s="17"/>
      <c r="OTY1" s="17"/>
      <c r="OTZ1" s="17"/>
      <c r="OUA1" s="17"/>
      <c r="OUB1" s="17"/>
      <c r="OUC1" s="17"/>
      <c r="OUD1" s="17"/>
      <c r="OUE1" s="17"/>
      <c r="OUF1" s="17"/>
      <c r="OUG1" s="17"/>
      <c r="OUH1" s="17"/>
      <c r="OUI1" s="17"/>
      <c r="OUJ1" s="17"/>
      <c r="OUK1" s="17"/>
      <c r="OUL1" s="17"/>
      <c r="OUM1" s="17"/>
      <c r="OUN1" s="17"/>
      <c r="OUO1" s="17"/>
      <c r="OUP1" s="17"/>
      <c r="OUQ1" s="17"/>
      <c r="OUR1" s="17"/>
      <c r="OUS1" s="17"/>
      <c r="OUT1" s="17"/>
      <c r="OUU1" s="17"/>
      <c r="OUV1" s="17"/>
      <c r="OUW1" s="17"/>
      <c r="OUX1" s="17"/>
      <c r="OUY1" s="17"/>
      <c r="OUZ1" s="17"/>
      <c r="OVA1" s="17"/>
      <c r="OVB1" s="17"/>
      <c r="OVC1" s="17"/>
      <c r="OVD1" s="17"/>
      <c r="OVE1" s="17"/>
      <c r="OVF1" s="17"/>
      <c r="OVG1" s="17"/>
      <c r="OVH1" s="17"/>
      <c r="OVI1" s="17"/>
      <c r="OVJ1" s="17"/>
      <c r="OVK1" s="17"/>
      <c r="OVL1" s="17"/>
      <c r="OVM1" s="17"/>
      <c r="OVN1" s="17"/>
      <c r="OVO1" s="17"/>
      <c r="OVP1" s="17"/>
      <c r="OVQ1" s="17"/>
      <c r="OVR1" s="17"/>
      <c r="OVS1" s="17"/>
      <c r="OVT1" s="17"/>
      <c r="OVU1" s="17"/>
      <c r="OVV1" s="17"/>
      <c r="OVW1" s="17"/>
      <c r="OVX1" s="17"/>
      <c r="OVY1" s="17"/>
      <c r="OVZ1" s="17"/>
      <c r="OWA1" s="17"/>
      <c r="OWB1" s="17"/>
      <c r="OWC1" s="17"/>
      <c r="OWD1" s="17"/>
      <c r="OWE1" s="17"/>
      <c r="OWF1" s="17"/>
      <c r="OWG1" s="17"/>
      <c r="OWH1" s="17"/>
      <c r="OWI1" s="17"/>
      <c r="OWJ1" s="17"/>
      <c r="OWK1" s="17"/>
      <c r="OWL1" s="17"/>
      <c r="OWM1" s="17"/>
      <c r="OWN1" s="17"/>
      <c r="OWO1" s="17"/>
      <c r="OWP1" s="17"/>
      <c r="OWQ1" s="17"/>
      <c r="OWR1" s="17"/>
      <c r="OWS1" s="17"/>
      <c r="OWT1" s="17"/>
      <c r="OWU1" s="17"/>
      <c r="OWV1" s="17"/>
      <c r="OWW1" s="17"/>
      <c r="OWX1" s="17"/>
      <c r="OWY1" s="17"/>
      <c r="OWZ1" s="17"/>
      <c r="OXA1" s="17"/>
      <c r="OXB1" s="17"/>
      <c r="OXC1" s="17"/>
      <c r="OXD1" s="17"/>
      <c r="OXE1" s="17"/>
      <c r="OXF1" s="17"/>
      <c r="OXG1" s="17"/>
      <c r="OXH1" s="17"/>
      <c r="OXI1" s="17"/>
      <c r="OXJ1" s="17"/>
      <c r="OXK1" s="17"/>
      <c r="OXL1" s="17"/>
      <c r="OXM1" s="17"/>
      <c r="OXN1" s="17"/>
      <c r="OXO1" s="17"/>
      <c r="OXP1" s="17"/>
      <c r="OXQ1" s="17"/>
      <c r="OXR1" s="17"/>
      <c r="OXS1" s="17"/>
      <c r="OXT1" s="17"/>
      <c r="OXU1" s="17"/>
      <c r="OXV1" s="17"/>
      <c r="OXW1" s="17"/>
      <c r="OXX1" s="17"/>
      <c r="OXY1" s="17"/>
      <c r="OXZ1" s="17"/>
      <c r="OYA1" s="17"/>
      <c r="OYB1" s="17"/>
      <c r="OYC1" s="17"/>
      <c r="OYD1" s="17"/>
      <c r="OYE1" s="17"/>
      <c r="OYF1" s="17"/>
      <c r="OYG1" s="17"/>
      <c r="OYH1" s="17"/>
      <c r="OYI1" s="17"/>
      <c r="OYJ1" s="17"/>
      <c r="OYK1" s="17"/>
      <c r="OYL1" s="17"/>
      <c r="OYM1" s="17"/>
      <c r="OYN1" s="17"/>
      <c r="OYO1" s="17"/>
      <c r="OYP1" s="17"/>
      <c r="OYQ1" s="17"/>
      <c r="OYR1" s="17"/>
      <c r="OYS1" s="17"/>
      <c r="OYT1" s="17"/>
      <c r="OYU1" s="17"/>
      <c r="OYV1" s="17"/>
      <c r="OYW1" s="17"/>
      <c r="OYX1" s="17"/>
      <c r="OYY1" s="17"/>
      <c r="OYZ1" s="17"/>
      <c r="OZA1" s="17"/>
      <c r="OZB1" s="17"/>
      <c r="OZC1" s="17"/>
      <c r="OZD1" s="17"/>
      <c r="OZE1" s="17"/>
      <c r="OZF1" s="17"/>
      <c r="OZG1" s="17"/>
      <c r="OZH1" s="17"/>
      <c r="OZI1" s="17"/>
      <c r="OZJ1" s="17"/>
      <c r="OZK1" s="17"/>
      <c r="OZL1" s="17"/>
      <c r="OZM1" s="17"/>
      <c r="OZN1" s="17"/>
      <c r="OZO1" s="17"/>
      <c r="OZP1" s="17"/>
      <c r="OZQ1" s="17"/>
      <c r="OZR1" s="17"/>
      <c r="OZS1" s="17"/>
      <c r="OZT1" s="17"/>
      <c r="OZU1" s="17"/>
      <c r="OZV1" s="17"/>
      <c r="OZW1" s="17"/>
      <c r="OZX1" s="17"/>
      <c r="OZY1" s="17"/>
      <c r="OZZ1" s="17"/>
      <c r="PAA1" s="17"/>
      <c r="PAB1" s="17"/>
      <c r="PAC1" s="17"/>
      <c r="PAD1" s="17"/>
      <c r="PAE1" s="17"/>
      <c r="PAF1" s="17"/>
      <c r="PAG1" s="17"/>
      <c r="PAH1" s="17"/>
      <c r="PAI1" s="17"/>
      <c r="PAJ1" s="17"/>
      <c r="PAK1" s="17"/>
      <c r="PAL1" s="17"/>
      <c r="PAM1" s="17"/>
      <c r="PAN1" s="17"/>
      <c r="PAO1" s="17"/>
      <c r="PAP1" s="17"/>
      <c r="PAQ1" s="17"/>
      <c r="PAR1" s="17"/>
      <c r="PAS1" s="17"/>
      <c r="PAT1" s="17"/>
      <c r="PAU1" s="17"/>
      <c r="PAV1" s="17"/>
      <c r="PAW1" s="17"/>
      <c r="PAX1" s="17"/>
      <c r="PAY1" s="17"/>
      <c r="PAZ1" s="17"/>
      <c r="PBA1" s="17"/>
      <c r="PBB1" s="17"/>
      <c r="PBC1" s="17"/>
      <c r="PBD1" s="17"/>
      <c r="PBE1" s="17"/>
      <c r="PBF1" s="17"/>
      <c r="PBG1" s="17"/>
      <c r="PBH1" s="17"/>
      <c r="PBI1" s="17"/>
      <c r="PBJ1" s="17"/>
      <c r="PBK1" s="17"/>
      <c r="PBL1" s="17"/>
      <c r="PBM1" s="17"/>
      <c r="PBN1" s="17"/>
      <c r="PBO1" s="17"/>
      <c r="PBP1" s="17"/>
      <c r="PBQ1" s="17"/>
      <c r="PBR1" s="17"/>
      <c r="PBS1" s="17"/>
      <c r="PBT1" s="17"/>
      <c r="PBU1" s="17"/>
      <c r="PBV1" s="17"/>
      <c r="PBW1" s="17"/>
      <c r="PBX1" s="17"/>
      <c r="PBY1" s="17"/>
      <c r="PBZ1" s="17"/>
      <c r="PCA1" s="17"/>
      <c r="PCB1" s="17"/>
      <c r="PCC1" s="17"/>
      <c r="PCD1" s="17"/>
      <c r="PCE1" s="17"/>
      <c r="PCF1" s="17"/>
      <c r="PCG1" s="17"/>
      <c r="PCH1" s="17"/>
      <c r="PCI1" s="17"/>
      <c r="PCJ1" s="17"/>
      <c r="PCK1" s="17"/>
      <c r="PCL1" s="17"/>
      <c r="PCM1" s="17"/>
      <c r="PCN1" s="17"/>
      <c r="PCO1" s="17"/>
      <c r="PCP1" s="17"/>
      <c r="PCQ1" s="17"/>
      <c r="PCR1" s="17"/>
      <c r="PCS1" s="17"/>
      <c r="PCT1" s="17"/>
      <c r="PCU1" s="17"/>
      <c r="PCV1" s="17"/>
      <c r="PCW1" s="17"/>
      <c r="PCX1" s="17"/>
      <c r="PCY1" s="17"/>
      <c r="PCZ1" s="17"/>
      <c r="PDA1" s="17"/>
      <c r="PDB1" s="17"/>
      <c r="PDC1" s="17"/>
      <c r="PDD1" s="17"/>
      <c r="PDE1" s="17"/>
      <c r="PDF1" s="17"/>
      <c r="PDG1" s="17"/>
      <c r="PDH1" s="17"/>
      <c r="PDI1" s="17"/>
      <c r="PDJ1" s="17"/>
      <c r="PDK1" s="17"/>
      <c r="PDL1" s="17"/>
      <c r="PDM1" s="17"/>
      <c r="PDN1" s="17"/>
      <c r="PDO1" s="17"/>
      <c r="PDP1" s="17"/>
      <c r="PDQ1" s="17"/>
      <c r="PDR1" s="17"/>
      <c r="PDS1" s="17"/>
      <c r="PDT1" s="17"/>
      <c r="PDU1" s="17"/>
      <c r="PDV1" s="17"/>
      <c r="PDW1" s="17"/>
      <c r="PDX1" s="17"/>
      <c r="PDY1" s="17"/>
      <c r="PDZ1" s="17"/>
      <c r="PEA1" s="17"/>
      <c r="PEB1" s="17"/>
      <c r="PEC1" s="17"/>
      <c r="PED1" s="17"/>
      <c r="PEE1" s="17"/>
      <c r="PEF1" s="17"/>
      <c r="PEG1" s="17"/>
      <c r="PEH1" s="17"/>
      <c r="PEI1" s="17"/>
      <c r="PEJ1" s="17"/>
      <c r="PEK1" s="17"/>
      <c r="PEL1" s="17"/>
      <c r="PEM1" s="17"/>
      <c r="PEN1" s="17"/>
      <c r="PEO1" s="17"/>
      <c r="PEP1" s="17"/>
      <c r="PEQ1" s="17"/>
      <c r="PER1" s="17"/>
      <c r="PES1" s="17"/>
      <c r="PET1" s="17"/>
      <c r="PEU1" s="17"/>
      <c r="PEV1" s="17"/>
      <c r="PEW1" s="17"/>
      <c r="PEX1" s="17"/>
      <c r="PEY1" s="17"/>
      <c r="PEZ1" s="17"/>
      <c r="PFA1" s="17"/>
      <c r="PFB1" s="17"/>
      <c r="PFC1" s="17"/>
      <c r="PFD1" s="17"/>
      <c r="PFE1" s="17"/>
      <c r="PFF1" s="17"/>
      <c r="PFG1" s="17"/>
      <c r="PFH1" s="17"/>
      <c r="PFI1" s="17"/>
      <c r="PFJ1" s="17"/>
      <c r="PFK1" s="17"/>
      <c r="PFL1" s="17"/>
      <c r="PFM1" s="17"/>
      <c r="PFN1" s="17"/>
      <c r="PFO1" s="17"/>
      <c r="PFP1" s="17"/>
      <c r="PFQ1" s="17"/>
      <c r="PFR1" s="17"/>
      <c r="PFS1" s="17"/>
      <c r="PFT1" s="17"/>
      <c r="PFU1" s="17"/>
      <c r="PFV1" s="17"/>
      <c r="PFW1" s="17"/>
      <c r="PFX1" s="17"/>
      <c r="PFY1" s="17"/>
      <c r="PFZ1" s="17"/>
      <c r="PGA1" s="17"/>
      <c r="PGB1" s="17"/>
      <c r="PGC1" s="17"/>
      <c r="PGD1" s="17"/>
      <c r="PGE1" s="17"/>
      <c r="PGF1" s="17"/>
      <c r="PGG1" s="17"/>
      <c r="PGH1" s="17"/>
      <c r="PGI1" s="17"/>
      <c r="PGJ1" s="17"/>
      <c r="PGK1" s="17"/>
      <c r="PGL1" s="17"/>
      <c r="PGM1" s="17"/>
      <c r="PGN1" s="17"/>
      <c r="PGO1" s="17"/>
      <c r="PGP1" s="17"/>
      <c r="PGQ1" s="17"/>
      <c r="PGR1" s="17"/>
      <c r="PGS1" s="17"/>
      <c r="PGT1" s="17"/>
      <c r="PGU1" s="17"/>
      <c r="PGV1" s="17"/>
      <c r="PGW1" s="17"/>
      <c r="PGX1" s="17"/>
      <c r="PGY1" s="17"/>
      <c r="PGZ1" s="17"/>
      <c r="PHA1" s="17"/>
      <c r="PHB1" s="17"/>
      <c r="PHC1" s="17"/>
      <c r="PHD1" s="17"/>
      <c r="PHE1" s="17"/>
      <c r="PHF1" s="17"/>
      <c r="PHG1" s="17"/>
      <c r="PHH1" s="17"/>
      <c r="PHI1" s="17"/>
      <c r="PHJ1" s="17"/>
      <c r="PHK1" s="17"/>
      <c r="PHL1" s="17"/>
      <c r="PHM1" s="17"/>
      <c r="PHN1" s="17"/>
      <c r="PHO1" s="17"/>
      <c r="PHP1" s="17"/>
      <c r="PHQ1" s="17"/>
      <c r="PHR1" s="17"/>
      <c r="PHS1" s="17"/>
      <c r="PHT1" s="17"/>
      <c r="PHU1" s="17"/>
      <c r="PHV1" s="17"/>
      <c r="PHW1" s="17"/>
      <c r="PHX1" s="17"/>
      <c r="PHY1" s="17"/>
      <c r="PHZ1" s="17"/>
      <c r="PIA1" s="17"/>
      <c r="PIB1" s="17"/>
      <c r="PIC1" s="17"/>
      <c r="PID1" s="17"/>
      <c r="PIE1" s="17"/>
      <c r="PIF1" s="17"/>
      <c r="PIG1" s="17"/>
      <c r="PIH1" s="17"/>
      <c r="PII1" s="17"/>
      <c r="PIJ1" s="17"/>
      <c r="PIK1" s="17"/>
      <c r="PIL1" s="17"/>
      <c r="PIM1" s="17"/>
      <c r="PIN1" s="17"/>
      <c r="PIO1" s="17"/>
      <c r="PIP1" s="17"/>
      <c r="PIQ1" s="17"/>
      <c r="PIR1" s="17"/>
      <c r="PIS1" s="17"/>
      <c r="PIT1" s="17"/>
      <c r="PIU1" s="17"/>
      <c r="PIV1" s="17"/>
      <c r="PIW1" s="17"/>
      <c r="PIX1" s="17"/>
      <c r="PIY1" s="17"/>
      <c r="PIZ1" s="17"/>
      <c r="PJA1" s="17"/>
      <c r="PJB1" s="17"/>
      <c r="PJC1" s="17"/>
      <c r="PJD1" s="17"/>
      <c r="PJE1" s="17"/>
      <c r="PJF1" s="17"/>
      <c r="PJG1" s="17"/>
      <c r="PJH1" s="17"/>
      <c r="PJI1" s="17"/>
      <c r="PJJ1" s="17"/>
      <c r="PJK1" s="17"/>
      <c r="PJL1" s="17"/>
      <c r="PJM1" s="17"/>
      <c r="PJN1" s="17"/>
      <c r="PJO1" s="17"/>
      <c r="PJP1" s="17"/>
      <c r="PJQ1" s="17"/>
      <c r="PJR1" s="17"/>
      <c r="PJS1" s="17"/>
      <c r="PJT1" s="17"/>
      <c r="PJU1" s="17"/>
      <c r="PJV1" s="17"/>
      <c r="PJW1" s="17"/>
      <c r="PJX1" s="17"/>
      <c r="PJY1" s="17"/>
      <c r="PJZ1" s="17"/>
      <c r="PKA1" s="17"/>
      <c r="PKB1" s="17"/>
      <c r="PKC1" s="17"/>
      <c r="PKD1" s="17"/>
      <c r="PKE1" s="17"/>
      <c r="PKF1" s="17"/>
      <c r="PKG1" s="17"/>
      <c r="PKH1" s="17"/>
      <c r="PKI1" s="17"/>
      <c r="PKJ1" s="17"/>
      <c r="PKK1" s="17"/>
      <c r="PKL1" s="17"/>
      <c r="PKM1" s="17"/>
      <c r="PKN1" s="17"/>
      <c r="PKO1" s="17"/>
      <c r="PKP1" s="17"/>
      <c r="PKQ1" s="17"/>
      <c r="PKR1" s="17"/>
      <c r="PKS1" s="17"/>
      <c r="PKT1" s="17"/>
      <c r="PKU1" s="17"/>
      <c r="PKV1" s="17"/>
      <c r="PKW1" s="17"/>
      <c r="PKX1" s="17"/>
      <c r="PKY1" s="17"/>
      <c r="PKZ1" s="17"/>
      <c r="PLA1" s="17"/>
      <c r="PLB1" s="17"/>
      <c r="PLC1" s="17"/>
      <c r="PLD1" s="17"/>
      <c r="PLE1" s="17"/>
      <c r="PLF1" s="17"/>
      <c r="PLG1" s="17"/>
      <c r="PLH1" s="17"/>
      <c r="PLI1" s="17"/>
      <c r="PLJ1" s="17"/>
      <c r="PLK1" s="17"/>
      <c r="PLL1" s="17"/>
      <c r="PLM1" s="17"/>
      <c r="PLN1" s="17"/>
      <c r="PLO1" s="17"/>
      <c r="PLP1" s="17"/>
      <c r="PLQ1" s="17"/>
      <c r="PLR1" s="17"/>
      <c r="PLS1" s="17"/>
      <c r="PLT1" s="17"/>
      <c r="PLU1" s="17"/>
      <c r="PLV1" s="17"/>
      <c r="PLW1" s="17"/>
      <c r="PLX1" s="17"/>
      <c r="PLY1" s="17"/>
      <c r="PLZ1" s="17"/>
      <c r="PMA1" s="17"/>
      <c r="PMB1" s="17"/>
      <c r="PMC1" s="17"/>
      <c r="PMD1" s="17"/>
      <c r="PME1" s="17"/>
      <c r="PMF1" s="17"/>
      <c r="PMG1" s="17"/>
      <c r="PMH1" s="17"/>
      <c r="PMI1" s="17"/>
      <c r="PMJ1" s="17"/>
      <c r="PMK1" s="17"/>
      <c r="PML1" s="17"/>
      <c r="PMM1" s="17"/>
      <c r="PMN1" s="17"/>
      <c r="PMO1" s="17"/>
      <c r="PMP1" s="17"/>
      <c r="PMQ1" s="17"/>
      <c r="PMR1" s="17"/>
      <c r="PMS1" s="17"/>
      <c r="PMT1" s="17"/>
      <c r="PMU1" s="17"/>
      <c r="PMV1" s="17"/>
      <c r="PMW1" s="17"/>
      <c r="PMX1" s="17"/>
      <c r="PMY1" s="17"/>
      <c r="PMZ1" s="17"/>
      <c r="PNA1" s="17"/>
      <c r="PNB1" s="17"/>
      <c r="PNC1" s="17"/>
      <c r="PND1" s="17"/>
      <c r="PNE1" s="17"/>
      <c r="PNF1" s="17"/>
      <c r="PNG1" s="17"/>
      <c r="PNH1" s="17"/>
      <c r="PNI1" s="17"/>
      <c r="PNJ1" s="17"/>
      <c r="PNK1" s="17"/>
      <c r="PNL1" s="17"/>
      <c r="PNM1" s="17"/>
      <c r="PNN1" s="17"/>
      <c r="PNO1" s="17"/>
      <c r="PNP1" s="17"/>
      <c r="PNQ1" s="17"/>
      <c r="PNR1" s="17"/>
      <c r="PNS1" s="17"/>
      <c r="PNT1" s="17"/>
      <c r="PNU1" s="17"/>
      <c r="PNV1" s="17"/>
      <c r="PNW1" s="17"/>
      <c r="PNX1" s="17"/>
      <c r="PNY1" s="17"/>
      <c r="PNZ1" s="17"/>
      <c r="POA1" s="17"/>
      <c r="POB1" s="17"/>
      <c r="POC1" s="17"/>
      <c r="POD1" s="17"/>
      <c r="POE1" s="17"/>
      <c r="POF1" s="17"/>
      <c r="POG1" s="17"/>
      <c r="POH1" s="17"/>
      <c r="POI1" s="17"/>
      <c r="POJ1" s="17"/>
      <c r="POK1" s="17"/>
      <c r="POL1" s="17"/>
      <c r="POM1" s="17"/>
      <c r="PON1" s="17"/>
      <c r="POO1" s="17"/>
      <c r="POP1" s="17"/>
      <c r="POQ1" s="17"/>
      <c r="POR1" s="17"/>
      <c r="POS1" s="17"/>
      <c r="POT1" s="17"/>
      <c r="POU1" s="17"/>
      <c r="POV1" s="17"/>
      <c r="POW1" s="17"/>
      <c r="POX1" s="17"/>
      <c r="POY1" s="17"/>
      <c r="POZ1" s="17"/>
      <c r="PPA1" s="17"/>
      <c r="PPB1" s="17"/>
      <c r="PPC1" s="17"/>
      <c r="PPD1" s="17"/>
      <c r="PPE1" s="17"/>
      <c r="PPF1" s="17"/>
      <c r="PPG1" s="17"/>
      <c r="PPH1" s="17"/>
      <c r="PPI1" s="17"/>
      <c r="PPJ1" s="17"/>
      <c r="PPK1" s="17"/>
      <c r="PPL1" s="17"/>
      <c r="PPM1" s="17"/>
      <c r="PPN1" s="17"/>
      <c r="PPO1" s="17"/>
      <c r="PPP1" s="17"/>
      <c r="PPQ1" s="17"/>
      <c r="PPR1" s="17"/>
      <c r="PPS1" s="17"/>
      <c r="PPT1" s="17"/>
      <c r="PPU1" s="17"/>
      <c r="PPV1" s="17"/>
      <c r="PPW1" s="17"/>
      <c r="PPX1" s="17"/>
      <c r="PPY1" s="17"/>
      <c r="PPZ1" s="17"/>
      <c r="PQA1" s="17"/>
      <c r="PQB1" s="17"/>
      <c r="PQC1" s="17"/>
      <c r="PQD1" s="17"/>
      <c r="PQE1" s="17"/>
      <c r="PQF1" s="17"/>
      <c r="PQG1" s="17"/>
      <c r="PQH1" s="17"/>
      <c r="PQI1" s="17"/>
      <c r="PQJ1" s="17"/>
      <c r="PQK1" s="17"/>
      <c r="PQL1" s="17"/>
      <c r="PQM1" s="17"/>
      <c r="PQN1" s="17"/>
      <c r="PQO1" s="17"/>
      <c r="PQP1" s="17"/>
      <c r="PQQ1" s="17"/>
      <c r="PQR1" s="17"/>
      <c r="PQS1" s="17"/>
      <c r="PQT1" s="17"/>
      <c r="PQU1" s="17"/>
      <c r="PQV1" s="17"/>
      <c r="PQW1" s="17"/>
      <c r="PQX1" s="17"/>
      <c r="PQY1" s="17"/>
      <c r="PQZ1" s="17"/>
      <c r="PRA1" s="17"/>
      <c r="PRB1" s="17"/>
      <c r="PRC1" s="17"/>
      <c r="PRD1" s="17"/>
      <c r="PRE1" s="17"/>
      <c r="PRF1" s="17"/>
      <c r="PRG1" s="17"/>
      <c r="PRH1" s="17"/>
      <c r="PRI1" s="17"/>
      <c r="PRJ1" s="17"/>
      <c r="PRK1" s="17"/>
      <c r="PRL1" s="17"/>
      <c r="PRM1" s="17"/>
      <c r="PRN1" s="17"/>
      <c r="PRO1" s="17"/>
      <c r="PRP1" s="17"/>
      <c r="PRQ1" s="17"/>
      <c r="PRR1" s="17"/>
      <c r="PRS1" s="17"/>
      <c r="PRT1" s="17"/>
      <c r="PRU1" s="17"/>
      <c r="PRV1" s="17"/>
      <c r="PRW1" s="17"/>
      <c r="PRX1" s="17"/>
      <c r="PRY1" s="17"/>
      <c r="PRZ1" s="17"/>
      <c r="PSA1" s="17"/>
      <c r="PSB1" s="17"/>
      <c r="PSC1" s="17"/>
      <c r="PSD1" s="17"/>
      <c r="PSE1" s="17"/>
      <c r="PSF1" s="17"/>
      <c r="PSG1" s="17"/>
      <c r="PSH1" s="17"/>
      <c r="PSI1" s="17"/>
      <c r="PSJ1" s="17"/>
      <c r="PSK1" s="17"/>
      <c r="PSL1" s="17"/>
      <c r="PSM1" s="17"/>
      <c r="PSN1" s="17"/>
      <c r="PSO1" s="17"/>
      <c r="PSP1" s="17"/>
      <c r="PSQ1" s="17"/>
      <c r="PSR1" s="17"/>
      <c r="PSS1" s="17"/>
      <c r="PST1" s="17"/>
      <c r="PSU1" s="17"/>
      <c r="PSV1" s="17"/>
      <c r="PSW1" s="17"/>
      <c r="PSX1" s="17"/>
      <c r="PSY1" s="17"/>
      <c r="PSZ1" s="17"/>
      <c r="PTA1" s="17"/>
      <c r="PTB1" s="17"/>
      <c r="PTC1" s="17"/>
      <c r="PTD1" s="17"/>
      <c r="PTE1" s="17"/>
      <c r="PTF1" s="17"/>
      <c r="PTG1" s="17"/>
      <c r="PTH1" s="17"/>
      <c r="PTI1" s="17"/>
      <c r="PTJ1" s="17"/>
      <c r="PTK1" s="17"/>
      <c r="PTL1" s="17"/>
      <c r="PTM1" s="17"/>
      <c r="PTN1" s="17"/>
      <c r="PTO1" s="17"/>
      <c r="PTP1" s="17"/>
      <c r="PTQ1" s="17"/>
      <c r="PTR1" s="17"/>
      <c r="PTS1" s="17"/>
      <c r="PTT1" s="17"/>
      <c r="PTU1" s="17"/>
      <c r="PTV1" s="17"/>
      <c r="PTW1" s="17"/>
      <c r="PTX1" s="17"/>
      <c r="PTY1" s="17"/>
      <c r="PTZ1" s="17"/>
      <c r="PUA1" s="17"/>
      <c r="PUB1" s="17"/>
      <c r="PUC1" s="17"/>
      <c r="PUD1" s="17"/>
      <c r="PUE1" s="17"/>
      <c r="PUF1" s="17"/>
      <c r="PUG1" s="17"/>
      <c r="PUH1" s="17"/>
      <c r="PUI1" s="17"/>
      <c r="PUJ1" s="17"/>
      <c r="PUK1" s="17"/>
      <c r="PUL1" s="17"/>
      <c r="PUM1" s="17"/>
      <c r="PUN1" s="17"/>
      <c r="PUO1" s="17"/>
      <c r="PUP1" s="17"/>
      <c r="PUQ1" s="17"/>
      <c r="PUR1" s="17"/>
      <c r="PUS1" s="17"/>
      <c r="PUT1" s="17"/>
      <c r="PUU1" s="17"/>
      <c r="PUV1" s="17"/>
      <c r="PUW1" s="17"/>
      <c r="PUX1" s="17"/>
      <c r="PUY1" s="17"/>
      <c r="PUZ1" s="17"/>
      <c r="PVA1" s="17"/>
      <c r="PVB1" s="17"/>
      <c r="PVC1" s="17"/>
      <c r="PVD1" s="17"/>
      <c r="PVE1" s="17"/>
      <c r="PVF1" s="17"/>
      <c r="PVG1" s="17"/>
      <c r="PVH1" s="17"/>
      <c r="PVI1" s="17"/>
      <c r="PVJ1" s="17"/>
      <c r="PVK1" s="17"/>
      <c r="PVL1" s="17"/>
      <c r="PVM1" s="17"/>
      <c r="PVN1" s="17"/>
      <c r="PVO1" s="17"/>
      <c r="PVP1" s="17"/>
      <c r="PVQ1" s="17"/>
      <c r="PVR1" s="17"/>
      <c r="PVS1" s="17"/>
      <c r="PVT1" s="17"/>
      <c r="PVU1" s="17"/>
      <c r="PVV1" s="17"/>
      <c r="PVW1" s="17"/>
      <c r="PVX1" s="17"/>
      <c r="PVY1" s="17"/>
      <c r="PVZ1" s="17"/>
      <c r="PWA1" s="17"/>
      <c r="PWB1" s="17"/>
      <c r="PWC1" s="17"/>
      <c r="PWD1" s="17"/>
      <c r="PWE1" s="17"/>
      <c r="PWF1" s="17"/>
      <c r="PWG1" s="17"/>
      <c r="PWH1" s="17"/>
      <c r="PWI1" s="17"/>
      <c r="PWJ1" s="17"/>
      <c r="PWK1" s="17"/>
      <c r="PWL1" s="17"/>
      <c r="PWM1" s="17"/>
      <c r="PWN1" s="17"/>
      <c r="PWO1" s="17"/>
      <c r="PWP1" s="17"/>
      <c r="PWQ1" s="17"/>
      <c r="PWR1" s="17"/>
      <c r="PWS1" s="17"/>
      <c r="PWT1" s="17"/>
      <c r="PWU1" s="17"/>
      <c r="PWV1" s="17"/>
      <c r="PWW1" s="17"/>
      <c r="PWX1" s="17"/>
      <c r="PWY1" s="17"/>
      <c r="PWZ1" s="17"/>
      <c r="PXA1" s="17"/>
      <c r="PXB1" s="17"/>
      <c r="PXC1" s="17"/>
      <c r="PXD1" s="17"/>
      <c r="PXE1" s="17"/>
      <c r="PXF1" s="17"/>
      <c r="PXG1" s="17"/>
      <c r="PXH1" s="17"/>
      <c r="PXI1" s="17"/>
      <c r="PXJ1" s="17"/>
      <c r="PXK1" s="17"/>
      <c r="PXL1" s="17"/>
      <c r="PXM1" s="17"/>
      <c r="PXN1" s="17"/>
      <c r="PXO1" s="17"/>
      <c r="PXP1" s="17"/>
      <c r="PXQ1" s="17"/>
      <c r="PXR1" s="17"/>
      <c r="PXS1" s="17"/>
      <c r="PXT1" s="17"/>
      <c r="PXU1" s="17"/>
      <c r="PXV1" s="17"/>
      <c r="PXW1" s="17"/>
      <c r="PXX1" s="17"/>
      <c r="PXY1" s="17"/>
      <c r="PXZ1" s="17"/>
      <c r="PYA1" s="17"/>
      <c r="PYB1" s="17"/>
      <c r="PYC1" s="17"/>
      <c r="PYD1" s="17"/>
      <c r="PYE1" s="17"/>
      <c r="PYF1" s="17"/>
      <c r="PYG1" s="17"/>
      <c r="PYH1" s="17"/>
      <c r="PYI1" s="17"/>
      <c r="PYJ1" s="17"/>
      <c r="PYK1" s="17"/>
      <c r="PYL1" s="17"/>
      <c r="PYM1" s="17"/>
      <c r="PYN1" s="17"/>
      <c r="PYO1" s="17"/>
      <c r="PYP1" s="17"/>
      <c r="PYQ1" s="17"/>
      <c r="PYR1" s="17"/>
      <c r="PYS1" s="17"/>
      <c r="PYT1" s="17"/>
      <c r="PYU1" s="17"/>
      <c r="PYV1" s="17"/>
      <c r="PYW1" s="17"/>
      <c r="PYX1" s="17"/>
      <c r="PYY1" s="17"/>
      <c r="PYZ1" s="17"/>
      <c r="PZA1" s="17"/>
      <c r="PZB1" s="17"/>
      <c r="PZC1" s="17"/>
      <c r="PZD1" s="17"/>
      <c r="PZE1" s="17"/>
      <c r="PZF1" s="17"/>
      <c r="PZG1" s="17"/>
      <c r="PZH1" s="17"/>
      <c r="PZI1" s="17"/>
      <c r="PZJ1" s="17"/>
      <c r="PZK1" s="17"/>
      <c r="PZL1" s="17"/>
      <c r="PZM1" s="17"/>
      <c r="PZN1" s="17"/>
      <c r="PZO1" s="17"/>
      <c r="PZP1" s="17"/>
      <c r="PZQ1" s="17"/>
      <c r="PZR1" s="17"/>
      <c r="PZS1" s="17"/>
      <c r="PZT1" s="17"/>
      <c r="PZU1" s="17"/>
      <c r="PZV1" s="17"/>
      <c r="PZW1" s="17"/>
      <c r="PZX1" s="17"/>
      <c r="PZY1" s="17"/>
      <c r="PZZ1" s="17"/>
      <c r="QAA1" s="17"/>
      <c r="QAB1" s="17"/>
      <c r="QAC1" s="17"/>
      <c r="QAD1" s="17"/>
      <c r="QAE1" s="17"/>
      <c r="QAF1" s="17"/>
      <c r="QAG1" s="17"/>
      <c r="QAH1" s="17"/>
      <c r="QAI1" s="17"/>
      <c r="QAJ1" s="17"/>
      <c r="QAK1" s="17"/>
      <c r="QAL1" s="17"/>
      <c r="QAM1" s="17"/>
      <c r="QAN1" s="17"/>
      <c r="QAO1" s="17"/>
      <c r="QAP1" s="17"/>
      <c r="QAQ1" s="17"/>
      <c r="QAR1" s="17"/>
      <c r="QAS1" s="17"/>
      <c r="QAT1" s="17"/>
      <c r="QAU1" s="17"/>
      <c r="QAV1" s="17"/>
      <c r="QAW1" s="17"/>
      <c r="QAX1" s="17"/>
      <c r="QAY1" s="17"/>
      <c r="QAZ1" s="17"/>
      <c r="QBA1" s="17"/>
      <c r="QBB1" s="17"/>
      <c r="QBC1" s="17"/>
      <c r="QBD1" s="17"/>
      <c r="QBE1" s="17"/>
      <c r="QBF1" s="17"/>
      <c r="QBG1" s="17"/>
      <c r="QBH1" s="17"/>
      <c r="QBI1" s="17"/>
      <c r="QBJ1" s="17"/>
      <c r="QBK1" s="17"/>
      <c r="QBL1" s="17"/>
      <c r="QBM1" s="17"/>
      <c r="QBN1" s="17"/>
      <c r="QBO1" s="17"/>
      <c r="QBP1" s="17"/>
      <c r="QBQ1" s="17"/>
      <c r="QBR1" s="17"/>
      <c r="QBS1" s="17"/>
      <c r="QBT1" s="17"/>
      <c r="QBU1" s="17"/>
      <c r="QBV1" s="17"/>
      <c r="QBW1" s="17"/>
      <c r="QBX1" s="17"/>
      <c r="QBY1" s="17"/>
      <c r="QBZ1" s="17"/>
      <c r="QCA1" s="17"/>
      <c r="QCB1" s="17"/>
      <c r="QCC1" s="17"/>
      <c r="QCD1" s="17"/>
      <c r="QCE1" s="17"/>
      <c r="QCF1" s="17"/>
      <c r="QCG1" s="17"/>
      <c r="QCH1" s="17"/>
      <c r="QCI1" s="17"/>
      <c r="QCJ1" s="17"/>
      <c r="QCK1" s="17"/>
      <c r="QCL1" s="17"/>
      <c r="QCM1" s="17"/>
      <c r="QCN1" s="17"/>
      <c r="QCO1" s="17"/>
      <c r="QCP1" s="17"/>
      <c r="QCQ1" s="17"/>
      <c r="QCR1" s="17"/>
      <c r="QCS1" s="17"/>
      <c r="QCT1" s="17"/>
      <c r="QCU1" s="17"/>
      <c r="QCV1" s="17"/>
      <c r="QCW1" s="17"/>
      <c r="QCX1" s="17"/>
      <c r="QCY1" s="17"/>
      <c r="QCZ1" s="17"/>
      <c r="QDA1" s="17"/>
      <c r="QDB1" s="17"/>
      <c r="QDC1" s="17"/>
      <c r="QDD1" s="17"/>
      <c r="QDE1" s="17"/>
      <c r="QDF1" s="17"/>
      <c r="QDG1" s="17"/>
      <c r="QDH1" s="17"/>
      <c r="QDI1" s="17"/>
      <c r="QDJ1" s="17"/>
      <c r="QDK1" s="17"/>
      <c r="QDL1" s="17"/>
      <c r="QDM1" s="17"/>
      <c r="QDN1" s="17"/>
      <c r="QDO1" s="17"/>
      <c r="QDP1" s="17"/>
      <c r="QDQ1" s="17"/>
      <c r="QDR1" s="17"/>
      <c r="QDS1" s="17"/>
      <c r="QDT1" s="17"/>
      <c r="QDU1" s="17"/>
      <c r="QDV1" s="17"/>
      <c r="QDW1" s="17"/>
      <c r="QDX1" s="17"/>
      <c r="QDY1" s="17"/>
      <c r="QDZ1" s="17"/>
      <c r="QEA1" s="17"/>
      <c r="QEB1" s="17"/>
      <c r="QEC1" s="17"/>
      <c r="QED1" s="17"/>
      <c r="QEE1" s="17"/>
      <c r="QEF1" s="17"/>
      <c r="QEG1" s="17"/>
      <c r="QEH1" s="17"/>
      <c r="QEI1" s="17"/>
      <c r="QEJ1" s="17"/>
      <c r="QEK1" s="17"/>
      <c r="QEL1" s="17"/>
      <c r="QEM1" s="17"/>
      <c r="QEN1" s="17"/>
      <c r="QEO1" s="17"/>
      <c r="QEP1" s="17"/>
      <c r="QEQ1" s="17"/>
      <c r="QER1" s="17"/>
      <c r="QES1" s="17"/>
      <c r="QET1" s="17"/>
      <c r="QEU1" s="17"/>
      <c r="QEV1" s="17"/>
      <c r="QEW1" s="17"/>
      <c r="QEX1" s="17"/>
      <c r="QEY1" s="17"/>
      <c r="QEZ1" s="17"/>
      <c r="QFA1" s="17"/>
      <c r="QFB1" s="17"/>
      <c r="QFC1" s="17"/>
      <c r="QFD1" s="17"/>
      <c r="QFE1" s="17"/>
      <c r="QFF1" s="17"/>
      <c r="QFG1" s="17"/>
      <c r="QFH1" s="17"/>
      <c r="QFI1" s="17"/>
      <c r="QFJ1" s="17"/>
      <c r="QFK1" s="17"/>
      <c r="QFL1" s="17"/>
      <c r="QFM1" s="17"/>
      <c r="QFN1" s="17"/>
      <c r="QFO1" s="17"/>
      <c r="QFP1" s="17"/>
      <c r="QFQ1" s="17"/>
      <c r="QFR1" s="17"/>
      <c r="QFS1" s="17"/>
      <c r="QFT1" s="17"/>
      <c r="QFU1" s="17"/>
      <c r="QFV1" s="17"/>
      <c r="QFW1" s="17"/>
      <c r="QFX1" s="17"/>
      <c r="QFY1" s="17"/>
      <c r="QFZ1" s="17"/>
      <c r="QGA1" s="17"/>
      <c r="QGB1" s="17"/>
      <c r="QGC1" s="17"/>
      <c r="QGD1" s="17"/>
      <c r="QGE1" s="17"/>
      <c r="QGF1" s="17"/>
      <c r="QGG1" s="17"/>
      <c r="QGH1" s="17"/>
      <c r="QGI1" s="17"/>
      <c r="QGJ1" s="17"/>
      <c r="QGK1" s="17"/>
      <c r="QGL1" s="17"/>
      <c r="QGM1" s="17"/>
      <c r="QGN1" s="17"/>
      <c r="QGO1" s="17"/>
      <c r="QGP1" s="17"/>
      <c r="QGQ1" s="17"/>
      <c r="QGR1" s="17"/>
      <c r="QGS1" s="17"/>
      <c r="QGT1" s="17"/>
      <c r="QGU1" s="17"/>
      <c r="QGV1" s="17"/>
      <c r="QGW1" s="17"/>
      <c r="QGX1" s="17"/>
      <c r="QGY1" s="17"/>
      <c r="QGZ1" s="17"/>
      <c r="QHA1" s="17"/>
      <c r="QHB1" s="17"/>
      <c r="QHC1" s="17"/>
      <c r="QHD1" s="17"/>
      <c r="QHE1" s="17"/>
      <c r="QHF1" s="17"/>
      <c r="QHG1" s="17"/>
      <c r="QHH1" s="17"/>
      <c r="QHI1" s="17"/>
      <c r="QHJ1" s="17"/>
      <c r="QHK1" s="17"/>
      <c r="QHL1" s="17"/>
      <c r="QHM1" s="17"/>
      <c r="QHN1" s="17"/>
      <c r="QHO1" s="17"/>
      <c r="QHP1" s="17"/>
      <c r="QHQ1" s="17"/>
      <c r="QHR1" s="17"/>
      <c r="QHS1" s="17"/>
      <c r="QHT1" s="17"/>
      <c r="QHU1" s="17"/>
      <c r="QHV1" s="17"/>
      <c r="QHW1" s="17"/>
      <c r="QHX1" s="17"/>
      <c r="QHY1" s="17"/>
      <c r="QHZ1" s="17"/>
      <c r="QIA1" s="17"/>
      <c r="QIB1" s="17"/>
      <c r="QIC1" s="17"/>
      <c r="QID1" s="17"/>
      <c r="QIE1" s="17"/>
      <c r="QIF1" s="17"/>
      <c r="QIG1" s="17"/>
      <c r="QIH1" s="17"/>
      <c r="QII1" s="17"/>
      <c r="QIJ1" s="17"/>
      <c r="QIK1" s="17"/>
      <c r="QIL1" s="17"/>
      <c r="QIM1" s="17"/>
      <c r="QIN1" s="17"/>
      <c r="QIO1" s="17"/>
      <c r="QIP1" s="17"/>
      <c r="QIQ1" s="17"/>
      <c r="QIR1" s="17"/>
      <c r="QIS1" s="17"/>
      <c r="QIT1" s="17"/>
      <c r="QIU1" s="17"/>
      <c r="QIV1" s="17"/>
      <c r="QIW1" s="17"/>
      <c r="QIX1" s="17"/>
      <c r="QIY1" s="17"/>
      <c r="QIZ1" s="17"/>
      <c r="QJA1" s="17"/>
      <c r="QJB1" s="17"/>
      <c r="QJC1" s="17"/>
      <c r="QJD1" s="17"/>
      <c r="QJE1" s="17"/>
      <c r="QJF1" s="17"/>
      <c r="QJG1" s="17"/>
      <c r="QJH1" s="17"/>
      <c r="QJI1" s="17"/>
      <c r="QJJ1" s="17"/>
      <c r="QJK1" s="17"/>
      <c r="QJL1" s="17"/>
      <c r="QJM1" s="17"/>
      <c r="QJN1" s="17"/>
      <c r="QJO1" s="17"/>
      <c r="QJP1" s="17"/>
      <c r="QJQ1" s="17"/>
      <c r="QJR1" s="17"/>
      <c r="QJS1" s="17"/>
      <c r="QJT1" s="17"/>
      <c r="QJU1" s="17"/>
      <c r="QJV1" s="17"/>
      <c r="QJW1" s="17"/>
      <c r="QJX1" s="17"/>
      <c r="QJY1" s="17"/>
      <c r="QJZ1" s="17"/>
      <c r="QKA1" s="17"/>
      <c r="QKB1" s="17"/>
      <c r="QKC1" s="17"/>
      <c r="QKD1" s="17"/>
      <c r="QKE1" s="17"/>
      <c r="QKF1" s="17"/>
      <c r="QKG1" s="17"/>
      <c r="QKH1" s="17"/>
      <c r="QKI1" s="17"/>
      <c r="QKJ1" s="17"/>
      <c r="QKK1" s="17"/>
      <c r="QKL1" s="17"/>
      <c r="QKM1" s="17"/>
      <c r="QKN1" s="17"/>
      <c r="QKO1" s="17"/>
      <c r="QKP1" s="17"/>
      <c r="QKQ1" s="17"/>
      <c r="QKR1" s="17"/>
      <c r="QKS1" s="17"/>
      <c r="QKT1" s="17"/>
      <c r="QKU1" s="17"/>
      <c r="QKV1" s="17"/>
      <c r="QKW1" s="17"/>
      <c r="QKX1" s="17"/>
      <c r="QKY1" s="17"/>
      <c r="QKZ1" s="17"/>
      <c r="QLA1" s="17"/>
      <c r="QLB1" s="17"/>
      <c r="QLC1" s="17"/>
      <c r="QLD1" s="17"/>
      <c r="QLE1" s="17"/>
      <c r="QLF1" s="17"/>
      <c r="QLG1" s="17"/>
      <c r="QLH1" s="17"/>
      <c r="QLI1" s="17"/>
      <c r="QLJ1" s="17"/>
      <c r="QLK1" s="17"/>
      <c r="QLL1" s="17"/>
      <c r="QLM1" s="17"/>
      <c r="QLN1" s="17"/>
      <c r="QLO1" s="17"/>
      <c r="QLP1" s="17"/>
      <c r="QLQ1" s="17"/>
      <c r="QLR1" s="17"/>
      <c r="QLS1" s="17"/>
      <c r="QLT1" s="17"/>
      <c r="QLU1" s="17"/>
      <c r="QLV1" s="17"/>
      <c r="QLW1" s="17"/>
      <c r="QLX1" s="17"/>
      <c r="QLY1" s="17"/>
      <c r="QLZ1" s="17"/>
      <c r="QMA1" s="17"/>
      <c r="QMB1" s="17"/>
      <c r="QMC1" s="17"/>
      <c r="QMD1" s="17"/>
      <c r="QME1" s="17"/>
      <c r="QMF1" s="17"/>
      <c r="QMG1" s="17"/>
      <c r="QMH1" s="17"/>
      <c r="QMI1" s="17"/>
      <c r="QMJ1" s="17"/>
      <c r="QMK1" s="17"/>
      <c r="QML1" s="17"/>
      <c r="QMM1" s="17"/>
      <c r="QMN1" s="17"/>
      <c r="QMO1" s="17"/>
      <c r="QMP1" s="17"/>
      <c r="QMQ1" s="17"/>
      <c r="QMR1" s="17"/>
      <c r="QMS1" s="17"/>
      <c r="QMT1" s="17"/>
      <c r="QMU1" s="17"/>
      <c r="QMV1" s="17"/>
      <c r="QMW1" s="17"/>
      <c r="QMX1" s="17"/>
      <c r="QMY1" s="17"/>
      <c r="QMZ1" s="17"/>
      <c r="QNA1" s="17"/>
      <c r="QNB1" s="17"/>
      <c r="QNC1" s="17"/>
      <c r="QND1" s="17"/>
      <c r="QNE1" s="17"/>
      <c r="QNF1" s="17"/>
      <c r="QNG1" s="17"/>
      <c r="QNH1" s="17"/>
      <c r="QNI1" s="17"/>
      <c r="QNJ1" s="17"/>
      <c r="QNK1" s="17"/>
      <c r="QNL1" s="17"/>
      <c r="QNM1" s="17"/>
      <c r="QNN1" s="17"/>
      <c r="QNO1" s="17"/>
      <c r="QNP1" s="17"/>
      <c r="QNQ1" s="17"/>
      <c r="QNR1" s="17"/>
      <c r="QNS1" s="17"/>
      <c r="QNT1" s="17"/>
      <c r="QNU1" s="17"/>
      <c r="QNV1" s="17"/>
      <c r="QNW1" s="17"/>
      <c r="QNX1" s="17"/>
      <c r="QNY1" s="17"/>
      <c r="QNZ1" s="17"/>
      <c r="QOA1" s="17"/>
      <c r="QOB1" s="17"/>
      <c r="QOC1" s="17"/>
      <c r="QOD1" s="17"/>
      <c r="QOE1" s="17"/>
      <c r="QOF1" s="17"/>
      <c r="QOG1" s="17"/>
      <c r="QOH1" s="17"/>
      <c r="QOI1" s="17"/>
      <c r="QOJ1" s="17"/>
      <c r="QOK1" s="17"/>
      <c r="QOL1" s="17"/>
      <c r="QOM1" s="17"/>
      <c r="QON1" s="17"/>
      <c r="QOO1" s="17"/>
      <c r="QOP1" s="17"/>
      <c r="QOQ1" s="17"/>
      <c r="QOR1" s="17"/>
      <c r="QOS1" s="17"/>
      <c r="QOT1" s="17"/>
      <c r="QOU1" s="17"/>
      <c r="QOV1" s="17"/>
      <c r="QOW1" s="17"/>
      <c r="QOX1" s="17"/>
      <c r="QOY1" s="17"/>
      <c r="QOZ1" s="17"/>
      <c r="QPA1" s="17"/>
      <c r="QPB1" s="17"/>
      <c r="QPC1" s="17"/>
      <c r="QPD1" s="17"/>
      <c r="QPE1" s="17"/>
      <c r="QPF1" s="17"/>
      <c r="QPG1" s="17"/>
      <c r="QPH1" s="17"/>
      <c r="QPI1" s="17"/>
      <c r="QPJ1" s="17"/>
      <c r="QPK1" s="17"/>
      <c r="QPL1" s="17"/>
      <c r="QPM1" s="17"/>
      <c r="QPN1" s="17"/>
      <c r="QPO1" s="17"/>
      <c r="QPP1" s="17"/>
      <c r="QPQ1" s="17"/>
      <c r="QPR1" s="17"/>
      <c r="QPS1" s="17"/>
      <c r="QPT1" s="17"/>
      <c r="QPU1" s="17"/>
      <c r="QPV1" s="17"/>
      <c r="QPW1" s="17"/>
      <c r="QPX1" s="17"/>
      <c r="QPY1" s="17"/>
      <c r="QPZ1" s="17"/>
      <c r="QQA1" s="17"/>
      <c r="QQB1" s="17"/>
      <c r="QQC1" s="17"/>
      <c r="QQD1" s="17"/>
      <c r="QQE1" s="17"/>
      <c r="QQF1" s="17"/>
      <c r="QQG1" s="17"/>
      <c r="QQH1" s="17"/>
      <c r="QQI1" s="17"/>
      <c r="QQJ1" s="17"/>
      <c r="QQK1" s="17"/>
      <c r="QQL1" s="17"/>
      <c r="QQM1" s="17"/>
      <c r="QQN1" s="17"/>
      <c r="QQO1" s="17"/>
      <c r="QQP1" s="17"/>
      <c r="QQQ1" s="17"/>
      <c r="QQR1" s="17"/>
      <c r="QQS1" s="17"/>
      <c r="QQT1" s="17"/>
      <c r="QQU1" s="17"/>
      <c r="QQV1" s="17"/>
      <c r="QQW1" s="17"/>
      <c r="QQX1" s="17"/>
      <c r="QQY1" s="17"/>
      <c r="QQZ1" s="17"/>
      <c r="QRA1" s="17"/>
      <c r="QRB1" s="17"/>
      <c r="QRC1" s="17"/>
      <c r="QRD1" s="17"/>
      <c r="QRE1" s="17"/>
      <c r="QRF1" s="17"/>
      <c r="QRG1" s="17"/>
      <c r="QRH1" s="17"/>
      <c r="QRI1" s="17"/>
      <c r="QRJ1" s="17"/>
      <c r="QRK1" s="17"/>
      <c r="QRL1" s="17"/>
      <c r="QRM1" s="17"/>
      <c r="QRN1" s="17"/>
      <c r="QRO1" s="17"/>
      <c r="QRP1" s="17"/>
      <c r="QRQ1" s="17"/>
      <c r="QRR1" s="17"/>
      <c r="QRS1" s="17"/>
      <c r="QRT1" s="17"/>
      <c r="QRU1" s="17"/>
      <c r="QRV1" s="17"/>
      <c r="QRW1" s="17"/>
      <c r="QRX1" s="17"/>
      <c r="QRY1" s="17"/>
      <c r="QRZ1" s="17"/>
      <c r="QSA1" s="17"/>
      <c r="QSB1" s="17"/>
      <c r="QSC1" s="17"/>
      <c r="QSD1" s="17"/>
      <c r="QSE1" s="17"/>
      <c r="QSF1" s="17"/>
      <c r="QSG1" s="17"/>
      <c r="QSH1" s="17"/>
      <c r="QSI1" s="17"/>
      <c r="QSJ1" s="17"/>
      <c r="QSK1" s="17"/>
      <c r="QSL1" s="17"/>
      <c r="QSM1" s="17"/>
      <c r="QSN1" s="17"/>
      <c r="QSO1" s="17"/>
      <c r="QSP1" s="17"/>
      <c r="QSQ1" s="17"/>
      <c r="QSR1" s="17"/>
      <c r="QSS1" s="17"/>
      <c r="QST1" s="17"/>
      <c r="QSU1" s="17"/>
      <c r="QSV1" s="17"/>
      <c r="QSW1" s="17"/>
      <c r="QSX1" s="17"/>
      <c r="QSY1" s="17"/>
      <c r="QSZ1" s="17"/>
      <c r="QTA1" s="17"/>
      <c r="QTB1" s="17"/>
      <c r="QTC1" s="17"/>
      <c r="QTD1" s="17"/>
      <c r="QTE1" s="17"/>
      <c r="QTF1" s="17"/>
      <c r="QTG1" s="17"/>
      <c r="QTH1" s="17"/>
      <c r="QTI1" s="17"/>
      <c r="QTJ1" s="17"/>
      <c r="QTK1" s="17"/>
      <c r="QTL1" s="17"/>
      <c r="QTM1" s="17"/>
      <c r="QTN1" s="17"/>
      <c r="QTO1" s="17"/>
      <c r="QTP1" s="17"/>
      <c r="QTQ1" s="17"/>
      <c r="QTR1" s="17"/>
      <c r="QTS1" s="17"/>
      <c r="QTT1" s="17"/>
      <c r="QTU1" s="17"/>
      <c r="QTV1" s="17"/>
      <c r="QTW1" s="17"/>
      <c r="QTX1" s="17"/>
      <c r="QTY1" s="17"/>
      <c r="QTZ1" s="17"/>
      <c r="QUA1" s="17"/>
      <c r="QUB1" s="17"/>
      <c r="QUC1" s="17"/>
      <c r="QUD1" s="17"/>
      <c r="QUE1" s="17"/>
      <c r="QUF1" s="17"/>
      <c r="QUG1" s="17"/>
      <c r="QUH1" s="17"/>
      <c r="QUI1" s="17"/>
      <c r="QUJ1" s="17"/>
      <c r="QUK1" s="17"/>
      <c r="QUL1" s="17"/>
      <c r="QUM1" s="17"/>
      <c r="QUN1" s="17"/>
      <c r="QUO1" s="17"/>
      <c r="QUP1" s="17"/>
      <c r="QUQ1" s="17"/>
      <c r="QUR1" s="17"/>
      <c r="QUS1" s="17"/>
      <c r="QUT1" s="17"/>
      <c r="QUU1" s="17"/>
      <c r="QUV1" s="17"/>
      <c r="QUW1" s="17"/>
      <c r="QUX1" s="17"/>
      <c r="QUY1" s="17"/>
      <c r="QUZ1" s="17"/>
      <c r="QVA1" s="17"/>
      <c r="QVB1" s="17"/>
      <c r="QVC1" s="17"/>
      <c r="QVD1" s="17"/>
      <c r="QVE1" s="17"/>
      <c r="QVF1" s="17"/>
      <c r="QVG1" s="17"/>
      <c r="QVH1" s="17"/>
      <c r="QVI1" s="17"/>
      <c r="QVJ1" s="17"/>
      <c r="QVK1" s="17"/>
      <c r="QVL1" s="17"/>
      <c r="QVM1" s="17"/>
      <c r="QVN1" s="17"/>
      <c r="QVO1" s="17"/>
      <c r="QVP1" s="17"/>
      <c r="QVQ1" s="17"/>
      <c r="QVR1" s="17"/>
      <c r="QVS1" s="17"/>
      <c r="QVT1" s="17"/>
      <c r="QVU1" s="17"/>
      <c r="QVV1" s="17"/>
      <c r="QVW1" s="17"/>
      <c r="QVX1" s="17"/>
      <c r="QVY1" s="17"/>
      <c r="QVZ1" s="17"/>
      <c r="QWA1" s="17"/>
      <c r="QWB1" s="17"/>
      <c r="QWC1" s="17"/>
      <c r="QWD1" s="17"/>
      <c r="QWE1" s="17"/>
      <c r="QWF1" s="17"/>
      <c r="QWG1" s="17"/>
      <c r="QWH1" s="17"/>
      <c r="QWI1" s="17"/>
      <c r="QWJ1" s="17"/>
      <c r="QWK1" s="17"/>
      <c r="QWL1" s="17"/>
      <c r="QWM1" s="17"/>
      <c r="QWN1" s="17"/>
      <c r="QWO1" s="17"/>
      <c r="QWP1" s="17"/>
      <c r="QWQ1" s="17"/>
      <c r="QWR1" s="17"/>
      <c r="QWS1" s="17"/>
      <c r="QWT1" s="17"/>
      <c r="QWU1" s="17"/>
      <c r="QWV1" s="17"/>
      <c r="QWW1" s="17"/>
      <c r="QWX1" s="17"/>
      <c r="QWY1" s="17"/>
      <c r="QWZ1" s="17"/>
      <c r="QXA1" s="17"/>
      <c r="QXB1" s="17"/>
      <c r="QXC1" s="17"/>
      <c r="QXD1" s="17"/>
      <c r="QXE1" s="17"/>
      <c r="QXF1" s="17"/>
      <c r="QXG1" s="17"/>
      <c r="QXH1" s="17"/>
      <c r="QXI1" s="17"/>
      <c r="QXJ1" s="17"/>
      <c r="QXK1" s="17"/>
      <c r="QXL1" s="17"/>
      <c r="QXM1" s="17"/>
      <c r="QXN1" s="17"/>
      <c r="QXO1" s="17"/>
      <c r="QXP1" s="17"/>
      <c r="QXQ1" s="17"/>
      <c r="QXR1" s="17"/>
      <c r="QXS1" s="17"/>
      <c r="QXT1" s="17"/>
      <c r="QXU1" s="17"/>
      <c r="QXV1" s="17"/>
      <c r="QXW1" s="17"/>
      <c r="QXX1" s="17"/>
      <c r="QXY1" s="17"/>
      <c r="QXZ1" s="17"/>
      <c r="QYA1" s="17"/>
      <c r="QYB1" s="17"/>
      <c r="QYC1" s="17"/>
      <c r="QYD1" s="17"/>
      <c r="QYE1" s="17"/>
      <c r="QYF1" s="17"/>
      <c r="QYG1" s="17"/>
      <c r="QYH1" s="17"/>
      <c r="QYI1" s="17"/>
      <c r="QYJ1" s="17"/>
      <c r="QYK1" s="17"/>
      <c r="QYL1" s="17"/>
      <c r="QYM1" s="17"/>
      <c r="QYN1" s="17"/>
      <c r="QYO1" s="17"/>
      <c r="QYP1" s="17"/>
      <c r="QYQ1" s="17"/>
      <c r="QYR1" s="17"/>
      <c r="QYS1" s="17"/>
      <c r="QYT1" s="17"/>
      <c r="QYU1" s="17"/>
      <c r="QYV1" s="17"/>
      <c r="QYW1" s="17"/>
      <c r="QYX1" s="17"/>
      <c r="QYY1" s="17"/>
      <c r="QYZ1" s="17"/>
      <c r="QZA1" s="17"/>
      <c r="QZB1" s="17"/>
      <c r="QZC1" s="17"/>
      <c r="QZD1" s="17"/>
      <c r="QZE1" s="17"/>
      <c r="QZF1" s="17"/>
      <c r="QZG1" s="17"/>
      <c r="QZH1" s="17"/>
      <c r="QZI1" s="17"/>
      <c r="QZJ1" s="17"/>
      <c r="QZK1" s="17"/>
      <c r="QZL1" s="17"/>
      <c r="QZM1" s="17"/>
      <c r="QZN1" s="17"/>
      <c r="QZO1" s="17"/>
      <c r="QZP1" s="17"/>
      <c r="QZQ1" s="17"/>
      <c r="QZR1" s="17"/>
      <c r="QZS1" s="17"/>
      <c r="QZT1" s="17"/>
      <c r="QZU1" s="17"/>
      <c r="QZV1" s="17"/>
      <c r="QZW1" s="17"/>
      <c r="QZX1" s="17"/>
      <c r="QZY1" s="17"/>
      <c r="QZZ1" s="17"/>
      <c r="RAA1" s="17"/>
      <c r="RAB1" s="17"/>
      <c r="RAC1" s="17"/>
      <c r="RAD1" s="17"/>
      <c r="RAE1" s="17"/>
      <c r="RAF1" s="17"/>
      <c r="RAG1" s="17"/>
      <c r="RAH1" s="17"/>
      <c r="RAI1" s="17"/>
      <c r="RAJ1" s="17"/>
      <c r="RAK1" s="17"/>
      <c r="RAL1" s="17"/>
      <c r="RAM1" s="17"/>
      <c r="RAN1" s="17"/>
      <c r="RAO1" s="17"/>
      <c r="RAP1" s="17"/>
      <c r="RAQ1" s="17"/>
      <c r="RAR1" s="17"/>
      <c r="RAS1" s="17"/>
      <c r="RAT1" s="17"/>
      <c r="RAU1" s="17"/>
      <c r="RAV1" s="17"/>
      <c r="RAW1" s="17"/>
      <c r="RAX1" s="17"/>
      <c r="RAY1" s="17"/>
      <c r="RAZ1" s="17"/>
      <c r="RBA1" s="17"/>
      <c r="RBB1" s="17"/>
      <c r="RBC1" s="17"/>
      <c r="RBD1" s="17"/>
      <c r="RBE1" s="17"/>
      <c r="RBF1" s="17"/>
      <c r="RBG1" s="17"/>
      <c r="RBH1" s="17"/>
      <c r="RBI1" s="17"/>
      <c r="RBJ1" s="17"/>
      <c r="RBK1" s="17"/>
      <c r="RBL1" s="17"/>
      <c r="RBM1" s="17"/>
      <c r="RBN1" s="17"/>
      <c r="RBO1" s="17"/>
      <c r="RBP1" s="17"/>
      <c r="RBQ1" s="17"/>
      <c r="RBR1" s="17"/>
      <c r="RBS1" s="17"/>
      <c r="RBT1" s="17"/>
      <c r="RBU1" s="17"/>
      <c r="RBV1" s="17"/>
      <c r="RBW1" s="17"/>
      <c r="RBX1" s="17"/>
      <c r="RBY1" s="17"/>
      <c r="RBZ1" s="17"/>
      <c r="RCA1" s="17"/>
      <c r="RCB1" s="17"/>
      <c r="RCC1" s="17"/>
      <c r="RCD1" s="17"/>
      <c r="RCE1" s="17"/>
      <c r="RCF1" s="17"/>
      <c r="RCG1" s="17"/>
      <c r="RCH1" s="17"/>
      <c r="RCI1" s="17"/>
      <c r="RCJ1" s="17"/>
      <c r="RCK1" s="17"/>
      <c r="RCL1" s="17"/>
      <c r="RCM1" s="17"/>
      <c r="RCN1" s="17"/>
      <c r="RCO1" s="17"/>
      <c r="RCP1" s="17"/>
      <c r="RCQ1" s="17"/>
      <c r="RCR1" s="17"/>
      <c r="RCS1" s="17"/>
      <c r="RCT1" s="17"/>
      <c r="RCU1" s="17"/>
      <c r="RCV1" s="17"/>
      <c r="RCW1" s="17"/>
      <c r="RCX1" s="17"/>
      <c r="RCY1" s="17"/>
      <c r="RCZ1" s="17"/>
      <c r="RDA1" s="17"/>
      <c r="RDB1" s="17"/>
      <c r="RDC1" s="17"/>
      <c r="RDD1" s="17"/>
      <c r="RDE1" s="17"/>
      <c r="RDF1" s="17"/>
      <c r="RDG1" s="17"/>
      <c r="RDH1" s="17"/>
      <c r="RDI1" s="17"/>
      <c r="RDJ1" s="17"/>
      <c r="RDK1" s="17"/>
      <c r="RDL1" s="17"/>
      <c r="RDM1" s="17"/>
      <c r="RDN1" s="17"/>
      <c r="RDO1" s="17"/>
      <c r="RDP1" s="17"/>
      <c r="RDQ1" s="17"/>
      <c r="RDR1" s="17"/>
      <c r="RDS1" s="17"/>
      <c r="RDT1" s="17"/>
      <c r="RDU1" s="17"/>
      <c r="RDV1" s="17"/>
      <c r="RDW1" s="17"/>
      <c r="RDX1" s="17"/>
      <c r="RDY1" s="17"/>
      <c r="RDZ1" s="17"/>
      <c r="REA1" s="17"/>
      <c r="REB1" s="17"/>
      <c r="REC1" s="17"/>
      <c r="RED1" s="17"/>
      <c r="REE1" s="17"/>
      <c r="REF1" s="17"/>
      <c r="REG1" s="17"/>
      <c r="REH1" s="17"/>
      <c r="REI1" s="17"/>
      <c r="REJ1" s="17"/>
      <c r="REK1" s="17"/>
      <c r="REL1" s="17"/>
      <c r="REM1" s="17"/>
      <c r="REN1" s="17"/>
      <c r="REO1" s="17"/>
      <c r="REP1" s="17"/>
      <c r="REQ1" s="17"/>
      <c r="RER1" s="17"/>
      <c r="RES1" s="17"/>
      <c r="RET1" s="17"/>
      <c r="REU1" s="17"/>
      <c r="REV1" s="17"/>
      <c r="REW1" s="17"/>
      <c r="REX1" s="17"/>
      <c r="REY1" s="17"/>
      <c r="REZ1" s="17"/>
      <c r="RFA1" s="17"/>
      <c r="RFB1" s="17"/>
      <c r="RFC1" s="17"/>
      <c r="RFD1" s="17"/>
      <c r="RFE1" s="17"/>
      <c r="RFF1" s="17"/>
      <c r="RFG1" s="17"/>
      <c r="RFH1" s="17"/>
      <c r="RFI1" s="17"/>
      <c r="RFJ1" s="17"/>
      <c r="RFK1" s="17"/>
      <c r="RFL1" s="17"/>
      <c r="RFM1" s="17"/>
      <c r="RFN1" s="17"/>
      <c r="RFO1" s="17"/>
      <c r="RFP1" s="17"/>
      <c r="RFQ1" s="17"/>
      <c r="RFR1" s="17"/>
      <c r="RFS1" s="17"/>
      <c r="RFT1" s="17"/>
      <c r="RFU1" s="17"/>
      <c r="RFV1" s="17"/>
      <c r="RFW1" s="17"/>
      <c r="RFX1" s="17"/>
      <c r="RFY1" s="17"/>
      <c r="RFZ1" s="17"/>
      <c r="RGA1" s="17"/>
      <c r="RGB1" s="17"/>
      <c r="RGC1" s="17"/>
      <c r="RGD1" s="17"/>
      <c r="RGE1" s="17"/>
      <c r="RGF1" s="17"/>
      <c r="RGG1" s="17"/>
      <c r="RGH1" s="17"/>
      <c r="RGI1" s="17"/>
      <c r="RGJ1" s="17"/>
      <c r="RGK1" s="17"/>
      <c r="RGL1" s="17"/>
      <c r="RGM1" s="17"/>
      <c r="RGN1" s="17"/>
      <c r="RGO1" s="17"/>
      <c r="RGP1" s="17"/>
      <c r="RGQ1" s="17"/>
      <c r="RGR1" s="17"/>
      <c r="RGS1" s="17"/>
      <c r="RGT1" s="17"/>
      <c r="RGU1" s="17"/>
      <c r="RGV1" s="17"/>
      <c r="RGW1" s="17"/>
      <c r="RGX1" s="17"/>
      <c r="RGY1" s="17"/>
      <c r="RGZ1" s="17"/>
      <c r="RHA1" s="17"/>
      <c r="RHB1" s="17"/>
      <c r="RHC1" s="17"/>
      <c r="RHD1" s="17"/>
      <c r="RHE1" s="17"/>
      <c r="RHF1" s="17"/>
      <c r="RHG1" s="17"/>
      <c r="RHH1" s="17"/>
      <c r="RHI1" s="17"/>
      <c r="RHJ1" s="17"/>
      <c r="RHK1" s="17"/>
      <c r="RHL1" s="17"/>
      <c r="RHM1" s="17"/>
      <c r="RHN1" s="17"/>
      <c r="RHO1" s="17"/>
      <c r="RHP1" s="17"/>
      <c r="RHQ1" s="17"/>
      <c r="RHR1" s="17"/>
      <c r="RHS1" s="17"/>
      <c r="RHT1" s="17"/>
      <c r="RHU1" s="17"/>
      <c r="RHV1" s="17"/>
      <c r="RHW1" s="17"/>
      <c r="RHX1" s="17"/>
      <c r="RHY1" s="17"/>
      <c r="RHZ1" s="17"/>
      <c r="RIA1" s="17"/>
      <c r="RIB1" s="17"/>
      <c r="RIC1" s="17"/>
      <c r="RID1" s="17"/>
      <c r="RIE1" s="17"/>
      <c r="RIF1" s="17"/>
      <c r="RIG1" s="17"/>
      <c r="RIH1" s="17"/>
      <c r="RII1" s="17"/>
      <c r="RIJ1" s="17"/>
      <c r="RIK1" s="17"/>
      <c r="RIL1" s="17"/>
      <c r="RIM1" s="17"/>
      <c r="RIN1" s="17"/>
      <c r="RIO1" s="17"/>
      <c r="RIP1" s="17"/>
      <c r="RIQ1" s="17"/>
      <c r="RIR1" s="17"/>
      <c r="RIS1" s="17"/>
      <c r="RIT1" s="17"/>
      <c r="RIU1" s="17"/>
      <c r="RIV1" s="17"/>
      <c r="RIW1" s="17"/>
      <c r="RIX1" s="17"/>
      <c r="RIY1" s="17"/>
      <c r="RIZ1" s="17"/>
      <c r="RJA1" s="17"/>
      <c r="RJB1" s="17"/>
      <c r="RJC1" s="17"/>
      <c r="RJD1" s="17"/>
      <c r="RJE1" s="17"/>
      <c r="RJF1" s="17"/>
      <c r="RJG1" s="17"/>
      <c r="RJH1" s="17"/>
      <c r="RJI1" s="17"/>
      <c r="RJJ1" s="17"/>
      <c r="RJK1" s="17"/>
      <c r="RJL1" s="17"/>
      <c r="RJM1" s="17"/>
      <c r="RJN1" s="17"/>
      <c r="RJO1" s="17"/>
      <c r="RJP1" s="17"/>
      <c r="RJQ1" s="17"/>
      <c r="RJR1" s="17"/>
      <c r="RJS1" s="17"/>
      <c r="RJT1" s="17"/>
      <c r="RJU1" s="17"/>
      <c r="RJV1" s="17"/>
      <c r="RJW1" s="17"/>
      <c r="RJX1" s="17"/>
      <c r="RJY1" s="17"/>
      <c r="RJZ1" s="17"/>
      <c r="RKA1" s="17"/>
      <c r="RKB1" s="17"/>
      <c r="RKC1" s="17"/>
      <c r="RKD1" s="17"/>
      <c r="RKE1" s="17"/>
      <c r="RKF1" s="17"/>
      <c r="RKG1" s="17"/>
      <c r="RKH1" s="17"/>
      <c r="RKI1" s="17"/>
      <c r="RKJ1" s="17"/>
      <c r="RKK1" s="17"/>
      <c r="RKL1" s="17"/>
      <c r="RKM1" s="17"/>
      <c r="RKN1" s="17"/>
      <c r="RKO1" s="17"/>
      <c r="RKP1" s="17"/>
      <c r="RKQ1" s="17"/>
      <c r="RKR1" s="17"/>
      <c r="RKS1" s="17"/>
      <c r="RKT1" s="17"/>
      <c r="RKU1" s="17"/>
      <c r="RKV1" s="17"/>
      <c r="RKW1" s="17"/>
      <c r="RKX1" s="17"/>
      <c r="RKY1" s="17"/>
      <c r="RKZ1" s="17"/>
      <c r="RLA1" s="17"/>
      <c r="RLB1" s="17"/>
      <c r="RLC1" s="17"/>
      <c r="RLD1" s="17"/>
      <c r="RLE1" s="17"/>
      <c r="RLF1" s="17"/>
      <c r="RLG1" s="17"/>
      <c r="RLH1" s="17"/>
      <c r="RLI1" s="17"/>
      <c r="RLJ1" s="17"/>
      <c r="RLK1" s="17"/>
      <c r="RLL1" s="17"/>
      <c r="RLM1" s="17"/>
      <c r="RLN1" s="17"/>
      <c r="RLO1" s="17"/>
      <c r="RLP1" s="17"/>
      <c r="RLQ1" s="17"/>
      <c r="RLR1" s="17"/>
      <c r="RLS1" s="17"/>
      <c r="RLT1" s="17"/>
      <c r="RLU1" s="17"/>
      <c r="RLV1" s="17"/>
      <c r="RLW1" s="17"/>
      <c r="RLX1" s="17"/>
      <c r="RLY1" s="17"/>
      <c r="RLZ1" s="17"/>
      <c r="RMA1" s="17"/>
      <c r="RMB1" s="17"/>
      <c r="RMC1" s="17"/>
      <c r="RMD1" s="17"/>
      <c r="RME1" s="17"/>
      <c r="RMF1" s="17"/>
      <c r="RMG1" s="17"/>
      <c r="RMH1" s="17"/>
      <c r="RMI1" s="17"/>
      <c r="RMJ1" s="17"/>
      <c r="RMK1" s="17"/>
      <c r="RML1" s="17"/>
      <c r="RMM1" s="17"/>
      <c r="RMN1" s="17"/>
      <c r="RMO1" s="17"/>
      <c r="RMP1" s="17"/>
      <c r="RMQ1" s="17"/>
      <c r="RMR1" s="17"/>
      <c r="RMS1" s="17"/>
      <c r="RMT1" s="17"/>
      <c r="RMU1" s="17"/>
      <c r="RMV1" s="17"/>
      <c r="RMW1" s="17"/>
      <c r="RMX1" s="17"/>
      <c r="RMY1" s="17"/>
      <c r="RMZ1" s="17"/>
      <c r="RNA1" s="17"/>
      <c r="RNB1" s="17"/>
      <c r="RNC1" s="17"/>
      <c r="RND1" s="17"/>
      <c r="RNE1" s="17"/>
      <c r="RNF1" s="17"/>
      <c r="RNG1" s="17"/>
      <c r="RNH1" s="17"/>
      <c r="RNI1" s="17"/>
      <c r="RNJ1" s="17"/>
      <c r="RNK1" s="17"/>
      <c r="RNL1" s="17"/>
      <c r="RNM1" s="17"/>
      <c r="RNN1" s="17"/>
      <c r="RNO1" s="17"/>
      <c r="RNP1" s="17"/>
      <c r="RNQ1" s="17"/>
      <c r="RNR1" s="17"/>
      <c r="RNS1" s="17"/>
      <c r="RNT1" s="17"/>
      <c r="RNU1" s="17"/>
      <c r="RNV1" s="17"/>
      <c r="RNW1" s="17"/>
      <c r="RNX1" s="17"/>
      <c r="RNY1" s="17"/>
      <c r="RNZ1" s="17"/>
      <c r="ROA1" s="17"/>
      <c r="ROB1" s="17"/>
      <c r="ROC1" s="17"/>
      <c r="ROD1" s="17"/>
      <c r="ROE1" s="17"/>
      <c r="ROF1" s="17"/>
      <c r="ROG1" s="17"/>
      <c r="ROH1" s="17"/>
      <c r="ROI1" s="17"/>
      <c r="ROJ1" s="17"/>
      <c r="ROK1" s="17"/>
      <c r="ROL1" s="17"/>
      <c r="ROM1" s="17"/>
      <c r="RON1" s="17"/>
      <c r="ROO1" s="17"/>
      <c r="ROP1" s="17"/>
      <c r="ROQ1" s="17"/>
      <c r="ROR1" s="17"/>
      <c r="ROS1" s="17"/>
      <c r="ROT1" s="17"/>
      <c r="ROU1" s="17"/>
      <c r="ROV1" s="17"/>
      <c r="ROW1" s="17"/>
      <c r="ROX1" s="17"/>
      <c r="ROY1" s="17"/>
      <c r="ROZ1" s="17"/>
      <c r="RPA1" s="17"/>
      <c r="RPB1" s="17"/>
      <c r="RPC1" s="17"/>
      <c r="RPD1" s="17"/>
      <c r="RPE1" s="17"/>
      <c r="RPF1" s="17"/>
      <c r="RPG1" s="17"/>
      <c r="RPH1" s="17"/>
      <c r="RPI1" s="17"/>
      <c r="RPJ1" s="17"/>
      <c r="RPK1" s="17"/>
      <c r="RPL1" s="17"/>
      <c r="RPM1" s="17"/>
      <c r="RPN1" s="17"/>
      <c r="RPO1" s="17"/>
      <c r="RPP1" s="17"/>
      <c r="RPQ1" s="17"/>
      <c r="RPR1" s="17"/>
      <c r="RPS1" s="17"/>
      <c r="RPT1" s="17"/>
      <c r="RPU1" s="17"/>
      <c r="RPV1" s="17"/>
      <c r="RPW1" s="17"/>
      <c r="RPX1" s="17"/>
      <c r="RPY1" s="17"/>
      <c r="RPZ1" s="17"/>
      <c r="RQA1" s="17"/>
      <c r="RQB1" s="17"/>
      <c r="RQC1" s="17"/>
      <c r="RQD1" s="17"/>
      <c r="RQE1" s="17"/>
      <c r="RQF1" s="17"/>
      <c r="RQG1" s="17"/>
      <c r="RQH1" s="17"/>
      <c r="RQI1" s="17"/>
      <c r="RQJ1" s="17"/>
      <c r="RQK1" s="17"/>
      <c r="RQL1" s="17"/>
      <c r="RQM1" s="17"/>
      <c r="RQN1" s="17"/>
      <c r="RQO1" s="17"/>
      <c r="RQP1" s="17"/>
      <c r="RQQ1" s="17"/>
      <c r="RQR1" s="17"/>
      <c r="RQS1" s="17"/>
      <c r="RQT1" s="17"/>
      <c r="RQU1" s="17"/>
      <c r="RQV1" s="17"/>
      <c r="RQW1" s="17"/>
      <c r="RQX1" s="17"/>
      <c r="RQY1" s="17"/>
      <c r="RQZ1" s="17"/>
      <c r="RRA1" s="17"/>
      <c r="RRB1" s="17"/>
      <c r="RRC1" s="17"/>
      <c r="RRD1" s="17"/>
      <c r="RRE1" s="17"/>
      <c r="RRF1" s="17"/>
      <c r="RRG1" s="17"/>
      <c r="RRH1" s="17"/>
      <c r="RRI1" s="17"/>
      <c r="RRJ1" s="17"/>
      <c r="RRK1" s="17"/>
      <c r="RRL1" s="17"/>
      <c r="RRM1" s="17"/>
      <c r="RRN1" s="17"/>
      <c r="RRO1" s="17"/>
      <c r="RRP1" s="17"/>
      <c r="RRQ1" s="17"/>
      <c r="RRR1" s="17"/>
      <c r="RRS1" s="17"/>
      <c r="RRT1" s="17"/>
      <c r="RRU1" s="17"/>
      <c r="RRV1" s="17"/>
      <c r="RRW1" s="17"/>
      <c r="RRX1" s="17"/>
      <c r="RRY1" s="17"/>
      <c r="RRZ1" s="17"/>
      <c r="RSA1" s="17"/>
      <c r="RSB1" s="17"/>
      <c r="RSC1" s="17"/>
      <c r="RSD1" s="17"/>
      <c r="RSE1" s="17"/>
      <c r="RSF1" s="17"/>
      <c r="RSG1" s="17"/>
      <c r="RSH1" s="17"/>
      <c r="RSI1" s="17"/>
      <c r="RSJ1" s="17"/>
      <c r="RSK1" s="17"/>
      <c r="RSL1" s="17"/>
      <c r="RSM1" s="17"/>
      <c r="RSN1" s="17"/>
      <c r="RSO1" s="17"/>
      <c r="RSP1" s="17"/>
      <c r="RSQ1" s="17"/>
      <c r="RSR1" s="17"/>
      <c r="RSS1" s="17"/>
      <c r="RST1" s="17"/>
      <c r="RSU1" s="17"/>
      <c r="RSV1" s="17"/>
      <c r="RSW1" s="17"/>
      <c r="RSX1" s="17"/>
      <c r="RSY1" s="17"/>
      <c r="RSZ1" s="17"/>
      <c r="RTA1" s="17"/>
      <c r="RTB1" s="17"/>
      <c r="RTC1" s="17"/>
      <c r="RTD1" s="17"/>
      <c r="RTE1" s="17"/>
      <c r="RTF1" s="17"/>
      <c r="RTG1" s="17"/>
      <c r="RTH1" s="17"/>
      <c r="RTI1" s="17"/>
      <c r="RTJ1" s="17"/>
      <c r="RTK1" s="17"/>
      <c r="RTL1" s="17"/>
      <c r="RTM1" s="17"/>
      <c r="RTN1" s="17"/>
      <c r="RTO1" s="17"/>
      <c r="RTP1" s="17"/>
      <c r="RTQ1" s="17"/>
      <c r="RTR1" s="17"/>
      <c r="RTS1" s="17"/>
      <c r="RTT1" s="17"/>
      <c r="RTU1" s="17"/>
      <c r="RTV1" s="17"/>
      <c r="RTW1" s="17"/>
      <c r="RTX1" s="17"/>
      <c r="RTY1" s="17"/>
      <c r="RTZ1" s="17"/>
      <c r="RUA1" s="17"/>
      <c r="RUB1" s="17"/>
      <c r="RUC1" s="17"/>
      <c r="RUD1" s="17"/>
      <c r="RUE1" s="17"/>
      <c r="RUF1" s="17"/>
      <c r="RUG1" s="17"/>
      <c r="RUH1" s="17"/>
      <c r="RUI1" s="17"/>
      <c r="RUJ1" s="17"/>
      <c r="RUK1" s="17"/>
      <c r="RUL1" s="17"/>
      <c r="RUM1" s="17"/>
      <c r="RUN1" s="17"/>
      <c r="RUO1" s="17"/>
      <c r="RUP1" s="17"/>
      <c r="RUQ1" s="17"/>
      <c r="RUR1" s="17"/>
      <c r="RUS1" s="17"/>
      <c r="RUT1" s="17"/>
      <c r="RUU1" s="17"/>
      <c r="RUV1" s="17"/>
      <c r="RUW1" s="17"/>
      <c r="RUX1" s="17"/>
      <c r="RUY1" s="17"/>
      <c r="RUZ1" s="17"/>
      <c r="RVA1" s="17"/>
      <c r="RVB1" s="17"/>
      <c r="RVC1" s="17"/>
      <c r="RVD1" s="17"/>
      <c r="RVE1" s="17"/>
      <c r="RVF1" s="17"/>
      <c r="RVG1" s="17"/>
      <c r="RVH1" s="17"/>
      <c r="RVI1" s="17"/>
      <c r="RVJ1" s="17"/>
      <c r="RVK1" s="17"/>
      <c r="RVL1" s="17"/>
      <c r="RVM1" s="17"/>
      <c r="RVN1" s="17"/>
      <c r="RVO1" s="17"/>
      <c r="RVP1" s="17"/>
      <c r="RVQ1" s="17"/>
      <c r="RVR1" s="17"/>
      <c r="RVS1" s="17"/>
      <c r="RVT1" s="17"/>
      <c r="RVU1" s="17"/>
      <c r="RVV1" s="17"/>
      <c r="RVW1" s="17"/>
      <c r="RVX1" s="17"/>
      <c r="RVY1" s="17"/>
      <c r="RVZ1" s="17"/>
      <c r="RWA1" s="17"/>
      <c r="RWB1" s="17"/>
      <c r="RWC1" s="17"/>
      <c r="RWD1" s="17"/>
      <c r="RWE1" s="17"/>
      <c r="RWF1" s="17"/>
      <c r="RWG1" s="17"/>
      <c r="RWH1" s="17"/>
      <c r="RWI1" s="17"/>
      <c r="RWJ1" s="17"/>
      <c r="RWK1" s="17"/>
      <c r="RWL1" s="17"/>
      <c r="RWM1" s="17"/>
      <c r="RWN1" s="17"/>
      <c r="RWO1" s="17"/>
      <c r="RWP1" s="17"/>
      <c r="RWQ1" s="17"/>
      <c r="RWR1" s="17"/>
      <c r="RWS1" s="17"/>
      <c r="RWT1" s="17"/>
      <c r="RWU1" s="17"/>
      <c r="RWV1" s="17"/>
      <c r="RWW1" s="17"/>
      <c r="RWX1" s="17"/>
      <c r="RWY1" s="17"/>
      <c r="RWZ1" s="17"/>
      <c r="RXA1" s="17"/>
      <c r="RXB1" s="17"/>
      <c r="RXC1" s="17"/>
      <c r="RXD1" s="17"/>
      <c r="RXE1" s="17"/>
      <c r="RXF1" s="17"/>
      <c r="RXG1" s="17"/>
      <c r="RXH1" s="17"/>
      <c r="RXI1" s="17"/>
      <c r="RXJ1" s="17"/>
      <c r="RXK1" s="17"/>
      <c r="RXL1" s="17"/>
      <c r="RXM1" s="17"/>
      <c r="RXN1" s="17"/>
      <c r="RXO1" s="17"/>
      <c r="RXP1" s="17"/>
      <c r="RXQ1" s="17"/>
      <c r="RXR1" s="17"/>
      <c r="RXS1" s="17"/>
      <c r="RXT1" s="17"/>
      <c r="RXU1" s="17"/>
      <c r="RXV1" s="17"/>
      <c r="RXW1" s="17"/>
      <c r="RXX1" s="17"/>
      <c r="RXY1" s="17"/>
      <c r="RXZ1" s="17"/>
      <c r="RYA1" s="17"/>
      <c r="RYB1" s="17"/>
      <c r="RYC1" s="17"/>
      <c r="RYD1" s="17"/>
      <c r="RYE1" s="17"/>
      <c r="RYF1" s="17"/>
      <c r="RYG1" s="17"/>
      <c r="RYH1" s="17"/>
      <c r="RYI1" s="17"/>
      <c r="RYJ1" s="17"/>
      <c r="RYK1" s="17"/>
      <c r="RYL1" s="17"/>
      <c r="RYM1" s="17"/>
      <c r="RYN1" s="17"/>
      <c r="RYO1" s="17"/>
      <c r="RYP1" s="17"/>
      <c r="RYQ1" s="17"/>
      <c r="RYR1" s="17"/>
      <c r="RYS1" s="17"/>
      <c r="RYT1" s="17"/>
      <c r="RYU1" s="17"/>
      <c r="RYV1" s="17"/>
      <c r="RYW1" s="17"/>
      <c r="RYX1" s="17"/>
      <c r="RYY1" s="17"/>
      <c r="RYZ1" s="17"/>
      <c r="RZA1" s="17"/>
      <c r="RZB1" s="17"/>
      <c r="RZC1" s="17"/>
      <c r="RZD1" s="17"/>
      <c r="RZE1" s="17"/>
      <c r="RZF1" s="17"/>
      <c r="RZG1" s="17"/>
      <c r="RZH1" s="17"/>
      <c r="RZI1" s="17"/>
      <c r="RZJ1" s="17"/>
      <c r="RZK1" s="17"/>
      <c r="RZL1" s="17"/>
      <c r="RZM1" s="17"/>
      <c r="RZN1" s="17"/>
      <c r="RZO1" s="17"/>
      <c r="RZP1" s="17"/>
      <c r="RZQ1" s="17"/>
      <c r="RZR1" s="17"/>
      <c r="RZS1" s="17"/>
      <c r="RZT1" s="17"/>
      <c r="RZU1" s="17"/>
      <c r="RZV1" s="17"/>
      <c r="RZW1" s="17"/>
      <c r="RZX1" s="17"/>
      <c r="RZY1" s="17"/>
      <c r="RZZ1" s="17"/>
      <c r="SAA1" s="17"/>
      <c r="SAB1" s="17"/>
      <c r="SAC1" s="17"/>
      <c r="SAD1" s="17"/>
      <c r="SAE1" s="17"/>
      <c r="SAF1" s="17"/>
      <c r="SAG1" s="17"/>
      <c r="SAH1" s="17"/>
      <c r="SAI1" s="17"/>
      <c r="SAJ1" s="17"/>
      <c r="SAK1" s="17"/>
      <c r="SAL1" s="17"/>
      <c r="SAM1" s="17"/>
      <c r="SAN1" s="17"/>
      <c r="SAO1" s="17"/>
      <c r="SAP1" s="17"/>
      <c r="SAQ1" s="17"/>
      <c r="SAR1" s="17"/>
      <c r="SAS1" s="17"/>
      <c r="SAT1" s="17"/>
      <c r="SAU1" s="17"/>
      <c r="SAV1" s="17"/>
      <c r="SAW1" s="17"/>
      <c r="SAX1" s="17"/>
      <c r="SAY1" s="17"/>
      <c r="SAZ1" s="17"/>
      <c r="SBA1" s="17"/>
      <c r="SBB1" s="17"/>
      <c r="SBC1" s="17"/>
      <c r="SBD1" s="17"/>
      <c r="SBE1" s="17"/>
      <c r="SBF1" s="17"/>
      <c r="SBG1" s="17"/>
      <c r="SBH1" s="17"/>
      <c r="SBI1" s="17"/>
      <c r="SBJ1" s="17"/>
      <c r="SBK1" s="17"/>
      <c r="SBL1" s="17"/>
      <c r="SBM1" s="17"/>
      <c r="SBN1" s="17"/>
      <c r="SBO1" s="17"/>
      <c r="SBP1" s="17"/>
      <c r="SBQ1" s="17"/>
      <c r="SBR1" s="17"/>
      <c r="SBS1" s="17"/>
      <c r="SBT1" s="17"/>
      <c r="SBU1" s="17"/>
      <c r="SBV1" s="17"/>
      <c r="SBW1" s="17"/>
      <c r="SBX1" s="17"/>
      <c r="SBY1" s="17"/>
      <c r="SBZ1" s="17"/>
      <c r="SCA1" s="17"/>
      <c r="SCB1" s="17"/>
      <c r="SCC1" s="17"/>
      <c r="SCD1" s="17"/>
      <c r="SCE1" s="17"/>
      <c r="SCF1" s="17"/>
      <c r="SCG1" s="17"/>
      <c r="SCH1" s="17"/>
      <c r="SCI1" s="17"/>
      <c r="SCJ1" s="17"/>
      <c r="SCK1" s="17"/>
      <c r="SCL1" s="17"/>
      <c r="SCM1" s="17"/>
      <c r="SCN1" s="17"/>
      <c r="SCO1" s="17"/>
      <c r="SCP1" s="17"/>
      <c r="SCQ1" s="17"/>
      <c r="SCR1" s="17"/>
      <c r="SCS1" s="17"/>
      <c r="SCT1" s="17"/>
      <c r="SCU1" s="17"/>
      <c r="SCV1" s="17"/>
      <c r="SCW1" s="17"/>
      <c r="SCX1" s="17"/>
      <c r="SCY1" s="17"/>
      <c r="SCZ1" s="17"/>
      <c r="SDA1" s="17"/>
      <c r="SDB1" s="17"/>
      <c r="SDC1" s="17"/>
      <c r="SDD1" s="17"/>
      <c r="SDE1" s="17"/>
      <c r="SDF1" s="17"/>
      <c r="SDG1" s="17"/>
      <c r="SDH1" s="17"/>
      <c r="SDI1" s="17"/>
      <c r="SDJ1" s="17"/>
      <c r="SDK1" s="17"/>
      <c r="SDL1" s="17"/>
      <c r="SDM1" s="17"/>
      <c r="SDN1" s="17"/>
      <c r="SDO1" s="17"/>
      <c r="SDP1" s="17"/>
      <c r="SDQ1" s="17"/>
      <c r="SDR1" s="17"/>
      <c r="SDS1" s="17"/>
      <c r="SDT1" s="17"/>
      <c r="SDU1" s="17"/>
      <c r="SDV1" s="17"/>
      <c r="SDW1" s="17"/>
      <c r="SDX1" s="17"/>
      <c r="SDY1" s="17"/>
      <c r="SDZ1" s="17"/>
      <c r="SEA1" s="17"/>
      <c r="SEB1" s="17"/>
      <c r="SEC1" s="17"/>
      <c r="SED1" s="17"/>
      <c r="SEE1" s="17"/>
      <c r="SEF1" s="17"/>
      <c r="SEG1" s="17"/>
      <c r="SEH1" s="17"/>
      <c r="SEI1" s="17"/>
      <c r="SEJ1" s="17"/>
      <c r="SEK1" s="17"/>
      <c r="SEL1" s="17"/>
      <c r="SEM1" s="17"/>
      <c r="SEN1" s="17"/>
      <c r="SEO1" s="17"/>
      <c r="SEP1" s="17"/>
      <c r="SEQ1" s="17"/>
      <c r="SER1" s="17"/>
      <c r="SES1" s="17"/>
      <c r="SET1" s="17"/>
      <c r="SEU1" s="17"/>
      <c r="SEV1" s="17"/>
      <c r="SEW1" s="17"/>
      <c r="SEX1" s="17"/>
      <c r="SEY1" s="17"/>
      <c r="SEZ1" s="17"/>
      <c r="SFA1" s="17"/>
      <c r="SFB1" s="17"/>
      <c r="SFC1" s="17"/>
      <c r="SFD1" s="17"/>
      <c r="SFE1" s="17"/>
      <c r="SFF1" s="17"/>
      <c r="SFG1" s="17"/>
      <c r="SFH1" s="17"/>
      <c r="SFI1" s="17"/>
      <c r="SFJ1" s="17"/>
      <c r="SFK1" s="17"/>
      <c r="SFL1" s="17"/>
      <c r="SFM1" s="17"/>
      <c r="SFN1" s="17"/>
      <c r="SFO1" s="17"/>
      <c r="SFP1" s="17"/>
      <c r="SFQ1" s="17"/>
      <c r="SFR1" s="17"/>
      <c r="SFS1" s="17"/>
      <c r="SFT1" s="17"/>
      <c r="SFU1" s="17"/>
      <c r="SFV1" s="17"/>
      <c r="SFW1" s="17"/>
      <c r="SFX1" s="17"/>
      <c r="SFY1" s="17"/>
      <c r="SFZ1" s="17"/>
      <c r="SGA1" s="17"/>
      <c r="SGB1" s="17"/>
      <c r="SGC1" s="17"/>
      <c r="SGD1" s="17"/>
      <c r="SGE1" s="17"/>
      <c r="SGF1" s="17"/>
      <c r="SGG1" s="17"/>
      <c r="SGH1" s="17"/>
      <c r="SGI1" s="17"/>
      <c r="SGJ1" s="17"/>
      <c r="SGK1" s="17"/>
      <c r="SGL1" s="17"/>
      <c r="SGM1" s="17"/>
      <c r="SGN1" s="17"/>
      <c r="SGO1" s="17"/>
      <c r="SGP1" s="17"/>
      <c r="SGQ1" s="17"/>
      <c r="SGR1" s="17"/>
      <c r="SGS1" s="17"/>
      <c r="SGT1" s="17"/>
      <c r="SGU1" s="17"/>
      <c r="SGV1" s="17"/>
      <c r="SGW1" s="17"/>
      <c r="SGX1" s="17"/>
      <c r="SGY1" s="17"/>
      <c r="SGZ1" s="17"/>
      <c r="SHA1" s="17"/>
      <c r="SHB1" s="17"/>
      <c r="SHC1" s="17"/>
      <c r="SHD1" s="17"/>
      <c r="SHE1" s="17"/>
      <c r="SHF1" s="17"/>
      <c r="SHG1" s="17"/>
      <c r="SHH1" s="17"/>
      <c r="SHI1" s="17"/>
      <c r="SHJ1" s="17"/>
      <c r="SHK1" s="17"/>
      <c r="SHL1" s="17"/>
      <c r="SHM1" s="17"/>
      <c r="SHN1" s="17"/>
      <c r="SHO1" s="17"/>
      <c r="SHP1" s="17"/>
      <c r="SHQ1" s="17"/>
      <c r="SHR1" s="17"/>
      <c r="SHS1" s="17"/>
      <c r="SHT1" s="17"/>
      <c r="SHU1" s="17"/>
      <c r="SHV1" s="17"/>
      <c r="SHW1" s="17"/>
      <c r="SHX1" s="17"/>
      <c r="SHY1" s="17"/>
      <c r="SHZ1" s="17"/>
      <c r="SIA1" s="17"/>
      <c r="SIB1" s="17"/>
      <c r="SIC1" s="17"/>
      <c r="SID1" s="17"/>
      <c r="SIE1" s="17"/>
      <c r="SIF1" s="17"/>
      <c r="SIG1" s="17"/>
      <c r="SIH1" s="17"/>
      <c r="SII1" s="17"/>
      <c r="SIJ1" s="17"/>
      <c r="SIK1" s="17"/>
      <c r="SIL1" s="17"/>
      <c r="SIM1" s="17"/>
      <c r="SIN1" s="17"/>
      <c r="SIO1" s="17"/>
      <c r="SIP1" s="17"/>
      <c r="SIQ1" s="17"/>
      <c r="SIR1" s="17"/>
      <c r="SIS1" s="17"/>
      <c r="SIT1" s="17"/>
      <c r="SIU1" s="17"/>
      <c r="SIV1" s="17"/>
      <c r="SIW1" s="17"/>
      <c r="SIX1" s="17"/>
      <c r="SIY1" s="17"/>
      <c r="SIZ1" s="17"/>
      <c r="SJA1" s="17"/>
      <c r="SJB1" s="17"/>
      <c r="SJC1" s="17"/>
      <c r="SJD1" s="17"/>
      <c r="SJE1" s="17"/>
      <c r="SJF1" s="17"/>
      <c r="SJG1" s="17"/>
      <c r="SJH1" s="17"/>
      <c r="SJI1" s="17"/>
      <c r="SJJ1" s="17"/>
      <c r="SJK1" s="17"/>
      <c r="SJL1" s="17"/>
      <c r="SJM1" s="17"/>
      <c r="SJN1" s="17"/>
      <c r="SJO1" s="17"/>
      <c r="SJP1" s="17"/>
      <c r="SJQ1" s="17"/>
      <c r="SJR1" s="17"/>
      <c r="SJS1" s="17"/>
      <c r="SJT1" s="17"/>
      <c r="SJU1" s="17"/>
      <c r="SJV1" s="17"/>
      <c r="SJW1" s="17"/>
      <c r="SJX1" s="17"/>
      <c r="SJY1" s="17"/>
      <c r="SJZ1" s="17"/>
      <c r="SKA1" s="17"/>
      <c r="SKB1" s="17"/>
      <c r="SKC1" s="17"/>
      <c r="SKD1" s="17"/>
      <c r="SKE1" s="17"/>
      <c r="SKF1" s="17"/>
      <c r="SKG1" s="17"/>
      <c r="SKH1" s="17"/>
      <c r="SKI1" s="17"/>
      <c r="SKJ1" s="17"/>
      <c r="SKK1" s="17"/>
      <c r="SKL1" s="17"/>
      <c r="SKM1" s="17"/>
      <c r="SKN1" s="17"/>
      <c r="SKO1" s="17"/>
      <c r="SKP1" s="17"/>
      <c r="SKQ1" s="17"/>
      <c r="SKR1" s="17"/>
      <c r="SKS1" s="17"/>
      <c r="SKT1" s="17"/>
      <c r="SKU1" s="17"/>
      <c r="SKV1" s="17"/>
      <c r="SKW1" s="17"/>
      <c r="SKX1" s="17"/>
      <c r="SKY1" s="17"/>
      <c r="SKZ1" s="17"/>
      <c r="SLA1" s="17"/>
      <c r="SLB1" s="17"/>
      <c r="SLC1" s="17"/>
      <c r="SLD1" s="17"/>
      <c r="SLE1" s="17"/>
      <c r="SLF1" s="17"/>
      <c r="SLG1" s="17"/>
      <c r="SLH1" s="17"/>
      <c r="SLI1" s="17"/>
      <c r="SLJ1" s="17"/>
      <c r="SLK1" s="17"/>
      <c r="SLL1" s="17"/>
      <c r="SLM1" s="17"/>
      <c r="SLN1" s="17"/>
      <c r="SLO1" s="17"/>
      <c r="SLP1" s="17"/>
      <c r="SLQ1" s="17"/>
      <c r="SLR1" s="17"/>
      <c r="SLS1" s="17"/>
      <c r="SLT1" s="17"/>
      <c r="SLU1" s="17"/>
      <c r="SLV1" s="17"/>
      <c r="SLW1" s="17"/>
      <c r="SLX1" s="17"/>
      <c r="SLY1" s="17"/>
      <c r="SLZ1" s="17"/>
      <c r="SMA1" s="17"/>
      <c r="SMB1" s="17"/>
      <c r="SMC1" s="17"/>
      <c r="SMD1" s="17"/>
      <c r="SME1" s="17"/>
      <c r="SMF1" s="17"/>
      <c r="SMG1" s="17"/>
      <c r="SMH1" s="17"/>
      <c r="SMI1" s="17"/>
      <c r="SMJ1" s="17"/>
      <c r="SMK1" s="17"/>
      <c r="SML1" s="17"/>
      <c r="SMM1" s="17"/>
      <c r="SMN1" s="17"/>
      <c r="SMO1" s="17"/>
      <c r="SMP1" s="17"/>
      <c r="SMQ1" s="17"/>
      <c r="SMR1" s="17"/>
      <c r="SMS1" s="17"/>
      <c r="SMT1" s="17"/>
      <c r="SMU1" s="17"/>
      <c r="SMV1" s="17"/>
      <c r="SMW1" s="17"/>
      <c r="SMX1" s="17"/>
      <c r="SMY1" s="17"/>
      <c r="SMZ1" s="17"/>
      <c r="SNA1" s="17"/>
      <c r="SNB1" s="17"/>
      <c r="SNC1" s="17"/>
      <c r="SND1" s="17"/>
      <c r="SNE1" s="17"/>
      <c r="SNF1" s="17"/>
      <c r="SNG1" s="17"/>
      <c r="SNH1" s="17"/>
      <c r="SNI1" s="17"/>
      <c r="SNJ1" s="17"/>
      <c r="SNK1" s="17"/>
      <c r="SNL1" s="17"/>
      <c r="SNM1" s="17"/>
      <c r="SNN1" s="17"/>
      <c r="SNO1" s="17"/>
      <c r="SNP1" s="17"/>
      <c r="SNQ1" s="17"/>
      <c r="SNR1" s="17"/>
      <c r="SNS1" s="17"/>
      <c r="SNT1" s="17"/>
      <c r="SNU1" s="17"/>
      <c r="SNV1" s="17"/>
      <c r="SNW1" s="17"/>
      <c r="SNX1" s="17"/>
      <c r="SNY1" s="17"/>
      <c r="SNZ1" s="17"/>
      <c r="SOA1" s="17"/>
      <c r="SOB1" s="17"/>
      <c r="SOC1" s="17"/>
      <c r="SOD1" s="17"/>
      <c r="SOE1" s="17"/>
      <c r="SOF1" s="17"/>
      <c r="SOG1" s="17"/>
      <c r="SOH1" s="17"/>
      <c r="SOI1" s="17"/>
      <c r="SOJ1" s="17"/>
      <c r="SOK1" s="17"/>
      <c r="SOL1" s="17"/>
      <c r="SOM1" s="17"/>
      <c r="SON1" s="17"/>
      <c r="SOO1" s="17"/>
      <c r="SOP1" s="17"/>
      <c r="SOQ1" s="17"/>
      <c r="SOR1" s="17"/>
      <c r="SOS1" s="17"/>
      <c r="SOT1" s="17"/>
      <c r="SOU1" s="17"/>
      <c r="SOV1" s="17"/>
      <c r="SOW1" s="17"/>
      <c r="SOX1" s="17"/>
      <c r="SOY1" s="17"/>
      <c r="SOZ1" s="17"/>
      <c r="SPA1" s="17"/>
      <c r="SPB1" s="17"/>
      <c r="SPC1" s="17"/>
      <c r="SPD1" s="17"/>
      <c r="SPE1" s="17"/>
      <c r="SPF1" s="17"/>
      <c r="SPG1" s="17"/>
      <c r="SPH1" s="17"/>
      <c r="SPI1" s="17"/>
      <c r="SPJ1" s="17"/>
      <c r="SPK1" s="17"/>
      <c r="SPL1" s="17"/>
      <c r="SPM1" s="17"/>
      <c r="SPN1" s="17"/>
      <c r="SPO1" s="17"/>
      <c r="SPP1" s="17"/>
      <c r="SPQ1" s="17"/>
      <c r="SPR1" s="17"/>
      <c r="SPS1" s="17"/>
      <c r="SPT1" s="17"/>
      <c r="SPU1" s="17"/>
      <c r="SPV1" s="17"/>
      <c r="SPW1" s="17"/>
      <c r="SPX1" s="17"/>
      <c r="SPY1" s="17"/>
      <c r="SPZ1" s="17"/>
      <c r="SQA1" s="17"/>
      <c r="SQB1" s="17"/>
      <c r="SQC1" s="17"/>
      <c r="SQD1" s="17"/>
      <c r="SQE1" s="17"/>
      <c r="SQF1" s="17"/>
      <c r="SQG1" s="17"/>
      <c r="SQH1" s="17"/>
      <c r="SQI1" s="17"/>
      <c r="SQJ1" s="17"/>
      <c r="SQK1" s="17"/>
      <c r="SQL1" s="17"/>
      <c r="SQM1" s="17"/>
      <c r="SQN1" s="17"/>
      <c r="SQO1" s="17"/>
      <c r="SQP1" s="17"/>
      <c r="SQQ1" s="17"/>
      <c r="SQR1" s="17"/>
      <c r="SQS1" s="17"/>
      <c r="SQT1" s="17"/>
      <c r="SQU1" s="17"/>
      <c r="SQV1" s="17"/>
      <c r="SQW1" s="17"/>
      <c r="SQX1" s="17"/>
      <c r="SQY1" s="17"/>
      <c r="SQZ1" s="17"/>
      <c r="SRA1" s="17"/>
      <c r="SRB1" s="17"/>
      <c r="SRC1" s="17"/>
      <c r="SRD1" s="17"/>
      <c r="SRE1" s="17"/>
      <c r="SRF1" s="17"/>
      <c r="SRG1" s="17"/>
      <c r="SRH1" s="17"/>
      <c r="SRI1" s="17"/>
      <c r="SRJ1" s="17"/>
      <c r="SRK1" s="17"/>
      <c r="SRL1" s="17"/>
      <c r="SRM1" s="17"/>
      <c r="SRN1" s="17"/>
      <c r="SRO1" s="17"/>
      <c r="SRP1" s="17"/>
      <c r="SRQ1" s="17"/>
      <c r="SRR1" s="17"/>
      <c r="SRS1" s="17"/>
      <c r="SRT1" s="17"/>
      <c r="SRU1" s="17"/>
      <c r="SRV1" s="17"/>
      <c r="SRW1" s="17"/>
      <c r="SRX1" s="17"/>
      <c r="SRY1" s="17"/>
      <c r="SRZ1" s="17"/>
      <c r="SSA1" s="17"/>
      <c r="SSB1" s="17"/>
      <c r="SSC1" s="17"/>
      <c r="SSD1" s="17"/>
      <c r="SSE1" s="17"/>
      <c r="SSF1" s="17"/>
      <c r="SSG1" s="17"/>
      <c r="SSH1" s="17"/>
      <c r="SSI1" s="17"/>
      <c r="SSJ1" s="17"/>
      <c r="SSK1" s="17"/>
      <c r="SSL1" s="17"/>
      <c r="SSM1" s="17"/>
      <c r="SSN1" s="17"/>
      <c r="SSO1" s="17"/>
      <c r="SSP1" s="17"/>
      <c r="SSQ1" s="17"/>
      <c r="SSR1" s="17"/>
      <c r="SSS1" s="17"/>
      <c r="SST1" s="17"/>
      <c r="SSU1" s="17"/>
      <c r="SSV1" s="17"/>
      <c r="SSW1" s="17"/>
      <c r="SSX1" s="17"/>
      <c r="SSY1" s="17"/>
      <c r="SSZ1" s="17"/>
      <c r="STA1" s="17"/>
      <c r="STB1" s="17"/>
      <c r="STC1" s="17"/>
      <c r="STD1" s="17"/>
      <c r="STE1" s="17"/>
      <c r="STF1" s="17"/>
      <c r="STG1" s="17"/>
      <c r="STH1" s="17"/>
      <c r="STI1" s="17"/>
      <c r="STJ1" s="17"/>
      <c r="STK1" s="17"/>
      <c r="STL1" s="17"/>
      <c r="STM1" s="17"/>
      <c r="STN1" s="17"/>
      <c r="STO1" s="17"/>
      <c r="STP1" s="17"/>
      <c r="STQ1" s="17"/>
      <c r="STR1" s="17"/>
      <c r="STS1" s="17"/>
      <c r="STT1" s="17"/>
      <c r="STU1" s="17"/>
      <c r="STV1" s="17"/>
      <c r="STW1" s="17"/>
      <c r="STX1" s="17"/>
      <c r="STY1" s="17"/>
      <c r="STZ1" s="17"/>
      <c r="SUA1" s="17"/>
      <c r="SUB1" s="17"/>
      <c r="SUC1" s="17"/>
      <c r="SUD1" s="17"/>
      <c r="SUE1" s="17"/>
      <c r="SUF1" s="17"/>
      <c r="SUG1" s="17"/>
      <c r="SUH1" s="17"/>
      <c r="SUI1" s="17"/>
      <c r="SUJ1" s="17"/>
      <c r="SUK1" s="17"/>
      <c r="SUL1" s="17"/>
      <c r="SUM1" s="17"/>
      <c r="SUN1" s="17"/>
      <c r="SUO1" s="17"/>
      <c r="SUP1" s="17"/>
      <c r="SUQ1" s="17"/>
      <c r="SUR1" s="17"/>
      <c r="SUS1" s="17"/>
      <c r="SUT1" s="17"/>
      <c r="SUU1" s="17"/>
      <c r="SUV1" s="17"/>
      <c r="SUW1" s="17"/>
      <c r="SUX1" s="17"/>
      <c r="SUY1" s="17"/>
      <c r="SUZ1" s="17"/>
      <c r="SVA1" s="17"/>
      <c r="SVB1" s="17"/>
      <c r="SVC1" s="17"/>
      <c r="SVD1" s="17"/>
      <c r="SVE1" s="17"/>
      <c r="SVF1" s="17"/>
      <c r="SVG1" s="17"/>
      <c r="SVH1" s="17"/>
      <c r="SVI1" s="17"/>
      <c r="SVJ1" s="17"/>
      <c r="SVK1" s="17"/>
      <c r="SVL1" s="17"/>
      <c r="SVM1" s="17"/>
      <c r="SVN1" s="17"/>
      <c r="SVO1" s="17"/>
      <c r="SVP1" s="17"/>
      <c r="SVQ1" s="17"/>
      <c r="SVR1" s="17"/>
      <c r="SVS1" s="17"/>
      <c r="SVT1" s="17"/>
      <c r="SVU1" s="17"/>
      <c r="SVV1" s="17"/>
      <c r="SVW1" s="17"/>
      <c r="SVX1" s="17"/>
      <c r="SVY1" s="17"/>
      <c r="SVZ1" s="17"/>
      <c r="SWA1" s="17"/>
      <c r="SWB1" s="17"/>
      <c r="SWC1" s="17"/>
      <c r="SWD1" s="17"/>
      <c r="SWE1" s="17"/>
      <c r="SWF1" s="17"/>
      <c r="SWG1" s="17"/>
      <c r="SWH1" s="17"/>
      <c r="SWI1" s="17"/>
      <c r="SWJ1" s="17"/>
      <c r="SWK1" s="17"/>
      <c r="SWL1" s="17"/>
      <c r="SWM1" s="17"/>
      <c r="SWN1" s="17"/>
      <c r="SWO1" s="17"/>
      <c r="SWP1" s="17"/>
      <c r="SWQ1" s="17"/>
      <c r="SWR1" s="17"/>
      <c r="SWS1" s="17"/>
      <c r="SWT1" s="17"/>
      <c r="SWU1" s="17"/>
      <c r="SWV1" s="17"/>
      <c r="SWW1" s="17"/>
      <c r="SWX1" s="17"/>
      <c r="SWY1" s="17"/>
      <c r="SWZ1" s="17"/>
      <c r="SXA1" s="17"/>
      <c r="SXB1" s="17"/>
      <c r="SXC1" s="17"/>
      <c r="SXD1" s="17"/>
      <c r="SXE1" s="17"/>
      <c r="SXF1" s="17"/>
      <c r="SXG1" s="17"/>
      <c r="SXH1" s="17"/>
      <c r="SXI1" s="17"/>
      <c r="SXJ1" s="17"/>
      <c r="SXK1" s="17"/>
      <c r="SXL1" s="17"/>
      <c r="SXM1" s="17"/>
      <c r="SXN1" s="17"/>
      <c r="SXO1" s="17"/>
      <c r="SXP1" s="17"/>
      <c r="SXQ1" s="17"/>
      <c r="SXR1" s="17"/>
      <c r="SXS1" s="17"/>
      <c r="SXT1" s="17"/>
      <c r="SXU1" s="17"/>
      <c r="SXV1" s="17"/>
      <c r="SXW1" s="17"/>
      <c r="SXX1" s="17"/>
      <c r="SXY1" s="17"/>
      <c r="SXZ1" s="17"/>
      <c r="SYA1" s="17"/>
      <c r="SYB1" s="17"/>
      <c r="SYC1" s="17"/>
      <c r="SYD1" s="17"/>
      <c r="SYE1" s="17"/>
      <c r="SYF1" s="17"/>
      <c r="SYG1" s="17"/>
      <c r="SYH1" s="17"/>
      <c r="SYI1" s="17"/>
      <c r="SYJ1" s="17"/>
      <c r="SYK1" s="17"/>
      <c r="SYL1" s="17"/>
      <c r="SYM1" s="17"/>
      <c r="SYN1" s="17"/>
      <c r="SYO1" s="17"/>
      <c r="SYP1" s="17"/>
      <c r="SYQ1" s="17"/>
      <c r="SYR1" s="17"/>
      <c r="SYS1" s="17"/>
      <c r="SYT1" s="17"/>
      <c r="SYU1" s="17"/>
      <c r="SYV1" s="17"/>
      <c r="SYW1" s="17"/>
      <c r="SYX1" s="17"/>
      <c r="SYY1" s="17"/>
      <c r="SYZ1" s="17"/>
      <c r="SZA1" s="17"/>
      <c r="SZB1" s="17"/>
      <c r="SZC1" s="17"/>
      <c r="SZD1" s="17"/>
      <c r="SZE1" s="17"/>
      <c r="SZF1" s="17"/>
      <c r="SZG1" s="17"/>
      <c r="SZH1" s="17"/>
      <c r="SZI1" s="17"/>
      <c r="SZJ1" s="17"/>
      <c r="SZK1" s="17"/>
      <c r="SZL1" s="17"/>
      <c r="SZM1" s="17"/>
      <c r="SZN1" s="17"/>
      <c r="SZO1" s="17"/>
      <c r="SZP1" s="17"/>
      <c r="SZQ1" s="17"/>
      <c r="SZR1" s="17"/>
      <c r="SZS1" s="17"/>
      <c r="SZT1" s="17"/>
      <c r="SZU1" s="17"/>
      <c r="SZV1" s="17"/>
      <c r="SZW1" s="17"/>
      <c r="SZX1" s="17"/>
      <c r="SZY1" s="17"/>
      <c r="SZZ1" s="17"/>
      <c r="TAA1" s="17"/>
      <c r="TAB1" s="17"/>
      <c r="TAC1" s="17"/>
      <c r="TAD1" s="17"/>
      <c r="TAE1" s="17"/>
      <c r="TAF1" s="17"/>
      <c r="TAG1" s="17"/>
      <c r="TAH1" s="17"/>
      <c r="TAI1" s="17"/>
      <c r="TAJ1" s="17"/>
      <c r="TAK1" s="17"/>
      <c r="TAL1" s="17"/>
      <c r="TAM1" s="17"/>
      <c r="TAN1" s="17"/>
      <c r="TAO1" s="17"/>
      <c r="TAP1" s="17"/>
      <c r="TAQ1" s="17"/>
      <c r="TAR1" s="17"/>
      <c r="TAS1" s="17"/>
      <c r="TAT1" s="17"/>
      <c r="TAU1" s="17"/>
      <c r="TAV1" s="17"/>
      <c r="TAW1" s="17"/>
      <c r="TAX1" s="17"/>
      <c r="TAY1" s="17"/>
      <c r="TAZ1" s="17"/>
      <c r="TBA1" s="17"/>
      <c r="TBB1" s="17"/>
      <c r="TBC1" s="17"/>
      <c r="TBD1" s="17"/>
      <c r="TBE1" s="17"/>
      <c r="TBF1" s="17"/>
      <c r="TBG1" s="17"/>
      <c r="TBH1" s="17"/>
      <c r="TBI1" s="17"/>
      <c r="TBJ1" s="17"/>
      <c r="TBK1" s="17"/>
      <c r="TBL1" s="17"/>
      <c r="TBM1" s="17"/>
      <c r="TBN1" s="17"/>
      <c r="TBO1" s="17"/>
      <c r="TBP1" s="17"/>
      <c r="TBQ1" s="17"/>
      <c r="TBR1" s="17"/>
      <c r="TBS1" s="17"/>
      <c r="TBT1" s="17"/>
      <c r="TBU1" s="17"/>
      <c r="TBV1" s="17"/>
      <c r="TBW1" s="17"/>
      <c r="TBX1" s="17"/>
      <c r="TBY1" s="17"/>
      <c r="TBZ1" s="17"/>
      <c r="TCA1" s="17"/>
      <c r="TCB1" s="17"/>
      <c r="TCC1" s="17"/>
      <c r="TCD1" s="17"/>
      <c r="TCE1" s="17"/>
      <c r="TCF1" s="17"/>
      <c r="TCG1" s="17"/>
      <c r="TCH1" s="17"/>
      <c r="TCI1" s="17"/>
      <c r="TCJ1" s="17"/>
      <c r="TCK1" s="17"/>
      <c r="TCL1" s="17"/>
      <c r="TCM1" s="17"/>
      <c r="TCN1" s="17"/>
      <c r="TCO1" s="17"/>
      <c r="TCP1" s="17"/>
      <c r="TCQ1" s="17"/>
      <c r="TCR1" s="17"/>
      <c r="TCS1" s="17"/>
      <c r="TCT1" s="17"/>
      <c r="TCU1" s="17"/>
      <c r="TCV1" s="17"/>
      <c r="TCW1" s="17"/>
      <c r="TCX1" s="17"/>
      <c r="TCY1" s="17"/>
      <c r="TCZ1" s="17"/>
      <c r="TDA1" s="17"/>
      <c r="TDB1" s="17"/>
      <c r="TDC1" s="17"/>
      <c r="TDD1" s="17"/>
      <c r="TDE1" s="17"/>
      <c r="TDF1" s="17"/>
      <c r="TDG1" s="17"/>
      <c r="TDH1" s="17"/>
      <c r="TDI1" s="17"/>
      <c r="TDJ1" s="17"/>
      <c r="TDK1" s="17"/>
      <c r="TDL1" s="17"/>
      <c r="TDM1" s="17"/>
      <c r="TDN1" s="17"/>
      <c r="TDO1" s="17"/>
      <c r="TDP1" s="17"/>
      <c r="TDQ1" s="17"/>
      <c r="TDR1" s="17"/>
      <c r="TDS1" s="17"/>
      <c r="TDT1" s="17"/>
      <c r="TDU1" s="17"/>
      <c r="TDV1" s="17"/>
      <c r="TDW1" s="17"/>
      <c r="TDX1" s="17"/>
      <c r="TDY1" s="17"/>
      <c r="TDZ1" s="17"/>
      <c r="TEA1" s="17"/>
      <c r="TEB1" s="17"/>
      <c r="TEC1" s="17"/>
      <c r="TED1" s="17"/>
      <c r="TEE1" s="17"/>
      <c r="TEF1" s="17"/>
      <c r="TEG1" s="17"/>
      <c r="TEH1" s="17"/>
      <c r="TEI1" s="17"/>
      <c r="TEJ1" s="17"/>
      <c r="TEK1" s="17"/>
      <c r="TEL1" s="17"/>
      <c r="TEM1" s="17"/>
      <c r="TEN1" s="17"/>
      <c r="TEO1" s="17"/>
      <c r="TEP1" s="17"/>
      <c r="TEQ1" s="17"/>
      <c r="TER1" s="17"/>
      <c r="TES1" s="17"/>
      <c r="TET1" s="17"/>
      <c r="TEU1" s="17"/>
      <c r="TEV1" s="17"/>
      <c r="TEW1" s="17"/>
      <c r="TEX1" s="17"/>
      <c r="TEY1" s="17"/>
      <c r="TEZ1" s="17"/>
      <c r="TFA1" s="17"/>
      <c r="TFB1" s="17"/>
      <c r="TFC1" s="17"/>
      <c r="TFD1" s="17"/>
      <c r="TFE1" s="17"/>
      <c r="TFF1" s="17"/>
      <c r="TFG1" s="17"/>
      <c r="TFH1" s="17"/>
      <c r="TFI1" s="17"/>
      <c r="TFJ1" s="17"/>
      <c r="TFK1" s="17"/>
      <c r="TFL1" s="17"/>
      <c r="TFM1" s="17"/>
      <c r="TFN1" s="17"/>
      <c r="TFO1" s="17"/>
      <c r="TFP1" s="17"/>
      <c r="TFQ1" s="17"/>
      <c r="TFR1" s="17"/>
      <c r="TFS1" s="17"/>
      <c r="TFT1" s="17"/>
      <c r="TFU1" s="17"/>
      <c r="TFV1" s="17"/>
      <c r="TFW1" s="17"/>
      <c r="TFX1" s="17"/>
      <c r="TFY1" s="17"/>
      <c r="TFZ1" s="17"/>
      <c r="TGA1" s="17"/>
      <c r="TGB1" s="17"/>
      <c r="TGC1" s="17"/>
      <c r="TGD1" s="17"/>
      <c r="TGE1" s="17"/>
      <c r="TGF1" s="17"/>
      <c r="TGG1" s="17"/>
      <c r="TGH1" s="17"/>
      <c r="TGI1" s="17"/>
      <c r="TGJ1" s="17"/>
      <c r="TGK1" s="17"/>
      <c r="TGL1" s="17"/>
      <c r="TGM1" s="17"/>
      <c r="TGN1" s="17"/>
      <c r="TGO1" s="17"/>
      <c r="TGP1" s="17"/>
      <c r="TGQ1" s="17"/>
      <c r="TGR1" s="17"/>
      <c r="TGS1" s="17"/>
      <c r="TGT1" s="17"/>
      <c r="TGU1" s="17"/>
      <c r="TGV1" s="17"/>
      <c r="TGW1" s="17"/>
      <c r="TGX1" s="17"/>
      <c r="TGY1" s="17"/>
      <c r="TGZ1" s="17"/>
      <c r="THA1" s="17"/>
      <c r="THB1" s="17"/>
      <c r="THC1" s="17"/>
      <c r="THD1" s="17"/>
      <c r="THE1" s="17"/>
      <c r="THF1" s="17"/>
      <c r="THG1" s="17"/>
      <c r="THH1" s="17"/>
      <c r="THI1" s="17"/>
      <c r="THJ1" s="17"/>
      <c r="THK1" s="17"/>
      <c r="THL1" s="17"/>
      <c r="THM1" s="17"/>
      <c r="THN1" s="17"/>
      <c r="THO1" s="17"/>
      <c r="THP1" s="17"/>
      <c r="THQ1" s="17"/>
      <c r="THR1" s="17"/>
      <c r="THS1" s="17"/>
      <c r="THT1" s="17"/>
      <c r="THU1" s="17"/>
      <c r="THV1" s="17"/>
      <c r="THW1" s="17"/>
      <c r="THX1" s="17"/>
      <c r="THY1" s="17"/>
      <c r="THZ1" s="17"/>
      <c r="TIA1" s="17"/>
      <c r="TIB1" s="17"/>
      <c r="TIC1" s="17"/>
      <c r="TID1" s="17"/>
      <c r="TIE1" s="17"/>
      <c r="TIF1" s="17"/>
      <c r="TIG1" s="17"/>
      <c r="TIH1" s="17"/>
      <c r="TII1" s="17"/>
      <c r="TIJ1" s="17"/>
      <c r="TIK1" s="17"/>
      <c r="TIL1" s="17"/>
      <c r="TIM1" s="17"/>
      <c r="TIN1" s="17"/>
      <c r="TIO1" s="17"/>
      <c r="TIP1" s="17"/>
      <c r="TIQ1" s="17"/>
      <c r="TIR1" s="17"/>
      <c r="TIS1" s="17"/>
      <c r="TIT1" s="17"/>
      <c r="TIU1" s="17"/>
      <c r="TIV1" s="17"/>
      <c r="TIW1" s="17"/>
      <c r="TIX1" s="17"/>
      <c r="TIY1" s="17"/>
      <c r="TIZ1" s="17"/>
      <c r="TJA1" s="17"/>
      <c r="TJB1" s="17"/>
      <c r="TJC1" s="17"/>
      <c r="TJD1" s="17"/>
      <c r="TJE1" s="17"/>
      <c r="TJF1" s="17"/>
      <c r="TJG1" s="17"/>
      <c r="TJH1" s="17"/>
      <c r="TJI1" s="17"/>
      <c r="TJJ1" s="17"/>
      <c r="TJK1" s="17"/>
      <c r="TJL1" s="17"/>
      <c r="TJM1" s="17"/>
      <c r="TJN1" s="17"/>
      <c r="TJO1" s="17"/>
      <c r="TJP1" s="17"/>
      <c r="TJQ1" s="17"/>
      <c r="TJR1" s="17"/>
      <c r="TJS1" s="17"/>
      <c r="TJT1" s="17"/>
      <c r="TJU1" s="17"/>
      <c r="TJV1" s="17"/>
      <c r="TJW1" s="17"/>
      <c r="TJX1" s="17"/>
      <c r="TJY1" s="17"/>
      <c r="TJZ1" s="17"/>
      <c r="TKA1" s="17"/>
      <c r="TKB1" s="17"/>
      <c r="TKC1" s="17"/>
      <c r="TKD1" s="17"/>
      <c r="TKE1" s="17"/>
      <c r="TKF1" s="17"/>
      <c r="TKG1" s="17"/>
      <c r="TKH1" s="17"/>
      <c r="TKI1" s="17"/>
      <c r="TKJ1" s="17"/>
      <c r="TKK1" s="17"/>
      <c r="TKL1" s="17"/>
      <c r="TKM1" s="17"/>
      <c r="TKN1" s="17"/>
      <c r="TKO1" s="17"/>
      <c r="TKP1" s="17"/>
      <c r="TKQ1" s="17"/>
      <c r="TKR1" s="17"/>
      <c r="TKS1" s="17"/>
      <c r="TKT1" s="17"/>
      <c r="TKU1" s="17"/>
      <c r="TKV1" s="17"/>
      <c r="TKW1" s="17"/>
      <c r="TKX1" s="17"/>
      <c r="TKY1" s="17"/>
      <c r="TKZ1" s="17"/>
      <c r="TLA1" s="17"/>
      <c r="TLB1" s="17"/>
      <c r="TLC1" s="17"/>
      <c r="TLD1" s="17"/>
      <c r="TLE1" s="17"/>
      <c r="TLF1" s="17"/>
      <c r="TLG1" s="17"/>
      <c r="TLH1" s="17"/>
      <c r="TLI1" s="17"/>
      <c r="TLJ1" s="17"/>
      <c r="TLK1" s="17"/>
      <c r="TLL1" s="17"/>
      <c r="TLM1" s="17"/>
      <c r="TLN1" s="17"/>
      <c r="TLO1" s="17"/>
      <c r="TLP1" s="17"/>
      <c r="TLQ1" s="17"/>
      <c r="TLR1" s="17"/>
      <c r="TLS1" s="17"/>
      <c r="TLT1" s="17"/>
      <c r="TLU1" s="17"/>
      <c r="TLV1" s="17"/>
      <c r="TLW1" s="17"/>
      <c r="TLX1" s="17"/>
      <c r="TLY1" s="17"/>
      <c r="TLZ1" s="17"/>
      <c r="TMA1" s="17"/>
      <c r="TMB1" s="17"/>
      <c r="TMC1" s="17"/>
      <c r="TMD1" s="17"/>
      <c r="TME1" s="17"/>
      <c r="TMF1" s="17"/>
      <c r="TMG1" s="17"/>
      <c r="TMH1" s="17"/>
      <c r="TMI1" s="17"/>
      <c r="TMJ1" s="17"/>
      <c r="TMK1" s="17"/>
      <c r="TML1" s="17"/>
      <c r="TMM1" s="17"/>
      <c r="TMN1" s="17"/>
      <c r="TMO1" s="17"/>
      <c r="TMP1" s="17"/>
      <c r="TMQ1" s="17"/>
      <c r="TMR1" s="17"/>
      <c r="TMS1" s="17"/>
      <c r="TMT1" s="17"/>
      <c r="TMU1" s="17"/>
      <c r="TMV1" s="17"/>
      <c r="TMW1" s="17"/>
      <c r="TMX1" s="17"/>
      <c r="TMY1" s="17"/>
      <c r="TMZ1" s="17"/>
      <c r="TNA1" s="17"/>
      <c r="TNB1" s="17"/>
      <c r="TNC1" s="17"/>
      <c r="TND1" s="17"/>
      <c r="TNE1" s="17"/>
      <c r="TNF1" s="17"/>
      <c r="TNG1" s="17"/>
      <c r="TNH1" s="17"/>
      <c r="TNI1" s="17"/>
      <c r="TNJ1" s="17"/>
      <c r="TNK1" s="17"/>
      <c r="TNL1" s="17"/>
      <c r="TNM1" s="17"/>
      <c r="TNN1" s="17"/>
      <c r="TNO1" s="17"/>
      <c r="TNP1" s="17"/>
      <c r="TNQ1" s="17"/>
      <c r="TNR1" s="17"/>
      <c r="TNS1" s="17"/>
      <c r="TNT1" s="17"/>
      <c r="TNU1" s="17"/>
      <c r="TNV1" s="17"/>
      <c r="TNW1" s="17"/>
      <c r="TNX1" s="17"/>
      <c r="TNY1" s="17"/>
      <c r="TNZ1" s="17"/>
      <c r="TOA1" s="17"/>
      <c r="TOB1" s="17"/>
      <c r="TOC1" s="17"/>
      <c r="TOD1" s="17"/>
      <c r="TOE1" s="17"/>
      <c r="TOF1" s="17"/>
      <c r="TOG1" s="17"/>
      <c r="TOH1" s="17"/>
      <c r="TOI1" s="17"/>
      <c r="TOJ1" s="17"/>
      <c r="TOK1" s="17"/>
      <c r="TOL1" s="17"/>
      <c r="TOM1" s="17"/>
      <c r="TON1" s="17"/>
      <c r="TOO1" s="17"/>
      <c r="TOP1" s="17"/>
      <c r="TOQ1" s="17"/>
      <c r="TOR1" s="17"/>
      <c r="TOS1" s="17"/>
      <c r="TOT1" s="17"/>
      <c r="TOU1" s="17"/>
      <c r="TOV1" s="17"/>
      <c r="TOW1" s="17"/>
      <c r="TOX1" s="17"/>
      <c r="TOY1" s="17"/>
      <c r="TOZ1" s="17"/>
      <c r="TPA1" s="17"/>
      <c r="TPB1" s="17"/>
      <c r="TPC1" s="17"/>
      <c r="TPD1" s="17"/>
      <c r="TPE1" s="17"/>
      <c r="TPF1" s="17"/>
      <c r="TPG1" s="17"/>
      <c r="TPH1" s="17"/>
      <c r="TPI1" s="17"/>
      <c r="TPJ1" s="17"/>
      <c r="TPK1" s="17"/>
      <c r="TPL1" s="17"/>
      <c r="TPM1" s="17"/>
      <c r="TPN1" s="17"/>
      <c r="TPO1" s="17"/>
      <c r="TPP1" s="17"/>
      <c r="TPQ1" s="17"/>
      <c r="TPR1" s="17"/>
      <c r="TPS1" s="17"/>
      <c r="TPT1" s="17"/>
      <c r="TPU1" s="17"/>
      <c r="TPV1" s="17"/>
      <c r="TPW1" s="17"/>
      <c r="TPX1" s="17"/>
      <c r="TPY1" s="17"/>
      <c r="TPZ1" s="17"/>
      <c r="TQA1" s="17"/>
      <c r="TQB1" s="17"/>
      <c r="TQC1" s="17"/>
      <c r="TQD1" s="17"/>
      <c r="TQE1" s="17"/>
      <c r="TQF1" s="17"/>
      <c r="TQG1" s="17"/>
      <c r="TQH1" s="17"/>
      <c r="TQI1" s="17"/>
      <c r="TQJ1" s="17"/>
      <c r="TQK1" s="17"/>
      <c r="TQL1" s="17"/>
      <c r="TQM1" s="17"/>
      <c r="TQN1" s="17"/>
      <c r="TQO1" s="17"/>
      <c r="TQP1" s="17"/>
      <c r="TQQ1" s="17"/>
      <c r="TQR1" s="17"/>
      <c r="TQS1" s="17"/>
      <c r="TQT1" s="17"/>
      <c r="TQU1" s="17"/>
      <c r="TQV1" s="17"/>
      <c r="TQW1" s="17"/>
      <c r="TQX1" s="17"/>
      <c r="TQY1" s="17"/>
      <c r="TQZ1" s="17"/>
      <c r="TRA1" s="17"/>
      <c r="TRB1" s="17"/>
      <c r="TRC1" s="17"/>
      <c r="TRD1" s="17"/>
      <c r="TRE1" s="17"/>
      <c r="TRF1" s="17"/>
      <c r="TRG1" s="17"/>
      <c r="TRH1" s="17"/>
      <c r="TRI1" s="17"/>
      <c r="TRJ1" s="17"/>
      <c r="TRK1" s="17"/>
      <c r="TRL1" s="17"/>
      <c r="TRM1" s="17"/>
      <c r="TRN1" s="17"/>
      <c r="TRO1" s="17"/>
      <c r="TRP1" s="17"/>
      <c r="TRQ1" s="17"/>
      <c r="TRR1" s="17"/>
      <c r="TRS1" s="17"/>
      <c r="TRT1" s="17"/>
      <c r="TRU1" s="17"/>
      <c r="TRV1" s="17"/>
      <c r="TRW1" s="17"/>
      <c r="TRX1" s="17"/>
      <c r="TRY1" s="17"/>
      <c r="TRZ1" s="17"/>
      <c r="TSA1" s="17"/>
      <c r="TSB1" s="17"/>
      <c r="TSC1" s="17"/>
      <c r="TSD1" s="17"/>
      <c r="TSE1" s="17"/>
      <c r="TSF1" s="17"/>
      <c r="TSG1" s="17"/>
      <c r="TSH1" s="17"/>
      <c r="TSI1" s="17"/>
      <c r="TSJ1" s="17"/>
      <c r="TSK1" s="17"/>
      <c r="TSL1" s="17"/>
      <c r="TSM1" s="17"/>
      <c r="TSN1" s="17"/>
      <c r="TSO1" s="17"/>
      <c r="TSP1" s="17"/>
      <c r="TSQ1" s="17"/>
      <c r="TSR1" s="17"/>
      <c r="TSS1" s="17"/>
      <c r="TST1" s="17"/>
      <c r="TSU1" s="17"/>
      <c r="TSV1" s="17"/>
      <c r="TSW1" s="17"/>
      <c r="TSX1" s="17"/>
      <c r="TSY1" s="17"/>
      <c r="TSZ1" s="17"/>
      <c r="TTA1" s="17"/>
      <c r="TTB1" s="17"/>
      <c r="TTC1" s="17"/>
      <c r="TTD1" s="17"/>
      <c r="TTE1" s="17"/>
      <c r="TTF1" s="17"/>
      <c r="TTG1" s="17"/>
      <c r="TTH1" s="17"/>
      <c r="TTI1" s="17"/>
      <c r="TTJ1" s="17"/>
      <c r="TTK1" s="17"/>
      <c r="TTL1" s="17"/>
      <c r="TTM1" s="17"/>
      <c r="TTN1" s="17"/>
      <c r="TTO1" s="17"/>
      <c r="TTP1" s="17"/>
      <c r="TTQ1" s="17"/>
      <c r="TTR1" s="17"/>
      <c r="TTS1" s="17"/>
      <c r="TTT1" s="17"/>
      <c r="TTU1" s="17"/>
      <c r="TTV1" s="17"/>
      <c r="TTW1" s="17"/>
      <c r="TTX1" s="17"/>
      <c r="TTY1" s="17"/>
      <c r="TTZ1" s="17"/>
      <c r="TUA1" s="17"/>
      <c r="TUB1" s="17"/>
      <c r="TUC1" s="17"/>
      <c r="TUD1" s="17"/>
      <c r="TUE1" s="17"/>
      <c r="TUF1" s="17"/>
      <c r="TUG1" s="17"/>
      <c r="TUH1" s="17"/>
      <c r="TUI1" s="17"/>
      <c r="TUJ1" s="17"/>
      <c r="TUK1" s="17"/>
      <c r="TUL1" s="17"/>
      <c r="TUM1" s="17"/>
      <c r="TUN1" s="17"/>
      <c r="TUO1" s="17"/>
      <c r="TUP1" s="17"/>
      <c r="TUQ1" s="17"/>
      <c r="TUR1" s="17"/>
      <c r="TUS1" s="17"/>
      <c r="TUT1" s="17"/>
      <c r="TUU1" s="17"/>
      <c r="TUV1" s="17"/>
      <c r="TUW1" s="17"/>
      <c r="TUX1" s="17"/>
      <c r="TUY1" s="17"/>
      <c r="TUZ1" s="17"/>
      <c r="TVA1" s="17"/>
      <c r="TVB1" s="17"/>
      <c r="TVC1" s="17"/>
      <c r="TVD1" s="17"/>
      <c r="TVE1" s="17"/>
      <c r="TVF1" s="17"/>
      <c r="TVG1" s="17"/>
      <c r="TVH1" s="17"/>
      <c r="TVI1" s="17"/>
      <c r="TVJ1" s="17"/>
      <c r="TVK1" s="17"/>
      <c r="TVL1" s="17"/>
      <c r="TVM1" s="17"/>
      <c r="TVN1" s="17"/>
      <c r="TVO1" s="17"/>
      <c r="TVP1" s="17"/>
      <c r="TVQ1" s="17"/>
      <c r="TVR1" s="17"/>
      <c r="TVS1" s="17"/>
      <c r="TVT1" s="17"/>
      <c r="TVU1" s="17"/>
      <c r="TVV1" s="17"/>
      <c r="TVW1" s="17"/>
      <c r="TVX1" s="17"/>
      <c r="TVY1" s="17"/>
      <c r="TVZ1" s="17"/>
      <c r="TWA1" s="17"/>
      <c r="TWB1" s="17"/>
      <c r="TWC1" s="17"/>
      <c r="TWD1" s="17"/>
      <c r="TWE1" s="17"/>
      <c r="TWF1" s="17"/>
      <c r="TWG1" s="17"/>
      <c r="TWH1" s="17"/>
      <c r="TWI1" s="17"/>
      <c r="TWJ1" s="17"/>
      <c r="TWK1" s="17"/>
      <c r="TWL1" s="17"/>
      <c r="TWM1" s="17"/>
      <c r="TWN1" s="17"/>
      <c r="TWO1" s="17"/>
      <c r="TWP1" s="17"/>
      <c r="TWQ1" s="17"/>
      <c r="TWR1" s="17"/>
      <c r="TWS1" s="17"/>
      <c r="TWT1" s="17"/>
      <c r="TWU1" s="17"/>
      <c r="TWV1" s="17"/>
      <c r="TWW1" s="17"/>
      <c r="TWX1" s="17"/>
      <c r="TWY1" s="17"/>
      <c r="TWZ1" s="17"/>
      <c r="TXA1" s="17"/>
      <c r="TXB1" s="17"/>
      <c r="TXC1" s="17"/>
      <c r="TXD1" s="17"/>
      <c r="TXE1" s="17"/>
      <c r="TXF1" s="17"/>
      <c r="TXG1" s="17"/>
      <c r="TXH1" s="17"/>
      <c r="TXI1" s="17"/>
      <c r="TXJ1" s="17"/>
      <c r="TXK1" s="17"/>
      <c r="TXL1" s="17"/>
      <c r="TXM1" s="17"/>
      <c r="TXN1" s="17"/>
      <c r="TXO1" s="17"/>
      <c r="TXP1" s="17"/>
      <c r="TXQ1" s="17"/>
      <c r="TXR1" s="17"/>
      <c r="TXS1" s="17"/>
      <c r="TXT1" s="17"/>
      <c r="TXU1" s="17"/>
      <c r="TXV1" s="17"/>
      <c r="TXW1" s="17"/>
      <c r="TXX1" s="17"/>
      <c r="TXY1" s="17"/>
      <c r="TXZ1" s="17"/>
      <c r="TYA1" s="17"/>
      <c r="TYB1" s="17"/>
      <c r="TYC1" s="17"/>
      <c r="TYD1" s="17"/>
      <c r="TYE1" s="17"/>
      <c r="TYF1" s="17"/>
      <c r="TYG1" s="17"/>
      <c r="TYH1" s="17"/>
      <c r="TYI1" s="17"/>
      <c r="TYJ1" s="17"/>
      <c r="TYK1" s="17"/>
      <c r="TYL1" s="17"/>
      <c r="TYM1" s="17"/>
      <c r="TYN1" s="17"/>
      <c r="TYO1" s="17"/>
      <c r="TYP1" s="17"/>
      <c r="TYQ1" s="17"/>
      <c r="TYR1" s="17"/>
      <c r="TYS1" s="17"/>
      <c r="TYT1" s="17"/>
      <c r="TYU1" s="17"/>
      <c r="TYV1" s="17"/>
      <c r="TYW1" s="17"/>
      <c r="TYX1" s="17"/>
      <c r="TYY1" s="17"/>
      <c r="TYZ1" s="17"/>
      <c r="TZA1" s="17"/>
      <c r="TZB1" s="17"/>
      <c r="TZC1" s="17"/>
      <c r="TZD1" s="17"/>
      <c r="TZE1" s="17"/>
      <c r="TZF1" s="17"/>
      <c r="TZG1" s="17"/>
      <c r="TZH1" s="17"/>
      <c r="TZI1" s="17"/>
      <c r="TZJ1" s="17"/>
      <c r="TZK1" s="17"/>
      <c r="TZL1" s="17"/>
      <c r="TZM1" s="17"/>
      <c r="TZN1" s="17"/>
      <c r="TZO1" s="17"/>
      <c r="TZP1" s="17"/>
      <c r="TZQ1" s="17"/>
      <c r="TZR1" s="17"/>
      <c r="TZS1" s="17"/>
      <c r="TZT1" s="17"/>
      <c r="TZU1" s="17"/>
      <c r="TZV1" s="17"/>
      <c r="TZW1" s="17"/>
      <c r="TZX1" s="17"/>
      <c r="TZY1" s="17"/>
      <c r="TZZ1" s="17"/>
      <c r="UAA1" s="17"/>
      <c r="UAB1" s="17"/>
      <c r="UAC1" s="17"/>
      <c r="UAD1" s="17"/>
      <c r="UAE1" s="17"/>
      <c r="UAF1" s="17"/>
      <c r="UAG1" s="17"/>
      <c r="UAH1" s="17"/>
      <c r="UAI1" s="17"/>
      <c r="UAJ1" s="17"/>
      <c r="UAK1" s="17"/>
      <c r="UAL1" s="17"/>
      <c r="UAM1" s="17"/>
      <c r="UAN1" s="17"/>
      <c r="UAO1" s="17"/>
      <c r="UAP1" s="17"/>
      <c r="UAQ1" s="17"/>
      <c r="UAR1" s="17"/>
      <c r="UAS1" s="17"/>
      <c r="UAT1" s="17"/>
      <c r="UAU1" s="17"/>
      <c r="UAV1" s="17"/>
      <c r="UAW1" s="17"/>
      <c r="UAX1" s="17"/>
      <c r="UAY1" s="17"/>
      <c r="UAZ1" s="17"/>
      <c r="UBA1" s="17"/>
      <c r="UBB1" s="17"/>
      <c r="UBC1" s="17"/>
      <c r="UBD1" s="17"/>
      <c r="UBE1" s="17"/>
      <c r="UBF1" s="17"/>
      <c r="UBG1" s="17"/>
      <c r="UBH1" s="17"/>
      <c r="UBI1" s="17"/>
      <c r="UBJ1" s="17"/>
      <c r="UBK1" s="17"/>
      <c r="UBL1" s="17"/>
      <c r="UBM1" s="17"/>
      <c r="UBN1" s="17"/>
      <c r="UBO1" s="17"/>
      <c r="UBP1" s="17"/>
      <c r="UBQ1" s="17"/>
      <c r="UBR1" s="17"/>
      <c r="UBS1" s="17"/>
      <c r="UBT1" s="17"/>
      <c r="UBU1" s="17"/>
      <c r="UBV1" s="17"/>
      <c r="UBW1" s="17"/>
      <c r="UBX1" s="17"/>
      <c r="UBY1" s="17"/>
      <c r="UBZ1" s="17"/>
      <c r="UCA1" s="17"/>
      <c r="UCB1" s="17"/>
      <c r="UCC1" s="17"/>
      <c r="UCD1" s="17"/>
      <c r="UCE1" s="17"/>
      <c r="UCF1" s="17"/>
      <c r="UCG1" s="17"/>
      <c r="UCH1" s="17"/>
      <c r="UCI1" s="17"/>
      <c r="UCJ1" s="17"/>
      <c r="UCK1" s="17"/>
      <c r="UCL1" s="17"/>
      <c r="UCM1" s="17"/>
      <c r="UCN1" s="17"/>
      <c r="UCO1" s="17"/>
      <c r="UCP1" s="17"/>
      <c r="UCQ1" s="17"/>
      <c r="UCR1" s="17"/>
      <c r="UCS1" s="17"/>
      <c r="UCT1" s="17"/>
      <c r="UCU1" s="17"/>
      <c r="UCV1" s="17"/>
      <c r="UCW1" s="17"/>
      <c r="UCX1" s="17"/>
      <c r="UCY1" s="17"/>
      <c r="UCZ1" s="17"/>
      <c r="UDA1" s="17"/>
      <c r="UDB1" s="17"/>
      <c r="UDC1" s="17"/>
      <c r="UDD1" s="17"/>
      <c r="UDE1" s="17"/>
      <c r="UDF1" s="17"/>
      <c r="UDG1" s="17"/>
      <c r="UDH1" s="17"/>
      <c r="UDI1" s="17"/>
      <c r="UDJ1" s="17"/>
      <c r="UDK1" s="17"/>
      <c r="UDL1" s="17"/>
      <c r="UDM1" s="17"/>
      <c r="UDN1" s="17"/>
      <c r="UDO1" s="17"/>
      <c r="UDP1" s="17"/>
      <c r="UDQ1" s="17"/>
      <c r="UDR1" s="17"/>
      <c r="UDS1" s="17"/>
      <c r="UDT1" s="17"/>
      <c r="UDU1" s="17"/>
      <c r="UDV1" s="17"/>
      <c r="UDW1" s="17"/>
      <c r="UDX1" s="17"/>
      <c r="UDY1" s="17"/>
      <c r="UDZ1" s="17"/>
      <c r="UEA1" s="17"/>
      <c r="UEB1" s="17"/>
      <c r="UEC1" s="17"/>
      <c r="UED1" s="17"/>
      <c r="UEE1" s="17"/>
      <c r="UEF1" s="17"/>
      <c r="UEG1" s="17"/>
      <c r="UEH1" s="17"/>
      <c r="UEI1" s="17"/>
      <c r="UEJ1" s="17"/>
      <c r="UEK1" s="17"/>
      <c r="UEL1" s="17"/>
      <c r="UEM1" s="17"/>
      <c r="UEN1" s="17"/>
      <c r="UEO1" s="17"/>
      <c r="UEP1" s="17"/>
      <c r="UEQ1" s="17"/>
      <c r="UER1" s="17"/>
      <c r="UES1" s="17"/>
      <c r="UET1" s="17"/>
      <c r="UEU1" s="17"/>
      <c r="UEV1" s="17"/>
      <c r="UEW1" s="17"/>
      <c r="UEX1" s="17"/>
      <c r="UEY1" s="17"/>
      <c r="UEZ1" s="17"/>
      <c r="UFA1" s="17"/>
      <c r="UFB1" s="17"/>
      <c r="UFC1" s="17"/>
      <c r="UFD1" s="17"/>
      <c r="UFE1" s="17"/>
      <c r="UFF1" s="17"/>
      <c r="UFG1" s="17"/>
      <c r="UFH1" s="17"/>
      <c r="UFI1" s="17"/>
      <c r="UFJ1" s="17"/>
      <c r="UFK1" s="17"/>
      <c r="UFL1" s="17"/>
      <c r="UFM1" s="17"/>
      <c r="UFN1" s="17"/>
      <c r="UFO1" s="17"/>
      <c r="UFP1" s="17"/>
      <c r="UFQ1" s="17"/>
      <c r="UFR1" s="17"/>
      <c r="UFS1" s="17"/>
      <c r="UFT1" s="17"/>
      <c r="UFU1" s="17"/>
      <c r="UFV1" s="17"/>
      <c r="UFW1" s="17"/>
      <c r="UFX1" s="17"/>
      <c r="UFY1" s="17"/>
      <c r="UFZ1" s="17"/>
      <c r="UGA1" s="17"/>
      <c r="UGB1" s="17"/>
      <c r="UGC1" s="17"/>
      <c r="UGD1" s="17"/>
      <c r="UGE1" s="17"/>
      <c r="UGF1" s="17"/>
      <c r="UGG1" s="17"/>
      <c r="UGH1" s="17"/>
      <c r="UGI1" s="17"/>
      <c r="UGJ1" s="17"/>
      <c r="UGK1" s="17"/>
      <c r="UGL1" s="17"/>
      <c r="UGM1" s="17"/>
      <c r="UGN1" s="17"/>
      <c r="UGO1" s="17"/>
      <c r="UGP1" s="17"/>
      <c r="UGQ1" s="17"/>
      <c r="UGR1" s="17"/>
      <c r="UGS1" s="17"/>
      <c r="UGT1" s="17"/>
      <c r="UGU1" s="17"/>
      <c r="UGV1" s="17"/>
      <c r="UGW1" s="17"/>
      <c r="UGX1" s="17"/>
      <c r="UGY1" s="17"/>
      <c r="UGZ1" s="17"/>
      <c r="UHA1" s="17"/>
      <c r="UHB1" s="17"/>
      <c r="UHC1" s="17"/>
      <c r="UHD1" s="17"/>
      <c r="UHE1" s="17"/>
      <c r="UHF1" s="17"/>
      <c r="UHG1" s="17"/>
      <c r="UHH1" s="17"/>
      <c r="UHI1" s="17"/>
      <c r="UHJ1" s="17"/>
      <c r="UHK1" s="17"/>
      <c r="UHL1" s="17"/>
      <c r="UHM1" s="17"/>
      <c r="UHN1" s="17"/>
      <c r="UHO1" s="17"/>
      <c r="UHP1" s="17"/>
      <c r="UHQ1" s="17"/>
      <c r="UHR1" s="17"/>
      <c r="UHS1" s="17"/>
      <c r="UHT1" s="17"/>
      <c r="UHU1" s="17"/>
      <c r="UHV1" s="17"/>
      <c r="UHW1" s="17"/>
      <c r="UHX1" s="17"/>
      <c r="UHY1" s="17"/>
      <c r="UHZ1" s="17"/>
      <c r="UIA1" s="17"/>
      <c r="UIB1" s="17"/>
      <c r="UIC1" s="17"/>
      <c r="UID1" s="17"/>
      <c r="UIE1" s="17"/>
      <c r="UIF1" s="17"/>
      <c r="UIG1" s="17"/>
      <c r="UIH1" s="17"/>
      <c r="UII1" s="17"/>
      <c r="UIJ1" s="17"/>
      <c r="UIK1" s="17"/>
      <c r="UIL1" s="17"/>
      <c r="UIM1" s="17"/>
      <c r="UIN1" s="17"/>
      <c r="UIO1" s="17"/>
      <c r="UIP1" s="17"/>
      <c r="UIQ1" s="17"/>
      <c r="UIR1" s="17"/>
      <c r="UIS1" s="17"/>
      <c r="UIT1" s="17"/>
      <c r="UIU1" s="17"/>
      <c r="UIV1" s="17"/>
      <c r="UIW1" s="17"/>
      <c r="UIX1" s="17"/>
      <c r="UIY1" s="17"/>
      <c r="UIZ1" s="17"/>
      <c r="UJA1" s="17"/>
      <c r="UJB1" s="17"/>
      <c r="UJC1" s="17"/>
      <c r="UJD1" s="17"/>
      <c r="UJE1" s="17"/>
      <c r="UJF1" s="17"/>
      <c r="UJG1" s="17"/>
      <c r="UJH1" s="17"/>
      <c r="UJI1" s="17"/>
      <c r="UJJ1" s="17"/>
      <c r="UJK1" s="17"/>
      <c r="UJL1" s="17"/>
      <c r="UJM1" s="17"/>
      <c r="UJN1" s="17"/>
      <c r="UJO1" s="17"/>
      <c r="UJP1" s="17"/>
      <c r="UJQ1" s="17"/>
      <c r="UJR1" s="17"/>
      <c r="UJS1" s="17"/>
      <c r="UJT1" s="17"/>
      <c r="UJU1" s="17"/>
      <c r="UJV1" s="17"/>
      <c r="UJW1" s="17"/>
      <c r="UJX1" s="17"/>
      <c r="UJY1" s="17"/>
      <c r="UJZ1" s="17"/>
      <c r="UKA1" s="17"/>
      <c r="UKB1" s="17"/>
      <c r="UKC1" s="17"/>
      <c r="UKD1" s="17"/>
      <c r="UKE1" s="17"/>
      <c r="UKF1" s="17"/>
      <c r="UKG1" s="17"/>
      <c r="UKH1" s="17"/>
      <c r="UKI1" s="17"/>
      <c r="UKJ1" s="17"/>
      <c r="UKK1" s="17"/>
      <c r="UKL1" s="17"/>
      <c r="UKM1" s="17"/>
      <c r="UKN1" s="17"/>
      <c r="UKO1" s="17"/>
      <c r="UKP1" s="17"/>
      <c r="UKQ1" s="17"/>
      <c r="UKR1" s="17"/>
      <c r="UKS1" s="17"/>
      <c r="UKT1" s="17"/>
      <c r="UKU1" s="17"/>
      <c r="UKV1" s="17"/>
      <c r="UKW1" s="17"/>
      <c r="UKX1" s="17"/>
      <c r="UKY1" s="17"/>
      <c r="UKZ1" s="17"/>
      <c r="ULA1" s="17"/>
      <c r="ULB1" s="17"/>
      <c r="ULC1" s="17"/>
      <c r="ULD1" s="17"/>
      <c r="ULE1" s="17"/>
      <c r="ULF1" s="17"/>
      <c r="ULG1" s="17"/>
      <c r="ULH1" s="17"/>
      <c r="ULI1" s="17"/>
      <c r="ULJ1" s="17"/>
      <c r="ULK1" s="17"/>
      <c r="ULL1" s="17"/>
      <c r="ULM1" s="17"/>
      <c r="ULN1" s="17"/>
      <c r="ULO1" s="17"/>
      <c r="ULP1" s="17"/>
      <c r="ULQ1" s="17"/>
      <c r="ULR1" s="17"/>
      <c r="ULS1" s="17"/>
      <c r="ULT1" s="17"/>
      <c r="ULU1" s="17"/>
      <c r="ULV1" s="17"/>
      <c r="ULW1" s="17"/>
      <c r="ULX1" s="17"/>
      <c r="ULY1" s="17"/>
      <c r="ULZ1" s="17"/>
      <c r="UMA1" s="17"/>
      <c r="UMB1" s="17"/>
      <c r="UMC1" s="17"/>
      <c r="UMD1" s="17"/>
      <c r="UME1" s="17"/>
      <c r="UMF1" s="17"/>
      <c r="UMG1" s="17"/>
      <c r="UMH1" s="17"/>
      <c r="UMI1" s="17"/>
      <c r="UMJ1" s="17"/>
      <c r="UMK1" s="17"/>
      <c r="UML1" s="17"/>
      <c r="UMM1" s="17"/>
      <c r="UMN1" s="17"/>
      <c r="UMO1" s="17"/>
      <c r="UMP1" s="17"/>
      <c r="UMQ1" s="17"/>
      <c r="UMR1" s="17"/>
      <c r="UMS1" s="17"/>
      <c r="UMT1" s="17"/>
      <c r="UMU1" s="17"/>
      <c r="UMV1" s="17"/>
      <c r="UMW1" s="17"/>
      <c r="UMX1" s="17"/>
      <c r="UMY1" s="17"/>
      <c r="UMZ1" s="17"/>
      <c r="UNA1" s="17"/>
      <c r="UNB1" s="17"/>
      <c r="UNC1" s="17"/>
      <c r="UND1" s="17"/>
      <c r="UNE1" s="17"/>
      <c r="UNF1" s="17"/>
      <c r="UNG1" s="17"/>
      <c r="UNH1" s="17"/>
      <c r="UNI1" s="17"/>
      <c r="UNJ1" s="17"/>
      <c r="UNK1" s="17"/>
      <c r="UNL1" s="17"/>
      <c r="UNM1" s="17"/>
      <c r="UNN1" s="17"/>
      <c r="UNO1" s="17"/>
      <c r="UNP1" s="17"/>
      <c r="UNQ1" s="17"/>
      <c r="UNR1" s="17"/>
      <c r="UNS1" s="17"/>
      <c r="UNT1" s="17"/>
      <c r="UNU1" s="17"/>
      <c r="UNV1" s="17"/>
      <c r="UNW1" s="17"/>
      <c r="UNX1" s="17"/>
      <c r="UNY1" s="17"/>
      <c r="UNZ1" s="17"/>
      <c r="UOA1" s="17"/>
      <c r="UOB1" s="17"/>
      <c r="UOC1" s="17"/>
      <c r="UOD1" s="17"/>
      <c r="UOE1" s="17"/>
      <c r="UOF1" s="17"/>
      <c r="UOG1" s="17"/>
      <c r="UOH1" s="17"/>
      <c r="UOI1" s="17"/>
      <c r="UOJ1" s="17"/>
      <c r="UOK1" s="17"/>
      <c r="UOL1" s="17"/>
      <c r="UOM1" s="17"/>
      <c r="UON1" s="17"/>
      <c r="UOO1" s="17"/>
      <c r="UOP1" s="17"/>
      <c r="UOQ1" s="17"/>
      <c r="UOR1" s="17"/>
      <c r="UOS1" s="17"/>
      <c r="UOT1" s="17"/>
      <c r="UOU1" s="17"/>
      <c r="UOV1" s="17"/>
      <c r="UOW1" s="17"/>
      <c r="UOX1" s="17"/>
      <c r="UOY1" s="17"/>
      <c r="UOZ1" s="17"/>
      <c r="UPA1" s="17"/>
      <c r="UPB1" s="17"/>
      <c r="UPC1" s="17"/>
      <c r="UPD1" s="17"/>
      <c r="UPE1" s="17"/>
      <c r="UPF1" s="17"/>
      <c r="UPG1" s="17"/>
      <c r="UPH1" s="17"/>
      <c r="UPI1" s="17"/>
      <c r="UPJ1" s="17"/>
      <c r="UPK1" s="17"/>
      <c r="UPL1" s="17"/>
      <c r="UPM1" s="17"/>
      <c r="UPN1" s="17"/>
      <c r="UPO1" s="17"/>
      <c r="UPP1" s="17"/>
      <c r="UPQ1" s="17"/>
      <c r="UPR1" s="17"/>
      <c r="UPS1" s="17"/>
      <c r="UPT1" s="17"/>
      <c r="UPU1" s="17"/>
      <c r="UPV1" s="17"/>
      <c r="UPW1" s="17"/>
      <c r="UPX1" s="17"/>
      <c r="UPY1" s="17"/>
      <c r="UPZ1" s="17"/>
      <c r="UQA1" s="17"/>
      <c r="UQB1" s="17"/>
      <c r="UQC1" s="17"/>
      <c r="UQD1" s="17"/>
      <c r="UQE1" s="17"/>
      <c r="UQF1" s="17"/>
      <c r="UQG1" s="17"/>
      <c r="UQH1" s="17"/>
      <c r="UQI1" s="17"/>
      <c r="UQJ1" s="17"/>
      <c r="UQK1" s="17"/>
      <c r="UQL1" s="17"/>
      <c r="UQM1" s="17"/>
      <c r="UQN1" s="17"/>
      <c r="UQO1" s="17"/>
      <c r="UQP1" s="17"/>
      <c r="UQQ1" s="17"/>
      <c r="UQR1" s="17"/>
      <c r="UQS1" s="17"/>
      <c r="UQT1" s="17"/>
      <c r="UQU1" s="17"/>
      <c r="UQV1" s="17"/>
      <c r="UQW1" s="17"/>
      <c r="UQX1" s="17"/>
      <c r="UQY1" s="17"/>
      <c r="UQZ1" s="17"/>
      <c r="URA1" s="17"/>
      <c r="URB1" s="17"/>
      <c r="URC1" s="17"/>
      <c r="URD1" s="17"/>
      <c r="URE1" s="17"/>
      <c r="URF1" s="17"/>
      <c r="URG1" s="17"/>
      <c r="URH1" s="17"/>
      <c r="URI1" s="17"/>
      <c r="URJ1" s="17"/>
      <c r="URK1" s="17"/>
      <c r="URL1" s="17"/>
      <c r="URM1" s="17"/>
      <c r="URN1" s="17"/>
      <c r="URO1" s="17"/>
      <c r="URP1" s="17"/>
      <c r="URQ1" s="17"/>
      <c r="URR1" s="17"/>
      <c r="URS1" s="17"/>
      <c r="URT1" s="17"/>
      <c r="URU1" s="17"/>
      <c r="URV1" s="17"/>
      <c r="URW1" s="17"/>
      <c r="URX1" s="17"/>
      <c r="URY1" s="17"/>
      <c r="URZ1" s="17"/>
      <c r="USA1" s="17"/>
      <c r="USB1" s="17"/>
      <c r="USC1" s="17"/>
      <c r="USD1" s="17"/>
      <c r="USE1" s="17"/>
      <c r="USF1" s="17"/>
      <c r="USG1" s="17"/>
      <c r="USH1" s="17"/>
      <c r="USI1" s="17"/>
      <c r="USJ1" s="17"/>
      <c r="USK1" s="17"/>
      <c r="USL1" s="17"/>
      <c r="USM1" s="17"/>
      <c r="USN1" s="17"/>
      <c r="USO1" s="17"/>
      <c r="USP1" s="17"/>
      <c r="USQ1" s="17"/>
      <c r="USR1" s="17"/>
      <c r="USS1" s="17"/>
      <c r="UST1" s="17"/>
      <c r="USU1" s="17"/>
      <c r="USV1" s="17"/>
      <c r="USW1" s="17"/>
      <c r="USX1" s="17"/>
      <c r="USY1" s="17"/>
      <c r="USZ1" s="17"/>
      <c r="UTA1" s="17"/>
      <c r="UTB1" s="17"/>
      <c r="UTC1" s="17"/>
      <c r="UTD1" s="17"/>
      <c r="UTE1" s="17"/>
      <c r="UTF1" s="17"/>
      <c r="UTG1" s="17"/>
      <c r="UTH1" s="17"/>
      <c r="UTI1" s="17"/>
      <c r="UTJ1" s="17"/>
      <c r="UTK1" s="17"/>
      <c r="UTL1" s="17"/>
      <c r="UTM1" s="17"/>
      <c r="UTN1" s="17"/>
      <c r="UTO1" s="17"/>
      <c r="UTP1" s="17"/>
      <c r="UTQ1" s="17"/>
      <c r="UTR1" s="17"/>
      <c r="UTS1" s="17"/>
      <c r="UTT1" s="17"/>
      <c r="UTU1" s="17"/>
      <c r="UTV1" s="17"/>
      <c r="UTW1" s="17"/>
      <c r="UTX1" s="17"/>
      <c r="UTY1" s="17"/>
      <c r="UTZ1" s="17"/>
      <c r="UUA1" s="17"/>
      <c r="UUB1" s="17"/>
      <c r="UUC1" s="17"/>
      <c r="UUD1" s="17"/>
      <c r="UUE1" s="17"/>
      <c r="UUF1" s="17"/>
      <c r="UUG1" s="17"/>
      <c r="UUH1" s="17"/>
      <c r="UUI1" s="17"/>
      <c r="UUJ1" s="17"/>
      <c r="UUK1" s="17"/>
      <c r="UUL1" s="17"/>
      <c r="UUM1" s="17"/>
      <c r="UUN1" s="17"/>
      <c r="UUO1" s="17"/>
      <c r="UUP1" s="17"/>
      <c r="UUQ1" s="17"/>
      <c r="UUR1" s="17"/>
      <c r="UUS1" s="17"/>
      <c r="UUT1" s="17"/>
      <c r="UUU1" s="17"/>
      <c r="UUV1" s="17"/>
      <c r="UUW1" s="17"/>
      <c r="UUX1" s="17"/>
      <c r="UUY1" s="17"/>
      <c r="UUZ1" s="17"/>
      <c r="UVA1" s="17"/>
      <c r="UVB1" s="17"/>
      <c r="UVC1" s="17"/>
      <c r="UVD1" s="17"/>
      <c r="UVE1" s="17"/>
      <c r="UVF1" s="17"/>
      <c r="UVG1" s="17"/>
      <c r="UVH1" s="17"/>
      <c r="UVI1" s="17"/>
      <c r="UVJ1" s="17"/>
      <c r="UVK1" s="17"/>
      <c r="UVL1" s="17"/>
      <c r="UVM1" s="17"/>
      <c r="UVN1" s="17"/>
      <c r="UVO1" s="17"/>
      <c r="UVP1" s="17"/>
      <c r="UVQ1" s="17"/>
      <c r="UVR1" s="17"/>
      <c r="UVS1" s="17"/>
      <c r="UVT1" s="17"/>
      <c r="UVU1" s="17"/>
      <c r="UVV1" s="17"/>
      <c r="UVW1" s="17"/>
      <c r="UVX1" s="17"/>
      <c r="UVY1" s="17"/>
      <c r="UVZ1" s="17"/>
      <c r="UWA1" s="17"/>
      <c r="UWB1" s="17"/>
      <c r="UWC1" s="17"/>
      <c r="UWD1" s="17"/>
      <c r="UWE1" s="17"/>
      <c r="UWF1" s="17"/>
      <c r="UWG1" s="17"/>
      <c r="UWH1" s="17"/>
      <c r="UWI1" s="17"/>
      <c r="UWJ1" s="17"/>
      <c r="UWK1" s="17"/>
      <c r="UWL1" s="17"/>
      <c r="UWM1" s="17"/>
      <c r="UWN1" s="17"/>
      <c r="UWO1" s="17"/>
      <c r="UWP1" s="17"/>
      <c r="UWQ1" s="17"/>
      <c r="UWR1" s="17"/>
      <c r="UWS1" s="17"/>
      <c r="UWT1" s="17"/>
      <c r="UWU1" s="17"/>
      <c r="UWV1" s="17"/>
      <c r="UWW1" s="17"/>
      <c r="UWX1" s="17"/>
      <c r="UWY1" s="17"/>
      <c r="UWZ1" s="17"/>
      <c r="UXA1" s="17"/>
      <c r="UXB1" s="17"/>
      <c r="UXC1" s="17"/>
      <c r="UXD1" s="17"/>
      <c r="UXE1" s="17"/>
      <c r="UXF1" s="17"/>
      <c r="UXG1" s="17"/>
      <c r="UXH1" s="17"/>
      <c r="UXI1" s="17"/>
      <c r="UXJ1" s="17"/>
      <c r="UXK1" s="17"/>
      <c r="UXL1" s="17"/>
      <c r="UXM1" s="17"/>
      <c r="UXN1" s="17"/>
      <c r="UXO1" s="17"/>
      <c r="UXP1" s="17"/>
      <c r="UXQ1" s="17"/>
      <c r="UXR1" s="17"/>
      <c r="UXS1" s="17"/>
      <c r="UXT1" s="17"/>
      <c r="UXU1" s="17"/>
      <c r="UXV1" s="17"/>
      <c r="UXW1" s="17"/>
      <c r="UXX1" s="17"/>
      <c r="UXY1" s="17"/>
      <c r="UXZ1" s="17"/>
      <c r="UYA1" s="17"/>
      <c r="UYB1" s="17"/>
      <c r="UYC1" s="17"/>
      <c r="UYD1" s="17"/>
      <c r="UYE1" s="17"/>
      <c r="UYF1" s="17"/>
      <c r="UYG1" s="17"/>
      <c r="UYH1" s="17"/>
      <c r="UYI1" s="17"/>
      <c r="UYJ1" s="17"/>
      <c r="UYK1" s="17"/>
      <c r="UYL1" s="17"/>
      <c r="UYM1" s="17"/>
      <c r="UYN1" s="17"/>
      <c r="UYO1" s="17"/>
      <c r="UYP1" s="17"/>
      <c r="UYQ1" s="17"/>
      <c r="UYR1" s="17"/>
      <c r="UYS1" s="17"/>
      <c r="UYT1" s="17"/>
      <c r="UYU1" s="17"/>
      <c r="UYV1" s="17"/>
      <c r="UYW1" s="17"/>
      <c r="UYX1" s="17"/>
      <c r="UYY1" s="17"/>
      <c r="UYZ1" s="17"/>
      <c r="UZA1" s="17"/>
      <c r="UZB1" s="17"/>
      <c r="UZC1" s="17"/>
      <c r="UZD1" s="17"/>
      <c r="UZE1" s="17"/>
      <c r="UZF1" s="17"/>
      <c r="UZG1" s="17"/>
      <c r="UZH1" s="17"/>
      <c r="UZI1" s="17"/>
      <c r="UZJ1" s="17"/>
      <c r="UZK1" s="17"/>
      <c r="UZL1" s="17"/>
      <c r="UZM1" s="17"/>
      <c r="UZN1" s="17"/>
      <c r="UZO1" s="17"/>
      <c r="UZP1" s="17"/>
      <c r="UZQ1" s="17"/>
      <c r="UZR1" s="17"/>
      <c r="UZS1" s="17"/>
      <c r="UZT1" s="17"/>
      <c r="UZU1" s="17"/>
      <c r="UZV1" s="17"/>
      <c r="UZW1" s="17"/>
      <c r="UZX1" s="17"/>
      <c r="UZY1" s="17"/>
      <c r="UZZ1" s="17"/>
      <c r="VAA1" s="17"/>
      <c r="VAB1" s="17"/>
      <c r="VAC1" s="17"/>
      <c r="VAD1" s="17"/>
      <c r="VAE1" s="17"/>
      <c r="VAF1" s="17"/>
      <c r="VAG1" s="17"/>
      <c r="VAH1" s="17"/>
      <c r="VAI1" s="17"/>
      <c r="VAJ1" s="17"/>
      <c r="VAK1" s="17"/>
      <c r="VAL1" s="17"/>
      <c r="VAM1" s="17"/>
      <c r="VAN1" s="17"/>
      <c r="VAO1" s="17"/>
      <c r="VAP1" s="17"/>
      <c r="VAQ1" s="17"/>
      <c r="VAR1" s="17"/>
      <c r="VAS1" s="17"/>
      <c r="VAT1" s="17"/>
      <c r="VAU1" s="17"/>
      <c r="VAV1" s="17"/>
      <c r="VAW1" s="17"/>
      <c r="VAX1" s="17"/>
      <c r="VAY1" s="17"/>
      <c r="VAZ1" s="17"/>
      <c r="VBA1" s="17"/>
      <c r="VBB1" s="17"/>
      <c r="VBC1" s="17"/>
      <c r="VBD1" s="17"/>
      <c r="VBE1" s="17"/>
      <c r="VBF1" s="17"/>
      <c r="VBG1" s="17"/>
      <c r="VBH1" s="17"/>
      <c r="VBI1" s="17"/>
      <c r="VBJ1" s="17"/>
      <c r="VBK1" s="17"/>
      <c r="VBL1" s="17"/>
      <c r="VBM1" s="17"/>
      <c r="VBN1" s="17"/>
      <c r="VBO1" s="17"/>
      <c r="VBP1" s="17"/>
      <c r="VBQ1" s="17"/>
      <c r="VBR1" s="17"/>
      <c r="VBS1" s="17"/>
      <c r="VBT1" s="17"/>
      <c r="VBU1" s="17"/>
      <c r="VBV1" s="17"/>
      <c r="VBW1" s="17"/>
      <c r="VBX1" s="17"/>
      <c r="VBY1" s="17"/>
      <c r="VBZ1" s="17"/>
      <c r="VCA1" s="17"/>
      <c r="VCB1" s="17"/>
      <c r="VCC1" s="17"/>
      <c r="VCD1" s="17"/>
      <c r="VCE1" s="17"/>
      <c r="VCF1" s="17"/>
      <c r="VCG1" s="17"/>
      <c r="VCH1" s="17"/>
      <c r="VCI1" s="17"/>
      <c r="VCJ1" s="17"/>
      <c r="VCK1" s="17"/>
      <c r="VCL1" s="17"/>
      <c r="VCM1" s="17"/>
      <c r="VCN1" s="17"/>
      <c r="VCO1" s="17"/>
      <c r="VCP1" s="17"/>
      <c r="VCQ1" s="17"/>
      <c r="VCR1" s="17"/>
      <c r="VCS1" s="17"/>
      <c r="VCT1" s="17"/>
      <c r="VCU1" s="17"/>
      <c r="VCV1" s="17"/>
      <c r="VCW1" s="17"/>
      <c r="VCX1" s="17"/>
      <c r="VCY1" s="17"/>
      <c r="VCZ1" s="17"/>
      <c r="VDA1" s="17"/>
      <c r="VDB1" s="17"/>
      <c r="VDC1" s="17"/>
      <c r="VDD1" s="17"/>
      <c r="VDE1" s="17"/>
      <c r="VDF1" s="17"/>
      <c r="VDG1" s="17"/>
      <c r="VDH1" s="17"/>
      <c r="VDI1" s="17"/>
      <c r="VDJ1" s="17"/>
      <c r="VDK1" s="17"/>
      <c r="VDL1" s="17"/>
      <c r="VDM1" s="17"/>
      <c r="VDN1" s="17"/>
      <c r="VDO1" s="17"/>
      <c r="VDP1" s="17"/>
      <c r="VDQ1" s="17"/>
      <c r="VDR1" s="17"/>
      <c r="VDS1" s="17"/>
      <c r="VDT1" s="17"/>
      <c r="VDU1" s="17"/>
      <c r="VDV1" s="17"/>
      <c r="VDW1" s="17"/>
      <c r="VDX1" s="17"/>
      <c r="VDY1" s="17"/>
      <c r="VDZ1" s="17"/>
      <c r="VEA1" s="17"/>
      <c r="VEB1" s="17"/>
      <c r="VEC1" s="17"/>
      <c r="VED1" s="17"/>
      <c r="VEE1" s="17"/>
      <c r="VEF1" s="17"/>
      <c r="VEG1" s="17"/>
      <c r="VEH1" s="17"/>
      <c r="VEI1" s="17"/>
      <c r="VEJ1" s="17"/>
      <c r="VEK1" s="17"/>
      <c r="VEL1" s="17"/>
      <c r="VEM1" s="17"/>
      <c r="VEN1" s="17"/>
      <c r="VEO1" s="17"/>
      <c r="VEP1" s="17"/>
      <c r="VEQ1" s="17"/>
      <c r="VER1" s="17"/>
      <c r="VES1" s="17"/>
      <c r="VET1" s="17"/>
      <c r="VEU1" s="17"/>
      <c r="VEV1" s="17"/>
      <c r="VEW1" s="17"/>
      <c r="VEX1" s="17"/>
      <c r="VEY1" s="17"/>
      <c r="VEZ1" s="17"/>
      <c r="VFA1" s="17"/>
      <c r="VFB1" s="17"/>
      <c r="VFC1" s="17"/>
      <c r="VFD1" s="17"/>
      <c r="VFE1" s="17"/>
      <c r="VFF1" s="17"/>
      <c r="VFG1" s="17"/>
      <c r="VFH1" s="17"/>
      <c r="VFI1" s="17"/>
      <c r="VFJ1" s="17"/>
      <c r="VFK1" s="17"/>
      <c r="VFL1" s="17"/>
      <c r="VFM1" s="17"/>
      <c r="VFN1" s="17"/>
      <c r="VFO1" s="17"/>
      <c r="VFP1" s="17"/>
      <c r="VFQ1" s="17"/>
      <c r="VFR1" s="17"/>
      <c r="VFS1" s="17"/>
      <c r="VFT1" s="17"/>
      <c r="VFU1" s="17"/>
      <c r="VFV1" s="17"/>
      <c r="VFW1" s="17"/>
      <c r="VFX1" s="17"/>
      <c r="VFY1" s="17"/>
      <c r="VFZ1" s="17"/>
      <c r="VGA1" s="17"/>
      <c r="VGB1" s="17"/>
      <c r="VGC1" s="17"/>
      <c r="VGD1" s="17"/>
      <c r="VGE1" s="17"/>
      <c r="VGF1" s="17"/>
      <c r="VGG1" s="17"/>
      <c r="VGH1" s="17"/>
      <c r="VGI1" s="17"/>
      <c r="VGJ1" s="17"/>
      <c r="VGK1" s="17"/>
      <c r="VGL1" s="17"/>
      <c r="VGM1" s="17"/>
      <c r="VGN1" s="17"/>
      <c r="VGO1" s="17"/>
      <c r="VGP1" s="17"/>
      <c r="VGQ1" s="17"/>
      <c r="VGR1" s="17"/>
      <c r="VGS1" s="17"/>
      <c r="VGT1" s="17"/>
      <c r="VGU1" s="17"/>
      <c r="VGV1" s="17"/>
      <c r="VGW1" s="17"/>
      <c r="VGX1" s="17"/>
      <c r="VGY1" s="17"/>
      <c r="VGZ1" s="17"/>
      <c r="VHA1" s="17"/>
      <c r="VHB1" s="17"/>
      <c r="VHC1" s="17"/>
      <c r="VHD1" s="17"/>
      <c r="VHE1" s="17"/>
      <c r="VHF1" s="17"/>
      <c r="VHG1" s="17"/>
      <c r="VHH1" s="17"/>
      <c r="VHI1" s="17"/>
      <c r="VHJ1" s="17"/>
      <c r="VHK1" s="17"/>
      <c r="VHL1" s="17"/>
      <c r="VHM1" s="17"/>
      <c r="VHN1" s="17"/>
      <c r="VHO1" s="17"/>
      <c r="VHP1" s="17"/>
      <c r="VHQ1" s="17"/>
      <c r="VHR1" s="17"/>
      <c r="VHS1" s="17"/>
      <c r="VHT1" s="17"/>
      <c r="VHU1" s="17"/>
      <c r="VHV1" s="17"/>
      <c r="VHW1" s="17"/>
      <c r="VHX1" s="17"/>
      <c r="VHY1" s="17"/>
      <c r="VHZ1" s="17"/>
      <c r="VIA1" s="17"/>
      <c r="VIB1" s="17"/>
      <c r="VIC1" s="17"/>
      <c r="VID1" s="17"/>
      <c r="VIE1" s="17"/>
      <c r="VIF1" s="17"/>
      <c r="VIG1" s="17"/>
      <c r="VIH1" s="17"/>
      <c r="VII1" s="17"/>
      <c r="VIJ1" s="17"/>
      <c r="VIK1" s="17"/>
      <c r="VIL1" s="17"/>
      <c r="VIM1" s="17"/>
      <c r="VIN1" s="17"/>
      <c r="VIO1" s="17"/>
      <c r="VIP1" s="17"/>
      <c r="VIQ1" s="17"/>
      <c r="VIR1" s="17"/>
      <c r="VIS1" s="17"/>
      <c r="VIT1" s="17"/>
      <c r="VIU1" s="17"/>
      <c r="VIV1" s="17"/>
      <c r="VIW1" s="17"/>
      <c r="VIX1" s="17"/>
      <c r="VIY1" s="17"/>
      <c r="VIZ1" s="17"/>
      <c r="VJA1" s="17"/>
      <c r="VJB1" s="17"/>
      <c r="VJC1" s="17"/>
      <c r="VJD1" s="17"/>
      <c r="VJE1" s="17"/>
      <c r="VJF1" s="17"/>
      <c r="VJG1" s="17"/>
      <c r="VJH1" s="17"/>
      <c r="VJI1" s="17"/>
      <c r="VJJ1" s="17"/>
      <c r="VJK1" s="17"/>
      <c r="VJL1" s="17"/>
      <c r="VJM1" s="17"/>
      <c r="VJN1" s="17"/>
      <c r="VJO1" s="17"/>
      <c r="VJP1" s="17"/>
      <c r="VJQ1" s="17"/>
      <c r="VJR1" s="17"/>
      <c r="VJS1" s="17"/>
      <c r="VJT1" s="17"/>
      <c r="VJU1" s="17"/>
      <c r="VJV1" s="17"/>
      <c r="VJW1" s="17"/>
      <c r="VJX1" s="17"/>
      <c r="VJY1" s="17"/>
      <c r="VJZ1" s="17"/>
      <c r="VKA1" s="17"/>
      <c r="VKB1" s="17"/>
      <c r="VKC1" s="17"/>
      <c r="VKD1" s="17"/>
      <c r="VKE1" s="17"/>
      <c r="VKF1" s="17"/>
      <c r="VKG1" s="17"/>
      <c r="VKH1" s="17"/>
      <c r="VKI1" s="17"/>
      <c r="VKJ1" s="17"/>
      <c r="VKK1" s="17"/>
      <c r="VKL1" s="17"/>
      <c r="VKM1" s="17"/>
      <c r="VKN1" s="17"/>
      <c r="VKO1" s="17"/>
      <c r="VKP1" s="17"/>
      <c r="VKQ1" s="17"/>
      <c r="VKR1" s="17"/>
      <c r="VKS1" s="17"/>
      <c r="VKT1" s="17"/>
      <c r="VKU1" s="17"/>
      <c r="VKV1" s="17"/>
      <c r="VKW1" s="17"/>
      <c r="VKX1" s="17"/>
      <c r="VKY1" s="17"/>
      <c r="VKZ1" s="17"/>
      <c r="VLA1" s="17"/>
      <c r="VLB1" s="17"/>
      <c r="VLC1" s="17"/>
      <c r="VLD1" s="17"/>
      <c r="VLE1" s="17"/>
      <c r="VLF1" s="17"/>
      <c r="VLG1" s="17"/>
      <c r="VLH1" s="17"/>
      <c r="VLI1" s="17"/>
      <c r="VLJ1" s="17"/>
      <c r="VLK1" s="17"/>
      <c r="VLL1" s="17"/>
      <c r="VLM1" s="17"/>
      <c r="VLN1" s="17"/>
      <c r="VLO1" s="17"/>
      <c r="VLP1" s="17"/>
      <c r="VLQ1" s="17"/>
      <c r="VLR1" s="17"/>
      <c r="VLS1" s="17"/>
      <c r="VLT1" s="17"/>
      <c r="VLU1" s="17"/>
      <c r="VLV1" s="17"/>
      <c r="VLW1" s="17"/>
      <c r="VLX1" s="17"/>
      <c r="VLY1" s="17"/>
      <c r="VLZ1" s="17"/>
      <c r="VMA1" s="17"/>
      <c r="VMB1" s="17"/>
      <c r="VMC1" s="17"/>
      <c r="VMD1" s="17"/>
      <c r="VME1" s="17"/>
      <c r="VMF1" s="17"/>
      <c r="VMG1" s="17"/>
      <c r="VMH1" s="17"/>
      <c r="VMI1" s="17"/>
      <c r="VMJ1" s="17"/>
      <c r="VMK1" s="17"/>
      <c r="VML1" s="17"/>
      <c r="VMM1" s="17"/>
      <c r="VMN1" s="17"/>
      <c r="VMO1" s="17"/>
      <c r="VMP1" s="17"/>
      <c r="VMQ1" s="17"/>
      <c r="VMR1" s="17"/>
      <c r="VMS1" s="17"/>
      <c r="VMT1" s="17"/>
      <c r="VMU1" s="17"/>
      <c r="VMV1" s="17"/>
      <c r="VMW1" s="17"/>
      <c r="VMX1" s="17"/>
      <c r="VMY1" s="17"/>
      <c r="VMZ1" s="17"/>
      <c r="VNA1" s="17"/>
      <c r="VNB1" s="17"/>
      <c r="VNC1" s="17"/>
      <c r="VND1" s="17"/>
      <c r="VNE1" s="17"/>
      <c r="VNF1" s="17"/>
      <c r="VNG1" s="17"/>
      <c r="VNH1" s="17"/>
      <c r="VNI1" s="17"/>
      <c r="VNJ1" s="17"/>
      <c r="VNK1" s="17"/>
      <c r="VNL1" s="17"/>
      <c r="VNM1" s="17"/>
      <c r="VNN1" s="17"/>
      <c r="VNO1" s="17"/>
      <c r="VNP1" s="17"/>
      <c r="VNQ1" s="17"/>
      <c r="VNR1" s="17"/>
      <c r="VNS1" s="17"/>
      <c r="VNT1" s="17"/>
      <c r="VNU1" s="17"/>
      <c r="VNV1" s="17"/>
      <c r="VNW1" s="17"/>
      <c r="VNX1" s="17"/>
      <c r="VNY1" s="17"/>
      <c r="VNZ1" s="17"/>
      <c r="VOA1" s="17"/>
      <c r="VOB1" s="17"/>
      <c r="VOC1" s="17"/>
      <c r="VOD1" s="17"/>
      <c r="VOE1" s="17"/>
      <c r="VOF1" s="17"/>
      <c r="VOG1" s="17"/>
      <c r="VOH1" s="17"/>
      <c r="VOI1" s="17"/>
      <c r="VOJ1" s="17"/>
      <c r="VOK1" s="17"/>
      <c r="VOL1" s="17"/>
      <c r="VOM1" s="17"/>
      <c r="VON1" s="17"/>
      <c r="VOO1" s="17"/>
      <c r="VOP1" s="17"/>
      <c r="VOQ1" s="17"/>
      <c r="VOR1" s="17"/>
      <c r="VOS1" s="17"/>
      <c r="VOT1" s="17"/>
      <c r="VOU1" s="17"/>
      <c r="VOV1" s="17"/>
      <c r="VOW1" s="17"/>
      <c r="VOX1" s="17"/>
      <c r="VOY1" s="17"/>
      <c r="VOZ1" s="17"/>
      <c r="VPA1" s="17"/>
      <c r="VPB1" s="17"/>
      <c r="VPC1" s="17"/>
      <c r="VPD1" s="17"/>
      <c r="VPE1" s="17"/>
      <c r="VPF1" s="17"/>
      <c r="VPG1" s="17"/>
      <c r="VPH1" s="17"/>
      <c r="VPI1" s="17"/>
      <c r="VPJ1" s="17"/>
      <c r="VPK1" s="17"/>
      <c r="VPL1" s="17"/>
      <c r="VPM1" s="17"/>
      <c r="VPN1" s="17"/>
      <c r="VPO1" s="17"/>
      <c r="VPP1" s="17"/>
      <c r="VPQ1" s="17"/>
      <c r="VPR1" s="17"/>
      <c r="VPS1" s="17"/>
      <c r="VPT1" s="17"/>
      <c r="VPU1" s="17"/>
      <c r="VPV1" s="17"/>
      <c r="VPW1" s="17"/>
      <c r="VPX1" s="17"/>
      <c r="VPY1" s="17"/>
      <c r="VPZ1" s="17"/>
      <c r="VQA1" s="17"/>
      <c r="VQB1" s="17"/>
      <c r="VQC1" s="17"/>
      <c r="VQD1" s="17"/>
      <c r="VQE1" s="17"/>
      <c r="VQF1" s="17"/>
      <c r="VQG1" s="17"/>
      <c r="VQH1" s="17"/>
      <c r="VQI1" s="17"/>
      <c r="VQJ1" s="17"/>
      <c r="VQK1" s="17"/>
      <c r="VQL1" s="17"/>
      <c r="VQM1" s="17"/>
      <c r="VQN1" s="17"/>
      <c r="VQO1" s="17"/>
      <c r="VQP1" s="17"/>
      <c r="VQQ1" s="17"/>
      <c r="VQR1" s="17"/>
      <c r="VQS1" s="17"/>
      <c r="VQT1" s="17"/>
      <c r="VQU1" s="17"/>
      <c r="VQV1" s="17"/>
      <c r="VQW1" s="17"/>
      <c r="VQX1" s="17"/>
      <c r="VQY1" s="17"/>
      <c r="VQZ1" s="17"/>
      <c r="VRA1" s="17"/>
      <c r="VRB1" s="17"/>
      <c r="VRC1" s="17"/>
      <c r="VRD1" s="17"/>
      <c r="VRE1" s="17"/>
      <c r="VRF1" s="17"/>
      <c r="VRG1" s="17"/>
      <c r="VRH1" s="17"/>
      <c r="VRI1" s="17"/>
      <c r="VRJ1" s="17"/>
      <c r="VRK1" s="17"/>
      <c r="VRL1" s="17"/>
      <c r="VRM1" s="17"/>
      <c r="VRN1" s="17"/>
      <c r="VRO1" s="17"/>
      <c r="VRP1" s="17"/>
      <c r="VRQ1" s="17"/>
      <c r="VRR1" s="17"/>
      <c r="VRS1" s="17"/>
      <c r="VRT1" s="17"/>
      <c r="VRU1" s="17"/>
      <c r="VRV1" s="17"/>
      <c r="VRW1" s="17"/>
      <c r="VRX1" s="17"/>
      <c r="VRY1" s="17"/>
      <c r="VRZ1" s="17"/>
      <c r="VSA1" s="17"/>
      <c r="VSB1" s="17"/>
      <c r="VSC1" s="17"/>
      <c r="VSD1" s="17"/>
      <c r="VSE1" s="17"/>
      <c r="VSF1" s="17"/>
      <c r="VSG1" s="17"/>
      <c r="VSH1" s="17"/>
      <c r="VSI1" s="17"/>
      <c r="VSJ1" s="17"/>
      <c r="VSK1" s="17"/>
      <c r="VSL1" s="17"/>
      <c r="VSM1" s="17"/>
      <c r="VSN1" s="17"/>
      <c r="VSO1" s="17"/>
      <c r="VSP1" s="17"/>
      <c r="VSQ1" s="17"/>
      <c r="VSR1" s="17"/>
      <c r="VSS1" s="17"/>
      <c r="VST1" s="17"/>
      <c r="VSU1" s="17"/>
      <c r="VSV1" s="17"/>
      <c r="VSW1" s="17"/>
      <c r="VSX1" s="17"/>
      <c r="VSY1" s="17"/>
      <c r="VSZ1" s="17"/>
      <c r="VTA1" s="17"/>
      <c r="VTB1" s="17"/>
      <c r="VTC1" s="17"/>
      <c r="VTD1" s="17"/>
      <c r="VTE1" s="17"/>
      <c r="VTF1" s="17"/>
      <c r="VTG1" s="17"/>
      <c r="VTH1" s="17"/>
      <c r="VTI1" s="17"/>
      <c r="VTJ1" s="17"/>
      <c r="VTK1" s="17"/>
      <c r="VTL1" s="17"/>
      <c r="VTM1" s="17"/>
      <c r="VTN1" s="17"/>
      <c r="VTO1" s="17"/>
      <c r="VTP1" s="17"/>
      <c r="VTQ1" s="17"/>
      <c r="VTR1" s="17"/>
      <c r="VTS1" s="17"/>
      <c r="VTT1" s="17"/>
      <c r="VTU1" s="17"/>
      <c r="VTV1" s="17"/>
      <c r="VTW1" s="17"/>
      <c r="VTX1" s="17"/>
      <c r="VTY1" s="17"/>
      <c r="VTZ1" s="17"/>
      <c r="VUA1" s="17"/>
      <c r="VUB1" s="17"/>
      <c r="VUC1" s="17"/>
      <c r="VUD1" s="17"/>
      <c r="VUE1" s="17"/>
      <c r="VUF1" s="17"/>
      <c r="VUG1" s="17"/>
      <c r="VUH1" s="17"/>
      <c r="VUI1" s="17"/>
      <c r="VUJ1" s="17"/>
      <c r="VUK1" s="17"/>
      <c r="VUL1" s="17"/>
      <c r="VUM1" s="17"/>
      <c r="VUN1" s="17"/>
      <c r="VUO1" s="17"/>
      <c r="VUP1" s="17"/>
      <c r="VUQ1" s="17"/>
      <c r="VUR1" s="17"/>
      <c r="VUS1" s="17"/>
      <c r="VUT1" s="17"/>
      <c r="VUU1" s="17"/>
      <c r="VUV1" s="17"/>
      <c r="VUW1" s="17"/>
      <c r="VUX1" s="17"/>
      <c r="VUY1" s="17"/>
      <c r="VUZ1" s="17"/>
      <c r="VVA1" s="17"/>
      <c r="VVB1" s="17"/>
      <c r="VVC1" s="17"/>
      <c r="VVD1" s="17"/>
      <c r="VVE1" s="17"/>
      <c r="VVF1" s="17"/>
      <c r="VVG1" s="17"/>
      <c r="VVH1" s="17"/>
      <c r="VVI1" s="17"/>
      <c r="VVJ1" s="17"/>
      <c r="VVK1" s="17"/>
      <c r="VVL1" s="17"/>
      <c r="VVM1" s="17"/>
      <c r="VVN1" s="17"/>
      <c r="VVO1" s="17"/>
      <c r="VVP1" s="17"/>
      <c r="VVQ1" s="17"/>
      <c r="VVR1" s="17"/>
      <c r="VVS1" s="17"/>
      <c r="VVT1" s="17"/>
      <c r="VVU1" s="17"/>
      <c r="VVV1" s="17"/>
      <c r="VVW1" s="17"/>
      <c r="VVX1" s="17"/>
      <c r="VVY1" s="17"/>
      <c r="VVZ1" s="17"/>
      <c r="VWA1" s="17"/>
      <c r="VWB1" s="17"/>
      <c r="VWC1" s="17"/>
      <c r="VWD1" s="17"/>
      <c r="VWE1" s="17"/>
      <c r="VWF1" s="17"/>
      <c r="VWG1" s="17"/>
      <c r="VWH1" s="17"/>
      <c r="VWI1" s="17"/>
      <c r="VWJ1" s="17"/>
      <c r="VWK1" s="17"/>
      <c r="VWL1" s="17"/>
      <c r="VWM1" s="17"/>
      <c r="VWN1" s="17"/>
      <c r="VWO1" s="17"/>
      <c r="VWP1" s="17"/>
      <c r="VWQ1" s="17"/>
      <c r="VWR1" s="17"/>
      <c r="VWS1" s="17"/>
      <c r="VWT1" s="17"/>
      <c r="VWU1" s="17"/>
      <c r="VWV1" s="17"/>
      <c r="VWW1" s="17"/>
      <c r="VWX1" s="17"/>
      <c r="VWY1" s="17"/>
      <c r="VWZ1" s="17"/>
      <c r="VXA1" s="17"/>
      <c r="VXB1" s="17"/>
      <c r="VXC1" s="17"/>
      <c r="VXD1" s="17"/>
      <c r="VXE1" s="17"/>
      <c r="VXF1" s="17"/>
      <c r="VXG1" s="17"/>
      <c r="VXH1" s="17"/>
      <c r="VXI1" s="17"/>
      <c r="VXJ1" s="17"/>
      <c r="VXK1" s="17"/>
      <c r="VXL1" s="17"/>
      <c r="VXM1" s="17"/>
      <c r="VXN1" s="17"/>
      <c r="VXO1" s="17"/>
      <c r="VXP1" s="17"/>
      <c r="VXQ1" s="17"/>
      <c r="VXR1" s="17"/>
      <c r="VXS1" s="17"/>
      <c r="VXT1" s="17"/>
      <c r="VXU1" s="17"/>
      <c r="VXV1" s="17"/>
      <c r="VXW1" s="17"/>
      <c r="VXX1" s="17"/>
      <c r="VXY1" s="17"/>
      <c r="VXZ1" s="17"/>
      <c r="VYA1" s="17"/>
      <c r="VYB1" s="17"/>
      <c r="VYC1" s="17"/>
      <c r="VYD1" s="17"/>
      <c r="VYE1" s="17"/>
      <c r="VYF1" s="17"/>
      <c r="VYG1" s="17"/>
      <c r="VYH1" s="17"/>
      <c r="VYI1" s="17"/>
      <c r="VYJ1" s="17"/>
      <c r="VYK1" s="17"/>
      <c r="VYL1" s="17"/>
      <c r="VYM1" s="17"/>
      <c r="VYN1" s="17"/>
      <c r="VYO1" s="17"/>
      <c r="VYP1" s="17"/>
      <c r="VYQ1" s="17"/>
      <c r="VYR1" s="17"/>
      <c r="VYS1" s="17"/>
      <c r="VYT1" s="17"/>
      <c r="VYU1" s="17"/>
      <c r="VYV1" s="17"/>
      <c r="VYW1" s="17"/>
      <c r="VYX1" s="17"/>
      <c r="VYY1" s="17"/>
      <c r="VYZ1" s="17"/>
      <c r="VZA1" s="17"/>
      <c r="VZB1" s="17"/>
      <c r="VZC1" s="17"/>
      <c r="VZD1" s="17"/>
      <c r="VZE1" s="17"/>
      <c r="VZF1" s="17"/>
      <c r="VZG1" s="17"/>
      <c r="VZH1" s="17"/>
      <c r="VZI1" s="17"/>
      <c r="VZJ1" s="17"/>
      <c r="VZK1" s="17"/>
      <c r="VZL1" s="17"/>
      <c r="VZM1" s="17"/>
      <c r="VZN1" s="17"/>
      <c r="VZO1" s="17"/>
      <c r="VZP1" s="17"/>
      <c r="VZQ1" s="17"/>
      <c r="VZR1" s="17"/>
      <c r="VZS1" s="17"/>
      <c r="VZT1" s="17"/>
      <c r="VZU1" s="17"/>
      <c r="VZV1" s="17"/>
      <c r="VZW1" s="17"/>
      <c r="VZX1" s="17"/>
      <c r="VZY1" s="17"/>
      <c r="VZZ1" s="17"/>
      <c r="WAA1" s="17"/>
      <c r="WAB1" s="17"/>
      <c r="WAC1" s="17"/>
      <c r="WAD1" s="17"/>
      <c r="WAE1" s="17"/>
      <c r="WAF1" s="17"/>
      <c r="WAG1" s="17"/>
      <c r="WAH1" s="17"/>
      <c r="WAI1" s="17"/>
      <c r="WAJ1" s="17"/>
      <c r="WAK1" s="17"/>
      <c r="WAL1" s="17"/>
      <c r="WAM1" s="17"/>
      <c r="WAN1" s="17"/>
      <c r="WAO1" s="17"/>
      <c r="WAP1" s="17"/>
      <c r="WAQ1" s="17"/>
      <c r="WAR1" s="17"/>
      <c r="WAS1" s="17"/>
      <c r="WAT1" s="17"/>
      <c r="WAU1" s="17"/>
      <c r="WAV1" s="17"/>
      <c r="WAW1" s="17"/>
      <c r="WAX1" s="17"/>
      <c r="WAY1" s="17"/>
      <c r="WAZ1" s="17"/>
      <c r="WBA1" s="17"/>
      <c r="WBB1" s="17"/>
      <c r="WBC1" s="17"/>
      <c r="WBD1" s="17"/>
      <c r="WBE1" s="17"/>
      <c r="WBF1" s="17"/>
      <c r="WBG1" s="17"/>
      <c r="WBH1" s="17"/>
      <c r="WBI1" s="17"/>
      <c r="WBJ1" s="17"/>
      <c r="WBK1" s="17"/>
      <c r="WBL1" s="17"/>
      <c r="WBM1" s="17"/>
      <c r="WBN1" s="17"/>
      <c r="WBO1" s="17"/>
      <c r="WBP1" s="17"/>
      <c r="WBQ1" s="17"/>
      <c r="WBR1" s="17"/>
      <c r="WBS1" s="17"/>
      <c r="WBT1" s="17"/>
      <c r="WBU1" s="17"/>
      <c r="WBV1" s="17"/>
      <c r="WBW1" s="17"/>
      <c r="WBX1" s="17"/>
      <c r="WBY1" s="17"/>
      <c r="WBZ1" s="17"/>
      <c r="WCA1" s="17"/>
      <c r="WCB1" s="17"/>
      <c r="WCC1" s="17"/>
      <c r="WCD1" s="17"/>
      <c r="WCE1" s="17"/>
      <c r="WCF1" s="17"/>
      <c r="WCG1" s="17"/>
      <c r="WCH1" s="17"/>
      <c r="WCI1" s="17"/>
      <c r="WCJ1" s="17"/>
      <c r="WCK1" s="17"/>
      <c r="WCL1" s="17"/>
      <c r="WCM1" s="17"/>
      <c r="WCN1" s="17"/>
      <c r="WCO1" s="17"/>
      <c r="WCP1" s="17"/>
      <c r="WCQ1" s="17"/>
      <c r="WCR1" s="17"/>
      <c r="WCS1" s="17"/>
      <c r="WCT1" s="17"/>
      <c r="WCU1" s="17"/>
      <c r="WCV1" s="17"/>
      <c r="WCW1" s="17"/>
      <c r="WCX1" s="17"/>
      <c r="WCY1" s="17"/>
      <c r="WCZ1" s="17"/>
      <c r="WDA1" s="17"/>
      <c r="WDB1" s="17"/>
      <c r="WDC1" s="17"/>
      <c r="WDD1" s="17"/>
      <c r="WDE1" s="17"/>
      <c r="WDF1" s="17"/>
      <c r="WDG1" s="17"/>
      <c r="WDH1" s="17"/>
      <c r="WDI1" s="17"/>
      <c r="WDJ1" s="17"/>
      <c r="WDK1" s="17"/>
      <c r="WDL1" s="17"/>
      <c r="WDM1" s="17"/>
      <c r="WDN1" s="17"/>
      <c r="WDO1" s="17"/>
      <c r="WDP1" s="17"/>
      <c r="WDQ1" s="17"/>
      <c r="WDR1" s="17"/>
      <c r="WDS1" s="17"/>
      <c r="WDT1" s="17"/>
      <c r="WDU1" s="17"/>
      <c r="WDV1" s="17"/>
      <c r="WDW1" s="17"/>
      <c r="WDX1" s="17"/>
      <c r="WDY1" s="17"/>
      <c r="WDZ1" s="17"/>
      <c r="WEA1" s="17"/>
      <c r="WEB1" s="17"/>
      <c r="WEC1" s="17"/>
      <c r="WED1" s="17"/>
      <c r="WEE1" s="17"/>
      <c r="WEF1" s="17"/>
      <c r="WEG1" s="17"/>
      <c r="WEH1" s="17"/>
      <c r="WEI1" s="17"/>
      <c r="WEJ1" s="17"/>
      <c r="WEK1" s="17"/>
      <c r="WEL1" s="17"/>
      <c r="WEM1" s="17"/>
      <c r="WEN1" s="17"/>
      <c r="WEO1" s="17"/>
      <c r="WEP1" s="17"/>
      <c r="WEQ1" s="17"/>
      <c r="WER1" s="17"/>
      <c r="WES1" s="17"/>
      <c r="WET1" s="17"/>
      <c r="WEU1" s="17"/>
      <c r="WEV1" s="17"/>
      <c r="WEW1" s="17"/>
      <c r="WEX1" s="17"/>
      <c r="WEY1" s="17"/>
      <c r="WEZ1" s="17"/>
      <c r="WFA1" s="17"/>
      <c r="WFB1" s="17"/>
      <c r="WFC1" s="17"/>
      <c r="WFD1" s="17"/>
      <c r="WFE1" s="17"/>
      <c r="WFF1" s="17"/>
      <c r="WFG1" s="17"/>
      <c r="WFH1" s="17"/>
      <c r="WFI1" s="17"/>
      <c r="WFJ1" s="17"/>
      <c r="WFK1" s="17"/>
      <c r="WFL1" s="17"/>
      <c r="WFM1" s="17"/>
      <c r="WFN1" s="17"/>
      <c r="WFO1" s="17"/>
      <c r="WFP1" s="17"/>
      <c r="WFQ1" s="17"/>
      <c r="WFR1" s="17"/>
      <c r="WFS1" s="17"/>
      <c r="WFT1" s="17"/>
      <c r="WFU1" s="17"/>
      <c r="WFV1" s="17"/>
      <c r="WFW1" s="17"/>
      <c r="WFX1" s="17"/>
      <c r="WFY1" s="17"/>
      <c r="WFZ1" s="17"/>
      <c r="WGA1" s="17"/>
      <c r="WGB1" s="17"/>
      <c r="WGC1" s="17"/>
      <c r="WGD1" s="17"/>
      <c r="WGE1" s="17"/>
      <c r="WGF1" s="17"/>
      <c r="WGG1" s="17"/>
      <c r="WGH1" s="17"/>
      <c r="WGI1" s="17"/>
      <c r="WGJ1" s="17"/>
      <c r="WGK1" s="17"/>
      <c r="WGL1" s="17"/>
      <c r="WGM1" s="17"/>
      <c r="WGN1" s="17"/>
      <c r="WGO1" s="17"/>
      <c r="WGP1" s="17"/>
      <c r="WGQ1" s="17"/>
      <c r="WGR1" s="17"/>
      <c r="WGS1" s="17"/>
      <c r="WGT1" s="17"/>
      <c r="WGU1" s="17"/>
      <c r="WGV1" s="17"/>
      <c r="WGW1" s="17"/>
      <c r="WGX1" s="17"/>
      <c r="WGY1" s="17"/>
      <c r="WGZ1" s="17"/>
      <c r="WHA1" s="17"/>
      <c r="WHB1" s="17"/>
      <c r="WHC1" s="17"/>
      <c r="WHD1" s="17"/>
      <c r="WHE1" s="17"/>
      <c r="WHF1" s="17"/>
      <c r="WHG1" s="17"/>
      <c r="WHH1" s="17"/>
      <c r="WHI1" s="17"/>
      <c r="WHJ1" s="17"/>
      <c r="WHK1" s="17"/>
      <c r="WHL1" s="17"/>
      <c r="WHM1" s="17"/>
      <c r="WHN1" s="17"/>
      <c r="WHO1" s="17"/>
      <c r="WHP1" s="17"/>
      <c r="WHQ1" s="17"/>
      <c r="WHR1" s="17"/>
      <c r="WHS1" s="17"/>
      <c r="WHT1" s="17"/>
      <c r="WHU1" s="17"/>
      <c r="WHV1" s="17"/>
      <c r="WHW1" s="17"/>
      <c r="WHX1" s="17"/>
      <c r="WHY1" s="17"/>
      <c r="WHZ1" s="17"/>
      <c r="WIA1" s="17"/>
      <c r="WIB1" s="17"/>
      <c r="WIC1" s="17"/>
      <c r="WID1" s="17"/>
      <c r="WIE1" s="17"/>
      <c r="WIF1" s="17"/>
      <c r="WIG1" s="17"/>
      <c r="WIH1" s="17"/>
      <c r="WII1" s="17"/>
      <c r="WIJ1" s="17"/>
      <c r="WIK1" s="17"/>
      <c r="WIL1" s="17"/>
      <c r="WIM1" s="17"/>
      <c r="WIN1" s="17"/>
      <c r="WIO1" s="17"/>
      <c r="WIP1" s="17"/>
      <c r="WIQ1" s="17"/>
      <c r="WIR1" s="17"/>
      <c r="WIS1" s="17"/>
      <c r="WIT1" s="17"/>
      <c r="WIU1" s="17"/>
      <c r="WIV1" s="17"/>
      <c r="WIW1" s="17"/>
      <c r="WIX1" s="17"/>
      <c r="WIY1" s="17"/>
      <c r="WIZ1" s="17"/>
      <c r="WJA1" s="17"/>
      <c r="WJB1" s="17"/>
      <c r="WJC1" s="17"/>
      <c r="WJD1" s="17"/>
      <c r="WJE1" s="17"/>
      <c r="WJF1" s="17"/>
      <c r="WJG1" s="17"/>
      <c r="WJH1" s="17"/>
      <c r="WJI1" s="17"/>
      <c r="WJJ1" s="17"/>
      <c r="WJK1" s="17"/>
      <c r="WJL1" s="17"/>
      <c r="WJM1" s="17"/>
      <c r="WJN1" s="17"/>
      <c r="WJO1" s="17"/>
      <c r="WJP1" s="17"/>
      <c r="WJQ1" s="17"/>
      <c r="WJR1" s="17"/>
      <c r="WJS1" s="17"/>
      <c r="WJT1" s="17"/>
      <c r="WJU1" s="17"/>
      <c r="WJV1" s="17"/>
      <c r="WJW1" s="17"/>
      <c r="WJX1" s="17"/>
      <c r="WJY1" s="17"/>
      <c r="WJZ1" s="17"/>
      <c r="WKA1" s="17"/>
      <c r="WKB1" s="17"/>
      <c r="WKC1" s="17"/>
      <c r="WKD1" s="17"/>
      <c r="WKE1" s="17"/>
      <c r="WKF1" s="17"/>
      <c r="WKG1" s="17"/>
      <c r="WKH1" s="17"/>
      <c r="WKI1" s="17"/>
      <c r="WKJ1" s="17"/>
      <c r="WKK1" s="17"/>
      <c r="WKL1" s="17"/>
      <c r="WKM1" s="17"/>
      <c r="WKN1" s="17"/>
      <c r="WKO1" s="17"/>
      <c r="WKP1" s="17"/>
      <c r="WKQ1" s="17"/>
      <c r="WKR1" s="17"/>
      <c r="WKS1" s="17"/>
      <c r="WKT1" s="17"/>
      <c r="WKU1" s="17"/>
      <c r="WKV1" s="17"/>
      <c r="WKW1" s="17"/>
      <c r="WKX1" s="17"/>
      <c r="WKY1" s="17"/>
      <c r="WKZ1" s="17"/>
      <c r="WLA1" s="17"/>
      <c r="WLB1" s="17"/>
      <c r="WLC1" s="17"/>
      <c r="WLD1" s="17"/>
      <c r="WLE1" s="17"/>
      <c r="WLF1" s="17"/>
      <c r="WLG1" s="17"/>
      <c r="WLH1" s="17"/>
      <c r="WLI1" s="17"/>
      <c r="WLJ1" s="17"/>
      <c r="WLK1" s="17"/>
      <c r="WLL1" s="17"/>
      <c r="WLM1" s="17"/>
      <c r="WLN1" s="17"/>
      <c r="WLO1" s="17"/>
      <c r="WLP1" s="17"/>
      <c r="WLQ1" s="17"/>
      <c r="WLR1" s="17"/>
      <c r="WLS1" s="17"/>
      <c r="WLT1" s="17"/>
      <c r="WLU1" s="17"/>
      <c r="WLV1" s="17"/>
      <c r="WLW1" s="17"/>
      <c r="WLX1" s="17"/>
      <c r="WLY1" s="17"/>
      <c r="WLZ1" s="17"/>
      <c r="WMA1" s="17"/>
      <c r="WMB1" s="17"/>
      <c r="WMC1" s="17"/>
      <c r="WMD1" s="17"/>
      <c r="WME1" s="17"/>
      <c r="WMF1" s="17"/>
      <c r="WMG1" s="17"/>
      <c r="WMH1" s="17"/>
      <c r="WMI1" s="17"/>
      <c r="WMJ1" s="17"/>
      <c r="WMK1" s="17"/>
      <c r="WML1" s="17"/>
      <c r="WMM1" s="17"/>
      <c r="WMN1" s="17"/>
      <c r="WMO1" s="17"/>
      <c r="WMP1" s="17"/>
      <c r="WMQ1" s="17"/>
      <c r="WMR1" s="17"/>
      <c r="WMS1" s="17"/>
      <c r="WMT1" s="17"/>
      <c r="WMU1" s="17"/>
      <c r="WMV1" s="17"/>
      <c r="WMW1" s="17"/>
      <c r="WMX1" s="17"/>
      <c r="WMY1" s="17"/>
      <c r="WMZ1" s="17"/>
      <c r="WNA1" s="17"/>
      <c r="WNB1" s="17"/>
      <c r="WNC1" s="17"/>
      <c r="WND1" s="17"/>
      <c r="WNE1" s="17"/>
      <c r="WNF1" s="17"/>
      <c r="WNG1" s="17"/>
      <c r="WNH1" s="17"/>
      <c r="WNI1" s="17"/>
      <c r="WNJ1" s="17"/>
      <c r="WNK1" s="17"/>
      <c r="WNL1" s="17"/>
      <c r="WNM1" s="17"/>
      <c r="WNN1" s="17"/>
      <c r="WNO1" s="17"/>
      <c r="WNP1" s="17"/>
      <c r="WNQ1" s="17"/>
      <c r="WNR1" s="17"/>
      <c r="WNS1" s="17"/>
      <c r="WNT1" s="17"/>
      <c r="WNU1" s="17"/>
      <c r="WNV1" s="17"/>
      <c r="WNW1" s="17"/>
      <c r="WNX1" s="17"/>
      <c r="WNY1" s="17"/>
      <c r="WNZ1" s="17"/>
      <c r="WOA1" s="17"/>
      <c r="WOB1" s="17"/>
      <c r="WOC1" s="17"/>
      <c r="WOD1" s="17"/>
      <c r="WOE1" s="17"/>
      <c r="WOF1" s="17"/>
      <c r="WOG1" s="17"/>
      <c r="WOH1" s="17"/>
      <c r="WOI1" s="17"/>
      <c r="WOJ1" s="17"/>
      <c r="WOK1" s="17"/>
      <c r="WOL1" s="17"/>
      <c r="WOM1" s="17"/>
      <c r="WON1" s="17"/>
      <c r="WOO1" s="17"/>
      <c r="WOP1" s="17"/>
      <c r="WOQ1" s="17"/>
      <c r="WOR1" s="17"/>
      <c r="WOS1" s="17"/>
      <c r="WOT1" s="17"/>
      <c r="WOU1" s="17"/>
      <c r="WOV1" s="17"/>
      <c r="WOW1" s="17"/>
      <c r="WOX1" s="17"/>
      <c r="WOY1" s="17"/>
      <c r="WOZ1" s="17"/>
      <c r="WPA1" s="17"/>
      <c r="WPB1" s="17"/>
      <c r="WPC1" s="17"/>
      <c r="WPD1" s="17"/>
      <c r="WPE1" s="17"/>
      <c r="WPF1" s="17"/>
      <c r="WPG1" s="17"/>
      <c r="WPH1" s="17"/>
      <c r="WPI1" s="17"/>
      <c r="WPJ1" s="17"/>
      <c r="WPK1" s="17"/>
      <c r="WPL1" s="17"/>
      <c r="WPM1" s="17"/>
      <c r="WPN1" s="17"/>
      <c r="WPO1" s="17"/>
      <c r="WPP1" s="17"/>
      <c r="WPQ1" s="17"/>
      <c r="WPR1" s="17"/>
      <c r="WPS1" s="17"/>
      <c r="WPT1" s="17"/>
      <c r="WPU1" s="17"/>
      <c r="WPV1" s="17"/>
      <c r="WPW1" s="17"/>
      <c r="WPX1" s="17"/>
      <c r="WPY1" s="17"/>
      <c r="WPZ1" s="17"/>
      <c r="WQA1" s="17"/>
      <c r="WQB1" s="17"/>
      <c r="WQC1" s="17"/>
      <c r="WQD1" s="17"/>
      <c r="WQE1" s="17"/>
      <c r="WQF1" s="17"/>
      <c r="WQG1" s="17"/>
      <c r="WQH1" s="17"/>
      <c r="WQI1" s="17"/>
      <c r="WQJ1" s="17"/>
      <c r="WQK1" s="17"/>
      <c r="WQL1" s="17"/>
      <c r="WQM1" s="17"/>
      <c r="WQN1" s="17"/>
      <c r="WQO1" s="17"/>
      <c r="WQP1" s="17"/>
      <c r="WQQ1" s="17"/>
      <c r="WQR1" s="17"/>
      <c r="WQS1" s="17"/>
      <c r="WQT1" s="17"/>
      <c r="WQU1" s="17"/>
      <c r="WQV1" s="17"/>
      <c r="WQW1" s="17"/>
      <c r="WQX1" s="17"/>
      <c r="WQY1" s="17"/>
      <c r="WQZ1" s="17"/>
      <c r="WRA1" s="17"/>
      <c r="WRB1" s="17"/>
      <c r="WRC1" s="17"/>
      <c r="WRD1" s="17"/>
      <c r="WRE1" s="17"/>
      <c r="WRF1" s="17"/>
      <c r="WRG1" s="17"/>
      <c r="WRH1" s="17"/>
      <c r="WRI1" s="17"/>
      <c r="WRJ1" s="17"/>
      <c r="WRK1" s="17"/>
      <c r="WRL1" s="17"/>
      <c r="WRM1" s="17"/>
      <c r="WRN1" s="17"/>
      <c r="WRO1" s="17"/>
      <c r="WRP1" s="17"/>
      <c r="WRQ1" s="17"/>
      <c r="WRR1" s="17"/>
      <c r="WRS1" s="17"/>
      <c r="WRT1" s="17"/>
      <c r="WRU1" s="17"/>
      <c r="WRV1" s="17"/>
      <c r="WRW1" s="17"/>
      <c r="WRX1" s="17"/>
      <c r="WRY1" s="17"/>
      <c r="WRZ1" s="17"/>
      <c r="WSA1" s="17"/>
      <c r="WSB1" s="17"/>
      <c r="WSC1" s="17"/>
      <c r="WSD1" s="17"/>
      <c r="WSE1" s="17"/>
      <c r="WSF1" s="17"/>
      <c r="WSG1" s="17"/>
      <c r="WSH1" s="17"/>
      <c r="WSI1" s="17"/>
      <c r="WSJ1" s="17"/>
      <c r="WSK1" s="17"/>
      <c r="WSL1" s="17"/>
      <c r="WSM1" s="17"/>
      <c r="WSN1" s="17"/>
      <c r="WSO1" s="17"/>
      <c r="WSP1" s="17"/>
      <c r="WSQ1" s="17"/>
      <c r="WSR1" s="17"/>
      <c r="WSS1" s="17"/>
      <c r="WST1" s="17"/>
      <c r="WSU1" s="17"/>
      <c r="WSV1" s="17"/>
      <c r="WSW1" s="17"/>
      <c r="WSX1" s="17"/>
      <c r="WSY1" s="17"/>
      <c r="WSZ1" s="17"/>
      <c r="WTA1" s="17"/>
      <c r="WTB1" s="17"/>
      <c r="WTC1" s="17"/>
      <c r="WTD1" s="17"/>
      <c r="WTE1" s="17"/>
      <c r="WTF1" s="17"/>
      <c r="WTG1" s="17"/>
      <c r="WTH1" s="17"/>
      <c r="WTI1" s="17"/>
      <c r="WTJ1" s="17"/>
      <c r="WTK1" s="17"/>
      <c r="WTL1" s="17"/>
      <c r="WTM1" s="17"/>
      <c r="WTN1" s="17"/>
      <c r="WTO1" s="17"/>
      <c r="WTP1" s="17"/>
      <c r="WTQ1" s="17"/>
      <c r="WTR1" s="17"/>
      <c r="WTS1" s="17"/>
      <c r="WTT1" s="17"/>
      <c r="WTU1" s="17"/>
      <c r="WTV1" s="17"/>
      <c r="WTW1" s="17"/>
      <c r="WTX1" s="17"/>
      <c r="WTY1" s="17"/>
      <c r="WTZ1" s="17"/>
      <c r="WUA1" s="17"/>
      <c r="WUB1" s="17"/>
      <c r="WUC1" s="17"/>
      <c r="WUD1" s="17"/>
      <c r="WUE1" s="17"/>
      <c r="WUF1" s="17"/>
      <c r="WUG1" s="17"/>
      <c r="WUH1" s="17"/>
      <c r="WUI1" s="17"/>
      <c r="WUJ1" s="17"/>
      <c r="WUK1" s="17"/>
      <c r="WUL1" s="17"/>
      <c r="WUM1" s="17"/>
      <c r="WUN1" s="17"/>
      <c r="WUO1" s="17"/>
      <c r="WUP1" s="17"/>
      <c r="WUQ1" s="17"/>
      <c r="WUR1" s="17"/>
      <c r="WUS1" s="17"/>
      <c r="WUT1" s="17"/>
      <c r="WUU1" s="17"/>
      <c r="WUV1" s="17"/>
      <c r="WUW1" s="17"/>
      <c r="WUX1" s="17"/>
      <c r="WUY1" s="17"/>
      <c r="WUZ1" s="17"/>
      <c r="WVA1" s="17"/>
      <c r="WVB1" s="17"/>
      <c r="WVC1" s="17"/>
      <c r="WVD1" s="17"/>
      <c r="WVE1" s="17"/>
      <c r="WVF1" s="17"/>
      <c r="WVG1" s="17"/>
      <c r="WVH1" s="17"/>
      <c r="WVI1" s="17"/>
      <c r="WVJ1" s="17"/>
      <c r="WVK1" s="17"/>
      <c r="WVL1" s="17"/>
      <c r="WVM1" s="17"/>
      <c r="WVN1" s="17"/>
      <c r="WVO1" s="17"/>
      <c r="WVP1" s="17"/>
      <c r="WVQ1" s="17"/>
      <c r="WVR1" s="17"/>
      <c r="WVS1" s="17"/>
      <c r="WVT1" s="17"/>
      <c r="WVU1" s="17"/>
      <c r="WVV1" s="17"/>
      <c r="WVW1" s="17"/>
      <c r="WVX1" s="17"/>
      <c r="WVY1" s="17"/>
      <c r="WVZ1" s="17"/>
      <c r="WWA1" s="17"/>
      <c r="WWB1" s="17"/>
      <c r="WWC1" s="17"/>
      <c r="WWD1" s="17"/>
      <c r="WWE1" s="17"/>
      <c r="WWF1" s="17"/>
      <c r="WWG1" s="17"/>
      <c r="WWH1" s="17"/>
      <c r="WWI1" s="17"/>
      <c r="WWJ1" s="17"/>
      <c r="WWK1" s="17"/>
      <c r="WWL1" s="17"/>
      <c r="WWM1" s="17"/>
      <c r="WWN1" s="17"/>
      <c r="WWO1" s="17"/>
      <c r="WWP1" s="17"/>
      <c r="WWQ1" s="17"/>
      <c r="WWR1" s="17"/>
      <c r="WWS1" s="17"/>
      <c r="WWT1" s="17"/>
      <c r="WWU1" s="17"/>
      <c r="WWV1" s="17"/>
      <c r="WWW1" s="17"/>
      <c r="WWX1" s="17"/>
      <c r="WWY1" s="17"/>
      <c r="WWZ1" s="17"/>
      <c r="WXA1" s="17"/>
      <c r="WXB1" s="17"/>
      <c r="WXC1" s="17"/>
      <c r="WXD1" s="17"/>
      <c r="WXE1" s="17"/>
      <c r="WXF1" s="17"/>
      <c r="WXG1" s="17"/>
      <c r="WXH1" s="17"/>
      <c r="WXI1" s="17"/>
      <c r="WXJ1" s="17"/>
      <c r="WXK1" s="17"/>
      <c r="WXL1" s="17"/>
      <c r="WXM1" s="17"/>
      <c r="WXN1" s="17"/>
      <c r="WXO1" s="17"/>
      <c r="WXP1" s="17"/>
      <c r="WXQ1" s="17"/>
      <c r="WXR1" s="17"/>
      <c r="WXS1" s="17"/>
      <c r="WXT1" s="17"/>
      <c r="WXU1" s="17"/>
      <c r="WXV1" s="17"/>
      <c r="WXW1" s="17"/>
      <c r="WXX1" s="17"/>
      <c r="WXY1" s="17"/>
      <c r="WXZ1" s="17"/>
      <c r="WYA1" s="17"/>
      <c r="WYB1" s="17"/>
      <c r="WYC1" s="17"/>
      <c r="WYD1" s="17"/>
      <c r="WYE1" s="17"/>
      <c r="WYF1" s="17"/>
      <c r="WYG1" s="17"/>
      <c r="WYH1" s="17"/>
      <c r="WYI1" s="17"/>
      <c r="WYJ1" s="17"/>
      <c r="WYK1" s="17"/>
      <c r="WYL1" s="17"/>
      <c r="WYM1" s="17"/>
      <c r="WYN1" s="17"/>
      <c r="WYO1" s="17"/>
      <c r="WYP1" s="17"/>
      <c r="WYQ1" s="17"/>
      <c r="WYR1" s="17"/>
      <c r="WYS1" s="17"/>
      <c r="WYT1" s="17"/>
      <c r="WYU1" s="17"/>
      <c r="WYV1" s="17"/>
      <c r="WYW1" s="17"/>
      <c r="WYX1" s="17"/>
      <c r="WYY1" s="17"/>
      <c r="WYZ1" s="17"/>
      <c r="WZA1" s="17"/>
      <c r="WZB1" s="17"/>
      <c r="WZC1" s="17"/>
      <c r="WZD1" s="17"/>
      <c r="WZE1" s="17"/>
      <c r="WZF1" s="17"/>
      <c r="WZG1" s="17"/>
      <c r="WZH1" s="17"/>
      <c r="WZI1" s="17"/>
      <c r="WZJ1" s="17"/>
      <c r="WZK1" s="17"/>
      <c r="WZL1" s="17"/>
      <c r="WZM1" s="17"/>
      <c r="WZN1" s="17"/>
      <c r="WZO1" s="17"/>
      <c r="WZP1" s="17"/>
      <c r="WZQ1" s="17"/>
      <c r="WZR1" s="17"/>
      <c r="WZS1" s="17"/>
      <c r="WZT1" s="17"/>
      <c r="WZU1" s="17"/>
      <c r="WZV1" s="17"/>
      <c r="WZW1" s="17"/>
      <c r="WZX1" s="17"/>
      <c r="WZY1" s="17"/>
      <c r="WZZ1" s="17"/>
      <c r="XAA1" s="17"/>
      <c r="XAB1" s="17"/>
      <c r="XAC1" s="17"/>
      <c r="XAD1" s="17"/>
      <c r="XAE1" s="17"/>
      <c r="XAF1" s="17"/>
      <c r="XAG1" s="17"/>
      <c r="XAH1" s="17"/>
      <c r="XAI1" s="17"/>
      <c r="XAJ1" s="17"/>
      <c r="XAK1" s="17"/>
      <c r="XAL1" s="17"/>
      <c r="XAM1" s="17"/>
      <c r="XAN1" s="17"/>
      <c r="XAO1" s="17"/>
      <c r="XAP1" s="17"/>
      <c r="XAQ1" s="17"/>
      <c r="XAR1" s="17"/>
      <c r="XAS1" s="17"/>
      <c r="XAT1" s="17"/>
      <c r="XAU1" s="17"/>
      <c r="XAV1" s="17"/>
      <c r="XAW1" s="17"/>
      <c r="XAX1" s="17"/>
      <c r="XAY1" s="17"/>
      <c r="XAZ1" s="17"/>
      <c r="XBA1" s="17"/>
      <c r="XBB1" s="17"/>
      <c r="XBC1" s="17"/>
      <c r="XBD1" s="17"/>
      <c r="XBE1" s="17"/>
      <c r="XBF1" s="17"/>
      <c r="XBG1" s="17"/>
      <c r="XBH1" s="17"/>
      <c r="XBI1" s="17"/>
      <c r="XBJ1" s="17"/>
      <c r="XBK1" s="17"/>
      <c r="XBL1" s="17"/>
      <c r="XBM1" s="17"/>
      <c r="XBN1" s="17"/>
      <c r="XBO1" s="17"/>
      <c r="XBP1" s="17"/>
      <c r="XBQ1" s="17"/>
      <c r="XBR1" s="17"/>
      <c r="XBS1" s="17"/>
      <c r="XBT1" s="17"/>
      <c r="XBU1" s="17"/>
      <c r="XBV1" s="17"/>
      <c r="XBW1" s="17"/>
      <c r="XBX1" s="17"/>
      <c r="XBY1" s="17"/>
      <c r="XBZ1" s="17"/>
      <c r="XCA1" s="17"/>
      <c r="XCB1" s="17"/>
      <c r="XCC1" s="17"/>
      <c r="XCD1" s="17"/>
      <c r="XCE1" s="17"/>
      <c r="XCF1" s="17"/>
      <c r="XCG1" s="17"/>
      <c r="XCH1" s="17"/>
      <c r="XCI1" s="17"/>
      <c r="XCJ1" s="17"/>
      <c r="XCK1" s="17"/>
      <c r="XCL1" s="17"/>
      <c r="XCM1" s="17"/>
      <c r="XCN1" s="17"/>
      <c r="XCO1" s="17"/>
      <c r="XCP1" s="17"/>
      <c r="XCQ1" s="17"/>
      <c r="XCR1" s="17"/>
      <c r="XCS1" s="17"/>
      <c r="XCT1" s="17"/>
      <c r="XCU1" s="17"/>
      <c r="XCV1" s="17"/>
      <c r="XCW1" s="17"/>
      <c r="XCX1" s="17"/>
      <c r="XCY1" s="17"/>
      <c r="XCZ1" s="17"/>
      <c r="XDA1" s="17"/>
      <c r="XDB1" s="17"/>
      <c r="XDC1" s="17"/>
      <c r="XDD1" s="17"/>
      <c r="XDE1" s="17"/>
      <c r="XDF1" s="17"/>
      <c r="XDG1" s="17"/>
      <c r="XDH1" s="17"/>
      <c r="XDI1" s="17"/>
      <c r="XDJ1" s="17"/>
      <c r="XDK1" s="17"/>
      <c r="XDL1" s="17"/>
      <c r="XDM1" s="17"/>
      <c r="XDN1" s="17"/>
      <c r="XDO1" s="17"/>
      <c r="XDP1" s="17"/>
      <c r="XDQ1" s="17"/>
      <c r="XDR1" s="17"/>
      <c r="XDS1" s="17"/>
      <c r="XDT1" s="17"/>
      <c r="XDU1" s="17"/>
      <c r="XDV1" s="17"/>
      <c r="XDW1" s="17"/>
      <c r="XDX1" s="17"/>
      <c r="XDY1" s="17"/>
      <c r="XDZ1" s="17"/>
      <c r="XEA1" s="17"/>
      <c r="XEB1" s="17"/>
      <c r="XEC1" s="17"/>
      <c r="XED1" s="17"/>
      <c r="XEE1" s="17"/>
      <c r="XEF1" s="17"/>
      <c r="XEG1" s="17"/>
      <c r="XEH1" s="17"/>
      <c r="XEI1" s="17"/>
      <c r="XEJ1" s="17"/>
      <c r="XEK1" s="17"/>
      <c r="XEL1" s="17"/>
      <c r="XEM1" s="17"/>
      <c r="XEN1" s="17"/>
      <c r="XEO1" s="17"/>
      <c r="XEP1" s="17"/>
      <c r="XEQ1" s="17"/>
      <c r="XER1" s="17"/>
      <c r="XES1" s="17"/>
      <c r="XET1" s="17"/>
      <c r="XEU1" s="17"/>
      <c r="XEV1" s="17"/>
      <c r="XEW1" s="17"/>
      <c r="XEX1" s="17"/>
    </row>
    <row r="2" spans="1:16378" s="13" customFormat="1" x14ac:dyDescent="0.35">
      <c r="A2" s="10" t="str">
        <f>Inputs!G7</f>
        <v>Medium-size surface gold mine</v>
      </c>
      <c r="B2" s="10"/>
      <c r="C2" s="4"/>
      <c r="D2" s="6"/>
      <c r="E2" s="14"/>
      <c r="F2" s="14"/>
      <c r="G2" s="17"/>
      <c r="I2" s="3"/>
      <c r="J2" s="17"/>
      <c r="K2" s="23"/>
      <c r="L2" s="23"/>
      <c r="M2" s="23"/>
      <c r="N2" s="23"/>
      <c r="O2" s="23"/>
      <c r="P2" s="23"/>
      <c r="Q2" s="23"/>
      <c r="R2" s="23"/>
      <c r="S2" s="23"/>
      <c r="T2" s="23"/>
      <c r="U2" s="23"/>
      <c r="V2" s="23"/>
      <c r="W2" s="23"/>
      <c r="X2" s="23"/>
      <c r="Y2" s="23"/>
      <c r="Z2" s="23"/>
      <c r="AA2" s="23"/>
      <c r="AB2" s="23"/>
      <c r="AC2" s="23"/>
      <c r="AD2" s="23"/>
      <c r="AE2" s="23"/>
      <c r="AF2" s="23"/>
      <c r="AG2" s="23"/>
      <c r="AH2" s="23"/>
      <c r="AI2" s="23"/>
    </row>
    <row r="3" spans="1:16378" s="18" customFormat="1" x14ac:dyDescent="0.35">
      <c r="A3" s="8"/>
      <c r="B3" s="8"/>
      <c r="C3" s="8"/>
      <c r="D3" s="9"/>
      <c r="K3" s="8"/>
      <c r="L3" s="8"/>
      <c r="M3" s="8"/>
      <c r="N3" s="8"/>
      <c r="O3" s="8"/>
      <c r="P3" s="8"/>
      <c r="Q3" s="8"/>
      <c r="R3" s="8"/>
      <c r="S3" s="8"/>
      <c r="T3" s="8"/>
      <c r="U3" s="8"/>
      <c r="V3" s="8"/>
      <c r="W3" s="8"/>
      <c r="X3" s="8"/>
      <c r="Y3" s="8"/>
      <c r="Z3" s="8"/>
      <c r="AA3" s="8"/>
      <c r="AB3" s="8"/>
      <c r="AC3" s="8"/>
      <c r="AD3" s="8"/>
      <c r="AE3" s="8"/>
      <c r="AF3" s="8"/>
      <c r="AG3" s="8"/>
      <c r="AH3" s="8"/>
      <c r="AI3" s="8"/>
    </row>
    <row r="4" spans="1:16378" s="13" customFormat="1" x14ac:dyDescent="0.35">
      <c r="A4" s="1"/>
      <c r="B4" s="1"/>
      <c r="C4" s="1"/>
      <c r="D4" s="5"/>
      <c r="E4" s="1" t="s">
        <v>6</v>
      </c>
      <c r="F4" s="1" t="s">
        <v>5</v>
      </c>
      <c r="G4" s="2" t="s">
        <v>4</v>
      </c>
      <c r="H4" s="1" t="s">
        <v>2</v>
      </c>
      <c r="I4" s="2" t="s">
        <v>3</v>
      </c>
      <c r="J4" s="17"/>
      <c r="K4" s="2">
        <f>'T&amp;E'!K$10</f>
        <v>1</v>
      </c>
      <c r="L4" s="2">
        <f>'T&amp;E'!L$10</f>
        <v>2</v>
      </c>
      <c r="M4" s="2">
        <f>'T&amp;E'!M$10</f>
        <v>3</v>
      </c>
      <c r="N4" s="2">
        <f>'T&amp;E'!N$10</f>
        <v>4</v>
      </c>
      <c r="O4" s="2">
        <f>'T&amp;E'!O$10</f>
        <v>5</v>
      </c>
      <c r="P4" s="2">
        <f>'T&amp;E'!P$10</f>
        <v>6</v>
      </c>
      <c r="Q4" s="2">
        <f>'T&amp;E'!Q$10</f>
        <v>7</v>
      </c>
      <c r="R4" s="2">
        <f>'T&amp;E'!R$10</f>
        <v>8</v>
      </c>
      <c r="S4" s="2">
        <f>'T&amp;E'!S$10</f>
        <v>9</v>
      </c>
      <c r="T4" s="2">
        <f>'T&amp;E'!T$10</f>
        <v>10</v>
      </c>
      <c r="U4" s="2">
        <f>'T&amp;E'!U$10</f>
        <v>11</v>
      </c>
      <c r="V4" s="2">
        <f>'T&amp;E'!V$10</f>
        <v>12</v>
      </c>
      <c r="W4" s="2">
        <f>'T&amp;E'!W$10</f>
        <v>13</v>
      </c>
      <c r="X4" s="2">
        <f>'T&amp;E'!X$10</f>
        <v>14</v>
      </c>
      <c r="Y4" s="2">
        <f>'T&amp;E'!Y$10</f>
        <v>15</v>
      </c>
      <c r="Z4" s="2">
        <f>'T&amp;E'!Z$10</f>
        <v>16</v>
      </c>
      <c r="AA4" s="2">
        <f>'T&amp;E'!AA$10</f>
        <v>17</v>
      </c>
      <c r="AB4" s="2">
        <f>'T&amp;E'!AB$10</f>
        <v>18</v>
      </c>
      <c r="AC4" s="2">
        <f>'T&amp;E'!AC$10</f>
        <v>19</v>
      </c>
      <c r="AD4" s="2">
        <f>'T&amp;E'!AD$10</f>
        <v>20</v>
      </c>
      <c r="AE4" s="2">
        <f>'T&amp;E'!AE$10</f>
        <v>21</v>
      </c>
      <c r="AF4" s="2">
        <f>'T&amp;E'!AF$10</f>
        <v>22</v>
      </c>
      <c r="AG4" s="2">
        <f>'T&amp;E'!AG$10</f>
        <v>23</v>
      </c>
      <c r="AH4" s="2">
        <f>'T&amp;E'!AH$10</f>
        <v>24</v>
      </c>
      <c r="AI4" s="2">
        <f>'T&amp;E'!AI$10</f>
        <v>25</v>
      </c>
    </row>
    <row r="5" spans="1:16378" x14ac:dyDescent="0.35">
      <c r="A5" s="292" t="str">
        <f>_xlfn.CONCAT("MINE AND PLANT OPERATIONS (",$A$1,")")</f>
        <v>MINE AND PLANT OPERATIONS (INCENTIVE FISCAL REGIME)</v>
      </c>
      <c r="B5" s="292"/>
      <c r="C5" s="557"/>
      <c r="D5" s="558"/>
      <c r="E5" s="551"/>
      <c r="F5" s="551"/>
      <c r="G5" s="559"/>
      <c r="H5" s="551"/>
      <c r="I5" s="559"/>
      <c r="J5" s="559"/>
      <c r="K5" s="559"/>
      <c r="L5" s="559"/>
      <c r="M5" s="559"/>
      <c r="N5" s="559"/>
      <c r="O5" s="559"/>
      <c r="P5" s="559"/>
      <c r="Q5" s="559"/>
      <c r="R5" s="559"/>
      <c r="S5" s="559"/>
      <c r="T5" s="559"/>
      <c r="U5" s="559"/>
      <c r="V5" s="559"/>
      <c r="W5" s="559"/>
      <c r="X5" s="559"/>
      <c r="Y5" s="559"/>
      <c r="Z5" s="559"/>
      <c r="AA5" s="559"/>
      <c r="AB5" s="559"/>
      <c r="AC5" s="559"/>
      <c r="AD5" s="559"/>
      <c r="AE5" s="559"/>
      <c r="AF5" s="559"/>
      <c r="AG5" s="559"/>
      <c r="AH5" s="559"/>
      <c r="AI5" s="559"/>
    </row>
    <row r="6" spans="1:16378" x14ac:dyDescent="0.35">
      <c r="I6" s="177"/>
      <c r="J6" s="177"/>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row>
    <row r="7" spans="1:16378" x14ac:dyDescent="0.35">
      <c r="B7" s="1" t="s">
        <v>94</v>
      </c>
      <c r="I7" s="177"/>
      <c r="J7" s="177"/>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row>
    <row r="8" spans="1:16378" x14ac:dyDescent="0.35">
      <c r="I8" s="177"/>
      <c r="J8" s="177"/>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row>
    <row r="9" spans="1:16378" x14ac:dyDescent="0.35">
      <c r="D9" s="87" t="s">
        <v>315</v>
      </c>
      <c r="I9" s="177"/>
      <c r="J9" s="177"/>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row>
    <row r="10" spans="1:16378" s="158" customFormat="1" x14ac:dyDescent="0.35">
      <c r="A10" s="11"/>
      <c r="B10" s="11"/>
      <c r="C10" s="156"/>
      <c r="D10" s="157"/>
      <c r="E10" s="158" t="str">
        <f>Inputs!E$73</f>
        <v>Mine production rate</v>
      </c>
      <c r="F10" s="158" t="str">
        <f>Inputs!F$73</f>
        <v>Mt/year</v>
      </c>
      <c r="G10" s="158">
        <f>Inputs!G$73</f>
        <v>2.5</v>
      </c>
      <c r="I10" s="179"/>
      <c r="J10" s="179"/>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row>
    <row r="11" spans="1:16378" s="158" customFormat="1" x14ac:dyDescent="0.35">
      <c r="A11" s="11"/>
      <c r="B11" s="11"/>
      <c r="C11" s="156"/>
      <c r="D11" s="157"/>
      <c r="E11" s="158" t="str">
        <f>'T&amp;E'!E$26</f>
        <v>Post-production start-up date flag</v>
      </c>
      <c r="F11" s="158" t="str">
        <f>'T&amp;E'!F$26</f>
        <v>flag</v>
      </c>
      <c r="I11" s="158">
        <f>'T&amp;E'!I$26</f>
        <v>23</v>
      </c>
      <c r="J11" s="179"/>
      <c r="K11" s="158">
        <f>'T&amp;E'!K$26</f>
        <v>0</v>
      </c>
      <c r="L11" s="158">
        <f>'T&amp;E'!L$26</f>
        <v>0</v>
      </c>
      <c r="M11" s="158">
        <f>'T&amp;E'!M$26</f>
        <v>1</v>
      </c>
      <c r="N11" s="158">
        <f>'T&amp;E'!N$26</f>
        <v>1</v>
      </c>
      <c r="O11" s="158">
        <f>'T&amp;E'!O$26</f>
        <v>1</v>
      </c>
      <c r="P11" s="158">
        <f>'T&amp;E'!P$26</f>
        <v>1</v>
      </c>
      <c r="Q11" s="158">
        <f>'T&amp;E'!Q$26</f>
        <v>1</v>
      </c>
      <c r="R11" s="158">
        <f>'T&amp;E'!R$26</f>
        <v>1</v>
      </c>
      <c r="S11" s="158">
        <f>'T&amp;E'!S$26</f>
        <v>1</v>
      </c>
      <c r="T11" s="158">
        <f>'T&amp;E'!T$26</f>
        <v>1</v>
      </c>
      <c r="U11" s="158">
        <f>'T&amp;E'!U$26</f>
        <v>1</v>
      </c>
      <c r="V11" s="158">
        <f>'T&amp;E'!V$26</f>
        <v>1</v>
      </c>
      <c r="W11" s="158">
        <f>'T&amp;E'!W$26</f>
        <v>1</v>
      </c>
      <c r="X11" s="158">
        <f>'T&amp;E'!X$26</f>
        <v>1</v>
      </c>
      <c r="Y11" s="158">
        <f>'T&amp;E'!Y$26</f>
        <v>1</v>
      </c>
      <c r="Z11" s="158">
        <f>'T&amp;E'!Z$26</f>
        <v>1</v>
      </c>
      <c r="AA11" s="158">
        <f>'T&amp;E'!AA$26</f>
        <v>1</v>
      </c>
      <c r="AB11" s="158">
        <f>'T&amp;E'!AB$26</f>
        <v>1</v>
      </c>
      <c r="AC11" s="158">
        <f>'T&amp;E'!AC$26</f>
        <v>1</v>
      </c>
      <c r="AD11" s="158">
        <f>'T&amp;E'!AD$26</f>
        <v>1</v>
      </c>
      <c r="AE11" s="158">
        <f>'T&amp;E'!AE$26</f>
        <v>1</v>
      </c>
      <c r="AF11" s="158">
        <f>'T&amp;E'!AF$26</f>
        <v>1</v>
      </c>
      <c r="AG11" s="158">
        <f>'T&amp;E'!AG$26</f>
        <v>1</v>
      </c>
      <c r="AH11" s="158">
        <f>'T&amp;E'!AH$26</f>
        <v>1</v>
      </c>
      <c r="AI11" s="158">
        <f>'T&amp;E'!AI$26</f>
        <v>1</v>
      </c>
    </row>
    <row r="12" spans="1:16378" x14ac:dyDescent="0.35">
      <c r="E12" s="46" t="s">
        <v>315</v>
      </c>
      <c r="F12" s="46" t="s">
        <v>78</v>
      </c>
      <c r="I12" s="181">
        <f>SUM(K12:AI12)</f>
        <v>57.5</v>
      </c>
      <c r="J12" s="181"/>
      <c r="K12" s="182">
        <f t="shared" ref="K12:AI12" si="0">K11*$G10</f>
        <v>0</v>
      </c>
      <c r="L12" s="182">
        <f t="shared" si="0"/>
        <v>0</v>
      </c>
      <c r="M12" s="182">
        <f t="shared" si="0"/>
        <v>2.5</v>
      </c>
      <c r="N12" s="182">
        <f t="shared" si="0"/>
        <v>2.5</v>
      </c>
      <c r="O12" s="182">
        <f t="shared" si="0"/>
        <v>2.5</v>
      </c>
      <c r="P12" s="182">
        <f t="shared" si="0"/>
        <v>2.5</v>
      </c>
      <c r="Q12" s="182">
        <f t="shared" si="0"/>
        <v>2.5</v>
      </c>
      <c r="R12" s="182">
        <f t="shared" si="0"/>
        <v>2.5</v>
      </c>
      <c r="S12" s="182">
        <f t="shared" si="0"/>
        <v>2.5</v>
      </c>
      <c r="T12" s="182">
        <f t="shared" si="0"/>
        <v>2.5</v>
      </c>
      <c r="U12" s="182">
        <f t="shared" si="0"/>
        <v>2.5</v>
      </c>
      <c r="V12" s="182">
        <f t="shared" si="0"/>
        <v>2.5</v>
      </c>
      <c r="W12" s="182">
        <f t="shared" si="0"/>
        <v>2.5</v>
      </c>
      <c r="X12" s="182">
        <f t="shared" si="0"/>
        <v>2.5</v>
      </c>
      <c r="Y12" s="182">
        <f t="shared" si="0"/>
        <v>2.5</v>
      </c>
      <c r="Z12" s="182">
        <f t="shared" si="0"/>
        <v>2.5</v>
      </c>
      <c r="AA12" s="182">
        <f t="shared" si="0"/>
        <v>2.5</v>
      </c>
      <c r="AB12" s="182">
        <f t="shared" si="0"/>
        <v>2.5</v>
      </c>
      <c r="AC12" s="182">
        <f t="shared" si="0"/>
        <v>2.5</v>
      </c>
      <c r="AD12" s="182">
        <f t="shared" si="0"/>
        <v>2.5</v>
      </c>
      <c r="AE12" s="182">
        <f t="shared" si="0"/>
        <v>2.5</v>
      </c>
      <c r="AF12" s="182">
        <f t="shared" si="0"/>
        <v>2.5</v>
      </c>
      <c r="AG12" s="182">
        <f t="shared" si="0"/>
        <v>2.5</v>
      </c>
      <c r="AH12" s="182">
        <f t="shared" si="0"/>
        <v>2.5</v>
      </c>
      <c r="AI12" s="182">
        <f t="shared" si="0"/>
        <v>2.5</v>
      </c>
    </row>
    <row r="14" spans="1:16378" s="158" customFormat="1" x14ac:dyDescent="0.35">
      <c r="A14" s="11"/>
      <c r="B14" s="11"/>
      <c r="C14" s="156"/>
      <c r="D14" s="87" t="s">
        <v>269</v>
      </c>
      <c r="G14" s="183"/>
      <c r="I14" s="179"/>
      <c r="J14" s="179"/>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row>
    <row r="15" spans="1:16378" s="158" customFormat="1" x14ac:dyDescent="0.35">
      <c r="A15" s="11"/>
      <c r="B15" s="11"/>
      <c r="C15" s="156"/>
      <c r="D15" s="157"/>
      <c r="E15" s="158" t="str">
        <f>Inputs!E$57</f>
        <v>Ore reserves (original)</v>
      </c>
      <c r="F15" s="158" t="str">
        <f>Inputs!F$57</f>
        <v>Mt</v>
      </c>
      <c r="G15" s="183">
        <f>Inputs!G$57</f>
        <v>44.94</v>
      </c>
      <c r="I15" s="179"/>
      <c r="J15" s="179"/>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row>
    <row r="16" spans="1:16378" x14ac:dyDescent="0.35">
      <c r="E16" s="46" t="s">
        <v>268</v>
      </c>
      <c r="F16" s="46" t="s">
        <v>78</v>
      </c>
      <c r="I16" s="181"/>
      <c r="J16" s="181"/>
      <c r="K16" s="182">
        <f>J18</f>
        <v>44.94</v>
      </c>
      <c r="L16" s="182">
        <f t="shared" ref="L16:AI16" si="1">K18</f>
        <v>44.94</v>
      </c>
      <c r="M16" s="182">
        <f t="shared" si="1"/>
        <v>44.94</v>
      </c>
      <c r="N16" s="182">
        <f t="shared" si="1"/>
        <v>42.44</v>
      </c>
      <c r="O16" s="182">
        <f t="shared" si="1"/>
        <v>39.94</v>
      </c>
      <c r="P16" s="182">
        <f t="shared" si="1"/>
        <v>37.44</v>
      </c>
      <c r="Q16" s="182">
        <f t="shared" si="1"/>
        <v>34.94</v>
      </c>
      <c r="R16" s="182">
        <f t="shared" si="1"/>
        <v>32.44</v>
      </c>
      <c r="S16" s="182">
        <f t="shared" si="1"/>
        <v>29.939999999999998</v>
      </c>
      <c r="T16" s="182">
        <f t="shared" si="1"/>
        <v>27.439999999999998</v>
      </c>
      <c r="U16" s="182">
        <f t="shared" si="1"/>
        <v>24.939999999999998</v>
      </c>
      <c r="V16" s="182">
        <f t="shared" si="1"/>
        <v>22.439999999999998</v>
      </c>
      <c r="W16" s="182">
        <f t="shared" si="1"/>
        <v>19.939999999999998</v>
      </c>
      <c r="X16" s="182">
        <f t="shared" si="1"/>
        <v>17.439999999999998</v>
      </c>
      <c r="Y16" s="182">
        <f t="shared" si="1"/>
        <v>14.939999999999998</v>
      </c>
      <c r="Z16" s="182">
        <f t="shared" si="1"/>
        <v>12.439999999999998</v>
      </c>
      <c r="AA16" s="182">
        <f t="shared" si="1"/>
        <v>9.9399999999999977</v>
      </c>
      <c r="AB16" s="182">
        <f t="shared" si="1"/>
        <v>7.4399999999999977</v>
      </c>
      <c r="AC16" s="182">
        <f t="shared" si="1"/>
        <v>4.9399999999999977</v>
      </c>
      <c r="AD16" s="182">
        <f t="shared" si="1"/>
        <v>2.4399999999999977</v>
      </c>
      <c r="AE16" s="182">
        <f t="shared" si="1"/>
        <v>0</v>
      </c>
      <c r="AF16" s="182">
        <f t="shared" si="1"/>
        <v>0</v>
      </c>
      <c r="AG16" s="182">
        <f t="shared" si="1"/>
        <v>0</v>
      </c>
      <c r="AH16" s="182">
        <f t="shared" si="1"/>
        <v>0</v>
      </c>
      <c r="AI16" s="182">
        <f t="shared" si="1"/>
        <v>0</v>
      </c>
    </row>
    <row r="17" spans="1:35" x14ac:dyDescent="0.35">
      <c r="D17" s="184" t="s">
        <v>41</v>
      </c>
      <c r="E17" s="46" t="s">
        <v>576</v>
      </c>
      <c r="F17" s="46" t="s">
        <v>78</v>
      </c>
      <c r="I17" s="181">
        <f>SUM(K17:AI17)</f>
        <v>44.94</v>
      </c>
      <c r="J17" s="181"/>
      <c r="K17" s="182">
        <f>MIN(K12,K16)</f>
        <v>0</v>
      </c>
      <c r="L17" s="182">
        <f t="shared" ref="L17:AI17" si="2">MIN(L12,L16)</f>
        <v>0</v>
      </c>
      <c r="M17" s="182">
        <f t="shared" si="2"/>
        <v>2.5</v>
      </c>
      <c r="N17" s="182">
        <f t="shared" si="2"/>
        <v>2.5</v>
      </c>
      <c r="O17" s="182">
        <f t="shared" si="2"/>
        <v>2.5</v>
      </c>
      <c r="P17" s="182">
        <f t="shared" si="2"/>
        <v>2.5</v>
      </c>
      <c r="Q17" s="182">
        <f t="shared" si="2"/>
        <v>2.5</v>
      </c>
      <c r="R17" s="182">
        <f t="shared" si="2"/>
        <v>2.5</v>
      </c>
      <c r="S17" s="182">
        <f t="shared" si="2"/>
        <v>2.5</v>
      </c>
      <c r="T17" s="182">
        <f t="shared" si="2"/>
        <v>2.5</v>
      </c>
      <c r="U17" s="182">
        <f t="shared" si="2"/>
        <v>2.5</v>
      </c>
      <c r="V17" s="182">
        <f t="shared" si="2"/>
        <v>2.5</v>
      </c>
      <c r="W17" s="182">
        <f t="shared" si="2"/>
        <v>2.5</v>
      </c>
      <c r="X17" s="182">
        <f t="shared" si="2"/>
        <v>2.5</v>
      </c>
      <c r="Y17" s="182">
        <f t="shared" si="2"/>
        <v>2.5</v>
      </c>
      <c r="Z17" s="182">
        <f t="shared" si="2"/>
        <v>2.5</v>
      </c>
      <c r="AA17" s="182">
        <f t="shared" si="2"/>
        <v>2.5</v>
      </c>
      <c r="AB17" s="182">
        <f t="shared" si="2"/>
        <v>2.5</v>
      </c>
      <c r="AC17" s="182">
        <f t="shared" si="2"/>
        <v>2.5</v>
      </c>
      <c r="AD17" s="182">
        <f t="shared" si="2"/>
        <v>2.4399999999999977</v>
      </c>
      <c r="AE17" s="182">
        <f t="shared" si="2"/>
        <v>0</v>
      </c>
      <c r="AF17" s="182">
        <f t="shared" si="2"/>
        <v>0</v>
      </c>
      <c r="AG17" s="182">
        <f t="shared" si="2"/>
        <v>0</v>
      </c>
      <c r="AH17" s="182">
        <f t="shared" si="2"/>
        <v>0</v>
      </c>
      <c r="AI17" s="182">
        <f t="shared" si="2"/>
        <v>0</v>
      </c>
    </row>
    <row r="18" spans="1:35" x14ac:dyDescent="0.35">
      <c r="E18" s="46" t="s">
        <v>270</v>
      </c>
      <c r="F18" s="46" t="s">
        <v>78</v>
      </c>
      <c r="I18" s="181"/>
      <c r="J18" s="181">
        <f>G15</f>
        <v>44.94</v>
      </c>
      <c r="K18" s="182">
        <f>K16-K17</f>
        <v>44.94</v>
      </c>
      <c r="L18" s="182">
        <f t="shared" ref="L18:AI18" si="3">L16-L17</f>
        <v>44.94</v>
      </c>
      <c r="M18" s="182">
        <f t="shared" si="3"/>
        <v>42.44</v>
      </c>
      <c r="N18" s="182">
        <f t="shared" si="3"/>
        <v>39.94</v>
      </c>
      <c r="O18" s="182">
        <f t="shared" si="3"/>
        <v>37.44</v>
      </c>
      <c r="P18" s="182">
        <f t="shared" si="3"/>
        <v>34.94</v>
      </c>
      <c r="Q18" s="182">
        <f t="shared" si="3"/>
        <v>32.44</v>
      </c>
      <c r="R18" s="182">
        <f t="shared" si="3"/>
        <v>29.939999999999998</v>
      </c>
      <c r="S18" s="182">
        <f t="shared" si="3"/>
        <v>27.439999999999998</v>
      </c>
      <c r="T18" s="182">
        <f t="shared" si="3"/>
        <v>24.939999999999998</v>
      </c>
      <c r="U18" s="182">
        <f t="shared" si="3"/>
        <v>22.439999999999998</v>
      </c>
      <c r="V18" s="182">
        <f t="shared" si="3"/>
        <v>19.939999999999998</v>
      </c>
      <c r="W18" s="182">
        <f t="shared" si="3"/>
        <v>17.439999999999998</v>
      </c>
      <c r="X18" s="182">
        <f t="shared" si="3"/>
        <v>14.939999999999998</v>
      </c>
      <c r="Y18" s="182">
        <f t="shared" si="3"/>
        <v>12.439999999999998</v>
      </c>
      <c r="Z18" s="182">
        <f t="shared" si="3"/>
        <v>9.9399999999999977</v>
      </c>
      <c r="AA18" s="182">
        <f t="shared" si="3"/>
        <v>7.4399999999999977</v>
      </c>
      <c r="AB18" s="182">
        <f t="shared" si="3"/>
        <v>4.9399999999999977</v>
      </c>
      <c r="AC18" s="182">
        <f t="shared" si="3"/>
        <v>2.4399999999999977</v>
      </c>
      <c r="AD18" s="182">
        <f t="shared" si="3"/>
        <v>0</v>
      </c>
      <c r="AE18" s="182">
        <f t="shared" si="3"/>
        <v>0</v>
      </c>
      <c r="AF18" s="182">
        <f t="shared" si="3"/>
        <v>0</v>
      </c>
      <c r="AG18" s="182">
        <f t="shared" si="3"/>
        <v>0</v>
      </c>
      <c r="AH18" s="182">
        <f t="shared" si="3"/>
        <v>0</v>
      </c>
      <c r="AI18" s="182">
        <f t="shared" si="3"/>
        <v>0</v>
      </c>
    </row>
    <row r="19" spans="1:35" x14ac:dyDescent="0.35">
      <c r="I19" s="177"/>
      <c r="J19" s="177"/>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row>
    <row r="20" spans="1:35" x14ac:dyDescent="0.35">
      <c r="D20" s="87" t="s">
        <v>271</v>
      </c>
      <c r="I20" s="177"/>
      <c r="J20" s="177"/>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row>
    <row r="21" spans="1:35" x14ac:dyDescent="0.35">
      <c r="E21" s="46" t="str">
        <f>E$17</f>
        <v>Ore mined (original)</v>
      </c>
      <c r="F21" s="46" t="str">
        <f>F$17</f>
        <v>Mt</v>
      </c>
      <c r="I21" s="181">
        <f>I$17</f>
        <v>44.94</v>
      </c>
      <c r="J21" s="181"/>
      <c r="K21" s="182">
        <f t="shared" ref="K21:AI21" si="4">K$17</f>
        <v>0</v>
      </c>
      <c r="L21" s="182">
        <f t="shared" si="4"/>
        <v>0</v>
      </c>
      <c r="M21" s="182">
        <f t="shared" si="4"/>
        <v>2.5</v>
      </c>
      <c r="N21" s="182">
        <f t="shared" si="4"/>
        <v>2.5</v>
      </c>
      <c r="O21" s="182">
        <f t="shared" si="4"/>
        <v>2.5</v>
      </c>
      <c r="P21" s="182">
        <f t="shared" si="4"/>
        <v>2.5</v>
      </c>
      <c r="Q21" s="182">
        <f t="shared" si="4"/>
        <v>2.5</v>
      </c>
      <c r="R21" s="182">
        <f t="shared" si="4"/>
        <v>2.5</v>
      </c>
      <c r="S21" s="182">
        <f t="shared" si="4"/>
        <v>2.5</v>
      </c>
      <c r="T21" s="182">
        <f t="shared" si="4"/>
        <v>2.5</v>
      </c>
      <c r="U21" s="182">
        <f t="shared" si="4"/>
        <v>2.5</v>
      </c>
      <c r="V21" s="182">
        <f t="shared" si="4"/>
        <v>2.5</v>
      </c>
      <c r="W21" s="182">
        <f t="shared" si="4"/>
        <v>2.5</v>
      </c>
      <c r="X21" s="182">
        <f t="shared" si="4"/>
        <v>2.5</v>
      </c>
      <c r="Y21" s="182">
        <f t="shared" si="4"/>
        <v>2.5</v>
      </c>
      <c r="Z21" s="182">
        <f t="shared" si="4"/>
        <v>2.5</v>
      </c>
      <c r="AA21" s="182">
        <f t="shared" si="4"/>
        <v>2.5</v>
      </c>
      <c r="AB21" s="182">
        <f t="shared" si="4"/>
        <v>2.5</v>
      </c>
      <c r="AC21" s="182">
        <f t="shared" si="4"/>
        <v>2.5</v>
      </c>
      <c r="AD21" s="182">
        <f t="shared" si="4"/>
        <v>2.4399999999999977</v>
      </c>
      <c r="AE21" s="182">
        <f t="shared" si="4"/>
        <v>0</v>
      </c>
      <c r="AF21" s="182">
        <f t="shared" si="4"/>
        <v>0</v>
      </c>
      <c r="AG21" s="182">
        <f t="shared" si="4"/>
        <v>0</v>
      </c>
      <c r="AH21" s="182">
        <f t="shared" si="4"/>
        <v>0</v>
      </c>
      <c r="AI21" s="182">
        <f t="shared" si="4"/>
        <v>0</v>
      </c>
    </row>
    <row r="22" spans="1:35" s="158" customFormat="1" x14ac:dyDescent="0.35">
      <c r="A22" s="11"/>
      <c r="B22" s="11"/>
      <c r="C22" s="156"/>
      <c r="D22" s="157"/>
      <c r="E22" s="158" t="str">
        <f>Inputs!E$59</f>
        <v>Average strip ratio (original)</v>
      </c>
      <c r="F22" s="158" t="str">
        <f>Inputs!F$59</f>
        <v>w:o</v>
      </c>
      <c r="G22" s="183">
        <f>Inputs!G$59</f>
        <v>6.2765965732087237</v>
      </c>
      <c r="I22" s="179"/>
      <c r="J22" s="179"/>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row>
    <row r="23" spans="1:35" x14ac:dyDescent="0.35">
      <c r="E23" s="46" t="s">
        <v>577</v>
      </c>
      <c r="F23" s="46" t="s">
        <v>78</v>
      </c>
      <c r="I23" s="181">
        <f>SUM(K23:AI23)</f>
        <v>282.07025000000004</v>
      </c>
      <c r="J23" s="181"/>
      <c r="K23" s="182">
        <f>K21*$G22</f>
        <v>0</v>
      </c>
      <c r="L23" s="182">
        <f t="shared" ref="L23:AI23" si="5">L21*$G22</f>
        <v>0</v>
      </c>
      <c r="M23" s="182">
        <f t="shared" si="5"/>
        <v>15.69149143302181</v>
      </c>
      <c r="N23" s="182">
        <f t="shared" si="5"/>
        <v>15.69149143302181</v>
      </c>
      <c r="O23" s="182">
        <f t="shared" si="5"/>
        <v>15.69149143302181</v>
      </c>
      <c r="P23" s="182">
        <f t="shared" si="5"/>
        <v>15.69149143302181</v>
      </c>
      <c r="Q23" s="182">
        <f t="shared" si="5"/>
        <v>15.69149143302181</v>
      </c>
      <c r="R23" s="182">
        <f t="shared" si="5"/>
        <v>15.69149143302181</v>
      </c>
      <c r="S23" s="182">
        <f t="shared" si="5"/>
        <v>15.69149143302181</v>
      </c>
      <c r="T23" s="182">
        <f t="shared" si="5"/>
        <v>15.69149143302181</v>
      </c>
      <c r="U23" s="182">
        <f t="shared" si="5"/>
        <v>15.69149143302181</v>
      </c>
      <c r="V23" s="182">
        <f t="shared" si="5"/>
        <v>15.69149143302181</v>
      </c>
      <c r="W23" s="182">
        <f t="shared" si="5"/>
        <v>15.69149143302181</v>
      </c>
      <c r="X23" s="182">
        <f t="shared" si="5"/>
        <v>15.69149143302181</v>
      </c>
      <c r="Y23" s="182">
        <f t="shared" si="5"/>
        <v>15.69149143302181</v>
      </c>
      <c r="Z23" s="182">
        <f t="shared" si="5"/>
        <v>15.69149143302181</v>
      </c>
      <c r="AA23" s="182">
        <f t="shared" si="5"/>
        <v>15.69149143302181</v>
      </c>
      <c r="AB23" s="182">
        <f t="shared" si="5"/>
        <v>15.69149143302181</v>
      </c>
      <c r="AC23" s="182">
        <f t="shared" si="5"/>
        <v>15.69149143302181</v>
      </c>
      <c r="AD23" s="182">
        <f t="shared" si="5"/>
        <v>15.314895638629272</v>
      </c>
      <c r="AE23" s="182">
        <f t="shared" si="5"/>
        <v>0</v>
      </c>
      <c r="AF23" s="182">
        <f t="shared" si="5"/>
        <v>0</v>
      </c>
      <c r="AG23" s="182">
        <f t="shared" si="5"/>
        <v>0</v>
      </c>
      <c r="AH23" s="182">
        <f t="shared" si="5"/>
        <v>0</v>
      </c>
      <c r="AI23" s="182">
        <f t="shared" si="5"/>
        <v>0</v>
      </c>
    </row>
    <row r="24" spans="1:35" x14ac:dyDescent="0.35">
      <c r="I24" s="181"/>
      <c r="J24" s="181"/>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row>
    <row r="25" spans="1:35" x14ac:dyDescent="0.35">
      <c r="D25" s="87" t="s">
        <v>272</v>
      </c>
      <c r="I25" s="181"/>
      <c r="J25" s="181"/>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row>
    <row r="26" spans="1:35" x14ac:dyDescent="0.35">
      <c r="E26" s="46" t="str">
        <f>E$17</f>
        <v>Ore mined (original)</v>
      </c>
      <c r="F26" s="46" t="str">
        <f>F$17</f>
        <v>Mt</v>
      </c>
      <c r="I26" s="181">
        <f>I$17</f>
        <v>44.94</v>
      </c>
      <c r="J26" s="181"/>
      <c r="K26" s="182">
        <f t="shared" ref="K26:AI26" si="6">K$17</f>
        <v>0</v>
      </c>
      <c r="L26" s="182">
        <f t="shared" si="6"/>
        <v>0</v>
      </c>
      <c r="M26" s="182">
        <f t="shared" si="6"/>
        <v>2.5</v>
      </c>
      <c r="N26" s="182">
        <f t="shared" si="6"/>
        <v>2.5</v>
      </c>
      <c r="O26" s="182">
        <f t="shared" si="6"/>
        <v>2.5</v>
      </c>
      <c r="P26" s="182">
        <f t="shared" si="6"/>
        <v>2.5</v>
      </c>
      <c r="Q26" s="182">
        <f t="shared" si="6"/>
        <v>2.5</v>
      </c>
      <c r="R26" s="182">
        <f t="shared" si="6"/>
        <v>2.5</v>
      </c>
      <c r="S26" s="182">
        <f t="shared" si="6"/>
        <v>2.5</v>
      </c>
      <c r="T26" s="182">
        <f t="shared" si="6"/>
        <v>2.5</v>
      </c>
      <c r="U26" s="182">
        <f t="shared" si="6"/>
        <v>2.5</v>
      </c>
      <c r="V26" s="182">
        <f t="shared" si="6"/>
        <v>2.5</v>
      </c>
      <c r="W26" s="182">
        <f t="shared" si="6"/>
        <v>2.5</v>
      </c>
      <c r="X26" s="182">
        <f t="shared" si="6"/>
        <v>2.5</v>
      </c>
      <c r="Y26" s="182">
        <f t="shared" si="6"/>
        <v>2.5</v>
      </c>
      <c r="Z26" s="182">
        <f t="shared" si="6"/>
        <v>2.5</v>
      </c>
      <c r="AA26" s="182">
        <f t="shared" si="6"/>
        <v>2.5</v>
      </c>
      <c r="AB26" s="182">
        <f t="shared" si="6"/>
        <v>2.5</v>
      </c>
      <c r="AC26" s="182">
        <f t="shared" si="6"/>
        <v>2.5</v>
      </c>
      <c r="AD26" s="182">
        <f t="shared" si="6"/>
        <v>2.4399999999999977</v>
      </c>
      <c r="AE26" s="182">
        <f t="shared" si="6"/>
        <v>0</v>
      </c>
      <c r="AF26" s="182">
        <f t="shared" si="6"/>
        <v>0</v>
      </c>
      <c r="AG26" s="182">
        <f t="shared" si="6"/>
        <v>0</v>
      </c>
      <c r="AH26" s="182">
        <f t="shared" si="6"/>
        <v>0</v>
      </c>
      <c r="AI26" s="182">
        <f t="shared" si="6"/>
        <v>0</v>
      </c>
    </row>
    <row r="27" spans="1:35" x14ac:dyDescent="0.35">
      <c r="E27" s="46" t="str">
        <f>E$23</f>
        <v>Waste mined (original)</v>
      </c>
      <c r="F27" s="46" t="str">
        <f>F$23</f>
        <v>Mt</v>
      </c>
      <c r="I27" s="181">
        <f>I$23</f>
        <v>282.07025000000004</v>
      </c>
      <c r="J27" s="181"/>
      <c r="K27" s="181">
        <f t="shared" ref="K27:AI27" si="7">K$23</f>
        <v>0</v>
      </c>
      <c r="L27" s="181">
        <f t="shared" si="7"/>
        <v>0</v>
      </c>
      <c r="M27" s="181">
        <f t="shared" si="7"/>
        <v>15.69149143302181</v>
      </c>
      <c r="N27" s="181">
        <f t="shared" si="7"/>
        <v>15.69149143302181</v>
      </c>
      <c r="O27" s="181">
        <f t="shared" si="7"/>
        <v>15.69149143302181</v>
      </c>
      <c r="P27" s="181">
        <f t="shared" si="7"/>
        <v>15.69149143302181</v>
      </c>
      <c r="Q27" s="181">
        <f t="shared" si="7"/>
        <v>15.69149143302181</v>
      </c>
      <c r="R27" s="181">
        <f t="shared" si="7"/>
        <v>15.69149143302181</v>
      </c>
      <c r="S27" s="181">
        <f t="shared" si="7"/>
        <v>15.69149143302181</v>
      </c>
      <c r="T27" s="181">
        <f t="shared" si="7"/>
        <v>15.69149143302181</v>
      </c>
      <c r="U27" s="181">
        <f t="shared" si="7"/>
        <v>15.69149143302181</v>
      </c>
      <c r="V27" s="181">
        <f t="shared" si="7"/>
        <v>15.69149143302181</v>
      </c>
      <c r="W27" s="181">
        <f t="shared" si="7"/>
        <v>15.69149143302181</v>
      </c>
      <c r="X27" s="181">
        <f t="shared" si="7"/>
        <v>15.69149143302181</v>
      </c>
      <c r="Y27" s="181">
        <f t="shared" si="7"/>
        <v>15.69149143302181</v>
      </c>
      <c r="Z27" s="181">
        <f t="shared" si="7"/>
        <v>15.69149143302181</v>
      </c>
      <c r="AA27" s="181">
        <f t="shared" si="7"/>
        <v>15.69149143302181</v>
      </c>
      <c r="AB27" s="181">
        <f t="shared" si="7"/>
        <v>15.69149143302181</v>
      </c>
      <c r="AC27" s="181">
        <f t="shared" si="7"/>
        <v>15.69149143302181</v>
      </c>
      <c r="AD27" s="181">
        <f t="shared" si="7"/>
        <v>15.314895638629272</v>
      </c>
      <c r="AE27" s="181">
        <f t="shared" si="7"/>
        <v>0</v>
      </c>
      <c r="AF27" s="181">
        <f t="shared" si="7"/>
        <v>0</v>
      </c>
      <c r="AG27" s="181">
        <f t="shared" si="7"/>
        <v>0</v>
      </c>
      <c r="AH27" s="181">
        <f t="shared" si="7"/>
        <v>0</v>
      </c>
      <c r="AI27" s="181">
        <f t="shared" si="7"/>
        <v>0</v>
      </c>
    </row>
    <row r="28" spans="1:35" x14ac:dyDescent="0.35">
      <c r="E28" s="46" t="s">
        <v>578</v>
      </c>
      <c r="F28" s="46" t="s">
        <v>78</v>
      </c>
      <c r="I28" s="181">
        <f>SUM(K28:AI28)</f>
        <v>327.01025000000004</v>
      </c>
      <c r="J28" s="181"/>
      <c r="K28" s="181">
        <f>K21+K23</f>
        <v>0</v>
      </c>
      <c r="L28" s="181">
        <f t="shared" ref="L28:AI28" si="8">L21+L23</f>
        <v>0</v>
      </c>
      <c r="M28" s="181">
        <f t="shared" si="8"/>
        <v>18.19149143302181</v>
      </c>
      <c r="N28" s="181">
        <f t="shared" si="8"/>
        <v>18.19149143302181</v>
      </c>
      <c r="O28" s="181">
        <f t="shared" si="8"/>
        <v>18.19149143302181</v>
      </c>
      <c r="P28" s="181">
        <f t="shared" si="8"/>
        <v>18.19149143302181</v>
      </c>
      <c r="Q28" s="181">
        <f t="shared" si="8"/>
        <v>18.19149143302181</v>
      </c>
      <c r="R28" s="181">
        <f t="shared" si="8"/>
        <v>18.19149143302181</v>
      </c>
      <c r="S28" s="181">
        <f t="shared" si="8"/>
        <v>18.19149143302181</v>
      </c>
      <c r="T28" s="181">
        <f t="shared" si="8"/>
        <v>18.19149143302181</v>
      </c>
      <c r="U28" s="181">
        <f t="shared" si="8"/>
        <v>18.19149143302181</v>
      </c>
      <c r="V28" s="181">
        <f t="shared" si="8"/>
        <v>18.19149143302181</v>
      </c>
      <c r="W28" s="181">
        <f t="shared" si="8"/>
        <v>18.19149143302181</v>
      </c>
      <c r="X28" s="181">
        <f t="shared" si="8"/>
        <v>18.19149143302181</v>
      </c>
      <c r="Y28" s="181">
        <f t="shared" si="8"/>
        <v>18.19149143302181</v>
      </c>
      <c r="Z28" s="181">
        <f t="shared" si="8"/>
        <v>18.19149143302181</v>
      </c>
      <c r="AA28" s="181">
        <f t="shared" si="8"/>
        <v>18.19149143302181</v>
      </c>
      <c r="AB28" s="181">
        <f t="shared" si="8"/>
        <v>18.19149143302181</v>
      </c>
      <c r="AC28" s="181">
        <f t="shared" si="8"/>
        <v>18.19149143302181</v>
      </c>
      <c r="AD28" s="181">
        <f t="shared" si="8"/>
        <v>17.754895638629272</v>
      </c>
      <c r="AE28" s="181">
        <f t="shared" si="8"/>
        <v>0</v>
      </c>
      <c r="AF28" s="181">
        <f t="shared" si="8"/>
        <v>0</v>
      </c>
      <c r="AG28" s="181">
        <f t="shared" si="8"/>
        <v>0</v>
      </c>
      <c r="AH28" s="181">
        <f t="shared" si="8"/>
        <v>0</v>
      </c>
      <c r="AI28" s="181">
        <f t="shared" si="8"/>
        <v>0</v>
      </c>
    </row>
    <row r="29" spans="1:35" x14ac:dyDescent="0.35">
      <c r="I29" s="177"/>
      <c r="J29" s="177"/>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row>
    <row r="30" spans="1:35" x14ac:dyDescent="0.35">
      <c r="B30" s="1" t="s">
        <v>323</v>
      </c>
      <c r="I30" s="177"/>
      <c r="J30" s="177"/>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row>
    <row r="31" spans="1:35" x14ac:dyDescent="0.35">
      <c r="I31" s="177"/>
      <c r="J31" s="177"/>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row>
    <row r="32" spans="1:35" x14ac:dyDescent="0.35">
      <c r="D32" s="87" t="s">
        <v>320</v>
      </c>
    </row>
    <row r="33" spans="1:35" s="158" customFormat="1" x14ac:dyDescent="0.35">
      <c r="A33" s="11"/>
      <c r="B33" s="11"/>
      <c r="C33" s="156"/>
      <c r="D33" s="157"/>
      <c r="E33" s="158" t="str">
        <f>Inputs!E$74</f>
        <v>Max plant capacity</v>
      </c>
      <c r="F33" s="158" t="str">
        <f>Inputs!F$74</f>
        <v>Mt/year</v>
      </c>
      <c r="G33" s="183">
        <f>Inputs!G$74</f>
        <v>2.5</v>
      </c>
      <c r="I33" s="179"/>
      <c r="J33" s="179"/>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row>
    <row r="34" spans="1:35" x14ac:dyDescent="0.35">
      <c r="E34" s="46" t="str">
        <f>Inputs!E$75</f>
        <v>Plant capacity utilisation</v>
      </c>
      <c r="F34" s="46" t="str">
        <f>Inputs!F$75</f>
        <v>%</v>
      </c>
      <c r="G34" s="46"/>
      <c r="I34" s="46"/>
      <c r="J34" s="177"/>
      <c r="K34" s="185">
        <f>Inputs!K$75</f>
        <v>0</v>
      </c>
      <c r="L34" s="185">
        <f>Inputs!L$75</f>
        <v>0</v>
      </c>
      <c r="M34" s="185">
        <f>Inputs!M$75</f>
        <v>0.75</v>
      </c>
      <c r="N34" s="185">
        <f>Inputs!N$75</f>
        <v>1</v>
      </c>
      <c r="O34" s="185">
        <f>Inputs!O$75</f>
        <v>1</v>
      </c>
      <c r="P34" s="185">
        <f>Inputs!P$75</f>
        <v>1</v>
      </c>
      <c r="Q34" s="185">
        <f>Inputs!Q$75</f>
        <v>1</v>
      </c>
      <c r="R34" s="185">
        <f>Inputs!R$75</f>
        <v>1</v>
      </c>
      <c r="S34" s="185">
        <f>Inputs!S$75</f>
        <v>1</v>
      </c>
      <c r="T34" s="185">
        <f>Inputs!T$75</f>
        <v>1</v>
      </c>
      <c r="U34" s="185">
        <f>Inputs!U$75</f>
        <v>1</v>
      </c>
      <c r="V34" s="185">
        <f>Inputs!V$75</f>
        <v>1</v>
      </c>
      <c r="W34" s="185">
        <f>Inputs!W$75</f>
        <v>1</v>
      </c>
      <c r="X34" s="185">
        <f>Inputs!X$75</f>
        <v>1</v>
      </c>
      <c r="Y34" s="185">
        <f>Inputs!Y$75</f>
        <v>1</v>
      </c>
      <c r="Z34" s="185">
        <f>Inputs!Z$75</f>
        <v>1</v>
      </c>
      <c r="AA34" s="185">
        <f>Inputs!AA$75</f>
        <v>1</v>
      </c>
      <c r="AB34" s="185">
        <f>Inputs!AB$75</f>
        <v>1</v>
      </c>
      <c r="AC34" s="185">
        <f>Inputs!AC$75</f>
        <v>1</v>
      </c>
      <c r="AD34" s="185">
        <f>Inputs!AD$75</f>
        <v>1</v>
      </c>
      <c r="AE34" s="185">
        <f>Inputs!AE$75</f>
        <v>1</v>
      </c>
      <c r="AF34" s="185">
        <f>Inputs!AF$75</f>
        <v>1</v>
      </c>
      <c r="AG34" s="185">
        <f>Inputs!AG$75</f>
        <v>1</v>
      </c>
      <c r="AH34" s="185">
        <f>Inputs!AH$75</f>
        <v>1</v>
      </c>
      <c r="AI34" s="185">
        <f>Inputs!AI$75</f>
        <v>1</v>
      </c>
    </row>
    <row r="35" spans="1:35" x14ac:dyDescent="0.35">
      <c r="E35" s="46" t="s">
        <v>579</v>
      </c>
      <c r="F35" s="46" t="s">
        <v>78</v>
      </c>
      <c r="I35" s="181">
        <f>SUM(K35:AI35)</f>
        <v>56.875</v>
      </c>
      <c r="J35" s="181"/>
      <c r="K35" s="182">
        <f t="shared" ref="K35:AI35" si="9">K34*$G33</f>
        <v>0</v>
      </c>
      <c r="L35" s="182">
        <f t="shared" si="9"/>
        <v>0</v>
      </c>
      <c r="M35" s="182">
        <f t="shared" si="9"/>
        <v>1.875</v>
      </c>
      <c r="N35" s="182">
        <f t="shared" si="9"/>
        <v>2.5</v>
      </c>
      <c r="O35" s="182">
        <f t="shared" si="9"/>
        <v>2.5</v>
      </c>
      <c r="P35" s="182">
        <f t="shared" si="9"/>
        <v>2.5</v>
      </c>
      <c r="Q35" s="182">
        <f t="shared" si="9"/>
        <v>2.5</v>
      </c>
      <c r="R35" s="182">
        <f t="shared" si="9"/>
        <v>2.5</v>
      </c>
      <c r="S35" s="182">
        <f t="shared" si="9"/>
        <v>2.5</v>
      </c>
      <c r="T35" s="182">
        <f t="shared" si="9"/>
        <v>2.5</v>
      </c>
      <c r="U35" s="182">
        <f t="shared" si="9"/>
        <v>2.5</v>
      </c>
      <c r="V35" s="182">
        <f t="shared" si="9"/>
        <v>2.5</v>
      </c>
      <c r="W35" s="182">
        <f t="shared" si="9"/>
        <v>2.5</v>
      </c>
      <c r="X35" s="182">
        <f t="shared" si="9"/>
        <v>2.5</v>
      </c>
      <c r="Y35" s="182">
        <f t="shared" si="9"/>
        <v>2.5</v>
      </c>
      <c r="Z35" s="182">
        <f t="shared" si="9"/>
        <v>2.5</v>
      </c>
      <c r="AA35" s="182">
        <f t="shared" si="9"/>
        <v>2.5</v>
      </c>
      <c r="AB35" s="182">
        <f t="shared" si="9"/>
        <v>2.5</v>
      </c>
      <c r="AC35" s="182">
        <f t="shared" si="9"/>
        <v>2.5</v>
      </c>
      <c r="AD35" s="182">
        <f t="shared" si="9"/>
        <v>2.5</v>
      </c>
      <c r="AE35" s="182">
        <f t="shared" si="9"/>
        <v>2.5</v>
      </c>
      <c r="AF35" s="182">
        <f t="shared" si="9"/>
        <v>2.5</v>
      </c>
      <c r="AG35" s="182">
        <f t="shared" si="9"/>
        <v>2.5</v>
      </c>
      <c r="AH35" s="182">
        <f t="shared" si="9"/>
        <v>2.5</v>
      </c>
      <c r="AI35" s="182">
        <f t="shared" si="9"/>
        <v>2.5</v>
      </c>
    </row>
    <row r="37" spans="1:35" x14ac:dyDescent="0.35">
      <c r="D37" s="87" t="s">
        <v>321</v>
      </c>
    </row>
    <row r="38" spans="1:35" x14ac:dyDescent="0.35">
      <c r="E38" s="46" t="s">
        <v>273</v>
      </c>
      <c r="F38" s="46" t="s">
        <v>78</v>
      </c>
      <c r="I38" s="181"/>
      <c r="J38" s="181"/>
      <c r="K38" s="182">
        <f>J41</f>
        <v>0</v>
      </c>
      <c r="L38" s="182">
        <f t="shared" ref="L38:AI38" si="10">K41</f>
        <v>0</v>
      </c>
      <c r="M38" s="182">
        <f t="shared" si="10"/>
        <v>0</v>
      </c>
      <c r="N38" s="182">
        <f t="shared" si="10"/>
        <v>0.625</v>
      </c>
      <c r="O38" s="182">
        <f t="shared" si="10"/>
        <v>0.625</v>
      </c>
      <c r="P38" s="182">
        <f t="shared" si="10"/>
        <v>0.625</v>
      </c>
      <c r="Q38" s="182">
        <f t="shared" si="10"/>
        <v>0.625</v>
      </c>
      <c r="R38" s="182">
        <f t="shared" si="10"/>
        <v>0.625</v>
      </c>
      <c r="S38" s="182">
        <f t="shared" si="10"/>
        <v>0.625</v>
      </c>
      <c r="T38" s="182">
        <f t="shared" si="10"/>
        <v>0.625</v>
      </c>
      <c r="U38" s="182">
        <f t="shared" si="10"/>
        <v>0.625</v>
      </c>
      <c r="V38" s="182">
        <f t="shared" si="10"/>
        <v>0.625</v>
      </c>
      <c r="W38" s="182">
        <f t="shared" si="10"/>
        <v>0.625</v>
      </c>
      <c r="X38" s="182">
        <f t="shared" si="10"/>
        <v>0.625</v>
      </c>
      <c r="Y38" s="182">
        <f t="shared" si="10"/>
        <v>0.625</v>
      </c>
      <c r="Z38" s="182">
        <f t="shared" si="10"/>
        <v>0.625</v>
      </c>
      <c r="AA38" s="182">
        <f t="shared" si="10"/>
        <v>0.625</v>
      </c>
      <c r="AB38" s="182">
        <f t="shared" si="10"/>
        <v>0.625</v>
      </c>
      <c r="AC38" s="182">
        <f t="shared" si="10"/>
        <v>0.625</v>
      </c>
      <c r="AD38" s="182">
        <f t="shared" si="10"/>
        <v>0.625</v>
      </c>
      <c r="AE38" s="182">
        <f t="shared" si="10"/>
        <v>0.56499999999999773</v>
      </c>
      <c r="AF38" s="182">
        <f t="shared" si="10"/>
        <v>0</v>
      </c>
      <c r="AG38" s="182">
        <f t="shared" si="10"/>
        <v>0</v>
      </c>
      <c r="AH38" s="182">
        <f t="shared" si="10"/>
        <v>0</v>
      </c>
      <c r="AI38" s="182">
        <f t="shared" si="10"/>
        <v>0</v>
      </c>
    </row>
    <row r="39" spans="1:35" x14ac:dyDescent="0.35">
      <c r="D39" s="184" t="s">
        <v>45</v>
      </c>
      <c r="E39" s="46" t="str">
        <f>E$17</f>
        <v>Ore mined (original)</v>
      </c>
      <c r="F39" s="46" t="str">
        <f>F$17</f>
        <v>Mt</v>
      </c>
      <c r="I39" s="181">
        <f>I$17</f>
        <v>44.94</v>
      </c>
      <c r="J39" s="181"/>
      <c r="K39" s="182">
        <f t="shared" ref="K39:AI39" si="11">K$17</f>
        <v>0</v>
      </c>
      <c r="L39" s="182">
        <f t="shared" si="11"/>
        <v>0</v>
      </c>
      <c r="M39" s="182">
        <f t="shared" si="11"/>
        <v>2.5</v>
      </c>
      <c r="N39" s="182">
        <f t="shared" si="11"/>
        <v>2.5</v>
      </c>
      <c r="O39" s="182">
        <f t="shared" si="11"/>
        <v>2.5</v>
      </c>
      <c r="P39" s="182">
        <f t="shared" si="11"/>
        <v>2.5</v>
      </c>
      <c r="Q39" s="182">
        <f t="shared" si="11"/>
        <v>2.5</v>
      </c>
      <c r="R39" s="182">
        <f t="shared" si="11"/>
        <v>2.5</v>
      </c>
      <c r="S39" s="182">
        <f t="shared" si="11"/>
        <v>2.5</v>
      </c>
      <c r="T39" s="182">
        <f t="shared" si="11"/>
        <v>2.5</v>
      </c>
      <c r="U39" s="182">
        <f t="shared" si="11"/>
        <v>2.5</v>
      </c>
      <c r="V39" s="182">
        <f t="shared" si="11"/>
        <v>2.5</v>
      </c>
      <c r="W39" s="182">
        <f t="shared" si="11"/>
        <v>2.5</v>
      </c>
      <c r="X39" s="182">
        <f t="shared" si="11"/>
        <v>2.5</v>
      </c>
      <c r="Y39" s="182">
        <f t="shared" si="11"/>
        <v>2.5</v>
      </c>
      <c r="Z39" s="182">
        <f t="shared" si="11"/>
        <v>2.5</v>
      </c>
      <c r="AA39" s="182">
        <f t="shared" si="11"/>
        <v>2.5</v>
      </c>
      <c r="AB39" s="182">
        <f t="shared" si="11"/>
        <v>2.5</v>
      </c>
      <c r="AC39" s="182">
        <f t="shared" si="11"/>
        <v>2.5</v>
      </c>
      <c r="AD39" s="182">
        <f t="shared" si="11"/>
        <v>2.4399999999999977</v>
      </c>
      <c r="AE39" s="182">
        <f t="shared" si="11"/>
        <v>0</v>
      </c>
      <c r="AF39" s="182">
        <f t="shared" si="11"/>
        <v>0</v>
      </c>
      <c r="AG39" s="182">
        <f t="shared" si="11"/>
        <v>0</v>
      </c>
      <c r="AH39" s="182">
        <f t="shared" si="11"/>
        <v>0</v>
      </c>
      <c r="AI39" s="182">
        <f t="shared" si="11"/>
        <v>0</v>
      </c>
    </row>
    <row r="40" spans="1:35" x14ac:dyDescent="0.35">
      <c r="D40" s="184" t="s">
        <v>41</v>
      </c>
      <c r="E40" s="46" t="s">
        <v>580</v>
      </c>
      <c r="F40" s="46" t="s">
        <v>78</v>
      </c>
      <c r="I40" s="181">
        <f>SUM(K40:AI40)</f>
        <v>44.94</v>
      </c>
      <c r="J40" s="181"/>
      <c r="K40" s="182">
        <f t="shared" ref="K40:AI40" si="12">MIN(K38+K39,K35)</f>
        <v>0</v>
      </c>
      <c r="L40" s="182">
        <f t="shared" si="12"/>
        <v>0</v>
      </c>
      <c r="M40" s="182">
        <f t="shared" si="12"/>
        <v>1.875</v>
      </c>
      <c r="N40" s="182">
        <f t="shared" si="12"/>
        <v>2.5</v>
      </c>
      <c r="O40" s="182">
        <f t="shared" si="12"/>
        <v>2.5</v>
      </c>
      <c r="P40" s="182">
        <f t="shared" si="12"/>
        <v>2.5</v>
      </c>
      <c r="Q40" s="182">
        <f t="shared" si="12"/>
        <v>2.5</v>
      </c>
      <c r="R40" s="182">
        <f t="shared" si="12"/>
        <v>2.5</v>
      </c>
      <c r="S40" s="182">
        <f t="shared" si="12"/>
        <v>2.5</v>
      </c>
      <c r="T40" s="182">
        <f t="shared" si="12"/>
        <v>2.5</v>
      </c>
      <c r="U40" s="182">
        <f t="shared" si="12"/>
        <v>2.5</v>
      </c>
      <c r="V40" s="182">
        <f t="shared" si="12"/>
        <v>2.5</v>
      </c>
      <c r="W40" s="182">
        <f t="shared" si="12"/>
        <v>2.5</v>
      </c>
      <c r="X40" s="182">
        <f t="shared" si="12"/>
        <v>2.5</v>
      </c>
      <c r="Y40" s="182">
        <f t="shared" si="12"/>
        <v>2.5</v>
      </c>
      <c r="Z40" s="182">
        <f t="shared" si="12"/>
        <v>2.5</v>
      </c>
      <c r="AA40" s="182">
        <f t="shared" si="12"/>
        <v>2.5</v>
      </c>
      <c r="AB40" s="182">
        <f t="shared" si="12"/>
        <v>2.5</v>
      </c>
      <c r="AC40" s="182">
        <f t="shared" si="12"/>
        <v>2.5</v>
      </c>
      <c r="AD40" s="182">
        <f t="shared" si="12"/>
        <v>2.5</v>
      </c>
      <c r="AE40" s="182">
        <f t="shared" si="12"/>
        <v>0.56499999999999773</v>
      </c>
      <c r="AF40" s="182">
        <f t="shared" si="12"/>
        <v>0</v>
      </c>
      <c r="AG40" s="182">
        <f t="shared" si="12"/>
        <v>0</v>
      </c>
      <c r="AH40" s="182">
        <f t="shared" si="12"/>
        <v>0</v>
      </c>
      <c r="AI40" s="182">
        <f t="shared" si="12"/>
        <v>0</v>
      </c>
    </row>
    <row r="41" spans="1:35" x14ac:dyDescent="0.35">
      <c r="E41" s="46" t="s">
        <v>274</v>
      </c>
      <c r="F41" s="46" t="s">
        <v>78</v>
      </c>
      <c r="I41" s="181"/>
      <c r="J41" s="181"/>
      <c r="K41" s="182">
        <f>K38+K39-K40</f>
        <v>0</v>
      </c>
      <c r="L41" s="182">
        <f t="shared" ref="L41:AI41" si="13">L38+L39-L40</f>
        <v>0</v>
      </c>
      <c r="M41" s="182">
        <f t="shared" si="13"/>
        <v>0.625</v>
      </c>
      <c r="N41" s="182">
        <f t="shared" si="13"/>
        <v>0.625</v>
      </c>
      <c r="O41" s="182">
        <f t="shared" si="13"/>
        <v>0.625</v>
      </c>
      <c r="P41" s="182">
        <f t="shared" si="13"/>
        <v>0.625</v>
      </c>
      <c r="Q41" s="182">
        <f t="shared" si="13"/>
        <v>0.625</v>
      </c>
      <c r="R41" s="182">
        <f t="shared" si="13"/>
        <v>0.625</v>
      </c>
      <c r="S41" s="182">
        <f t="shared" si="13"/>
        <v>0.625</v>
      </c>
      <c r="T41" s="182">
        <f t="shared" si="13"/>
        <v>0.625</v>
      </c>
      <c r="U41" s="182">
        <f t="shared" si="13"/>
        <v>0.625</v>
      </c>
      <c r="V41" s="182">
        <f t="shared" si="13"/>
        <v>0.625</v>
      </c>
      <c r="W41" s="182">
        <f t="shared" si="13"/>
        <v>0.625</v>
      </c>
      <c r="X41" s="182">
        <f t="shared" si="13"/>
        <v>0.625</v>
      </c>
      <c r="Y41" s="182">
        <f t="shared" si="13"/>
        <v>0.625</v>
      </c>
      <c r="Z41" s="182">
        <f t="shared" si="13"/>
        <v>0.625</v>
      </c>
      <c r="AA41" s="182">
        <f t="shared" si="13"/>
        <v>0.625</v>
      </c>
      <c r="AB41" s="182">
        <f t="shared" si="13"/>
        <v>0.625</v>
      </c>
      <c r="AC41" s="182">
        <f t="shared" si="13"/>
        <v>0.625</v>
      </c>
      <c r="AD41" s="182">
        <f t="shared" si="13"/>
        <v>0.56499999999999773</v>
      </c>
      <c r="AE41" s="182">
        <f t="shared" si="13"/>
        <v>0</v>
      </c>
      <c r="AF41" s="182">
        <f t="shared" si="13"/>
        <v>0</v>
      </c>
      <c r="AG41" s="182">
        <f t="shared" si="13"/>
        <v>0</v>
      </c>
      <c r="AH41" s="182">
        <f t="shared" si="13"/>
        <v>0</v>
      </c>
      <c r="AI41" s="182">
        <f t="shared" si="13"/>
        <v>0</v>
      </c>
    </row>
    <row r="43" spans="1:35" x14ac:dyDescent="0.35">
      <c r="D43" s="87" t="s">
        <v>322</v>
      </c>
    </row>
    <row r="44" spans="1:35" x14ac:dyDescent="0.35">
      <c r="E44" s="46" t="str">
        <f>E$40</f>
        <v>Plant throughput (original)</v>
      </c>
      <c r="F44" s="46" t="str">
        <f>F$40</f>
        <v>Mt</v>
      </c>
      <c r="I44" s="182">
        <f>I$40</f>
        <v>44.94</v>
      </c>
      <c r="J44" s="182"/>
      <c r="K44" s="182">
        <f t="shared" ref="K44:AI44" si="14">K$40</f>
        <v>0</v>
      </c>
      <c r="L44" s="182">
        <f t="shared" si="14"/>
        <v>0</v>
      </c>
      <c r="M44" s="182">
        <f t="shared" si="14"/>
        <v>1.875</v>
      </c>
      <c r="N44" s="182">
        <f t="shared" si="14"/>
        <v>2.5</v>
      </c>
      <c r="O44" s="182">
        <f t="shared" si="14"/>
        <v>2.5</v>
      </c>
      <c r="P44" s="182">
        <f t="shared" si="14"/>
        <v>2.5</v>
      </c>
      <c r="Q44" s="182">
        <f t="shared" si="14"/>
        <v>2.5</v>
      </c>
      <c r="R44" s="182">
        <f t="shared" si="14"/>
        <v>2.5</v>
      </c>
      <c r="S44" s="182">
        <f t="shared" si="14"/>
        <v>2.5</v>
      </c>
      <c r="T44" s="182">
        <f t="shared" si="14"/>
        <v>2.5</v>
      </c>
      <c r="U44" s="182">
        <f t="shared" si="14"/>
        <v>2.5</v>
      </c>
      <c r="V44" s="182">
        <f t="shared" si="14"/>
        <v>2.5</v>
      </c>
      <c r="W44" s="182">
        <f t="shared" si="14"/>
        <v>2.5</v>
      </c>
      <c r="X44" s="182">
        <f t="shared" si="14"/>
        <v>2.5</v>
      </c>
      <c r="Y44" s="182">
        <f t="shared" si="14"/>
        <v>2.5</v>
      </c>
      <c r="Z44" s="182">
        <f t="shared" si="14"/>
        <v>2.5</v>
      </c>
      <c r="AA44" s="182">
        <f t="shared" si="14"/>
        <v>2.5</v>
      </c>
      <c r="AB44" s="182">
        <f t="shared" si="14"/>
        <v>2.5</v>
      </c>
      <c r="AC44" s="182">
        <f t="shared" si="14"/>
        <v>2.5</v>
      </c>
      <c r="AD44" s="182">
        <f t="shared" si="14"/>
        <v>2.5</v>
      </c>
      <c r="AE44" s="182">
        <f t="shared" si="14"/>
        <v>0.56499999999999773</v>
      </c>
      <c r="AF44" s="182">
        <f t="shared" si="14"/>
        <v>0</v>
      </c>
      <c r="AG44" s="182">
        <f t="shared" si="14"/>
        <v>0</v>
      </c>
      <c r="AH44" s="182">
        <f t="shared" si="14"/>
        <v>0</v>
      </c>
      <c r="AI44" s="182">
        <f t="shared" si="14"/>
        <v>0</v>
      </c>
    </row>
    <row r="45" spans="1:35" s="158" customFormat="1" x14ac:dyDescent="0.35">
      <c r="A45" s="11"/>
      <c r="B45" s="11"/>
      <c r="C45" s="156"/>
      <c r="D45" s="157"/>
      <c r="E45" s="186" t="str">
        <f>Inputs!E$76</f>
        <v>Ore recovery</v>
      </c>
      <c r="F45" s="186" t="str">
        <f>Inputs!F$76</f>
        <v>%</v>
      </c>
      <c r="G45" s="187">
        <f>Inputs!G$76</f>
        <v>0.85</v>
      </c>
      <c r="I45" s="186"/>
      <c r="J45" s="179"/>
      <c r="K45" s="180"/>
      <c r="L45" s="180"/>
      <c r="M45" s="180"/>
      <c r="N45" s="180"/>
      <c r="O45" s="180"/>
      <c r="P45" s="180"/>
      <c r="Q45" s="180"/>
      <c r="R45" s="180"/>
      <c r="S45" s="180"/>
      <c r="T45" s="180"/>
      <c r="U45" s="180"/>
      <c r="V45" s="180"/>
      <c r="W45" s="180"/>
      <c r="X45" s="180"/>
      <c r="Y45" s="180"/>
      <c r="Z45" s="180"/>
      <c r="AA45" s="180"/>
      <c r="AB45" s="180"/>
      <c r="AC45" s="180"/>
      <c r="AD45" s="180"/>
      <c r="AE45" s="180"/>
      <c r="AF45" s="180"/>
      <c r="AG45" s="180"/>
      <c r="AH45" s="180"/>
      <c r="AI45" s="180"/>
    </row>
    <row r="46" spans="1:35" x14ac:dyDescent="0.35">
      <c r="E46" s="46" t="s">
        <v>581</v>
      </c>
      <c r="F46" s="46" t="s">
        <v>78</v>
      </c>
      <c r="I46" s="181">
        <f>SUM(K46:AI46)</f>
        <v>38.198999999999998</v>
      </c>
      <c r="J46" s="181"/>
      <c r="K46" s="182">
        <f>K44*$G45</f>
        <v>0</v>
      </c>
      <c r="L46" s="182">
        <f t="shared" ref="L46:AI46" si="15">L44*$G45</f>
        <v>0</v>
      </c>
      <c r="M46" s="182">
        <f t="shared" si="15"/>
        <v>1.59375</v>
      </c>
      <c r="N46" s="182">
        <f t="shared" si="15"/>
        <v>2.125</v>
      </c>
      <c r="O46" s="182">
        <f t="shared" si="15"/>
        <v>2.125</v>
      </c>
      <c r="P46" s="182">
        <f t="shared" si="15"/>
        <v>2.125</v>
      </c>
      <c r="Q46" s="182">
        <f t="shared" si="15"/>
        <v>2.125</v>
      </c>
      <c r="R46" s="182">
        <f t="shared" si="15"/>
        <v>2.125</v>
      </c>
      <c r="S46" s="182">
        <f t="shared" si="15"/>
        <v>2.125</v>
      </c>
      <c r="T46" s="182">
        <f t="shared" si="15"/>
        <v>2.125</v>
      </c>
      <c r="U46" s="182">
        <f t="shared" si="15"/>
        <v>2.125</v>
      </c>
      <c r="V46" s="182">
        <f t="shared" si="15"/>
        <v>2.125</v>
      </c>
      <c r="W46" s="182">
        <f t="shared" si="15"/>
        <v>2.125</v>
      </c>
      <c r="X46" s="182">
        <f t="shared" si="15"/>
        <v>2.125</v>
      </c>
      <c r="Y46" s="182">
        <f t="shared" si="15"/>
        <v>2.125</v>
      </c>
      <c r="Z46" s="182">
        <f t="shared" si="15"/>
        <v>2.125</v>
      </c>
      <c r="AA46" s="182">
        <f t="shared" si="15"/>
        <v>2.125</v>
      </c>
      <c r="AB46" s="182">
        <f t="shared" si="15"/>
        <v>2.125</v>
      </c>
      <c r="AC46" s="182">
        <f t="shared" si="15"/>
        <v>2.125</v>
      </c>
      <c r="AD46" s="182">
        <f t="shared" si="15"/>
        <v>2.125</v>
      </c>
      <c r="AE46" s="182">
        <f t="shared" si="15"/>
        <v>0.48024999999999807</v>
      </c>
      <c r="AF46" s="182">
        <f t="shared" si="15"/>
        <v>0</v>
      </c>
      <c r="AG46" s="182">
        <f t="shared" si="15"/>
        <v>0</v>
      </c>
      <c r="AH46" s="182">
        <f t="shared" si="15"/>
        <v>0</v>
      </c>
      <c r="AI46" s="182">
        <f t="shared" si="15"/>
        <v>0</v>
      </c>
    </row>
    <row r="48" spans="1:35" x14ac:dyDescent="0.35">
      <c r="D48" s="87" t="s">
        <v>275</v>
      </c>
    </row>
    <row r="49" spans="1:35" x14ac:dyDescent="0.35">
      <c r="E49" s="46" t="str">
        <f>E$46</f>
        <v>Ore recovered (original)</v>
      </c>
      <c r="F49" s="46" t="str">
        <f>F$46</f>
        <v>Mt</v>
      </c>
      <c r="I49" s="181">
        <f>I$46</f>
        <v>38.198999999999998</v>
      </c>
      <c r="J49" s="181"/>
      <c r="K49" s="181">
        <f t="shared" ref="K49:AI49" si="16">K$46</f>
        <v>0</v>
      </c>
      <c r="L49" s="181">
        <f t="shared" si="16"/>
        <v>0</v>
      </c>
      <c r="M49" s="181">
        <f t="shared" si="16"/>
        <v>1.59375</v>
      </c>
      <c r="N49" s="181">
        <f t="shared" si="16"/>
        <v>2.125</v>
      </c>
      <c r="O49" s="181">
        <f t="shared" si="16"/>
        <v>2.125</v>
      </c>
      <c r="P49" s="181">
        <f t="shared" si="16"/>
        <v>2.125</v>
      </c>
      <c r="Q49" s="181">
        <f t="shared" si="16"/>
        <v>2.125</v>
      </c>
      <c r="R49" s="181">
        <f t="shared" si="16"/>
        <v>2.125</v>
      </c>
      <c r="S49" s="181">
        <f t="shared" si="16"/>
        <v>2.125</v>
      </c>
      <c r="T49" s="181">
        <f t="shared" si="16"/>
        <v>2.125</v>
      </c>
      <c r="U49" s="181">
        <f t="shared" si="16"/>
        <v>2.125</v>
      </c>
      <c r="V49" s="181">
        <f t="shared" si="16"/>
        <v>2.125</v>
      </c>
      <c r="W49" s="181">
        <f t="shared" si="16"/>
        <v>2.125</v>
      </c>
      <c r="X49" s="181">
        <f t="shared" si="16"/>
        <v>2.125</v>
      </c>
      <c r="Y49" s="181">
        <f t="shared" si="16"/>
        <v>2.125</v>
      </c>
      <c r="Z49" s="181">
        <f t="shared" si="16"/>
        <v>2.125</v>
      </c>
      <c r="AA49" s="181">
        <f t="shared" si="16"/>
        <v>2.125</v>
      </c>
      <c r="AB49" s="181">
        <f t="shared" si="16"/>
        <v>2.125</v>
      </c>
      <c r="AC49" s="181">
        <f t="shared" si="16"/>
        <v>2.125</v>
      </c>
      <c r="AD49" s="181">
        <f t="shared" si="16"/>
        <v>2.125</v>
      </c>
      <c r="AE49" s="181">
        <f t="shared" si="16"/>
        <v>0.48024999999999807</v>
      </c>
      <c r="AF49" s="181">
        <f t="shared" si="16"/>
        <v>0</v>
      </c>
      <c r="AG49" s="181">
        <f t="shared" si="16"/>
        <v>0</v>
      </c>
      <c r="AH49" s="181">
        <f t="shared" si="16"/>
        <v>0</v>
      </c>
      <c r="AI49" s="181">
        <f t="shared" si="16"/>
        <v>0</v>
      </c>
    </row>
    <row r="50" spans="1:35" s="158" customFormat="1" x14ac:dyDescent="0.35">
      <c r="A50" s="11"/>
      <c r="B50" s="11"/>
      <c r="C50" s="156"/>
      <c r="D50" s="157"/>
      <c r="E50" s="158" t="str">
        <f>Inputs!E$58</f>
        <v>Average grade (original)</v>
      </c>
      <c r="F50" s="158" t="str">
        <f>Inputs!F$58</f>
        <v>Au (g/t)</v>
      </c>
      <c r="G50" s="158">
        <f>Inputs!G$58</f>
        <v>1.66</v>
      </c>
      <c r="I50" s="179"/>
      <c r="J50" s="179"/>
      <c r="K50" s="180"/>
      <c r="L50" s="180"/>
      <c r="M50" s="180"/>
      <c r="N50" s="180"/>
      <c r="O50" s="180"/>
      <c r="P50" s="180"/>
      <c r="Q50" s="180"/>
      <c r="R50" s="180"/>
      <c r="S50" s="180"/>
      <c r="T50" s="180"/>
      <c r="U50" s="180"/>
      <c r="V50" s="180"/>
      <c r="W50" s="180"/>
      <c r="X50" s="180"/>
      <c r="Y50" s="180"/>
      <c r="Z50" s="180"/>
      <c r="AA50" s="180"/>
      <c r="AB50" s="180"/>
      <c r="AC50" s="180"/>
      <c r="AD50" s="180"/>
      <c r="AE50" s="180"/>
      <c r="AF50" s="180"/>
      <c r="AG50" s="180"/>
      <c r="AH50" s="180"/>
      <c r="AI50" s="180"/>
    </row>
    <row r="51" spans="1:35" s="158" customFormat="1" x14ac:dyDescent="0.35">
      <c r="A51" s="11"/>
      <c r="B51" s="11"/>
      <c r="C51" s="156"/>
      <c r="D51" s="157"/>
      <c r="E51" s="158" t="str">
        <f>Inputs!E$33</f>
        <v>Grams to Troy ounce</v>
      </c>
      <c r="F51" s="158" t="str">
        <f>Inputs!F$33</f>
        <v>oz/g</v>
      </c>
      <c r="G51" s="188">
        <f>Inputs!G$33</f>
        <v>3.2150746500000001E-2</v>
      </c>
      <c r="I51" s="179"/>
      <c r="J51" s="179"/>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180"/>
      <c r="AI51" s="180"/>
    </row>
    <row r="52" spans="1:35" x14ac:dyDescent="0.35">
      <c r="E52" s="46" t="s">
        <v>582</v>
      </c>
      <c r="F52" s="46" t="s">
        <v>125</v>
      </c>
      <c r="G52" s="189"/>
      <c r="I52" s="190">
        <f>SUM(K52:AI52)</f>
        <v>2.0386897668188095</v>
      </c>
      <c r="J52" s="177"/>
      <c r="K52" s="190">
        <f t="shared" ref="K52:AI52" si="17">K49*$G50*$G51</f>
        <v>0</v>
      </c>
      <c r="L52" s="190">
        <f t="shared" si="17"/>
        <v>0</v>
      </c>
      <c r="M52" s="190">
        <f t="shared" si="17"/>
        <v>8.5058818709062498E-2</v>
      </c>
      <c r="N52" s="190">
        <f t="shared" si="17"/>
        <v>0.11341175827875</v>
      </c>
      <c r="O52" s="190">
        <f t="shared" si="17"/>
        <v>0.11341175827875</v>
      </c>
      <c r="P52" s="190">
        <f t="shared" si="17"/>
        <v>0.11341175827875</v>
      </c>
      <c r="Q52" s="190">
        <f t="shared" si="17"/>
        <v>0.11341175827875</v>
      </c>
      <c r="R52" s="190">
        <f t="shared" si="17"/>
        <v>0.11341175827875</v>
      </c>
      <c r="S52" s="190">
        <f t="shared" si="17"/>
        <v>0.11341175827875</v>
      </c>
      <c r="T52" s="190">
        <f t="shared" si="17"/>
        <v>0.11341175827875</v>
      </c>
      <c r="U52" s="190">
        <f t="shared" si="17"/>
        <v>0.11341175827875</v>
      </c>
      <c r="V52" s="190">
        <f t="shared" si="17"/>
        <v>0.11341175827875</v>
      </c>
      <c r="W52" s="190">
        <f t="shared" si="17"/>
        <v>0.11341175827875</v>
      </c>
      <c r="X52" s="190">
        <f t="shared" si="17"/>
        <v>0.11341175827875</v>
      </c>
      <c r="Y52" s="190">
        <f t="shared" si="17"/>
        <v>0.11341175827875</v>
      </c>
      <c r="Z52" s="190">
        <f t="shared" si="17"/>
        <v>0.11341175827875</v>
      </c>
      <c r="AA52" s="190">
        <f t="shared" si="17"/>
        <v>0.11341175827875</v>
      </c>
      <c r="AB52" s="190">
        <f t="shared" si="17"/>
        <v>0.11341175827875</v>
      </c>
      <c r="AC52" s="190">
        <f t="shared" si="17"/>
        <v>0.11341175827875</v>
      </c>
      <c r="AD52" s="190">
        <f t="shared" si="17"/>
        <v>0.11341175827875</v>
      </c>
      <c r="AE52" s="190">
        <f t="shared" si="17"/>
        <v>2.5631057370997398E-2</v>
      </c>
      <c r="AF52" s="190">
        <f t="shared" si="17"/>
        <v>0</v>
      </c>
      <c r="AG52" s="190">
        <f t="shared" si="17"/>
        <v>0</v>
      </c>
      <c r="AH52" s="190">
        <f t="shared" si="17"/>
        <v>0</v>
      </c>
      <c r="AI52" s="190">
        <f t="shared" si="17"/>
        <v>0</v>
      </c>
    </row>
    <row r="53" spans="1:35" x14ac:dyDescent="0.35">
      <c r="G53" s="189"/>
      <c r="I53" s="177"/>
      <c r="J53" s="177"/>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row>
    <row r="54" spans="1:35" x14ac:dyDescent="0.35">
      <c r="D54" s="87" t="s">
        <v>276</v>
      </c>
      <c r="G54" s="189"/>
      <c r="I54" s="177"/>
      <c r="J54" s="177"/>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row>
    <row r="55" spans="1:35" x14ac:dyDescent="0.35">
      <c r="E55" s="46" t="str">
        <f>E$52</f>
        <v>Gold contained (original)</v>
      </c>
      <c r="F55" s="46" t="str">
        <f>F$52</f>
        <v>Moz</v>
      </c>
      <c r="G55" s="189"/>
      <c r="I55" s="190">
        <f>I$52</f>
        <v>2.0386897668188095</v>
      </c>
      <c r="J55" s="190"/>
      <c r="K55" s="190">
        <f t="shared" ref="K55:AI55" si="18">K$52</f>
        <v>0</v>
      </c>
      <c r="L55" s="190">
        <f t="shared" si="18"/>
        <v>0</v>
      </c>
      <c r="M55" s="190">
        <f t="shared" si="18"/>
        <v>8.5058818709062498E-2</v>
      </c>
      <c r="N55" s="190">
        <f t="shared" si="18"/>
        <v>0.11341175827875</v>
      </c>
      <c r="O55" s="190">
        <f t="shared" si="18"/>
        <v>0.11341175827875</v>
      </c>
      <c r="P55" s="190">
        <f t="shared" si="18"/>
        <v>0.11341175827875</v>
      </c>
      <c r="Q55" s="190">
        <f t="shared" si="18"/>
        <v>0.11341175827875</v>
      </c>
      <c r="R55" s="190">
        <f t="shared" si="18"/>
        <v>0.11341175827875</v>
      </c>
      <c r="S55" s="190">
        <f t="shared" si="18"/>
        <v>0.11341175827875</v>
      </c>
      <c r="T55" s="190">
        <f t="shared" si="18"/>
        <v>0.11341175827875</v>
      </c>
      <c r="U55" s="190">
        <f t="shared" si="18"/>
        <v>0.11341175827875</v>
      </c>
      <c r="V55" s="190">
        <f t="shared" si="18"/>
        <v>0.11341175827875</v>
      </c>
      <c r="W55" s="190">
        <f t="shared" si="18"/>
        <v>0.11341175827875</v>
      </c>
      <c r="X55" s="190">
        <f t="shared" si="18"/>
        <v>0.11341175827875</v>
      </c>
      <c r="Y55" s="190">
        <f t="shared" si="18"/>
        <v>0.11341175827875</v>
      </c>
      <c r="Z55" s="190">
        <f t="shared" si="18"/>
        <v>0.11341175827875</v>
      </c>
      <c r="AA55" s="190">
        <f t="shared" si="18"/>
        <v>0.11341175827875</v>
      </c>
      <c r="AB55" s="190">
        <f t="shared" si="18"/>
        <v>0.11341175827875</v>
      </c>
      <c r="AC55" s="190">
        <f t="shared" si="18"/>
        <v>0.11341175827875</v>
      </c>
      <c r="AD55" s="190">
        <f t="shared" si="18"/>
        <v>0.11341175827875</v>
      </c>
      <c r="AE55" s="190">
        <f t="shared" si="18"/>
        <v>2.5631057370997398E-2</v>
      </c>
      <c r="AF55" s="190">
        <f t="shared" si="18"/>
        <v>0</v>
      </c>
      <c r="AG55" s="190">
        <f t="shared" si="18"/>
        <v>0</v>
      </c>
      <c r="AH55" s="190">
        <f t="shared" si="18"/>
        <v>0</v>
      </c>
      <c r="AI55" s="190">
        <f t="shared" si="18"/>
        <v>0</v>
      </c>
    </row>
    <row r="56" spans="1:35" s="158" customFormat="1" x14ac:dyDescent="0.35">
      <c r="A56" s="11"/>
      <c r="B56" s="11"/>
      <c r="C56" s="156"/>
      <c r="D56" s="157"/>
      <c r="E56" s="158" t="str">
        <f>Inputs!E$77</f>
        <v>Gold recovery</v>
      </c>
      <c r="F56" s="158" t="str">
        <f>Inputs!F$77</f>
        <v>%</v>
      </c>
      <c r="G56" s="187">
        <f>Inputs!G$77</f>
        <v>0.92500000000000004</v>
      </c>
      <c r="I56" s="179"/>
      <c r="J56" s="179"/>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c r="AI56" s="180"/>
    </row>
    <row r="57" spans="1:35" x14ac:dyDescent="0.35">
      <c r="E57" s="46" t="s">
        <v>583</v>
      </c>
      <c r="F57" s="46" t="s">
        <v>125</v>
      </c>
      <c r="I57" s="191">
        <f>SUM(K57:AI57)</f>
        <v>1.8857880343073985</v>
      </c>
      <c r="J57" s="177"/>
      <c r="K57" s="190">
        <f t="shared" ref="K57:AI57" si="19">K52*$G56</f>
        <v>0</v>
      </c>
      <c r="L57" s="190">
        <f t="shared" si="19"/>
        <v>0</v>
      </c>
      <c r="M57" s="190">
        <f t="shared" si="19"/>
        <v>7.8679407305882812E-2</v>
      </c>
      <c r="N57" s="190">
        <f t="shared" si="19"/>
        <v>0.10490587640784375</v>
      </c>
      <c r="O57" s="190">
        <f t="shared" si="19"/>
        <v>0.10490587640784375</v>
      </c>
      <c r="P57" s="190">
        <f t="shared" si="19"/>
        <v>0.10490587640784375</v>
      </c>
      <c r="Q57" s="190">
        <f t="shared" si="19"/>
        <v>0.10490587640784375</v>
      </c>
      <c r="R57" s="190">
        <f t="shared" si="19"/>
        <v>0.10490587640784375</v>
      </c>
      <c r="S57" s="190">
        <f t="shared" si="19"/>
        <v>0.10490587640784375</v>
      </c>
      <c r="T57" s="190">
        <f t="shared" si="19"/>
        <v>0.10490587640784375</v>
      </c>
      <c r="U57" s="190">
        <f t="shared" si="19"/>
        <v>0.10490587640784375</v>
      </c>
      <c r="V57" s="190">
        <f t="shared" si="19"/>
        <v>0.10490587640784375</v>
      </c>
      <c r="W57" s="190">
        <f t="shared" si="19"/>
        <v>0.10490587640784375</v>
      </c>
      <c r="X57" s="190">
        <f t="shared" si="19"/>
        <v>0.10490587640784375</v>
      </c>
      <c r="Y57" s="190">
        <f t="shared" si="19"/>
        <v>0.10490587640784375</v>
      </c>
      <c r="Z57" s="190">
        <f t="shared" si="19"/>
        <v>0.10490587640784375</v>
      </c>
      <c r="AA57" s="190">
        <f t="shared" si="19"/>
        <v>0.10490587640784375</v>
      </c>
      <c r="AB57" s="190">
        <f t="shared" si="19"/>
        <v>0.10490587640784375</v>
      </c>
      <c r="AC57" s="190">
        <f t="shared" si="19"/>
        <v>0.10490587640784375</v>
      </c>
      <c r="AD57" s="190">
        <f t="shared" si="19"/>
        <v>0.10490587640784375</v>
      </c>
      <c r="AE57" s="190">
        <f t="shared" si="19"/>
        <v>2.3708728068172594E-2</v>
      </c>
      <c r="AF57" s="190">
        <f t="shared" si="19"/>
        <v>0</v>
      </c>
      <c r="AG57" s="190">
        <f t="shared" si="19"/>
        <v>0</v>
      </c>
      <c r="AH57" s="190">
        <f t="shared" si="19"/>
        <v>0</v>
      </c>
      <c r="AI57" s="190">
        <f t="shared" si="19"/>
        <v>0</v>
      </c>
    </row>
    <row r="58" spans="1:35" x14ac:dyDescent="0.35">
      <c r="I58" s="177"/>
      <c r="J58" s="177"/>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row>
    <row r="59" spans="1:35" x14ac:dyDescent="0.35">
      <c r="B59" s="1" t="s">
        <v>324</v>
      </c>
      <c r="I59" s="177"/>
      <c r="J59" s="177"/>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row>
    <row r="60" spans="1:35" x14ac:dyDescent="0.35">
      <c r="I60" s="177"/>
      <c r="J60" s="177"/>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row>
    <row r="61" spans="1:35" x14ac:dyDescent="0.35">
      <c r="D61" s="87" t="s">
        <v>277</v>
      </c>
      <c r="I61" s="177"/>
      <c r="J61" s="177"/>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row>
    <row r="62" spans="1:35" x14ac:dyDescent="0.35">
      <c r="E62" s="46" t="str">
        <f>E$57</f>
        <v>Gold recovered (original)</v>
      </c>
      <c r="F62" s="46" t="str">
        <f>F$57</f>
        <v>Moz</v>
      </c>
      <c r="I62" s="191">
        <f>I$57</f>
        <v>1.8857880343073985</v>
      </c>
      <c r="J62" s="191"/>
      <c r="K62" s="191">
        <f t="shared" ref="K62:AI62" si="20">K$57</f>
        <v>0</v>
      </c>
      <c r="L62" s="191">
        <f t="shared" si="20"/>
        <v>0</v>
      </c>
      <c r="M62" s="191">
        <f t="shared" si="20"/>
        <v>7.8679407305882812E-2</v>
      </c>
      <c r="N62" s="191">
        <f t="shared" si="20"/>
        <v>0.10490587640784375</v>
      </c>
      <c r="O62" s="191">
        <f t="shared" si="20"/>
        <v>0.10490587640784375</v>
      </c>
      <c r="P62" s="191">
        <f t="shared" si="20"/>
        <v>0.10490587640784375</v>
      </c>
      <c r="Q62" s="191">
        <f t="shared" si="20"/>
        <v>0.10490587640784375</v>
      </c>
      <c r="R62" s="191">
        <f t="shared" si="20"/>
        <v>0.10490587640784375</v>
      </c>
      <c r="S62" s="191">
        <f t="shared" si="20"/>
        <v>0.10490587640784375</v>
      </c>
      <c r="T62" s="191">
        <f t="shared" si="20"/>
        <v>0.10490587640784375</v>
      </c>
      <c r="U62" s="191">
        <f t="shared" si="20"/>
        <v>0.10490587640784375</v>
      </c>
      <c r="V62" s="191">
        <f t="shared" si="20"/>
        <v>0.10490587640784375</v>
      </c>
      <c r="W62" s="191">
        <f t="shared" si="20"/>
        <v>0.10490587640784375</v>
      </c>
      <c r="X62" s="191">
        <f t="shared" si="20"/>
        <v>0.10490587640784375</v>
      </c>
      <c r="Y62" s="191">
        <f t="shared" si="20"/>
        <v>0.10490587640784375</v>
      </c>
      <c r="Z62" s="191">
        <f t="shared" si="20"/>
        <v>0.10490587640784375</v>
      </c>
      <c r="AA62" s="191">
        <f t="shared" si="20"/>
        <v>0.10490587640784375</v>
      </c>
      <c r="AB62" s="191">
        <f t="shared" si="20"/>
        <v>0.10490587640784375</v>
      </c>
      <c r="AC62" s="191">
        <f t="shared" si="20"/>
        <v>0.10490587640784375</v>
      </c>
      <c r="AD62" s="191">
        <f t="shared" si="20"/>
        <v>0.10490587640784375</v>
      </c>
      <c r="AE62" s="191">
        <f t="shared" si="20"/>
        <v>2.3708728068172594E-2</v>
      </c>
      <c r="AF62" s="191">
        <f t="shared" si="20"/>
        <v>0</v>
      </c>
      <c r="AG62" s="191">
        <f t="shared" si="20"/>
        <v>0</v>
      </c>
      <c r="AH62" s="191">
        <f t="shared" si="20"/>
        <v>0</v>
      </c>
      <c r="AI62" s="191">
        <f t="shared" si="20"/>
        <v>0</v>
      </c>
    </row>
    <row r="63" spans="1:35" x14ac:dyDescent="0.35">
      <c r="E63" s="46" t="s">
        <v>584</v>
      </c>
      <c r="F63" s="46" t="s">
        <v>43</v>
      </c>
      <c r="I63" s="146">
        <f>SUM(K63:AI63)</f>
        <v>19</v>
      </c>
      <c r="J63" s="146"/>
      <c r="K63" s="147">
        <f>IF(K62=0,0,1)</f>
        <v>0</v>
      </c>
      <c r="L63" s="147">
        <f t="shared" ref="L63:AI63" si="21">IF(L62=0,0,1)</f>
        <v>0</v>
      </c>
      <c r="M63" s="147">
        <f t="shared" si="21"/>
        <v>1</v>
      </c>
      <c r="N63" s="147">
        <f t="shared" si="21"/>
        <v>1</v>
      </c>
      <c r="O63" s="147">
        <f t="shared" si="21"/>
        <v>1</v>
      </c>
      <c r="P63" s="147">
        <f t="shared" si="21"/>
        <v>1</v>
      </c>
      <c r="Q63" s="147">
        <f t="shared" si="21"/>
        <v>1</v>
      </c>
      <c r="R63" s="147">
        <f t="shared" si="21"/>
        <v>1</v>
      </c>
      <c r="S63" s="147">
        <f t="shared" si="21"/>
        <v>1</v>
      </c>
      <c r="T63" s="147">
        <f t="shared" si="21"/>
        <v>1</v>
      </c>
      <c r="U63" s="147">
        <f t="shared" si="21"/>
        <v>1</v>
      </c>
      <c r="V63" s="147">
        <f t="shared" si="21"/>
        <v>1</v>
      </c>
      <c r="W63" s="147">
        <f t="shared" si="21"/>
        <v>1</v>
      </c>
      <c r="X63" s="147">
        <f t="shared" si="21"/>
        <v>1</v>
      </c>
      <c r="Y63" s="147">
        <f t="shared" si="21"/>
        <v>1</v>
      </c>
      <c r="Z63" s="147">
        <f t="shared" si="21"/>
        <v>1</v>
      </c>
      <c r="AA63" s="147">
        <f t="shared" si="21"/>
        <v>1</v>
      </c>
      <c r="AB63" s="147">
        <f t="shared" si="21"/>
        <v>1</v>
      </c>
      <c r="AC63" s="147">
        <f t="shared" si="21"/>
        <v>1</v>
      </c>
      <c r="AD63" s="147">
        <f t="shared" si="21"/>
        <v>1</v>
      </c>
      <c r="AE63" s="147">
        <f t="shared" si="21"/>
        <v>1</v>
      </c>
      <c r="AF63" s="147">
        <f t="shared" si="21"/>
        <v>0</v>
      </c>
      <c r="AG63" s="147">
        <f t="shared" si="21"/>
        <v>0</v>
      </c>
      <c r="AH63" s="147">
        <f t="shared" si="21"/>
        <v>0</v>
      </c>
      <c r="AI63" s="147">
        <f t="shared" si="21"/>
        <v>0</v>
      </c>
    </row>
    <row r="64" spans="1:35" x14ac:dyDescent="0.35">
      <c r="I64" s="177"/>
      <c r="J64" s="177"/>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row>
    <row r="65" spans="1:35" x14ac:dyDescent="0.35">
      <c r="D65" s="87" t="s">
        <v>138</v>
      </c>
      <c r="I65" s="177"/>
      <c r="J65" s="177"/>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row>
    <row r="66" spans="1:35" x14ac:dyDescent="0.35">
      <c r="E66" s="46" t="str">
        <f>E$63</f>
        <v>Production period flag (original)</v>
      </c>
      <c r="F66" s="46" t="str">
        <f>F$63</f>
        <v>flag</v>
      </c>
      <c r="I66" s="46">
        <f>I$63</f>
        <v>19</v>
      </c>
      <c r="K66" s="46">
        <f t="shared" ref="K66:AI66" si="22">K$63</f>
        <v>0</v>
      </c>
      <c r="L66" s="46">
        <f t="shared" si="22"/>
        <v>0</v>
      </c>
      <c r="M66" s="46">
        <f t="shared" si="22"/>
        <v>1</v>
      </c>
      <c r="N66" s="46">
        <f t="shared" si="22"/>
        <v>1</v>
      </c>
      <c r="O66" s="46">
        <f t="shared" si="22"/>
        <v>1</v>
      </c>
      <c r="P66" s="46">
        <f t="shared" si="22"/>
        <v>1</v>
      </c>
      <c r="Q66" s="46">
        <f t="shared" si="22"/>
        <v>1</v>
      </c>
      <c r="R66" s="46">
        <f t="shared" si="22"/>
        <v>1</v>
      </c>
      <c r="S66" s="46">
        <f t="shared" si="22"/>
        <v>1</v>
      </c>
      <c r="T66" s="46">
        <f t="shared" si="22"/>
        <v>1</v>
      </c>
      <c r="U66" s="46">
        <f t="shared" si="22"/>
        <v>1</v>
      </c>
      <c r="V66" s="46">
        <f t="shared" si="22"/>
        <v>1</v>
      </c>
      <c r="W66" s="46">
        <f t="shared" si="22"/>
        <v>1</v>
      </c>
      <c r="X66" s="46">
        <f t="shared" si="22"/>
        <v>1</v>
      </c>
      <c r="Y66" s="46">
        <f t="shared" si="22"/>
        <v>1</v>
      </c>
      <c r="Z66" s="46">
        <f t="shared" si="22"/>
        <v>1</v>
      </c>
      <c r="AA66" s="46">
        <f t="shared" si="22"/>
        <v>1</v>
      </c>
      <c r="AB66" s="46">
        <f t="shared" si="22"/>
        <v>1</v>
      </c>
      <c r="AC66" s="46">
        <f t="shared" si="22"/>
        <v>1</v>
      </c>
      <c r="AD66" s="46">
        <f t="shared" si="22"/>
        <v>1</v>
      </c>
      <c r="AE66" s="46">
        <f t="shared" si="22"/>
        <v>1</v>
      </c>
      <c r="AF66" s="46">
        <f t="shared" si="22"/>
        <v>0</v>
      </c>
      <c r="AG66" s="46">
        <f t="shared" si="22"/>
        <v>0</v>
      </c>
      <c r="AH66" s="46">
        <f t="shared" si="22"/>
        <v>0</v>
      </c>
      <c r="AI66" s="46">
        <f t="shared" si="22"/>
        <v>0</v>
      </c>
    </row>
    <row r="67" spans="1:35" s="150" customFormat="1" x14ac:dyDescent="0.35">
      <c r="A67" s="12"/>
      <c r="B67" s="12"/>
      <c r="C67" s="148"/>
      <c r="D67" s="149"/>
      <c r="E67" s="150" t="s">
        <v>585</v>
      </c>
      <c r="F67" s="150" t="s">
        <v>32</v>
      </c>
      <c r="G67" s="232">
        <f>SUM(K63:AI63)</f>
        <v>19</v>
      </c>
      <c r="I67" s="151"/>
      <c r="J67" s="151"/>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row>
    <row r="68" spans="1:35" x14ac:dyDescent="0.35">
      <c r="I68" s="177"/>
      <c r="J68" s="177"/>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row>
    <row r="69" spans="1:35" x14ac:dyDescent="0.35">
      <c r="A69" s="292" t="str">
        <f>_xlfn.CONCAT("PRE-TAX CASH FLOW (",$A$1,")")</f>
        <v>PRE-TAX CASH FLOW (INCENTIVE FISCAL REGIME)</v>
      </c>
      <c r="B69" s="292"/>
      <c r="C69" s="557"/>
      <c r="D69" s="558"/>
      <c r="E69" s="551"/>
      <c r="F69" s="551"/>
      <c r="G69" s="559"/>
      <c r="H69" s="551"/>
      <c r="I69" s="559"/>
      <c r="J69" s="559"/>
      <c r="K69" s="559"/>
      <c r="L69" s="559"/>
      <c r="M69" s="559"/>
      <c r="N69" s="559"/>
      <c r="O69" s="559"/>
      <c r="P69" s="559"/>
      <c r="Q69" s="559"/>
      <c r="R69" s="559"/>
      <c r="S69" s="559"/>
      <c r="T69" s="559"/>
      <c r="U69" s="559"/>
      <c r="V69" s="559"/>
      <c r="W69" s="559"/>
      <c r="X69" s="559"/>
      <c r="Y69" s="559"/>
      <c r="Z69" s="559"/>
      <c r="AA69" s="559"/>
      <c r="AB69" s="559"/>
      <c r="AC69" s="559"/>
      <c r="AD69" s="559"/>
      <c r="AE69" s="559"/>
      <c r="AF69" s="559"/>
      <c r="AG69" s="559"/>
      <c r="AH69" s="559"/>
      <c r="AI69" s="559"/>
    </row>
    <row r="70" spans="1:35" x14ac:dyDescent="0.35">
      <c r="I70" s="177"/>
      <c r="J70" s="177"/>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row>
    <row r="71" spans="1:35" x14ac:dyDescent="0.35">
      <c r="B71" s="1" t="s">
        <v>398</v>
      </c>
      <c r="I71" s="177"/>
      <c r="J71" s="177"/>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row>
    <row r="72" spans="1:35" x14ac:dyDescent="0.35">
      <c r="I72" s="177"/>
      <c r="J72" s="177"/>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row>
    <row r="73" spans="1:35" x14ac:dyDescent="0.35">
      <c r="C73" s="86" t="s">
        <v>473</v>
      </c>
      <c r="I73" s="177"/>
      <c r="J73" s="177"/>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row>
    <row r="74" spans="1:35" x14ac:dyDescent="0.35">
      <c r="I74" s="177"/>
      <c r="J74" s="177"/>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row>
    <row r="75" spans="1:35" x14ac:dyDescent="0.35">
      <c r="D75" s="87" t="s">
        <v>406</v>
      </c>
      <c r="I75" s="177"/>
      <c r="J75" s="177"/>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row>
    <row r="76" spans="1:35" x14ac:dyDescent="0.35">
      <c r="E76" s="46" t="str">
        <f>E$57</f>
        <v>Gold recovered (original)</v>
      </c>
      <c r="F76" s="46" t="str">
        <f>F$57</f>
        <v>Moz</v>
      </c>
      <c r="G76" s="46"/>
      <c r="I76" s="192">
        <f>I$57</f>
        <v>1.8857880343073985</v>
      </c>
      <c r="J76" s="192"/>
      <c r="K76" s="192">
        <f t="shared" ref="K76:AI76" si="23">K$57</f>
        <v>0</v>
      </c>
      <c r="L76" s="192">
        <f t="shared" si="23"/>
        <v>0</v>
      </c>
      <c r="M76" s="192">
        <f t="shared" si="23"/>
        <v>7.8679407305882812E-2</v>
      </c>
      <c r="N76" s="192">
        <f t="shared" si="23"/>
        <v>0.10490587640784375</v>
      </c>
      <c r="O76" s="192">
        <f t="shared" si="23"/>
        <v>0.10490587640784375</v>
      </c>
      <c r="P76" s="192">
        <f t="shared" si="23"/>
        <v>0.10490587640784375</v>
      </c>
      <c r="Q76" s="192">
        <f t="shared" si="23"/>
        <v>0.10490587640784375</v>
      </c>
      <c r="R76" s="192">
        <f t="shared" si="23"/>
        <v>0.10490587640784375</v>
      </c>
      <c r="S76" s="192">
        <f t="shared" si="23"/>
        <v>0.10490587640784375</v>
      </c>
      <c r="T76" s="192">
        <f t="shared" si="23"/>
        <v>0.10490587640784375</v>
      </c>
      <c r="U76" s="192">
        <f t="shared" si="23"/>
        <v>0.10490587640784375</v>
      </c>
      <c r="V76" s="192">
        <f t="shared" si="23"/>
        <v>0.10490587640784375</v>
      </c>
      <c r="W76" s="192">
        <f t="shared" si="23"/>
        <v>0.10490587640784375</v>
      </c>
      <c r="X76" s="192">
        <f t="shared" si="23"/>
        <v>0.10490587640784375</v>
      </c>
      <c r="Y76" s="192">
        <f t="shared" si="23"/>
        <v>0.10490587640784375</v>
      </c>
      <c r="Z76" s="192">
        <f t="shared" si="23"/>
        <v>0.10490587640784375</v>
      </c>
      <c r="AA76" s="192">
        <f t="shared" si="23"/>
        <v>0.10490587640784375</v>
      </c>
      <c r="AB76" s="192">
        <f t="shared" si="23"/>
        <v>0.10490587640784375</v>
      </c>
      <c r="AC76" s="192">
        <f t="shared" si="23"/>
        <v>0.10490587640784375</v>
      </c>
      <c r="AD76" s="192">
        <f t="shared" si="23"/>
        <v>0.10490587640784375</v>
      </c>
      <c r="AE76" s="192">
        <f t="shared" si="23"/>
        <v>2.3708728068172594E-2</v>
      </c>
      <c r="AF76" s="192">
        <f t="shared" si="23"/>
        <v>0</v>
      </c>
      <c r="AG76" s="192">
        <f t="shared" si="23"/>
        <v>0</v>
      </c>
      <c r="AH76" s="192">
        <f t="shared" si="23"/>
        <v>0</v>
      </c>
      <c r="AI76" s="192">
        <f t="shared" si="23"/>
        <v>0</v>
      </c>
    </row>
    <row r="77" spans="1:35" s="158" customFormat="1" x14ac:dyDescent="0.35">
      <c r="A77" s="11"/>
      <c r="B77" s="11"/>
      <c r="C77" s="156"/>
      <c r="D77" s="157"/>
      <c r="E77" s="186" t="str">
        <f>Inputs!E$26</f>
        <v>Gold price</v>
      </c>
      <c r="F77" s="186" t="str">
        <f>Inputs!F$26</f>
        <v>$/oz</v>
      </c>
      <c r="G77" s="159">
        <f>Inputs!G$26</f>
        <v>1250</v>
      </c>
      <c r="I77" s="179"/>
      <c r="J77" s="179"/>
      <c r="K77" s="180"/>
      <c r="L77" s="180"/>
      <c r="M77" s="180"/>
      <c r="N77" s="180"/>
      <c r="O77" s="180"/>
      <c r="P77" s="180"/>
      <c r="Q77" s="180"/>
      <c r="R77" s="180"/>
      <c r="S77" s="180"/>
      <c r="T77" s="180"/>
      <c r="U77" s="180"/>
      <c r="V77" s="180"/>
      <c r="W77" s="180"/>
      <c r="X77" s="180"/>
      <c r="Y77" s="180"/>
      <c r="Z77" s="180"/>
      <c r="AA77" s="180"/>
      <c r="AB77" s="180"/>
      <c r="AC77" s="180"/>
      <c r="AD77" s="180"/>
      <c r="AE77" s="180"/>
      <c r="AF77" s="180"/>
      <c r="AG77" s="180"/>
      <c r="AH77" s="180"/>
      <c r="AI77" s="180"/>
    </row>
    <row r="78" spans="1:35" x14ac:dyDescent="0.35">
      <c r="E78" s="46" t="s">
        <v>586</v>
      </c>
      <c r="F78" s="46" t="s">
        <v>88</v>
      </c>
      <c r="I78" s="177">
        <f>SUM(K78:AI78)</f>
        <v>2357.2350428842487</v>
      </c>
      <c r="J78" s="177"/>
      <c r="K78" s="178">
        <f t="shared" ref="K78:AI78" si="24">K76*$G77</f>
        <v>0</v>
      </c>
      <c r="L78" s="178">
        <f t="shared" si="24"/>
        <v>0</v>
      </c>
      <c r="M78" s="178">
        <f t="shared" si="24"/>
        <v>98.349259132353509</v>
      </c>
      <c r="N78" s="178">
        <f t="shared" si="24"/>
        <v>131.13234550980468</v>
      </c>
      <c r="O78" s="178">
        <f t="shared" si="24"/>
        <v>131.13234550980468</v>
      </c>
      <c r="P78" s="178">
        <f t="shared" si="24"/>
        <v>131.13234550980468</v>
      </c>
      <c r="Q78" s="178">
        <f t="shared" si="24"/>
        <v>131.13234550980468</v>
      </c>
      <c r="R78" s="178">
        <f t="shared" si="24"/>
        <v>131.13234550980468</v>
      </c>
      <c r="S78" s="178">
        <f t="shared" si="24"/>
        <v>131.13234550980468</v>
      </c>
      <c r="T78" s="178">
        <f t="shared" si="24"/>
        <v>131.13234550980468</v>
      </c>
      <c r="U78" s="178">
        <f t="shared" si="24"/>
        <v>131.13234550980468</v>
      </c>
      <c r="V78" s="178">
        <f t="shared" si="24"/>
        <v>131.13234550980468</v>
      </c>
      <c r="W78" s="178">
        <f t="shared" si="24"/>
        <v>131.13234550980468</v>
      </c>
      <c r="X78" s="178">
        <f t="shared" si="24"/>
        <v>131.13234550980468</v>
      </c>
      <c r="Y78" s="178">
        <f t="shared" si="24"/>
        <v>131.13234550980468</v>
      </c>
      <c r="Z78" s="178">
        <f t="shared" si="24"/>
        <v>131.13234550980468</v>
      </c>
      <c r="AA78" s="178">
        <f t="shared" si="24"/>
        <v>131.13234550980468</v>
      </c>
      <c r="AB78" s="178">
        <f t="shared" si="24"/>
        <v>131.13234550980468</v>
      </c>
      <c r="AC78" s="178">
        <f t="shared" si="24"/>
        <v>131.13234550980468</v>
      </c>
      <c r="AD78" s="178">
        <f t="shared" si="24"/>
        <v>131.13234550980468</v>
      </c>
      <c r="AE78" s="178">
        <f t="shared" si="24"/>
        <v>29.635910085215745</v>
      </c>
      <c r="AF78" s="178">
        <f t="shared" si="24"/>
        <v>0</v>
      </c>
      <c r="AG78" s="178">
        <f t="shared" si="24"/>
        <v>0</v>
      </c>
      <c r="AH78" s="178">
        <f t="shared" si="24"/>
        <v>0</v>
      </c>
      <c r="AI78" s="178">
        <f t="shared" si="24"/>
        <v>0</v>
      </c>
    </row>
    <row r="79" spans="1:35" x14ac:dyDescent="0.35">
      <c r="I79" s="177"/>
      <c r="J79" s="177"/>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row>
    <row r="80" spans="1:35" x14ac:dyDescent="0.35">
      <c r="D80" s="87" t="s">
        <v>482</v>
      </c>
      <c r="I80" s="177"/>
      <c r="J80" s="177"/>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row>
    <row r="81" spans="1:35" x14ac:dyDescent="0.35">
      <c r="E81" s="46" t="str">
        <f>E$57</f>
        <v>Gold recovered (original)</v>
      </c>
      <c r="F81" s="46" t="str">
        <f>F$57</f>
        <v>Moz</v>
      </c>
      <c r="G81" s="46"/>
      <c r="I81" s="192">
        <f>I$57</f>
        <v>1.8857880343073985</v>
      </c>
      <c r="J81" s="192"/>
      <c r="K81" s="192">
        <f t="shared" ref="K81:AI81" si="25">K$57</f>
        <v>0</v>
      </c>
      <c r="L81" s="192">
        <f t="shared" si="25"/>
        <v>0</v>
      </c>
      <c r="M81" s="192">
        <f t="shared" si="25"/>
        <v>7.8679407305882812E-2</v>
      </c>
      <c r="N81" s="192">
        <f t="shared" si="25"/>
        <v>0.10490587640784375</v>
      </c>
      <c r="O81" s="192">
        <f t="shared" si="25"/>
        <v>0.10490587640784375</v>
      </c>
      <c r="P81" s="192">
        <f t="shared" si="25"/>
        <v>0.10490587640784375</v>
      </c>
      <c r="Q81" s="192">
        <f t="shared" si="25"/>
        <v>0.10490587640784375</v>
      </c>
      <c r="R81" s="192">
        <f t="shared" si="25"/>
        <v>0.10490587640784375</v>
      </c>
      <c r="S81" s="192">
        <f t="shared" si="25"/>
        <v>0.10490587640784375</v>
      </c>
      <c r="T81" s="192">
        <f t="shared" si="25"/>
        <v>0.10490587640784375</v>
      </c>
      <c r="U81" s="192">
        <f t="shared" si="25"/>
        <v>0.10490587640784375</v>
      </c>
      <c r="V81" s="192">
        <f t="shared" si="25"/>
        <v>0.10490587640784375</v>
      </c>
      <c r="W81" s="192">
        <f t="shared" si="25"/>
        <v>0.10490587640784375</v>
      </c>
      <c r="X81" s="192">
        <f t="shared" si="25"/>
        <v>0.10490587640784375</v>
      </c>
      <c r="Y81" s="192">
        <f t="shared" si="25"/>
        <v>0.10490587640784375</v>
      </c>
      <c r="Z81" s="192">
        <f t="shared" si="25"/>
        <v>0.10490587640784375</v>
      </c>
      <c r="AA81" s="192">
        <f t="shared" si="25"/>
        <v>0.10490587640784375</v>
      </c>
      <c r="AB81" s="192">
        <f t="shared" si="25"/>
        <v>0.10490587640784375</v>
      </c>
      <c r="AC81" s="192">
        <f t="shared" si="25"/>
        <v>0.10490587640784375</v>
      </c>
      <c r="AD81" s="192">
        <f t="shared" si="25"/>
        <v>0.10490587640784375</v>
      </c>
      <c r="AE81" s="192">
        <f t="shared" si="25"/>
        <v>2.3708728068172594E-2</v>
      </c>
      <c r="AF81" s="192">
        <f t="shared" si="25"/>
        <v>0</v>
      </c>
      <c r="AG81" s="192">
        <f t="shared" si="25"/>
        <v>0</v>
      </c>
      <c r="AH81" s="192">
        <f t="shared" si="25"/>
        <v>0</v>
      </c>
      <c r="AI81" s="192">
        <f t="shared" si="25"/>
        <v>0</v>
      </c>
    </row>
    <row r="82" spans="1:35" s="158" customFormat="1" x14ac:dyDescent="0.35">
      <c r="A82" s="11"/>
      <c r="B82" s="11"/>
      <c r="C82" s="156"/>
      <c r="D82" s="157"/>
      <c r="E82" s="158" t="str">
        <f>Inputs!E$29</f>
        <v>Transport charge post-fiscal point</v>
      </c>
      <c r="F82" s="158" t="str">
        <f>Inputs!F$29</f>
        <v>$/oz</v>
      </c>
      <c r="G82" s="158">
        <f>Inputs!G$29</f>
        <v>25</v>
      </c>
      <c r="I82" s="179"/>
      <c r="J82" s="179"/>
      <c r="K82" s="180"/>
      <c r="L82" s="180"/>
      <c r="M82" s="180"/>
      <c r="N82" s="180"/>
      <c r="O82" s="180"/>
      <c r="P82" s="180"/>
      <c r="Q82" s="180"/>
      <c r="R82" s="180"/>
      <c r="S82" s="180"/>
      <c r="T82" s="180"/>
      <c r="U82" s="180"/>
      <c r="V82" s="180"/>
      <c r="W82" s="180"/>
      <c r="X82" s="180"/>
      <c r="Y82" s="180"/>
      <c r="Z82" s="180"/>
      <c r="AA82" s="180"/>
      <c r="AB82" s="180"/>
      <c r="AC82" s="180"/>
      <c r="AD82" s="180"/>
      <c r="AE82" s="180"/>
      <c r="AF82" s="180"/>
      <c r="AG82" s="180"/>
      <c r="AH82" s="180"/>
      <c r="AI82" s="180"/>
    </row>
    <row r="83" spans="1:35" x14ac:dyDescent="0.35">
      <c r="E83" s="46" t="s">
        <v>587</v>
      </c>
      <c r="F83" s="46" t="s">
        <v>88</v>
      </c>
      <c r="I83" s="177">
        <f>SUM(K83:AI83)</f>
        <v>47.144700857684981</v>
      </c>
      <c r="J83" s="177"/>
      <c r="K83" s="178">
        <f>K81*$G82</f>
        <v>0</v>
      </c>
      <c r="L83" s="178">
        <f t="shared" ref="L83:AI83" si="26">L81*$G82</f>
        <v>0</v>
      </c>
      <c r="M83" s="178">
        <f t="shared" si="26"/>
        <v>1.9669851826470703</v>
      </c>
      <c r="N83" s="178">
        <f t="shared" si="26"/>
        <v>2.6226469101960936</v>
      </c>
      <c r="O83" s="178">
        <f t="shared" si="26"/>
        <v>2.6226469101960936</v>
      </c>
      <c r="P83" s="178">
        <f t="shared" si="26"/>
        <v>2.6226469101960936</v>
      </c>
      <c r="Q83" s="178">
        <f t="shared" si="26"/>
        <v>2.6226469101960936</v>
      </c>
      <c r="R83" s="178">
        <f t="shared" si="26"/>
        <v>2.6226469101960936</v>
      </c>
      <c r="S83" s="178">
        <f t="shared" si="26"/>
        <v>2.6226469101960936</v>
      </c>
      <c r="T83" s="178">
        <f t="shared" si="26"/>
        <v>2.6226469101960936</v>
      </c>
      <c r="U83" s="178">
        <f t="shared" si="26"/>
        <v>2.6226469101960936</v>
      </c>
      <c r="V83" s="178">
        <f t="shared" si="26"/>
        <v>2.6226469101960936</v>
      </c>
      <c r="W83" s="178">
        <f t="shared" si="26"/>
        <v>2.6226469101960936</v>
      </c>
      <c r="X83" s="178">
        <f t="shared" si="26"/>
        <v>2.6226469101960936</v>
      </c>
      <c r="Y83" s="178">
        <f t="shared" si="26"/>
        <v>2.6226469101960936</v>
      </c>
      <c r="Z83" s="178">
        <f t="shared" si="26"/>
        <v>2.6226469101960936</v>
      </c>
      <c r="AA83" s="178">
        <f t="shared" si="26"/>
        <v>2.6226469101960936</v>
      </c>
      <c r="AB83" s="178">
        <f t="shared" si="26"/>
        <v>2.6226469101960936</v>
      </c>
      <c r="AC83" s="178">
        <f t="shared" si="26"/>
        <v>2.6226469101960936</v>
      </c>
      <c r="AD83" s="178">
        <f t="shared" si="26"/>
        <v>2.6226469101960936</v>
      </c>
      <c r="AE83" s="178">
        <f t="shared" si="26"/>
        <v>0.59271820170431488</v>
      </c>
      <c r="AF83" s="178">
        <f t="shared" si="26"/>
        <v>0</v>
      </c>
      <c r="AG83" s="178">
        <f t="shared" si="26"/>
        <v>0</v>
      </c>
      <c r="AH83" s="178">
        <f t="shared" si="26"/>
        <v>0</v>
      </c>
      <c r="AI83" s="178">
        <f t="shared" si="26"/>
        <v>0</v>
      </c>
    </row>
    <row r="84" spans="1:35" x14ac:dyDescent="0.35">
      <c r="I84" s="177"/>
      <c r="J84" s="177"/>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row>
    <row r="85" spans="1:35" x14ac:dyDescent="0.35">
      <c r="D85" s="87" t="s">
        <v>484</v>
      </c>
      <c r="I85" s="177"/>
      <c r="J85" s="177"/>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row>
    <row r="86" spans="1:35" x14ac:dyDescent="0.35">
      <c r="E86" s="46" t="str">
        <f>E$57</f>
        <v>Gold recovered (original)</v>
      </c>
      <c r="F86" s="46" t="str">
        <f>F$57</f>
        <v>Moz</v>
      </c>
      <c r="G86" s="46"/>
      <c r="I86" s="192">
        <f>I$57</f>
        <v>1.8857880343073985</v>
      </c>
      <c r="J86" s="192"/>
      <c r="K86" s="192">
        <f t="shared" ref="K86:AI86" si="27">K$57</f>
        <v>0</v>
      </c>
      <c r="L86" s="192">
        <f t="shared" si="27"/>
        <v>0</v>
      </c>
      <c r="M86" s="192">
        <f t="shared" si="27"/>
        <v>7.8679407305882812E-2</v>
      </c>
      <c r="N86" s="192">
        <f t="shared" si="27"/>
        <v>0.10490587640784375</v>
      </c>
      <c r="O86" s="192">
        <f t="shared" si="27"/>
        <v>0.10490587640784375</v>
      </c>
      <c r="P86" s="192">
        <f t="shared" si="27"/>
        <v>0.10490587640784375</v>
      </c>
      <c r="Q86" s="192">
        <f t="shared" si="27"/>
        <v>0.10490587640784375</v>
      </c>
      <c r="R86" s="192">
        <f t="shared" si="27"/>
        <v>0.10490587640784375</v>
      </c>
      <c r="S86" s="192">
        <f t="shared" si="27"/>
        <v>0.10490587640784375</v>
      </c>
      <c r="T86" s="192">
        <f t="shared" si="27"/>
        <v>0.10490587640784375</v>
      </c>
      <c r="U86" s="192">
        <f t="shared" si="27"/>
        <v>0.10490587640784375</v>
      </c>
      <c r="V86" s="192">
        <f t="shared" si="27"/>
        <v>0.10490587640784375</v>
      </c>
      <c r="W86" s="192">
        <f t="shared" si="27"/>
        <v>0.10490587640784375</v>
      </c>
      <c r="X86" s="192">
        <f t="shared" si="27"/>
        <v>0.10490587640784375</v>
      </c>
      <c r="Y86" s="192">
        <f t="shared" si="27"/>
        <v>0.10490587640784375</v>
      </c>
      <c r="Z86" s="192">
        <f t="shared" si="27"/>
        <v>0.10490587640784375</v>
      </c>
      <c r="AA86" s="192">
        <f t="shared" si="27"/>
        <v>0.10490587640784375</v>
      </c>
      <c r="AB86" s="192">
        <f t="shared" si="27"/>
        <v>0.10490587640784375</v>
      </c>
      <c r="AC86" s="192">
        <f t="shared" si="27"/>
        <v>0.10490587640784375</v>
      </c>
      <c r="AD86" s="192">
        <f t="shared" si="27"/>
        <v>0.10490587640784375</v>
      </c>
      <c r="AE86" s="192">
        <f t="shared" si="27"/>
        <v>2.3708728068172594E-2</v>
      </c>
      <c r="AF86" s="192">
        <f t="shared" si="27"/>
        <v>0</v>
      </c>
      <c r="AG86" s="192">
        <f t="shared" si="27"/>
        <v>0</v>
      </c>
      <c r="AH86" s="192">
        <f t="shared" si="27"/>
        <v>0</v>
      </c>
      <c r="AI86" s="192">
        <f t="shared" si="27"/>
        <v>0</v>
      </c>
    </row>
    <row r="87" spans="1:35" s="158" customFormat="1" x14ac:dyDescent="0.35">
      <c r="A87" s="11"/>
      <c r="B87" s="11"/>
      <c r="C87" s="156"/>
      <c r="D87" s="157"/>
      <c r="E87" s="158" t="str">
        <f>Inputs!E$30</f>
        <v>Smelting and refining charge post-fiscal point</v>
      </c>
      <c r="F87" s="158" t="str">
        <f>Inputs!F$30</f>
        <v>$/oz</v>
      </c>
      <c r="G87" s="158">
        <f>Inputs!G$30</f>
        <v>50</v>
      </c>
      <c r="I87" s="179"/>
      <c r="J87" s="179"/>
      <c r="K87" s="180"/>
      <c r="L87" s="180"/>
      <c r="M87" s="180"/>
      <c r="N87" s="180"/>
      <c r="O87" s="180"/>
      <c r="P87" s="180"/>
      <c r="Q87" s="180"/>
      <c r="R87" s="180"/>
      <c r="S87" s="180"/>
      <c r="T87" s="180"/>
      <c r="U87" s="180"/>
      <c r="V87" s="180"/>
      <c r="W87" s="180"/>
      <c r="X87" s="180"/>
      <c r="Y87" s="180"/>
      <c r="Z87" s="180"/>
      <c r="AA87" s="180"/>
      <c r="AB87" s="180"/>
      <c r="AC87" s="180"/>
      <c r="AD87" s="180"/>
      <c r="AE87" s="180"/>
      <c r="AF87" s="180"/>
      <c r="AG87" s="180"/>
      <c r="AH87" s="180"/>
      <c r="AI87" s="180"/>
    </row>
    <row r="88" spans="1:35" x14ac:dyDescent="0.35">
      <c r="E88" s="46" t="s">
        <v>588</v>
      </c>
      <c r="F88" s="46" t="s">
        <v>88</v>
      </c>
      <c r="I88" s="177">
        <f>SUM(K88:AI88)</f>
        <v>94.289401715369962</v>
      </c>
      <c r="J88" s="177"/>
      <c r="K88" s="178">
        <f>K86*$G87</f>
        <v>0</v>
      </c>
      <c r="L88" s="178">
        <f t="shared" ref="L88:AI88" si="28">L86*$G87</f>
        <v>0</v>
      </c>
      <c r="M88" s="178">
        <f t="shared" si="28"/>
        <v>3.9339703652941407</v>
      </c>
      <c r="N88" s="178">
        <f t="shared" si="28"/>
        <v>5.2452938203921873</v>
      </c>
      <c r="O88" s="178">
        <f t="shared" si="28"/>
        <v>5.2452938203921873</v>
      </c>
      <c r="P88" s="178">
        <f t="shared" si="28"/>
        <v>5.2452938203921873</v>
      </c>
      <c r="Q88" s="178">
        <f t="shared" si="28"/>
        <v>5.2452938203921873</v>
      </c>
      <c r="R88" s="178">
        <f t="shared" si="28"/>
        <v>5.2452938203921873</v>
      </c>
      <c r="S88" s="178">
        <f t="shared" si="28"/>
        <v>5.2452938203921873</v>
      </c>
      <c r="T88" s="178">
        <f t="shared" si="28"/>
        <v>5.2452938203921873</v>
      </c>
      <c r="U88" s="178">
        <f t="shared" si="28"/>
        <v>5.2452938203921873</v>
      </c>
      <c r="V88" s="178">
        <f t="shared" si="28"/>
        <v>5.2452938203921873</v>
      </c>
      <c r="W88" s="178">
        <f t="shared" si="28"/>
        <v>5.2452938203921873</v>
      </c>
      <c r="X88" s="178">
        <f t="shared" si="28"/>
        <v>5.2452938203921873</v>
      </c>
      <c r="Y88" s="178">
        <f t="shared" si="28"/>
        <v>5.2452938203921873</v>
      </c>
      <c r="Z88" s="178">
        <f t="shared" si="28"/>
        <v>5.2452938203921873</v>
      </c>
      <c r="AA88" s="178">
        <f t="shared" si="28"/>
        <v>5.2452938203921873</v>
      </c>
      <c r="AB88" s="178">
        <f t="shared" si="28"/>
        <v>5.2452938203921873</v>
      </c>
      <c r="AC88" s="178">
        <f t="shared" si="28"/>
        <v>5.2452938203921873</v>
      </c>
      <c r="AD88" s="178">
        <f t="shared" si="28"/>
        <v>5.2452938203921873</v>
      </c>
      <c r="AE88" s="178">
        <f t="shared" si="28"/>
        <v>1.1854364034086298</v>
      </c>
      <c r="AF88" s="178">
        <f t="shared" si="28"/>
        <v>0</v>
      </c>
      <c r="AG88" s="178">
        <f t="shared" si="28"/>
        <v>0</v>
      </c>
      <c r="AH88" s="178">
        <f t="shared" si="28"/>
        <v>0</v>
      </c>
      <c r="AI88" s="178">
        <f t="shared" si="28"/>
        <v>0</v>
      </c>
    </row>
    <row r="89" spans="1:35" x14ac:dyDescent="0.35">
      <c r="I89" s="177"/>
      <c r="J89" s="177"/>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row>
    <row r="90" spans="1:35" x14ac:dyDescent="0.35">
      <c r="D90" s="87" t="s">
        <v>485</v>
      </c>
      <c r="I90" s="177"/>
      <c r="J90" s="177"/>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row>
    <row r="91" spans="1:35" x14ac:dyDescent="0.35">
      <c r="E91" s="46" t="str">
        <f>E$78</f>
        <v>Project gross revenues (original)</v>
      </c>
      <c r="F91" s="46" t="str">
        <f>F$78</f>
        <v>M$</v>
      </c>
      <c r="I91" s="177">
        <f>I$78</f>
        <v>2357.2350428842487</v>
      </c>
      <c r="J91" s="177"/>
      <c r="K91" s="177">
        <f t="shared" ref="K91:AI91" si="29">K$78</f>
        <v>0</v>
      </c>
      <c r="L91" s="177">
        <f t="shared" si="29"/>
        <v>0</v>
      </c>
      <c r="M91" s="177">
        <f t="shared" si="29"/>
        <v>98.349259132353509</v>
      </c>
      <c r="N91" s="177">
        <f t="shared" si="29"/>
        <v>131.13234550980468</v>
      </c>
      <c r="O91" s="177">
        <f t="shared" si="29"/>
        <v>131.13234550980468</v>
      </c>
      <c r="P91" s="177">
        <f t="shared" si="29"/>
        <v>131.13234550980468</v>
      </c>
      <c r="Q91" s="177">
        <f t="shared" si="29"/>
        <v>131.13234550980468</v>
      </c>
      <c r="R91" s="177">
        <f t="shared" si="29"/>
        <v>131.13234550980468</v>
      </c>
      <c r="S91" s="177">
        <f t="shared" si="29"/>
        <v>131.13234550980468</v>
      </c>
      <c r="T91" s="177">
        <f t="shared" si="29"/>
        <v>131.13234550980468</v>
      </c>
      <c r="U91" s="177">
        <f t="shared" si="29"/>
        <v>131.13234550980468</v>
      </c>
      <c r="V91" s="177">
        <f t="shared" si="29"/>
        <v>131.13234550980468</v>
      </c>
      <c r="W91" s="177">
        <f t="shared" si="29"/>
        <v>131.13234550980468</v>
      </c>
      <c r="X91" s="177">
        <f t="shared" si="29"/>
        <v>131.13234550980468</v>
      </c>
      <c r="Y91" s="177">
        <f t="shared" si="29"/>
        <v>131.13234550980468</v>
      </c>
      <c r="Z91" s="177">
        <f t="shared" si="29"/>
        <v>131.13234550980468</v>
      </c>
      <c r="AA91" s="177">
        <f t="shared" si="29"/>
        <v>131.13234550980468</v>
      </c>
      <c r="AB91" s="177">
        <f t="shared" si="29"/>
        <v>131.13234550980468</v>
      </c>
      <c r="AC91" s="177">
        <f t="shared" si="29"/>
        <v>131.13234550980468</v>
      </c>
      <c r="AD91" s="177">
        <f t="shared" si="29"/>
        <v>131.13234550980468</v>
      </c>
      <c r="AE91" s="177">
        <f t="shared" si="29"/>
        <v>29.635910085215745</v>
      </c>
      <c r="AF91" s="177">
        <f t="shared" si="29"/>
        <v>0</v>
      </c>
      <c r="AG91" s="177">
        <f t="shared" si="29"/>
        <v>0</v>
      </c>
      <c r="AH91" s="177">
        <f t="shared" si="29"/>
        <v>0</v>
      </c>
      <c r="AI91" s="177">
        <f t="shared" si="29"/>
        <v>0</v>
      </c>
    </row>
    <row r="92" spans="1:35" x14ac:dyDescent="0.35">
      <c r="E92" s="46" t="str">
        <f>E$83</f>
        <v>Transport costs post-fiscal point (original)</v>
      </c>
      <c r="F92" s="46" t="str">
        <f>F$83</f>
        <v>M$</v>
      </c>
      <c r="I92" s="177">
        <f>I$83</f>
        <v>47.144700857684981</v>
      </c>
      <c r="J92" s="177"/>
      <c r="K92" s="177">
        <f t="shared" ref="K92:AI92" si="30">K$83</f>
        <v>0</v>
      </c>
      <c r="L92" s="177">
        <f t="shared" si="30"/>
        <v>0</v>
      </c>
      <c r="M92" s="177">
        <f t="shared" si="30"/>
        <v>1.9669851826470703</v>
      </c>
      <c r="N92" s="177">
        <f t="shared" si="30"/>
        <v>2.6226469101960936</v>
      </c>
      <c r="O92" s="177">
        <f t="shared" si="30"/>
        <v>2.6226469101960936</v>
      </c>
      <c r="P92" s="177">
        <f t="shared" si="30"/>
        <v>2.6226469101960936</v>
      </c>
      <c r="Q92" s="177">
        <f t="shared" si="30"/>
        <v>2.6226469101960936</v>
      </c>
      <c r="R92" s="177">
        <f t="shared" si="30"/>
        <v>2.6226469101960936</v>
      </c>
      <c r="S92" s="177">
        <f t="shared" si="30"/>
        <v>2.6226469101960936</v>
      </c>
      <c r="T92" s="177">
        <f t="shared" si="30"/>
        <v>2.6226469101960936</v>
      </c>
      <c r="U92" s="177">
        <f t="shared" si="30"/>
        <v>2.6226469101960936</v>
      </c>
      <c r="V92" s="177">
        <f t="shared" si="30"/>
        <v>2.6226469101960936</v>
      </c>
      <c r="W92" s="177">
        <f t="shared" si="30"/>
        <v>2.6226469101960936</v>
      </c>
      <c r="X92" s="177">
        <f t="shared" si="30"/>
        <v>2.6226469101960936</v>
      </c>
      <c r="Y92" s="177">
        <f t="shared" si="30"/>
        <v>2.6226469101960936</v>
      </c>
      <c r="Z92" s="177">
        <f t="shared" si="30"/>
        <v>2.6226469101960936</v>
      </c>
      <c r="AA92" s="177">
        <f t="shared" si="30"/>
        <v>2.6226469101960936</v>
      </c>
      <c r="AB92" s="177">
        <f t="shared" si="30"/>
        <v>2.6226469101960936</v>
      </c>
      <c r="AC92" s="177">
        <f t="shared" si="30"/>
        <v>2.6226469101960936</v>
      </c>
      <c r="AD92" s="177">
        <f t="shared" si="30"/>
        <v>2.6226469101960936</v>
      </c>
      <c r="AE92" s="177">
        <f t="shared" si="30"/>
        <v>0.59271820170431488</v>
      </c>
      <c r="AF92" s="177">
        <f t="shared" si="30"/>
        <v>0</v>
      </c>
      <c r="AG92" s="177">
        <f t="shared" si="30"/>
        <v>0</v>
      </c>
      <c r="AH92" s="177">
        <f t="shared" si="30"/>
        <v>0</v>
      </c>
      <c r="AI92" s="177">
        <f t="shared" si="30"/>
        <v>0</v>
      </c>
    </row>
    <row r="93" spans="1:35" x14ac:dyDescent="0.35">
      <c r="E93" s="46" t="str">
        <f>E$88</f>
        <v>Smelting and refining costs post-fiscal point (original)</v>
      </c>
      <c r="F93" s="46" t="str">
        <f>F$88</f>
        <v>M$</v>
      </c>
      <c r="I93" s="177">
        <f>I$88</f>
        <v>94.289401715369962</v>
      </c>
      <c r="J93" s="177"/>
      <c r="K93" s="177">
        <f t="shared" ref="K93:AI93" si="31">K$88</f>
        <v>0</v>
      </c>
      <c r="L93" s="177">
        <f t="shared" si="31"/>
        <v>0</v>
      </c>
      <c r="M93" s="177">
        <f t="shared" si="31"/>
        <v>3.9339703652941407</v>
      </c>
      <c r="N93" s="177">
        <f t="shared" si="31"/>
        <v>5.2452938203921873</v>
      </c>
      <c r="O93" s="177">
        <f t="shared" si="31"/>
        <v>5.2452938203921873</v>
      </c>
      <c r="P93" s="177">
        <f t="shared" si="31"/>
        <v>5.2452938203921873</v>
      </c>
      <c r="Q93" s="177">
        <f t="shared" si="31"/>
        <v>5.2452938203921873</v>
      </c>
      <c r="R93" s="177">
        <f t="shared" si="31"/>
        <v>5.2452938203921873</v>
      </c>
      <c r="S93" s="177">
        <f t="shared" si="31"/>
        <v>5.2452938203921873</v>
      </c>
      <c r="T93" s="177">
        <f t="shared" si="31"/>
        <v>5.2452938203921873</v>
      </c>
      <c r="U93" s="177">
        <f t="shared" si="31"/>
        <v>5.2452938203921873</v>
      </c>
      <c r="V93" s="177">
        <f t="shared" si="31"/>
        <v>5.2452938203921873</v>
      </c>
      <c r="W93" s="177">
        <f t="shared" si="31"/>
        <v>5.2452938203921873</v>
      </c>
      <c r="X93" s="177">
        <f t="shared" si="31"/>
        <v>5.2452938203921873</v>
      </c>
      <c r="Y93" s="177">
        <f t="shared" si="31"/>
        <v>5.2452938203921873</v>
      </c>
      <c r="Z93" s="177">
        <f t="shared" si="31"/>
        <v>5.2452938203921873</v>
      </c>
      <c r="AA93" s="177">
        <f t="shared" si="31"/>
        <v>5.2452938203921873</v>
      </c>
      <c r="AB93" s="177">
        <f t="shared" si="31"/>
        <v>5.2452938203921873</v>
      </c>
      <c r="AC93" s="177">
        <f t="shared" si="31"/>
        <v>5.2452938203921873</v>
      </c>
      <c r="AD93" s="177">
        <f t="shared" si="31"/>
        <v>5.2452938203921873</v>
      </c>
      <c r="AE93" s="177">
        <f t="shared" si="31"/>
        <v>1.1854364034086298</v>
      </c>
      <c r="AF93" s="177">
        <f t="shared" si="31"/>
        <v>0</v>
      </c>
      <c r="AG93" s="177">
        <f t="shared" si="31"/>
        <v>0</v>
      </c>
      <c r="AH93" s="177">
        <f t="shared" si="31"/>
        <v>0</v>
      </c>
      <c r="AI93" s="177">
        <f t="shared" si="31"/>
        <v>0</v>
      </c>
    </row>
    <row r="94" spans="1:35" s="150" customFormat="1" x14ac:dyDescent="0.35">
      <c r="A94" s="12"/>
      <c r="B94" s="12"/>
      <c r="C94" s="148"/>
      <c r="D94" s="149"/>
      <c r="E94" s="150" t="s">
        <v>589</v>
      </c>
      <c r="F94" s="150" t="s">
        <v>88</v>
      </c>
      <c r="G94" s="232"/>
      <c r="I94" s="563">
        <f>SUM(K94:AI94)</f>
        <v>2215.8009403111937</v>
      </c>
      <c r="J94" s="563"/>
      <c r="K94" s="433">
        <f>K91-K92-K93</f>
        <v>0</v>
      </c>
      <c r="L94" s="433">
        <f t="shared" ref="L94:AI94" si="32">L91-L92-L93</f>
        <v>0</v>
      </c>
      <c r="M94" s="433">
        <f t="shared" si="32"/>
        <v>92.448303584412301</v>
      </c>
      <c r="N94" s="433">
        <f t="shared" si="32"/>
        <v>123.26440477921639</v>
      </c>
      <c r="O94" s="433">
        <f t="shared" si="32"/>
        <v>123.26440477921639</v>
      </c>
      <c r="P94" s="433">
        <f t="shared" si="32"/>
        <v>123.26440477921639</v>
      </c>
      <c r="Q94" s="433">
        <f t="shared" si="32"/>
        <v>123.26440477921639</v>
      </c>
      <c r="R94" s="433">
        <f t="shared" si="32"/>
        <v>123.26440477921639</v>
      </c>
      <c r="S94" s="433">
        <f t="shared" si="32"/>
        <v>123.26440477921639</v>
      </c>
      <c r="T94" s="433">
        <f t="shared" si="32"/>
        <v>123.26440477921639</v>
      </c>
      <c r="U94" s="433">
        <f t="shared" si="32"/>
        <v>123.26440477921639</v>
      </c>
      <c r="V94" s="433">
        <f t="shared" si="32"/>
        <v>123.26440477921639</v>
      </c>
      <c r="W94" s="433">
        <f t="shared" si="32"/>
        <v>123.26440477921639</v>
      </c>
      <c r="X94" s="433">
        <f t="shared" si="32"/>
        <v>123.26440477921639</v>
      </c>
      <c r="Y94" s="433">
        <f t="shared" si="32"/>
        <v>123.26440477921639</v>
      </c>
      <c r="Z94" s="433">
        <f t="shared" si="32"/>
        <v>123.26440477921639</v>
      </c>
      <c r="AA94" s="433">
        <f t="shared" si="32"/>
        <v>123.26440477921639</v>
      </c>
      <c r="AB94" s="433">
        <f t="shared" si="32"/>
        <v>123.26440477921639</v>
      </c>
      <c r="AC94" s="433">
        <f t="shared" si="32"/>
        <v>123.26440477921639</v>
      </c>
      <c r="AD94" s="433">
        <f t="shared" si="32"/>
        <v>123.26440477921639</v>
      </c>
      <c r="AE94" s="433">
        <f t="shared" si="32"/>
        <v>27.857755480102799</v>
      </c>
      <c r="AF94" s="433">
        <f t="shared" si="32"/>
        <v>0</v>
      </c>
      <c r="AG94" s="433">
        <f t="shared" si="32"/>
        <v>0</v>
      </c>
      <c r="AH94" s="433">
        <f t="shared" si="32"/>
        <v>0</v>
      </c>
      <c r="AI94" s="433">
        <f t="shared" si="32"/>
        <v>0</v>
      </c>
    </row>
    <row r="95" spans="1:35" x14ac:dyDescent="0.35">
      <c r="I95" s="177"/>
      <c r="J95" s="177"/>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row>
    <row r="96" spans="1:35" x14ac:dyDescent="0.35">
      <c r="D96" s="87" t="s">
        <v>1419</v>
      </c>
      <c r="I96" s="177"/>
      <c r="J96" s="177"/>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row>
    <row r="97" spans="1:35" x14ac:dyDescent="0.35">
      <c r="E97" s="46" t="str">
        <f>E$94</f>
        <v>Project net revenues (original)</v>
      </c>
      <c r="F97" s="46" t="str">
        <f>F$94</f>
        <v>M$</v>
      </c>
      <c r="I97" s="177">
        <f>I$94</f>
        <v>2215.8009403111937</v>
      </c>
      <c r="J97" s="177"/>
      <c r="K97" s="177">
        <f t="shared" ref="K97:AI97" si="33">K$94</f>
        <v>0</v>
      </c>
      <c r="L97" s="177">
        <f t="shared" si="33"/>
        <v>0</v>
      </c>
      <c r="M97" s="177">
        <f t="shared" si="33"/>
        <v>92.448303584412301</v>
      </c>
      <c r="N97" s="177">
        <f t="shared" si="33"/>
        <v>123.26440477921639</v>
      </c>
      <c r="O97" s="177">
        <f t="shared" si="33"/>
        <v>123.26440477921639</v>
      </c>
      <c r="P97" s="177">
        <f t="shared" si="33"/>
        <v>123.26440477921639</v>
      </c>
      <c r="Q97" s="177">
        <f t="shared" si="33"/>
        <v>123.26440477921639</v>
      </c>
      <c r="R97" s="177">
        <f t="shared" si="33"/>
        <v>123.26440477921639</v>
      </c>
      <c r="S97" s="177">
        <f t="shared" si="33"/>
        <v>123.26440477921639</v>
      </c>
      <c r="T97" s="177">
        <f t="shared" si="33"/>
        <v>123.26440477921639</v>
      </c>
      <c r="U97" s="177">
        <f t="shared" si="33"/>
        <v>123.26440477921639</v>
      </c>
      <c r="V97" s="177">
        <f t="shared" si="33"/>
        <v>123.26440477921639</v>
      </c>
      <c r="W97" s="177">
        <f t="shared" si="33"/>
        <v>123.26440477921639</v>
      </c>
      <c r="X97" s="177">
        <f t="shared" si="33"/>
        <v>123.26440477921639</v>
      </c>
      <c r="Y97" s="177">
        <f t="shared" si="33"/>
        <v>123.26440477921639</v>
      </c>
      <c r="Z97" s="177">
        <f t="shared" si="33"/>
        <v>123.26440477921639</v>
      </c>
      <c r="AA97" s="177">
        <f t="shared" si="33"/>
        <v>123.26440477921639</v>
      </c>
      <c r="AB97" s="177">
        <f t="shared" si="33"/>
        <v>123.26440477921639</v>
      </c>
      <c r="AC97" s="177">
        <f t="shared" si="33"/>
        <v>123.26440477921639</v>
      </c>
      <c r="AD97" s="177">
        <f t="shared" si="33"/>
        <v>123.26440477921639</v>
      </c>
      <c r="AE97" s="177">
        <f t="shared" si="33"/>
        <v>27.857755480102799</v>
      </c>
      <c r="AF97" s="177">
        <f t="shared" si="33"/>
        <v>0</v>
      </c>
      <c r="AG97" s="177">
        <f t="shared" si="33"/>
        <v>0</v>
      </c>
      <c r="AH97" s="177">
        <f t="shared" si="33"/>
        <v>0</v>
      </c>
      <c r="AI97" s="177">
        <f t="shared" si="33"/>
        <v>0</v>
      </c>
    </row>
    <row r="98" spans="1:35" x14ac:dyDescent="0.35">
      <c r="E98" s="46" t="s">
        <v>1418</v>
      </c>
      <c r="F98" s="46" t="s">
        <v>88</v>
      </c>
      <c r="G98" s="177">
        <f>SUM(K97:AI97)</f>
        <v>2215.8009403111937</v>
      </c>
      <c r="I98" s="177"/>
      <c r="J98" s="177"/>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row>
    <row r="99" spans="1:35" x14ac:dyDescent="0.35">
      <c r="I99" s="177"/>
      <c r="J99" s="177"/>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row>
    <row r="100" spans="1:35" x14ac:dyDescent="0.35">
      <c r="D100" s="87" t="s">
        <v>1426</v>
      </c>
      <c r="G100" s="177"/>
      <c r="I100" s="177"/>
      <c r="J100" s="177"/>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row>
    <row r="101" spans="1:35" x14ac:dyDescent="0.35">
      <c r="E101" s="46" t="str">
        <f>E$94</f>
        <v>Project net revenues (original)</v>
      </c>
      <c r="F101" s="46" t="str">
        <f>F$94</f>
        <v>M$</v>
      </c>
      <c r="G101" s="177"/>
      <c r="I101" s="177">
        <f>I$94</f>
        <v>2215.8009403111937</v>
      </c>
      <c r="J101" s="177"/>
      <c r="K101" s="177">
        <f t="shared" ref="K101:AI101" si="34">K$94</f>
        <v>0</v>
      </c>
      <c r="L101" s="177">
        <f t="shared" si="34"/>
        <v>0</v>
      </c>
      <c r="M101" s="177">
        <f t="shared" si="34"/>
        <v>92.448303584412301</v>
      </c>
      <c r="N101" s="177">
        <f t="shared" si="34"/>
        <v>123.26440477921639</v>
      </c>
      <c r="O101" s="177">
        <f t="shared" si="34"/>
        <v>123.26440477921639</v>
      </c>
      <c r="P101" s="177">
        <f t="shared" si="34"/>
        <v>123.26440477921639</v>
      </c>
      <c r="Q101" s="177">
        <f t="shared" si="34"/>
        <v>123.26440477921639</v>
      </c>
      <c r="R101" s="177">
        <f t="shared" si="34"/>
        <v>123.26440477921639</v>
      </c>
      <c r="S101" s="177">
        <f t="shared" si="34"/>
        <v>123.26440477921639</v>
      </c>
      <c r="T101" s="177">
        <f t="shared" si="34"/>
        <v>123.26440477921639</v>
      </c>
      <c r="U101" s="177">
        <f t="shared" si="34"/>
        <v>123.26440477921639</v>
      </c>
      <c r="V101" s="177">
        <f t="shared" si="34"/>
        <v>123.26440477921639</v>
      </c>
      <c r="W101" s="177">
        <f t="shared" si="34"/>
        <v>123.26440477921639</v>
      </c>
      <c r="X101" s="177">
        <f t="shared" si="34"/>
        <v>123.26440477921639</v>
      </c>
      <c r="Y101" s="177">
        <f t="shared" si="34"/>
        <v>123.26440477921639</v>
      </c>
      <c r="Z101" s="177">
        <f t="shared" si="34"/>
        <v>123.26440477921639</v>
      </c>
      <c r="AA101" s="177">
        <f t="shared" si="34"/>
        <v>123.26440477921639</v>
      </c>
      <c r="AB101" s="177">
        <f t="shared" si="34"/>
        <v>123.26440477921639</v>
      </c>
      <c r="AC101" s="177">
        <f t="shared" si="34"/>
        <v>123.26440477921639</v>
      </c>
      <c r="AD101" s="177">
        <f t="shared" si="34"/>
        <v>123.26440477921639</v>
      </c>
      <c r="AE101" s="177">
        <f t="shared" si="34"/>
        <v>27.857755480102799</v>
      </c>
      <c r="AF101" s="177">
        <f t="shared" si="34"/>
        <v>0</v>
      </c>
      <c r="AG101" s="177">
        <f t="shared" si="34"/>
        <v>0</v>
      </c>
      <c r="AH101" s="177">
        <f t="shared" si="34"/>
        <v>0</v>
      </c>
      <c r="AI101" s="177">
        <f t="shared" si="34"/>
        <v>0</v>
      </c>
    </row>
    <row r="102" spans="1:35" s="158" customFormat="1" x14ac:dyDescent="0.35">
      <c r="A102" s="11"/>
      <c r="B102" s="11"/>
      <c r="C102" s="156"/>
      <c r="D102" s="157"/>
      <c r="E102" s="158" t="str">
        <f>'T&amp;E'!E$40</f>
        <v>Investor discount factor</v>
      </c>
      <c r="F102" s="158" t="str">
        <f>'T&amp;E'!F$40</f>
        <v>index</v>
      </c>
      <c r="J102" s="179"/>
      <c r="K102" s="196">
        <f>'T&amp;E'!K$40</f>
        <v>1</v>
      </c>
      <c r="L102" s="196">
        <f>'T&amp;E'!L$40</f>
        <v>0.90909090909090906</v>
      </c>
      <c r="M102" s="196">
        <f>'T&amp;E'!M$40</f>
        <v>0.82644628099173545</v>
      </c>
      <c r="N102" s="196">
        <f>'T&amp;E'!N$40</f>
        <v>0.75131480090157754</v>
      </c>
      <c r="O102" s="196">
        <f>'T&amp;E'!O$40</f>
        <v>0.68301345536507052</v>
      </c>
      <c r="P102" s="196">
        <f>'T&amp;E'!P$40</f>
        <v>0.62092132305915493</v>
      </c>
      <c r="Q102" s="196">
        <f>'T&amp;E'!Q$40</f>
        <v>0.56447393005377722</v>
      </c>
      <c r="R102" s="196">
        <f>'T&amp;E'!R$40</f>
        <v>0.51315811823070645</v>
      </c>
      <c r="S102" s="196">
        <f>'T&amp;E'!S$40</f>
        <v>0.46650738020973315</v>
      </c>
      <c r="T102" s="196">
        <f>'T&amp;E'!T$40</f>
        <v>0.42409761837248466</v>
      </c>
      <c r="U102" s="196">
        <f>'T&amp;E'!U$40</f>
        <v>0.38554328942953148</v>
      </c>
      <c r="V102" s="196">
        <f>'T&amp;E'!V$40</f>
        <v>0.3504938994813922</v>
      </c>
      <c r="W102" s="196">
        <f>'T&amp;E'!W$40</f>
        <v>0.31863081771035656</v>
      </c>
      <c r="X102" s="196">
        <f>'T&amp;E'!X$40</f>
        <v>0.28966437973668779</v>
      </c>
      <c r="Y102" s="196">
        <f>'T&amp;E'!Y$40</f>
        <v>0.26333125430607973</v>
      </c>
      <c r="Z102" s="196">
        <f>'T&amp;E'!Z$40</f>
        <v>0.23939204936916339</v>
      </c>
      <c r="AA102" s="196">
        <f>'T&amp;E'!AA$40</f>
        <v>0.21762913579014853</v>
      </c>
      <c r="AB102" s="196">
        <f>'T&amp;E'!AB$40</f>
        <v>0.19784466890013502</v>
      </c>
      <c r="AC102" s="196">
        <f>'T&amp;E'!AC$40</f>
        <v>0.17985878990921364</v>
      </c>
      <c r="AD102" s="196">
        <f>'T&amp;E'!AD$40</f>
        <v>0.16350799082655781</v>
      </c>
      <c r="AE102" s="196">
        <f>'T&amp;E'!AE$40</f>
        <v>0.14864362802414349</v>
      </c>
      <c r="AF102" s="196">
        <f>'T&amp;E'!AF$40</f>
        <v>0.13513057093103953</v>
      </c>
      <c r="AG102" s="196">
        <f>'T&amp;E'!AG$40</f>
        <v>0.12284597357367227</v>
      </c>
      <c r="AH102" s="196">
        <f>'T&amp;E'!AH$40</f>
        <v>0.11167815779424752</v>
      </c>
      <c r="AI102" s="196">
        <f>'T&amp;E'!AI$40</f>
        <v>0.10152559799477048</v>
      </c>
    </row>
    <row r="103" spans="1:35" s="150" customFormat="1" x14ac:dyDescent="0.35">
      <c r="A103" s="12"/>
      <c r="B103" s="12"/>
      <c r="C103" s="148"/>
      <c r="D103" s="149"/>
      <c r="E103" s="150" t="s">
        <v>1427</v>
      </c>
      <c r="F103" s="150" t="s">
        <v>230</v>
      </c>
      <c r="G103" s="563"/>
      <c r="I103" s="563">
        <f>SUM(K103:AI103)</f>
        <v>897.71137195012432</v>
      </c>
      <c r="J103" s="563"/>
      <c r="K103" s="433">
        <f>K101*K102</f>
        <v>0</v>
      </c>
      <c r="L103" s="433">
        <f t="shared" ref="L103:AI103" si="35">L101*L102</f>
        <v>0</v>
      </c>
      <c r="M103" s="433">
        <f t="shared" si="35"/>
        <v>76.403556681332475</v>
      </c>
      <c r="N103" s="433">
        <f t="shared" si="35"/>
        <v>92.61037173494843</v>
      </c>
      <c r="O103" s="433">
        <f t="shared" si="35"/>
        <v>84.191247031771297</v>
      </c>
      <c r="P103" s="433">
        <f t="shared" si="35"/>
        <v>76.537497301610259</v>
      </c>
      <c r="Q103" s="433">
        <f t="shared" si="35"/>
        <v>69.579543001463875</v>
      </c>
      <c r="R103" s="433">
        <f t="shared" si="35"/>
        <v>63.254130001330779</v>
      </c>
      <c r="S103" s="433">
        <f t="shared" si="35"/>
        <v>57.503754546664346</v>
      </c>
      <c r="T103" s="433">
        <f t="shared" si="35"/>
        <v>52.276140496967585</v>
      </c>
      <c r="U103" s="433">
        <f t="shared" si="35"/>
        <v>47.523764088152348</v>
      </c>
      <c r="V103" s="433">
        <f t="shared" si="35"/>
        <v>43.203421898320308</v>
      </c>
      <c r="W103" s="433">
        <f t="shared" si="35"/>
        <v>39.275838089382106</v>
      </c>
      <c r="X103" s="433">
        <f t="shared" si="35"/>
        <v>35.705307353983727</v>
      </c>
      <c r="Y103" s="433">
        <f t="shared" si="35"/>
        <v>32.459370321803384</v>
      </c>
      <c r="Z103" s="433">
        <f t="shared" si="35"/>
        <v>29.50851847436671</v>
      </c>
      <c r="AA103" s="433">
        <f t="shared" si="35"/>
        <v>26.825925885787917</v>
      </c>
      <c r="AB103" s="433">
        <f t="shared" si="35"/>
        <v>24.38720535071629</v>
      </c>
      <c r="AC103" s="433">
        <f t="shared" si="35"/>
        <v>22.17018668246935</v>
      </c>
      <c r="AD103" s="433">
        <f t="shared" si="35"/>
        <v>20.154715165881225</v>
      </c>
      <c r="AE103" s="433">
        <f t="shared" si="35"/>
        <v>4.1408778431719453</v>
      </c>
      <c r="AF103" s="433">
        <f t="shared" si="35"/>
        <v>0</v>
      </c>
      <c r="AG103" s="433">
        <f t="shared" si="35"/>
        <v>0</v>
      </c>
      <c r="AH103" s="433">
        <f t="shared" si="35"/>
        <v>0</v>
      </c>
      <c r="AI103" s="433">
        <f t="shared" si="35"/>
        <v>0</v>
      </c>
    </row>
    <row r="104" spans="1:35" x14ac:dyDescent="0.35">
      <c r="G104" s="177"/>
      <c r="I104" s="177"/>
      <c r="J104" s="177"/>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row>
    <row r="105" spans="1:35" x14ac:dyDescent="0.35">
      <c r="D105" s="87" t="s">
        <v>1428</v>
      </c>
      <c r="G105" s="177"/>
      <c r="I105" s="177"/>
      <c r="J105" s="177"/>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row>
    <row r="106" spans="1:35" x14ac:dyDescent="0.35">
      <c r="E106" s="46" t="str">
        <f>E$103</f>
        <v>Discounted project net revenues (original)</v>
      </c>
      <c r="F106" s="46" t="str">
        <f>F$103</f>
        <v>M$, discounted</v>
      </c>
      <c r="G106" s="177"/>
      <c r="I106" s="177">
        <f>I$103</f>
        <v>897.71137195012432</v>
      </c>
      <c r="J106" s="177"/>
      <c r="K106" s="178">
        <f t="shared" ref="K106:AI106" si="36">K$103</f>
        <v>0</v>
      </c>
      <c r="L106" s="178">
        <f t="shared" si="36"/>
        <v>0</v>
      </c>
      <c r="M106" s="178">
        <f t="shared" si="36"/>
        <v>76.403556681332475</v>
      </c>
      <c r="N106" s="178">
        <f t="shared" si="36"/>
        <v>92.61037173494843</v>
      </c>
      <c r="O106" s="178">
        <f t="shared" si="36"/>
        <v>84.191247031771297</v>
      </c>
      <c r="P106" s="178">
        <f t="shared" si="36"/>
        <v>76.537497301610259</v>
      </c>
      <c r="Q106" s="178">
        <f t="shared" si="36"/>
        <v>69.579543001463875</v>
      </c>
      <c r="R106" s="178">
        <f t="shared" si="36"/>
        <v>63.254130001330779</v>
      </c>
      <c r="S106" s="178">
        <f t="shared" si="36"/>
        <v>57.503754546664346</v>
      </c>
      <c r="T106" s="178">
        <f t="shared" si="36"/>
        <v>52.276140496967585</v>
      </c>
      <c r="U106" s="178">
        <f t="shared" si="36"/>
        <v>47.523764088152348</v>
      </c>
      <c r="V106" s="178">
        <f t="shared" si="36"/>
        <v>43.203421898320308</v>
      </c>
      <c r="W106" s="178">
        <f t="shared" si="36"/>
        <v>39.275838089382106</v>
      </c>
      <c r="X106" s="178">
        <f t="shared" si="36"/>
        <v>35.705307353983727</v>
      </c>
      <c r="Y106" s="178">
        <f t="shared" si="36"/>
        <v>32.459370321803384</v>
      </c>
      <c r="Z106" s="178">
        <f t="shared" si="36"/>
        <v>29.50851847436671</v>
      </c>
      <c r="AA106" s="178">
        <f t="shared" si="36"/>
        <v>26.825925885787917</v>
      </c>
      <c r="AB106" s="178">
        <f t="shared" si="36"/>
        <v>24.38720535071629</v>
      </c>
      <c r="AC106" s="178">
        <f t="shared" si="36"/>
        <v>22.17018668246935</v>
      </c>
      <c r="AD106" s="178">
        <f t="shared" si="36"/>
        <v>20.154715165881225</v>
      </c>
      <c r="AE106" s="178">
        <f t="shared" si="36"/>
        <v>4.1408778431719453</v>
      </c>
      <c r="AF106" s="178">
        <f t="shared" si="36"/>
        <v>0</v>
      </c>
      <c r="AG106" s="178">
        <f t="shared" si="36"/>
        <v>0</v>
      </c>
      <c r="AH106" s="178">
        <f t="shared" si="36"/>
        <v>0</v>
      </c>
      <c r="AI106" s="178">
        <f t="shared" si="36"/>
        <v>0</v>
      </c>
    </row>
    <row r="107" spans="1:35" x14ac:dyDescent="0.35">
      <c r="E107" s="46" t="s">
        <v>1429</v>
      </c>
      <c r="F107" s="46" t="s">
        <v>230</v>
      </c>
      <c r="G107" s="177">
        <f>SUM(K106:AI106)</f>
        <v>897.71137195012432</v>
      </c>
      <c r="I107" s="177"/>
      <c r="J107" s="177"/>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row>
    <row r="108" spans="1:35" x14ac:dyDescent="0.35">
      <c r="I108" s="177"/>
      <c r="J108" s="177"/>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row>
    <row r="109" spans="1:35" x14ac:dyDescent="0.35">
      <c r="C109" s="86" t="s">
        <v>394</v>
      </c>
      <c r="I109" s="177"/>
      <c r="J109" s="177"/>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row>
    <row r="110" spans="1:35" x14ac:dyDescent="0.35">
      <c r="I110" s="177"/>
      <c r="J110" s="177"/>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row>
    <row r="111" spans="1:35" x14ac:dyDescent="0.35">
      <c r="D111" s="87" t="s">
        <v>130</v>
      </c>
      <c r="I111" s="177"/>
      <c r="J111" s="177"/>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c r="AH111" s="178"/>
      <c r="AI111" s="178"/>
    </row>
    <row r="112" spans="1:35" s="158" customFormat="1" x14ac:dyDescent="0.35">
      <c r="A112" s="11"/>
      <c r="B112" s="11"/>
      <c r="C112" s="156"/>
      <c r="D112" s="157"/>
      <c r="E112" s="158" t="str">
        <f>Inputs!E$83</f>
        <v>Mining unit cost</v>
      </c>
      <c r="F112" s="158" t="str">
        <f>Inputs!F$83</f>
        <v>$/t mined</v>
      </c>
      <c r="G112" s="193">
        <f>Inputs!G$83</f>
        <v>2.5</v>
      </c>
      <c r="I112" s="179"/>
      <c r="J112" s="179"/>
      <c r="K112" s="180"/>
      <c r="L112" s="180"/>
      <c r="M112" s="180"/>
      <c r="N112" s="180"/>
      <c r="O112" s="180"/>
      <c r="P112" s="180"/>
      <c r="Q112" s="180"/>
      <c r="R112" s="180"/>
      <c r="S112" s="180"/>
      <c r="T112" s="180"/>
      <c r="U112" s="180"/>
      <c r="V112" s="180"/>
      <c r="W112" s="180"/>
      <c r="X112" s="180"/>
      <c r="Y112" s="180"/>
      <c r="Z112" s="180"/>
      <c r="AA112" s="180"/>
      <c r="AB112" s="180"/>
      <c r="AC112" s="180"/>
      <c r="AD112" s="180"/>
      <c r="AE112" s="180"/>
      <c r="AF112" s="180"/>
      <c r="AG112" s="180"/>
      <c r="AH112" s="180"/>
      <c r="AI112" s="180"/>
    </row>
    <row r="113" spans="1:35" x14ac:dyDescent="0.35">
      <c r="E113" s="46" t="str">
        <f>E$28</f>
        <v>Rock mined (original)</v>
      </c>
      <c r="F113" s="46" t="str">
        <f>F$28</f>
        <v>Mt</v>
      </c>
      <c r="I113" s="181">
        <f>I$28</f>
        <v>327.01025000000004</v>
      </c>
      <c r="J113" s="181"/>
      <c r="K113" s="182">
        <f t="shared" ref="K113:AI113" si="37">K$28</f>
        <v>0</v>
      </c>
      <c r="L113" s="182">
        <f t="shared" si="37"/>
        <v>0</v>
      </c>
      <c r="M113" s="182">
        <f t="shared" si="37"/>
        <v>18.19149143302181</v>
      </c>
      <c r="N113" s="182">
        <f t="shared" si="37"/>
        <v>18.19149143302181</v>
      </c>
      <c r="O113" s="182">
        <f t="shared" si="37"/>
        <v>18.19149143302181</v>
      </c>
      <c r="P113" s="182">
        <f t="shared" si="37"/>
        <v>18.19149143302181</v>
      </c>
      <c r="Q113" s="182">
        <f t="shared" si="37"/>
        <v>18.19149143302181</v>
      </c>
      <c r="R113" s="182">
        <f t="shared" si="37"/>
        <v>18.19149143302181</v>
      </c>
      <c r="S113" s="182">
        <f t="shared" si="37"/>
        <v>18.19149143302181</v>
      </c>
      <c r="T113" s="182">
        <f t="shared" si="37"/>
        <v>18.19149143302181</v>
      </c>
      <c r="U113" s="182">
        <f t="shared" si="37"/>
        <v>18.19149143302181</v>
      </c>
      <c r="V113" s="182">
        <f t="shared" si="37"/>
        <v>18.19149143302181</v>
      </c>
      <c r="W113" s="182">
        <f t="shared" si="37"/>
        <v>18.19149143302181</v>
      </c>
      <c r="X113" s="182">
        <f t="shared" si="37"/>
        <v>18.19149143302181</v>
      </c>
      <c r="Y113" s="182">
        <f t="shared" si="37"/>
        <v>18.19149143302181</v>
      </c>
      <c r="Z113" s="182">
        <f t="shared" si="37"/>
        <v>18.19149143302181</v>
      </c>
      <c r="AA113" s="182">
        <f t="shared" si="37"/>
        <v>18.19149143302181</v>
      </c>
      <c r="AB113" s="182">
        <f t="shared" si="37"/>
        <v>18.19149143302181</v>
      </c>
      <c r="AC113" s="182">
        <f t="shared" si="37"/>
        <v>18.19149143302181</v>
      </c>
      <c r="AD113" s="182">
        <f t="shared" si="37"/>
        <v>17.754895638629272</v>
      </c>
      <c r="AE113" s="182">
        <f t="shared" si="37"/>
        <v>0</v>
      </c>
      <c r="AF113" s="182">
        <f t="shared" si="37"/>
        <v>0</v>
      </c>
      <c r="AG113" s="182">
        <f t="shared" si="37"/>
        <v>0</v>
      </c>
      <c r="AH113" s="182">
        <f t="shared" si="37"/>
        <v>0</v>
      </c>
      <c r="AI113" s="182">
        <f t="shared" si="37"/>
        <v>0</v>
      </c>
    </row>
    <row r="114" spans="1:35" x14ac:dyDescent="0.35">
      <c r="E114" s="46" t="s">
        <v>590</v>
      </c>
      <c r="F114" s="46" t="s">
        <v>88</v>
      </c>
      <c r="I114" s="177"/>
      <c r="J114" s="177"/>
      <c r="K114" s="178">
        <f t="shared" ref="K114:AI114" si="38">K113*$G112</f>
        <v>0</v>
      </c>
      <c r="L114" s="178">
        <f t="shared" si="38"/>
        <v>0</v>
      </c>
      <c r="M114" s="178">
        <f t="shared" si="38"/>
        <v>45.478728582554524</v>
      </c>
      <c r="N114" s="178">
        <f t="shared" si="38"/>
        <v>45.478728582554524</v>
      </c>
      <c r="O114" s="178">
        <f t="shared" si="38"/>
        <v>45.478728582554524</v>
      </c>
      <c r="P114" s="178">
        <f t="shared" si="38"/>
        <v>45.478728582554524</v>
      </c>
      <c r="Q114" s="178">
        <f t="shared" si="38"/>
        <v>45.478728582554524</v>
      </c>
      <c r="R114" s="178">
        <f t="shared" si="38"/>
        <v>45.478728582554524</v>
      </c>
      <c r="S114" s="178">
        <f t="shared" si="38"/>
        <v>45.478728582554524</v>
      </c>
      <c r="T114" s="178">
        <f t="shared" si="38"/>
        <v>45.478728582554524</v>
      </c>
      <c r="U114" s="178">
        <f t="shared" si="38"/>
        <v>45.478728582554524</v>
      </c>
      <c r="V114" s="178">
        <f t="shared" si="38"/>
        <v>45.478728582554524</v>
      </c>
      <c r="W114" s="178">
        <f t="shared" si="38"/>
        <v>45.478728582554524</v>
      </c>
      <c r="X114" s="178">
        <f t="shared" si="38"/>
        <v>45.478728582554524</v>
      </c>
      <c r="Y114" s="178">
        <f t="shared" si="38"/>
        <v>45.478728582554524</v>
      </c>
      <c r="Z114" s="178">
        <f t="shared" si="38"/>
        <v>45.478728582554524</v>
      </c>
      <c r="AA114" s="178">
        <f t="shared" si="38"/>
        <v>45.478728582554524</v>
      </c>
      <c r="AB114" s="178">
        <f t="shared" si="38"/>
        <v>45.478728582554524</v>
      </c>
      <c r="AC114" s="178">
        <f t="shared" si="38"/>
        <v>45.478728582554524</v>
      </c>
      <c r="AD114" s="178">
        <f t="shared" si="38"/>
        <v>44.387239096573182</v>
      </c>
      <c r="AE114" s="178">
        <f t="shared" si="38"/>
        <v>0</v>
      </c>
      <c r="AF114" s="178">
        <f t="shared" si="38"/>
        <v>0</v>
      </c>
      <c r="AG114" s="178">
        <f t="shared" si="38"/>
        <v>0</v>
      </c>
      <c r="AH114" s="178">
        <f t="shared" si="38"/>
        <v>0</v>
      </c>
      <c r="AI114" s="178">
        <f t="shared" si="38"/>
        <v>0</v>
      </c>
    </row>
    <row r="115" spans="1:35" x14ac:dyDescent="0.35">
      <c r="I115" s="177"/>
      <c r="J115" s="177"/>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row>
    <row r="116" spans="1:35" x14ac:dyDescent="0.35">
      <c r="D116" s="87" t="s">
        <v>131</v>
      </c>
      <c r="I116" s="177"/>
      <c r="J116" s="177"/>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row>
    <row r="117" spans="1:35" s="158" customFormat="1" x14ac:dyDescent="0.35">
      <c r="A117" s="11"/>
      <c r="B117" s="11"/>
      <c r="C117" s="156"/>
      <c r="D117" s="157"/>
      <c r="E117" s="158" t="str">
        <f>Inputs!E$84</f>
        <v>Ore mining unit premium</v>
      </c>
      <c r="F117" s="158" t="str">
        <f>Inputs!F$84</f>
        <v>$/t ore</v>
      </c>
      <c r="G117" s="193">
        <f>Inputs!G$84</f>
        <v>0.5</v>
      </c>
      <c r="I117" s="179"/>
      <c r="J117" s="179"/>
      <c r="K117" s="180"/>
      <c r="L117" s="180"/>
      <c r="M117" s="180"/>
      <c r="N117" s="180"/>
      <c r="O117" s="180"/>
      <c r="P117" s="180"/>
      <c r="Q117" s="180"/>
      <c r="R117" s="180"/>
      <c r="S117" s="180"/>
      <c r="T117" s="180"/>
      <c r="U117" s="180"/>
      <c r="V117" s="180"/>
      <c r="W117" s="180"/>
      <c r="X117" s="180"/>
      <c r="Y117" s="180"/>
      <c r="Z117" s="180"/>
      <c r="AA117" s="180"/>
      <c r="AB117" s="180"/>
      <c r="AC117" s="180"/>
      <c r="AD117" s="180"/>
      <c r="AE117" s="180"/>
      <c r="AF117" s="180"/>
      <c r="AG117" s="180"/>
      <c r="AH117" s="180"/>
      <c r="AI117" s="180"/>
    </row>
    <row r="118" spans="1:35" x14ac:dyDescent="0.35">
      <c r="E118" s="46" t="str">
        <f>E$17</f>
        <v>Ore mined (original)</v>
      </c>
      <c r="F118" s="46" t="str">
        <f>F$17</f>
        <v>Mt</v>
      </c>
      <c r="I118" s="181">
        <f>I$17</f>
        <v>44.94</v>
      </c>
      <c r="J118" s="181"/>
      <c r="K118" s="182">
        <f t="shared" ref="K118:AI118" si="39">K$17</f>
        <v>0</v>
      </c>
      <c r="L118" s="182">
        <f t="shared" si="39"/>
        <v>0</v>
      </c>
      <c r="M118" s="182">
        <f t="shared" si="39"/>
        <v>2.5</v>
      </c>
      <c r="N118" s="182">
        <f t="shared" si="39"/>
        <v>2.5</v>
      </c>
      <c r="O118" s="182">
        <f t="shared" si="39"/>
        <v>2.5</v>
      </c>
      <c r="P118" s="182">
        <f t="shared" si="39"/>
        <v>2.5</v>
      </c>
      <c r="Q118" s="182">
        <f t="shared" si="39"/>
        <v>2.5</v>
      </c>
      <c r="R118" s="182">
        <f t="shared" si="39"/>
        <v>2.5</v>
      </c>
      <c r="S118" s="182">
        <f t="shared" si="39"/>
        <v>2.5</v>
      </c>
      <c r="T118" s="182">
        <f t="shared" si="39"/>
        <v>2.5</v>
      </c>
      <c r="U118" s="182">
        <f t="shared" si="39"/>
        <v>2.5</v>
      </c>
      <c r="V118" s="182">
        <f t="shared" si="39"/>
        <v>2.5</v>
      </c>
      <c r="W118" s="182">
        <f t="shared" si="39"/>
        <v>2.5</v>
      </c>
      <c r="X118" s="182">
        <f t="shared" si="39"/>
        <v>2.5</v>
      </c>
      <c r="Y118" s="182">
        <f t="shared" si="39"/>
        <v>2.5</v>
      </c>
      <c r="Z118" s="182">
        <f t="shared" si="39"/>
        <v>2.5</v>
      </c>
      <c r="AA118" s="182">
        <f t="shared" si="39"/>
        <v>2.5</v>
      </c>
      <c r="AB118" s="182">
        <f t="shared" si="39"/>
        <v>2.5</v>
      </c>
      <c r="AC118" s="182">
        <f t="shared" si="39"/>
        <v>2.5</v>
      </c>
      <c r="AD118" s="182">
        <f t="shared" si="39"/>
        <v>2.4399999999999977</v>
      </c>
      <c r="AE118" s="182">
        <f t="shared" si="39"/>
        <v>0</v>
      </c>
      <c r="AF118" s="182">
        <f t="shared" si="39"/>
        <v>0</v>
      </c>
      <c r="AG118" s="182">
        <f t="shared" si="39"/>
        <v>0</v>
      </c>
      <c r="AH118" s="182">
        <f t="shared" si="39"/>
        <v>0</v>
      </c>
      <c r="AI118" s="182">
        <f t="shared" si="39"/>
        <v>0</v>
      </c>
    </row>
    <row r="119" spans="1:35" x14ac:dyDescent="0.35">
      <c r="E119" s="46" t="s">
        <v>591</v>
      </c>
      <c r="F119" s="46" t="s">
        <v>88</v>
      </c>
      <c r="I119" s="177">
        <f>SUM(K119:AI119)</f>
        <v>22.47</v>
      </c>
      <c r="J119" s="177"/>
      <c r="K119" s="178">
        <f t="shared" ref="K119:AI119" si="40">K118*$G117</f>
        <v>0</v>
      </c>
      <c r="L119" s="178">
        <f t="shared" si="40"/>
        <v>0</v>
      </c>
      <c r="M119" s="178">
        <f t="shared" si="40"/>
        <v>1.25</v>
      </c>
      <c r="N119" s="178">
        <f t="shared" si="40"/>
        <v>1.25</v>
      </c>
      <c r="O119" s="178">
        <f t="shared" si="40"/>
        <v>1.25</v>
      </c>
      <c r="P119" s="178">
        <f t="shared" si="40"/>
        <v>1.25</v>
      </c>
      <c r="Q119" s="178">
        <f t="shared" si="40"/>
        <v>1.25</v>
      </c>
      <c r="R119" s="178">
        <f t="shared" si="40"/>
        <v>1.25</v>
      </c>
      <c r="S119" s="178">
        <f t="shared" si="40"/>
        <v>1.25</v>
      </c>
      <c r="T119" s="178">
        <f t="shared" si="40"/>
        <v>1.25</v>
      </c>
      <c r="U119" s="178">
        <f t="shared" si="40"/>
        <v>1.25</v>
      </c>
      <c r="V119" s="178">
        <f t="shared" si="40"/>
        <v>1.25</v>
      </c>
      <c r="W119" s="178">
        <f t="shared" si="40"/>
        <v>1.25</v>
      </c>
      <c r="X119" s="178">
        <f t="shared" si="40"/>
        <v>1.25</v>
      </c>
      <c r="Y119" s="178">
        <f t="shared" si="40"/>
        <v>1.25</v>
      </c>
      <c r="Z119" s="178">
        <f t="shared" si="40"/>
        <v>1.25</v>
      </c>
      <c r="AA119" s="178">
        <f t="shared" si="40"/>
        <v>1.25</v>
      </c>
      <c r="AB119" s="178">
        <f t="shared" si="40"/>
        <v>1.25</v>
      </c>
      <c r="AC119" s="178">
        <f t="shared" si="40"/>
        <v>1.25</v>
      </c>
      <c r="AD119" s="178">
        <f t="shared" si="40"/>
        <v>1.2199999999999989</v>
      </c>
      <c r="AE119" s="178">
        <f t="shared" si="40"/>
        <v>0</v>
      </c>
      <c r="AF119" s="178">
        <f t="shared" si="40"/>
        <v>0</v>
      </c>
      <c r="AG119" s="178">
        <f t="shared" si="40"/>
        <v>0</v>
      </c>
      <c r="AH119" s="178">
        <f t="shared" si="40"/>
        <v>0</v>
      </c>
      <c r="AI119" s="178">
        <f t="shared" si="40"/>
        <v>0</v>
      </c>
    </row>
    <row r="120" spans="1:35" x14ac:dyDescent="0.35">
      <c r="I120" s="177"/>
      <c r="J120" s="177"/>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row>
    <row r="121" spans="1:35" x14ac:dyDescent="0.35">
      <c r="D121" s="87" t="s">
        <v>123</v>
      </c>
      <c r="I121" s="177"/>
      <c r="J121" s="177"/>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row>
    <row r="122" spans="1:35" s="158" customFormat="1" x14ac:dyDescent="0.35">
      <c r="A122" s="11"/>
      <c r="B122" s="11"/>
      <c r="C122" s="156"/>
      <c r="D122" s="157"/>
      <c r="E122" s="158" t="str">
        <f>Inputs!E$85</f>
        <v>Processing unit cost</v>
      </c>
      <c r="F122" s="158" t="str">
        <f>Inputs!F$85</f>
        <v>$/t ore</v>
      </c>
      <c r="G122" s="193">
        <f>Inputs!G$85</f>
        <v>9.5</v>
      </c>
      <c r="I122" s="179"/>
      <c r="J122" s="179"/>
      <c r="K122" s="180"/>
      <c r="L122" s="180"/>
      <c r="M122" s="180"/>
      <c r="N122" s="180"/>
      <c r="O122" s="180"/>
      <c r="P122" s="180"/>
      <c r="Q122" s="180"/>
      <c r="R122" s="180"/>
      <c r="S122" s="180"/>
      <c r="T122" s="180"/>
      <c r="U122" s="180"/>
      <c r="V122" s="180"/>
      <c r="W122" s="180"/>
      <c r="X122" s="180"/>
      <c r="Y122" s="180"/>
      <c r="Z122" s="180"/>
      <c r="AA122" s="180"/>
      <c r="AB122" s="180"/>
      <c r="AC122" s="180"/>
      <c r="AD122" s="180"/>
      <c r="AE122" s="180"/>
      <c r="AF122" s="180"/>
      <c r="AG122" s="180"/>
      <c r="AH122" s="180"/>
      <c r="AI122" s="180"/>
    </row>
    <row r="123" spans="1:35" x14ac:dyDescent="0.35">
      <c r="E123" s="46" t="str">
        <f>E$40</f>
        <v>Plant throughput (original)</v>
      </c>
      <c r="F123" s="46" t="str">
        <f>F$40</f>
        <v>Mt</v>
      </c>
      <c r="I123" s="181">
        <f>I$40</f>
        <v>44.94</v>
      </c>
      <c r="J123" s="181"/>
      <c r="K123" s="182">
        <f t="shared" ref="K123:AI123" si="41">K$40</f>
        <v>0</v>
      </c>
      <c r="L123" s="182">
        <f t="shared" si="41"/>
        <v>0</v>
      </c>
      <c r="M123" s="182">
        <f t="shared" si="41"/>
        <v>1.875</v>
      </c>
      <c r="N123" s="182">
        <f t="shared" si="41"/>
        <v>2.5</v>
      </c>
      <c r="O123" s="182">
        <f t="shared" si="41"/>
        <v>2.5</v>
      </c>
      <c r="P123" s="182">
        <f t="shared" si="41"/>
        <v>2.5</v>
      </c>
      <c r="Q123" s="182">
        <f t="shared" si="41"/>
        <v>2.5</v>
      </c>
      <c r="R123" s="182">
        <f t="shared" si="41"/>
        <v>2.5</v>
      </c>
      <c r="S123" s="182">
        <f t="shared" si="41"/>
        <v>2.5</v>
      </c>
      <c r="T123" s="182">
        <f t="shared" si="41"/>
        <v>2.5</v>
      </c>
      <c r="U123" s="182">
        <f t="shared" si="41"/>
        <v>2.5</v>
      </c>
      <c r="V123" s="182">
        <f t="shared" si="41"/>
        <v>2.5</v>
      </c>
      <c r="W123" s="182">
        <f t="shared" si="41"/>
        <v>2.5</v>
      </c>
      <c r="X123" s="182">
        <f t="shared" si="41"/>
        <v>2.5</v>
      </c>
      <c r="Y123" s="182">
        <f t="shared" si="41"/>
        <v>2.5</v>
      </c>
      <c r="Z123" s="182">
        <f t="shared" si="41"/>
        <v>2.5</v>
      </c>
      <c r="AA123" s="182">
        <f t="shared" si="41"/>
        <v>2.5</v>
      </c>
      <c r="AB123" s="182">
        <f t="shared" si="41"/>
        <v>2.5</v>
      </c>
      <c r="AC123" s="182">
        <f t="shared" si="41"/>
        <v>2.5</v>
      </c>
      <c r="AD123" s="182">
        <f t="shared" si="41"/>
        <v>2.5</v>
      </c>
      <c r="AE123" s="182">
        <f t="shared" si="41"/>
        <v>0.56499999999999773</v>
      </c>
      <c r="AF123" s="182">
        <f t="shared" si="41"/>
        <v>0</v>
      </c>
      <c r="AG123" s="182">
        <f t="shared" si="41"/>
        <v>0</v>
      </c>
      <c r="AH123" s="182">
        <f t="shared" si="41"/>
        <v>0</v>
      </c>
      <c r="AI123" s="182">
        <f t="shared" si="41"/>
        <v>0</v>
      </c>
    </row>
    <row r="124" spans="1:35" x14ac:dyDescent="0.35">
      <c r="E124" s="46" t="s">
        <v>592</v>
      </c>
      <c r="F124" s="46" t="s">
        <v>88</v>
      </c>
      <c r="I124" s="177">
        <f>SUM(K124:AI124)</f>
        <v>426.92999999999995</v>
      </c>
      <c r="J124" s="177"/>
      <c r="K124" s="178">
        <f t="shared" ref="K124:AI124" si="42">K123*$G122</f>
        <v>0</v>
      </c>
      <c r="L124" s="178">
        <f t="shared" si="42"/>
        <v>0</v>
      </c>
      <c r="M124" s="178">
        <f t="shared" si="42"/>
        <v>17.8125</v>
      </c>
      <c r="N124" s="178">
        <f t="shared" si="42"/>
        <v>23.75</v>
      </c>
      <c r="O124" s="178">
        <f t="shared" si="42"/>
        <v>23.75</v>
      </c>
      <c r="P124" s="178">
        <f t="shared" si="42"/>
        <v>23.75</v>
      </c>
      <c r="Q124" s="178">
        <f t="shared" si="42"/>
        <v>23.75</v>
      </c>
      <c r="R124" s="178">
        <f t="shared" si="42"/>
        <v>23.75</v>
      </c>
      <c r="S124" s="178">
        <f t="shared" si="42"/>
        <v>23.75</v>
      </c>
      <c r="T124" s="178">
        <f t="shared" si="42"/>
        <v>23.75</v>
      </c>
      <c r="U124" s="178">
        <f t="shared" si="42"/>
        <v>23.75</v>
      </c>
      <c r="V124" s="178">
        <f t="shared" si="42"/>
        <v>23.75</v>
      </c>
      <c r="W124" s="178">
        <f t="shared" si="42"/>
        <v>23.75</v>
      </c>
      <c r="X124" s="178">
        <f t="shared" si="42"/>
        <v>23.75</v>
      </c>
      <c r="Y124" s="178">
        <f t="shared" si="42"/>
        <v>23.75</v>
      </c>
      <c r="Z124" s="178">
        <f t="shared" si="42"/>
        <v>23.75</v>
      </c>
      <c r="AA124" s="178">
        <f t="shared" si="42"/>
        <v>23.75</v>
      </c>
      <c r="AB124" s="178">
        <f t="shared" si="42"/>
        <v>23.75</v>
      </c>
      <c r="AC124" s="178">
        <f t="shared" si="42"/>
        <v>23.75</v>
      </c>
      <c r="AD124" s="178">
        <f t="shared" si="42"/>
        <v>23.75</v>
      </c>
      <c r="AE124" s="178">
        <f t="shared" si="42"/>
        <v>5.3674999999999784</v>
      </c>
      <c r="AF124" s="178">
        <f t="shared" si="42"/>
        <v>0</v>
      </c>
      <c r="AG124" s="178">
        <f t="shared" si="42"/>
        <v>0</v>
      </c>
      <c r="AH124" s="178">
        <f t="shared" si="42"/>
        <v>0</v>
      </c>
      <c r="AI124" s="178">
        <f t="shared" si="42"/>
        <v>0</v>
      </c>
    </row>
    <row r="125" spans="1:35" x14ac:dyDescent="0.35">
      <c r="I125" s="177"/>
      <c r="J125" s="177"/>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row>
    <row r="126" spans="1:35" x14ac:dyDescent="0.35">
      <c r="D126" s="87" t="s">
        <v>392</v>
      </c>
      <c r="I126" s="177"/>
      <c r="J126" s="177"/>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row>
    <row r="127" spans="1:35" x14ac:dyDescent="0.35">
      <c r="E127" s="46" t="str">
        <f>E$114</f>
        <v>Mining cost (original)</v>
      </c>
      <c r="F127" s="46" t="str">
        <f>F$114</f>
        <v>M$</v>
      </c>
      <c r="I127" s="177">
        <f>I$114</f>
        <v>0</v>
      </c>
      <c r="J127" s="177"/>
      <c r="K127" s="177">
        <f t="shared" ref="K127:AI127" si="43">K$114</f>
        <v>0</v>
      </c>
      <c r="L127" s="177">
        <f t="shared" si="43"/>
        <v>0</v>
      </c>
      <c r="M127" s="177">
        <f t="shared" si="43"/>
        <v>45.478728582554524</v>
      </c>
      <c r="N127" s="177">
        <f t="shared" si="43"/>
        <v>45.478728582554524</v>
      </c>
      <c r="O127" s="177">
        <f t="shared" si="43"/>
        <v>45.478728582554524</v>
      </c>
      <c r="P127" s="177">
        <f t="shared" si="43"/>
        <v>45.478728582554524</v>
      </c>
      <c r="Q127" s="177">
        <f t="shared" si="43"/>
        <v>45.478728582554524</v>
      </c>
      <c r="R127" s="177">
        <f t="shared" si="43"/>
        <v>45.478728582554524</v>
      </c>
      <c r="S127" s="177">
        <f t="shared" si="43"/>
        <v>45.478728582554524</v>
      </c>
      <c r="T127" s="177">
        <f t="shared" si="43"/>
        <v>45.478728582554524</v>
      </c>
      <c r="U127" s="177">
        <f t="shared" si="43"/>
        <v>45.478728582554524</v>
      </c>
      <c r="V127" s="177">
        <f t="shared" si="43"/>
        <v>45.478728582554524</v>
      </c>
      <c r="W127" s="177">
        <f t="shared" si="43"/>
        <v>45.478728582554524</v>
      </c>
      <c r="X127" s="177">
        <f t="shared" si="43"/>
        <v>45.478728582554524</v>
      </c>
      <c r="Y127" s="177">
        <f t="shared" si="43"/>
        <v>45.478728582554524</v>
      </c>
      <c r="Z127" s="177">
        <f t="shared" si="43"/>
        <v>45.478728582554524</v>
      </c>
      <c r="AA127" s="177">
        <f t="shared" si="43"/>
        <v>45.478728582554524</v>
      </c>
      <c r="AB127" s="177">
        <f t="shared" si="43"/>
        <v>45.478728582554524</v>
      </c>
      <c r="AC127" s="177">
        <f t="shared" si="43"/>
        <v>45.478728582554524</v>
      </c>
      <c r="AD127" s="177">
        <f t="shared" si="43"/>
        <v>44.387239096573182</v>
      </c>
      <c r="AE127" s="177">
        <f t="shared" si="43"/>
        <v>0</v>
      </c>
      <c r="AF127" s="177">
        <f t="shared" si="43"/>
        <v>0</v>
      </c>
      <c r="AG127" s="177">
        <f t="shared" si="43"/>
        <v>0</v>
      </c>
      <c r="AH127" s="177">
        <f t="shared" si="43"/>
        <v>0</v>
      </c>
      <c r="AI127" s="177">
        <f t="shared" si="43"/>
        <v>0</v>
      </c>
    </row>
    <row r="128" spans="1:35" x14ac:dyDescent="0.35">
      <c r="E128" s="46" t="str">
        <f>E$119</f>
        <v>Ore premium cost (original)</v>
      </c>
      <c r="F128" s="46" t="str">
        <f>F$119</f>
        <v>M$</v>
      </c>
      <c r="I128" s="177">
        <f>I$119</f>
        <v>22.47</v>
      </c>
      <c r="J128" s="177"/>
      <c r="K128" s="177">
        <f t="shared" ref="K128:AI128" si="44">K$119</f>
        <v>0</v>
      </c>
      <c r="L128" s="177">
        <f t="shared" si="44"/>
        <v>0</v>
      </c>
      <c r="M128" s="177">
        <f t="shared" si="44"/>
        <v>1.25</v>
      </c>
      <c r="N128" s="177">
        <f t="shared" si="44"/>
        <v>1.25</v>
      </c>
      <c r="O128" s="177">
        <f t="shared" si="44"/>
        <v>1.25</v>
      </c>
      <c r="P128" s="177">
        <f t="shared" si="44"/>
        <v>1.25</v>
      </c>
      <c r="Q128" s="177">
        <f t="shared" si="44"/>
        <v>1.25</v>
      </c>
      <c r="R128" s="177">
        <f t="shared" si="44"/>
        <v>1.25</v>
      </c>
      <c r="S128" s="177">
        <f t="shared" si="44"/>
        <v>1.25</v>
      </c>
      <c r="T128" s="177">
        <f t="shared" si="44"/>
        <v>1.25</v>
      </c>
      <c r="U128" s="177">
        <f t="shared" si="44"/>
        <v>1.25</v>
      </c>
      <c r="V128" s="177">
        <f t="shared" si="44"/>
        <v>1.25</v>
      </c>
      <c r="W128" s="177">
        <f t="shared" si="44"/>
        <v>1.25</v>
      </c>
      <c r="X128" s="177">
        <f t="shared" si="44"/>
        <v>1.25</v>
      </c>
      <c r="Y128" s="177">
        <f t="shared" si="44"/>
        <v>1.25</v>
      </c>
      <c r="Z128" s="177">
        <f t="shared" si="44"/>
        <v>1.25</v>
      </c>
      <c r="AA128" s="177">
        <f t="shared" si="44"/>
        <v>1.25</v>
      </c>
      <c r="AB128" s="177">
        <f t="shared" si="44"/>
        <v>1.25</v>
      </c>
      <c r="AC128" s="177">
        <f t="shared" si="44"/>
        <v>1.25</v>
      </c>
      <c r="AD128" s="177">
        <f t="shared" si="44"/>
        <v>1.2199999999999989</v>
      </c>
      <c r="AE128" s="177">
        <f t="shared" si="44"/>
        <v>0</v>
      </c>
      <c r="AF128" s="177">
        <f t="shared" si="44"/>
        <v>0</v>
      </c>
      <c r="AG128" s="177">
        <f t="shared" si="44"/>
        <v>0</v>
      </c>
      <c r="AH128" s="177">
        <f t="shared" si="44"/>
        <v>0</v>
      </c>
      <c r="AI128" s="177">
        <f t="shared" si="44"/>
        <v>0</v>
      </c>
    </row>
    <row r="129" spans="1:35" x14ac:dyDescent="0.35">
      <c r="E129" s="46" t="str">
        <f>E$124</f>
        <v>Processing cost (original)</v>
      </c>
      <c r="F129" s="46" t="str">
        <f>F$124</f>
        <v>M$</v>
      </c>
      <c r="I129" s="177">
        <f>I$124</f>
        <v>426.92999999999995</v>
      </c>
      <c r="J129" s="177"/>
      <c r="K129" s="177">
        <f t="shared" ref="K129:AI129" si="45">K$124</f>
        <v>0</v>
      </c>
      <c r="L129" s="177">
        <f t="shared" si="45"/>
        <v>0</v>
      </c>
      <c r="M129" s="177">
        <f t="shared" si="45"/>
        <v>17.8125</v>
      </c>
      <c r="N129" s="177">
        <f t="shared" si="45"/>
        <v>23.75</v>
      </c>
      <c r="O129" s="177">
        <f t="shared" si="45"/>
        <v>23.75</v>
      </c>
      <c r="P129" s="177">
        <f t="shared" si="45"/>
        <v>23.75</v>
      </c>
      <c r="Q129" s="177">
        <f t="shared" si="45"/>
        <v>23.75</v>
      </c>
      <c r="R129" s="177">
        <f t="shared" si="45"/>
        <v>23.75</v>
      </c>
      <c r="S129" s="177">
        <f t="shared" si="45"/>
        <v>23.75</v>
      </c>
      <c r="T129" s="177">
        <f t="shared" si="45"/>
        <v>23.75</v>
      </c>
      <c r="U129" s="177">
        <f t="shared" si="45"/>
        <v>23.75</v>
      </c>
      <c r="V129" s="177">
        <f t="shared" si="45"/>
        <v>23.75</v>
      </c>
      <c r="W129" s="177">
        <f t="shared" si="45"/>
        <v>23.75</v>
      </c>
      <c r="X129" s="177">
        <f t="shared" si="45"/>
        <v>23.75</v>
      </c>
      <c r="Y129" s="177">
        <f t="shared" si="45"/>
        <v>23.75</v>
      </c>
      <c r="Z129" s="177">
        <f t="shared" si="45"/>
        <v>23.75</v>
      </c>
      <c r="AA129" s="177">
        <f t="shared" si="45"/>
        <v>23.75</v>
      </c>
      <c r="AB129" s="177">
        <f t="shared" si="45"/>
        <v>23.75</v>
      </c>
      <c r="AC129" s="177">
        <f t="shared" si="45"/>
        <v>23.75</v>
      </c>
      <c r="AD129" s="177">
        <f t="shared" si="45"/>
        <v>23.75</v>
      </c>
      <c r="AE129" s="177">
        <f t="shared" si="45"/>
        <v>5.3674999999999784</v>
      </c>
      <c r="AF129" s="177">
        <f t="shared" si="45"/>
        <v>0</v>
      </c>
      <c r="AG129" s="177">
        <f t="shared" si="45"/>
        <v>0</v>
      </c>
      <c r="AH129" s="177">
        <f t="shared" si="45"/>
        <v>0</v>
      </c>
      <c r="AI129" s="177">
        <f t="shared" si="45"/>
        <v>0</v>
      </c>
    </row>
    <row r="130" spans="1:35" x14ac:dyDescent="0.35">
      <c r="E130" s="46" t="s">
        <v>593</v>
      </c>
      <c r="F130" s="46" t="s">
        <v>88</v>
      </c>
      <c r="I130" s="177">
        <f>SUM(K130:AI130)</f>
        <v>1266.9256250000001</v>
      </c>
      <c r="J130" s="177"/>
      <c r="K130" s="178">
        <f>SUM(K127:K129)</f>
        <v>0</v>
      </c>
      <c r="L130" s="178">
        <f t="shared" ref="L130:AI130" si="46">SUM(L127:L129)</f>
        <v>0</v>
      </c>
      <c r="M130" s="178">
        <f t="shared" si="46"/>
        <v>64.541228582554524</v>
      </c>
      <c r="N130" s="178">
        <f t="shared" si="46"/>
        <v>70.478728582554524</v>
      </c>
      <c r="O130" s="178">
        <f t="shared" si="46"/>
        <v>70.478728582554524</v>
      </c>
      <c r="P130" s="178">
        <f t="shared" si="46"/>
        <v>70.478728582554524</v>
      </c>
      <c r="Q130" s="178">
        <f t="shared" si="46"/>
        <v>70.478728582554524</v>
      </c>
      <c r="R130" s="178">
        <f t="shared" si="46"/>
        <v>70.478728582554524</v>
      </c>
      <c r="S130" s="178">
        <f t="shared" si="46"/>
        <v>70.478728582554524</v>
      </c>
      <c r="T130" s="178">
        <f t="shared" si="46"/>
        <v>70.478728582554524</v>
      </c>
      <c r="U130" s="178">
        <f t="shared" si="46"/>
        <v>70.478728582554524</v>
      </c>
      <c r="V130" s="178">
        <f t="shared" si="46"/>
        <v>70.478728582554524</v>
      </c>
      <c r="W130" s="178">
        <f t="shared" si="46"/>
        <v>70.478728582554524</v>
      </c>
      <c r="X130" s="178">
        <f t="shared" si="46"/>
        <v>70.478728582554524</v>
      </c>
      <c r="Y130" s="178">
        <f t="shared" si="46"/>
        <v>70.478728582554524</v>
      </c>
      <c r="Z130" s="178">
        <f t="shared" si="46"/>
        <v>70.478728582554524</v>
      </c>
      <c r="AA130" s="178">
        <f t="shared" si="46"/>
        <v>70.478728582554524</v>
      </c>
      <c r="AB130" s="178">
        <f t="shared" si="46"/>
        <v>70.478728582554524</v>
      </c>
      <c r="AC130" s="178">
        <f t="shared" si="46"/>
        <v>70.478728582554524</v>
      </c>
      <c r="AD130" s="178">
        <f t="shared" si="46"/>
        <v>69.357239096573181</v>
      </c>
      <c r="AE130" s="178">
        <f t="shared" si="46"/>
        <v>5.3674999999999784</v>
      </c>
      <c r="AF130" s="178">
        <f t="shared" si="46"/>
        <v>0</v>
      </c>
      <c r="AG130" s="178">
        <f t="shared" si="46"/>
        <v>0</v>
      </c>
      <c r="AH130" s="178">
        <f t="shared" si="46"/>
        <v>0</v>
      </c>
      <c r="AI130" s="178">
        <f t="shared" si="46"/>
        <v>0</v>
      </c>
    </row>
    <row r="131" spans="1:35" x14ac:dyDescent="0.35">
      <c r="I131" s="177"/>
      <c r="J131" s="177"/>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row>
    <row r="132" spans="1:35" x14ac:dyDescent="0.35">
      <c r="D132" s="87" t="s">
        <v>393</v>
      </c>
      <c r="I132" s="177"/>
      <c r="J132" s="177"/>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row>
    <row r="133" spans="1:35" s="158" customFormat="1" x14ac:dyDescent="0.35">
      <c r="A133" s="11"/>
      <c r="B133" s="11"/>
      <c r="C133" s="156"/>
      <c r="D133" s="157"/>
      <c r="E133" s="158" t="str">
        <f>Inputs!E$86</f>
        <v>G&amp;A unit cost</v>
      </c>
      <c r="F133" s="158" t="str">
        <f>Inputs!F$86</f>
        <v>$/t ore</v>
      </c>
      <c r="G133" s="193">
        <f>Inputs!G$86</f>
        <v>2</v>
      </c>
      <c r="I133" s="179"/>
      <c r="J133" s="179"/>
      <c r="K133" s="180"/>
      <c r="L133" s="180"/>
      <c r="M133" s="180"/>
      <c r="N133" s="180"/>
      <c r="O133" s="180"/>
      <c r="P133" s="180"/>
      <c r="Q133" s="180"/>
      <c r="R133" s="180"/>
      <c r="S133" s="180"/>
      <c r="T133" s="180"/>
      <c r="U133" s="180"/>
      <c r="V133" s="180"/>
      <c r="W133" s="180"/>
      <c r="X133" s="180"/>
      <c r="Y133" s="180"/>
      <c r="Z133" s="180"/>
      <c r="AA133" s="180"/>
      <c r="AB133" s="180"/>
      <c r="AC133" s="180"/>
      <c r="AD133" s="180"/>
      <c r="AE133" s="180"/>
      <c r="AF133" s="180"/>
      <c r="AG133" s="180"/>
      <c r="AH133" s="180"/>
      <c r="AI133" s="180"/>
    </row>
    <row r="134" spans="1:35" x14ac:dyDescent="0.35">
      <c r="E134" s="46" t="str">
        <f>E$17</f>
        <v>Ore mined (original)</v>
      </c>
      <c r="F134" s="46" t="str">
        <f>F$17</f>
        <v>Mt</v>
      </c>
      <c r="I134" s="181">
        <f>I$17</f>
        <v>44.94</v>
      </c>
      <c r="J134" s="181"/>
      <c r="K134" s="182">
        <f t="shared" ref="K134:AI134" si="47">K$17</f>
        <v>0</v>
      </c>
      <c r="L134" s="182">
        <f t="shared" si="47"/>
        <v>0</v>
      </c>
      <c r="M134" s="182">
        <f t="shared" si="47"/>
        <v>2.5</v>
      </c>
      <c r="N134" s="182">
        <f t="shared" si="47"/>
        <v>2.5</v>
      </c>
      <c r="O134" s="182">
        <f t="shared" si="47"/>
        <v>2.5</v>
      </c>
      <c r="P134" s="182">
        <f t="shared" si="47"/>
        <v>2.5</v>
      </c>
      <c r="Q134" s="182">
        <f t="shared" si="47"/>
        <v>2.5</v>
      </c>
      <c r="R134" s="182">
        <f t="shared" si="47"/>
        <v>2.5</v>
      </c>
      <c r="S134" s="182">
        <f t="shared" si="47"/>
        <v>2.5</v>
      </c>
      <c r="T134" s="182">
        <f t="shared" si="47"/>
        <v>2.5</v>
      </c>
      <c r="U134" s="182">
        <f t="shared" si="47"/>
        <v>2.5</v>
      </c>
      <c r="V134" s="182">
        <f t="shared" si="47"/>
        <v>2.5</v>
      </c>
      <c r="W134" s="182">
        <f t="shared" si="47"/>
        <v>2.5</v>
      </c>
      <c r="X134" s="182">
        <f t="shared" si="47"/>
        <v>2.5</v>
      </c>
      <c r="Y134" s="182">
        <f t="shared" si="47"/>
        <v>2.5</v>
      </c>
      <c r="Z134" s="182">
        <f t="shared" si="47"/>
        <v>2.5</v>
      </c>
      <c r="AA134" s="182">
        <f t="shared" si="47"/>
        <v>2.5</v>
      </c>
      <c r="AB134" s="182">
        <f t="shared" si="47"/>
        <v>2.5</v>
      </c>
      <c r="AC134" s="182">
        <f t="shared" si="47"/>
        <v>2.5</v>
      </c>
      <c r="AD134" s="182">
        <f t="shared" si="47"/>
        <v>2.4399999999999977</v>
      </c>
      <c r="AE134" s="182">
        <f t="shared" si="47"/>
        <v>0</v>
      </c>
      <c r="AF134" s="182">
        <f t="shared" si="47"/>
        <v>0</v>
      </c>
      <c r="AG134" s="182">
        <f t="shared" si="47"/>
        <v>0</v>
      </c>
      <c r="AH134" s="182">
        <f t="shared" si="47"/>
        <v>0</v>
      </c>
      <c r="AI134" s="182">
        <f t="shared" si="47"/>
        <v>0</v>
      </c>
    </row>
    <row r="135" spans="1:35" x14ac:dyDescent="0.35">
      <c r="E135" s="46" t="s">
        <v>594</v>
      </c>
      <c r="F135" s="46" t="s">
        <v>88</v>
      </c>
      <c r="I135" s="177">
        <f>SUM(K135:AI135)</f>
        <v>89.88</v>
      </c>
      <c r="J135" s="177"/>
      <c r="K135" s="178">
        <f t="shared" ref="K135:AI135" si="48">K134*$G133</f>
        <v>0</v>
      </c>
      <c r="L135" s="178">
        <f t="shared" si="48"/>
        <v>0</v>
      </c>
      <c r="M135" s="178">
        <f t="shared" si="48"/>
        <v>5</v>
      </c>
      <c r="N135" s="178">
        <f t="shared" si="48"/>
        <v>5</v>
      </c>
      <c r="O135" s="178">
        <f t="shared" si="48"/>
        <v>5</v>
      </c>
      <c r="P135" s="178">
        <f t="shared" si="48"/>
        <v>5</v>
      </c>
      <c r="Q135" s="178">
        <f t="shared" si="48"/>
        <v>5</v>
      </c>
      <c r="R135" s="178">
        <f t="shared" si="48"/>
        <v>5</v>
      </c>
      <c r="S135" s="178">
        <f t="shared" si="48"/>
        <v>5</v>
      </c>
      <c r="T135" s="178">
        <f t="shared" si="48"/>
        <v>5</v>
      </c>
      <c r="U135" s="178">
        <f t="shared" si="48"/>
        <v>5</v>
      </c>
      <c r="V135" s="178">
        <f t="shared" si="48"/>
        <v>5</v>
      </c>
      <c r="W135" s="178">
        <f t="shared" si="48"/>
        <v>5</v>
      </c>
      <c r="X135" s="178">
        <f t="shared" si="48"/>
        <v>5</v>
      </c>
      <c r="Y135" s="178">
        <f t="shared" si="48"/>
        <v>5</v>
      </c>
      <c r="Z135" s="178">
        <f t="shared" si="48"/>
        <v>5</v>
      </c>
      <c r="AA135" s="178">
        <f t="shared" si="48"/>
        <v>5</v>
      </c>
      <c r="AB135" s="178">
        <f t="shared" si="48"/>
        <v>5</v>
      </c>
      <c r="AC135" s="178">
        <f t="shared" si="48"/>
        <v>5</v>
      </c>
      <c r="AD135" s="178">
        <f t="shared" si="48"/>
        <v>4.8799999999999955</v>
      </c>
      <c r="AE135" s="178">
        <f t="shared" si="48"/>
        <v>0</v>
      </c>
      <c r="AF135" s="178">
        <f t="shared" si="48"/>
        <v>0</v>
      </c>
      <c r="AG135" s="178">
        <f t="shared" si="48"/>
        <v>0</v>
      </c>
      <c r="AH135" s="178">
        <f t="shared" si="48"/>
        <v>0</v>
      </c>
      <c r="AI135" s="178">
        <f t="shared" si="48"/>
        <v>0</v>
      </c>
    </row>
    <row r="136" spans="1:35" x14ac:dyDescent="0.35">
      <c r="I136" s="177"/>
      <c r="J136" s="177"/>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row>
    <row r="137" spans="1:35" x14ac:dyDescent="0.35">
      <c r="D137" s="87" t="s">
        <v>394</v>
      </c>
      <c r="I137" s="177"/>
      <c r="J137" s="177"/>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row>
    <row r="138" spans="1:35" x14ac:dyDescent="0.35">
      <c r="E138" s="46" t="str">
        <f>E$114</f>
        <v>Mining cost (original)</v>
      </c>
      <c r="F138" s="46" t="str">
        <f>F$114</f>
        <v>M$</v>
      </c>
      <c r="I138" s="177">
        <f>I$114</f>
        <v>0</v>
      </c>
      <c r="J138" s="177"/>
      <c r="K138" s="177">
        <f t="shared" ref="K138:AI138" si="49">K$114</f>
        <v>0</v>
      </c>
      <c r="L138" s="177">
        <f t="shared" si="49"/>
        <v>0</v>
      </c>
      <c r="M138" s="177">
        <f t="shared" si="49"/>
        <v>45.478728582554524</v>
      </c>
      <c r="N138" s="177">
        <f t="shared" si="49"/>
        <v>45.478728582554524</v>
      </c>
      <c r="O138" s="177">
        <f t="shared" si="49"/>
        <v>45.478728582554524</v>
      </c>
      <c r="P138" s="177">
        <f t="shared" si="49"/>
        <v>45.478728582554524</v>
      </c>
      <c r="Q138" s="177">
        <f t="shared" si="49"/>
        <v>45.478728582554524</v>
      </c>
      <c r="R138" s="177">
        <f t="shared" si="49"/>
        <v>45.478728582554524</v>
      </c>
      <c r="S138" s="177">
        <f t="shared" si="49"/>
        <v>45.478728582554524</v>
      </c>
      <c r="T138" s="177">
        <f t="shared" si="49"/>
        <v>45.478728582554524</v>
      </c>
      <c r="U138" s="177">
        <f t="shared" si="49"/>
        <v>45.478728582554524</v>
      </c>
      <c r="V138" s="177">
        <f t="shared" si="49"/>
        <v>45.478728582554524</v>
      </c>
      <c r="W138" s="177">
        <f t="shared" si="49"/>
        <v>45.478728582554524</v>
      </c>
      <c r="X138" s="177">
        <f t="shared" si="49"/>
        <v>45.478728582554524</v>
      </c>
      <c r="Y138" s="177">
        <f t="shared" si="49"/>
        <v>45.478728582554524</v>
      </c>
      <c r="Z138" s="177">
        <f t="shared" si="49"/>
        <v>45.478728582554524</v>
      </c>
      <c r="AA138" s="177">
        <f t="shared" si="49"/>
        <v>45.478728582554524</v>
      </c>
      <c r="AB138" s="177">
        <f t="shared" si="49"/>
        <v>45.478728582554524</v>
      </c>
      <c r="AC138" s="177">
        <f t="shared" si="49"/>
        <v>45.478728582554524</v>
      </c>
      <c r="AD138" s="177">
        <f t="shared" si="49"/>
        <v>44.387239096573182</v>
      </c>
      <c r="AE138" s="177">
        <f t="shared" si="49"/>
        <v>0</v>
      </c>
      <c r="AF138" s="177">
        <f t="shared" si="49"/>
        <v>0</v>
      </c>
      <c r="AG138" s="177">
        <f t="shared" si="49"/>
        <v>0</v>
      </c>
      <c r="AH138" s="177">
        <f t="shared" si="49"/>
        <v>0</v>
      </c>
      <c r="AI138" s="177">
        <f t="shared" si="49"/>
        <v>0</v>
      </c>
    </row>
    <row r="139" spans="1:35" x14ac:dyDescent="0.35">
      <c r="E139" s="46" t="str">
        <f>E$119</f>
        <v>Ore premium cost (original)</v>
      </c>
      <c r="F139" s="46" t="str">
        <f>F$119</f>
        <v>M$</v>
      </c>
      <c r="I139" s="177">
        <f>I$119</f>
        <v>22.47</v>
      </c>
      <c r="J139" s="177"/>
      <c r="K139" s="177">
        <f t="shared" ref="K139:AI139" si="50">K$119</f>
        <v>0</v>
      </c>
      <c r="L139" s="177">
        <f t="shared" si="50"/>
        <v>0</v>
      </c>
      <c r="M139" s="177">
        <f t="shared" si="50"/>
        <v>1.25</v>
      </c>
      <c r="N139" s="177">
        <f t="shared" si="50"/>
        <v>1.25</v>
      </c>
      <c r="O139" s="177">
        <f t="shared" si="50"/>
        <v>1.25</v>
      </c>
      <c r="P139" s="177">
        <f t="shared" si="50"/>
        <v>1.25</v>
      </c>
      <c r="Q139" s="177">
        <f t="shared" si="50"/>
        <v>1.25</v>
      </c>
      <c r="R139" s="177">
        <f t="shared" si="50"/>
        <v>1.25</v>
      </c>
      <c r="S139" s="177">
        <f t="shared" si="50"/>
        <v>1.25</v>
      </c>
      <c r="T139" s="177">
        <f t="shared" si="50"/>
        <v>1.25</v>
      </c>
      <c r="U139" s="177">
        <f t="shared" si="50"/>
        <v>1.25</v>
      </c>
      <c r="V139" s="177">
        <f t="shared" si="50"/>
        <v>1.25</v>
      </c>
      <c r="W139" s="177">
        <f t="shared" si="50"/>
        <v>1.25</v>
      </c>
      <c r="X139" s="177">
        <f t="shared" si="50"/>
        <v>1.25</v>
      </c>
      <c r="Y139" s="177">
        <f t="shared" si="50"/>
        <v>1.25</v>
      </c>
      <c r="Z139" s="177">
        <f t="shared" si="50"/>
        <v>1.25</v>
      </c>
      <c r="AA139" s="177">
        <f t="shared" si="50"/>
        <v>1.25</v>
      </c>
      <c r="AB139" s="177">
        <f t="shared" si="50"/>
        <v>1.25</v>
      </c>
      <c r="AC139" s="177">
        <f t="shared" si="50"/>
        <v>1.25</v>
      </c>
      <c r="AD139" s="177">
        <f t="shared" si="50"/>
        <v>1.2199999999999989</v>
      </c>
      <c r="AE139" s="177">
        <f t="shared" si="50"/>
        <v>0</v>
      </c>
      <c r="AF139" s="177">
        <f t="shared" si="50"/>
        <v>0</v>
      </c>
      <c r="AG139" s="177">
        <f t="shared" si="50"/>
        <v>0</v>
      </c>
      <c r="AH139" s="177">
        <f t="shared" si="50"/>
        <v>0</v>
      </c>
      <c r="AI139" s="177">
        <f t="shared" si="50"/>
        <v>0</v>
      </c>
    </row>
    <row r="140" spans="1:35" x14ac:dyDescent="0.35">
      <c r="E140" s="46" t="str">
        <f>E$124</f>
        <v>Processing cost (original)</v>
      </c>
      <c r="F140" s="46" t="str">
        <f>F$124</f>
        <v>M$</v>
      </c>
      <c r="I140" s="177">
        <f>I$124</f>
        <v>426.92999999999995</v>
      </c>
      <c r="J140" s="177"/>
      <c r="K140" s="177">
        <f t="shared" ref="K140:AI140" si="51">K$124</f>
        <v>0</v>
      </c>
      <c r="L140" s="177">
        <f t="shared" si="51"/>
        <v>0</v>
      </c>
      <c r="M140" s="177">
        <f t="shared" si="51"/>
        <v>17.8125</v>
      </c>
      <c r="N140" s="177">
        <f t="shared" si="51"/>
        <v>23.75</v>
      </c>
      <c r="O140" s="177">
        <f t="shared" si="51"/>
        <v>23.75</v>
      </c>
      <c r="P140" s="177">
        <f t="shared" si="51"/>
        <v>23.75</v>
      </c>
      <c r="Q140" s="177">
        <f t="shared" si="51"/>
        <v>23.75</v>
      </c>
      <c r="R140" s="177">
        <f t="shared" si="51"/>
        <v>23.75</v>
      </c>
      <c r="S140" s="177">
        <f t="shared" si="51"/>
        <v>23.75</v>
      </c>
      <c r="T140" s="177">
        <f t="shared" si="51"/>
        <v>23.75</v>
      </c>
      <c r="U140" s="177">
        <f t="shared" si="51"/>
        <v>23.75</v>
      </c>
      <c r="V140" s="177">
        <f t="shared" si="51"/>
        <v>23.75</v>
      </c>
      <c r="W140" s="177">
        <f t="shared" si="51"/>
        <v>23.75</v>
      </c>
      <c r="X140" s="177">
        <f t="shared" si="51"/>
        <v>23.75</v>
      </c>
      <c r="Y140" s="177">
        <f t="shared" si="51"/>
        <v>23.75</v>
      </c>
      <c r="Z140" s="177">
        <f t="shared" si="51"/>
        <v>23.75</v>
      </c>
      <c r="AA140" s="177">
        <f t="shared" si="51"/>
        <v>23.75</v>
      </c>
      <c r="AB140" s="177">
        <f t="shared" si="51"/>
        <v>23.75</v>
      </c>
      <c r="AC140" s="177">
        <f t="shared" si="51"/>
        <v>23.75</v>
      </c>
      <c r="AD140" s="177">
        <f t="shared" si="51"/>
        <v>23.75</v>
      </c>
      <c r="AE140" s="177">
        <f t="shared" si="51"/>
        <v>5.3674999999999784</v>
      </c>
      <c r="AF140" s="177">
        <f t="shared" si="51"/>
        <v>0</v>
      </c>
      <c r="AG140" s="177">
        <f t="shared" si="51"/>
        <v>0</v>
      </c>
      <c r="AH140" s="177">
        <f t="shared" si="51"/>
        <v>0</v>
      </c>
      <c r="AI140" s="177">
        <f t="shared" si="51"/>
        <v>0</v>
      </c>
    </row>
    <row r="141" spans="1:35" x14ac:dyDescent="0.35">
      <c r="E141" s="46" t="str">
        <f>E$135</f>
        <v>Project G&amp;A costs (original)</v>
      </c>
      <c r="F141" s="46" t="str">
        <f>F$135</f>
        <v>M$</v>
      </c>
      <c r="I141" s="177">
        <f>I$135</f>
        <v>89.88</v>
      </c>
      <c r="J141" s="177"/>
      <c r="K141" s="177">
        <f t="shared" ref="K141:AI141" si="52">K$135</f>
        <v>0</v>
      </c>
      <c r="L141" s="177">
        <f t="shared" si="52"/>
        <v>0</v>
      </c>
      <c r="M141" s="177">
        <f t="shared" si="52"/>
        <v>5</v>
      </c>
      <c r="N141" s="177">
        <f t="shared" si="52"/>
        <v>5</v>
      </c>
      <c r="O141" s="177">
        <f t="shared" si="52"/>
        <v>5</v>
      </c>
      <c r="P141" s="177">
        <f t="shared" si="52"/>
        <v>5</v>
      </c>
      <c r="Q141" s="177">
        <f t="shared" si="52"/>
        <v>5</v>
      </c>
      <c r="R141" s="177">
        <f t="shared" si="52"/>
        <v>5</v>
      </c>
      <c r="S141" s="177">
        <f t="shared" si="52"/>
        <v>5</v>
      </c>
      <c r="T141" s="177">
        <f t="shared" si="52"/>
        <v>5</v>
      </c>
      <c r="U141" s="177">
        <f t="shared" si="52"/>
        <v>5</v>
      </c>
      <c r="V141" s="177">
        <f t="shared" si="52"/>
        <v>5</v>
      </c>
      <c r="W141" s="177">
        <f t="shared" si="52"/>
        <v>5</v>
      </c>
      <c r="X141" s="177">
        <f t="shared" si="52"/>
        <v>5</v>
      </c>
      <c r="Y141" s="177">
        <f t="shared" si="52"/>
        <v>5</v>
      </c>
      <c r="Z141" s="177">
        <f t="shared" si="52"/>
        <v>5</v>
      </c>
      <c r="AA141" s="177">
        <f t="shared" si="52"/>
        <v>5</v>
      </c>
      <c r="AB141" s="177">
        <f t="shared" si="52"/>
        <v>5</v>
      </c>
      <c r="AC141" s="177">
        <f t="shared" si="52"/>
        <v>5</v>
      </c>
      <c r="AD141" s="177">
        <f t="shared" si="52"/>
        <v>4.8799999999999955</v>
      </c>
      <c r="AE141" s="177">
        <f t="shared" si="52"/>
        <v>0</v>
      </c>
      <c r="AF141" s="177">
        <f t="shared" si="52"/>
        <v>0</v>
      </c>
      <c r="AG141" s="177">
        <f t="shared" si="52"/>
        <v>0</v>
      </c>
      <c r="AH141" s="177">
        <f t="shared" si="52"/>
        <v>0</v>
      </c>
      <c r="AI141" s="177">
        <f t="shared" si="52"/>
        <v>0</v>
      </c>
    </row>
    <row r="142" spans="1:35" s="150" customFormat="1" x14ac:dyDescent="0.35">
      <c r="A142" s="12"/>
      <c r="B142" s="12"/>
      <c r="C142" s="148"/>
      <c r="D142" s="149"/>
      <c r="E142" s="150" t="s">
        <v>595</v>
      </c>
      <c r="F142" s="150" t="s">
        <v>88</v>
      </c>
      <c r="G142" s="232"/>
      <c r="I142" s="563">
        <f>SUM(K142:AI142)</f>
        <v>1356.8056250000002</v>
      </c>
      <c r="J142" s="563"/>
      <c r="K142" s="563">
        <f>SUM(K138:K141)</f>
        <v>0</v>
      </c>
      <c r="L142" s="563">
        <f t="shared" ref="L142:AI142" si="53">SUM(L138:L141)</f>
        <v>0</v>
      </c>
      <c r="M142" s="563">
        <f t="shared" si="53"/>
        <v>69.541228582554524</v>
      </c>
      <c r="N142" s="563">
        <f t="shared" si="53"/>
        <v>75.478728582554524</v>
      </c>
      <c r="O142" s="563">
        <f t="shared" si="53"/>
        <v>75.478728582554524</v>
      </c>
      <c r="P142" s="563">
        <f t="shared" si="53"/>
        <v>75.478728582554524</v>
      </c>
      <c r="Q142" s="563">
        <f t="shared" si="53"/>
        <v>75.478728582554524</v>
      </c>
      <c r="R142" s="563">
        <f t="shared" si="53"/>
        <v>75.478728582554524</v>
      </c>
      <c r="S142" s="563">
        <f t="shared" si="53"/>
        <v>75.478728582554524</v>
      </c>
      <c r="T142" s="563">
        <f t="shared" si="53"/>
        <v>75.478728582554524</v>
      </c>
      <c r="U142" s="563">
        <f t="shared" si="53"/>
        <v>75.478728582554524</v>
      </c>
      <c r="V142" s="563">
        <f t="shared" si="53"/>
        <v>75.478728582554524</v>
      </c>
      <c r="W142" s="563">
        <f t="shared" si="53"/>
        <v>75.478728582554524</v>
      </c>
      <c r="X142" s="563">
        <f t="shared" si="53"/>
        <v>75.478728582554524</v>
      </c>
      <c r="Y142" s="563">
        <f t="shared" si="53"/>
        <v>75.478728582554524</v>
      </c>
      <c r="Z142" s="563">
        <f t="shared" si="53"/>
        <v>75.478728582554524</v>
      </c>
      <c r="AA142" s="563">
        <f t="shared" si="53"/>
        <v>75.478728582554524</v>
      </c>
      <c r="AB142" s="563">
        <f t="shared" si="53"/>
        <v>75.478728582554524</v>
      </c>
      <c r="AC142" s="563">
        <f t="shared" si="53"/>
        <v>75.478728582554524</v>
      </c>
      <c r="AD142" s="563">
        <f t="shared" si="53"/>
        <v>74.237239096573177</v>
      </c>
      <c r="AE142" s="563">
        <f t="shared" si="53"/>
        <v>5.3674999999999784</v>
      </c>
      <c r="AF142" s="563">
        <f t="shared" si="53"/>
        <v>0</v>
      </c>
      <c r="AG142" s="563">
        <f t="shared" si="53"/>
        <v>0</v>
      </c>
      <c r="AH142" s="563">
        <f t="shared" si="53"/>
        <v>0</v>
      </c>
      <c r="AI142" s="563">
        <f t="shared" si="53"/>
        <v>0</v>
      </c>
    </row>
    <row r="143" spans="1:35" x14ac:dyDescent="0.35">
      <c r="I143" s="177"/>
      <c r="J143" s="177"/>
      <c r="K143" s="177"/>
      <c r="L143" s="177"/>
      <c r="M143" s="177"/>
      <c r="N143" s="177"/>
      <c r="O143" s="177"/>
      <c r="P143" s="177"/>
      <c r="Q143" s="177"/>
      <c r="R143" s="177"/>
      <c r="S143" s="177"/>
      <c r="T143" s="177"/>
      <c r="U143" s="177"/>
      <c r="V143" s="177"/>
      <c r="W143" s="177"/>
      <c r="X143" s="177"/>
      <c r="Y143" s="177"/>
      <c r="Z143" s="177"/>
      <c r="AA143" s="177"/>
      <c r="AB143" s="177"/>
      <c r="AC143" s="177"/>
      <c r="AD143" s="177"/>
      <c r="AE143" s="177"/>
      <c r="AF143" s="177"/>
      <c r="AG143" s="177"/>
      <c r="AH143" s="177"/>
      <c r="AI143" s="177"/>
    </row>
    <row r="144" spans="1:35" x14ac:dyDescent="0.35">
      <c r="D144" s="87" t="s">
        <v>395</v>
      </c>
      <c r="I144" s="177"/>
      <c r="J144" s="17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177"/>
    </row>
    <row r="145" spans="1:35" x14ac:dyDescent="0.35">
      <c r="E145" s="46" t="str">
        <f>E$142</f>
        <v>Project operating costs (original)</v>
      </c>
      <c r="F145" s="46" t="str">
        <f>F$142</f>
        <v>M$</v>
      </c>
      <c r="I145" s="177">
        <f>I$142</f>
        <v>1356.8056250000002</v>
      </c>
      <c r="J145" s="177"/>
      <c r="K145" s="177">
        <f t="shared" ref="K145:AI145" si="54">K$142</f>
        <v>0</v>
      </c>
      <c r="L145" s="177">
        <f t="shared" si="54"/>
        <v>0</v>
      </c>
      <c r="M145" s="177">
        <f t="shared" si="54"/>
        <v>69.541228582554524</v>
      </c>
      <c r="N145" s="177">
        <f t="shared" si="54"/>
        <v>75.478728582554524</v>
      </c>
      <c r="O145" s="177">
        <f t="shared" si="54"/>
        <v>75.478728582554524</v>
      </c>
      <c r="P145" s="177">
        <f t="shared" si="54"/>
        <v>75.478728582554524</v>
      </c>
      <c r="Q145" s="177">
        <f t="shared" si="54"/>
        <v>75.478728582554524</v>
      </c>
      <c r="R145" s="177">
        <f t="shared" si="54"/>
        <v>75.478728582554524</v>
      </c>
      <c r="S145" s="177">
        <f t="shared" si="54"/>
        <v>75.478728582554524</v>
      </c>
      <c r="T145" s="177">
        <f t="shared" si="54"/>
        <v>75.478728582554524</v>
      </c>
      <c r="U145" s="177">
        <f t="shared" si="54"/>
        <v>75.478728582554524</v>
      </c>
      <c r="V145" s="177">
        <f t="shared" si="54"/>
        <v>75.478728582554524</v>
      </c>
      <c r="W145" s="177">
        <f t="shared" si="54"/>
        <v>75.478728582554524</v>
      </c>
      <c r="X145" s="177">
        <f t="shared" si="54"/>
        <v>75.478728582554524</v>
      </c>
      <c r="Y145" s="177">
        <f t="shared" si="54"/>
        <v>75.478728582554524</v>
      </c>
      <c r="Z145" s="177">
        <f t="shared" si="54"/>
        <v>75.478728582554524</v>
      </c>
      <c r="AA145" s="177">
        <f t="shared" si="54"/>
        <v>75.478728582554524</v>
      </c>
      <c r="AB145" s="177">
        <f t="shared" si="54"/>
        <v>75.478728582554524</v>
      </c>
      <c r="AC145" s="177">
        <f t="shared" si="54"/>
        <v>75.478728582554524</v>
      </c>
      <c r="AD145" s="177">
        <f t="shared" si="54"/>
        <v>74.237239096573177</v>
      </c>
      <c r="AE145" s="177">
        <f t="shared" si="54"/>
        <v>5.3674999999999784</v>
      </c>
      <c r="AF145" s="177">
        <f t="shared" si="54"/>
        <v>0</v>
      </c>
      <c r="AG145" s="177">
        <f t="shared" si="54"/>
        <v>0</v>
      </c>
      <c r="AH145" s="177">
        <f t="shared" si="54"/>
        <v>0</v>
      </c>
      <c r="AI145" s="177">
        <f t="shared" si="54"/>
        <v>0</v>
      </c>
    </row>
    <row r="146" spans="1:35" x14ac:dyDescent="0.35">
      <c r="E146" s="46" t="s">
        <v>596</v>
      </c>
      <c r="F146" s="46" t="s">
        <v>88</v>
      </c>
      <c r="G146" s="177">
        <f>SUM(K145:AI145)</f>
        <v>1356.8056250000002</v>
      </c>
      <c r="I146" s="177"/>
      <c r="J146" s="17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177"/>
    </row>
    <row r="147" spans="1:35" x14ac:dyDescent="0.35">
      <c r="I147" s="177"/>
      <c r="J147" s="177"/>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row>
    <row r="148" spans="1:35" x14ac:dyDescent="0.35">
      <c r="D148" s="87" t="s">
        <v>1432</v>
      </c>
      <c r="I148" s="177"/>
      <c r="J148" s="177"/>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row>
    <row r="149" spans="1:35" x14ac:dyDescent="0.35">
      <c r="E149" s="46" t="str">
        <f>E$142</f>
        <v>Project operating costs (original)</v>
      </c>
      <c r="F149" s="46" t="str">
        <f>F$142</f>
        <v>M$</v>
      </c>
      <c r="I149" s="177">
        <f>I$142</f>
        <v>1356.8056250000002</v>
      </c>
      <c r="J149" s="177"/>
      <c r="K149" s="177">
        <f t="shared" ref="K149:AI149" si="55">K$142</f>
        <v>0</v>
      </c>
      <c r="L149" s="177">
        <f t="shared" si="55"/>
        <v>0</v>
      </c>
      <c r="M149" s="177">
        <f t="shared" si="55"/>
        <v>69.541228582554524</v>
      </c>
      <c r="N149" s="177">
        <f t="shared" si="55"/>
        <v>75.478728582554524</v>
      </c>
      <c r="O149" s="177">
        <f t="shared" si="55"/>
        <v>75.478728582554524</v>
      </c>
      <c r="P149" s="177">
        <f t="shared" si="55"/>
        <v>75.478728582554524</v>
      </c>
      <c r="Q149" s="177">
        <f t="shared" si="55"/>
        <v>75.478728582554524</v>
      </c>
      <c r="R149" s="177">
        <f t="shared" si="55"/>
        <v>75.478728582554524</v>
      </c>
      <c r="S149" s="177">
        <f t="shared" si="55"/>
        <v>75.478728582554524</v>
      </c>
      <c r="T149" s="177">
        <f t="shared" si="55"/>
        <v>75.478728582554524</v>
      </c>
      <c r="U149" s="177">
        <f t="shared" si="55"/>
        <v>75.478728582554524</v>
      </c>
      <c r="V149" s="177">
        <f t="shared" si="55"/>
        <v>75.478728582554524</v>
      </c>
      <c r="W149" s="177">
        <f t="shared" si="55"/>
        <v>75.478728582554524</v>
      </c>
      <c r="X149" s="177">
        <f t="shared" si="55"/>
        <v>75.478728582554524</v>
      </c>
      <c r="Y149" s="177">
        <f t="shared" si="55"/>
        <v>75.478728582554524</v>
      </c>
      <c r="Z149" s="177">
        <f t="shared" si="55"/>
        <v>75.478728582554524</v>
      </c>
      <c r="AA149" s="177">
        <f t="shared" si="55"/>
        <v>75.478728582554524</v>
      </c>
      <c r="AB149" s="177">
        <f t="shared" si="55"/>
        <v>75.478728582554524</v>
      </c>
      <c r="AC149" s="177">
        <f t="shared" si="55"/>
        <v>75.478728582554524</v>
      </c>
      <c r="AD149" s="177">
        <f t="shared" si="55"/>
        <v>74.237239096573177</v>
      </c>
      <c r="AE149" s="177">
        <f t="shared" si="55"/>
        <v>5.3674999999999784</v>
      </c>
      <c r="AF149" s="177">
        <f t="shared" si="55"/>
        <v>0</v>
      </c>
      <c r="AG149" s="177">
        <f t="shared" si="55"/>
        <v>0</v>
      </c>
      <c r="AH149" s="177">
        <f t="shared" si="55"/>
        <v>0</v>
      </c>
      <c r="AI149" s="177">
        <f t="shared" si="55"/>
        <v>0</v>
      </c>
    </row>
    <row r="150" spans="1:35" s="158" customFormat="1" x14ac:dyDescent="0.35">
      <c r="A150" s="11"/>
      <c r="B150" s="11"/>
      <c r="C150" s="156"/>
      <c r="D150" s="157"/>
      <c r="E150" s="158" t="str">
        <f>'T&amp;E'!E$40</f>
        <v>Investor discount factor</v>
      </c>
      <c r="F150" s="158" t="str">
        <f>'T&amp;E'!F$40</f>
        <v>index</v>
      </c>
      <c r="J150" s="179"/>
      <c r="K150" s="196">
        <f>'T&amp;E'!K$40</f>
        <v>1</v>
      </c>
      <c r="L150" s="196">
        <f>'T&amp;E'!L$40</f>
        <v>0.90909090909090906</v>
      </c>
      <c r="M150" s="196">
        <f>'T&amp;E'!M$40</f>
        <v>0.82644628099173545</v>
      </c>
      <c r="N150" s="196">
        <f>'T&amp;E'!N$40</f>
        <v>0.75131480090157754</v>
      </c>
      <c r="O150" s="196">
        <f>'T&amp;E'!O$40</f>
        <v>0.68301345536507052</v>
      </c>
      <c r="P150" s="196">
        <f>'T&amp;E'!P$40</f>
        <v>0.62092132305915493</v>
      </c>
      <c r="Q150" s="196">
        <f>'T&amp;E'!Q$40</f>
        <v>0.56447393005377722</v>
      </c>
      <c r="R150" s="196">
        <f>'T&amp;E'!R$40</f>
        <v>0.51315811823070645</v>
      </c>
      <c r="S150" s="196">
        <f>'T&amp;E'!S$40</f>
        <v>0.46650738020973315</v>
      </c>
      <c r="T150" s="196">
        <f>'T&amp;E'!T$40</f>
        <v>0.42409761837248466</v>
      </c>
      <c r="U150" s="196">
        <f>'T&amp;E'!U$40</f>
        <v>0.38554328942953148</v>
      </c>
      <c r="V150" s="196">
        <f>'T&amp;E'!V$40</f>
        <v>0.3504938994813922</v>
      </c>
      <c r="W150" s="196">
        <f>'T&amp;E'!W$40</f>
        <v>0.31863081771035656</v>
      </c>
      <c r="X150" s="196">
        <f>'T&amp;E'!X$40</f>
        <v>0.28966437973668779</v>
      </c>
      <c r="Y150" s="196">
        <f>'T&amp;E'!Y$40</f>
        <v>0.26333125430607973</v>
      </c>
      <c r="Z150" s="196">
        <f>'T&amp;E'!Z$40</f>
        <v>0.23939204936916339</v>
      </c>
      <c r="AA150" s="196">
        <f>'T&amp;E'!AA$40</f>
        <v>0.21762913579014853</v>
      </c>
      <c r="AB150" s="196">
        <f>'T&amp;E'!AB$40</f>
        <v>0.19784466890013502</v>
      </c>
      <c r="AC150" s="196">
        <f>'T&amp;E'!AC$40</f>
        <v>0.17985878990921364</v>
      </c>
      <c r="AD150" s="196">
        <f>'T&amp;E'!AD$40</f>
        <v>0.16350799082655781</v>
      </c>
      <c r="AE150" s="196">
        <f>'T&amp;E'!AE$40</f>
        <v>0.14864362802414349</v>
      </c>
      <c r="AF150" s="196">
        <f>'T&amp;E'!AF$40</f>
        <v>0.13513057093103953</v>
      </c>
      <c r="AG150" s="196">
        <f>'T&amp;E'!AG$40</f>
        <v>0.12284597357367227</v>
      </c>
      <c r="AH150" s="196">
        <f>'T&amp;E'!AH$40</f>
        <v>0.11167815779424752</v>
      </c>
      <c r="AI150" s="196">
        <f>'T&amp;E'!AI$40</f>
        <v>0.10152559799477048</v>
      </c>
    </row>
    <row r="151" spans="1:35" s="150" customFormat="1" x14ac:dyDescent="0.35">
      <c r="A151" s="12"/>
      <c r="B151" s="12"/>
      <c r="C151" s="148"/>
      <c r="D151" s="149"/>
      <c r="E151" s="150" t="s">
        <v>1434</v>
      </c>
      <c r="F151" s="150" t="s">
        <v>230</v>
      </c>
      <c r="G151" s="232"/>
      <c r="I151" s="563">
        <f>SUM(K151:AI151)</f>
        <v>558.44433366318458</v>
      </c>
      <c r="J151" s="563"/>
      <c r="K151" s="433">
        <f>K149*K150</f>
        <v>0</v>
      </c>
      <c r="L151" s="433">
        <f t="shared" ref="L151:AI151" si="56">L149*L150</f>
        <v>0</v>
      </c>
      <c r="M151" s="433">
        <f t="shared" si="56"/>
        <v>57.472089737648361</v>
      </c>
      <c r="N151" s="433">
        <f t="shared" si="56"/>
        <v>56.708285937306165</v>
      </c>
      <c r="O151" s="433">
        <f t="shared" si="56"/>
        <v>51.552987215732877</v>
      </c>
      <c r="P151" s="433">
        <f t="shared" si="56"/>
        <v>46.866352014302606</v>
      </c>
      <c r="Q151" s="433">
        <f t="shared" si="56"/>
        <v>42.605774558456915</v>
      </c>
      <c r="R151" s="433">
        <f t="shared" si="56"/>
        <v>38.732522325869915</v>
      </c>
      <c r="S151" s="433">
        <f t="shared" si="56"/>
        <v>35.211383932609017</v>
      </c>
      <c r="T151" s="433">
        <f t="shared" si="56"/>
        <v>32.010349029644559</v>
      </c>
      <c r="U151" s="433">
        <f t="shared" si="56"/>
        <v>29.10031729967687</v>
      </c>
      <c r="V151" s="433">
        <f t="shared" si="56"/>
        <v>26.454833908797148</v>
      </c>
      <c r="W151" s="433">
        <f t="shared" si="56"/>
        <v>24.049849007997409</v>
      </c>
      <c r="X151" s="433">
        <f t="shared" si="56"/>
        <v>21.863499098179464</v>
      </c>
      <c r="Y151" s="433">
        <f t="shared" si="56"/>
        <v>19.875908271072234</v>
      </c>
      <c r="Z151" s="433">
        <f t="shared" si="56"/>
        <v>18.069007519156578</v>
      </c>
      <c r="AA151" s="433">
        <f t="shared" si="56"/>
        <v>16.426370471960524</v>
      </c>
      <c r="AB151" s="433">
        <f t="shared" si="56"/>
        <v>14.933064065418657</v>
      </c>
      <c r="AC151" s="433">
        <f t="shared" si="56"/>
        <v>13.575512786744232</v>
      </c>
      <c r="AD151" s="433">
        <f t="shared" si="56"/>
        <v>12.138381809191467</v>
      </c>
      <c r="AE151" s="433">
        <f t="shared" si="56"/>
        <v>0.79784467341958698</v>
      </c>
      <c r="AF151" s="433">
        <f t="shared" si="56"/>
        <v>0</v>
      </c>
      <c r="AG151" s="433">
        <f t="shared" si="56"/>
        <v>0</v>
      </c>
      <c r="AH151" s="433">
        <f t="shared" si="56"/>
        <v>0</v>
      </c>
      <c r="AI151" s="433">
        <f t="shared" si="56"/>
        <v>0</v>
      </c>
    </row>
    <row r="152" spans="1:35" x14ac:dyDescent="0.35">
      <c r="I152" s="177"/>
      <c r="J152" s="177"/>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row>
    <row r="153" spans="1:35" x14ac:dyDescent="0.35">
      <c r="D153" s="87" t="s">
        <v>1433</v>
      </c>
      <c r="I153" s="177"/>
      <c r="J153" s="177"/>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row>
    <row r="154" spans="1:35" x14ac:dyDescent="0.35">
      <c r="E154" s="46" t="str">
        <f>E$151</f>
        <v>Discounted project operating costs (original)</v>
      </c>
      <c r="F154" s="46" t="str">
        <f>F$151</f>
        <v>M$, discounted</v>
      </c>
      <c r="I154" s="177">
        <f>I$151</f>
        <v>558.44433366318458</v>
      </c>
      <c r="J154" s="177"/>
      <c r="K154" s="177">
        <f t="shared" ref="K154:AI154" si="57">K$151</f>
        <v>0</v>
      </c>
      <c r="L154" s="177">
        <f t="shared" si="57"/>
        <v>0</v>
      </c>
      <c r="M154" s="177">
        <f t="shared" si="57"/>
        <v>57.472089737648361</v>
      </c>
      <c r="N154" s="177">
        <f t="shared" si="57"/>
        <v>56.708285937306165</v>
      </c>
      <c r="O154" s="177">
        <f t="shared" si="57"/>
        <v>51.552987215732877</v>
      </c>
      <c r="P154" s="177">
        <f t="shared" si="57"/>
        <v>46.866352014302606</v>
      </c>
      <c r="Q154" s="177">
        <f t="shared" si="57"/>
        <v>42.605774558456915</v>
      </c>
      <c r="R154" s="177">
        <f t="shared" si="57"/>
        <v>38.732522325869915</v>
      </c>
      <c r="S154" s="177">
        <f t="shared" si="57"/>
        <v>35.211383932609017</v>
      </c>
      <c r="T154" s="177">
        <f t="shared" si="57"/>
        <v>32.010349029644559</v>
      </c>
      <c r="U154" s="177">
        <f t="shared" si="57"/>
        <v>29.10031729967687</v>
      </c>
      <c r="V154" s="177">
        <f t="shared" si="57"/>
        <v>26.454833908797148</v>
      </c>
      <c r="W154" s="177">
        <f t="shared" si="57"/>
        <v>24.049849007997409</v>
      </c>
      <c r="X154" s="177">
        <f t="shared" si="57"/>
        <v>21.863499098179464</v>
      </c>
      <c r="Y154" s="177">
        <f t="shared" si="57"/>
        <v>19.875908271072234</v>
      </c>
      <c r="Z154" s="177">
        <f t="shared" si="57"/>
        <v>18.069007519156578</v>
      </c>
      <c r="AA154" s="177">
        <f t="shared" si="57"/>
        <v>16.426370471960524</v>
      </c>
      <c r="AB154" s="177">
        <f t="shared" si="57"/>
        <v>14.933064065418657</v>
      </c>
      <c r="AC154" s="177">
        <f t="shared" si="57"/>
        <v>13.575512786744232</v>
      </c>
      <c r="AD154" s="177">
        <f t="shared" si="57"/>
        <v>12.138381809191467</v>
      </c>
      <c r="AE154" s="177">
        <f t="shared" si="57"/>
        <v>0.79784467341958698</v>
      </c>
      <c r="AF154" s="177">
        <f t="shared" si="57"/>
        <v>0</v>
      </c>
      <c r="AG154" s="177">
        <f t="shared" si="57"/>
        <v>0</v>
      </c>
      <c r="AH154" s="177">
        <f t="shared" si="57"/>
        <v>0</v>
      </c>
      <c r="AI154" s="177">
        <f t="shared" si="57"/>
        <v>0</v>
      </c>
    </row>
    <row r="155" spans="1:35" x14ac:dyDescent="0.35">
      <c r="E155" s="46" t="s">
        <v>1435</v>
      </c>
      <c r="F155" s="46" t="s">
        <v>230</v>
      </c>
      <c r="G155" s="177">
        <f>SUM(K154:AI154)</f>
        <v>558.44433366318458</v>
      </c>
      <c r="I155" s="177"/>
      <c r="J155" s="177"/>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row>
    <row r="156" spans="1:35" x14ac:dyDescent="0.35">
      <c r="I156" s="177"/>
      <c r="J156" s="177"/>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row>
    <row r="157" spans="1:35" x14ac:dyDescent="0.35">
      <c r="C157" s="86" t="s">
        <v>396</v>
      </c>
      <c r="I157" s="177"/>
      <c r="J157" s="177"/>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row>
    <row r="158" spans="1:35" x14ac:dyDescent="0.35">
      <c r="I158" s="177"/>
      <c r="J158" s="177"/>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row>
    <row r="159" spans="1:35" x14ac:dyDescent="0.35">
      <c r="D159" s="87" t="s">
        <v>84</v>
      </c>
      <c r="I159" s="177"/>
      <c r="J159" s="177"/>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row>
    <row r="160" spans="1:35" s="158" customFormat="1" x14ac:dyDescent="0.35">
      <c r="A160" s="11"/>
      <c r="B160" s="11"/>
      <c r="C160" s="156"/>
      <c r="D160" s="157"/>
      <c r="E160" s="158" t="str">
        <f>Inputs!E$94</f>
        <v>Total equipment purchases and installation</v>
      </c>
      <c r="F160" s="158" t="str">
        <f>Inputs!F$94</f>
        <v>M$</v>
      </c>
      <c r="G160" s="179">
        <f>Inputs!G$94</f>
        <v>90</v>
      </c>
      <c r="I160" s="179"/>
      <c r="J160" s="179"/>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row>
    <row r="161" spans="1:35" s="158" customFormat="1" x14ac:dyDescent="0.35">
      <c r="A161" s="11"/>
      <c r="B161" s="11"/>
      <c r="C161" s="156"/>
      <c r="D161" s="157"/>
      <c r="E161" s="158" t="str">
        <f>Inputs!E$70</f>
        <v>Pre-production period</v>
      </c>
      <c r="F161" s="158" t="str">
        <f>Inputs!F$70</f>
        <v>years</v>
      </c>
      <c r="G161" s="158">
        <f>Inputs!G$70</f>
        <v>2</v>
      </c>
      <c r="I161" s="179"/>
      <c r="J161" s="179"/>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row>
    <row r="162" spans="1:35" s="158" customFormat="1" x14ac:dyDescent="0.35">
      <c r="A162" s="11"/>
      <c r="B162" s="11"/>
      <c r="C162" s="156"/>
      <c r="D162" s="157"/>
      <c r="E162" s="158" t="str">
        <f>'T&amp;E'!E$14</f>
        <v>Pre-production period flag</v>
      </c>
      <c r="F162" s="158" t="str">
        <f>'T&amp;E'!F$14</f>
        <v>flag</v>
      </c>
      <c r="G162" s="194"/>
      <c r="I162" s="158">
        <f>'T&amp;E'!I$14</f>
        <v>2</v>
      </c>
      <c r="J162" s="179"/>
      <c r="K162" s="158">
        <f>'T&amp;E'!K$14</f>
        <v>1</v>
      </c>
      <c r="L162" s="158">
        <f>'T&amp;E'!L$14</f>
        <v>1</v>
      </c>
      <c r="M162" s="158">
        <f>'T&amp;E'!M$14</f>
        <v>0</v>
      </c>
      <c r="N162" s="158">
        <f>'T&amp;E'!N$14</f>
        <v>0</v>
      </c>
      <c r="O162" s="158">
        <f>'T&amp;E'!O$14</f>
        <v>0</v>
      </c>
      <c r="P162" s="158">
        <f>'T&amp;E'!P$14</f>
        <v>0</v>
      </c>
      <c r="Q162" s="158">
        <f>'T&amp;E'!Q$14</f>
        <v>0</v>
      </c>
      <c r="R162" s="158">
        <f>'T&amp;E'!R$14</f>
        <v>0</v>
      </c>
      <c r="S162" s="158">
        <f>'T&amp;E'!S$14</f>
        <v>0</v>
      </c>
      <c r="T162" s="158">
        <f>'T&amp;E'!T$14</f>
        <v>0</v>
      </c>
      <c r="U162" s="158">
        <f>'T&amp;E'!U$14</f>
        <v>0</v>
      </c>
      <c r="V162" s="158">
        <f>'T&amp;E'!V$14</f>
        <v>0</v>
      </c>
      <c r="W162" s="158">
        <f>'T&amp;E'!W$14</f>
        <v>0</v>
      </c>
      <c r="X162" s="158">
        <f>'T&amp;E'!X$14</f>
        <v>0</v>
      </c>
      <c r="Y162" s="158">
        <f>'T&amp;E'!Y$14</f>
        <v>0</v>
      </c>
      <c r="Z162" s="158">
        <f>'T&amp;E'!Z$14</f>
        <v>0</v>
      </c>
      <c r="AA162" s="158">
        <f>'T&amp;E'!AA$14</f>
        <v>0</v>
      </c>
      <c r="AB162" s="158">
        <f>'T&amp;E'!AB$14</f>
        <v>0</v>
      </c>
      <c r="AC162" s="158">
        <f>'T&amp;E'!AC$14</f>
        <v>0</v>
      </c>
      <c r="AD162" s="158">
        <f>'T&amp;E'!AD$14</f>
        <v>0</v>
      </c>
      <c r="AE162" s="158">
        <f>'T&amp;E'!AE$14</f>
        <v>0</v>
      </c>
      <c r="AF162" s="158">
        <f>'T&amp;E'!AF$14</f>
        <v>0</v>
      </c>
      <c r="AG162" s="158">
        <f>'T&amp;E'!AG$14</f>
        <v>0</v>
      </c>
      <c r="AH162" s="158">
        <f>'T&amp;E'!AH$14</f>
        <v>0</v>
      </c>
      <c r="AI162" s="158">
        <f>'T&amp;E'!AI$14</f>
        <v>0</v>
      </c>
    </row>
    <row r="163" spans="1:35" x14ac:dyDescent="0.35">
      <c r="E163" s="46" t="s">
        <v>597</v>
      </c>
      <c r="F163" s="46" t="s">
        <v>88</v>
      </c>
      <c r="I163" s="177">
        <f>SUM(K163:AI163)</f>
        <v>90</v>
      </c>
      <c r="J163" s="177"/>
      <c r="K163" s="178">
        <f t="shared" ref="K163:AI163" si="58">$G160/$G161*K162</f>
        <v>45</v>
      </c>
      <c r="L163" s="178">
        <f t="shared" si="58"/>
        <v>45</v>
      </c>
      <c r="M163" s="178">
        <f t="shared" si="58"/>
        <v>0</v>
      </c>
      <c r="N163" s="178">
        <f t="shared" si="58"/>
        <v>0</v>
      </c>
      <c r="O163" s="178">
        <f t="shared" si="58"/>
        <v>0</v>
      </c>
      <c r="P163" s="178">
        <f t="shared" si="58"/>
        <v>0</v>
      </c>
      <c r="Q163" s="178">
        <f t="shared" si="58"/>
        <v>0</v>
      </c>
      <c r="R163" s="178">
        <f t="shared" si="58"/>
        <v>0</v>
      </c>
      <c r="S163" s="178">
        <f t="shared" si="58"/>
        <v>0</v>
      </c>
      <c r="T163" s="178">
        <f t="shared" si="58"/>
        <v>0</v>
      </c>
      <c r="U163" s="178">
        <f t="shared" si="58"/>
        <v>0</v>
      </c>
      <c r="V163" s="178">
        <f t="shared" si="58"/>
        <v>0</v>
      </c>
      <c r="W163" s="178">
        <f t="shared" si="58"/>
        <v>0</v>
      </c>
      <c r="X163" s="178">
        <f t="shared" si="58"/>
        <v>0</v>
      </c>
      <c r="Y163" s="178">
        <f t="shared" si="58"/>
        <v>0</v>
      </c>
      <c r="Z163" s="178">
        <f t="shared" si="58"/>
        <v>0</v>
      </c>
      <c r="AA163" s="178">
        <f t="shared" si="58"/>
        <v>0</v>
      </c>
      <c r="AB163" s="178">
        <f t="shared" si="58"/>
        <v>0</v>
      </c>
      <c r="AC163" s="178">
        <f t="shared" si="58"/>
        <v>0</v>
      </c>
      <c r="AD163" s="178">
        <f t="shared" si="58"/>
        <v>0</v>
      </c>
      <c r="AE163" s="178">
        <f t="shared" si="58"/>
        <v>0</v>
      </c>
      <c r="AF163" s="178">
        <f t="shared" si="58"/>
        <v>0</v>
      </c>
      <c r="AG163" s="178">
        <f t="shared" si="58"/>
        <v>0</v>
      </c>
      <c r="AH163" s="178">
        <f t="shared" si="58"/>
        <v>0</v>
      </c>
      <c r="AI163" s="178">
        <f t="shared" si="58"/>
        <v>0</v>
      </c>
    </row>
    <row r="164" spans="1:35" x14ac:dyDescent="0.35">
      <c r="I164" s="177"/>
      <c r="J164" s="177"/>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c r="AH164" s="178"/>
      <c r="AI164" s="178"/>
    </row>
    <row r="165" spans="1:35" x14ac:dyDescent="0.35">
      <c r="D165" s="87" t="s">
        <v>85</v>
      </c>
      <c r="I165" s="177"/>
      <c r="J165" s="177"/>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c r="AH165" s="178"/>
      <c r="AI165" s="178"/>
    </row>
    <row r="166" spans="1:35" s="158" customFormat="1" x14ac:dyDescent="0.35">
      <c r="A166" s="11"/>
      <c r="B166" s="11"/>
      <c r="C166" s="156"/>
      <c r="D166" s="157"/>
      <c r="E166" s="158" t="str">
        <f>Inputs!E$95</f>
        <v>Total pre-production and site preparation</v>
      </c>
      <c r="F166" s="158" t="str">
        <f>Inputs!F$95</f>
        <v>M$</v>
      </c>
      <c r="G166" s="179">
        <f>Inputs!G$95</f>
        <v>5</v>
      </c>
      <c r="I166" s="179"/>
      <c r="J166" s="179"/>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row>
    <row r="167" spans="1:35" s="158" customFormat="1" x14ac:dyDescent="0.35">
      <c r="A167" s="11"/>
      <c r="B167" s="11"/>
      <c r="C167" s="156"/>
      <c r="D167" s="157"/>
      <c r="E167" s="158" t="str">
        <f>Inputs!E$70</f>
        <v>Pre-production period</v>
      </c>
      <c r="F167" s="158" t="str">
        <f>Inputs!F$70</f>
        <v>years</v>
      </c>
      <c r="G167" s="158">
        <f>Inputs!G$70</f>
        <v>2</v>
      </c>
      <c r="I167" s="179"/>
      <c r="J167" s="179"/>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row>
    <row r="168" spans="1:35" s="158" customFormat="1" x14ac:dyDescent="0.35">
      <c r="A168" s="11"/>
      <c r="B168" s="11"/>
      <c r="C168" s="156"/>
      <c r="D168" s="157"/>
      <c r="E168" s="158" t="str">
        <f>'T&amp;E'!E$14</f>
        <v>Pre-production period flag</v>
      </c>
      <c r="F168" s="158" t="str">
        <f>'T&amp;E'!F$14</f>
        <v>flag</v>
      </c>
      <c r="G168" s="194"/>
      <c r="I168" s="158">
        <f>'T&amp;E'!I$14</f>
        <v>2</v>
      </c>
      <c r="J168" s="179"/>
      <c r="K168" s="158">
        <f>'T&amp;E'!K$14</f>
        <v>1</v>
      </c>
      <c r="L168" s="158">
        <f>'T&amp;E'!L$14</f>
        <v>1</v>
      </c>
      <c r="M168" s="158">
        <f>'T&amp;E'!M$14</f>
        <v>0</v>
      </c>
      <c r="N168" s="158">
        <f>'T&amp;E'!N$14</f>
        <v>0</v>
      </c>
      <c r="O168" s="158">
        <f>'T&amp;E'!O$14</f>
        <v>0</v>
      </c>
      <c r="P168" s="158">
        <f>'T&amp;E'!P$14</f>
        <v>0</v>
      </c>
      <c r="Q168" s="158">
        <f>'T&amp;E'!Q$14</f>
        <v>0</v>
      </c>
      <c r="R168" s="158">
        <f>'T&amp;E'!R$14</f>
        <v>0</v>
      </c>
      <c r="S168" s="158">
        <f>'T&amp;E'!S$14</f>
        <v>0</v>
      </c>
      <c r="T168" s="158">
        <f>'T&amp;E'!T$14</f>
        <v>0</v>
      </c>
      <c r="U168" s="158">
        <f>'T&amp;E'!U$14</f>
        <v>0</v>
      </c>
      <c r="V168" s="158">
        <f>'T&amp;E'!V$14</f>
        <v>0</v>
      </c>
      <c r="W168" s="158">
        <f>'T&amp;E'!W$14</f>
        <v>0</v>
      </c>
      <c r="X168" s="158">
        <f>'T&amp;E'!X$14</f>
        <v>0</v>
      </c>
      <c r="Y168" s="158">
        <f>'T&amp;E'!Y$14</f>
        <v>0</v>
      </c>
      <c r="Z168" s="158">
        <f>'T&amp;E'!Z$14</f>
        <v>0</v>
      </c>
      <c r="AA168" s="158">
        <f>'T&amp;E'!AA$14</f>
        <v>0</v>
      </c>
      <c r="AB168" s="158">
        <f>'T&amp;E'!AB$14</f>
        <v>0</v>
      </c>
      <c r="AC168" s="158">
        <f>'T&amp;E'!AC$14</f>
        <v>0</v>
      </c>
      <c r="AD168" s="158">
        <f>'T&amp;E'!AD$14</f>
        <v>0</v>
      </c>
      <c r="AE168" s="158">
        <f>'T&amp;E'!AE$14</f>
        <v>0</v>
      </c>
      <c r="AF168" s="158">
        <f>'T&amp;E'!AF$14</f>
        <v>0</v>
      </c>
      <c r="AG168" s="158">
        <f>'T&amp;E'!AG$14</f>
        <v>0</v>
      </c>
      <c r="AH168" s="158">
        <f>'T&amp;E'!AH$14</f>
        <v>0</v>
      </c>
      <c r="AI168" s="158">
        <f>'T&amp;E'!AI$14</f>
        <v>0</v>
      </c>
    </row>
    <row r="169" spans="1:35" x14ac:dyDescent="0.35">
      <c r="E169" s="46" t="s">
        <v>598</v>
      </c>
      <c r="F169" s="46" t="s">
        <v>88</v>
      </c>
      <c r="I169" s="177">
        <f>SUM(K169:AI169)</f>
        <v>5</v>
      </c>
      <c r="J169" s="177"/>
      <c r="K169" s="178">
        <f t="shared" ref="K169:AI169" si="59">$G166/$G167*K168</f>
        <v>2.5</v>
      </c>
      <c r="L169" s="178">
        <f t="shared" si="59"/>
        <v>2.5</v>
      </c>
      <c r="M169" s="178">
        <f t="shared" si="59"/>
        <v>0</v>
      </c>
      <c r="N169" s="178">
        <f t="shared" si="59"/>
        <v>0</v>
      </c>
      <c r="O169" s="178">
        <f t="shared" si="59"/>
        <v>0</v>
      </c>
      <c r="P169" s="178">
        <f t="shared" si="59"/>
        <v>0</v>
      </c>
      <c r="Q169" s="178">
        <f t="shared" si="59"/>
        <v>0</v>
      </c>
      <c r="R169" s="178">
        <f t="shared" si="59"/>
        <v>0</v>
      </c>
      <c r="S169" s="178">
        <f t="shared" si="59"/>
        <v>0</v>
      </c>
      <c r="T169" s="178">
        <f t="shared" si="59"/>
        <v>0</v>
      </c>
      <c r="U169" s="178">
        <f t="shared" si="59"/>
        <v>0</v>
      </c>
      <c r="V169" s="178">
        <f t="shared" si="59"/>
        <v>0</v>
      </c>
      <c r="W169" s="178">
        <f t="shared" si="59"/>
        <v>0</v>
      </c>
      <c r="X169" s="178">
        <f t="shared" si="59"/>
        <v>0</v>
      </c>
      <c r="Y169" s="178">
        <f t="shared" si="59"/>
        <v>0</v>
      </c>
      <c r="Z169" s="178">
        <f t="shared" si="59"/>
        <v>0</v>
      </c>
      <c r="AA169" s="178">
        <f t="shared" si="59"/>
        <v>0</v>
      </c>
      <c r="AB169" s="178">
        <f t="shared" si="59"/>
        <v>0</v>
      </c>
      <c r="AC169" s="178">
        <f t="shared" si="59"/>
        <v>0</v>
      </c>
      <c r="AD169" s="178">
        <f t="shared" si="59"/>
        <v>0</v>
      </c>
      <c r="AE169" s="178">
        <f t="shared" si="59"/>
        <v>0</v>
      </c>
      <c r="AF169" s="178">
        <f t="shared" si="59"/>
        <v>0</v>
      </c>
      <c r="AG169" s="178">
        <f t="shared" si="59"/>
        <v>0</v>
      </c>
      <c r="AH169" s="178">
        <f t="shared" si="59"/>
        <v>0</v>
      </c>
      <c r="AI169" s="178">
        <f t="shared" si="59"/>
        <v>0</v>
      </c>
    </row>
    <row r="170" spans="1:35" x14ac:dyDescent="0.35">
      <c r="I170" s="177"/>
      <c r="J170" s="177"/>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c r="AH170" s="178"/>
      <c r="AI170" s="178"/>
    </row>
    <row r="171" spans="1:35" x14ac:dyDescent="0.35">
      <c r="D171" s="87" t="s">
        <v>86</v>
      </c>
      <c r="I171" s="177"/>
      <c r="J171" s="177"/>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c r="AH171" s="178"/>
      <c r="AI171" s="178"/>
    </row>
    <row r="172" spans="1:35" s="158" customFormat="1" x14ac:dyDescent="0.35">
      <c r="A172" s="11"/>
      <c r="B172" s="11"/>
      <c r="C172" s="156"/>
      <c r="D172" s="157"/>
      <c r="E172" s="158" t="str">
        <f>Inputs!E$96</f>
        <v>Total facilities and buildings</v>
      </c>
      <c r="F172" s="158" t="str">
        <f>Inputs!F$96</f>
        <v>M$</v>
      </c>
      <c r="G172" s="179">
        <f>Inputs!G$96</f>
        <v>30</v>
      </c>
      <c r="I172" s="179"/>
      <c r="J172" s="179"/>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row>
    <row r="173" spans="1:35" s="158" customFormat="1" x14ac:dyDescent="0.35">
      <c r="A173" s="11"/>
      <c r="B173" s="11"/>
      <c r="C173" s="156"/>
      <c r="D173" s="157"/>
      <c r="E173" s="158" t="str">
        <f>Inputs!E$70</f>
        <v>Pre-production period</v>
      </c>
      <c r="F173" s="158" t="str">
        <f>Inputs!F$70</f>
        <v>years</v>
      </c>
      <c r="G173" s="158">
        <f>Inputs!G$70</f>
        <v>2</v>
      </c>
      <c r="I173" s="179"/>
      <c r="J173" s="179"/>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row>
    <row r="174" spans="1:35" s="158" customFormat="1" x14ac:dyDescent="0.35">
      <c r="A174" s="11"/>
      <c r="B174" s="11"/>
      <c r="C174" s="156"/>
      <c r="D174" s="157"/>
      <c r="E174" s="158" t="str">
        <f>'T&amp;E'!E$14</f>
        <v>Pre-production period flag</v>
      </c>
      <c r="F174" s="158" t="str">
        <f>'T&amp;E'!F$14</f>
        <v>flag</v>
      </c>
      <c r="G174" s="194"/>
      <c r="I174" s="158">
        <f>'T&amp;E'!I$14</f>
        <v>2</v>
      </c>
      <c r="J174" s="179"/>
      <c r="K174" s="158">
        <f>'T&amp;E'!K$14</f>
        <v>1</v>
      </c>
      <c r="L174" s="158">
        <f>'T&amp;E'!L$14</f>
        <v>1</v>
      </c>
      <c r="M174" s="158">
        <f>'T&amp;E'!M$14</f>
        <v>0</v>
      </c>
      <c r="N174" s="158">
        <f>'T&amp;E'!N$14</f>
        <v>0</v>
      </c>
      <c r="O174" s="158">
        <f>'T&amp;E'!O$14</f>
        <v>0</v>
      </c>
      <c r="P174" s="158">
        <f>'T&amp;E'!P$14</f>
        <v>0</v>
      </c>
      <c r="Q174" s="158">
        <f>'T&amp;E'!Q$14</f>
        <v>0</v>
      </c>
      <c r="R174" s="158">
        <f>'T&amp;E'!R$14</f>
        <v>0</v>
      </c>
      <c r="S174" s="158">
        <f>'T&amp;E'!S$14</f>
        <v>0</v>
      </c>
      <c r="T174" s="158">
        <f>'T&amp;E'!T$14</f>
        <v>0</v>
      </c>
      <c r="U174" s="158">
        <f>'T&amp;E'!U$14</f>
        <v>0</v>
      </c>
      <c r="V174" s="158">
        <f>'T&amp;E'!V$14</f>
        <v>0</v>
      </c>
      <c r="W174" s="158">
        <f>'T&amp;E'!W$14</f>
        <v>0</v>
      </c>
      <c r="X174" s="158">
        <f>'T&amp;E'!X$14</f>
        <v>0</v>
      </c>
      <c r="Y174" s="158">
        <f>'T&amp;E'!Y$14</f>
        <v>0</v>
      </c>
      <c r="Z174" s="158">
        <f>'T&amp;E'!Z$14</f>
        <v>0</v>
      </c>
      <c r="AA174" s="158">
        <f>'T&amp;E'!AA$14</f>
        <v>0</v>
      </c>
      <c r="AB174" s="158">
        <f>'T&amp;E'!AB$14</f>
        <v>0</v>
      </c>
      <c r="AC174" s="158">
        <f>'T&amp;E'!AC$14</f>
        <v>0</v>
      </c>
      <c r="AD174" s="158">
        <f>'T&amp;E'!AD$14</f>
        <v>0</v>
      </c>
      <c r="AE174" s="158">
        <f>'T&amp;E'!AE$14</f>
        <v>0</v>
      </c>
      <c r="AF174" s="158">
        <f>'T&amp;E'!AF$14</f>
        <v>0</v>
      </c>
      <c r="AG174" s="158">
        <f>'T&amp;E'!AG$14</f>
        <v>0</v>
      </c>
      <c r="AH174" s="158">
        <f>'T&amp;E'!AH$14</f>
        <v>0</v>
      </c>
      <c r="AI174" s="158">
        <f>'T&amp;E'!AI$14</f>
        <v>0</v>
      </c>
    </row>
    <row r="175" spans="1:35" x14ac:dyDescent="0.35">
      <c r="E175" s="46" t="s">
        <v>599</v>
      </c>
      <c r="F175" s="46" t="s">
        <v>88</v>
      </c>
      <c r="I175" s="177">
        <f>SUM(K175:AI175)</f>
        <v>30</v>
      </c>
      <c r="J175" s="177"/>
      <c r="K175" s="178">
        <f t="shared" ref="K175:AI175" si="60">$G172/$G173*K174</f>
        <v>15</v>
      </c>
      <c r="L175" s="178">
        <f t="shared" si="60"/>
        <v>15</v>
      </c>
      <c r="M175" s="178">
        <f t="shared" si="60"/>
        <v>0</v>
      </c>
      <c r="N175" s="178">
        <f t="shared" si="60"/>
        <v>0</v>
      </c>
      <c r="O175" s="178">
        <f t="shared" si="60"/>
        <v>0</v>
      </c>
      <c r="P175" s="178">
        <f t="shared" si="60"/>
        <v>0</v>
      </c>
      <c r="Q175" s="178">
        <f t="shared" si="60"/>
        <v>0</v>
      </c>
      <c r="R175" s="178">
        <f t="shared" si="60"/>
        <v>0</v>
      </c>
      <c r="S175" s="178">
        <f t="shared" si="60"/>
        <v>0</v>
      </c>
      <c r="T175" s="178">
        <f t="shared" si="60"/>
        <v>0</v>
      </c>
      <c r="U175" s="178">
        <f t="shared" si="60"/>
        <v>0</v>
      </c>
      <c r="V175" s="178">
        <f t="shared" si="60"/>
        <v>0</v>
      </c>
      <c r="W175" s="178">
        <f t="shared" si="60"/>
        <v>0</v>
      </c>
      <c r="X175" s="178">
        <f t="shared" si="60"/>
        <v>0</v>
      </c>
      <c r="Y175" s="178">
        <f t="shared" si="60"/>
        <v>0</v>
      </c>
      <c r="Z175" s="178">
        <f t="shared" si="60"/>
        <v>0</v>
      </c>
      <c r="AA175" s="178">
        <f t="shared" si="60"/>
        <v>0</v>
      </c>
      <c r="AB175" s="178">
        <f t="shared" si="60"/>
        <v>0</v>
      </c>
      <c r="AC175" s="178">
        <f t="shared" si="60"/>
        <v>0</v>
      </c>
      <c r="AD175" s="178">
        <f t="shared" si="60"/>
        <v>0</v>
      </c>
      <c r="AE175" s="178">
        <f t="shared" si="60"/>
        <v>0</v>
      </c>
      <c r="AF175" s="178">
        <f t="shared" si="60"/>
        <v>0</v>
      </c>
      <c r="AG175" s="178">
        <f t="shared" si="60"/>
        <v>0</v>
      </c>
      <c r="AH175" s="178">
        <f t="shared" si="60"/>
        <v>0</v>
      </c>
      <c r="AI175" s="178">
        <f t="shared" si="60"/>
        <v>0</v>
      </c>
    </row>
    <row r="176" spans="1:35" x14ac:dyDescent="0.35">
      <c r="I176" s="177"/>
      <c r="J176" s="177"/>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c r="AH176" s="178"/>
      <c r="AI176" s="178"/>
    </row>
    <row r="177" spans="1:35" x14ac:dyDescent="0.35">
      <c r="D177" s="87" t="s">
        <v>140</v>
      </c>
      <c r="I177" s="177"/>
      <c r="J177" s="177"/>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c r="AH177" s="178"/>
      <c r="AI177" s="178"/>
    </row>
    <row r="178" spans="1:35" s="158" customFormat="1" x14ac:dyDescent="0.35">
      <c r="A178" s="11"/>
      <c r="B178" s="11"/>
      <c r="C178" s="156"/>
      <c r="D178" s="157"/>
      <c r="E178" s="158" t="str">
        <f>Inputs!E$97</f>
        <v>Total engineering and management</v>
      </c>
      <c r="F178" s="158" t="str">
        <f>Inputs!F$97</f>
        <v>M$</v>
      </c>
      <c r="G178" s="179">
        <f>Inputs!G$97</f>
        <v>20</v>
      </c>
      <c r="I178" s="179"/>
      <c r="J178" s="179"/>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row>
    <row r="179" spans="1:35" s="158" customFormat="1" x14ac:dyDescent="0.35">
      <c r="A179" s="11"/>
      <c r="B179" s="11"/>
      <c r="C179" s="156"/>
      <c r="D179" s="157"/>
      <c r="E179" s="158" t="str">
        <f>Inputs!E$70</f>
        <v>Pre-production period</v>
      </c>
      <c r="F179" s="158" t="str">
        <f>Inputs!F$70</f>
        <v>years</v>
      </c>
      <c r="G179" s="158">
        <f>Inputs!G$70</f>
        <v>2</v>
      </c>
      <c r="I179" s="179"/>
      <c r="J179" s="179"/>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row>
    <row r="180" spans="1:35" s="158" customFormat="1" x14ac:dyDescent="0.35">
      <c r="A180" s="11"/>
      <c r="B180" s="11"/>
      <c r="C180" s="156"/>
      <c r="D180" s="157"/>
      <c r="E180" s="158" t="str">
        <f>'T&amp;E'!E$14</f>
        <v>Pre-production period flag</v>
      </c>
      <c r="F180" s="158" t="str">
        <f>'T&amp;E'!F$14</f>
        <v>flag</v>
      </c>
      <c r="G180" s="194"/>
      <c r="I180" s="158">
        <f>'T&amp;E'!I$14</f>
        <v>2</v>
      </c>
      <c r="J180" s="179"/>
      <c r="K180" s="158">
        <f>'T&amp;E'!K$14</f>
        <v>1</v>
      </c>
      <c r="L180" s="158">
        <f>'T&amp;E'!L$14</f>
        <v>1</v>
      </c>
      <c r="M180" s="158">
        <f>'T&amp;E'!M$14</f>
        <v>0</v>
      </c>
      <c r="N180" s="158">
        <f>'T&amp;E'!N$14</f>
        <v>0</v>
      </c>
      <c r="O180" s="158">
        <f>'T&amp;E'!O$14</f>
        <v>0</v>
      </c>
      <c r="P180" s="158">
        <f>'T&amp;E'!P$14</f>
        <v>0</v>
      </c>
      <c r="Q180" s="158">
        <f>'T&amp;E'!Q$14</f>
        <v>0</v>
      </c>
      <c r="R180" s="158">
        <f>'T&amp;E'!R$14</f>
        <v>0</v>
      </c>
      <c r="S180" s="158">
        <f>'T&amp;E'!S$14</f>
        <v>0</v>
      </c>
      <c r="T180" s="158">
        <f>'T&amp;E'!T$14</f>
        <v>0</v>
      </c>
      <c r="U180" s="158">
        <f>'T&amp;E'!U$14</f>
        <v>0</v>
      </c>
      <c r="V180" s="158">
        <f>'T&amp;E'!V$14</f>
        <v>0</v>
      </c>
      <c r="W180" s="158">
        <f>'T&amp;E'!W$14</f>
        <v>0</v>
      </c>
      <c r="X180" s="158">
        <f>'T&amp;E'!X$14</f>
        <v>0</v>
      </c>
      <c r="Y180" s="158">
        <f>'T&amp;E'!Y$14</f>
        <v>0</v>
      </c>
      <c r="Z180" s="158">
        <f>'T&amp;E'!Z$14</f>
        <v>0</v>
      </c>
      <c r="AA180" s="158">
        <f>'T&amp;E'!AA$14</f>
        <v>0</v>
      </c>
      <c r="AB180" s="158">
        <f>'T&amp;E'!AB$14</f>
        <v>0</v>
      </c>
      <c r="AC180" s="158">
        <f>'T&amp;E'!AC$14</f>
        <v>0</v>
      </c>
      <c r="AD180" s="158">
        <f>'T&amp;E'!AD$14</f>
        <v>0</v>
      </c>
      <c r="AE180" s="158">
        <f>'T&amp;E'!AE$14</f>
        <v>0</v>
      </c>
      <c r="AF180" s="158">
        <f>'T&amp;E'!AF$14</f>
        <v>0</v>
      </c>
      <c r="AG180" s="158">
        <f>'T&amp;E'!AG$14</f>
        <v>0</v>
      </c>
      <c r="AH180" s="158">
        <f>'T&amp;E'!AH$14</f>
        <v>0</v>
      </c>
      <c r="AI180" s="158">
        <f>'T&amp;E'!AI$14</f>
        <v>0</v>
      </c>
    </row>
    <row r="181" spans="1:35" x14ac:dyDescent="0.35">
      <c r="E181" s="46" t="s">
        <v>600</v>
      </c>
      <c r="F181" s="46" t="s">
        <v>88</v>
      </c>
      <c r="I181" s="177">
        <f>SUM(K181:AI181)</f>
        <v>20</v>
      </c>
      <c r="J181" s="177"/>
      <c r="K181" s="178">
        <f t="shared" ref="K181:AI181" si="61">$G178/$G179*K180</f>
        <v>10</v>
      </c>
      <c r="L181" s="178">
        <f t="shared" si="61"/>
        <v>10</v>
      </c>
      <c r="M181" s="178">
        <f t="shared" si="61"/>
        <v>0</v>
      </c>
      <c r="N181" s="178">
        <f t="shared" si="61"/>
        <v>0</v>
      </c>
      <c r="O181" s="178">
        <f t="shared" si="61"/>
        <v>0</v>
      </c>
      <c r="P181" s="178">
        <f t="shared" si="61"/>
        <v>0</v>
      </c>
      <c r="Q181" s="178">
        <f t="shared" si="61"/>
        <v>0</v>
      </c>
      <c r="R181" s="178">
        <f t="shared" si="61"/>
        <v>0</v>
      </c>
      <c r="S181" s="178">
        <f t="shared" si="61"/>
        <v>0</v>
      </c>
      <c r="T181" s="178">
        <f t="shared" si="61"/>
        <v>0</v>
      </c>
      <c r="U181" s="178">
        <f t="shared" si="61"/>
        <v>0</v>
      </c>
      <c r="V181" s="178">
        <f t="shared" si="61"/>
        <v>0</v>
      </c>
      <c r="W181" s="178">
        <f t="shared" si="61"/>
        <v>0</v>
      </c>
      <c r="X181" s="178">
        <f t="shared" si="61"/>
        <v>0</v>
      </c>
      <c r="Y181" s="178">
        <f t="shared" si="61"/>
        <v>0</v>
      </c>
      <c r="Z181" s="178">
        <f t="shared" si="61"/>
        <v>0</v>
      </c>
      <c r="AA181" s="178">
        <f t="shared" si="61"/>
        <v>0</v>
      </c>
      <c r="AB181" s="178">
        <f t="shared" si="61"/>
        <v>0</v>
      </c>
      <c r="AC181" s="178">
        <f t="shared" si="61"/>
        <v>0</v>
      </c>
      <c r="AD181" s="178">
        <f t="shared" si="61"/>
        <v>0</v>
      </c>
      <c r="AE181" s="178">
        <f t="shared" si="61"/>
        <v>0</v>
      </c>
      <c r="AF181" s="178">
        <f t="shared" si="61"/>
        <v>0</v>
      </c>
      <c r="AG181" s="178">
        <f t="shared" si="61"/>
        <v>0</v>
      </c>
      <c r="AH181" s="178">
        <f t="shared" si="61"/>
        <v>0</v>
      </c>
      <c r="AI181" s="178">
        <f t="shared" si="61"/>
        <v>0</v>
      </c>
    </row>
    <row r="182" spans="1:35" x14ac:dyDescent="0.35">
      <c r="I182" s="177"/>
      <c r="J182" s="177"/>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c r="AH182" s="178"/>
      <c r="AI182" s="178"/>
    </row>
    <row r="183" spans="1:35" x14ac:dyDescent="0.35">
      <c r="D183" s="87" t="s">
        <v>87</v>
      </c>
      <c r="I183" s="177"/>
      <c r="J183" s="177"/>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c r="AH183" s="178"/>
      <c r="AI183" s="178"/>
    </row>
    <row r="184" spans="1:35" s="158" customFormat="1" x14ac:dyDescent="0.35">
      <c r="A184" s="11"/>
      <c r="B184" s="11"/>
      <c r="C184" s="156"/>
      <c r="D184" s="157"/>
      <c r="E184" s="158" t="str">
        <f>Inputs!E$98</f>
        <v>Total tailings facility</v>
      </c>
      <c r="F184" s="158" t="str">
        <f>Inputs!F$98</f>
        <v>M$</v>
      </c>
      <c r="G184" s="179">
        <f>Inputs!G$98</f>
        <v>15</v>
      </c>
      <c r="I184" s="179"/>
      <c r="J184" s="179"/>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row>
    <row r="185" spans="1:35" s="158" customFormat="1" x14ac:dyDescent="0.35">
      <c r="A185" s="11"/>
      <c r="B185" s="11"/>
      <c r="C185" s="156"/>
      <c r="D185" s="157"/>
      <c r="E185" s="158" t="str">
        <f>Inputs!E$70</f>
        <v>Pre-production period</v>
      </c>
      <c r="F185" s="158" t="str">
        <f>Inputs!F$70</f>
        <v>years</v>
      </c>
      <c r="G185" s="158">
        <f>Inputs!G$70</f>
        <v>2</v>
      </c>
      <c r="I185" s="179"/>
      <c r="J185" s="179"/>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row>
    <row r="186" spans="1:35" s="158" customFormat="1" x14ac:dyDescent="0.35">
      <c r="A186" s="11"/>
      <c r="B186" s="11"/>
      <c r="C186" s="156"/>
      <c r="D186" s="157"/>
      <c r="E186" s="158" t="str">
        <f>'T&amp;E'!E$14</f>
        <v>Pre-production period flag</v>
      </c>
      <c r="F186" s="158" t="str">
        <f>'T&amp;E'!F$14</f>
        <v>flag</v>
      </c>
      <c r="G186" s="194"/>
      <c r="I186" s="158">
        <f>'T&amp;E'!I$14</f>
        <v>2</v>
      </c>
      <c r="J186" s="179"/>
      <c r="K186" s="158">
        <f>'T&amp;E'!K$14</f>
        <v>1</v>
      </c>
      <c r="L186" s="158">
        <f>'T&amp;E'!L$14</f>
        <v>1</v>
      </c>
      <c r="M186" s="158">
        <f>'T&amp;E'!M$14</f>
        <v>0</v>
      </c>
      <c r="N186" s="158">
        <f>'T&amp;E'!N$14</f>
        <v>0</v>
      </c>
      <c r="O186" s="158">
        <f>'T&amp;E'!O$14</f>
        <v>0</v>
      </c>
      <c r="P186" s="158">
        <f>'T&amp;E'!P$14</f>
        <v>0</v>
      </c>
      <c r="Q186" s="158">
        <f>'T&amp;E'!Q$14</f>
        <v>0</v>
      </c>
      <c r="R186" s="158">
        <f>'T&amp;E'!R$14</f>
        <v>0</v>
      </c>
      <c r="S186" s="158">
        <f>'T&amp;E'!S$14</f>
        <v>0</v>
      </c>
      <c r="T186" s="158">
        <f>'T&amp;E'!T$14</f>
        <v>0</v>
      </c>
      <c r="U186" s="158">
        <f>'T&amp;E'!U$14</f>
        <v>0</v>
      </c>
      <c r="V186" s="158">
        <f>'T&amp;E'!V$14</f>
        <v>0</v>
      </c>
      <c r="W186" s="158">
        <f>'T&amp;E'!W$14</f>
        <v>0</v>
      </c>
      <c r="X186" s="158">
        <f>'T&amp;E'!X$14</f>
        <v>0</v>
      </c>
      <c r="Y186" s="158">
        <f>'T&amp;E'!Y$14</f>
        <v>0</v>
      </c>
      <c r="Z186" s="158">
        <f>'T&amp;E'!Z$14</f>
        <v>0</v>
      </c>
      <c r="AA186" s="158">
        <f>'T&amp;E'!AA$14</f>
        <v>0</v>
      </c>
      <c r="AB186" s="158">
        <f>'T&amp;E'!AB$14</f>
        <v>0</v>
      </c>
      <c r="AC186" s="158">
        <f>'T&amp;E'!AC$14</f>
        <v>0</v>
      </c>
      <c r="AD186" s="158">
        <f>'T&amp;E'!AD$14</f>
        <v>0</v>
      </c>
      <c r="AE186" s="158">
        <f>'T&amp;E'!AE$14</f>
        <v>0</v>
      </c>
      <c r="AF186" s="158">
        <f>'T&amp;E'!AF$14</f>
        <v>0</v>
      </c>
      <c r="AG186" s="158">
        <f>'T&amp;E'!AG$14</f>
        <v>0</v>
      </c>
      <c r="AH186" s="158">
        <f>'T&amp;E'!AH$14</f>
        <v>0</v>
      </c>
      <c r="AI186" s="158">
        <f>'T&amp;E'!AI$14</f>
        <v>0</v>
      </c>
    </row>
    <row r="187" spans="1:35" x14ac:dyDescent="0.35">
      <c r="E187" s="46" t="s">
        <v>601</v>
      </c>
      <c r="F187" s="46" t="s">
        <v>88</v>
      </c>
      <c r="I187" s="177">
        <f>SUM(K187:AI187)</f>
        <v>15</v>
      </c>
      <c r="J187" s="177"/>
      <c r="K187" s="178">
        <f t="shared" ref="K187:AI187" si="62">$G184/$G185*K186</f>
        <v>7.5</v>
      </c>
      <c r="L187" s="178">
        <f t="shared" si="62"/>
        <v>7.5</v>
      </c>
      <c r="M187" s="178">
        <f t="shared" si="62"/>
        <v>0</v>
      </c>
      <c r="N187" s="178">
        <f t="shared" si="62"/>
        <v>0</v>
      </c>
      <c r="O187" s="178">
        <f t="shared" si="62"/>
        <v>0</v>
      </c>
      <c r="P187" s="178">
        <f t="shared" si="62"/>
        <v>0</v>
      </c>
      <c r="Q187" s="178">
        <f t="shared" si="62"/>
        <v>0</v>
      </c>
      <c r="R187" s="178">
        <f t="shared" si="62"/>
        <v>0</v>
      </c>
      <c r="S187" s="178">
        <f t="shared" si="62"/>
        <v>0</v>
      </c>
      <c r="T187" s="178">
        <f t="shared" si="62"/>
        <v>0</v>
      </c>
      <c r="U187" s="178">
        <f t="shared" si="62"/>
        <v>0</v>
      </c>
      <c r="V187" s="178">
        <f t="shared" si="62"/>
        <v>0</v>
      </c>
      <c r="W187" s="178">
        <f t="shared" si="62"/>
        <v>0</v>
      </c>
      <c r="X187" s="178">
        <f t="shared" si="62"/>
        <v>0</v>
      </c>
      <c r="Y187" s="178">
        <f t="shared" si="62"/>
        <v>0</v>
      </c>
      <c r="Z187" s="178">
        <f t="shared" si="62"/>
        <v>0</v>
      </c>
      <c r="AA187" s="178">
        <f t="shared" si="62"/>
        <v>0</v>
      </c>
      <c r="AB187" s="178">
        <f t="shared" si="62"/>
        <v>0</v>
      </c>
      <c r="AC187" s="178">
        <f t="shared" si="62"/>
        <v>0</v>
      </c>
      <c r="AD187" s="178">
        <f t="shared" si="62"/>
        <v>0</v>
      </c>
      <c r="AE187" s="178">
        <f t="shared" si="62"/>
        <v>0</v>
      </c>
      <c r="AF187" s="178">
        <f t="shared" si="62"/>
        <v>0</v>
      </c>
      <c r="AG187" s="178">
        <f t="shared" si="62"/>
        <v>0</v>
      </c>
      <c r="AH187" s="178">
        <f t="shared" si="62"/>
        <v>0</v>
      </c>
      <c r="AI187" s="178">
        <f t="shared" si="62"/>
        <v>0</v>
      </c>
    </row>
    <row r="188" spans="1:35" x14ac:dyDescent="0.35">
      <c r="I188" s="177"/>
      <c r="J188" s="177"/>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c r="AH188" s="178"/>
      <c r="AI188" s="178"/>
    </row>
    <row r="189" spans="1:35" x14ac:dyDescent="0.35">
      <c r="D189" s="87" t="s">
        <v>396</v>
      </c>
      <c r="I189" s="177"/>
      <c r="J189" s="177"/>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c r="AH189" s="178"/>
      <c r="AI189" s="178"/>
    </row>
    <row r="190" spans="1:35" x14ac:dyDescent="0.35">
      <c r="E190" s="46" t="str">
        <f>E$163</f>
        <v>Equipment purchases and installation (original)</v>
      </c>
      <c r="F190" s="46" t="str">
        <f>F$163</f>
        <v>M$</v>
      </c>
      <c r="I190" s="177">
        <f>I$163</f>
        <v>90</v>
      </c>
      <c r="J190" s="177"/>
      <c r="K190" s="177">
        <f t="shared" ref="K190:AI190" si="63">K$163</f>
        <v>45</v>
      </c>
      <c r="L190" s="177">
        <f t="shared" si="63"/>
        <v>45</v>
      </c>
      <c r="M190" s="177">
        <f t="shared" si="63"/>
        <v>0</v>
      </c>
      <c r="N190" s="177">
        <f t="shared" si="63"/>
        <v>0</v>
      </c>
      <c r="O190" s="177">
        <f t="shared" si="63"/>
        <v>0</v>
      </c>
      <c r="P190" s="177">
        <f t="shared" si="63"/>
        <v>0</v>
      </c>
      <c r="Q190" s="177">
        <f t="shared" si="63"/>
        <v>0</v>
      </c>
      <c r="R190" s="177">
        <f t="shared" si="63"/>
        <v>0</v>
      </c>
      <c r="S190" s="177">
        <f t="shared" si="63"/>
        <v>0</v>
      </c>
      <c r="T190" s="177">
        <f t="shared" si="63"/>
        <v>0</v>
      </c>
      <c r="U190" s="177">
        <f t="shared" si="63"/>
        <v>0</v>
      </c>
      <c r="V190" s="177">
        <f t="shared" si="63"/>
        <v>0</v>
      </c>
      <c r="W190" s="177">
        <f t="shared" si="63"/>
        <v>0</v>
      </c>
      <c r="X190" s="177">
        <f t="shared" si="63"/>
        <v>0</v>
      </c>
      <c r="Y190" s="177">
        <f t="shared" si="63"/>
        <v>0</v>
      </c>
      <c r="Z190" s="177">
        <f t="shared" si="63"/>
        <v>0</v>
      </c>
      <c r="AA190" s="177">
        <f t="shared" si="63"/>
        <v>0</v>
      </c>
      <c r="AB190" s="177">
        <f t="shared" si="63"/>
        <v>0</v>
      </c>
      <c r="AC190" s="177">
        <f t="shared" si="63"/>
        <v>0</v>
      </c>
      <c r="AD190" s="177">
        <f t="shared" si="63"/>
        <v>0</v>
      </c>
      <c r="AE190" s="177">
        <f t="shared" si="63"/>
        <v>0</v>
      </c>
      <c r="AF190" s="177">
        <f t="shared" si="63"/>
        <v>0</v>
      </c>
      <c r="AG190" s="177">
        <f t="shared" si="63"/>
        <v>0</v>
      </c>
      <c r="AH190" s="177">
        <f t="shared" si="63"/>
        <v>0</v>
      </c>
      <c r="AI190" s="177">
        <f t="shared" si="63"/>
        <v>0</v>
      </c>
    </row>
    <row r="191" spans="1:35" x14ac:dyDescent="0.35">
      <c r="E191" s="46" t="str">
        <f>E$169</f>
        <v>Pre-production and site preparation (original)</v>
      </c>
      <c r="F191" s="46" t="str">
        <f>F$169</f>
        <v>M$</v>
      </c>
      <c r="I191" s="177">
        <f>I$169</f>
        <v>5</v>
      </c>
      <c r="J191" s="177"/>
      <c r="K191" s="177">
        <f t="shared" ref="K191:AI191" si="64">K$169</f>
        <v>2.5</v>
      </c>
      <c r="L191" s="177">
        <f t="shared" si="64"/>
        <v>2.5</v>
      </c>
      <c r="M191" s="177">
        <f t="shared" si="64"/>
        <v>0</v>
      </c>
      <c r="N191" s="177">
        <f t="shared" si="64"/>
        <v>0</v>
      </c>
      <c r="O191" s="177">
        <f t="shared" si="64"/>
        <v>0</v>
      </c>
      <c r="P191" s="177">
        <f t="shared" si="64"/>
        <v>0</v>
      </c>
      <c r="Q191" s="177">
        <f t="shared" si="64"/>
        <v>0</v>
      </c>
      <c r="R191" s="177">
        <f t="shared" si="64"/>
        <v>0</v>
      </c>
      <c r="S191" s="177">
        <f t="shared" si="64"/>
        <v>0</v>
      </c>
      <c r="T191" s="177">
        <f t="shared" si="64"/>
        <v>0</v>
      </c>
      <c r="U191" s="177">
        <f t="shared" si="64"/>
        <v>0</v>
      </c>
      <c r="V191" s="177">
        <f t="shared" si="64"/>
        <v>0</v>
      </c>
      <c r="W191" s="177">
        <f t="shared" si="64"/>
        <v>0</v>
      </c>
      <c r="X191" s="177">
        <f t="shared" si="64"/>
        <v>0</v>
      </c>
      <c r="Y191" s="177">
        <f t="shared" si="64"/>
        <v>0</v>
      </c>
      <c r="Z191" s="177">
        <f t="shared" si="64"/>
        <v>0</v>
      </c>
      <c r="AA191" s="177">
        <f t="shared" si="64"/>
        <v>0</v>
      </c>
      <c r="AB191" s="177">
        <f t="shared" si="64"/>
        <v>0</v>
      </c>
      <c r="AC191" s="177">
        <f t="shared" si="64"/>
        <v>0</v>
      </c>
      <c r="AD191" s="177">
        <f t="shared" si="64"/>
        <v>0</v>
      </c>
      <c r="AE191" s="177">
        <f t="shared" si="64"/>
        <v>0</v>
      </c>
      <c r="AF191" s="177">
        <f t="shared" si="64"/>
        <v>0</v>
      </c>
      <c r="AG191" s="177">
        <f t="shared" si="64"/>
        <v>0</v>
      </c>
      <c r="AH191" s="177">
        <f t="shared" si="64"/>
        <v>0</v>
      </c>
      <c r="AI191" s="177">
        <f t="shared" si="64"/>
        <v>0</v>
      </c>
    </row>
    <row r="192" spans="1:35" x14ac:dyDescent="0.35">
      <c r="E192" s="46" t="str">
        <f>E$175</f>
        <v>Facilities and buildings (original)</v>
      </c>
      <c r="F192" s="46" t="str">
        <f>F$175</f>
        <v>M$</v>
      </c>
      <c r="I192" s="177">
        <f>I$175</f>
        <v>30</v>
      </c>
      <c r="J192" s="177"/>
      <c r="K192" s="177">
        <f t="shared" ref="K192:AI192" si="65">K$175</f>
        <v>15</v>
      </c>
      <c r="L192" s="177">
        <f t="shared" si="65"/>
        <v>15</v>
      </c>
      <c r="M192" s="177">
        <f t="shared" si="65"/>
        <v>0</v>
      </c>
      <c r="N192" s="177">
        <f t="shared" si="65"/>
        <v>0</v>
      </c>
      <c r="O192" s="177">
        <f t="shared" si="65"/>
        <v>0</v>
      </c>
      <c r="P192" s="177">
        <f t="shared" si="65"/>
        <v>0</v>
      </c>
      <c r="Q192" s="177">
        <f t="shared" si="65"/>
        <v>0</v>
      </c>
      <c r="R192" s="177">
        <f t="shared" si="65"/>
        <v>0</v>
      </c>
      <c r="S192" s="177">
        <f t="shared" si="65"/>
        <v>0</v>
      </c>
      <c r="T192" s="177">
        <f t="shared" si="65"/>
        <v>0</v>
      </c>
      <c r="U192" s="177">
        <f t="shared" si="65"/>
        <v>0</v>
      </c>
      <c r="V192" s="177">
        <f t="shared" si="65"/>
        <v>0</v>
      </c>
      <c r="W192" s="177">
        <f t="shared" si="65"/>
        <v>0</v>
      </c>
      <c r="X192" s="177">
        <f t="shared" si="65"/>
        <v>0</v>
      </c>
      <c r="Y192" s="177">
        <f t="shared" si="65"/>
        <v>0</v>
      </c>
      <c r="Z192" s="177">
        <f t="shared" si="65"/>
        <v>0</v>
      </c>
      <c r="AA192" s="177">
        <f t="shared" si="65"/>
        <v>0</v>
      </c>
      <c r="AB192" s="177">
        <f t="shared" si="65"/>
        <v>0</v>
      </c>
      <c r="AC192" s="177">
        <f t="shared" si="65"/>
        <v>0</v>
      </c>
      <c r="AD192" s="177">
        <f t="shared" si="65"/>
        <v>0</v>
      </c>
      <c r="AE192" s="177">
        <f t="shared" si="65"/>
        <v>0</v>
      </c>
      <c r="AF192" s="177">
        <f t="shared" si="65"/>
        <v>0</v>
      </c>
      <c r="AG192" s="177">
        <f t="shared" si="65"/>
        <v>0</v>
      </c>
      <c r="AH192" s="177">
        <f t="shared" si="65"/>
        <v>0</v>
      </c>
      <c r="AI192" s="177">
        <f t="shared" si="65"/>
        <v>0</v>
      </c>
    </row>
    <row r="193" spans="1:35" x14ac:dyDescent="0.35">
      <c r="E193" s="46" t="str">
        <f>E$181</f>
        <v>Engineering and management (original)</v>
      </c>
      <c r="F193" s="46" t="str">
        <f>F$181</f>
        <v>M$</v>
      </c>
      <c r="I193" s="177">
        <f>I$181</f>
        <v>20</v>
      </c>
      <c r="J193" s="177"/>
      <c r="K193" s="177">
        <f t="shared" ref="K193:AI193" si="66">K$181</f>
        <v>10</v>
      </c>
      <c r="L193" s="177">
        <f t="shared" si="66"/>
        <v>10</v>
      </c>
      <c r="M193" s="177">
        <f t="shared" si="66"/>
        <v>0</v>
      </c>
      <c r="N193" s="177">
        <f t="shared" si="66"/>
        <v>0</v>
      </c>
      <c r="O193" s="177">
        <f t="shared" si="66"/>
        <v>0</v>
      </c>
      <c r="P193" s="177">
        <f t="shared" si="66"/>
        <v>0</v>
      </c>
      <c r="Q193" s="177">
        <f t="shared" si="66"/>
        <v>0</v>
      </c>
      <c r="R193" s="177">
        <f t="shared" si="66"/>
        <v>0</v>
      </c>
      <c r="S193" s="177">
        <f t="shared" si="66"/>
        <v>0</v>
      </c>
      <c r="T193" s="177">
        <f t="shared" si="66"/>
        <v>0</v>
      </c>
      <c r="U193" s="177">
        <f t="shared" si="66"/>
        <v>0</v>
      </c>
      <c r="V193" s="177">
        <f t="shared" si="66"/>
        <v>0</v>
      </c>
      <c r="W193" s="177">
        <f t="shared" si="66"/>
        <v>0</v>
      </c>
      <c r="X193" s="177">
        <f t="shared" si="66"/>
        <v>0</v>
      </c>
      <c r="Y193" s="177">
        <f t="shared" si="66"/>
        <v>0</v>
      </c>
      <c r="Z193" s="177">
        <f t="shared" si="66"/>
        <v>0</v>
      </c>
      <c r="AA193" s="177">
        <f t="shared" si="66"/>
        <v>0</v>
      </c>
      <c r="AB193" s="177">
        <f t="shared" si="66"/>
        <v>0</v>
      </c>
      <c r="AC193" s="177">
        <f t="shared" si="66"/>
        <v>0</v>
      </c>
      <c r="AD193" s="177">
        <f t="shared" si="66"/>
        <v>0</v>
      </c>
      <c r="AE193" s="177">
        <f t="shared" si="66"/>
        <v>0</v>
      </c>
      <c r="AF193" s="177">
        <f t="shared" si="66"/>
        <v>0</v>
      </c>
      <c r="AG193" s="177">
        <f t="shared" si="66"/>
        <v>0</v>
      </c>
      <c r="AH193" s="177">
        <f t="shared" si="66"/>
        <v>0</v>
      </c>
      <c r="AI193" s="177">
        <f t="shared" si="66"/>
        <v>0</v>
      </c>
    </row>
    <row r="194" spans="1:35" x14ac:dyDescent="0.35">
      <c r="E194" s="46" t="str">
        <f>E$187</f>
        <v>Tailings facility (original)</v>
      </c>
      <c r="F194" s="46" t="str">
        <f>F$187</f>
        <v>M$</v>
      </c>
      <c r="I194" s="177">
        <f>I$187</f>
        <v>15</v>
      </c>
      <c r="J194" s="177"/>
      <c r="K194" s="177">
        <f t="shared" ref="K194:AI194" si="67">K$187</f>
        <v>7.5</v>
      </c>
      <c r="L194" s="177">
        <f t="shared" si="67"/>
        <v>7.5</v>
      </c>
      <c r="M194" s="177">
        <f t="shared" si="67"/>
        <v>0</v>
      </c>
      <c r="N194" s="177">
        <f t="shared" si="67"/>
        <v>0</v>
      </c>
      <c r="O194" s="177">
        <f t="shared" si="67"/>
        <v>0</v>
      </c>
      <c r="P194" s="177">
        <f t="shared" si="67"/>
        <v>0</v>
      </c>
      <c r="Q194" s="177">
        <f t="shared" si="67"/>
        <v>0</v>
      </c>
      <c r="R194" s="177">
        <f t="shared" si="67"/>
        <v>0</v>
      </c>
      <c r="S194" s="177">
        <f t="shared" si="67"/>
        <v>0</v>
      </c>
      <c r="T194" s="177">
        <f t="shared" si="67"/>
        <v>0</v>
      </c>
      <c r="U194" s="177">
        <f t="shared" si="67"/>
        <v>0</v>
      </c>
      <c r="V194" s="177">
        <f t="shared" si="67"/>
        <v>0</v>
      </c>
      <c r="W194" s="177">
        <f t="shared" si="67"/>
        <v>0</v>
      </c>
      <c r="X194" s="177">
        <f t="shared" si="67"/>
        <v>0</v>
      </c>
      <c r="Y194" s="177">
        <f t="shared" si="67"/>
        <v>0</v>
      </c>
      <c r="Z194" s="177">
        <f t="shared" si="67"/>
        <v>0</v>
      </c>
      <c r="AA194" s="177">
        <f t="shared" si="67"/>
        <v>0</v>
      </c>
      <c r="AB194" s="177">
        <f t="shared" si="67"/>
        <v>0</v>
      </c>
      <c r="AC194" s="177">
        <f t="shared" si="67"/>
        <v>0</v>
      </c>
      <c r="AD194" s="177">
        <f t="shared" si="67"/>
        <v>0</v>
      </c>
      <c r="AE194" s="177">
        <f t="shared" si="67"/>
        <v>0</v>
      </c>
      <c r="AF194" s="177">
        <f t="shared" si="67"/>
        <v>0</v>
      </c>
      <c r="AG194" s="177">
        <f t="shared" si="67"/>
        <v>0</v>
      </c>
      <c r="AH194" s="177">
        <f t="shared" si="67"/>
        <v>0</v>
      </c>
      <c r="AI194" s="177">
        <f t="shared" si="67"/>
        <v>0</v>
      </c>
    </row>
    <row r="195" spans="1:35" s="150" customFormat="1" x14ac:dyDescent="0.35">
      <c r="A195" s="12"/>
      <c r="B195" s="12"/>
      <c r="C195" s="148"/>
      <c r="D195" s="149"/>
      <c r="E195" s="150" t="s">
        <v>602</v>
      </c>
      <c r="F195" s="150" t="s">
        <v>88</v>
      </c>
      <c r="G195" s="232"/>
      <c r="I195" s="563">
        <f>SUM(K195:AI195)</f>
        <v>160</v>
      </c>
      <c r="J195" s="563"/>
      <c r="K195" s="433">
        <f>SUM(K190:K194)</f>
        <v>80</v>
      </c>
      <c r="L195" s="433">
        <f t="shared" ref="L195:AI195" si="68">SUM(L190:L194)</f>
        <v>80</v>
      </c>
      <c r="M195" s="433">
        <f t="shared" si="68"/>
        <v>0</v>
      </c>
      <c r="N195" s="433">
        <f t="shared" si="68"/>
        <v>0</v>
      </c>
      <c r="O195" s="433">
        <f t="shared" si="68"/>
        <v>0</v>
      </c>
      <c r="P195" s="433">
        <f t="shared" si="68"/>
        <v>0</v>
      </c>
      <c r="Q195" s="433">
        <f t="shared" si="68"/>
        <v>0</v>
      </c>
      <c r="R195" s="433">
        <f t="shared" si="68"/>
        <v>0</v>
      </c>
      <c r="S195" s="433">
        <f t="shared" si="68"/>
        <v>0</v>
      </c>
      <c r="T195" s="433">
        <f t="shared" si="68"/>
        <v>0</v>
      </c>
      <c r="U195" s="433">
        <f t="shared" si="68"/>
        <v>0</v>
      </c>
      <c r="V195" s="433">
        <f t="shared" si="68"/>
        <v>0</v>
      </c>
      <c r="W195" s="433">
        <f t="shared" si="68"/>
        <v>0</v>
      </c>
      <c r="X195" s="433">
        <f t="shared" si="68"/>
        <v>0</v>
      </c>
      <c r="Y195" s="433">
        <f t="shared" si="68"/>
        <v>0</v>
      </c>
      <c r="Z195" s="433">
        <f t="shared" si="68"/>
        <v>0</v>
      </c>
      <c r="AA195" s="433">
        <f t="shared" si="68"/>
        <v>0</v>
      </c>
      <c r="AB195" s="433">
        <f t="shared" si="68"/>
        <v>0</v>
      </c>
      <c r="AC195" s="433">
        <f t="shared" si="68"/>
        <v>0</v>
      </c>
      <c r="AD195" s="433">
        <f t="shared" si="68"/>
        <v>0</v>
      </c>
      <c r="AE195" s="433">
        <f t="shared" si="68"/>
        <v>0</v>
      </c>
      <c r="AF195" s="433">
        <f t="shared" si="68"/>
        <v>0</v>
      </c>
      <c r="AG195" s="433">
        <f t="shared" si="68"/>
        <v>0</v>
      </c>
      <c r="AH195" s="433">
        <f t="shared" si="68"/>
        <v>0</v>
      </c>
      <c r="AI195" s="433">
        <f t="shared" si="68"/>
        <v>0</v>
      </c>
    </row>
    <row r="196" spans="1:35" x14ac:dyDescent="0.35">
      <c r="I196" s="177"/>
      <c r="J196" s="177"/>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c r="AH196" s="178"/>
      <c r="AI196" s="178"/>
    </row>
    <row r="197" spans="1:35" x14ac:dyDescent="0.35">
      <c r="D197" s="87" t="s">
        <v>1420</v>
      </c>
      <c r="I197" s="177"/>
      <c r="J197" s="177"/>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c r="AH197" s="178"/>
      <c r="AI197" s="178"/>
    </row>
    <row r="198" spans="1:35" x14ac:dyDescent="0.35">
      <c r="E198" s="46" t="str">
        <f>E$195</f>
        <v>Project capital costs (original)</v>
      </c>
      <c r="F198" s="46" t="str">
        <f>F$195</f>
        <v>M$</v>
      </c>
      <c r="I198" s="177">
        <f>I$195</f>
        <v>160</v>
      </c>
      <c r="J198" s="177"/>
      <c r="K198" s="177">
        <f t="shared" ref="K198:AI198" si="69">K$195</f>
        <v>80</v>
      </c>
      <c r="L198" s="177">
        <f t="shared" si="69"/>
        <v>80</v>
      </c>
      <c r="M198" s="177">
        <f t="shared" si="69"/>
        <v>0</v>
      </c>
      <c r="N198" s="177">
        <f t="shared" si="69"/>
        <v>0</v>
      </c>
      <c r="O198" s="177">
        <f t="shared" si="69"/>
        <v>0</v>
      </c>
      <c r="P198" s="177">
        <f t="shared" si="69"/>
        <v>0</v>
      </c>
      <c r="Q198" s="177">
        <f t="shared" si="69"/>
        <v>0</v>
      </c>
      <c r="R198" s="177">
        <f t="shared" si="69"/>
        <v>0</v>
      </c>
      <c r="S198" s="177">
        <f t="shared" si="69"/>
        <v>0</v>
      </c>
      <c r="T198" s="177">
        <f t="shared" si="69"/>
        <v>0</v>
      </c>
      <c r="U198" s="177">
        <f t="shared" si="69"/>
        <v>0</v>
      </c>
      <c r="V198" s="177">
        <f t="shared" si="69"/>
        <v>0</v>
      </c>
      <c r="W198" s="177">
        <f t="shared" si="69"/>
        <v>0</v>
      </c>
      <c r="X198" s="177">
        <f t="shared" si="69"/>
        <v>0</v>
      </c>
      <c r="Y198" s="177">
        <f t="shared" si="69"/>
        <v>0</v>
      </c>
      <c r="Z198" s="177">
        <f t="shared" si="69"/>
        <v>0</v>
      </c>
      <c r="AA198" s="177">
        <f t="shared" si="69"/>
        <v>0</v>
      </c>
      <c r="AB198" s="177">
        <f t="shared" si="69"/>
        <v>0</v>
      </c>
      <c r="AC198" s="177">
        <f t="shared" si="69"/>
        <v>0</v>
      </c>
      <c r="AD198" s="177">
        <f t="shared" si="69"/>
        <v>0</v>
      </c>
      <c r="AE198" s="177">
        <f t="shared" si="69"/>
        <v>0</v>
      </c>
      <c r="AF198" s="177">
        <f t="shared" si="69"/>
        <v>0</v>
      </c>
      <c r="AG198" s="177">
        <f t="shared" si="69"/>
        <v>0</v>
      </c>
      <c r="AH198" s="177">
        <f t="shared" si="69"/>
        <v>0</v>
      </c>
      <c r="AI198" s="177">
        <f t="shared" si="69"/>
        <v>0</v>
      </c>
    </row>
    <row r="199" spans="1:35" x14ac:dyDescent="0.35">
      <c r="E199" s="46" t="s">
        <v>1421</v>
      </c>
      <c r="F199" s="46" t="s">
        <v>88</v>
      </c>
      <c r="G199" s="177">
        <f>SUM(K198:AI198)</f>
        <v>160</v>
      </c>
      <c r="I199" s="177"/>
      <c r="J199" s="177"/>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c r="AH199" s="178"/>
      <c r="AI199" s="178"/>
    </row>
    <row r="200" spans="1:35" x14ac:dyDescent="0.35">
      <c r="I200" s="177"/>
      <c r="J200" s="177"/>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c r="AH200" s="178"/>
      <c r="AI200" s="178"/>
    </row>
    <row r="201" spans="1:35" x14ac:dyDescent="0.35">
      <c r="D201" s="87" t="s">
        <v>1438</v>
      </c>
      <c r="I201" s="177"/>
      <c r="J201" s="177"/>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c r="AH201" s="178"/>
      <c r="AI201" s="178"/>
    </row>
    <row r="202" spans="1:35" x14ac:dyDescent="0.35">
      <c r="E202" s="46" t="str">
        <f>E$195</f>
        <v>Project capital costs (original)</v>
      </c>
      <c r="F202" s="46" t="str">
        <f>F$195</f>
        <v>M$</v>
      </c>
      <c r="I202" s="177">
        <f>I$195</f>
        <v>160</v>
      </c>
      <c r="J202" s="177"/>
      <c r="K202" s="177">
        <f t="shared" ref="K202:AI202" si="70">K$195</f>
        <v>80</v>
      </c>
      <c r="L202" s="177">
        <f t="shared" si="70"/>
        <v>80</v>
      </c>
      <c r="M202" s="177">
        <f t="shared" si="70"/>
        <v>0</v>
      </c>
      <c r="N202" s="177">
        <f t="shared" si="70"/>
        <v>0</v>
      </c>
      <c r="O202" s="177">
        <f t="shared" si="70"/>
        <v>0</v>
      </c>
      <c r="P202" s="177">
        <f t="shared" si="70"/>
        <v>0</v>
      </c>
      <c r="Q202" s="177">
        <f t="shared" si="70"/>
        <v>0</v>
      </c>
      <c r="R202" s="177">
        <f t="shared" si="70"/>
        <v>0</v>
      </c>
      <c r="S202" s="177">
        <f t="shared" si="70"/>
        <v>0</v>
      </c>
      <c r="T202" s="177">
        <f t="shared" si="70"/>
        <v>0</v>
      </c>
      <c r="U202" s="177">
        <f t="shared" si="70"/>
        <v>0</v>
      </c>
      <c r="V202" s="177">
        <f t="shared" si="70"/>
        <v>0</v>
      </c>
      <c r="W202" s="177">
        <f t="shared" si="70"/>
        <v>0</v>
      </c>
      <c r="X202" s="177">
        <f t="shared" si="70"/>
        <v>0</v>
      </c>
      <c r="Y202" s="177">
        <f t="shared" si="70"/>
        <v>0</v>
      </c>
      <c r="Z202" s="177">
        <f t="shared" si="70"/>
        <v>0</v>
      </c>
      <c r="AA202" s="177">
        <f t="shared" si="70"/>
        <v>0</v>
      </c>
      <c r="AB202" s="177">
        <f t="shared" si="70"/>
        <v>0</v>
      </c>
      <c r="AC202" s="177">
        <f t="shared" si="70"/>
        <v>0</v>
      </c>
      <c r="AD202" s="177">
        <f t="shared" si="70"/>
        <v>0</v>
      </c>
      <c r="AE202" s="177">
        <f t="shared" si="70"/>
        <v>0</v>
      </c>
      <c r="AF202" s="177">
        <f t="shared" si="70"/>
        <v>0</v>
      </c>
      <c r="AG202" s="177">
        <f t="shared" si="70"/>
        <v>0</v>
      </c>
      <c r="AH202" s="177">
        <f t="shared" si="70"/>
        <v>0</v>
      </c>
      <c r="AI202" s="177">
        <f t="shared" si="70"/>
        <v>0</v>
      </c>
    </row>
    <row r="203" spans="1:35" s="158" customFormat="1" x14ac:dyDescent="0.35">
      <c r="A203" s="11"/>
      <c r="B203" s="11"/>
      <c r="C203" s="156"/>
      <c r="D203" s="157"/>
      <c r="E203" s="158" t="str">
        <f>'T&amp;E'!E$40</f>
        <v>Investor discount factor</v>
      </c>
      <c r="F203" s="158" t="str">
        <f>'T&amp;E'!F$40</f>
        <v>index</v>
      </c>
      <c r="J203" s="179"/>
      <c r="K203" s="196">
        <f>'T&amp;E'!K$40</f>
        <v>1</v>
      </c>
      <c r="L203" s="196">
        <f>'T&amp;E'!L$40</f>
        <v>0.90909090909090906</v>
      </c>
      <c r="M203" s="196">
        <f>'T&amp;E'!M$40</f>
        <v>0.82644628099173545</v>
      </c>
      <c r="N203" s="196">
        <f>'T&amp;E'!N$40</f>
        <v>0.75131480090157754</v>
      </c>
      <c r="O203" s="196">
        <f>'T&amp;E'!O$40</f>
        <v>0.68301345536507052</v>
      </c>
      <c r="P203" s="196">
        <f>'T&amp;E'!P$40</f>
        <v>0.62092132305915493</v>
      </c>
      <c r="Q203" s="196">
        <f>'T&amp;E'!Q$40</f>
        <v>0.56447393005377722</v>
      </c>
      <c r="R203" s="196">
        <f>'T&amp;E'!R$40</f>
        <v>0.51315811823070645</v>
      </c>
      <c r="S203" s="196">
        <f>'T&amp;E'!S$40</f>
        <v>0.46650738020973315</v>
      </c>
      <c r="T203" s="196">
        <f>'T&amp;E'!T$40</f>
        <v>0.42409761837248466</v>
      </c>
      <c r="U203" s="196">
        <f>'T&amp;E'!U$40</f>
        <v>0.38554328942953148</v>
      </c>
      <c r="V203" s="196">
        <f>'T&amp;E'!V$40</f>
        <v>0.3504938994813922</v>
      </c>
      <c r="W203" s="196">
        <f>'T&amp;E'!W$40</f>
        <v>0.31863081771035656</v>
      </c>
      <c r="X203" s="196">
        <f>'T&amp;E'!X$40</f>
        <v>0.28966437973668779</v>
      </c>
      <c r="Y203" s="196">
        <f>'T&amp;E'!Y$40</f>
        <v>0.26333125430607973</v>
      </c>
      <c r="Z203" s="196">
        <f>'T&amp;E'!Z$40</f>
        <v>0.23939204936916339</v>
      </c>
      <c r="AA203" s="196">
        <f>'T&amp;E'!AA$40</f>
        <v>0.21762913579014853</v>
      </c>
      <c r="AB203" s="196">
        <f>'T&amp;E'!AB$40</f>
        <v>0.19784466890013502</v>
      </c>
      <c r="AC203" s="196">
        <f>'T&amp;E'!AC$40</f>
        <v>0.17985878990921364</v>
      </c>
      <c r="AD203" s="196">
        <f>'T&amp;E'!AD$40</f>
        <v>0.16350799082655781</v>
      </c>
      <c r="AE203" s="196">
        <f>'T&amp;E'!AE$40</f>
        <v>0.14864362802414349</v>
      </c>
      <c r="AF203" s="196">
        <f>'T&amp;E'!AF$40</f>
        <v>0.13513057093103953</v>
      </c>
      <c r="AG203" s="196">
        <f>'T&amp;E'!AG$40</f>
        <v>0.12284597357367227</v>
      </c>
      <c r="AH203" s="196">
        <f>'T&amp;E'!AH$40</f>
        <v>0.11167815779424752</v>
      </c>
      <c r="AI203" s="196">
        <f>'T&amp;E'!AI$40</f>
        <v>0.10152559799477048</v>
      </c>
    </row>
    <row r="204" spans="1:35" s="150" customFormat="1" x14ac:dyDescent="0.35">
      <c r="A204" s="12"/>
      <c r="B204" s="12"/>
      <c r="C204" s="148"/>
      <c r="D204" s="149"/>
      <c r="E204" s="150" t="s">
        <v>1440</v>
      </c>
      <c r="F204" s="150" t="s">
        <v>230</v>
      </c>
      <c r="G204" s="232"/>
      <c r="I204" s="563">
        <f>SUM(K204:AI204)</f>
        <v>152.72727272727272</v>
      </c>
      <c r="J204" s="563"/>
      <c r="K204" s="433">
        <f>K202*K203</f>
        <v>80</v>
      </c>
      <c r="L204" s="433">
        <f t="shared" ref="L204:AI204" si="71">L202*L203</f>
        <v>72.72727272727272</v>
      </c>
      <c r="M204" s="433">
        <f t="shared" si="71"/>
        <v>0</v>
      </c>
      <c r="N204" s="433">
        <f t="shared" si="71"/>
        <v>0</v>
      </c>
      <c r="O204" s="433">
        <f t="shared" si="71"/>
        <v>0</v>
      </c>
      <c r="P204" s="433">
        <f t="shared" si="71"/>
        <v>0</v>
      </c>
      <c r="Q204" s="433">
        <f t="shared" si="71"/>
        <v>0</v>
      </c>
      <c r="R204" s="433">
        <f t="shared" si="71"/>
        <v>0</v>
      </c>
      <c r="S204" s="433">
        <f t="shared" si="71"/>
        <v>0</v>
      </c>
      <c r="T204" s="433">
        <f t="shared" si="71"/>
        <v>0</v>
      </c>
      <c r="U204" s="433">
        <f t="shared" si="71"/>
        <v>0</v>
      </c>
      <c r="V204" s="433">
        <f t="shared" si="71"/>
        <v>0</v>
      </c>
      <c r="W204" s="433">
        <f t="shared" si="71"/>
        <v>0</v>
      </c>
      <c r="X204" s="433">
        <f t="shared" si="71"/>
        <v>0</v>
      </c>
      <c r="Y204" s="433">
        <f t="shared" si="71"/>
        <v>0</v>
      </c>
      <c r="Z204" s="433">
        <f t="shared" si="71"/>
        <v>0</v>
      </c>
      <c r="AA204" s="433">
        <f t="shared" si="71"/>
        <v>0</v>
      </c>
      <c r="AB204" s="433">
        <f t="shared" si="71"/>
        <v>0</v>
      </c>
      <c r="AC204" s="433">
        <f t="shared" si="71"/>
        <v>0</v>
      </c>
      <c r="AD204" s="433">
        <f t="shared" si="71"/>
        <v>0</v>
      </c>
      <c r="AE204" s="433">
        <f t="shared" si="71"/>
        <v>0</v>
      </c>
      <c r="AF204" s="433">
        <f t="shared" si="71"/>
        <v>0</v>
      </c>
      <c r="AG204" s="433">
        <f t="shared" si="71"/>
        <v>0</v>
      </c>
      <c r="AH204" s="433">
        <f t="shared" si="71"/>
        <v>0</v>
      </c>
      <c r="AI204" s="433">
        <f t="shared" si="71"/>
        <v>0</v>
      </c>
    </row>
    <row r="205" spans="1:35" x14ac:dyDescent="0.35">
      <c r="I205" s="177"/>
      <c r="J205" s="177"/>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c r="AH205" s="178"/>
      <c r="AI205" s="178"/>
    </row>
    <row r="206" spans="1:35" x14ac:dyDescent="0.35">
      <c r="D206" s="87" t="s">
        <v>1439</v>
      </c>
      <c r="I206" s="177"/>
      <c r="J206" s="177"/>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c r="AH206" s="178"/>
      <c r="AI206" s="178"/>
    </row>
    <row r="207" spans="1:35" x14ac:dyDescent="0.35">
      <c r="E207" s="46" t="str">
        <f>E$204</f>
        <v>Discounted project capital costs (original)</v>
      </c>
      <c r="F207" s="46" t="str">
        <f>F$204</f>
        <v>M$, discounted</v>
      </c>
      <c r="I207" s="177">
        <f>I$204</f>
        <v>152.72727272727272</v>
      </c>
      <c r="J207" s="177"/>
      <c r="K207" s="177">
        <f t="shared" ref="K207:AI207" si="72">K$204</f>
        <v>80</v>
      </c>
      <c r="L207" s="177">
        <f t="shared" si="72"/>
        <v>72.72727272727272</v>
      </c>
      <c r="M207" s="177">
        <f t="shared" si="72"/>
        <v>0</v>
      </c>
      <c r="N207" s="177">
        <f t="shared" si="72"/>
        <v>0</v>
      </c>
      <c r="O207" s="177">
        <f t="shared" si="72"/>
        <v>0</v>
      </c>
      <c r="P207" s="177">
        <f t="shared" si="72"/>
        <v>0</v>
      </c>
      <c r="Q207" s="177">
        <f t="shared" si="72"/>
        <v>0</v>
      </c>
      <c r="R207" s="177">
        <f t="shared" si="72"/>
        <v>0</v>
      </c>
      <c r="S207" s="177">
        <f t="shared" si="72"/>
        <v>0</v>
      </c>
      <c r="T207" s="177">
        <f t="shared" si="72"/>
        <v>0</v>
      </c>
      <c r="U207" s="177">
        <f t="shared" si="72"/>
        <v>0</v>
      </c>
      <c r="V207" s="177">
        <f t="shared" si="72"/>
        <v>0</v>
      </c>
      <c r="W207" s="177">
        <f t="shared" si="72"/>
        <v>0</v>
      </c>
      <c r="X207" s="177">
        <f t="shared" si="72"/>
        <v>0</v>
      </c>
      <c r="Y207" s="177">
        <f t="shared" si="72"/>
        <v>0</v>
      </c>
      <c r="Z207" s="177">
        <f t="shared" si="72"/>
        <v>0</v>
      </c>
      <c r="AA207" s="177">
        <f t="shared" si="72"/>
        <v>0</v>
      </c>
      <c r="AB207" s="177">
        <f t="shared" si="72"/>
        <v>0</v>
      </c>
      <c r="AC207" s="177">
        <f t="shared" si="72"/>
        <v>0</v>
      </c>
      <c r="AD207" s="177">
        <f t="shared" si="72"/>
        <v>0</v>
      </c>
      <c r="AE207" s="177">
        <f t="shared" si="72"/>
        <v>0</v>
      </c>
      <c r="AF207" s="177">
        <f t="shared" si="72"/>
        <v>0</v>
      </c>
      <c r="AG207" s="177">
        <f t="shared" si="72"/>
        <v>0</v>
      </c>
      <c r="AH207" s="177">
        <f t="shared" si="72"/>
        <v>0</v>
      </c>
      <c r="AI207" s="177">
        <f t="shared" si="72"/>
        <v>0</v>
      </c>
    </row>
    <row r="208" spans="1:35" x14ac:dyDescent="0.35">
      <c r="E208" s="46" t="s">
        <v>1441</v>
      </c>
      <c r="F208" s="46" t="s">
        <v>230</v>
      </c>
      <c r="G208" s="177">
        <f>SUM(K207:AI207)</f>
        <v>152.72727272727272</v>
      </c>
      <c r="I208" s="177"/>
      <c r="J208" s="177"/>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c r="AH208" s="178"/>
      <c r="AI208" s="178"/>
    </row>
    <row r="209" spans="3:35" x14ac:dyDescent="0.35">
      <c r="I209" s="177"/>
      <c r="J209" s="177"/>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c r="AH209" s="178"/>
      <c r="AI209" s="178"/>
    </row>
    <row r="210" spans="3:35" x14ac:dyDescent="0.35">
      <c r="C210" s="86" t="s">
        <v>397</v>
      </c>
      <c r="I210" s="177"/>
      <c r="J210" s="177"/>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c r="AH210" s="178"/>
      <c r="AI210" s="178"/>
    </row>
    <row r="211" spans="3:35" x14ac:dyDescent="0.35">
      <c r="I211" s="177"/>
      <c r="J211" s="177"/>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c r="AH211" s="178"/>
      <c r="AI211" s="178"/>
    </row>
    <row r="212" spans="3:35" x14ac:dyDescent="0.35">
      <c r="D212" s="87" t="s">
        <v>397</v>
      </c>
      <c r="I212" s="177"/>
      <c r="J212" s="177"/>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c r="AH212" s="178"/>
      <c r="AI212" s="178"/>
    </row>
    <row r="213" spans="3:35" x14ac:dyDescent="0.35">
      <c r="E213" s="46" t="str">
        <f>E$94</f>
        <v>Project net revenues (original)</v>
      </c>
      <c r="F213" s="46" t="str">
        <f>F$94</f>
        <v>M$</v>
      </c>
      <c r="I213" s="177">
        <f>I$94</f>
        <v>2215.8009403111937</v>
      </c>
      <c r="J213" s="177"/>
      <c r="K213" s="177">
        <f t="shared" ref="K213:AI213" si="73">K$94</f>
        <v>0</v>
      </c>
      <c r="L213" s="177">
        <f t="shared" si="73"/>
        <v>0</v>
      </c>
      <c r="M213" s="177">
        <f t="shared" si="73"/>
        <v>92.448303584412301</v>
      </c>
      <c r="N213" s="177">
        <f t="shared" si="73"/>
        <v>123.26440477921639</v>
      </c>
      <c r="O213" s="177">
        <f t="shared" si="73"/>
        <v>123.26440477921639</v>
      </c>
      <c r="P213" s="177">
        <f t="shared" si="73"/>
        <v>123.26440477921639</v>
      </c>
      <c r="Q213" s="177">
        <f t="shared" si="73"/>
        <v>123.26440477921639</v>
      </c>
      <c r="R213" s="177">
        <f t="shared" si="73"/>
        <v>123.26440477921639</v>
      </c>
      <c r="S213" s="177">
        <f t="shared" si="73"/>
        <v>123.26440477921639</v>
      </c>
      <c r="T213" s="177">
        <f t="shared" si="73"/>
        <v>123.26440477921639</v>
      </c>
      <c r="U213" s="177">
        <f t="shared" si="73"/>
        <v>123.26440477921639</v>
      </c>
      <c r="V213" s="177">
        <f t="shared" si="73"/>
        <v>123.26440477921639</v>
      </c>
      <c r="W213" s="177">
        <f t="shared" si="73"/>
        <v>123.26440477921639</v>
      </c>
      <c r="X213" s="177">
        <f t="shared" si="73"/>
        <v>123.26440477921639</v>
      </c>
      <c r="Y213" s="177">
        <f t="shared" si="73"/>
        <v>123.26440477921639</v>
      </c>
      <c r="Z213" s="177">
        <f t="shared" si="73"/>
        <v>123.26440477921639</v>
      </c>
      <c r="AA213" s="177">
        <f t="shared" si="73"/>
        <v>123.26440477921639</v>
      </c>
      <c r="AB213" s="177">
        <f t="shared" si="73"/>
        <v>123.26440477921639</v>
      </c>
      <c r="AC213" s="177">
        <f t="shared" si="73"/>
        <v>123.26440477921639</v>
      </c>
      <c r="AD213" s="177">
        <f t="shared" si="73"/>
        <v>123.26440477921639</v>
      </c>
      <c r="AE213" s="177">
        <f t="shared" si="73"/>
        <v>27.857755480102799</v>
      </c>
      <c r="AF213" s="177">
        <f t="shared" si="73"/>
        <v>0</v>
      </c>
      <c r="AG213" s="177">
        <f t="shared" si="73"/>
        <v>0</v>
      </c>
      <c r="AH213" s="177">
        <f t="shared" si="73"/>
        <v>0</v>
      </c>
      <c r="AI213" s="177">
        <f t="shared" si="73"/>
        <v>0</v>
      </c>
    </row>
    <row r="214" spans="3:35" x14ac:dyDescent="0.35">
      <c r="E214" s="46" t="str">
        <f>E$142</f>
        <v>Project operating costs (original)</v>
      </c>
      <c r="F214" s="46" t="str">
        <f>F$142</f>
        <v>M$</v>
      </c>
      <c r="I214" s="177">
        <f>I$142</f>
        <v>1356.8056250000002</v>
      </c>
      <c r="J214" s="177"/>
      <c r="K214" s="177">
        <f t="shared" ref="K214:AI214" si="74">K$142</f>
        <v>0</v>
      </c>
      <c r="L214" s="177">
        <f t="shared" si="74"/>
        <v>0</v>
      </c>
      <c r="M214" s="177">
        <f t="shared" si="74"/>
        <v>69.541228582554524</v>
      </c>
      <c r="N214" s="177">
        <f t="shared" si="74"/>
        <v>75.478728582554524</v>
      </c>
      <c r="O214" s="177">
        <f t="shared" si="74"/>
        <v>75.478728582554524</v>
      </c>
      <c r="P214" s="177">
        <f t="shared" si="74"/>
        <v>75.478728582554524</v>
      </c>
      <c r="Q214" s="177">
        <f t="shared" si="74"/>
        <v>75.478728582554524</v>
      </c>
      <c r="R214" s="177">
        <f t="shared" si="74"/>
        <v>75.478728582554524</v>
      </c>
      <c r="S214" s="177">
        <f t="shared" si="74"/>
        <v>75.478728582554524</v>
      </c>
      <c r="T214" s="177">
        <f t="shared" si="74"/>
        <v>75.478728582554524</v>
      </c>
      <c r="U214" s="177">
        <f t="shared" si="74"/>
        <v>75.478728582554524</v>
      </c>
      <c r="V214" s="177">
        <f t="shared" si="74"/>
        <v>75.478728582554524</v>
      </c>
      <c r="W214" s="177">
        <f t="shared" si="74"/>
        <v>75.478728582554524</v>
      </c>
      <c r="X214" s="177">
        <f t="shared" si="74"/>
        <v>75.478728582554524</v>
      </c>
      <c r="Y214" s="177">
        <f t="shared" si="74"/>
        <v>75.478728582554524</v>
      </c>
      <c r="Z214" s="177">
        <f t="shared" si="74"/>
        <v>75.478728582554524</v>
      </c>
      <c r="AA214" s="177">
        <f t="shared" si="74"/>
        <v>75.478728582554524</v>
      </c>
      <c r="AB214" s="177">
        <f t="shared" si="74"/>
        <v>75.478728582554524</v>
      </c>
      <c r="AC214" s="177">
        <f t="shared" si="74"/>
        <v>75.478728582554524</v>
      </c>
      <c r="AD214" s="177">
        <f t="shared" si="74"/>
        <v>74.237239096573177</v>
      </c>
      <c r="AE214" s="177">
        <f t="shared" si="74"/>
        <v>5.3674999999999784</v>
      </c>
      <c r="AF214" s="177">
        <f t="shared" si="74"/>
        <v>0</v>
      </c>
      <c r="AG214" s="177">
        <f t="shared" si="74"/>
        <v>0</v>
      </c>
      <c r="AH214" s="177">
        <f t="shared" si="74"/>
        <v>0</v>
      </c>
      <c r="AI214" s="177">
        <f t="shared" si="74"/>
        <v>0</v>
      </c>
    </row>
    <row r="215" spans="3:35" x14ac:dyDescent="0.35">
      <c r="E215" s="46" t="str">
        <f>E$195</f>
        <v>Project capital costs (original)</v>
      </c>
      <c r="F215" s="46" t="str">
        <f>F$195</f>
        <v>M$</v>
      </c>
      <c r="I215" s="177">
        <f>I$195</f>
        <v>160</v>
      </c>
      <c r="J215" s="177"/>
      <c r="K215" s="177">
        <f t="shared" ref="K215:AI215" si="75">K$195</f>
        <v>80</v>
      </c>
      <c r="L215" s="177">
        <f t="shared" si="75"/>
        <v>80</v>
      </c>
      <c r="M215" s="177">
        <f t="shared" si="75"/>
        <v>0</v>
      </c>
      <c r="N215" s="177">
        <f t="shared" si="75"/>
        <v>0</v>
      </c>
      <c r="O215" s="177">
        <f t="shared" si="75"/>
        <v>0</v>
      </c>
      <c r="P215" s="177">
        <f t="shared" si="75"/>
        <v>0</v>
      </c>
      <c r="Q215" s="177">
        <f t="shared" si="75"/>
        <v>0</v>
      </c>
      <c r="R215" s="177">
        <f t="shared" si="75"/>
        <v>0</v>
      </c>
      <c r="S215" s="177">
        <f t="shared" si="75"/>
        <v>0</v>
      </c>
      <c r="T215" s="177">
        <f t="shared" si="75"/>
        <v>0</v>
      </c>
      <c r="U215" s="177">
        <f t="shared" si="75"/>
        <v>0</v>
      </c>
      <c r="V215" s="177">
        <f t="shared" si="75"/>
        <v>0</v>
      </c>
      <c r="W215" s="177">
        <f t="shared" si="75"/>
        <v>0</v>
      </c>
      <c r="X215" s="177">
        <f t="shared" si="75"/>
        <v>0</v>
      </c>
      <c r="Y215" s="177">
        <f t="shared" si="75"/>
        <v>0</v>
      </c>
      <c r="Z215" s="177">
        <f t="shared" si="75"/>
        <v>0</v>
      </c>
      <c r="AA215" s="177">
        <f t="shared" si="75"/>
        <v>0</v>
      </c>
      <c r="AB215" s="177">
        <f t="shared" si="75"/>
        <v>0</v>
      </c>
      <c r="AC215" s="177">
        <f t="shared" si="75"/>
        <v>0</v>
      </c>
      <c r="AD215" s="177">
        <f t="shared" si="75"/>
        <v>0</v>
      </c>
      <c r="AE215" s="177">
        <f t="shared" si="75"/>
        <v>0</v>
      </c>
      <c r="AF215" s="177">
        <f t="shared" si="75"/>
        <v>0</v>
      </c>
      <c r="AG215" s="177">
        <f t="shared" si="75"/>
        <v>0</v>
      </c>
      <c r="AH215" s="177">
        <f t="shared" si="75"/>
        <v>0</v>
      </c>
      <c r="AI215" s="177">
        <f t="shared" si="75"/>
        <v>0</v>
      </c>
    </row>
    <row r="216" spans="3:35" x14ac:dyDescent="0.35">
      <c r="E216" s="46" t="s">
        <v>603</v>
      </c>
      <c r="F216" s="46" t="s">
        <v>88</v>
      </c>
      <c r="I216" s="177">
        <f>SUM(K216:AI216)</f>
        <v>698.99531531119374</v>
      </c>
      <c r="J216" s="177"/>
      <c r="K216" s="178">
        <f>K213-K214-K215</f>
        <v>-80</v>
      </c>
      <c r="L216" s="178">
        <f t="shared" ref="L216:AI216" si="76">L213-L214-L215</f>
        <v>-80</v>
      </c>
      <c r="M216" s="178">
        <f t="shared" si="76"/>
        <v>22.907075001857777</v>
      </c>
      <c r="N216" s="178">
        <f t="shared" si="76"/>
        <v>47.785676196661868</v>
      </c>
      <c r="O216" s="178">
        <f t="shared" si="76"/>
        <v>47.785676196661868</v>
      </c>
      <c r="P216" s="178">
        <f t="shared" si="76"/>
        <v>47.785676196661868</v>
      </c>
      <c r="Q216" s="178">
        <f t="shared" si="76"/>
        <v>47.785676196661868</v>
      </c>
      <c r="R216" s="178">
        <f t="shared" si="76"/>
        <v>47.785676196661868</v>
      </c>
      <c r="S216" s="178">
        <f t="shared" si="76"/>
        <v>47.785676196661868</v>
      </c>
      <c r="T216" s="178">
        <f t="shared" si="76"/>
        <v>47.785676196661868</v>
      </c>
      <c r="U216" s="178">
        <f t="shared" si="76"/>
        <v>47.785676196661868</v>
      </c>
      <c r="V216" s="178">
        <f t="shared" si="76"/>
        <v>47.785676196661868</v>
      </c>
      <c r="W216" s="178">
        <f t="shared" si="76"/>
        <v>47.785676196661868</v>
      </c>
      <c r="X216" s="178">
        <f t="shared" si="76"/>
        <v>47.785676196661868</v>
      </c>
      <c r="Y216" s="178">
        <f t="shared" si="76"/>
        <v>47.785676196661868</v>
      </c>
      <c r="Z216" s="178">
        <f t="shared" si="76"/>
        <v>47.785676196661868</v>
      </c>
      <c r="AA216" s="178">
        <f t="shared" si="76"/>
        <v>47.785676196661868</v>
      </c>
      <c r="AB216" s="178">
        <f t="shared" si="76"/>
        <v>47.785676196661868</v>
      </c>
      <c r="AC216" s="178">
        <f t="shared" si="76"/>
        <v>47.785676196661868</v>
      </c>
      <c r="AD216" s="178">
        <f t="shared" si="76"/>
        <v>49.027165682643215</v>
      </c>
      <c r="AE216" s="178">
        <f t="shared" si="76"/>
        <v>22.490255480102821</v>
      </c>
      <c r="AF216" s="178">
        <f t="shared" si="76"/>
        <v>0</v>
      </c>
      <c r="AG216" s="178">
        <f t="shared" si="76"/>
        <v>0</v>
      </c>
      <c r="AH216" s="178">
        <f t="shared" si="76"/>
        <v>0</v>
      </c>
      <c r="AI216" s="178">
        <f t="shared" si="76"/>
        <v>0</v>
      </c>
    </row>
    <row r="217" spans="3:35" x14ac:dyDescent="0.35">
      <c r="I217" s="177"/>
      <c r="J217" s="177"/>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c r="AH217" s="178"/>
      <c r="AI217" s="178"/>
    </row>
    <row r="218" spans="3:35" x14ac:dyDescent="0.35">
      <c r="D218" s="87" t="s">
        <v>924</v>
      </c>
      <c r="I218" s="177"/>
      <c r="J218" s="177"/>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c r="AH218" s="178"/>
      <c r="AI218" s="178"/>
    </row>
    <row r="219" spans="3:35" x14ac:dyDescent="0.35">
      <c r="E219" s="46" t="str">
        <f>E$216</f>
        <v>Project pre-tax cash flow (original)</v>
      </c>
      <c r="F219" s="46" t="str">
        <f>F$216</f>
        <v>M$</v>
      </c>
      <c r="I219" s="177">
        <f>I$216</f>
        <v>698.99531531119374</v>
      </c>
      <c r="J219" s="177"/>
      <c r="K219" s="177">
        <f t="shared" ref="K219:AI219" si="77">K$216</f>
        <v>-80</v>
      </c>
      <c r="L219" s="177">
        <f t="shared" si="77"/>
        <v>-80</v>
      </c>
      <c r="M219" s="177">
        <f t="shared" si="77"/>
        <v>22.907075001857777</v>
      </c>
      <c r="N219" s="177">
        <f t="shared" si="77"/>
        <v>47.785676196661868</v>
      </c>
      <c r="O219" s="177">
        <f t="shared" si="77"/>
        <v>47.785676196661868</v>
      </c>
      <c r="P219" s="177">
        <f t="shared" si="77"/>
        <v>47.785676196661868</v>
      </c>
      <c r="Q219" s="177">
        <f t="shared" si="77"/>
        <v>47.785676196661868</v>
      </c>
      <c r="R219" s="177">
        <f t="shared" si="77"/>
        <v>47.785676196661868</v>
      </c>
      <c r="S219" s="177">
        <f t="shared" si="77"/>
        <v>47.785676196661868</v>
      </c>
      <c r="T219" s="177">
        <f t="shared" si="77"/>
        <v>47.785676196661868</v>
      </c>
      <c r="U219" s="177">
        <f t="shared" si="77"/>
        <v>47.785676196661868</v>
      </c>
      <c r="V219" s="177">
        <f t="shared" si="77"/>
        <v>47.785676196661868</v>
      </c>
      <c r="W219" s="177">
        <f t="shared" si="77"/>
        <v>47.785676196661868</v>
      </c>
      <c r="X219" s="177">
        <f t="shared" si="77"/>
        <v>47.785676196661868</v>
      </c>
      <c r="Y219" s="177">
        <f t="shared" si="77"/>
        <v>47.785676196661868</v>
      </c>
      <c r="Z219" s="177">
        <f t="shared" si="77"/>
        <v>47.785676196661868</v>
      </c>
      <c r="AA219" s="177">
        <f t="shared" si="77"/>
        <v>47.785676196661868</v>
      </c>
      <c r="AB219" s="177">
        <f t="shared" si="77"/>
        <v>47.785676196661868</v>
      </c>
      <c r="AC219" s="177">
        <f t="shared" si="77"/>
        <v>47.785676196661868</v>
      </c>
      <c r="AD219" s="177">
        <f t="shared" si="77"/>
        <v>49.027165682643215</v>
      </c>
      <c r="AE219" s="177">
        <f t="shared" si="77"/>
        <v>22.490255480102821</v>
      </c>
      <c r="AF219" s="177">
        <f t="shared" si="77"/>
        <v>0</v>
      </c>
      <c r="AG219" s="177">
        <f t="shared" si="77"/>
        <v>0</v>
      </c>
      <c r="AH219" s="177">
        <f t="shared" si="77"/>
        <v>0</v>
      </c>
      <c r="AI219" s="177">
        <f t="shared" si="77"/>
        <v>0</v>
      </c>
    </row>
    <row r="220" spans="3:35" x14ac:dyDescent="0.35">
      <c r="E220" s="46" t="s">
        <v>925</v>
      </c>
      <c r="F220" s="46" t="s">
        <v>88</v>
      </c>
      <c r="I220" s="177"/>
      <c r="J220" s="177"/>
      <c r="K220" s="178">
        <f>K219+J220</f>
        <v>-80</v>
      </c>
      <c r="L220" s="178">
        <f t="shared" ref="L220:AI220" si="78">L219+K220</f>
        <v>-160</v>
      </c>
      <c r="M220" s="178">
        <f t="shared" si="78"/>
        <v>-137.09292499814222</v>
      </c>
      <c r="N220" s="178">
        <f t="shared" si="78"/>
        <v>-89.307248801480355</v>
      </c>
      <c r="O220" s="178">
        <f t="shared" si="78"/>
        <v>-41.521572604818488</v>
      </c>
      <c r="P220" s="178">
        <f t="shared" si="78"/>
        <v>6.2641035918433801</v>
      </c>
      <c r="Q220" s="178">
        <f t="shared" si="78"/>
        <v>54.049779788505248</v>
      </c>
      <c r="R220" s="178">
        <f t="shared" si="78"/>
        <v>101.83545598516712</v>
      </c>
      <c r="S220" s="178">
        <f t="shared" si="78"/>
        <v>149.62113218182898</v>
      </c>
      <c r="T220" s="178">
        <f t="shared" si="78"/>
        <v>197.40680837849084</v>
      </c>
      <c r="U220" s="178">
        <f t="shared" si="78"/>
        <v>245.19248457515272</v>
      </c>
      <c r="V220" s="178">
        <f t="shared" si="78"/>
        <v>292.9781607718146</v>
      </c>
      <c r="W220" s="178">
        <f t="shared" si="78"/>
        <v>340.76383696847648</v>
      </c>
      <c r="X220" s="178">
        <f t="shared" si="78"/>
        <v>388.54951316513836</v>
      </c>
      <c r="Y220" s="178">
        <f t="shared" si="78"/>
        <v>436.33518936180025</v>
      </c>
      <c r="Z220" s="178">
        <f t="shared" si="78"/>
        <v>484.12086555846213</v>
      </c>
      <c r="AA220" s="178">
        <f t="shared" si="78"/>
        <v>531.90654175512395</v>
      </c>
      <c r="AB220" s="178">
        <f t="shared" si="78"/>
        <v>579.69221795178578</v>
      </c>
      <c r="AC220" s="178">
        <f t="shared" si="78"/>
        <v>627.4778941484476</v>
      </c>
      <c r="AD220" s="178">
        <f t="shared" si="78"/>
        <v>676.50505983109088</v>
      </c>
      <c r="AE220" s="178">
        <f t="shared" si="78"/>
        <v>698.99531531119374</v>
      </c>
      <c r="AF220" s="178">
        <f t="shared" si="78"/>
        <v>698.99531531119374</v>
      </c>
      <c r="AG220" s="178">
        <f t="shared" si="78"/>
        <v>698.99531531119374</v>
      </c>
      <c r="AH220" s="178">
        <f t="shared" si="78"/>
        <v>698.99531531119374</v>
      </c>
      <c r="AI220" s="178">
        <f t="shared" si="78"/>
        <v>698.99531531119374</v>
      </c>
    </row>
    <row r="221" spans="3:35" x14ac:dyDescent="0.35">
      <c r="I221" s="177"/>
      <c r="J221" s="177"/>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c r="AH221" s="178"/>
      <c r="AI221" s="178"/>
    </row>
    <row r="222" spans="3:35" x14ac:dyDescent="0.35">
      <c r="D222" s="87" t="s">
        <v>974</v>
      </c>
      <c r="I222" s="177"/>
      <c r="J222" s="177"/>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c r="AH222" s="178"/>
      <c r="AI222" s="178"/>
    </row>
    <row r="223" spans="3:35" x14ac:dyDescent="0.35">
      <c r="E223" s="46" t="str">
        <f>E$220</f>
        <v>Cumulative project pre-tax cash flow (original)</v>
      </c>
      <c r="F223" s="46" t="str">
        <f>F$220</f>
        <v>M$</v>
      </c>
      <c r="I223" s="46"/>
      <c r="J223" s="177"/>
      <c r="K223" s="177">
        <f t="shared" ref="K223:AI223" si="79">K$220</f>
        <v>-80</v>
      </c>
      <c r="L223" s="177">
        <f t="shared" si="79"/>
        <v>-160</v>
      </c>
      <c r="M223" s="177">
        <f t="shared" si="79"/>
        <v>-137.09292499814222</v>
      </c>
      <c r="N223" s="177">
        <f t="shared" si="79"/>
        <v>-89.307248801480355</v>
      </c>
      <c r="O223" s="177">
        <f t="shared" si="79"/>
        <v>-41.521572604818488</v>
      </c>
      <c r="P223" s="177">
        <f t="shared" si="79"/>
        <v>6.2641035918433801</v>
      </c>
      <c r="Q223" s="177">
        <f t="shared" si="79"/>
        <v>54.049779788505248</v>
      </c>
      <c r="R223" s="177">
        <f t="shared" si="79"/>
        <v>101.83545598516712</v>
      </c>
      <c r="S223" s="177">
        <f t="shared" si="79"/>
        <v>149.62113218182898</v>
      </c>
      <c r="T223" s="177">
        <f t="shared" si="79"/>
        <v>197.40680837849084</v>
      </c>
      <c r="U223" s="177">
        <f t="shared" si="79"/>
        <v>245.19248457515272</v>
      </c>
      <c r="V223" s="177">
        <f t="shared" si="79"/>
        <v>292.9781607718146</v>
      </c>
      <c r="W223" s="177">
        <f t="shared" si="79"/>
        <v>340.76383696847648</v>
      </c>
      <c r="X223" s="177">
        <f t="shared" si="79"/>
        <v>388.54951316513836</v>
      </c>
      <c r="Y223" s="177">
        <f t="shared" si="79"/>
        <v>436.33518936180025</v>
      </c>
      <c r="Z223" s="177">
        <f t="shared" si="79"/>
        <v>484.12086555846213</v>
      </c>
      <c r="AA223" s="177">
        <f t="shared" si="79"/>
        <v>531.90654175512395</v>
      </c>
      <c r="AB223" s="177">
        <f t="shared" si="79"/>
        <v>579.69221795178578</v>
      </c>
      <c r="AC223" s="177">
        <f t="shared" si="79"/>
        <v>627.4778941484476</v>
      </c>
      <c r="AD223" s="177">
        <f t="shared" si="79"/>
        <v>676.50505983109088</v>
      </c>
      <c r="AE223" s="177">
        <f t="shared" si="79"/>
        <v>698.99531531119374</v>
      </c>
      <c r="AF223" s="177">
        <f t="shared" si="79"/>
        <v>698.99531531119374</v>
      </c>
      <c r="AG223" s="177">
        <f t="shared" si="79"/>
        <v>698.99531531119374</v>
      </c>
      <c r="AH223" s="177">
        <f t="shared" si="79"/>
        <v>698.99531531119374</v>
      </c>
      <c r="AI223" s="177">
        <f t="shared" si="79"/>
        <v>698.99531531119374</v>
      </c>
    </row>
    <row r="224" spans="3:35" x14ac:dyDescent="0.35">
      <c r="E224" s="46" t="s">
        <v>977</v>
      </c>
      <c r="F224" s="46" t="s">
        <v>43</v>
      </c>
      <c r="I224" s="146">
        <f>SUM(K224:AI224)</f>
        <v>5</v>
      </c>
      <c r="J224" s="146"/>
      <c r="K224" s="147">
        <f>IF(K223&lt;0,1,0)</f>
        <v>1</v>
      </c>
      <c r="L224" s="147">
        <f t="shared" ref="L224:AI224" si="80">IF(L223&lt;0,1,0)</f>
        <v>1</v>
      </c>
      <c r="M224" s="147">
        <f t="shared" si="80"/>
        <v>1</v>
      </c>
      <c r="N224" s="147">
        <f t="shared" si="80"/>
        <v>1</v>
      </c>
      <c r="O224" s="147">
        <f t="shared" si="80"/>
        <v>1</v>
      </c>
      <c r="P224" s="147">
        <f t="shared" si="80"/>
        <v>0</v>
      </c>
      <c r="Q224" s="147">
        <f t="shared" si="80"/>
        <v>0</v>
      </c>
      <c r="R224" s="147">
        <f t="shared" si="80"/>
        <v>0</v>
      </c>
      <c r="S224" s="147">
        <f t="shared" si="80"/>
        <v>0</v>
      </c>
      <c r="T224" s="147">
        <f t="shared" si="80"/>
        <v>0</v>
      </c>
      <c r="U224" s="147">
        <f t="shared" si="80"/>
        <v>0</v>
      </c>
      <c r="V224" s="147">
        <f t="shared" si="80"/>
        <v>0</v>
      </c>
      <c r="W224" s="147">
        <f t="shared" si="80"/>
        <v>0</v>
      </c>
      <c r="X224" s="147">
        <f t="shared" si="80"/>
        <v>0</v>
      </c>
      <c r="Y224" s="147">
        <f t="shared" si="80"/>
        <v>0</v>
      </c>
      <c r="Z224" s="147">
        <f t="shared" si="80"/>
        <v>0</v>
      </c>
      <c r="AA224" s="147">
        <f t="shared" si="80"/>
        <v>0</v>
      </c>
      <c r="AB224" s="147">
        <f t="shared" si="80"/>
        <v>0</v>
      </c>
      <c r="AC224" s="147">
        <f t="shared" si="80"/>
        <v>0</v>
      </c>
      <c r="AD224" s="147">
        <f t="shared" si="80"/>
        <v>0</v>
      </c>
      <c r="AE224" s="147">
        <f t="shared" si="80"/>
        <v>0</v>
      </c>
      <c r="AF224" s="147">
        <f t="shared" si="80"/>
        <v>0</v>
      </c>
      <c r="AG224" s="147">
        <f t="shared" si="80"/>
        <v>0</v>
      </c>
      <c r="AH224" s="147">
        <f t="shared" si="80"/>
        <v>0</v>
      </c>
      <c r="AI224" s="147">
        <f t="shared" si="80"/>
        <v>0</v>
      </c>
    </row>
    <row r="225" spans="1:35" x14ac:dyDescent="0.35">
      <c r="I225" s="177"/>
      <c r="J225" s="177"/>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c r="AH225" s="178"/>
      <c r="AI225" s="178"/>
    </row>
    <row r="226" spans="1:35" x14ac:dyDescent="0.35">
      <c r="D226" s="87" t="s">
        <v>978</v>
      </c>
      <c r="I226" s="177"/>
      <c r="J226" s="177"/>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c r="AH226" s="178"/>
      <c r="AI226" s="178"/>
    </row>
    <row r="227" spans="1:35" x14ac:dyDescent="0.35">
      <c r="E227" s="46" t="str">
        <f>E$224</f>
        <v>Real terms pre-tax payback period flag (original)</v>
      </c>
      <c r="F227" s="46" t="str">
        <f>F$224</f>
        <v>flag</v>
      </c>
      <c r="I227" s="46">
        <f>I$224</f>
        <v>5</v>
      </c>
      <c r="J227" s="177"/>
      <c r="K227" s="46">
        <f t="shared" ref="K227:AI227" si="81">K$224</f>
        <v>1</v>
      </c>
      <c r="L227" s="46">
        <f t="shared" si="81"/>
        <v>1</v>
      </c>
      <c r="M227" s="46">
        <f t="shared" si="81"/>
        <v>1</v>
      </c>
      <c r="N227" s="46">
        <f t="shared" si="81"/>
        <v>1</v>
      </c>
      <c r="O227" s="46">
        <f t="shared" si="81"/>
        <v>1</v>
      </c>
      <c r="P227" s="46">
        <f t="shared" si="81"/>
        <v>0</v>
      </c>
      <c r="Q227" s="46">
        <f t="shared" si="81"/>
        <v>0</v>
      </c>
      <c r="R227" s="46">
        <f t="shared" si="81"/>
        <v>0</v>
      </c>
      <c r="S227" s="46">
        <f t="shared" si="81"/>
        <v>0</v>
      </c>
      <c r="T227" s="46">
        <f t="shared" si="81"/>
        <v>0</v>
      </c>
      <c r="U227" s="46">
        <f t="shared" si="81"/>
        <v>0</v>
      </c>
      <c r="V227" s="46">
        <f t="shared" si="81"/>
        <v>0</v>
      </c>
      <c r="W227" s="46">
        <f t="shared" si="81"/>
        <v>0</v>
      </c>
      <c r="X227" s="46">
        <f t="shared" si="81"/>
        <v>0</v>
      </c>
      <c r="Y227" s="46">
        <f t="shared" si="81"/>
        <v>0</v>
      </c>
      <c r="Z227" s="46">
        <f t="shared" si="81"/>
        <v>0</v>
      </c>
      <c r="AA227" s="46">
        <f t="shared" si="81"/>
        <v>0</v>
      </c>
      <c r="AB227" s="46">
        <f t="shared" si="81"/>
        <v>0</v>
      </c>
      <c r="AC227" s="46">
        <f t="shared" si="81"/>
        <v>0</v>
      </c>
      <c r="AD227" s="46">
        <f t="shared" si="81"/>
        <v>0</v>
      </c>
      <c r="AE227" s="46">
        <f t="shared" si="81"/>
        <v>0</v>
      </c>
      <c r="AF227" s="46">
        <f t="shared" si="81"/>
        <v>0</v>
      </c>
      <c r="AG227" s="46">
        <f t="shared" si="81"/>
        <v>0</v>
      </c>
      <c r="AH227" s="46">
        <f t="shared" si="81"/>
        <v>0</v>
      </c>
      <c r="AI227" s="46">
        <f t="shared" si="81"/>
        <v>0</v>
      </c>
    </row>
    <row r="228" spans="1:35" s="150" customFormat="1" x14ac:dyDescent="0.35">
      <c r="A228" s="12"/>
      <c r="B228" s="12"/>
      <c r="C228" s="148"/>
      <c r="D228" s="149"/>
      <c r="E228" s="150" t="s">
        <v>976</v>
      </c>
      <c r="F228" s="150" t="s">
        <v>32</v>
      </c>
      <c r="G228" s="150">
        <f>SUM(K227:AI227)</f>
        <v>5</v>
      </c>
      <c r="I228" s="563"/>
      <c r="J228" s="563"/>
      <c r="K228" s="433"/>
      <c r="L228" s="433"/>
      <c r="M228" s="433"/>
      <c r="N228" s="433"/>
      <c r="O228" s="433"/>
      <c r="P228" s="433"/>
      <c r="Q228" s="433"/>
      <c r="R228" s="433"/>
      <c r="S228" s="433"/>
      <c r="T228" s="433"/>
      <c r="U228" s="433"/>
      <c r="V228" s="433"/>
      <c r="W228" s="433"/>
      <c r="X228" s="433"/>
      <c r="Y228" s="433"/>
      <c r="Z228" s="433"/>
      <c r="AA228" s="433"/>
      <c r="AB228" s="433"/>
      <c r="AC228" s="433"/>
      <c r="AD228" s="433"/>
      <c r="AE228" s="433"/>
      <c r="AF228" s="433"/>
      <c r="AG228" s="433"/>
      <c r="AH228" s="433"/>
      <c r="AI228" s="433"/>
    </row>
    <row r="229" spans="1:35" x14ac:dyDescent="0.35">
      <c r="G229" s="46"/>
      <c r="I229" s="177"/>
      <c r="J229" s="177"/>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c r="AH229" s="178"/>
      <c r="AI229" s="178"/>
    </row>
    <row r="230" spans="1:35" x14ac:dyDescent="0.35">
      <c r="D230" s="87" t="s">
        <v>828</v>
      </c>
      <c r="I230" s="177"/>
      <c r="J230" s="177"/>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row>
    <row r="231" spans="1:35" x14ac:dyDescent="0.35">
      <c r="E231" s="46" t="str">
        <f>E$216</f>
        <v>Project pre-tax cash flow (original)</v>
      </c>
      <c r="F231" s="46" t="str">
        <f>F$216</f>
        <v>M$</v>
      </c>
      <c r="I231" s="177">
        <f>I$216</f>
        <v>698.99531531119374</v>
      </c>
      <c r="J231" s="177"/>
      <c r="K231" s="177">
        <f t="shared" ref="K231:AI231" si="82">K$216</f>
        <v>-80</v>
      </c>
      <c r="L231" s="177">
        <f t="shared" si="82"/>
        <v>-80</v>
      </c>
      <c r="M231" s="177">
        <f t="shared" si="82"/>
        <v>22.907075001857777</v>
      </c>
      <c r="N231" s="177">
        <f t="shared" si="82"/>
        <v>47.785676196661868</v>
      </c>
      <c r="O231" s="177">
        <f t="shared" si="82"/>
        <v>47.785676196661868</v>
      </c>
      <c r="P231" s="177">
        <f t="shared" si="82"/>
        <v>47.785676196661868</v>
      </c>
      <c r="Q231" s="177">
        <f t="shared" si="82"/>
        <v>47.785676196661868</v>
      </c>
      <c r="R231" s="177">
        <f t="shared" si="82"/>
        <v>47.785676196661868</v>
      </c>
      <c r="S231" s="177">
        <f t="shared" si="82"/>
        <v>47.785676196661868</v>
      </c>
      <c r="T231" s="177">
        <f t="shared" si="82"/>
        <v>47.785676196661868</v>
      </c>
      <c r="U231" s="177">
        <f t="shared" si="82"/>
        <v>47.785676196661868</v>
      </c>
      <c r="V231" s="177">
        <f t="shared" si="82"/>
        <v>47.785676196661868</v>
      </c>
      <c r="W231" s="177">
        <f t="shared" si="82"/>
        <v>47.785676196661868</v>
      </c>
      <c r="X231" s="177">
        <f t="shared" si="82"/>
        <v>47.785676196661868</v>
      </c>
      <c r="Y231" s="177">
        <f t="shared" si="82"/>
        <v>47.785676196661868</v>
      </c>
      <c r="Z231" s="177">
        <f t="shared" si="82"/>
        <v>47.785676196661868</v>
      </c>
      <c r="AA231" s="177">
        <f t="shared" si="82"/>
        <v>47.785676196661868</v>
      </c>
      <c r="AB231" s="177">
        <f t="shared" si="82"/>
        <v>47.785676196661868</v>
      </c>
      <c r="AC231" s="177">
        <f t="shared" si="82"/>
        <v>47.785676196661868</v>
      </c>
      <c r="AD231" s="177">
        <f t="shared" si="82"/>
        <v>49.027165682643215</v>
      </c>
      <c r="AE231" s="177">
        <f t="shared" si="82"/>
        <v>22.490255480102821</v>
      </c>
      <c r="AF231" s="177">
        <f t="shared" si="82"/>
        <v>0</v>
      </c>
      <c r="AG231" s="177">
        <f t="shared" si="82"/>
        <v>0</v>
      </c>
      <c r="AH231" s="177">
        <f t="shared" si="82"/>
        <v>0</v>
      </c>
      <c r="AI231" s="177">
        <f t="shared" si="82"/>
        <v>0</v>
      </c>
    </row>
    <row r="232" spans="1:35" s="150" customFormat="1" x14ac:dyDescent="0.35">
      <c r="A232" s="12"/>
      <c r="B232" s="12"/>
      <c r="C232" s="148"/>
      <c r="D232" s="149"/>
      <c r="E232" s="150" t="s">
        <v>828</v>
      </c>
      <c r="F232" s="150" t="s">
        <v>10</v>
      </c>
      <c r="G232" s="515">
        <f>IRR(K231:AI231)</f>
        <v>0.23533207345019513</v>
      </c>
      <c r="I232" s="563"/>
      <c r="J232" s="563"/>
      <c r="K232" s="563"/>
      <c r="L232" s="563"/>
      <c r="M232" s="563"/>
      <c r="N232" s="563"/>
      <c r="O232" s="563"/>
      <c r="P232" s="563"/>
      <c r="Q232" s="563"/>
      <c r="R232" s="563"/>
      <c r="S232" s="563"/>
      <c r="T232" s="563"/>
      <c r="U232" s="563"/>
      <c r="V232" s="563"/>
      <c r="W232" s="563"/>
      <c r="X232" s="563"/>
      <c r="Y232" s="563"/>
      <c r="Z232" s="563"/>
      <c r="AA232" s="563"/>
      <c r="AB232" s="563"/>
      <c r="AC232" s="563"/>
      <c r="AD232" s="563"/>
      <c r="AE232" s="563"/>
      <c r="AF232" s="563"/>
      <c r="AG232" s="563"/>
      <c r="AH232" s="563"/>
      <c r="AI232" s="563"/>
    </row>
    <row r="233" spans="1:35" x14ac:dyDescent="0.35">
      <c r="I233" s="177"/>
      <c r="J233" s="177"/>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c r="AH233" s="178"/>
      <c r="AI233" s="178"/>
    </row>
    <row r="234" spans="1:35" x14ac:dyDescent="0.35">
      <c r="D234" s="87" t="s">
        <v>462</v>
      </c>
      <c r="I234" s="177"/>
      <c r="J234" s="177"/>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c r="AH234" s="178"/>
      <c r="AI234" s="178"/>
    </row>
    <row r="235" spans="1:35" x14ac:dyDescent="0.35">
      <c r="E235" s="46" t="str">
        <f>E$216</f>
        <v>Project pre-tax cash flow (original)</v>
      </c>
      <c r="F235" s="46" t="str">
        <f>F$216</f>
        <v>M$</v>
      </c>
      <c r="I235" s="177">
        <f>I$216</f>
        <v>698.99531531119374</v>
      </c>
      <c r="J235" s="177"/>
      <c r="K235" s="177">
        <f t="shared" ref="K235:AI235" si="83">K$216</f>
        <v>-80</v>
      </c>
      <c r="L235" s="177">
        <f t="shared" si="83"/>
        <v>-80</v>
      </c>
      <c r="M235" s="177">
        <f t="shared" si="83"/>
        <v>22.907075001857777</v>
      </c>
      <c r="N235" s="177">
        <f t="shared" si="83"/>
        <v>47.785676196661868</v>
      </c>
      <c r="O235" s="177">
        <f t="shared" si="83"/>
        <v>47.785676196661868</v>
      </c>
      <c r="P235" s="177">
        <f t="shared" si="83"/>
        <v>47.785676196661868</v>
      </c>
      <c r="Q235" s="177">
        <f t="shared" si="83"/>
        <v>47.785676196661868</v>
      </c>
      <c r="R235" s="177">
        <f t="shared" si="83"/>
        <v>47.785676196661868</v>
      </c>
      <c r="S235" s="177">
        <f t="shared" si="83"/>
        <v>47.785676196661868</v>
      </c>
      <c r="T235" s="177">
        <f t="shared" si="83"/>
        <v>47.785676196661868</v>
      </c>
      <c r="U235" s="177">
        <f t="shared" si="83"/>
        <v>47.785676196661868</v>
      </c>
      <c r="V235" s="177">
        <f t="shared" si="83"/>
        <v>47.785676196661868</v>
      </c>
      <c r="W235" s="177">
        <f t="shared" si="83"/>
        <v>47.785676196661868</v>
      </c>
      <c r="X235" s="177">
        <f t="shared" si="83"/>
        <v>47.785676196661868</v>
      </c>
      <c r="Y235" s="177">
        <f t="shared" si="83"/>
        <v>47.785676196661868</v>
      </c>
      <c r="Z235" s="177">
        <f t="shared" si="83"/>
        <v>47.785676196661868</v>
      </c>
      <c r="AA235" s="177">
        <f t="shared" si="83"/>
        <v>47.785676196661868</v>
      </c>
      <c r="AB235" s="177">
        <f t="shared" si="83"/>
        <v>47.785676196661868</v>
      </c>
      <c r="AC235" s="177">
        <f t="shared" si="83"/>
        <v>47.785676196661868</v>
      </c>
      <c r="AD235" s="177">
        <f t="shared" si="83"/>
        <v>49.027165682643215</v>
      </c>
      <c r="AE235" s="177">
        <f t="shared" si="83"/>
        <v>22.490255480102821</v>
      </c>
      <c r="AF235" s="177">
        <f t="shared" si="83"/>
        <v>0</v>
      </c>
      <c r="AG235" s="177">
        <f t="shared" si="83"/>
        <v>0</v>
      </c>
      <c r="AH235" s="177">
        <f t="shared" si="83"/>
        <v>0</v>
      </c>
      <c r="AI235" s="177">
        <f t="shared" si="83"/>
        <v>0</v>
      </c>
    </row>
    <row r="236" spans="1:35" x14ac:dyDescent="0.35">
      <c r="E236" s="46" t="s">
        <v>604</v>
      </c>
      <c r="F236" s="46" t="s">
        <v>88</v>
      </c>
      <c r="G236" s="177">
        <f>SUM(K235:AI235)</f>
        <v>698.99531531119374</v>
      </c>
      <c r="I236" s="177"/>
      <c r="J236" s="177"/>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c r="AH236" s="178"/>
      <c r="AI236" s="178"/>
    </row>
    <row r="237" spans="1:35" x14ac:dyDescent="0.35">
      <c r="I237" s="177"/>
      <c r="J237" s="177"/>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c r="AH237" s="178"/>
      <c r="AI237" s="178"/>
    </row>
    <row r="238" spans="1:35" x14ac:dyDescent="0.35">
      <c r="D238" s="87" t="s">
        <v>463</v>
      </c>
      <c r="I238" s="177"/>
      <c r="J238" s="177"/>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c r="AH238" s="178"/>
      <c r="AI238" s="178"/>
    </row>
    <row r="239" spans="1:35" x14ac:dyDescent="0.35">
      <c r="E239" s="46" t="str">
        <f>E$216</f>
        <v>Project pre-tax cash flow (original)</v>
      </c>
      <c r="F239" s="46" t="str">
        <f>F$216</f>
        <v>M$</v>
      </c>
      <c r="I239" s="177">
        <f>I$216</f>
        <v>698.99531531119374</v>
      </c>
      <c r="J239" s="177"/>
      <c r="K239" s="177">
        <f t="shared" ref="K239:AI239" si="84">K$216</f>
        <v>-80</v>
      </c>
      <c r="L239" s="177">
        <f t="shared" si="84"/>
        <v>-80</v>
      </c>
      <c r="M239" s="177">
        <f t="shared" si="84"/>
        <v>22.907075001857777</v>
      </c>
      <c r="N239" s="177">
        <f t="shared" si="84"/>
        <v>47.785676196661868</v>
      </c>
      <c r="O239" s="177">
        <f t="shared" si="84"/>
        <v>47.785676196661868</v>
      </c>
      <c r="P239" s="177">
        <f t="shared" si="84"/>
        <v>47.785676196661868</v>
      </c>
      <c r="Q239" s="177">
        <f t="shared" si="84"/>
        <v>47.785676196661868</v>
      </c>
      <c r="R239" s="177">
        <f t="shared" si="84"/>
        <v>47.785676196661868</v>
      </c>
      <c r="S239" s="177">
        <f t="shared" si="84"/>
        <v>47.785676196661868</v>
      </c>
      <c r="T239" s="177">
        <f t="shared" si="84"/>
        <v>47.785676196661868</v>
      </c>
      <c r="U239" s="177">
        <f t="shared" si="84"/>
        <v>47.785676196661868</v>
      </c>
      <c r="V239" s="177">
        <f t="shared" si="84"/>
        <v>47.785676196661868</v>
      </c>
      <c r="W239" s="177">
        <f t="shared" si="84"/>
        <v>47.785676196661868</v>
      </c>
      <c r="X239" s="177">
        <f t="shared" si="84"/>
        <v>47.785676196661868</v>
      </c>
      <c r="Y239" s="177">
        <f t="shared" si="84"/>
        <v>47.785676196661868</v>
      </c>
      <c r="Z239" s="177">
        <f t="shared" si="84"/>
        <v>47.785676196661868</v>
      </c>
      <c r="AA239" s="177">
        <f t="shared" si="84"/>
        <v>47.785676196661868</v>
      </c>
      <c r="AB239" s="177">
        <f t="shared" si="84"/>
        <v>47.785676196661868</v>
      </c>
      <c r="AC239" s="177">
        <f t="shared" si="84"/>
        <v>47.785676196661868</v>
      </c>
      <c r="AD239" s="177">
        <f t="shared" si="84"/>
        <v>49.027165682643215</v>
      </c>
      <c r="AE239" s="177">
        <f t="shared" si="84"/>
        <v>22.490255480102821</v>
      </c>
      <c r="AF239" s="177">
        <f t="shared" si="84"/>
        <v>0</v>
      </c>
      <c r="AG239" s="177">
        <f t="shared" si="84"/>
        <v>0</v>
      </c>
      <c r="AH239" s="177">
        <f t="shared" si="84"/>
        <v>0</v>
      </c>
      <c r="AI239" s="177">
        <f t="shared" si="84"/>
        <v>0</v>
      </c>
    </row>
    <row r="240" spans="1:35" s="158" customFormat="1" x14ac:dyDescent="0.35">
      <c r="A240" s="11"/>
      <c r="B240" s="11"/>
      <c r="C240" s="156"/>
      <c r="D240" s="157"/>
      <c r="E240" s="158" t="str">
        <f>'T&amp;E'!E$36</f>
        <v>Government discount factor</v>
      </c>
      <c r="F240" s="158" t="str">
        <f>'T&amp;E'!F$36</f>
        <v>index</v>
      </c>
      <c r="G240" s="179"/>
      <c r="I240" s="179"/>
      <c r="J240" s="179"/>
      <c r="K240" s="196">
        <f>'T&amp;E'!K$36</f>
        <v>1</v>
      </c>
      <c r="L240" s="196">
        <f>'T&amp;E'!L$36</f>
        <v>0.90909090909090906</v>
      </c>
      <c r="M240" s="196">
        <f>'T&amp;E'!M$36</f>
        <v>0.82644628099173545</v>
      </c>
      <c r="N240" s="196">
        <f>'T&amp;E'!N$36</f>
        <v>0.75131480090157754</v>
      </c>
      <c r="O240" s="196">
        <f>'T&amp;E'!O$36</f>
        <v>0.68301345536507052</v>
      </c>
      <c r="P240" s="196">
        <f>'T&amp;E'!P$36</f>
        <v>0.62092132305915493</v>
      </c>
      <c r="Q240" s="196">
        <f>'T&amp;E'!Q$36</f>
        <v>0.56447393005377722</v>
      </c>
      <c r="R240" s="196">
        <f>'T&amp;E'!R$36</f>
        <v>0.51315811823070645</v>
      </c>
      <c r="S240" s="196">
        <f>'T&amp;E'!S$36</f>
        <v>0.46650738020973315</v>
      </c>
      <c r="T240" s="196">
        <f>'T&amp;E'!T$36</f>
        <v>0.42409761837248466</v>
      </c>
      <c r="U240" s="196">
        <f>'T&amp;E'!U$36</f>
        <v>0.38554328942953148</v>
      </c>
      <c r="V240" s="196">
        <f>'T&amp;E'!V$36</f>
        <v>0.3504938994813922</v>
      </c>
      <c r="W240" s="196">
        <f>'T&amp;E'!W$36</f>
        <v>0.31863081771035656</v>
      </c>
      <c r="X240" s="196">
        <f>'T&amp;E'!X$36</f>
        <v>0.28966437973668779</v>
      </c>
      <c r="Y240" s="196">
        <f>'T&amp;E'!Y$36</f>
        <v>0.26333125430607973</v>
      </c>
      <c r="Z240" s="196">
        <f>'T&amp;E'!Z$36</f>
        <v>0.23939204936916339</v>
      </c>
      <c r="AA240" s="196">
        <f>'T&amp;E'!AA$36</f>
        <v>0.21762913579014853</v>
      </c>
      <c r="AB240" s="196">
        <f>'T&amp;E'!AB$36</f>
        <v>0.19784466890013502</v>
      </c>
      <c r="AC240" s="196">
        <f>'T&amp;E'!AC$36</f>
        <v>0.17985878990921364</v>
      </c>
      <c r="AD240" s="196">
        <f>'T&amp;E'!AD$36</f>
        <v>0.16350799082655781</v>
      </c>
      <c r="AE240" s="196">
        <f>'T&amp;E'!AE$36</f>
        <v>0.14864362802414349</v>
      </c>
      <c r="AF240" s="196">
        <f>'T&amp;E'!AF$36</f>
        <v>0.13513057093103953</v>
      </c>
      <c r="AG240" s="196">
        <f>'T&amp;E'!AG$36</f>
        <v>0.12284597357367227</v>
      </c>
      <c r="AH240" s="196">
        <f>'T&amp;E'!AH$36</f>
        <v>0.11167815779424752</v>
      </c>
      <c r="AI240" s="196">
        <f>'T&amp;E'!AI$36</f>
        <v>0.10152559799477048</v>
      </c>
    </row>
    <row r="241" spans="1:35" x14ac:dyDescent="0.35">
      <c r="E241" s="46" t="s">
        <v>605</v>
      </c>
      <c r="F241" s="46" t="s">
        <v>230</v>
      </c>
      <c r="I241" s="177">
        <f>SUM(K241:AI241)</f>
        <v>186.53976555966702</v>
      </c>
      <c r="J241" s="177"/>
      <c r="K241" s="178">
        <f>K239*K240</f>
        <v>-80</v>
      </c>
      <c r="L241" s="178">
        <f t="shared" ref="L241:AI241" si="85">L239*L240</f>
        <v>-72.72727272727272</v>
      </c>
      <c r="M241" s="178">
        <f t="shared" si="85"/>
        <v>18.931466943684111</v>
      </c>
      <c r="N241" s="178">
        <f t="shared" si="85"/>
        <v>35.902085797642265</v>
      </c>
      <c r="O241" s="178">
        <f t="shared" si="85"/>
        <v>32.638259816038421</v>
      </c>
      <c r="P241" s="178">
        <f t="shared" si="85"/>
        <v>29.671145287307652</v>
      </c>
      <c r="Q241" s="178">
        <f t="shared" si="85"/>
        <v>26.973768443006957</v>
      </c>
      <c r="R241" s="178">
        <f t="shared" si="85"/>
        <v>24.521607675460867</v>
      </c>
      <c r="S241" s="178">
        <f t="shared" si="85"/>
        <v>22.292370614055333</v>
      </c>
      <c r="T241" s="178">
        <f t="shared" si="85"/>
        <v>20.26579146732303</v>
      </c>
      <c r="U241" s="178">
        <f t="shared" si="85"/>
        <v>18.423446788475481</v>
      </c>
      <c r="V241" s="178">
        <f t="shared" si="85"/>
        <v>16.748587989523159</v>
      </c>
      <c r="W241" s="178">
        <f t="shared" si="85"/>
        <v>15.225989081384693</v>
      </c>
      <c r="X241" s="178">
        <f t="shared" si="85"/>
        <v>13.841808255804267</v>
      </c>
      <c r="Y241" s="178">
        <f t="shared" si="85"/>
        <v>12.583462050731146</v>
      </c>
      <c r="Z241" s="178">
        <f t="shared" si="85"/>
        <v>11.439510955210134</v>
      </c>
      <c r="AA241" s="178">
        <f t="shared" si="85"/>
        <v>10.399555413827395</v>
      </c>
      <c r="AB241" s="178">
        <f t="shared" si="85"/>
        <v>9.4541412852976308</v>
      </c>
      <c r="AC241" s="178">
        <f t="shared" si="85"/>
        <v>8.5946738957251174</v>
      </c>
      <c r="AD241" s="178">
        <f t="shared" si="85"/>
        <v>8.0163333566897563</v>
      </c>
      <c r="AE241" s="178">
        <f t="shared" si="85"/>
        <v>3.3430331697523585</v>
      </c>
      <c r="AF241" s="178">
        <f t="shared" si="85"/>
        <v>0</v>
      </c>
      <c r="AG241" s="178">
        <f t="shared" si="85"/>
        <v>0</v>
      </c>
      <c r="AH241" s="178">
        <f t="shared" si="85"/>
        <v>0</v>
      </c>
      <c r="AI241" s="178">
        <f t="shared" si="85"/>
        <v>0</v>
      </c>
    </row>
    <row r="242" spans="1:35" x14ac:dyDescent="0.35">
      <c r="I242" s="177"/>
      <c r="J242" s="177"/>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c r="AH242" s="178"/>
      <c r="AI242" s="178"/>
    </row>
    <row r="243" spans="1:35" x14ac:dyDescent="0.35">
      <c r="D243" s="87" t="s">
        <v>464</v>
      </c>
      <c r="I243" s="177"/>
      <c r="J243" s="177"/>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c r="AH243" s="178"/>
      <c r="AI243" s="178"/>
    </row>
    <row r="244" spans="1:35" x14ac:dyDescent="0.35">
      <c r="E244" s="46" t="str">
        <f>E$241</f>
        <v>Discounted project pre-tax cash flow (original)</v>
      </c>
      <c r="F244" s="46" t="str">
        <f>F$241</f>
        <v>M$, discounted</v>
      </c>
      <c r="I244" s="177">
        <f>I$241</f>
        <v>186.53976555966702</v>
      </c>
      <c r="J244" s="177"/>
      <c r="K244" s="177">
        <f t="shared" ref="K244:AI244" si="86">K$241</f>
        <v>-80</v>
      </c>
      <c r="L244" s="177">
        <f t="shared" si="86"/>
        <v>-72.72727272727272</v>
      </c>
      <c r="M244" s="177">
        <f t="shared" si="86"/>
        <v>18.931466943684111</v>
      </c>
      <c r="N244" s="177">
        <f t="shared" si="86"/>
        <v>35.902085797642265</v>
      </c>
      <c r="O244" s="177">
        <f t="shared" si="86"/>
        <v>32.638259816038421</v>
      </c>
      <c r="P244" s="177">
        <f t="shared" si="86"/>
        <v>29.671145287307652</v>
      </c>
      <c r="Q244" s="177">
        <f t="shared" si="86"/>
        <v>26.973768443006957</v>
      </c>
      <c r="R244" s="177">
        <f t="shared" si="86"/>
        <v>24.521607675460867</v>
      </c>
      <c r="S244" s="177">
        <f t="shared" si="86"/>
        <v>22.292370614055333</v>
      </c>
      <c r="T244" s="177">
        <f t="shared" si="86"/>
        <v>20.26579146732303</v>
      </c>
      <c r="U244" s="177">
        <f t="shared" si="86"/>
        <v>18.423446788475481</v>
      </c>
      <c r="V244" s="177">
        <f t="shared" si="86"/>
        <v>16.748587989523159</v>
      </c>
      <c r="W244" s="177">
        <f t="shared" si="86"/>
        <v>15.225989081384693</v>
      </c>
      <c r="X244" s="177">
        <f t="shared" si="86"/>
        <v>13.841808255804267</v>
      </c>
      <c r="Y244" s="177">
        <f t="shared" si="86"/>
        <v>12.583462050731146</v>
      </c>
      <c r="Z244" s="177">
        <f t="shared" si="86"/>
        <v>11.439510955210134</v>
      </c>
      <c r="AA244" s="177">
        <f t="shared" si="86"/>
        <v>10.399555413827395</v>
      </c>
      <c r="AB244" s="177">
        <f t="shared" si="86"/>
        <v>9.4541412852976308</v>
      </c>
      <c r="AC244" s="177">
        <f t="shared" si="86"/>
        <v>8.5946738957251174</v>
      </c>
      <c r="AD244" s="177">
        <f t="shared" si="86"/>
        <v>8.0163333566897563</v>
      </c>
      <c r="AE244" s="177">
        <f t="shared" si="86"/>
        <v>3.3430331697523585</v>
      </c>
      <c r="AF244" s="177">
        <f t="shared" si="86"/>
        <v>0</v>
      </c>
      <c r="AG244" s="177">
        <f t="shared" si="86"/>
        <v>0</v>
      </c>
      <c r="AH244" s="177">
        <f t="shared" si="86"/>
        <v>0</v>
      </c>
      <c r="AI244" s="177">
        <f t="shared" si="86"/>
        <v>0</v>
      </c>
    </row>
    <row r="245" spans="1:35" s="150" customFormat="1" x14ac:dyDescent="0.35">
      <c r="A245" s="12"/>
      <c r="B245" s="12"/>
      <c r="C245" s="148"/>
      <c r="D245" s="149"/>
      <c r="E245" s="150" t="s">
        <v>606</v>
      </c>
      <c r="F245" s="150" t="s">
        <v>230</v>
      </c>
      <c r="G245" s="563">
        <f>SUM(K244:AI244)</f>
        <v>186.53976555966702</v>
      </c>
      <c r="I245" s="563"/>
      <c r="J245" s="563"/>
      <c r="K245" s="433"/>
      <c r="L245" s="433"/>
      <c r="M245" s="433"/>
      <c r="N245" s="433"/>
      <c r="O245" s="433"/>
      <c r="P245" s="433"/>
      <c r="Q245" s="433"/>
      <c r="R245" s="433"/>
      <c r="S245" s="433"/>
      <c r="T245" s="433"/>
      <c r="U245" s="433"/>
      <c r="V245" s="433"/>
      <c r="W245" s="433"/>
      <c r="X245" s="433"/>
      <c r="Y245" s="433"/>
      <c r="Z245" s="433"/>
      <c r="AA245" s="433"/>
      <c r="AB245" s="433"/>
      <c r="AC245" s="433"/>
      <c r="AD245" s="433"/>
      <c r="AE245" s="433"/>
      <c r="AF245" s="433"/>
      <c r="AG245" s="433"/>
      <c r="AH245" s="433"/>
      <c r="AI245" s="433"/>
    </row>
    <row r="246" spans="1:35" x14ac:dyDescent="0.35">
      <c r="G246" s="177"/>
      <c r="I246" s="177"/>
      <c r="J246" s="177"/>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c r="AH246" s="178"/>
      <c r="AI246" s="178"/>
    </row>
    <row r="247" spans="1:35" x14ac:dyDescent="0.35">
      <c r="D247" s="87" t="s">
        <v>971</v>
      </c>
      <c r="G247" s="177"/>
      <c r="I247" s="177"/>
      <c r="J247" s="177"/>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c r="AH247" s="178"/>
      <c r="AI247" s="178"/>
    </row>
    <row r="248" spans="1:35" x14ac:dyDescent="0.35">
      <c r="E248" s="46" t="str">
        <f>E$241</f>
        <v>Discounted project pre-tax cash flow (original)</v>
      </c>
      <c r="F248" s="46" t="str">
        <f>F$241</f>
        <v>M$, discounted</v>
      </c>
      <c r="G248" s="177"/>
      <c r="I248" s="177">
        <f>I$241</f>
        <v>186.53976555966702</v>
      </c>
      <c r="J248" s="177"/>
      <c r="K248" s="177">
        <f t="shared" ref="K248:AI248" si="87">K$241</f>
        <v>-80</v>
      </c>
      <c r="L248" s="177">
        <f t="shared" si="87"/>
        <v>-72.72727272727272</v>
      </c>
      <c r="M248" s="177">
        <f t="shared" si="87"/>
        <v>18.931466943684111</v>
      </c>
      <c r="N248" s="177">
        <f t="shared" si="87"/>
        <v>35.902085797642265</v>
      </c>
      <c r="O248" s="177">
        <f t="shared" si="87"/>
        <v>32.638259816038421</v>
      </c>
      <c r="P248" s="177">
        <f t="shared" si="87"/>
        <v>29.671145287307652</v>
      </c>
      <c r="Q248" s="177">
        <f t="shared" si="87"/>
        <v>26.973768443006957</v>
      </c>
      <c r="R248" s="177">
        <f t="shared" si="87"/>
        <v>24.521607675460867</v>
      </c>
      <c r="S248" s="177">
        <f t="shared" si="87"/>
        <v>22.292370614055333</v>
      </c>
      <c r="T248" s="177">
        <f t="shared" si="87"/>
        <v>20.26579146732303</v>
      </c>
      <c r="U248" s="177">
        <f t="shared" si="87"/>
        <v>18.423446788475481</v>
      </c>
      <c r="V248" s="177">
        <f t="shared" si="87"/>
        <v>16.748587989523159</v>
      </c>
      <c r="W248" s="177">
        <f t="shared" si="87"/>
        <v>15.225989081384693</v>
      </c>
      <c r="X248" s="177">
        <f t="shared" si="87"/>
        <v>13.841808255804267</v>
      </c>
      <c r="Y248" s="177">
        <f t="shared" si="87"/>
        <v>12.583462050731146</v>
      </c>
      <c r="Z248" s="177">
        <f t="shared" si="87"/>
        <v>11.439510955210134</v>
      </c>
      <c r="AA248" s="177">
        <f t="shared" si="87"/>
        <v>10.399555413827395</v>
      </c>
      <c r="AB248" s="177">
        <f t="shared" si="87"/>
        <v>9.4541412852976308</v>
      </c>
      <c r="AC248" s="177">
        <f t="shared" si="87"/>
        <v>8.5946738957251174</v>
      </c>
      <c r="AD248" s="177">
        <f t="shared" si="87"/>
        <v>8.0163333566897563</v>
      </c>
      <c r="AE248" s="177">
        <f t="shared" si="87"/>
        <v>3.3430331697523585</v>
      </c>
      <c r="AF248" s="177">
        <f t="shared" si="87"/>
        <v>0</v>
      </c>
      <c r="AG248" s="177">
        <f t="shared" si="87"/>
        <v>0</v>
      </c>
      <c r="AH248" s="177">
        <f t="shared" si="87"/>
        <v>0</v>
      </c>
      <c r="AI248" s="177">
        <f t="shared" si="87"/>
        <v>0</v>
      </c>
    </row>
    <row r="249" spans="1:35" x14ac:dyDescent="0.35">
      <c r="E249" s="46" t="s">
        <v>972</v>
      </c>
      <c r="F249" s="46" t="s">
        <v>230</v>
      </c>
      <c r="G249" s="177"/>
      <c r="I249" s="177"/>
      <c r="J249" s="177"/>
      <c r="K249" s="178">
        <f>K248+J249</f>
        <v>-80</v>
      </c>
      <c r="L249" s="178">
        <f t="shared" ref="L249:AI249" si="88">L248+K249</f>
        <v>-152.72727272727272</v>
      </c>
      <c r="M249" s="178">
        <f t="shared" si="88"/>
        <v>-133.79580578358861</v>
      </c>
      <c r="N249" s="178">
        <f t="shared" si="88"/>
        <v>-97.893719985946348</v>
      </c>
      <c r="O249" s="178">
        <f t="shared" si="88"/>
        <v>-65.255460169907934</v>
      </c>
      <c r="P249" s="178">
        <f t="shared" si="88"/>
        <v>-35.584314882600282</v>
      </c>
      <c r="Q249" s="178">
        <f t="shared" si="88"/>
        <v>-8.6105464395933247</v>
      </c>
      <c r="R249" s="178">
        <f t="shared" si="88"/>
        <v>15.911061235867543</v>
      </c>
      <c r="S249" s="178">
        <f t="shared" si="88"/>
        <v>38.203431849922879</v>
      </c>
      <c r="T249" s="178">
        <f t="shared" si="88"/>
        <v>58.469223317245905</v>
      </c>
      <c r="U249" s="178">
        <f t="shared" si="88"/>
        <v>76.892670105721379</v>
      </c>
      <c r="V249" s="178">
        <f t="shared" si="88"/>
        <v>93.641258095244538</v>
      </c>
      <c r="W249" s="178">
        <f t="shared" si="88"/>
        <v>108.86724717662923</v>
      </c>
      <c r="X249" s="178">
        <f t="shared" si="88"/>
        <v>122.7090554324335</v>
      </c>
      <c r="Y249" s="178">
        <f t="shared" si="88"/>
        <v>135.29251748316466</v>
      </c>
      <c r="Z249" s="178">
        <f t="shared" si="88"/>
        <v>146.73202843837478</v>
      </c>
      <c r="AA249" s="178">
        <f t="shared" si="88"/>
        <v>157.13158385220217</v>
      </c>
      <c r="AB249" s="178">
        <f t="shared" si="88"/>
        <v>166.58572513749979</v>
      </c>
      <c r="AC249" s="178">
        <f t="shared" si="88"/>
        <v>175.18039903322492</v>
      </c>
      <c r="AD249" s="178">
        <f t="shared" si="88"/>
        <v>183.19673238991467</v>
      </c>
      <c r="AE249" s="178">
        <f t="shared" si="88"/>
        <v>186.53976555966702</v>
      </c>
      <c r="AF249" s="178">
        <f t="shared" si="88"/>
        <v>186.53976555966702</v>
      </c>
      <c r="AG249" s="178">
        <f t="shared" si="88"/>
        <v>186.53976555966702</v>
      </c>
      <c r="AH249" s="178">
        <f t="shared" si="88"/>
        <v>186.53976555966702</v>
      </c>
      <c r="AI249" s="178">
        <f t="shared" si="88"/>
        <v>186.53976555966702</v>
      </c>
    </row>
    <row r="250" spans="1:35" x14ac:dyDescent="0.35">
      <c r="G250" s="177"/>
      <c r="I250" s="177"/>
      <c r="J250" s="177"/>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c r="AH250" s="178"/>
      <c r="AI250" s="178"/>
    </row>
    <row r="251" spans="1:35" x14ac:dyDescent="0.35">
      <c r="D251" s="87" t="s">
        <v>973</v>
      </c>
      <c r="G251" s="177"/>
      <c r="I251" s="177"/>
      <c r="J251" s="177"/>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row>
    <row r="252" spans="1:35" x14ac:dyDescent="0.35">
      <c r="E252" s="46" t="str">
        <f>E$249</f>
        <v>Cumulative discounted project pre-tax cash flow (original)</v>
      </c>
      <c r="F252" s="46" t="str">
        <f>F$249</f>
        <v>M$, discounted</v>
      </c>
      <c r="G252" s="177"/>
      <c r="I252" s="46"/>
      <c r="J252" s="177"/>
      <c r="K252" s="178">
        <f t="shared" ref="K252:AI252" si="89">K$249</f>
        <v>-80</v>
      </c>
      <c r="L252" s="178">
        <f t="shared" si="89"/>
        <v>-152.72727272727272</v>
      </c>
      <c r="M252" s="178">
        <f t="shared" si="89"/>
        <v>-133.79580578358861</v>
      </c>
      <c r="N252" s="178">
        <f t="shared" si="89"/>
        <v>-97.893719985946348</v>
      </c>
      <c r="O252" s="178">
        <f t="shared" si="89"/>
        <v>-65.255460169907934</v>
      </c>
      <c r="P252" s="178">
        <f t="shared" si="89"/>
        <v>-35.584314882600282</v>
      </c>
      <c r="Q252" s="178">
        <f t="shared" si="89"/>
        <v>-8.6105464395933247</v>
      </c>
      <c r="R252" s="178">
        <f t="shared" si="89"/>
        <v>15.911061235867543</v>
      </c>
      <c r="S252" s="178">
        <f t="shared" si="89"/>
        <v>38.203431849922879</v>
      </c>
      <c r="T252" s="178">
        <f t="shared" si="89"/>
        <v>58.469223317245905</v>
      </c>
      <c r="U252" s="178">
        <f t="shared" si="89"/>
        <v>76.892670105721379</v>
      </c>
      <c r="V252" s="178">
        <f t="shared" si="89"/>
        <v>93.641258095244538</v>
      </c>
      <c r="W252" s="178">
        <f t="shared" si="89"/>
        <v>108.86724717662923</v>
      </c>
      <c r="X252" s="178">
        <f t="shared" si="89"/>
        <v>122.7090554324335</v>
      </c>
      <c r="Y252" s="178">
        <f t="shared" si="89"/>
        <v>135.29251748316466</v>
      </c>
      <c r="Z252" s="178">
        <f t="shared" si="89"/>
        <v>146.73202843837478</v>
      </c>
      <c r="AA252" s="178">
        <f t="shared" si="89"/>
        <v>157.13158385220217</v>
      </c>
      <c r="AB252" s="178">
        <f t="shared" si="89"/>
        <v>166.58572513749979</v>
      </c>
      <c r="AC252" s="178">
        <f t="shared" si="89"/>
        <v>175.18039903322492</v>
      </c>
      <c r="AD252" s="178">
        <f t="shared" si="89"/>
        <v>183.19673238991467</v>
      </c>
      <c r="AE252" s="178">
        <f t="shared" si="89"/>
        <v>186.53976555966702</v>
      </c>
      <c r="AF252" s="178">
        <f t="shared" si="89"/>
        <v>186.53976555966702</v>
      </c>
      <c r="AG252" s="178">
        <f t="shared" si="89"/>
        <v>186.53976555966702</v>
      </c>
      <c r="AH252" s="178">
        <f t="shared" si="89"/>
        <v>186.53976555966702</v>
      </c>
      <c r="AI252" s="178">
        <f t="shared" si="89"/>
        <v>186.53976555966702</v>
      </c>
    </row>
    <row r="253" spans="1:35" x14ac:dyDescent="0.35">
      <c r="E253" s="46" t="s">
        <v>979</v>
      </c>
      <c r="F253" s="46" t="s">
        <v>43</v>
      </c>
      <c r="G253" s="177"/>
      <c r="I253" s="146">
        <f>SUM(K253:AI253)</f>
        <v>7</v>
      </c>
      <c r="J253" s="177"/>
      <c r="K253" s="146">
        <f>IF(K252&lt;0,1,0)</f>
        <v>1</v>
      </c>
      <c r="L253" s="146">
        <f t="shared" ref="L253:AI253" si="90">IF(L252&lt;0,1,0)</f>
        <v>1</v>
      </c>
      <c r="M253" s="146">
        <f t="shared" si="90"/>
        <v>1</v>
      </c>
      <c r="N253" s="146">
        <f t="shared" si="90"/>
        <v>1</v>
      </c>
      <c r="O253" s="146">
        <f t="shared" si="90"/>
        <v>1</v>
      </c>
      <c r="P253" s="146">
        <f t="shared" si="90"/>
        <v>1</v>
      </c>
      <c r="Q253" s="146">
        <f t="shared" si="90"/>
        <v>1</v>
      </c>
      <c r="R253" s="146">
        <f t="shared" si="90"/>
        <v>0</v>
      </c>
      <c r="S253" s="146">
        <f t="shared" si="90"/>
        <v>0</v>
      </c>
      <c r="T253" s="146">
        <f t="shared" si="90"/>
        <v>0</v>
      </c>
      <c r="U253" s="146">
        <f t="shared" si="90"/>
        <v>0</v>
      </c>
      <c r="V253" s="146">
        <f t="shared" si="90"/>
        <v>0</v>
      </c>
      <c r="W253" s="146">
        <f t="shared" si="90"/>
        <v>0</v>
      </c>
      <c r="X253" s="146">
        <f t="shared" si="90"/>
        <v>0</v>
      </c>
      <c r="Y253" s="146">
        <f t="shared" si="90"/>
        <v>0</v>
      </c>
      <c r="Z253" s="146">
        <f t="shared" si="90"/>
        <v>0</v>
      </c>
      <c r="AA253" s="146">
        <f t="shared" si="90"/>
        <v>0</v>
      </c>
      <c r="AB253" s="146">
        <f t="shared" si="90"/>
        <v>0</v>
      </c>
      <c r="AC253" s="146">
        <f t="shared" si="90"/>
        <v>0</v>
      </c>
      <c r="AD253" s="146">
        <f t="shared" si="90"/>
        <v>0</v>
      </c>
      <c r="AE253" s="146">
        <f t="shared" si="90"/>
        <v>0</v>
      </c>
      <c r="AF253" s="146">
        <f t="shared" si="90"/>
        <v>0</v>
      </c>
      <c r="AG253" s="146">
        <f t="shared" si="90"/>
        <v>0</v>
      </c>
      <c r="AH253" s="146">
        <f t="shared" si="90"/>
        <v>0</v>
      </c>
      <c r="AI253" s="146">
        <f t="shared" si="90"/>
        <v>0</v>
      </c>
    </row>
    <row r="254" spans="1:35" x14ac:dyDescent="0.35">
      <c r="G254" s="177"/>
      <c r="I254" s="177"/>
      <c r="J254" s="177"/>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c r="AH254" s="178"/>
      <c r="AI254" s="178"/>
    </row>
    <row r="255" spans="1:35" x14ac:dyDescent="0.35">
      <c r="D255" s="87" t="s">
        <v>980</v>
      </c>
      <c r="G255" s="177"/>
      <c r="I255" s="177"/>
      <c r="J255" s="177"/>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c r="AH255" s="178"/>
      <c r="AI255" s="178"/>
    </row>
    <row r="256" spans="1:35" x14ac:dyDescent="0.35">
      <c r="E256" s="46" t="str">
        <f>E$253</f>
        <v>Discounted pre-tax payback period flag (original)</v>
      </c>
      <c r="F256" s="46" t="str">
        <f>F$253</f>
        <v>flag</v>
      </c>
      <c r="G256" s="177"/>
      <c r="I256" s="46">
        <f>I$253</f>
        <v>7</v>
      </c>
      <c r="J256" s="177"/>
      <c r="K256" s="46">
        <f t="shared" ref="K256:AI256" si="91">K$253</f>
        <v>1</v>
      </c>
      <c r="L256" s="46">
        <f t="shared" si="91"/>
        <v>1</v>
      </c>
      <c r="M256" s="46">
        <f t="shared" si="91"/>
        <v>1</v>
      </c>
      <c r="N256" s="46">
        <f t="shared" si="91"/>
        <v>1</v>
      </c>
      <c r="O256" s="46">
        <f t="shared" si="91"/>
        <v>1</v>
      </c>
      <c r="P256" s="46">
        <f t="shared" si="91"/>
        <v>1</v>
      </c>
      <c r="Q256" s="46">
        <f t="shared" si="91"/>
        <v>1</v>
      </c>
      <c r="R256" s="46">
        <f t="shared" si="91"/>
        <v>0</v>
      </c>
      <c r="S256" s="46">
        <f t="shared" si="91"/>
        <v>0</v>
      </c>
      <c r="T256" s="46">
        <f t="shared" si="91"/>
        <v>0</v>
      </c>
      <c r="U256" s="46">
        <f t="shared" si="91"/>
        <v>0</v>
      </c>
      <c r="V256" s="46">
        <f t="shared" si="91"/>
        <v>0</v>
      </c>
      <c r="W256" s="46">
        <f t="shared" si="91"/>
        <v>0</v>
      </c>
      <c r="X256" s="46">
        <f t="shared" si="91"/>
        <v>0</v>
      </c>
      <c r="Y256" s="46">
        <f t="shared" si="91"/>
        <v>0</v>
      </c>
      <c r="Z256" s="46">
        <f t="shared" si="91"/>
        <v>0</v>
      </c>
      <c r="AA256" s="46">
        <f t="shared" si="91"/>
        <v>0</v>
      </c>
      <c r="AB256" s="46">
        <f t="shared" si="91"/>
        <v>0</v>
      </c>
      <c r="AC256" s="46">
        <f t="shared" si="91"/>
        <v>0</v>
      </c>
      <c r="AD256" s="46">
        <f t="shared" si="91"/>
        <v>0</v>
      </c>
      <c r="AE256" s="46">
        <f t="shared" si="91"/>
        <v>0</v>
      </c>
      <c r="AF256" s="46">
        <f t="shared" si="91"/>
        <v>0</v>
      </c>
      <c r="AG256" s="46">
        <f t="shared" si="91"/>
        <v>0</v>
      </c>
      <c r="AH256" s="46">
        <f t="shared" si="91"/>
        <v>0</v>
      </c>
      <c r="AI256" s="46">
        <f t="shared" si="91"/>
        <v>0</v>
      </c>
    </row>
    <row r="257" spans="1:35" s="150" customFormat="1" x14ac:dyDescent="0.35">
      <c r="A257" s="12"/>
      <c r="B257" s="12"/>
      <c r="C257" s="148"/>
      <c r="D257" s="149"/>
      <c r="E257" s="150" t="s">
        <v>981</v>
      </c>
      <c r="F257" s="150" t="s">
        <v>32</v>
      </c>
      <c r="G257" s="150">
        <f>SUM(K256:AI256)</f>
        <v>7</v>
      </c>
      <c r="I257" s="563"/>
      <c r="J257" s="563"/>
      <c r="K257" s="433"/>
      <c r="L257" s="433"/>
      <c r="M257" s="433"/>
      <c r="N257" s="433"/>
      <c r="O257" s="433"/>
      <c r="P257" s="433"/>
      <c r="Q257" s="433"/>
      <c r="R257" s="433"/>
      <c r="S257" s="433"/>
      <c r="T257" s="433"/>
      <c r="U257" s="433"/>
      <c r="V257" s="433"/>
      <c r="W257" s="433"/>
      <c r="X257" s="433"/>
      <c r="Y257" s="433"/>
      <c r="Z257" s="433"/>
      <c r="AA257" s="433"/>
      <c r="AB257" s="433"/>
      <c r="AC257" s="433"/>
      <c r="AD257" s="433"/>
      <c r="AE257" s="433"/>
      <c r="AF257" s="433"/>
      <c r="AG257" s="433"/>
      <c r="AH257" s="433"/>
      <c r="AI257" s="433"/>
    </row>
    <row r="258" spans="1:35" x14ac:dyDescent="0.35">
      <c r="G258" s="177"/>
      <c r="I258" s="177"/>
      <c r="J258" s="177"/>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c r="AH258" s="178"/>
      <c r="AI258" s="178"/>
    </row>
    <row r="259" spans="1:35" x14ac:dyDescent="0.35">
      <c r="B259" s="1" t="s">
        <v>391</v>
      </c>
      <c r="I259" s="177"/>
      <c r="J259" s="177"/>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c r="AH259" s="178"/>
      <c r="AI259" s="178"/>
    </row>
    <row r="260" spans="1:35" x14ac:dyDescent="0.35">
      <c r="I260" s="177"/>
      <c r="J260" s="177"/>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c r="AH260" s="178"/>
      <c r="AI260" s="178"/>
    </row>
    <row r="261" spans="1:35" x14ac:dyDescent="0.35">
      <c r="C261" s="86" t="s">
        <v>474</v>
      </c>
      <c r="I261" s="177"/>
      <c r="J261" s="177"/>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c r="AH261" s="178"/>
      <c r="AI261" s="178"/>
    </row>
    <row r="262" spans="1:35" x14ac:dyDescent="0.35">
      <c r="I262" s="177"/>
      <c r="J262" s="177"/>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c r="AH262" s="178"/>
      <c r="AI262" s="178"/>
    </row>
    <row r="263" spans="1:35" x14ac:dyDescent="0.35">
      <c r="D263" s="87" t="s">
        <v>486</v>
      </c>
      <c r="I263" s="177"/>
      <c r="J263" s="177"/>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c r="AH263" s="178"/>
      <c r="AI263" s="178"/>
    </row>
    <row r="264" spans="1:35" s="158" customFormat="1" x14ac:dyDescent="0.35">
      <c r="A264" s="11"/>
      <c r="B264" s="11"/>
      <c r="C264" s="156"/>
      <c r="D264" s="157"/>
      <c r="E264" s="186" t="str">
        <f>Inputs!E$26</f>
        <v>Gold price</v>
      </c>
      <c r="F264" s="186" t="str">
        <f>Inputs!F$26</f>
        <v>$/oz</v>
      </c>
      <c r="G264" s="159">
        <f>Inputs!G$26</f>
        <v>1250</v>
      </c>
      <c r="I264" s="179"/>
      <c r="J264" s="179"/>
      <c r="K264" s="180"/>
      <c r="L264" s="180"/>
      <c r="M264" s="180"/>
      <c r="N264" s="180"/>
      <c r="O264" s="180"/>
      <c r="P264" s="180"/>
      <c r="Q264" s="180"/>
      <c r="R264" s="180"/>
      <c r="S264" s="180"/>
      <c r="T264" s="180"/>
      <c r="U264" s="180"/>
      <c r="V264" s="180"/>
      <c r="W264" s="180"/>
      <c r="X264" s="180"/>
      <c r="Y264" s="180"/>
      <c r="Z264" s="180"/>
      <c r="AA264" s="180"/>
      <c r="AB264" s="180"/>
      <c r="AC264" s="180"/>
      <c r="AD264" s="180"/>
      <c r="AE264" s="180"/>
      <c r="AF264" s="180"/>
      <c r="AG264" s="180"/>
      <c r="AH264" s="180"/>
      <c r="AI264" s="180"/>
    </row>
    <row r="265" spans="1:35" s="158" customFormat="1" x14ac:dyDescent="0.35">
      <c r="A265" s="11"/>
      <c r="B265" s="11"/>
      <c r="C265" s="156"/>
      <c r="D265" s="157"/>
      <c r="E265" s="158" t="str">
        <f>Inputs!E$29</f>
        <v>Transport charge post-fiscal point</v>
      </c>
      <c r="F265" s="158" t="str">
        <f>Inputs!F$29</f>
        <v>$/oz</v>
      </c>
      <c r="G265" s="158">
        <f>Inputs!G$29</f>
        <v>25</v>
      </c>
      <c r="I265" s="179"/>
      <c r="J265" s="179"/>
      <c r="K265" s="180"/>
      <c r="L265" s="180"/>
      <c r="M265" s="180"/>
      <c r="N265" s="180"/>
      <c r="O265" s="180"/>
      <c r="P265" s="180"/>
      <c r="Q265" s="180"/>
      <c r="R265" s="180"/>
      <c r="S265" s="180"/>
      <c r="T265" s="180"/>
      <c r="U265" s="180"/>
      <c r="V265" s="180"/>
      <c r="W265" s="180"/>
      <c r="X265" s="180"/>
      <c r="Y265" s="180"/>
      <c r="Z265" s="180"/>
      <c r="AA265" s="180"/>
      <c r="AB265" s="180"/>
      <c r="AC265" s="180"/>
      <c r="AD265" s="180"/>
      <c r="AE265" s="180"/>
      <c r="AF265" s="180"/>
      <c r="AG265" s="180"/>
      <c r="AH265" s="180"/>
      <c r="AI265" s="180"/>
    </row>
    <row r="266" spans="1:35" s="158" customFormat="1" x14ac:dyDescent="0.35">
      <c r="A266" s="11"/>
      <c r="B266" s="11"/>
      <c r="C266" s="156"/>
      <c r="D266" s="157"/>
      <c r="E266" s="158" t="str">
        <f>Inputs!E$30</f>
        <v>Smelting and refining charge post-fiscal point</v>
      </c>
      <c r="F266" s="158" t="str">
        <f>Inputs!F$30</f>
        <v>$/oz</v>
      </c>
      <c r="G266" s="158">
        <f>Inputs!G$30</f>
        <v>50</v>
      </c>
      <c r="I266" s="179"/>
      <c r="J266" s="179"/>
      <c r="K266" s="180"/>
      <c r="L266" s="180"/>
      <c r="M266" s="180"/>
      <c r="N266" s="180"/>
      <c r="O266" s="180"/>
      <c r="P266" s="180"/>
      <c r="Q266" s="180"/>
      <c r="R266" s="180"/>
      <c r="S266" s="180"/>
      <c r="T266" s="180"/>
      <c r="U266" s="180"/>
      <c r="V266" s="180"/>
      <c r="W266" s="180"/>
      <c r="X266" s="180"/>
      <c r="Y266" s="180"/>
      <c r="Z266" s="180"/>
      <c r="AA266" s="180"/>
      <c r="AB266" s="180"/>
      <c r="AC266" s="180"/>
      <c r="AD266" s="180"/>
      <c r="AE266" s="180"/>
      <c r="AF266" s="180"/>
      <c r="AG266" s="180"/>
      <c r="AH266" s="180"/>
      <c r="AI266" s="180"/>
    </row>
    <row r="267" spans="1:35" s="158" customFormat="1" x14ac:dyDescent="0.35">
      <c r="A267" s="11"/>
      <c r="B267" s="11"/>
      <c r="C267" s="156"/>
      <c r="D267" s="157"/>
      <c r="E267" s="186" t="str">
        <f>Inputs!E$312</f>
        <v>Markdown on commodity sales to related parties (original)</v>
      </c>
      <c r="F267" s="186" t="str">
        <f>Inputs!F$312</f>
        <v>%</v>
      </c>
      <c r="G267" s="187">
        <f>Inputs!G$312</f>
        <v>0</v>
      </c>
      <c r="I267" s="186"/>
      <c r="J267" s="179"/>
      <c r="K267" s="180"/>
      <c r="L267" s="180"/>
      <c r="M267" s="180"/>
      <c r="N267" s="180"/>
      <c r="O267" s="180"/>
      <c r="P267" s="180"/>
      <c r="Q267" s="180"/>
      <c r="R267" s="180"/>
      <c r="S267" s="180"/>
      <c r="T267" s="180"/>
      <c r="U267" s="180"/>
      <c r="V267" s="180"/>
      <c r="W267" s="180"/>
      <c r="X267" s="180"/>
      <c r="Y267" s="180"/>
      <c r="Z267" s="180"/>
      <c r="AA267" s="180"/>
      <c r="AB267" s="180"/>
      <c r="AC267" s="180"/>
      <c r="AD267" s="180"/>
      <c r="AE267" s="180"/>
      <c r="AF267" s="180"/>
      <c r="AG267" s="180"/>
      <c r="AH267" s="180"/>
      <c r="AI267" s="180"/>
    </row>
    <row r="268" spans="1:35" s="173" customFormat="1" x14ac:dyDescent="0.35">
      <c r="A268" s="20"/>
      <c r="B268" s="20"/>
      <c r="C268" s="171"/>
      <c r="D268" s="172"/>
      <c r="E268" s="197" t="s">
        <v>607</v>
      </c>
      <c r="F268" s="197" t="s">
        <v>133</v>
      </c>
      <c r="G268" s="146">
        <f>(G264-G265-G266)*(1-G267)</f>
        <v>1175</v>
      </c>
      <c r="I268" s="197"/>
      <c r="J268" s="198"/>
      <c r="K268" s="199"/>
      <c r="L268" s="199"/>
      <c r="M268" s="199"/>
      <c r="N268" s="199"/>
      <c r="O268" s="199"/>
      <c r="P268" s="199"/>
      <c r="Q268" s="199"/>
      <c r="R268" s="199"/>
      <c r="S268" s="199"/>
      <c r="T268" s="199"/>
      <c r="U268" s="199"/>
      <c r="V268" s="199"/>
      <c r="W268" s="199"/>
      <c r="X268" s="199"/>
      <c r="Y268" s="199"/>
      <c r="Z268" s="199"/>
      <c r="AA268" s="199"/>
      <c r="AB268" s="199"/>
      <c r="AC268" s="199"/>
      <c r="AD268" s="199"/>
      <c r="AE268" s="199"/>
      <c r="AF268" s="199"/>
      <c r="AG268" s="199"/>
      <c r="AH268" s="199"/>
      <c r="AI268" s="199"/>
    </row>
    <row r="269" spans="1:35" x14ac:dyDescent="0.35">
      <c r="I269" s="177"/>
      <c r="J269" s="177"/>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c r="AH269" s="178"/>
      <c r="AI269" s="178"/>
    </row>
    <row r="270" spans="1:35" x14ac:dyDescent="0.35">
      <c r="D270" s="87" t="s">
        <v>399</v>
      </c>
      <c r="I270" s="177"/>
      <c r="J270" s="177"/>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c r="AH270" s="178"/>
      <c r="AI270" s="178"/>
    </row>
    <row r="271" spans="1:35" x14ac:dyDescent="0.35">
      <c r="E271" s="46" t="str">
        <f>E$57</f>
        <v>Gold recovered (original)</v>
      </c>
      <c r="F271" s="46" t="str">
        <f>F$57</f>
        <v>Moz</v>
      </c>
      <c r="G271" s="46"/>
      <c r="I271" s="192">
        <f>I$57</f>
        <v>1.8857880343073985</v>
      </c>
      <c r="J271" s="192"/>
      <c r="K271" s="192">
        <f t="shared" ref="K271:AI271" si="92">K$57</f>
        <v>0</v>
      </c>
      <c r="L271" s="192">
        <f t="shared" si="92"/>
        <v>0</v>
      </c>
      <c r="M271" s="192">
        <f t="shared" si="92"/>
        <v>7.8679407305882812E-2</v>
      </c>
      <c r="N271" s="192">
        <f t="shared" si="92"/>
        <v>0.10490587640784375</v>
      </c>
      <c r="O271" s="192">
        <f t="shared" si="92"/>
        <v>0.10490587640784375</v>
      </c>
      <c r="P271" s="192">
        <f t="shared" si="92"/>
        <v>0.10490587640784375</v>
      </c>
      <c r="Q271" s="192">
        <f t="shared" si="92"/>
        <v>0.10490587640784375</v>
      </c>
      <c r="R271" s="192">
        <f t="shared" si="92"/>
        <v>0.10490587640784375</v>
      </c>
      <c r="S271" s="192">
        <f t="shared" si="92"/>
        <v>0.10490587640784375</v>
      </c>
      <c r="T271" s="192">
        <f t="shared" si="92"/>
        <v>0.10490587640784375</v>
      </c>
      <c r="U271" s="192">
        <f t="shared" si="92"/>
        <v>0.10490587640784375</v>
      </c>
      <c r="V271" s="192">
        <f t="shared" si="92"/>
        <v>0.10490587640784375</v>
      </c>
      <c r="W271" s="192">
        <f t="shared" si="92"/>
        <v>0.10490587640784375</v>
      </c>
      <c r="X271" s="192">
        <f t="shared" si="92"/>
        <v>0.10490587640784375</v>
      </c>
      <c r="Y271" s="192">
        <f t="shared" si="92"/>
        <v>0.10490587640784375</v>
      </c>
      <c r="Z271" s="192">
        <f t="shared" si="92"/>
        <v>0.10490587640784375</v>
      </c>
      <c r="AA271" s="192">
        <f t="shared" si="92"/>
        <v>0.10490587640784375</v>
      </c>
      <c r="AB271" s="192">
        <f t="shared" si="92"/>
        <v>0.10490587640784375</v>
      </c>
      <c r="AC271" s="192">
        <f t="shared" si="92"/>
        <v>0.10490587640784375</v>
      </c>
      <c r="AD271" s="192">
        <f t="shared" si="92"/>
        <v>0.10490587640784375</v>
      </c>
      <c r="AE271" s="192">
        <f t="shared" si="92"/>
        <v>2.3708728068172594E-2</v>
      </c>
      <c r="AF271" s="192">
        <f t="shared" si="92"/>
        <v>0</v>
      </c>
      <c r="AG271" s="192">
        <f t="shared" si="92"/>
        <v>0</v>
      </c>
      <c r="AH271" s="192">
        <f t="shared" si="92"/>
        <v>0</v>
      </c>
      <c r="AI271" s="192">
        <f t="shared" si="92"/>
        <v>0</v>
      </c>
    </row>
    <row r="272" spans="1:35" x14ac:dyDescent="0.35">
      <c r="E272" s="200" t="str">
        <f>E$268</f>
        <v>Mining company selling price (original)</v>
      </c>
      <c r="F272" s="200" t="str">
        <f>F$268</f>
        <v>$/oz</v>
      </c>
      <c r="G272" s="146">
        <f>G$268</f>
        <v>1175</v>
      </c>
      <c r="I272" s="177"/>
      <c r="J272" s="177"/>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c r="AH272" s="178"/>
      <c r="AI272" s="178"/>
    </row>
    <row r="273" spans="1:35" x14ac:dyDescent="0.35">
      <c r="E273" s="46" t="s">
        <v>608</v>
      </c>
      <c r="F273" s="46" t="s">
        <v>88</v>
      </c>
      <c r="I273" s="177">
        <f>SUM(K273:AI273)</f>
        <v>2215.8009403111937</v>
      </c>
      <c r="J273" s="177"/>
      <c r="K273" s="178">
        <f t="shared" ref="K273:AI273" si="93">$G272*K271</f>
        <v>0</v>
      </c>
      <c r="L273" s="178">
        <f t="shared" si="93"/>
        <v>0</v>
      </c>
      <c r="M273" s="178">
        <f t="shared" si="93"/>
        <v>92.448303584412301</v>
      </c>
      <c r="N273" s="178">
        <f t="shared" si="93"/>
        <v>123.26440477921641</v>
      </c>
      <c r="O273" s="178">
        <f t="shared" si="93"/>
        <v>123.26440477921641</v>
      </c>
      <c r="P273" s="178">
        <f t="shared" si="93"/>
        <v>123.26440477921641</v>
      </c>
      <c r="Q273" s="178">
        <f t="shared" si="93"/>
        <v>123.26440477921641</v>
      </c>
      <c r="R273" s="178">
        <f t="shared" si="93"/>
        <v>123.26440477921641</v>
      </c>
      <c r="S273" s="178">
        <f t="shared" si="93"/>
        <v>123.26440477921641</v>
      </c>
      <c r="T273" s="178">
        <f t="shared" si="93"/>
        <v>123.26440477921641</v>
      </c>
      <c r="U273" s="178">
        <f t="shared" si="93"/>
        <v>123.26440477921641</v>
      </c>
      <c r="V273" s="178">
        <f t="shared" si="93"/>
        <v>123.26440477921641</v>
      </c>
      <c r="W273" s="178">
        <f t="shared" si="93"/>
        <v>123.26440477921641</v>
      </c>
      <c r="X273" s="178">
        <f t="shared" si="93"/>
        <v>123.26440477921641</v>
      </c>
      <c r="Y273" s="178">
        <f t="shared" si="93"/>
        <v>123.26440477921641</v>
      </c>
      <c r="Z273" s="178">
        <f t="shared" si="93"/>
        <v>123.26440477921641</v>
      </c>
      <c r="AA273" s="178">
        <f t="shared" si="93"/>
        <v>123.26440477921641</v>
      </c>
      <c r="AB273" s="178">
        <f t="shared" si="93"/>
        <v>123.26440477921641</v>
      </c>
      <c r="AC273" s="178">
        <f t="shared" si="93"/>
        <v>123.26440477921641</v>
      </c>
      <c r="AD273" s="178">
        <f t="shared" si="93"/>
        <v>123.26440477921641</v>
      </c>
      <c r="AE273" s="178">
        <f t="shared" si="93"/>
        <v>27.857755480102799</v>
      </c>
      <c r="AF273" s="178">
        <f t="shared" si="93"/>
        <v>0</v>
      </c>
      <c r="AG273" s="178">
        <f t="shared" si="93"/>
        <v>0</v>
      </c>
      <c r="AH273" s="178">
        <f t="shared" si="93"/>
        <v>0</v>
      </c>
      <c r="AI273" s="178">
        <f t="shared" si="93"/>
        <v>0</v>
      </c>
    </row>
    <row r="274" spans="1:35" x14ac:dyDescent="0.35">
      <c r="I274" s="177"/>
      <c r="J274" s="177"/>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c r="AH274" s="178"/>
      <c r="AI274" s="178"/>
    </row>
    <row r="275" spans="1:35" x14ac:dyDescent="0.35">
      <c r="D275" s="87" t="s">
        <v>405</v>
      </c>
      <c r="I275" s="177"/>
      <c r="J275" s="177"/>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c r="AH275" s="178"/>
      <c r="AI275" s="178"/>
    </row>
    <row r="276" spans="1:35" x14ac:dyDescent="0.35">
      <c r="E276" s="46" t="str">
        <f>E$273</f>
        <v>Mining company net revenues (original)</v>
      </c>
      <c r="F276" s="46" t="str">
        <f>F$273</f>
        <v>M$</v>
      </c>
      <c r="I276" s="177">
        <f>I$273</f>
        <v>2215.8009403111937</v>
      </c>
      <c r="J276" s="177"/>
      <c r="K276" s="177">
        <f t="shared" ref="K276:AI276" si="94">K$273</f>
        <v>0</v>
      </c>
      <c r="L276" s="177">
        <f t="shared" si="94"/>
        <v>0</v>
      </c>
      <c r="M276" s="177">
        <f t="shared" si="94"/>
        <v>92.448303584412301</v>
      </c>
      <c r="N276" s="177">
        <f t="shared" si="94"/>
        <v>123.26440477921641</v>
      </c>
      <c r="O276" s="177">
        <f t="shared" si="94"/>
        <v>123.26440477921641</v>
      </c>
      <c r="P276" s="177">
        <f t="shared" si="94"/>
        <v>123.26440477921641</v>
      </c>
      <c r="Q276" s="177">
        <f t="shared" si="94"/>
        <v>123.26440477921641</v>
      </c>
      <c r="R276" s="177">
        <f t="shared" si="94"/>
        <v>123.26440477921641</v>
      </c>
      <c r="S276" s="177">
        <f t="shared" si="94"/>
        <v>123.26440477921641</v>
      </c>
      <c r="T276" s="177">
        <f t="shared" si="94"/>
        <v>123.26440477921641</v>
      </c>
      <c r="U276" s="177">
        <f t="shared" si="94"/>
        <v>123.26440477921641</v>
      </c>
      <c r="V276" s="177">
        <f t="shared" si="94"/>
        <v>123.26440477921641</v>
      </c>
      <c r="W276" s="177">
        <f t="shared" si="94"/>
        <v>123.26440477921641</v>
      </c>
      <c r="X276" s="177">
        <f t="shared" si="94"/>
        <v>123.26440477921641</v>
      </c>
      <c r="Y276" s="177">
        <f t="shared" si="94"/>
        <v>123.26440477921641</v>
      </c>
      <c r="Z276" s="177">
        <f t="shared" si="94"/>
        <v>123.26440477921641</v>
      </c>
      <c r="AA276" s="177">
        <f t="shared" si="94"/>
        <v>123.26440477921641</v>
      </c>
      <c r="AB276" s="177">
        <f t="shared" si="94"/>
        <v>123.26440477921641</v>
      </c>
      <c r="AC276" s="177">
        <f t="shared" si="94"/>
        <v>123.26440477921641</v>
      </c>
      <c r="AD276" s="177">
        <f t="shared" si="94"/>
        <v>123.26440477921641</v>
      </c>
      <c r="AE276" s="177">
        <f t="shared" si="94"/>
        <v>27.857755480102799</v>
      </c>
      <c r="AF276" s="177">
        <f t="shared" si="94"/>
        <v>0</v>
      </c>
      <c r="AG276" s="177">
        <f t="shared" si="94"/>
        <v>0</v>
      </c>
      <c r="AH276" s="177">
        <f t="shared" si="94"/>
        <v>0</v>
      </c>
      <c r="AI276" s="177">
        <f t="shared" si="94"/>
        <v>0</v>
      </c>
    </row>
    <row r="277" spans="1:35" x14ac:dyDescent="0.35">
      <c r="E277" s="46" t="s">
        <v>609</v>
      </c>
      <c r="F277" s="46" t="s">
        <v>88</v>
      </c>
      <c r="G277" s="177">
        <f>SUM(K276:AI276)</f>
        <v>2215.8009403111937</v>
      </c>
      <c r="I277" s="177"/>
      <c r="J277" s="177"/>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c r="AH277" s="178"/>
      <c r="AI277" s="178"/>
    </row>
    <row r="278" spans="1:35" x14ac:dyDescent="0.35">
      <c r="I278" s="177"/>
      <c r="J278" s="177"/>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c r="AH278" s="178"/>
      <c r="AI278" s="178"/>
    </row>
    <row r="279" spans="1:35" x14ac:dyDescent="0.35">
      <c r="C279" s="86" t="s">
        <v>389</v>
      </c>
      <c r="I279" s="177"/>
      <c r="J279" s="177"/>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c r="AH279" s="178"/>
      <c r="AI279" s="178"/>
    </row>
    <row r="280" spans="1:35" x14ac:dyDescent="0.35">
      <c r="I280" s="177"/>
      <c r="J280" s="177"/>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c r="AH280" s="178"/>
      <c r="AI280" s="178"/>
    </row>
    <row r="281" spans="1:35" x14ac:dyDescent="0.35">
      <c r="D281" s="87" t="s">
        <v>146</v>
      </c>
      <c r="I281" s="177"/>
      <c r="J281" s="177"/>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c r="AH281" s="178"/>
      <c r="AI281" s="178"/>
    </row>
    <row r="282" spans="1:35" x14ac:dyDescent="0.35">
      <c r="E282" s="46" t="str">
        <f>E$135</f>
        <v>Project G&amp;A costs (original)</v>
      </c>
      <c r="F282" s="46" t="str">
        <f>F$135</f>
        <v>M$</v>
      </c>
      <c r="I282" s="46">
        <f>I$135</f>
        <v>89.88</v>
      </c>
      <c r="J282" s="177"/>
      <c r="K282" s="178">
        <f t="shared" ref="K282:AI282" si="95">K$135</f>
        <v>0</v>
      </c>
      <c r="L282" s="178">
        <f t="shared" si="95"/>
        <v>0</v>
      </c>
      <c r="M282" s="178">
        <f t="shared" si="95"/>
        <v>5</v>
      </c>
      <c r="N282" s="178">
        <f t="shared" si="95"/>
        <v>5</v>
      </c>
      <c r="O282" s="178">
        <f t="shared" si="95"/>
        <v>5</v>
      </c>
      <c r="P282" s="178">
        <f t="shared" si="95"/>
        <v>5</v>
      </c>
      <c r="Q282" s="178">
        <f t="shared" si="95"/>
        <v>5</v>
      </c>
      <c r="R282" s="178">
        <f t="shared" si="95"/>
        <v>5</v>
      </c>
      <c r="S282" s="178">
        <f t="shared" si="95"/>
        <v>5</v>
      </c>
      <c r="T282" s="178">
        <f t="shared" si="95"/>
        <v>5</v>
      </c>
      <c r="U282" s="178">
        <f t="shared" si="95"/>
        <v>5</v>
      </c>
      <c r="V282" s="178">
        <f t="shared" si="95"/>
        <v>5</v>
      </c>
      <c r="W282" s="178">
        <f t="shared" si="95"/>
        <v>5</v>
      </c>
      <c r="X282" s="178">
        <f t="shared" si="95"/>
        <v>5</v>
      </c>
      <c r="Y282" s="178">
        <f t="shared" si="95"/>
        <v>5</v>
      </c>
      <c r="Z282" s="178">
        <f t="shared" si="95"/>
        <v>5</v>
      </c>
      <c r="AA282" s="178">
        <f t="shared" si="95"/>
        <v>5</v>
      </c>
      <c r="AB282" s="178">
        <f t="shared" si="95"/>
        <v>5</v>
      </c>
      <c r="AC282" s="178">
        <f t="shared" si="95"/>
        <v>5</v>
      </c>
      <c r="AD282" s="178">
        <f t="shared" si="95"/>
        <v>4.8799999999999955</v>
      </c>
      <c r="AE282" s="178">
        <f t="shared" si="95"/>
        <v>0</v>
      </c>
      <c r="AF282" s="178">
        <f t="shared" si="95"/>
        <v>0</v>
      </c>
      <c r="AG282" s="178">
        <f t="shared" si="95"/>
        <v>0</v>
      </c>
      <c r="AH282" s="178">
        <f t="shared" si="95"/>
        <v>0</v>
      </c>
      <c r="AI282" s="178">
        <f t="shared" si="95"/>
        <v>0</v>
      </c>
    </row>
    <row r="283" spans="1:35" s="158" customFormat="1" x14ac:dyDescent="0.35">
      <c r="A283" s="11"/>
      <c r="B283" s="11"/>
      <c r="C283" s="156"/>
      <c r="D283" s="157"/>
      <c r="E283" s="158" t="str">
        <f>Inputs!E$294</f>
        <v>Management fees cost-plus markup (original)</v>
      </c>
      <c r="F283" s="158" t="str">
        <f>Inputs!F$294</f>
        <v>%</v>
      </c>
      <c r="G283" s="201">
        <f>Inputs!G$294</f>
        <v>0.05</v>
      </c>
      <c r="I283" s="179"/>
      <c r="J283" s="179"/>
      <c r="K283" s="180"/>
      <c r="L283" s="180"/>
      <c r="M283" s="180"/>
      <c r="N283" s="180"/>
      <c r="O283" s="180"/>
      <c r="P283" s="180"/>
      <c r="Q283" s="180"/>
      <c r="R283" s="180"/>
      <c r="S283" s="180"/>
      <c r="T283" s="180"/>
      <c r="U283" s="180"/>
      <c r="V283" s="180"/>
      <c r="W283" s="180"/>
      <c r="X283" s="180"/>
      <c r="Y283" s="180"/>
      <c r="Z283" s="180"/>
      <c r="AA283" s="180"/>
      <c r="AB283" s="180"/>
      <c r="AC283" s="180"/>
      <c r="AD283" s="180"/>
      <c r="AE283" s="180"/>
      <c r="AF283" s="180"/>
      <c r="AG283" s="180"/>
      <c r="AH283" s="180"/>
      <c r="AI283" s="180"/>
    </row>
    <row r="284" spans="1:35" x14ac:dyDescent="0.35">
      <c r="E284" s="46" t="s">
        <v>610</v>
      </c>
      <c r="F284" s="46" t="s">
        <v>88</v>
      </c>
      <c r="I284" s="177">
        <f>SUM(K284:AI284)</f>
        <v>94.373999999999995</v>
      </c>
      <c r="J284" s="177"/>
      <c r="K284" s="178">
        <f>K282*(1+$G283)</f>
        <v>0</v>
      </c>
      <c r="L284" s="178">
        <f t="shared" ref="L284:AI284" si="96">L282*(1+$G283)</f>
        <v>0</v>
      </c>
      <c r="M284" s="178">
        <f t="shared" si="96"/>
        <v>5.25</v>
      </c>
      <c r="N284" s="178">
        <f t="shared" si="96"/>
        <v>5.25</v>
      </c>
      <c r="O284" s="178">
        <f t="shared" si="96"/>
        <v>5.25</v>
      </c>
      <c r="P284" s="178">
        <f t="shared" si="96"/>
        <v>5.25</v>
      </c>
      <c r="Q284" s="178">
        <f t="shared" si="96"/>
        <v>5.25</v>
      </c>
      <c r="R284" s="178">
        <f t="shared" si="96"/>
        <v>5.25</v>
      </c>
      <c r="S284" s="178">
        <f t="shared" si="96"/>
        <v>5.25</v>
      </c>
      <c r="T284" s="178">
        <f t="shared" si="96"/>
        <v>5.25</v>
      </c>
      <c r="U284" s="178">
        <f t="shared" si="96"/>
        <v>5.25</v>
      </c>
      <c r="V284" s="178">
        <f t="shared" si="96"/>
        <v>5.25</v>
      </c>
      <c r="W284" s="178">
        <f t="shared" si="96"/>
        <v>5.25</v>
      </c>
      <c r="X284" s="178">
        <f t="shared" si="96"/>
        <v>5.25</v>
      </c>
      <c r="Y284" s="178">
        <f t="shared" si="96"/>
        <v>5.25</v>
      </c>
      <c r="Z284" s="178">
        <f t="shared" si="96"/>
        <v>5.25</v>
      </c>
      <c r="AA284" s="178">
        <f t="shared" si="96"/>
        <v>5.25</v>
      </c>
      <c r="AB284" s="178">
        <f t="shared" si="96"/>
        <v>5.25</v>
      </c>
      <c r="AC284" s="178">
        <f t="shared" si="96"/>
        <v>5.25</v>
      </c>
      <c r="AD284" s="178">
        <f t="shared" si="96"/>
        <v>5.1239999999999952</v>
      </c>
      <c r="AE284" s="178">
        <f t="shared" si="96"/>
        <v>0</v>
      </c>
      <c r="AF284" s="178">
        <f t="shared" si="96"/>
        <v>0</v>
      </c>
      <c r="AG284" s="178">
        <f t="shared" si="96"/>
        <v>0</v>
      </c>
      <c r="AH284" s="178">
        <f t="shared" si="96"/>
        <v>0</v>
      </c>
      <c r="AI284" s="178">
        <f t="shared" si="96"/>
        <v>0</v>
      </c>
    </row>
    <row r="285" spans="1:35" x14ac:dyDescent="0.35">
      <c r="I285" s="177"/>
      <c r="J285" s="177"/>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c r="AH285" s="178"/>
      <c r="AI285" s="178"/>
    </row>
    <row r="286" spans="1:35" x14ac:dyDescent="0.35">
      <c r="D286" s="87" t="s">
        <v>147</v>
      </c>
      <c r="I286" s="177"/>
      <c r="J286" s="177"/>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c r="AH286" s="178"/>
      <c r="AI286" s="178"/>
    </row>
    <row r="287" spans="1:35" x14ac:dyDescent="0.35">
      <c r="E287" s="46" t="str">
        <f>E$130</f>
        <v>Project direct operating costs (original)</v>
      </c>
      <c r="F287" s="46" t="str">
        <f>F$130</f>
        <v>M$</v>
      </c>
      <c r="I287" s="177">
        <f>I$130</f>
        <v>1266.9256250000001</v>
      </c>
      <c r="J287" s="177"/>
      <c r="K287" s="177">
        <f t="shared" ref="K287:AI287" si="97">K$130</f>
        <v>0</v>
      </c>
      <c r="L287" s="177">
        <f t="shared" si="97"/>
        <v>0</v>
      </c>
      <c r="M287" s="177">
        <f t="shared" si="97"/>
        <v>64.541228582554524</v>
      </c>
      <c r="N287" s="177">
        <f t="shared" si="97"/>
        <v>70.478728582554524</v>
      </c>
      <c r="O287" s="177">
        <f t="shared" si="97"/>
        <v>70.478728582554524</v>
      </c>
      <c r="P287" s="177">
        <f t="shared" si="97"/>
        <v>70.478728582554524</v>
      </c>
      <c r="Q287" s="177">
        <f t="shared" si="97"/>
        <v>70.478728582554524</v>
      </c>
      <c r="R287" s="177">
        <f t="shared" si="97"/>
        <v>70.478728582554524</v>
      </c>
      <c r="S287" s="177">
        <f t="shared" si="97"/>
        <v>70.478728582554524</v>
      </c>
      <c r="T287" s="177">
        <f t="shared" si="97"/>
        <v>70.478728582554524</v>
      </c>
      <c r="U287" s="177">
        <f t="shared" si="97"/>
        <v>70.478728582554524</v>
      </c>
      <c r="V287" s="177">
        <f t="shared" si="97"/>
        <v>70.478728582554524</v>
      </c>
      <c r="W287" s="177">
        <f t="shared" si="97"/>
        <v>70.478728582554524</v>
      </c>
      <c r="X287" s="177">
        <f t="shared" si="97"/>
        <v>70.478728582554524</v>
      </c>
      <c r="Y287" s="177">
        <f t="shared" si="97"/>
        <v>70.478728582554524</v>
      </c>
      <c r="Z287" s="177">
        <f t="shared" si="97"/>
        <v>70.478728582554524</v>
      </c>
      <c r="AA287" s="177">
        <f t="shared" si="97"/>
        <v>70.478728582554524</v>
      </c>
      <c r="AB287" s="177">
        <f t="shared" si="97"/>
        <v>70.478728582554524</v>
      </c>
      <c r="AC287" s="177">
        <f t="shared" si="97"/>
        <v>70.478728582554524</v>
      </c>
      <c r="AD287" s="177">
        <f t="shared" si="97"/>
        <v>69.357239096573181</v>
      </c>
      <c r="AE287" s="177">
        <f t="shared" si="97"/>
        <v>5.3674999999999784</v>
      </c>
      <c r="AF287" s="177">
        <f t="shared" si="97"/>
        <v>0</v>
      </c>
      <c r="AG287" s="177">
        <f t="shared" si="97"/>
        <v>0</v>
      </c>
      <c r="AH287" s="177">
        <f t="shared" si="97"/>
        <v>0</v>
      </c>
      <c r="AI287" s="177">
        <f t="shared" si="97"/>
        <v>0</v>
      </c>
    </row>
    <row r="288" spans="1:35" s="158" customFormat="1" x14ac:dyDescent="0.35">
      <c r="A288" s="11"/>
      <c r="B288" s="11"/>
      <c r="C288" s="156"/>
      <c r="D288" s="157"/>
      <c r="E288" s="158" t="str">
        <f>Inputs!E$295</f>
        <v>Management fees as % of direct OPEX (original)</v>
      </c>
      <c r="F288" s="158" t="str">
        <f>Inputs!F$295</f>
        <v>%</v>
      </c>
      <c r="G288" s="201">
        <f>Inputs!G$295</f>
        <v>0.1</v>
      </c>
      <c r="I288" s="179"/>
      <c r="J288" s="179"/>
      <c r="K288" s="180"/>
      <c r="L288" s="180"/>
      <c r="M288" s="180"/>
      <c r="N288" s="180"/>
      <c r="O288" s="180"/>
      <c r="P288" s="180"/>
      <c r="Q288" s="180"/>
      <c r="R288" s="180"/>
      <c r="S288" s="180"/>
      <c r="T288" s="180"/>
      <c r="U288" s="180"/>
      <c r="V288" s="180"/>
      <c r="W288" s="180"/>
      <c r="X288" s="180"/>
      <c r="Y288" s="180"/>
      <c r="Z288" s="180"/>
      <c r="AA288" s="180"/>
      <c r="AB288" s="180"/>
      <c r="AC288" s="180"/>
      <c r="AD288" s="180"/>
      <c r="AE288" s="180"/>
      <c r="AF288" s="180"/>
      <c r="AG288" s="180"/>
      <c r="AH288" s="180"/>
      <c r="AI288" s="180"/>
    </row>
    <row r="289" spans="1:35" x14ac:dyDescent="0.35">
      <c r="E289" s="46" t="s">
        <v>611</v>
      </c>
      <c r="F289" s="46" t="s">
        <v>88</v>
      </c>
      <c r="I289" s="177">
        <f>SUM(K289:AI289)</f>
        <v>126.69256250000004</v>
      </c>
      <c r="J289" s="177"/>
      <c r="K289" s="178">
        <f>K287*$G288</f>
        <v>0</v>
      </c>
      <c r="L289" s="178">
        <f t="shared" ref="L289:AI289" si="98">L287*$G288</f>
        <v>0</v>
      </c>
      <c r="M289" s="178">
        <f t="shared" si="98"/>
        <v>6.4541228582554524</v>
      </c>
      <c r="N289" s="178">
        <f t="shared" si="98"/>
        <v>7.0478728582554524</v>
      </c>
      <c r="O289" s="178">
        <f t="shared" si="98"/>
        <v>7.0478728582554524</v>
      </c>
      <c r="P289" s="178">
        <f t="shared" si="98"/>
        <v>7.0478728582554524</v>
      </c>
      <c r="Q289" s="178">
        <f t="shared" si="98"/>
        <v>7.0478728582554524</v>
      </c>
      <c r="R289" s="178">
        <f t="shared" si="98"/>
        <v>7.0478728582554524</v>
      </c>
      <c r="S289" s="178">
        <f t="shared" si="98"/>
        <v>7.0478728582554524</v>
      </c>
      <c r="T289" s="178">
        <f t="shared" si="98"/>
        <v>7.0478728582554524</v>
      </c>
      <c r="U289" s="178">
        <f t="shared" si="98"/>
        <v>7.0478728582554524</v>
      </c>
      <c r="V289" s="178">
        <f t="shared" si="98"/>
        <v>7.0478728582554524</v>
      </c>
      <c r="W289" s="178">
        <f t="shared" si="98"/>
        <v>7.0478728582554524</v>
      </c>
      <c r="X289" s="178">
        <f t="shared" si="98"/>
        <v>7.0478728582554524</v>
      </c>
      <c r="Y289" s="178">
        <f t="shared" si="98"/>
        <v>7.0478728582554524</v>
      </c>
      <c r="Z289" s="178">
        <f t="shared" si="98"/>
        <v>7.0478728582554524</v>
      </c>
      <c r="AA289" s="178">
        <f t="shared" si="98"/>
        <v>7.0478728582554524</v>
      </c>
      <c r="AB289" s="178">
        <f t="shared" si="98"/>
        <v>7.0478728582554524</v>
      </c>
      <c r="AC289" s="178">
        <f t="shared" si="98"/>
        <v>7.0478728582554524</v>
      </c>
      <c r="AD289" s="178">
        <f t="shared" si="98"/>
        <v>6.9357239096573187</v>
      </c>
      <c r="AE289" s="178">
        <f t="shared" si="98"/>
        <v>0.53674999999999784</v>
      </c>
      <c r="AF289" s="178">
        <f t="shared" si="98"/>
        <v>0</v>
      </c>
      <c r="AG289" s="178">
        <f t="shared" si="98"/>
        <v>0</v>
      </c>
      <c r="AH289" s="178">
        <f t="shared" si="98"/>
        <v>0</v>
      </c>
      <c r="AI289" s="178">
        <f t="shared" si="98"/>
        <v>0</v>
      </c>
    </row>
    <row r="290" spans="1:35" x14ac:dyDescent="0.35">
      <c r="I290" s="177"/>
      <c r="J290" s="177"/>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c r="AH290" s="178"/>
      <c r="AI290" s="178"/>
    </row>
    <row r="291" spans="1:35" x14ac:dyDescent="0.35">
      <c r="D291" s="87" t="s">
        <v>148</v>
      </c>
      <c r="I291" s="177"/>
      <c r="J291" s="177"/>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c r="AH291" s="178"/>
      <c r="AI291" s="178"/>
    </row>
    <row r="292" spans="1:35" x14ac:dyDescent="0.35">
      <c r="E292" s="46" t="str">
        <f>E$273</f>
        <v>Mining company net revenues (original)</v>
      </c>
      <c r="F292" s="46" t="str">
        <f>F$273</f>
        <v>M$</v>
      </c>
      <c r="I292" s="177">
        <f>I$273</f>
        <v>2215.8009403111937</v>
      </c>
      <c r="J292" s="177"/>
      <c r="K292" s="177">
        <f t="shared" ref="K292:AI292" si="99">K$273</f>
        <v>0</v>
      </c>
      <c r="L292" s="177">
        <f t="shared" si="99"/>
        <v>0</v>
      </c>
      <c r="M292" s="177">
        <f t="shared" si="99"/>
        <v>92.448303584412301</v>
      </c>
      <c r="N292" s="177">
        <f t="shared" si="99"/>
        <v>123.26440477921641</v>
      </c>
      <c r="O292" s="177">
        <f t="shared" si="99"/>
        <v>123.26440477921641</v>
      </c>
      <c r="P292" s="177">
        <f t="shared" si="99"/>
        <v>123.26440477921641</v>
      </c>
      <c r="Q292" s="177">
        <f t="shared" si="99"/>
        <v>123.26440477921641</v>
      </c>
      <c r="R292" s="177">
        <f t="shared" si="99"/>
        <v>123.26440477921641</v>
      </c>
      <c r="S292" s="177">
        <f t="shared" si="99"/>
        <v>123.26440477921641</v>
      </c>
      <c r="T292" s="177">
        <f t="shared" si="99"/>
        <v>123.26440477921641</v>
      </c>
      <c r="U292" s="177">
        <f t="shared" si="99"/>
        <v>123.26440477921641</v>
      </c>
      <c r="V292" s="177">
        <f t="shared" si="99"/>
        <v>123.26440477921641</v>
      </c>
      <c r="W292" s="177">
        <f t="shared" si="99"/>
        <v>123.26440477921641</v>
      </c>
      <c r="X292" s="177">
        <f t="shared" si="99"/>
        <v>123.26440477921641</v>
      </c>
      <c r="Y292" s="177">
        <f t="shared" si="99"/>
        <v>123.26440477921641</v>
      </c>
      <c r="Z292" s="177">
        <f t="shared" si="99"/>
        <v>123.26440477921641</v>
      </c>
      <c r="AA292" s="177">
        <f t="shared" si="99"/>
        <v>123.26440477921641</v>
      </c>
      <c r="AB292" s="177">
        <f t="shared" si="99"/>
        <v>123.26440477921641</v>
      </c>
      <c r="AC292" s="177">
        <f t="shared" si="99"/>
        <v>123.26440477921641</v>
      </c>
      <c r="AD292" s="177">
        <f t="shared" si="99"/>
        <v>123.26440477921641</v>
      </c>
      <c r="AE292" s="177">
        <f t="shared" si="99"/>
        <v>27.857755480102799</v>
      </c>
      <c r="AF292" s="177">
        <f t="shared" si="99"/>
        <v>0</v>
      </c>
      <c r="AG292" s="177">
        <f t="shared" si="99"/>
        <v>0</v>
      </c>
      <c r="AH292" s="177">
        <f t="shared" si="99"/>
        <v>0</v>
      </c>
      <c r="AI292" s="177">
        <f t="shared" si="99"/>
        <v>0</v>
      </c>
    </row>
    <row r="293" spans="1:35" s="158" customFormat="1" x14ac:dyDescent="0.35">
      <c r="A293" s="11"/>
      <c r="B293" s="11"/>
      <c r="C293" s="156"/>
      <c r="D293" s="157"/>
      <c r="E293" s="158" t="str">
        <f>Inputs!E$296</f>
        <v>Management fees as % of net revenue (original)</v>
      </c>
      <c r="F293" s="158" t="str">
        <f>Inputs!F$296</f>
        <v>%</v>
      </c>
      <c r="G293" s="201">
        <f>Inputs!G$296</f>
        <v>0.1</v>
      </c>
      <c r="I293" s="179"/>
      <c r="J293" s="179"/>
      <c r="K293" s="180"/>
      <c r="L293" s="180"/>
      <c r="M293" s="180"/>
      <c r="N293" s="180"/>
      <c r="O293" s="180"/>
      <c r="P293" s="180"/>
      <c r="Q293" s="180"/>
      <c r="R293" s="180"/>
      <c r="S293" s="180"/>
      <c r="T293" s="180"/>
      <c r="U293" s="180"/>
      <c r="V293" s="180"/>
      <c r="W293" s="180"/>
      <c r="X293" s="180"/>
      <c r="Y293" s="180"/>
      <c r="Z293" s="180"/>
      <c r="AA293" s="180"/>
      <c r="AB293" s="180"/>
      <c r="AC293" s="180"/>
      <c r="AD293" s="180"/>
      <c r="AE293" s="180"/>
      <c r="AF293" s="180"/>
      <c r="AG293" s="180"/>
      <c r="AH293" s="180"/>
      <c r="AI293" s="180"/>
    </row>
    <row r="294" spans="1:35" x14ac:dyDescent="0.35">
      <c r="E294" s="46" t="s">
        <v>612</v>
      </c>
      <c r="F294" s="46" t="s">
        <v>88</v>
      </c>
      <c r="I294" s="177">
        <f>SUM(K294:AI294)</f>
        <v>221.58009403111939</v>
      </c>
      <c r="J294" s="177"/>
      <c r="K294" s="178">
        <f>K292*$G293</f>
        <v>0</v>
      </c>
      <c r="L294" s="178">
        <f t="shared" ref="L294:AI294" si="100">L292*$G293</f>
        <v>0</v>
      </c>
      <c r="M294" s="178">
        <f t="shared" si="100"/>
        <v>9.2448303584412308</v>
      </c>
      <c r="N294" s="178">
        <f t="shared" si="100"/>
        <v>12.326440477921642</v>
      </c>
      <c r="O294" s="178">
        <f t="shared" si="100"/>
        <v>12.326440477921642</v>
      </c>
      <c r="P294" s="178">
        <f t="shared" si="100"/>
        <v>12.326440477921642</v>
      </c>
      <c r="Q294" s="178">
        <f t="shared" si="100"/>
        <v>12.326440477921642</v>
      </c>
      <c r="R294" s="178">
        <f t="shared" si="100"/>
        <v>12.326440477921642</v>
      </c>
      <c r="S294" s="178">
        <f t="shared" si="100"/>
        <v>12.326440477921642</v>
      </c>
      <c r="T294" s="178">
        <f t="shared" si="100"/>
        <v>12.326440477921642</v>
      </c>
      <c r="U294" s="178">
        <f t="shared" si="100"/>
        <v>12.326440477921642</v>
      </c>
      <c r="V294" s="178">
        <f t="shared" si="100"/>
        <v>12.326440477921642</v>
      </c>
      <c r="W294" s="178">
        <f t="shared" si="100"/>
        <v>12.326440477921642</v>
      </c>
      <c r="X294" s="178">
        <f t="shared" si="100"/>
        <v>12.326440477921642</v>
      </c>
      <c r="Y294" s="178">
        <f t="shared" si="100"/>
        <v>12.326440477921642</v>
      </c>
      <c r="Z294" s="178">
        <f t="shared" si="100"/>
        <v>12.326440477921642</v>
      </c>
      <c r="AA294" s="178">
        <f t="shared" si="100"/>
        <v>12.326440477921642</v>
      </c>
      <c r="AB294" s="178">
        <f t="shared" si="100"/>
        <v>12.326440477921642</v>
      </c>
      <c r="AC294" s="178">
        <f t="shared" si="100"/>
        <v>12.326440477921642</v>
      </c>
      <c r="AD294" s="178">
        <f t="shared" si="100"/>
        <v>12.326440477921642</v>
      </c>
      <c r="AE294" s="178">
        <f t="shared" si="100"/>
        <v>2.7857755480102799</v>
      </c>
      <c r="AF294" s="178">
        <f t="shared" si="100"/>
        <v>0</v>
      </c>
      <c r="AG294" s="178">
        <f t="shared" si="100"/>
        <v>0</v>
      </c>
      <c r="AH294" s="178">
        <f t="shared" si="100"/>
        <v>0</v>
      </c>
      <c r="AI294" s="178">
        <f t="shared" si="100"/>
        <v>0</v>
      </c>
    </row>
    <row r="295" spans="1:35" x14ac:dyDescent="0.35">
      <c r="I295" s="177"/>
      <c r="J295" s="177"/>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c r="AH295" s="178"/>
      <c r="AI295" s="178"/>
    </row>
    <row r="296" spans="1:35" x14ac:dyDescent="0.35">
      <c r="D296" s="87" t="s">
        <v>145</v>
      </c>
      <c r="I296" s="177"/>
      <c r="J296" s="177"/>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c r="AH296" s="178"/>
      <c r="AI296" s="178"/>
    </row>
    <row r="297" spans="1:35" x14ac:dyDescent="0.35">
      <c r="E297" s="46" t="str">
        <f>E$284</f>
        <v>Management fees (cost-plus method) (original)</v>
      </c>
      <c r="F297" s="46" t="str">
        <f>F$284</f>
        <v>M$</v>
      </c>
      <c r="I297" s="178">
        <f>I$284</f>
        <v>94.373999999999995</v>
      </c>
      <c r="J297" s="178"/>
      <c r="K297" s="178">
        <f t="shared" ref="K297:AI297" si="101">K$284</f>
        <v>0</v>
      </c>
      <c r="L297" s="178">
        <f t="shared" si="101"/>
        <v>0</v>
      </c>
      <c r="M297" s="178">
        <f t="shared" si="101"/>
        <v>5.25</v>
      </c>
      <c r="N297" s="178">
        <f t="shared" si="101"/>
        <v>5.25</v>
      </c>
      <c r="O297" s="178">
        <f t="shared" si="101"/>
        <v>5.25</v>
      </c>
      <c r="P297" s="178">
        <f t="shared" si="101"/>
        <v>5.25</v>
      </c>
      <c r="Q297" s="178">
        <f t="shared" si="101"/>
        <v>5.25</v>
      </c>
      <c r="R297" s="178">
        <f t="shared" si="101"/>
        <v>5.25</v>
      </c>
      <c r="S297" s="178">
        <f t="shared" si="101"/>
        <v>5.25</v>
      </c>
      <c r="T297" s="178">
        <f t="shared" si="101"/>
        <v>5.25</v>
      </c>
      <c r="U297" s="178">
        <f t="shared" si="101"/>
        <v>5.25</v>
      </c>
      <c r="V297" s="178">
        <f t="shared" si="101"/>
        <v>5.25</v>
      </c>
      <c r="W297" s="178">
        <f t="shared" si="101"/>
        <v>5.25</v>
      </c>
      <c r="X297" s="178">
        <f t="shared" si="101"/>
        <v>5.25</v>
      </c>
      <c r="Y297" s="178">
        <f t="shared" si="101"/>
        <v>5.25</v>
      </c>
      <c r="Z297" s="178">
        <f t="shared" si="101"/>
        <v>5.25</v>
      </c>
      <c r="AA297" s="178">
        <f t="shared" si="101"/>
        <v>5.25</v>
      </c>
      <c r="AB297" s="178">
        <f t="shared" si="101"/>
        <v>5.25</v>
      </c>
      <c r="AC297" s="178">
        <f t="shared" si="101"/>
        <v>5.25</v>
      </c>
      <c r="AD297" s="178">
        <f t="shared" si="101"/>
        <v>5.1239999999999952</v>
      </c>
      <c r="AE297" s="178">
        <f t="shared" si="101"/>
        <v>0</v>
      </c>
      <c r="AF297" s="178">
        <f t="shared" si="101"/>
        <v>0</v>
      </c>
      <c r="AG297" s="178">
        <f t="shared" si="101"/>
        <v>0</v>
      </c>
      <c r="AH297" s="178">
        <f t="shared" si="101"/>
        <v>0</v>
      </c>
      <c r="AI297" s="178">
        <f t="shared" si="101"/>
        <v>0</v>
      </c>
    </row>
    <row r="298" spans="1:35" x14ac:dyDescent="0.35">
      <c r="E298" s="46" t="str">
        <f>E$289</f>
        <v>Management fees (% of OPEX method) (original)</v>
      </c>
      <c r="F298" s="46" t="str">
        <f>F$289</f>
        <v>M$</v>
      </c>
      <c r="I298" s="178">
        <f>I$289</f>
        <v>126.69256250000004</v>
      </c>
      <c r="J298" s="178"/>
      <c r="K298" s="178">
        <f t="shared" ref="K298:AI298" si="102">K$289</f>
        <v>0</v>
      </c>
      <c r="L298" s="178">
        <f t="shared" si="102"/>
        <v>0</v>
      </c>
      <c r="M298" s="178">
        <f t="shared" si="102"/>
        <v>6.4541228582554524</v>
      </c>
      <c r="N298" s="178">
        <f t="shared" si="102"/>
        <v>7.0478728582554524</v>
      </c>
      <c r="O298" s="178">
        <f t="shared" si="102"/>
        <v>7.0478728582554524</v>
      </c>
      <c r="P298" s="178">
        <f t="shared" si="102"/>
        <v>7.0478728582554524</v>
      </c>
      <c r="Q298" s="178">
        <f t="shared" si="102"/>
        <v>7.0478728582554524</v>
      </c>
      <c r="R298" s="178">
        <f t="shared" si="102"/>
        <v>7.0478728582554524</v>
      </c>
      <c r="S298" s="178">
        <f t="shared" si="102"/>
        <v>7.0478728582554524</v>
      </c>
      <c r="T298" s="178">
        <f t="shared" si="102"/>
        <v>7.0478728582554524</v>
      </c>
      <c r="U298" s="178">
        <f t="shared" si="102"/>
        <v>7.0478728582554524</v>
      </c>
      <c r="V298" s="178">
        <f t="shared" si="102"/>
        <v>7.0478728582554524</v>
      </c>
      <c r="W298" s="178">
        <f t="shared" si="102"/>
        <v>7.0478728582554524</v>
      </c>
      <c r="X298" s="178">
        <f t="shared" si="102"/>
        <v>7.0478728582554524</v>
      </c>
      <c r="Y298" s="178">
        <f t="shared" si="102"/>
        <v>7.0478728582554524</v>
      </c>
      <c r="Z298" s="178">
        <f t="shared" si="102"/>
        <v>7.0478728582554524</v>
      </c>
      <c r="AA298" s="178">
        <f t="shared" si="102"/>
        <v>7.0478728582554524</v>
      </c>
      <c r="AB298" s="178">
        <f t="shared" si="102"/>
        <v>7.0478728582554524</v>
      </c>
      <c r="AC298" s="178">
        <f t="shared" si="102"/>
        <v>7.0478728582554524</v>
      </c>
      <c r="AD298" s="178">
        <f t="shared" si="102"/>
        <v>6.9357239096573187</v>
      </c>
      <c r="AE298" s="178">
        <f t="shared" si="102"/>
        <v>0.53674999999999784</v>
      </c>
      <c r="AF298" s="178">
        <f t="shared" si="102"/>
        <v>0</v>
      </c>
      <c r="AG298" s="178">
        <f t="shared" si="102"/>
        <v>0</v>
      </c>
      <c r="AH298" s="178">
        <f t="shared" si="102"/>
        <v>0</v>
      </c>
      <c r="AI298" s="178">
        <f t="shared" si="102"/>
        <v>0</v>
      </c>
    </row>
    <row r="299" spans="1:35" x14ac:dyDescent="0.35">
      <c r="E299" s="46" t="str">
        <f>E$294</f>
        <v>Management fees (% of revenues method) (original)</v>
      </c>
      <c r="F299" s="46" t="str">
        <f>F$294</f>
        <v>M$</v>
      </c>
      <c r="I299" s="178">
        <f>I$294</f>
        <v>221.58009403111939</v>
      </c>
      <c r="J299" s="178"/>
      <c r="K299" s="178">
        <f t="shared" ref="K299:AI299" si="103">K$294</f>
        <v>0</v>
      </c>
      <c r="L299" s="178">
        <f t="shared" si="103"/>
        <v>0</v>
      </c>
      <c r="M299" s="178">
        <f t="shared" si="103"/>
        <v>9.2448303584412308</v>
      </c>
      <c r="N299" s="178">
        <f t="shared" si="103"/>
        <v>12.326440477921642</v>
      </c>
      <c r="O299" s="178">
        <f t="shared" si="103"/>
        <v>12.326440477921642</v>
      </c>
      <c r="P299" s="178">
        <f t="shared" si="103"/>
        <v>12.326440477921642</v>
      </c>
      <c r="Q299" s="178">
        <f t="shared" si="103"/>
        <v>12.326440477921642</v>
      </c>
      <c r="R299" s="178">
        <f t="shared" si="103"/>
        <v>12.326440477921642</v>
      </c>
      <c r="S299" s="178">
        <f t="shared" si="103"/>
        <v>12.326440477921642</v>
      </c>
      <c r="T299" s="178">
        <f t="shared" si="103"/>
        <v>12.326440477921642</v>
      </c>
      <c r="U299" s="178">
        <f t="shared" si="103"/>
        <v>12.326440477921642</v>
      </c>
      <c r="V299" s="178">
        <f t="shared" si="103"/>
        <v>12.326440477921642</v>
      </c>
      <c r="W299" s="178">
        <f t="shared" si="103"/>
        <v>12.326440477921642</v>
      </c>
      <c r="X299" s="178">
        <f t="shared" si="103"/>
        <v>12.326440477921642</v>
      </c>
      <c r="Y299" s="178">
        <f t="shared" si="103"/>
        <v>12.326440477921642</v>
      </c>
      <c r="Z299" s="178">
        <f t="shared" si="103"/>
        <v>12.326440477921642</v>
      </c>
      <c r="AA299" s="178">
        <f t="shared" si="103"/>
        <v>12.326440477921642</v>
      </c>
      <c r="AB299" s="178">
        <f t="shared" si="103"/>
        <v>12.326440477921642</v>
      </c>
      <c r="AC299" s="178">
        <f t="shared" si="103"/>
        <v>12.326440477921642</v>
      </c>
      <c r="AD299" s="178">
        <f t="shared" si="103"/>
        <v>12.326440477921642</v>
      </c>
      <c r="AE299" s="178">
        <f t="shared" si="103"/>
        <v>2.7857755480102799</v>
      </c>
      <c r="AF299" s="178">
        <f t="shared" si="103"/>
        <v>0</v>
      </c>
      <c r="AG299" s="178">
        <f t="shared" si="103"/>
        <v>0</v>
      </c>
      <c r="AH299" s="178">
        <f t="shared" si="103"/>
        <v>0</v>
      </c>
      <c r="AI299" s="178">
        <f t="shared" si="103"/>
        <v>0</v>
      </c>
    </row>
    <row r="300" spans="1:35" s="158" customFormat="1" x14ac:dyDescent="0.35">
      <c r="A300" s="11"/>
      <c r="B300" s="11"/>
      <c r="C300" s="156"/>
      <c r="D300" s="157"/>
      <c r="E300" s="158" t="str">
        <f>Inputs!E$297</f>
        <v>Management fees method (original)</v>
      </c>
      <c r="F300" s="158" t="str">
        <f>Inputs!F$297</f>
        <v>switch</v>
      </c>
      <c r="G300" s="158">
        <f>Inputs!G$297</f>
        <v>1</v>
      </c>
      <c r="I300" s="179"/>
      <c r="J300" s="179"/>
      <c r="K300" s="180"/>
      <c r="L300" s="180"/>
      <c r="M300" s="180"/>
      <c r="N300" s="180"/>
      <c r="O300" s="180"/>
      <c r="P300" s="180"/>
      <c r="Q300" s="180"/>
      <c r="R300" s="180"/>
      <c r="S300" s="180"/>
      <c r="T300" s="180"/>
      <c r="U300" s="180"/>
      <c r="V300" s="180"/>
      <c r="W300" s="180"/>
      <c r="X300" s="180"/>
      <c r="Y300" s="180"/>
      <c r="Z300" s="180"/>
      <c r="AA300" s="180"/>
      <c r="AB300" s="180"/>
      <c r="AC300" s="180"/>
      <c r="AD300" s="180"/>
      <c r="AE300" s="180"/>
      <c r="AF300" s="180"/>
      <c r="AG300" s="180"/>
      <c r="AH300" s="180"/>
      <c r="AI300" s="180"/>
    </row>
    <row r="301" spans="1:35" x14ac:dyDescent="0.35">
      <c r="E301" s="46" t="str">
        <f>INDEX(E297:E299,$G300)</f>
        <v>Management fees (cost-plus method) (original)</v>
      </c>
      <c r="F301" s="46" t="str">
        <f>INDEX(F297:F299,$G300)</f>
        <v>M$</v>
      </c>
      <c r="I301" s="178">
        <f>INDEX(I297:I299,$G300)</f>
        <v>94.373999999999995</v>
      </c>
      <c r="J301" s="178"/>
      <c r="K301" s="178">
        <f t="shared" ref="K301:AI301" si="104">INDEX(K297:K299,$G300)</f>
        <v>0</v>
      </c>
      <c r="L301" s="178">
        <f t="shared" si="104"/>
        <v>0</v>
      </c>
      <c r="M301" s="178">
        <f t="shared" si="104"/>
        <v>5.25</v>
      </c>
      <c r="N301" s="178">
        <f t="shared" si="104"/>
        <v>5.25</v>
      </c>
      <c r="O301" s="178">
        <f t="shared" si="104"/>
        <v>5.25</v>
      </c>
      <c r="P301" s="178">
        <f t="shared" si="104"/>
        <v>5.25</v>
      </c>
      <c r="Q301" s="178">
        <f t="shared" si="104"/>
        <v>5.25</v>
      </c>
      <c r="R301" s="178">
        <f t="shared" si="104"/>
        <v>5.25</v>
      </c>
      <c r="S301" s="178">
        <f t="shared" si="104"/>
        <v>5.25</v>
      </c>
      <c r="T301" s="178">
        <f t="shared" si="104"/>
        <v>5.25</v>
      </c>
      <c r="U301" s="178">
        <f t="shared" si="104"/>
        <v>5.25</v>
      </c>
      <c r="V301" s="178">
        <f t="shared" si="104"/>
        <v>5.25</v>
      </c>
      <c r="W301" s="178">
        <f t="shared" si="104"/>
        <v>5.25</v>
      </c>
      <c r="X301" s="178">
        <f t="shared" si="104"/>
        <v>5.25</v>
      </c>
      <c r="Y301" s="178">
        <f t="shared" si="104"/>
        <v>5.25</v>
      </c>
      <c r="Z301" s="178">
        <f t="shared" si="104"/>
        <v>5.25</v>
      </c>
      <c r="AA301" s="178">
        <f t="shared" si="104"/>
        <v>5.25</v>
      </c>
      <c r="AB301" s="178">
        <f t="shared" si="104"/>
        <v>5.25</v>
      </c>
      <c r="AC301" s="178">
        <f t="shared" si="104"/>
        <v>5.25</v>
      </c>
      <c r="AD301" s="178">
        <f t="shared" si="104"/>
        <v>5.1239999999999952</v>
      </c>
      <c r="AE301" s="178">
        <f t="shared" si="104"/>
        <v>0</v>
      </c>
      <c r="AF301" s="178">
        <f t="shared" si="104"/>
        <v>0</v>
      </c>
      <c r="AG301" s="178">
        <f t="shared" si="104"/>
        <v>0</v>
      </c>
      <c r="AH301" s="178">
        <f t="shared" si="104"/>
        <v>0</v>
      </c>
      <c r="AI301" s="178">
        <f t="shared" si="104"/>
        <v>0</v>
      </c>
    </row>
    <row r="302" spans="1:35" x14ac:dyDescent="0.35">
      <c r="I302" s="177"/>
      <c r="J302" s="177"/>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c r="AH302" s="178"/>
      <c r="AI302" s="178"/>
    </row>
    <row r="303" spans="1:35" x14ac:dyDescent="0.35">
      <c r="D303" s="87" t="s">
        <v>389</v>
      </c>
    </row>
    <row r="304" spans="1:35" x14ac:dyDescent="0.35">
      <c r="E304" s="46" t="str">
        <f>E$142</f>
        <v>Project operating costs (original)</v>
      </c>
      <c r="F304" s="46" t="str">
        <f>F$142</f>
        <v>M$</v>
      </c>
      <c r="I304" s="178">
        <f>I$142</f>
        <v>1356.8056250000002</v>
      </c>
      <c r="J304" s="178"/>
      <c r="K304" s="178">
        <f t="shared" ref="K304:AI304" si="105">K$142</f>
        <v>0</v>
      </c>
      <c r="L304" s="178">
        <f t="shared" si="105"/>
        <v>0</v>
      </c>
      <c r="M304" s="178">
        <f t="shared" si="105"/>
        <v>69.541228582554524</v>
      </c>
      <c r="N304" s="178">
        <f t="shared" si="105"/>
        <v>75.478728582554524</v>
      </c>
      <c r="O304" s="178">
        <f t="shared" si="105"/>
        <v>75.478728582554524</v>
      </c>
      <c r="P304" s="178">
        <f t="shared" si="105"/>
        <v>75.478728582554524</v>
      </c>
      <c r="Q304" s="178">
        <f t="shared" si="105"/>
        <v>75.478728582554524</v>
      </c>
      <c r="R304" s="178">
        <f t="shared" si="105"/>
        <v>75.478728582554524</v>
      </c>
      <c r="S304" s="178">
        <f t="shared" si="105"/>
        <v>75.478728582554524</v>
      </c>
      <c r="T304" s="178">
        <f t="shared" si="105"/>
        <v>75.478728582554524</v>
      </c>
      <c r="U304" s="178">
        <f t="shared" si="105"/>
        <v>75.478728582554524</v>
      </c>
      <c r="V304" s="178">
        <f t="shared" si="105"/>
        <v>75.478728582554524</v>
      </c>
      <c r="W304" s="178">
        <f t="shared" si="105"/>
        <v>75.478728582554524</v>
      </c>
      <c r="X304" s="178">
        <f t="shared" si="105"/>
        <v>75.478728582554524</v>
      </c>
      <c r="Y304" s="178">
        <f t="shared" si="105"/>
        <v>75.478728582554524</v>
      </c>
      <c r="Z304" s="178">
        <f t="shared" si="105"/>
        <v>75.478728582554524</v>
      </c>
      <c r="AA304" s="178">
        <f t="shared" si="105"/>
        <v>75.478728582554524</v>
      </c>
      <c r="AB304" s="178">
        <f t="shared" si="105"/>
        <v>75.478728582554524</v>
      </c>
      <c r="AC304" s="178">
        <f t="shared" si="105"/>
        <v>75.478728582554524</v>
      </c>
      <c r="AD304" s="178">
        <f t="shared" si="105"/>
        <v>74.237239096573177</v>
      </c>
      <c r="AE304" s="178">
        <f t="shared" si="105"/>
        <v>5.3674999999999784</v>
      </c>
      <c r="AF304" s="178">
        <f t="shared" si="105"/>
        <v>0</v>
      </c>
      <c r="AG304" s="178">
        <f t="shared" si="105"/>
        <v>0</v>
      </c>
      <c r="AH304" s="178">
        <f t="shared" si="105"/>
        <v>0</v>
      </c>
      <c r="AI304" s="178">
        <f t="shared" si="105"/>
        <v>0</v>
      </c>
    </row>
    <row r="305" spans="1:35" x14ac:dyDescent="0.35">
      <c r="E305" s="46" t="str">
        <f>E$301</f>
        <v>Management fees (cost-plus method) (original)</v>
      </c>
      <c r="F305" s="46" t="str">
        <f>F$301</f>
        <v>M$</v>
      </c>
      <c r="I305" s="178">
        <f>I$301</f>
        <v>94.373999999999995</v>
      </c>
      <c r="J305" s="178"/>
      <c r="K305" s="178">
        <f t="shared" ref="K305:AI305" si="106">K$301</f>
        <v>0</v>
      </c>
      <c r="L305" s="178">
        <f t="shared" si="106"/>
        <v>0</v>
      </c>
      <c r="M305" s="178">
        <f t="shared" si="106"/>
        <v>5.25</v>
      </c>
      <c r="N305" s="178">
        <f t="shared" si="106"/>
        <v>5.25</v>
      </c>
      <c r="O305" s="178">
        <f t="shared" si="106"/>
        <v>5.25</v>
      </c>
      <c r="P305" s="178">
        <f t="shared" si="106"/>
        <v>5.25</v>
      </c>
      <c r="Q305" s="178">
        <f t="shared" si="106"/>
        <v>5.25</v>
      </c>
      <c r="R305" s="178">
        <f t="shared" si="106"/>
        <v>5.25</v>
      </c>
      <c r="S305" s="178">
        <f t="shared" si="106"/>
        <v>5.25</v>
      </c>
      <c r="T305" s="178">
        <f t="shared" si="106"/>
        <v>5.25</v>
      </c>
      <c r="U305" s="178">
        <f t="shared" si="106"/>
        <v>5.25</v>
      </c>
      <c r="V305" s="178">
        <f t="shared" si="106"/>
        <v>5.25</v>
      </c>
      <c r="W305" s="178">
        <f t="shared" si="106"/>
        <v>5.25</v>
      </c>
      <c r="X305" s="178">
        <f t="shared" si="106"/>
        <v>5.25</v>
      </c>
      <c r="Y305" s="178">
        <f t="shared" si="106"/>
        <v>5.25</v>
      </c>
      <c r="Z305" s="178">
        <f t="shared" si="106"/>
        <v>5.25</v>
      </c>
      <c r="AA305" s="178">
        <f t="shared" si="106"/>
        <v>5.25</v>
      </c>
      <c r="AB305" s="178">
        <f t="shared" si="106"/>
        <v>5.25</v>
      </c>
      <c r="AC305" s="178">
        <f t="shared" si="106"/>
        <v>5.25</v>
      </c>
      <c r="AD305" s="178">
        <f t="shared" si="106"/>
        <v>5.1239999999999952</v>
      </c>
      <c r="AE305" s="178">
        <f t="shared" si="106"/>
        <v>0</v>
      </c>
      <c r="AF305" s="178">
        <f t="shared" si="106"/>
        <v>0</v>
      </c>
      <c r="AG305" s="178">
        <f t="shared" si="106"/>
        <v>0</v>
      </c>
      <c r="AH305" s="178">
        <f t="shared" si="106"/>
        <v>0</v>
      </c>
      <c r="AI305" s="178">
        <f t="shared" si="106"/>
        <v>0</v>
      </c>
    </row>
    <row r="306" spans="1:35" x14ac:dyDescent="0.35">
      <c r="E306" s="46" t="s">
        <v>613</v>
      </c>
      <c r="F306" s="46" t="s">
        <v>88</v>
      </c>
      <c r="I306" s="178">
        <f>SUM(K306:AI306)</f>
        <v>1451.1796250000002</v>
      </c>
      <c r="J306" s="178"/>
      <c r="K306" s="178">
        <f>SUM(K304:K305)</f>
        <v>0</v>
      </c>
      <c r="L306" s="178">
        <f t="shared" ref="L306:AI306" si="107">SUM(L304:L305)</f>
        <v>0</v>
      </c>
      <c r="M306" s="178">
        <f t="shared" si="107"/>
        <v>74.791228582554524</v>
      </c>
      <c r="N306" s="178">
        <f t="shared" si="107"/>
        <v>80.728728582554524</v>
      </c>
      <c r="O306" s="178">
        <f t="shared" si="107"/>
        <v>80.728728582554524</v>
      </c>
      <c r="P306" s="178">
        <f t="shared" si="107"/>
        <v>80.728728582554524</v>
      </c>
      <c r="Q306" s="178">
        <f t="shared" si="107"/>
        <v>80.728728582554524</v>
      </c>
      <c r="R306" s="178">
        <f t="shared" si="107"/>
        <v>80.728728582554524</v>
      </c>
      <c r="S306" s="178">
        <f t="shared" si="107"/>
        <v>80.728728582554524</v>
      </c>
      <c r="T306" s="178">
        <f t="shared" si="107"/>
        <v>80.728728582554524</v>
      </c>
      <c r="U306" s="178">
        <f t="shared" si="107"/>
        <v>80.728728582554524</v>
      </c>
      <c r="V306" s="178">
        <f t="shared" si="107"/>
        <v>80.728728582554524</v>
      </c>
      <c r="W306" s="178">
        <f t="shared" si="107"/>
        <v>80.728728582554524</v>
      </c>
      <c r="X306" s="178">
        <f t="shared" si="107"/>
        <v>80.728728582554524</v>
      </c>
      <c r="Y306" s="178">
        <f t="shared" si="107"/>
        <v>80.728728582554524</v>
      </c>
      <c r="Z306" s="178">
        <f t="shared" si="107"/>
        <v>80.728728582554524</v>
      </c>
      <c r="AA306" s="178">
        <f t="shared" si="107"/>
        <v>80.728728582554524</v>
      </c>
      <c r="AB306" s="178">
        <f t="shared" si="107"/>
        <v>80.728728582554524</v>
      </c>
      <c r="AC306" s="178">
        <f t="shared" si="107"/>
        <v>80.728728582554524</v>
      </c>
      <c r="AD306" s="178">
        <f t="shared" si="107"/>
        <v>79.361239096573172</v>
      </c>
      <c r="AE306" s="178">
        <f t="shared" si="107"/>
        <v>5.3674999999999784</v>
      </c>
      <c r="AF306" s="178">
        <f t="shared" si="107"/>
        <v>0</v>
      </c>
      <c r="AG306" s="178">
        <f t="shared" si="107"/>
        <v>0</v>
      </c>
      <c r="AH306" s="178">
        <f t="shared" si="107"/>
        <v>0</v>
      </c>
      <c r="AI306" s="178">
        <f t="shared" si="107"/>
        <v>0</v>
      </c>
    </row>
    <row r="307" spans="1:35" x14ac:dyDescent="0.35">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c r="AH307" s="178"/>
      <c r="AI307" s="178"/>
    </row>
    <row r="308" spans="1:35" x14ac:dyDescent="0.35">
      <c r="D308" s="87" t="s">
        <v>403</v>
      </c>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c r="AH308" s="178"/>
      <c r="AI308" s="178"/>
    </row>
    <row r="309" spans="1:35" x14ac:dyDescent="0.35">
      <c r="E309" s="46" t="str">
        <f>E$306</f>
        <v>Mining company operating costs (original)</v>
      </c>
      <c r="F309" s="46" t="str">
        <f>F$306</f>
        <v>M$</v>
      </c>
      <c r="I309" s="178">
        <f>I$306</f>
        <v>1451.1796250000002</v>
      </c>
      <c r="J309" s="178"/>
      <c r="K309" s="178">
        <f t="shared" ref="K309:AI309" si="108">K$306</f>
        <v>0</v>
      </c>
      <c r="L309" s="178">
        <f t="shared" si="108"/>
        <v>0</v>
      </c>
      <c r="M309" s="178">
        <f t="shared" si="108"/>
        <v>74.791228582554524</v>
      </c>
      <c r="N309" s="178">
        <f t="shared" si="108"/>
        <v>80.728728582554524</v>
      </c>
      <c r="O309" s="178">
        <f t="shared" si="108"/>
        <v>80.728728582554524</v>
      </c>
      <c r="P309" s="178">
        <f t="shared" si="108"/>
        <v>80.728728582554524</v>
      </c>
      <c r="Q309" s="178">
        <f t="shared" si="108"/>
        <v>80.728728582554524</v>
      </c>
      <c r="R309" s="178">
        <f t="shared" si="108"/>
        <v>80.728728582554524</v>
      </c>
      <c r="S309" s="178">
        <f t="shared" si="108"/>
        <v>80.728728582554524</v>
      </c>
      <c r="T309" s="178">
        <f t="shared" si="108"/>
        <v>80.728728582554524</v>
      </c>
      <c r="U309" s="178">
        <f t="shared" si="108"/>
        <v>80.728728582554524</v>
      </c>
      <c r="V309" s="178">
        <f t="shared" si="108"/>
        <v>80.728728582554524</v>
      </c>
      <c r="W309" s="178">
        <f t="shared" si="108"/>
        <v>80.728728582554524</v>
      </c>
      <c r="X309" s="178">
        <f t="shared" si="108"/>
        <v>80.728728582554524</v>
      </c>
      <c r="Y309" s="178">
        <f t="shared" si="108"/>
        <v>80.728728582554524</v>
      </c>
      <c r="Z309" s="178">
        <f t="shared" si="108"/>
        <v>80.728728582554524</v>
      </c>
      <c r="AA309" s="178">
        <f t="shared" si="108"/>
        <v>80.728728582554524</v>
      </c>
      <c r="AB309" s="178">
        <f t="shared" si="108"/>
        <v>80.728728582554524</v>
      </c>
      <c r="AC309" s="178">
        <f t="shared" si="108"/>
        <v>80.728728582554524</v>
      </c>
      <c r="AD309" s="178">
        <f t="shared" si="108"/>
        <v>79.361239096573172</v>
      </c>
      <c r="AE309" s="178">
        <f t="shared" si="108"/>
        <v>5.3674999999999784</v>
      </c>
      <c r="AF309" s="178">
        <f t="shared" si="108"/>
        <v>0</v>
      </c>
      <c r="AG309" s="178">
        <f t="shared" si="108"/>
        <v>0</v>
      </c>
      <c r="AH309" s="178">
        <f t="shared" si="108"/>
        <v>0</v>
      </c>
      <c r="AI309" s="178">
        <f t="shared" si="108"/>
        <v>0</v>
      </c>
    </row>
    <row r="310" spans="1:35" x14ac:dyDescent="0.35">
      <c r="E310" s="46" t="s">
        <v>614</v>
      </c>
      <c r="F310" s="46" t="s">
        <v>88</v>
      </c>
      <c r="G310" s="178">
        <f>SUM(K309:AI309)</f>
        <v>1451.1796250000002</v>
      </c>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c r="AH310" s="178"/>
      <c r="AI310" s="178"/>
    </row>
    <row r="312" spans="1:35" x14ac:dyDescent="0.35">
      <c r="C312" s="86" t="s">
        <v>390</v>
      </c>
    </row>
    <row r="314" spans="1:35" x14ac:dyDescent="0.35">
      <c r="D314" s="87" t="s">
        <v>149</v>
      </c>
      <c r="I314" s="177"/>
      <c r="J314" s="177"/>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c r="AH314" s="178"/>
      <c r="AI314" s="178"/>
    </row>
    <row r="315" spans="1:35" x14ac:dyDescent="0.35">
      <c r="E315" s="46" t="str">
        <f>E$195</f>
        <v>Project capital costs (original)</v>
      </c>
      <c r="F315" s="46" t="str">
        <f>F$195</f>
        <v>M$</v>
      </c>
      <c r="I315" s="177">
        <f>I$195</f>
        <v>160</v>
      </c>
      <c r="J315" s="177"/>
      <c r="K315" s="177">
        <f t="shared" ref="K315:AI315" si="109">K$195</f>
        <v>80</v>
      </c>
      <c r="L315" s="177">
        <f t="shared" si="109"/>
        <v>80</v>
      </c>
      <c r="M315" s="177">
        <f t="shared" si="109"/>
        <v>0</v>
      </c>
      <c r="N315" s="177">
        <f t="shared" si="109"/>
        <v>0</v>
      </c>
      <c r="O315" s="177">
        <f t="shared" si="109"/>
        <v>0</v>
      </c>
      <c r="P315" s="177">
        <f t="shared" si="109"/>
        <v>0</v>
      </c>
      <c r="Q315" s="177">
        <f t="shared" si="109"/>
        <v>0</v>
      </c>
      <c r="R315" s="177">
        <f t="shared" si="109"/>
        <v>0</v>
      </c>
      <c r="S315" s="177">
        <f t="shared" si="109"/>
        <v>0</v>
      </c>
      <c r="T315" s="177">
        <f t="shared" si="109"/>
        <v>0</v>
      </c>
      <c r="U315" s="177">
        <f t="shared" si="109"/>
        <v>0</v>
      </c>
      <c r="V315" s="177">
        <f t="shared" si="109"/>
        <v>0</v>
      </c>
      <c r="W315" s="177">
        <f t="shared" si="109"/>
        <v>0</v>
      </c>
      <c r="X315" s="177">
        <f t="shared" si="109"/>
        <v>0</v>
      </c>
      <c r="Y315" s="177">
        <f t="shared" si="109"/>
        <v>0</v>
      </c>
      <c r="Z315" s="177">
        <f t="shared" si="109"/>
        <v>0</v>
      </c>
      <c r="AA315" s="177">
        <f t="shared" si="109"/>
        <v>0</v>
      </c>
      <c r="AB315" s="177">
        <f t="shared" si="109"/>
        <v>0</v>
      </c>
      <c r="AC315" s="177">
        <f t="shared" si="109"/>
        <v>0</v>
      </c>
      <c r="AD315" s="177">
        <f t="shared" si="109"/>
        <v>0</v>
      </c>
      <c r="AE315" s="177">
        <f t="shared" si="109"/>
        <v>0</v>
      </c>
      <c r="AF315" s="177">
        <f t="shared" si="109"/>
        <v>0</v>
      </c>
      <c r="AG315" s="177">
        <f t="shared" si="109"/>
        <v>0</v>
      </c>
      <c r="AH315" s="177">
        <f t="shared" si="109"/>
        <v>0</v>
      </c>
      <c r="AI315" s="177">
        <f t="shared" si="109"/>
        <v>0</v>
      </c>
    </row>
    <row r="316" spans="1:35" s="158" customFormat="1" x14ac:dyDescent="0.35">
      <c r="A316" s="11"/>
      <c r="B316" s="11"/>
      <c r="C316" s="156"/>
      <c r="D316" s="157"/>
      <c r="E316" s="158" t="str">
        <f>Inputs!E$307</f>
        <v>EPCM fees cost-plus markup (original)</v>
      </c>
      <c r="F316" s="158" t="str">
        <f>Inputs!F$307</f>
        <v>%</v>
      </c>
      <c r="G316" s="201">
        <f>Inputs!G$307</f>
        <v>0.2</v>
      </c>
      <c r="I316" s="179"/>
      <c r="J316" s="179"/>
      <c r="K316" s="180"/>
      <c r="L316" s="180"/>
      <c r="M316" s="180"/>
      <c r="N316" s="180"/>
      <c r="O316" s="180"/>
      <c r="P316" s="180"/>
      <c r="Q316" s="180"/>
      <c r="R316" s="180"/>
      <c r="S316" s="180"/>
      <c r="T316" s="180"/>
      <c r="U316" s="180"/>
      <c r="V316" s="180"/>
      <c r="W316" s="180"/>
      <c r="X316" s="180"/>
      <c r="Y316" s="180"/>
      <c r="Z316" s="180"/>
      <c r="AA316" s="180"/>
      <c r="AB316" s="180"/>
      <c r="AC316" s="180"/>
      <c r="AD316" s="180"/>
      <c r="AE316" s="180"/>
      <c r="AF316" s="180"/>
      <c r="AG316" s="180"/>
      <c r="AH316" s="180"/>
      <c r="AI316" s="180"/>
    </row>
    <row r="317" spans="1:35" x14ac:dyDescent="0.35">
      <c r="E317" s="46" t="s">
        <v>615</v>
      </c>
      <c r="F317" s="46" t="s">
        <v>88</v>
      </c>
      <c r="I317" s="177">
        <f>SUM(K317:AI317)</f>
        <v>32</v>
      </c>
      <c r="J317" s="177"/>
      <c r="K317" s="178">
        <f>K315*$G316</f>
        <v>16</v>
      </c>
      <c r="L317" s="178">
        <f t="shared" ref="L317:AI317" si="110">L315*$G316</f>
        <v>16</v>
      </c>
      <c r="M317" s="178">
        <f t="shared" si="110"/>
        <v>0</v>
      </c>
      <c r="N317" s="178">
        <f t="shared" si="110"/>
        <v>0</v>
      </c>
      <c r="O317" s="178">
        <f t="shared" si="110"/>
        <v>0</v>
      </c>
      <c r="P317" s="178">
        <f t="shared" si="110"/>
        <v>0</v>
      </c>
      <c r="Q317" s="178">
        <f t="shared" si="110"/>
        <v>0</v>
      </c>
      <c r="R317" s="178">
        <f t="shared" si="110"/>
        <v>0</v>
      </c>
      <c r="S317" s="178">
        <f t="shared" si="110"/>
        <v>0</v>
      </c>
      <c r="T317" s="178">
        <f t="shared" si="110"/>
        <v>0</v>
      </c>
      <c r="U317" s="178">
        <f t="shared" si="110"/>
        <v>0</v>
      </c>
      <c r="V317" s="178">
        <f t="shared" si="110"/>
        <v>0</v>
      </c>
      <c r="W317" s="178">
        <f t="shared" si="110"/>
        <v>0</v>
      </c>
      <c r="X317" s="178">
        <f t="shared" si="110"/>
        <v>0</v>
      </c>
      <c r="Y317" s="178">
        <f t="shared" si="110"/>
        <v>0</v>
      </c>
      <c r="Z317" s="178">
        <f t="shared" si="110"/>
        <v>0</v>
      </c>
      <c r="AA317" s="178">
        <f t="shared" si="110"/>
        <v>0</v>
      </c>
      <c r="AB317" s="178">
        <f t="shared" si="110"/>
        <v>0</v>
      </c>
      <c r="AC317" s="178">
        <f t="shared" si="110"/>
        <v>0</v>
      </c>
      <c r="AD317" s="178">
        <f t="shared" si="110"/>
        <v>0</v>
      </c>
      <c r="AE317" s="178">
        <f t="shared" si="110"/>
        <v>0</v>
      </c>
      <c r="AF317" s="178">
        <f t="shared" si="110"/>
        <v>0</v>
      </c>
      <c r="AG317" s="178">
        <f t="shared" si="110"/>
        <v>0</v>
      </c>
      <c r="AH317" s="178">
        <f t="shared" si="110"/>
        <v>0</v>
      </c>
      <c r="AI317" s="178">
        <f t="shared" si="110"/>
        <v>0</v>
      </c>
    </row>
    <row r="318" spans="1:35" x14ac:dyDescent="0.35">
      <c r="I318" s="177"/>
      <c r="J318" s="177"/>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c r="AH318" s="178"/>
      <c r="AI318" s="178"/>
    </row>
    <row r="319" spans="1:35" x14ac:dyDescent="0.35">
      <c r="D319" s="87" t="s">
        <v>390</v>
      </c>
      <c r="I319" s="177"/>
      <c r="J319" s="177"/>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c r="AH319" s="178"/>
      <c r="AI319" s="178"/>
    </row>
    <row r="320" spans="1:35" x14ac:dyDescent="0.35">
      <c r="E320" s="46" t="str">
        <f>E$195</f>
        <v>Project capital costs (original)</v>
      </c>
      <c r="F320" s="46" t="str">
        <f>F$195</f>
        <v>M$</v>
      </c>
      <c r="I320" s="177">
        <f>I$195</f>
        <v>160</v>
      </c>
      <c r="J320" s="177"/>
      <c r="K320" s="177">
        <f t="shared" ref="K320:AI320" si="111">K$195</f>
        <v>80</v>
      </c>
      <c r="L320" s="177">
        <f t="shared" si="111"/>
        <v>80</v>
      </c>
      <c r="M320" s="177">
        <f t="shared" si="111"/>
        <v>0</v>
      </c>
      <c r="N320" s="177">
        <f t="shared" si="111"/>
        <v>0</v>
      </c>
      <c r="O320" s="177">
        <f t="shared" si="111"/>
        <v>0</v>
      </c>
      <c r="P320" s="177">
        <f t="shared" si="111"/>
        <v>0</v>
      </c>
      <c r="Q320" s="177">
        <f t="shared" si="111"/>
        <v>0</v>
      </c>
      <c r="R320" s="177">
        <f t="shared" si="111"/>
        <v>0</v>
      </c>
      <c r="S320" s="177">
        <f t="shared" si="111"/>
        <v>0</v>
      </c>
      <c r="T320" s="177">
        <f t="shared" si="111"/>
        <v>0</v>
      </c>
      <c r="U320" s="177">
        <f t="shared" si="111"/>
        <v>0</v>
      </c>
      <c r="V320" s="177">
        <f t="shared" si="111"/>
        <v>0</v>
      </c>
      <c r="W320" s="177">
        <f t="shared" si="111"/>
        <v>0</v>
      </c>
      <c r="X320" s="177">
        <f t="shared" si="111"/>
        <v>0</v>
      </c>
      <c r="Y320" s="177">
        <f t="shared" si="111"/>
        <v>0</v>
      </c>
      <c r="Z320" s="177">
        <f t="shared" si="111"/>
        <v>0</v>
      </c>
      <c r="AA320" s="177">
        <f t="shared" si="111"/>
        <v>0</v>
      </c>
      <c r="AB320" s="177">
        <f t="shared" si="111"/>
        <v>0</v>
      </c>
      <c r="AC320" s="177">
        <f t="shared" si="111"/>
        <v>0</v>
      </c>
      <c r="AD320" s="177">
        <f t="shared" si="111"/>
        <v>0</v>
      </c>
      <c r="AE320" s="177">
        <f t="shared" si="111"/>
        <v>0</v>
      </c>
      <c r="AF320" s="177">
        <f t="shared" si="111"/>
        <v>0</v>
      </c>
      <c r="AG320" s="177">
        <f t="shared" si="111"/>
        <v>0</v>
      </c>
      <c r="AH320" s="177">
        <f t="shared" si="111"/>
        <v>0</v>
      </c>
      <c r="AI320" s="177">
        <f t="shared" si="111"/>
        <v>0</v>
      </c>
    </row>
    <row r="321" spans="3:35" x14ac:dyDescent="0.35">
      <c r="E321" s="46" t="str">
        <f>E$317</f>
        <v>EPCM fees (original)</v>
      </c>
      <c r="F321" s="46" t="str">
        <f>F$317</f>
        <v>M$</v>
      </c>
      <c r="I321" s="177">
        <f>I$317</f>
        <v>32</v>
      </c>
      <c r="J321" s="177"/>
      <c r="K321" s="177">
        <f t="shared" ref="K321:AI321" si="112">K$317</f>
        <v>16</v>
      </c>
      <c r="L321" s="177">
        <f t="shared" si="112"/>
        <v>16</v>
      </c>
      <c r="M321" s="177">
        <f t="shared" si="112"/>
        <v>0</v>
      </c>
      <c r="N321" s="177">
        <f t="shared" si="112"/>
        <v>0</v>
      </c>
      <c r="O321" s="177">
        <f t="shared" si="112"/>
        <v>0</v>
      </c>
      <c r="P321" s="177">
        <f t="shared" si="112"/>
        <v>0</v>
      </c>
      <c r="Q321" s="177">
        <f t="shared" si="112"/>
        <v>0</v>
      </c>
      <c r="R321" s="177">
        <f t="shared" si="112"/>
        <v>0</v>
      </c>
      <c r="S321" s="177">
        <f t="shared" si="112"/>
        <v>0</v>
      </c>
      <c r="T321" s="177">
        <f t="shared" si="112"/>
        <v>0</v>
      </c>
      <c r="U321" s="177">
        <f t="shared" si="112"/>
        <v>0</v>
      </c>
      <c r="V321" s="177">
        <f t="shared" si="112"/>
        <v>0</v>
      </c>
      <c r="W321" s="177">
        <f t="shared" si="112"/>
        <v>0</v>
      </c>
      <c r="X321" s="177">
        <f t="shared" si="112"/>
        <v>0</v>
      </c>
      <c r="Y321" s="177">
        <f t="shared" si="112"/>
        <v>0</v>
      </c>
      <c r="Z321" s="177">
        <f t="shared" si="112"/>
        <v>0</v>
      </c>
      <c r="AA321" s="177">
        <f t="shared" si="112"/>
        <v>0</v>
      </c>
      <c r="AB321" s="177">
        <f t="shared" si="112"/>
        <v>0</v>
      </c>
      <c r="AC321" s="177">
        <f t="shared" si="112"/>
        <v>0</v>
      </c>
      <c r="AD321" s="177">
        <f t="shared" si="112"/>
        <v>0</v>
      </c>
      <c r="AE321" s="177">
        <f t="shared" si="112"/>
        <v>0</v>
      </c>
      <c r="AF321" s="177">
        <f t="shared" si="112"/>
        <v>0</v>
      </c>
      <c r="AG321" s="177">
        <f t="shared" si="112"/>
        <v>0</v>
      </c>
      <c r="AH321" s="177">
        <f t="shared" si="112"/>
        <v>0</v>
      </c>
      <c r="AI321" s="177">
        <f t="shared" si="112"/>
        <v>0</v>
      </c>
    </row>
    <row r="322" spans="3:35" x14ac:dyDescent="0.35">
      <c r="E322" s="46" t="s">
        <v>616</v>
      </c>
      <c r="F322" s="46" t="s">
        <v>88</v>
      </c>
      <c r="I322" s="177">
        <f>SUM(K322:AI322)</f>
        <v>192</v>
      </c>
      <c r="J322" s="177"/>
      <c r="K322" s="178">
        <f>SUM(K320:K321)</f>
        <v>96</v>
      </c>
      <c r="L322" s="178">
        <f t="shared" ref="L322:AI322" si="113">SUM(L320:L321)</f>
        <v>96</v>
      </c>
      <c r="M322" s="178">
        <f t="shared" si="113"/>
        <v>0</v>
      </c>
      <c r="N322" s="178">
        <f t="shared" si="113"/>
        <v>0</v>
      </c>
      <c r="O322" s="178">
        <f t="shared" si="113"/>
        <v>0</v>
      </c>
      <c r="P322" s="178">
        <f t="shared" si="113"/>
        <v>0</v>
      </c>
      <c r="Q322" s="178">
        <f t="shared" si="113"/>
        <v>0</v>
      </c>
      <c r="R322" s="178">
        <f t="shared" si="113"/>
        <v>0</v>
      </c>
      <c r="S322" s="178">
        <f t="shared" si="113"/>
        <v>0</v>
      </c>
      <c r="T322" s="178">
        <f t="shared" si="113"/>
        <v>0</v>
      </c>
      <c r="U322" s="178">
        <f t="shared" si="113"/>
        <v>0</v>
      </c>
      <c r="V322" s="178">
        <f t="shared" si="113"/>
        <v>0</v>
      </c>
      <c r="W322" s="178">
        <f t="shared" si="113"/>
        <v>0</v>
      </c>
      <c r="X322" s="178">
        <f t="shared" si="113"/>
        <v>0</v>
      </c>
      <c r="Y322" s="178">
        <f t="shared" si="113"/>
        <v>0</v>
      </c>
      <c r="Z322" s="178">
        <f t="shared" si="113"/>
        <v>0</v>
      </c>
      <c r="AA322" s="178">
        <f t="shared" si="113"/>
        <v>0</v>
      </c>
      <c r="AB322" s="178">
        <f t="shared" si="113"/>
        <v>0</v>
      </c>
      <c r="AC322" s="178">
        <f t="shared" si="113"/>
        <v>0</v>
      </c>
      <c r="AD322" s="178">
        <f t="shared" si="113"/>
        <v>0</v>
      </c>
      <c r="AE322" s="178">
        <f t="shared" si="113"/>
        <v>0</v>
      </c>
      <c r="AF322" s="178">
        <f t="shared" si="113"/>
        <v>0</v>
      </c>
      <c r="AG322" s="178">
        <f t="shared" si="113"/>
        <v>0</v>
      </c>
      <c r="AH322" s="178">
        <f t="shared" si="113"/>
        <v>0</v>
      </c>
      <c r="AI322" s="178">
        <f t="shared" si="113"/>
        <v>0</v>
      </c>
    </row>
    <row r="323" spans="3:35" x14ac:dyDescent="0.35">
      <c r="I323" s="177"/>
      <c r="J323" s="177"/>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c r="AH323" s="178"/>
      <c r="AI323" s="178"/>
    </row>
    <row r="324" spans="3:35" x14ac:dyDescent="0.35">
      <c r="D324" s="87" t="s">
        <v>400</v>
      </c>
      <c r="I324" s="177"/>
      <c r="J324" s="177"/>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c r="AH324" s="178"/>
      <c r="AI324" s="178"/>
    </row>
    <row r="325" spans="3:35" x14ac:dyDescent="0.35">
      <c r="E325" s="46" t="str">
        <f>E$322</f>
        <v>Mining company capital costs (original)</v>
      </c>
      <c r="F325" s="46" t="str">
        <f>F$322</f>
        <v>M$</v>
      </c>
      <c r="I325" s="177">
        <f>I$322</f>
        <v>192</v>
      </c>
      <c r="J325" s="177"/>
      <c r="K325" s="177">
        <f t="shared" ref="K325:AI325" si="114">K$322</f>
        <v>96</v>
      </c>
      <c r="L325" s="177">
        <f t="shared" si="114"/>
        <v>96</v>
      </c>
      <c r="M325" s="177">
        <f t="shared" si="114"/>
        <v>0</v>
      </c>
      <c r="N325" s="177">
        <f t="shared" si="114"/>
        <v>0</v>
      </c>
      <c r="O325" s="177">
        <f t="shared" si="114"/>
        <v>0</v>
      </c>
      <c r="P325" s="177">
        <f t="shared" si="114"/>
        <v>0</v>
      </c>
      <c r="Q325" s="177">
        <f t="shared" si="114"/>
        <v>0</v>
      </c>
      <c r="R325" s="177">
        <f t="shared" si="114"/>
        <v>0</v>
      </c>
      <c r="S325" s="177">
        <f t="shared" si="114"/>
        <v>0</v>
      </c>
      <c r="T325" s="177">
        <f t="shared" si="114"/>
        <v>0</v>
      </c>
      <c r="U325" s="177">
        <f t="shared" si="114"/>
        <v>0</v>
      </c>
      <c r="V325" s="177">
        <f t="shared" si="114"/>
        <v>0</v>
      </c>
      <c r="W325" s="177">
        <f t="shared" si="114"/>
        <v>0</v>
      </c>
      <c r="X325" s="177">
        <f t="shared" si="114"/>
        <v>0</v>
      </c>
      <c r="Y325" s="177">
        <f t="shared" si="114"/>
        <v>0</v>
      </c>
      <c r="Z325" s="177">
        <f t="shared" si="114"/>
        <v>0</v>
      </c>
      <c r="AA325" s="177">
        <f t="shared" si="114"/>
        <v>0</v>
      </c>
      <c r="AB325" s="177">
        <f t="shared" si="114"/>
        <v>0</v>
      </c>
      <c r="AC325" s="177">
        <f t="shared" si="114"/>
        <v>0</v>
      </c>
      <c r="AD325" s="177">
        <f t="shared" si="114"/>
        <v>0</v>
      </c>
      <c r="AE325" s="177">
        <f t="shared" si="114"/>
        <v>0</v>
      </c>
      <c r="AF325" s="177">
        <f t="shared" si="114"/>
        <v>0</v>
      </c>
      <c r="AG325" s="177">
        <f t="shared" si="114"/>
        <v>0</v>
      </c>
      <c r="AH325" s="177">
        <f t="shared" si="114"/>
        <v>0</v>
      </c>
      <c r="AI325" s="177">
        <f t="shared" si="114"/>
        <v>0</v>
      </c>
    </row>
    <row r="326" spans="3:35" x14ac:dyDescent="0.35">
      <c r="E326" s="46" t="s">
        <v>617</v>
      </c>
      <c r="F326" s="46" t="s">
        <v>88</v>
      </c>
      <c r="G326" s="177">
        <f>SUM(K325:AI325)</f>
        <v>192</v>
      </c>
      <c r="I326" s="177"/>
      <c r="J326" s="177"/>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c r="AH326" s="178"/>
      <c r="AI326" s="178"/>
    </row>
    <row r="327" spans="3:35" x14ac:dyDescent="0.35">
      <c r="I327" s="177"/>
      <c r="J327" s="177"/>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c r="AH327" s="178"/>
      <c r="AI327" s="178"/>
    </row>
    <row r="328" spans="3:35" x14ac:dyDescent="0.35">
      <c r="C328" s="86" t="s">
        <v>401</v>
      </c>
      <c r="I328" s="177"/>
      <c r="J328" s="177"/>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c r="AH328" s="178"/>
      <c r="AI328" s="178"/>
    </row>
    <row r="329" spans="3:35" x14ac:dyDescent="0.35">
      <c r="I329" s="177"/>
      <c r="J329" s="177"/>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c r="AH329" s="178"/>
      <c r="AI329" s="178"/>
    </row>
    <row r="330" spans="3:35" x14ac:dyDescent="0.35">
      <c r="D330" s="87" t="s">
        <v>401</v>
      </c>
      <c r="I330" s="177"/>
      <c r="J330" s="177"/>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c r="AH330" s="178"/>
      <c r="AI330" s="178"/>
    </row>
    <row r="331" spans="3:35" x14ac:dyDescent="0.35">
      <c r="E331" s="46" t="str">
        <f>E$273</f>
        <v>Mining company net revenues (original)</v>
      </c>
      <c r="F331" s="46" t="str">
        <f>F$273</f>
        <v>M$</v>
      </c>
      <c r="I331" s="177">
        <f>I$273</f>
        <v>2215.8009403111937</v>
      </c>
      <c r="J331" s="177"/>
      <c r="K331" s="177">
        <f t="shared" ref="K331:AI331" si="115">K$273</f>
        <v>0</v>
      </c>
      <c r="L331" s="177">
        <f t="shared" si="115"/>
        <v>0</v>
      </c>
      <c r="M331" s="177">
        <f t="shared" si="115"/>
        <v>92.448303584412301</v>
      </c>
      <c r="N331" s="177">
        <f t="shared" si="115"/>
        <v>123.26440477921641</v>
      </c>
      <c r="O331" s="177">
        <f t="shared" si="115"/>
        <v>123.26440477921641</v>
      </c>
      <c r="P331" s="177">
        <f t="shared" si="115"/>
        <v>123.26440477921641</v>
      </c>
      <c r="Q331" s="177">
        <f t="shared" si="115"/>
        <v>123.26440477921641</v>
      </c>
      <c r="R331" s="177">
        <f t="shared" si="115"/>
        <v>123.26440477921641</v>
      </c>
      <c r="S331" s="177">
        <f t="shared" si="115"/>
        <v>123.26440477921641</v>
      </c>
      <c r="T331" s="177">
        <f t="shared" si="115"/>
        <v>123.26440477921641</v>
      </c>
      <c r="U331" s="177">
        <f t="shared" si="115"/>
        <v>123.26440477921641</v>
      </c>
      <c r="V331" s="177">
        <f t="shared" si="115"/>
        <v>123.26440477921641</v>
      </c>
      <c r="W331" s="177">
        <f t="shared" si="115"/>
        <v>123.26440477921641</v>
      </c>
      <c r="X331" s="177">
        <f t="shared" si="115"/>
        <v>123.26440477921641</v>
      </c>
      <c r="Y331" s="177">
        <f t="shared" si="115"/>
        <v>123.26440477921641</v>
      </c>
      <c r="Z331" s="177">
        <f t="shared" si="115"/>
        <v>123.26440477921641</v>
      </c>
      <c r="AA331" s="177">
        <f t="shared" si="115"/>
        <v>123.26440477921641</v>
      </c>
      <c r="AB331" s="177">
        <f t="shared" si="115"/>
        <v>123.26440477921641</v>
      </c>
      <c r="AC331" s="177">
        <f t="shared" si="115"/>
        <v>123.26440477921641</v>
      </c>
      <c r="AD331" s="177">
        <f t="shared" si="115"/>
        <v>123.26440477921641</v>
      </c>
      <c r="AE331" s="177">
        <f t="shared" si="115"/>
        <v>27.857755480102799</v>
      </c>
      <c r="AF331" s="177">
        <f t="shared" si="115"/>
        <v>0</v>
      </c>
      <c r="AG331" s="177">
        <f t="shared" si="115"/>
        <v>0</v>
      </c>
      <c r="AH331" s="177">
        <f t="shared" si="115"/>
        <v>0</v>
      </c>
      <c r="AI331" s="177">
        <f t="shared" si="115"/>
        <v>0</v>
      </c>
    </row>
    <row r="332" spans="3:35" x14ac:dyDescent="0.35">
      <c r="E332" s="46" t="str">
        <f>E$306</f>
        <v>Mining company operating costs (original)</v>
      </c>
      <c r="F332" s="46" t="str">
        <f>F$306</f>
        <v>M$</v>
      </c>
      <c r="I332" s="177">
        <f>I$306</f>
        <v>1451.1796250000002</v>
      </c>
      <c r="J332" s="177"/>
      <c r="K332" s="177">
        <f t="shared" ref="K332:AI332" si="116">K$306</f>
        <v>0</v>
      </c>
      <c r="L332" s="177">
        <f t="shared" si="116"/>
        <v>0</v>
      </c>
      <c r="M332" s="177">
        <f t="shared" si="116"/>
        <v>74.791228582554524</v>
      </c>
      <c r="N332" s="177">
        <f t="shared" si="116"/>
        <v>80.728728582554524</v>
      </c>
      <c r="O332" s="177">
        <f t="shared" si="116"/>
        <v>80.728728582554524</v>
      </c>
      <c r="P332" s="177">
        <f t="shared" si="116"/>
        <v>80.728728582554524</v>
      </c>
      <c r="Q332" s="177">
        <f t="shared" si="116"/>
        <v>80.728728582554524</v>
      </c>
      <c r="R332" s="177">
        <f t="shared" si="116"/>
        <v>80.728728582554524</v>
      </c>
      <c r="S332" s="177">
        <f t="shared" si="116"/>
        <v>80.728728582554524</v>
      </c>
      <c r="T332" s="177">
        <f t="shared" si="116"/>
        <v>80.728728582554524</v>
      </c>
      <c r="U332" s="177">
        <f t="shared" si="116"/>
        <v>80.728728582554524</v>
      </c>
      <c r="V332" s="177">
        <f t="shared" si="116"/>
        <v>80.728728582554524</v>
      </c>
      <c r="W332" s="177">
        <f t="shared" si="116"/>
        <v>80.728728582554524</v>
      </c>
      <c r="X332" s="177">
        <f t="shared" si="116"/>
        <v>80.728728582554524</v>
      </c>
      <c r="Y332" s="177">
        <f t="shared" si="116"/>
        <v>80.728728582554524</v>
      </c>
      <c r="Z332" s="177">
        <f t="shared" si="116"/>
        <v>80.728728582554524</v>
      </c>
      <c r="AA332" s="177">
        <f t="shared" si="116"/>
        <v>80.728728582554524</v>
      </c>
      <c r="AB332" s="177">
        <f t="shared" si="116"/>
        <v>80.728728582554524</v>
      </c>
      <c r="AC332" s="177">
        <f t="shared" si="116"/>
        <v>80.728728582554524</v>
      </c>
      <c r="AD332" s="177">
        <f t="shared" si="116"/>
        <v>79.361239096573172</v>
      </c>
      <c r="AE332" s="177">
        <f t="shared" si="116"/>
        <v>5.3674999999999784</v>
      </c>
      <c r="AF332" s="177">
        <f t="shared" si="116"/>
        <v>0</v>
      </c>
      <c r="AG332" s="177">
        <f t="shared" si="116"/>
        <v>0</v>
      </c>
      <c r="AH332" s="177">
        <f t="shared" si="116"/>
        <v>0</v>
      </c>
      <c r="AI332" s="177">
        <f t="shared" si="116"/>
        <v>0</v>
      </c>
    </row>
    <row r="333" spans="3:35" x14ac:dyDescent="0.35">
      <c r="E333" s="46" t="str">
        <f>E$322</f>
        <v>Mining company capital costs (original)</v>
      </c>
      <c r="F333" s="46" t="str">
        <f>F$322</f>
        <v>M$</v>
      </c>
      <c r="I333" s="177">
        <f>I$322</f>
        <v>192</v>
      </c>
      <c r="J333" s="177"/>
      <c r="K333" s="177">
        <f t="shared" ref="K333:AI333" si="117">K$322</f>
        <v>96</v>
      </c>
      <c r="L333" s="177">
        <f t="shared" si="117"/>
        <v>96</v>
      </c>
      <c r="M333" s="177">
        <f t="shared" si="117"/>
        <v>0</v>
      </c>
      <c r="N333" s="177">
        <f t="shared" si="117"/>
        <v>0</v>
      </c>
      <c r="O333" s="177">
        <f t="shared" si="117"/>
        <v>0</v>
      </c>
      <c r="P333" s="177">
        <f t="shared" si="117"/>
        <v>0</v>
      </c>
      <c r="Q333" s="177">
        <f t="shared" si="117"/>
        <v>0</v>
      </c>
      <c r="R333" s="177">
        <f t="shared" si="117"/>
        <v>0</v>
      </c>
      <c r="S333" s="177">
        <f t="shared" si="117"/>
        <v>0</v>
      </c>
      <c r="T333" s="177">
        <f t="shared" si="117"/>
        <v>0</v>
      </c>
      <c r="U333" s="177">
        <f t="shared" si="117"/>
        <v>0</v>
      </c>
      <c r="V333" s="177">
        <f t="shared" si="117"/>
        <v>0</v>
      </c>
      <c r="W333" s="177">
        <f t="shared" si="117"/>
        <v>0</v>
      </c>
      <c r="X333" s="177">
        <f t="shared" si="117"/>
        <v>0</v>
      </c>
      <c r="Y333" s="177">
        <f t="shared" si="117"/>
        <v>0</v>
      </c>
      <c r="Z333" s="177">
        <f t="shared" si="117"/>
        <v>0</v>
      </c>
      <c r="AA333" s="177">
        <f t="shared" si="117"/>
        <v>0</v>
      </c>
      <c r="AB333" s="177">
        <f t="shared" si="117"/>
        <v>0</v>
      </c>
      <c r="AC333" s="177">
        <f t="shared" si="117"/>
        <v>0</v>
      </c>
      <c r="AD333" s="177">
        <f t="shared" si="117"/>
        <v>0</v>
      </c>
      <c r="AE333" s="177">
        <f t="shared" si="117"/>
        <v>0</v>
      </c>
      <c r="AF333" s="177">
        <f t="shared" si="117"/>
        <v>0</v>
      </c>
      <c r="AG333" s="177">
        <f t="shared" si="117"/>
        <v>0</v>
      </c>
      <c r="AH333" s="177">
        <f t="shared" si="117"/>
        <v>0</v>
      </c>
      <c r="AI333" s="177">
        <f t="shared" si="117"/>
        <v>0</v>
      </c>
    </row>
    <row r="334" spans="3:35" x14ac:dyDescent="0.35">
      <c r="E334" s="46" t="s">
        <v>618</v>
      </c>
      <c r="F334" s="46" t="s">
        <v>88</v>
      </c>
      <c r="I334" s="177">
        <f>SUM(K334:AI334)</f>
        <v>572.62131531119394</v>
      </c>
      <c r="J334" s="177"/>
      <c r="K334" s="177">
        <f>K331-K332-K333</f>
        <v>-96</v>
      </c>
      <c r="L334" s="177">
        <f t="shared" ref="L334:AI334" si="118">L331-L332-L333</f>
        <v>-96</v>
      </c>
      <c r="M334" s="177">
        <f t="shared" si="118"/>
        <v>17.657075001857777</v>
      </c>
      <c r="N334" s="177">
        <f t="shared" si="118"/>
        <v>42.535676196661882</v>
      </c>
      <c r="O334" s="177">
        <f t="shared" si="118"/>
        <v>42.535676196661882</v>
      </c>
      <c r="P334" s="177">
        <f t="shared" si="118"/>
        <v>42.535676196661882</v>
      </c>
      <c r="Q334" s="177">
        <f t="shared" si="118"/>
        <v>42.535676196661882</v>
      </c>
      <c r="R334" s="177">
        <f t="shared" si="118"/>
        <v>42.535676196661882</v>
      </c>
      <c r="S334" s="177">
        <f t="shared" si="118"/>
        <v>42.535676196661882</v>
      </c>
      <c r="T334" s="177">
        <f t="shared" si="118"/>
        <v>42.535676196661882</v>
      </c>
      <c r="U334" s="177">
        <f t="shared" si="118"/>
        <v>42.535676196661882</v>
      </c>
      <c r="V334" s="177">
        <f t="shared" si="118"/>
        <v>42.535676196661882</v>
      </c>
      <c r="W334" s="177">
        <f t="shared" si="118"/>
        <v>42.535676196661882</v>
      </c>
      <c r="X334" s="177">
        <f t="shared" si="118"/>
        <v>42.535676196661882</v>
      </c>
      <c r="Y334" s="177">
        <f t="shared" si="118"/>
        <v>42.535676196661882</v>
      </c>
      <c r="Z334" s="177">
        <f t="shared" si="118"/>
        <v>42.535676196661882</v>
      </c>
      <c r="AA334" s="177">
        <f t="shared" si="118"/>
        <v>42.535676196661882</v>
      </c>
      <c r="AB334" s="177">
        <f t="shared" si="118"/>
        <v>42.535676196661882</v>
      </c>
      <c r="AC334" s="177">
        <f t="shared" si="118"/>
        <v>42.535676196661882</v>
      </c>
      <c r="AD334" s="177">
        <f t="shared" si="118"/>
        <v>43.903165682643234</v>
      </c>
      <c r="AE334" s="177">
        <f t="shared" si="118"/>
        <v>22.490255480102821</v>
      </c>
      <c r="AF334" s="177">
        <f t="shared" si="118"/>
        <v>0</v>
      </c>
      <c r="AG334" s="177">
        <f t="shared" si="118"/>
        <v>0</v>
      </c>
      <c r="AH334" s="177">
        <f t="shared" si="118"/>
        <v>0</v>
      </c>
      <c r="AI334" s="177">
        <f t="shared" si="118"/>
        <v>0</v>
      </c>
    </row>
    <row r="335" spans="3:35" x14ac:dyDescent="0.35">
      <c r="I335" s="177"/>
      <c r="J335" s="177"/>
      <c r="K335" s="177"/>
      <c r="L335" s="177"/>
      <c r="M335" s="177"/>
      <c r="N335" s="177"/>
      <c r="O335" s="177"/>
      <c r="P335" s="177"/>
      <c r="Q335" s="177"/>
      <c r="R335" s="177"/>
      <c r="S335" s="177"/>
      <c r="T335" s="177"/>
      <c r="U335" s="177"/>
      <c r="V335" s="177"/>
      <c r="W335" s="177"/>
      <c r="X335" s="177"/>
      <c r="Y335" s="177"/>
      <c r="Z335" s="177"/>
      <c r="AA335" s="177"/>
      <c r="AB335" s="177"/>
      <c r="AC335" s="177"/>
      <c r="AD335" s="177"/>
      <c r="AE335" s="177"/>
      <c r="AF335" s="177"/>
      <c r="AG335" s="177"/>
      <c r="AH335" s="177"/>
      <c r="AI335" s="177"/>
    </row>
    <row r="336" spans="3:35" x14ac:dyDescent="0.35">
      <c r="D336" s="87" t="s">
        <v>402</v>
      </c>
      <c r="I336" s="177"/>
      <c r="J336" s="177"/>
      <c r="K336" s="177"/>
      <c r="L336" s="177"/>
      <c r="M336" s="177"/>
      <c r="N336" s="177"/>
      <c r="O336" s="177"/>
      <c r="P336" s="177"/>
      <c r="Q336" s="177"/>
      <c r="R336" s="177"/>
      <c r="S336" s="177"/>
      <c r="T336" s="177"/>
      <c r="U336" s="177"/>
      <c r="V336" s="177"/>
      <c r="W336" s="177"/>
      <c r="X336" s="177"/>
      <c r="Y336" s="177"/>
      <c r="Z336" s="177"/>
      <c r="AA336" s="177"/>
      <c r="AB336" s="177"/>
      <c r="AC336" s="177"/>
      <c r="AD336" s="177"/>
      <c r="AE336" s="177"/>
      <c r="AF336" s="177"/>
      <c r="AG336" s="177"/>
      <c r="AH336" s="177"/>
      <c r="AI336" s="177"/>
    </row>
    <row r="337" spans="1:35" x14ac:dyDescent="0.35">
      <c r="E337" s="46" t="str">
        <f>E$277</f>
        <v>Total mining company net revenues (original)</v>
      </c>
      <c r="F337" s="46" t="str">
        <f>F$277</f>
        <v>M$</v>
      </c>
      <c r="G337" s="177">
        <f>G$277</f>
        <v>2215.8009403111937</v>
      </c>
      <c r="I337" s="177"/>
      <c r="J337" s="177"/>
      <c r="K337" s="177"/>
      <c r="L337" s="177"/>
      <c r="M337" s="177"/>
      <c r="N337" s="177"/>
      <c r="O337" s="177"/>
      <c r="P337" s="177"/>
      <c r="Q337" s="177"/>
      <c r="R337" s="177"/>
      <c r="S337" s="177"/>
      <c r="T337" s="177"/>
      <c r="U337" s="177"/>
      <c r="V337" s="177"/>
      <c r="W337" s="177"/>
      <c r="X337" s="177"/>
      <c r="Y337" s="177"/>
      <c r="Z337" s="177"/>
      <c r="AA337" s="177"/>
      <c r="AB337" s="177"/>
      <c r="AC337" s="177"/>
      <c r="AD337" s="177"/>
      <c r="AE337" s="177"/>
      <c r="AF337" s="177"/>
      <c r="AG337" s="177"/>
      <c r="AH337" s="177"/>
      <c r="AI337" s="177"/>
    </row>
    <row r="338" spans="1:35" x14ac:dyDescent="0.35">
      <c r="E338" s="46" t="str">
        <f>E$310</f>
        <v>Total mining company operating costs (original)</v>
      </c>
      <c r="F338" s="46" t="str">
        <f>F$310</f>
        <v>M$</v>
      </c>
      <c r="G338" s="177">
        <f>G$310</f>
        <v>1451.1796250000002</v>
      </c>
      <c r="I338" s="177"/>
      <c r="J338" s="177"/>
      <c r="K338" s="177"/>
      <c r="L338" s="177"/>
      <c r="M338" s="177"/>
      <c r="N338" s="177"/>
      <c r="O338" s="177"/>
      <c r="P338" s="177"/>
      <c r="Q338" s="177"/>
      <c r="R338" s="177"/>
      <c r="S338" s="177"/>
      <c r="T338" s="177"/>
      <c r="U338" s="177"/>
      <c r="V338" s="177"/>
      <c r="W338" s="177"/>
      <c r="X338" s="177"/>
      <c r="Y338" s="177"/>
      <c r="Z338" s="177"/>
      <c r="AA338" s="177"/>
      <c r="AB338" s="177"/>
      <c r="AC338" s="177"/>
      <c r="AD338" s="177"/>
      <c r="AE338" s="177"/>
      <c r="AF338" s="177"/>
      <c r="AG338" s="177"/>
      <c r="AH338" s="177"/>
      <c r="AI338" s="177"/>
    </row>
    <row r="339" spans="1:35" x14ac:dyDescent="0.35">
      <c r="E339" s="46" t="str">
        <f>E$326</f>
        <v>Total mining company capital costs (original)</v>
      </c>
      <c r="F339" s="46" t="str">
        <f>F$326</f>
        <v>M$</v>
      </c>
      <c r="G339" s="177">
        <f>G$326</f>
        <v>192</v>
      </c>
      <c r="I339" s="177"/>
      <c r="J339" s="177"/>
      <c r="K339" s="177"/>
      <c r="L339" s="177"/>
      <c r="M339" s="177"/>
      <c r="N339" s="177"/>
      <c r="O339" s="177"/>
      <c r="P339" s="177"/>
      <c r="Q339" s="177"/>
      <c r="R339" s="177"/>
      <c r="S339" s="177"/>
      <c r="T339" s="177"/>
      <c r="U339" s="177"/>
      <c r="V339" s="177"/>
      <c r="W339" s="177"/>
      <c r="X339" s="177"/>
      <c r="Y339" s="177"/>
      <c r="Z339" s="177"/>
      <c r="AA339" s="177"/>
      <c r="AB339" s="177"/>
      <c r="AC339" s="177"/>
      <c r="AD339" s="177"/>
      <c r="AE339" s="177"/>
      <c r="AF339" s="177"/>
      <c r="AG339" s="177"/>
      <c r="AH339" s="177"/>
      <c r="AI339" s="177"/>
    </row>
    <row r="340" spans="1:35" s="173" customFormat="1" x14ac:dyDescent="0.35">
      <c r="A340" s="20"/>
      <c r="B340" s="20"/>
      <c r="C340" s="171"/>
      <c r="D340" s="172"/>
      <c r="E340" s="173" t="s">
        <v>619</v>
      </c>
      <c r="F340" s="173" t="s">
        <v>88</v>
      </c>
      <c r="G340" s="198">
        <f>SUM(K334:AI334)</f>
        <v>572.62131531119394</v>
      </c>
      <c r="I340" s="198"/>
      <c r="J340" s="198"/>
      <c r="K340" s="198"/>
      <c r="L340" s="198"/>
      <c r="M340" s="198"/>
      <c r="N340" s="198"/>
      <c r="O340" s="198"/>
      <c r="P340" s="198"/>
      <c r="Q340" s="198"/>
      <c r="R340" s="198"/>
      <c r="S340" s="198"/>
      <c r="T340" s="198"/>
      <c r="U340" s="198"/>
      <c r="V340" s="198"/>
      <c r="W340" s="198"/>
      <c r="X340" s="198"/>
      <c r="Y340" s="198"/>
      <c r="Z340" s="198"/>
      <c r="AA340" s="198"/>
      <c r="AB340" s="198"/>
      <c r="AC340" s="198"/>
      <c r="AD340" s="198"/>
      <c r="AE340" s="198"/>
      <c r="AF340" s="198"/>
      <c r="AG340" s="198"/>
      <c r="AH340" s="198"/>
      <c r="AI340" s="198"/>
    </row>
    <row r="341" spans="1:35" x14ac:dyDescent="0.35">
      <c r="G341" s="177"/>
      <c r="I341" s="177"/>
      <c r="J341" s="177"/>
      <c r="K341" s="177"/>
      <c r="L341" s="177"/>
      <c r="M341" s="177"/>
      <c r="N341" s="177"/>
      <c r="O341" s="177"/>
      <c r="P341" s="177"/>
      <c r="Q341" s="177"/>
      <c r="R341" s="177"/>
      <c r="S341" s="177"/>
      <c r="T341" s="177"/>
      <c r="U341" s="177"/>
      <c r="V341" s="177"/>
      <c r="W341" s="177"/>
      <c r="X341" s="177"/>
      <c r="Y341" s="177"/>
      <c r="Z341" s="177"/>
      <c r="AA341" s="177"/>
      <c r="AB341" s="177"/>
      <c r="AC341" s="177"/>
      <c r="AD341" s="177"/>
      <c r="AE341" s="177"/>
      <c r="AF341" s="177"/>
      <c r="AG341" s="177"/>
      <c r="AH341" s="177"/>
      <c r="AI341" s="177"/>
    </row>
    <row r="342" spans="1:35" x14ac:dyDescent="0.35">
      <c r="D342" s="87" t="s">
        <v>404</v>
      </c>
      <c r="G342" s="177"/>
      <c r="I342" s="177"/>
      <c r="J342" s="177"/>
      <c r="K342" s="177"/>
      <c r="L342" s="177"/>
      <c r="M342" s="177"/>
      <c r="N342" s="177"/>
      <c r="O342" s="177"/>
      <c r="P342" s="177"/>
      <c r="Q342" s="177"/>
      <c r="R342" s="177"/>
      <c r="S342" s="177"/>
      <c r="T342" s="177"/>
      <c r="U342" s="177"/>
      <c r="V342" s="177"/>
      <c r="W342" s="177"/>
      <c r="X342" s="177"/>
      <c r="Y342" s="177"/>
      <c r="Z342" s="177"/>
      <c r="AA342" s="177"/>
      <c r="AB342" s="177"/>
      <c r="AC342" s="177"/>
      <c r="AD342" s="177"/>
      <c r="AE342" s="177"/>
      <c r="AF342" s="177"/>
      <c r="AG342" s="177"/>
      <c r="AH342" s="177"/>
      <c r="AI342" s="177"/>
    </row>
    <row r="343" spans="1:35" x14ac:dyDescent="0.35">
      <c r="E343" s="46" t="str">
        <f>E$334</f>
        <v>Mining company pre-tax cash flow (original)</v>
      </c>
      <c r="F343" s="46" t="str">
        <f>F$334</f>
        <v>M$</v>
      </c>
      <c r="G343" s="177"/>
      <c r="I343" s="177">
        <f>I$334</f>
        <v>572.62131531119394</v>
      </c>
      <c r="J343" s="177"/>
      <c r="K343" s="177">
        <f t="shared" ref="K343:AI343" si="119">K$334</f>
        <v>-96</v>
      </c>
      <c r="L343" s="177">
        <f t="shared" si="119"/>
        <v>-96</v>
      </c>
      <c r="M343" s="177">
        <f t="shared" si="119"/>
        <v>17.657075001857777</v>
      </c>
      <c r="N343" s="177">
        <f t="shared" si="119"/>
        <v>42.535676196661882</v>
      </c>
      <c r="O343" s="177">
        <f t="shared" si="119"/>
        <v>42.535676196661882</v>
      </c>
      <c r="P343" s="177">
        <f t="shared" si="119"/>
        <v>42.535676196661882</v>
      </c>
      <c r="Q343" s="177">
        <f t="shared" si="119"/>
        <v>42.535676196661882</v>
      </c>
      <c r="R343" s="177">
        <f t="shared" si="119"/>
        <v>42.535676196661882</v>
      </c>
      <c r="S343" s="177">
        <f t="shared" si="119"/>
        <v>42.535676196661882</v>
      </c>
      <c r="T343" s="177">
        <f t="shared" si="119"/>
        <v>42.535676196661882</v>
      </c>
      <c r="U343" s="177">
        <f t="shared" si="119"/>
        <v>42.535676196661882</v>
      </c>
      <c r="V343" s="177">
        <f t="shared" si="119"/>
        <v>42.535676196661882</v>
      </c>
      <c r="W343" s="177">
        <f t="shared" si="119"/>
        <v>42.535676196661882</v>
      </c>
      <c r="X343" s="177">
        <f t="shared" si="119"/>
        <v>42.535676196661882</v>
      </c>
      <c r="Y343" s="177">
        <f t="shared" si="119"/>
        <v>42.535676196661882</v>
      </c>
      <c r="Z343" s="177">
        <f t="shared" si="119"/>
        <v>42.535676196661882</v>
      </c>
      <c r="AA343" s="177">
        <f t="shared" si="119"/>
        <v>42.535676196661882</v>
      </c>
      <c r="AB343" s="177">
        <f t="shared" si="119"/>
        <v>42.535676196661882</v>
      </c>
      <c r="AC343" s="177">
        <f t="shared" si="119"/>
        <v>42.535676196661882</v>
      </c>
      <c r="AD343" s="177">
        <f t="shared" si="119"/>
        <v>43.903165682643234</v>
      </c>
      <c r="AE343" s="177">
        <f t="shared" si="119"/>
        <v>22.490255480102821</v>
      </c>
      <c r="AF343" s="177">
        <f t="shared" si="119"/>
        <v>0</v>
      </c>
      <c r="AG343" s="177">
        <f t="shared" si="119"/>
        <v>0</v>
      </c>
      <c r="AH343" s="177">
        <f t="shared" si="119"/>
        <v>0</v>
      </c>
      <c r="AI343" s="177">
        <f t="shared" si="119"/>
        <v>0</v>
      </c>
    </row>
    <row r="344" spans="1:35" s="158" customFormat="1" x14ac:dyDescent="0.35">
      <c r="A344" s="11"/>
      <c r="B344" s="11"/>
      <c r="C344" s="156"/>
      <c r="D344" s="157"/>
      <c r="E344" s="158" t="str">
        <f>'T&amp;E'!E$36</f>
        <v>Government discount factor</v>
      </c>
      <c r="F344" s="158" t="str">
        <f>'T&amp;E'!F$36</f>
        <v>index</v>
      </c>
      <c r="G344" s="179"/>
      <c r="I344" s="179"/>
      <c r="J344" s="179"/>
      <c r="K344" s="196">
        <f>'T&amp;E'!K$36</f>
        <v>1</v>
      </c>
      <c r="L344" s="196">
        <f>'T&amp;E'!L$36</f>
        <v>0.90909090909090906</v>
      </c>
      <c r="M344" s="196">
        <f>'T&amp;E'!M$36</f>
        <v>0.82644628099173545</v>
      </c>
      <c r="N344" s="196">
        <f>'T&amp;E'!N$36</f>
        <v>0.75131480090157754</v>
      </c>
      <c r="O344" s="196">
        <f>'T&amp;E'!O$36</f>
        <v>0.68301345536507052</v>
      </c>
      <c r="P344" s="196">
        <f>'T&amp;E'!P$36</f>
        <v>0.62092132305915493</v>
      </c>
      <c r="Q344" s="196">
        <f>'T&amp;E'!Q$36</f>
        <v>0.56447393005377722</v>
      </c>
      <c r="R344" s="196">
        <f>'T&amp;E'!R$36</f>
        <v>0.51315811823070645</v>
      </c>
      <c r="S344" s="196">
        <f>'T&amp;E'!S$36</f>
        <v>0.46650738020973315</v>
      </c>
      <c r="T344" s="196">
        <f>'T&amp;E'!T$36</f>
        <v>0.42409761837248466</v>
      </c>
      <c r="U344" s="196">
        <f>'T&amp;E'!U$36</f>
        <v>0.38554328942953148</v>
      </c>
      <c r="V344" s="196">
        <f>'T&amp;E'!V$36</f>
        <v>0.3504938994813922</v>
      </c>
      <c r="W344" s="196">
        <f>'T&amp;E'!W$36</f>
        <v>0.31863081771035656</v>
      </c>
      <c r="X344" s="196">
        <f>'T&amp;E'!X$36</f>
        <v>0.28966437973668779</v>
      </c>
      <c r="Y344" s="196">
        <f>'T&amp;E'!Y$36</f>
        <v>0.26333125430607973</v>
      </c>
      <c r="Z344" s="196">
        <f>'T&amp;E'!Z$36</f>
        <v>0.23939204936916339</v>
      </c>
      <c r="AA344" s="196">
        <f>'T&amp;E'!AA$36</f>
        <v>0.21762913579014853</v>
      </c>
      <c r="AB344" s="196">
        <f>'T&amp;E'!AB$36</f>
        <v>0.19784466890013502</v>
      </c>
      <c r="AC344" s="196">
        <f>'T&amp;E'!AC$36</f>
        <v>0.17985878990921364</v>
      </c>
      <c r="AD344" s="196">
        <f>'T&amp;E'!AD$36</f>
        <v>0.16350799082655781</v>
      </c>
      <c r="AE344" s="196">
        <f>'T&amp;E'!AE$36</f>
        <v>0.14864362802414349</v>
      </c>
      <c r="AF344" s="196">
        <f>'T&amp;E'!AF$36</f>
        <v>0.13513057093103953</v>
      </c>
      <c r="AG344" s="196">
        <f>'T&amp;E'!AG$36</f>
        <v>0.12284597357367227</v>
      </c>
      <c r="AH344" s="196">
        <f>'T&amp;E'!AH$36</f>
        <v>0.11167815779424752</v>
      </c>
      <c r="AI344" s="196">
        <f>'T&amp;E'!AI$36</f>
        <v>0.10152559799477048</v>
      </c>
    </row>
    <row r="345" spans="1:35" x14ac:dyDescent="0.35">
      <c r="E345" s="46" t="s">
        <v>620</v>
      </c>
      <c r="F345" s="46" t="s">
        <v>230</v>
      </c>
      <c r="G345" s="177"/>
      <c r="I345" s="177">
        <f>SUM(K345:AI345)</f>
        <v>116.87180981217838</v>
      </c>
      <c r="J345" s="177"/>
      <c r="K345" s="177">
        <f>K343*K344</f>
        <v>-96</v>
      </c>
      <c r="L345" s="177">
        <f t="shared" ref="L345:AI345" si="120">L343*L344</f>
        <v>-87.272727272727266</v>
      </c>
      <c r="M345" s="177">
        <f t="shared" si="120"/>
        <v>14.592623968477501</v>
      </c>
      <c r="N345" s="177">
        <f t="shared" si="120"/>
        <v>31.957683092908994</v>
      </c>
      <c r="O345" s="177">
        <f t="shared" si="120"/>
        <v>29.052439175371813</v>
      </c>
      <c r="P345" s="177">
        <f t="shared" si="120"/>
        <v>26.4113083412471</v>
      </c>
      <c r="Q345" s="177">
        <f t="shared" si="120"/>
        <v>24.010280310224637</v>
      </c>
      <c r="R345" s="177">
        <f t="shared" si="120"/>
        <v>21.827527554749665</v>
      </c>
      <c r="S345" s="177">
        <f t="shared" si="120"/>
        <v>19.84320686795424</v>
      </c>
      <c r="T345" s="177">
        <f t="shared" si="120"/>
        <v>18.039278970867489</v>
      </c>
      <c r="U345" s="177">
        <f t="shared" si="120"/>
        <v>16.399344518970445</v>
      </c>
      <c r="V345" s="177">
        <f t="shared" si="120"/>
        <v>14.908495017245857</v>
      </c>
      <c r="W345" s="177">
        <f t="shared" si="120"/>
        <v>13.553177288405324</v>
      </c>
      <c r="X345" s="177">
        <f t="shared" si="120"/>
        <v>12.321070262186659</v>
      </c>
      <c r="Y345" s="177">
        <f t="shared" si="120"/>
        <v>11.200972965624233</v>
      </c>
      <c r="Z345" s="177">
        <f t="shared" si="120"/>
        <v>10.18270269602203</v>
      </c>
      <c r="AA345" s="177">
        <f t="shared" si="120"/>
        <v>9.257002450929118</v>
      </c>
      <c r="AB345" s="177">
        <f t="shared" si="120"/>
        <v>8.4154567735719255</v>
      </c>
      <c r="AC345" s="177">
        <f t="shared" si="120"/>
        <v>7.6504152487017487</v>
      </c>
      <c r="AD345" s="177">
        <f t="shared" si="120"/>
        <v>7.178518411694478</v>
      </c>
      <c r="AE345" s="177">
        <f t="shared" si="120"/>
        <v>3.3430331697523585</v>
      </c>
      <c r="AF345" s="177">
        <f t="shared" si="120"/>
        <v>0</v>
      </c>
      <c r="AG345" s="177">
        <f t="shared" si="120"/>
        <v>0</v>
      </c>
      <c r="AH345" s="177">
        <f t="shared" si="120"/>
        <v>0</v>
      </c>
      <c r="AI345" s="177">
        <f t="shared" si="120"/>
        <v>0</v>
      </c>
    </row>
    <row r="347" spans="1:35" x14ac:dyDescent="0.35">
      <c r="D347" s="87" t="s">
        <v>316</v>
      </c>
      <c r="G347" s="177"/>
      <c r="I347" s="177"/>
      <c r="J347" s="177"/>
      <c r="K347" s="177"/>
      <c r="L347" s="177"/>
      <c r="M347" s="177"/>
      <c r="N347" s="177"/>
      <c r="O347" s="177"/>
      <c r="P347" s="177"/>
      <c r="Q347" s="177"/>
      <c r="R347" s="177"/>
      <c r="S347" s="177"/>
      <c r="T347" s="177"/>
      <c r="U347" s="177"/>
      <c r="V347" s="177"/>
      <c r="W347" s="177"/>
      <c r="X347" s="177"/>
      <c r="Y347" s="177"/>
      <c r="Z347" s="177"/>
      <c r="AA347" s="177"/>
      <c r="AB347" s="177"/>
      <c r="AC347" s="177"/>
      <c r="AD347" s="177"/>
      <c r="AE347" s="177"/>
      <c r="AF347" s="177"/>
      <c r="AG347" s="177"/>
      <c r="AH347" s="177"/>
      <c r="AI347" s="177"/>
    </row>
    <row r="348" spans="1:35" x14ac:dyDescent="0.35">
      <c r="E348" s="46" t="str">
        <f>E$345</f>
        <v>Discounted mining company pre-tax cash flow (original)</v>
      </c>
      <c r="F348" s="46" t="str">
        <f>F$345</f>
        <v>M$, discounted</v>
      </c>
      <c r="I348" s="177">
        <f>I$345</f>
        <v>116.87180981217838</v>
      </c>
      <c r="J348" s="177"/>
      <c r="K348" s="177">
        <f t="shared" ref="K348:AI348" si="121">K$345</f>
        <v>-96</v>
      </c>
      <c r="L348" s="177">
        <f t="shared" si="121"/>
        <v>-87.272727272727266</v>
      </c>
      <c r="M348" s="177">
        <f t="shared" si="121"/>
        <v>14.592623968477501</v>
      </c>
      <c r="N348" s="177">
        <f t="shared" si="121"/>
        <v>31.957683092908994</v>
      </c>
      <c r="O348" s="177">
        <f t="shared" si="121"/>
        <v>29.052439175371813</v>
      </c>
      <c r="P348" s="177">
        <f t="shared" si="121"/>
        <v>26.4113083412471</v>
      </c>
      <c r="Q348" s="177">
        <f t="shared" si="121"/>
        <v>24.010280310224637</v>
      </c>
      <c r="R348" s="177">
        <f t="shared" si="121"/>
        <v>21.827527554749665</v>
      </c>
      <c r="S348" s="177">
        <f t="shared" si="121"/>
        <v>19.84320686795424</v>
      </c>
      <c r="T348" s="177">
        <f t="shared" si="121"/>
        <v>18.039278970867489</v>
      </c>
      <c r="U348" s="177">
        <f t="shared" si="121"/>
        <v>16.399344518970445</v>
      </c>
      <c r="V348" s="177">
        <f t="shared" si="121"/>
        <v>14.908495017245857</v>
      </c>
      <c r="W348" s="177">
        <f t="shared" si="121"/>
        <v>13.553177288405324</v>
      </c>
      <c r="X348" s="177">
        <f t="shared" si="121"/>
        <v>12.321070262186659</v>
      </c>
      <c r="Y348" s="177">
        <f t="shared" si="121"/>
        <v>11.200972965624233</v>
      </c>
      <c r="Z348" s="177">
        <f t="shared" si="121"/>
        <v>10.18270269602203</v>
      </c>
      <c r="AA348" s="177">
        <f t="shared" si="121"/>
        <v>9.257002450929118</v>
      </c>
      <c r="AB348" s="177">
        <f t="shared" si="121"/>
        <v>8.4154567735719255</v>
      </c>
      <c r="AC348" s="177">
        <f t="shared" si="121"/>
        <v>7.6504152487017487</v>
      </c>
      <c r="AD348" s="177">
        <f t="shared" si="121"/>
        <v>7.178518411694478</v>
      </c>
      <c r="AE348" s="177">
        <f t="shared" si="121"/>
        <v>3.3430331697523585</v>
      </c>
      <c r="AF348" s="177">
        <f t="shared" si="121"/>
        <v>0</v>
      </c>
      <c r="AG348" s="177">
        <f t="shared" si="121"/>
        <v>0</v>
      </c>
      <c r="AH348" s="177">
        <f t="shared" si="121"/>
        <v>0</v>
      </c>
      <c r="AI348" s="177">
        <f t="shared" si="121"/>
        <v>0</v>
      </c>
    </row>
    <row r="349" spans="1:35" s="173" customFormat="1" x14ac:dyDescent="0.35">
      <c r="A349" s="20"/>
      <c r="B349" s="20"/>
      <c r="C349" s="171"/>
      <c r="D349" s="172"/>
      <c r="E349" s="173" t="s">
        <v>621</v>
      </c>
      <c r="F349" s="173" t="s">
        <v>230</v>
      </c>
      <c r="G349" s="198">
        <f>SUM(K348:AI348)</f>
        <v>116.87180981217838</v>
      </c>
      <c r="I349" s="198"/>
      <c r="J349" s="198"/>
      <c r="K349" s="198"/>
      <c r="L349" s="198"/>
      <c r="M349" s="198"/>
      <c r="N349" s="198"/>
      <c r="O349" s="198"/>
      <c r="P349" s="198"/>
      <c r="Q349" s="198"/>
      <c r="R349" s="198"/>
      <c r="S349" s="198"/>
      <c r="T349" s="198"/>
      <c r="U349" s="198"/>
      <c r="V349" s="198"/>
      <c r="W349" s="198"/>
      <c r="X349" s="198"/>
      <c r="Y349" s="198"/>
      <c r="Z349" s="198"/>
      <c r="AA349" s="198"/>
      <c r="AB349" s="198"/>
      <c r="AC349" s="198"/>
      <c r="AD349" s="198"/>
      <c r="AE349" s="198"/>
      <c r="AF349" s="198"/>
      <c r="AG349" s="198"/>
      <c r="AH349" s="198"/>
      <c r="AI349" s="198"/>
    </row>
    <row r="350" spans="1:35" s="173" customFormat="1" x14ac:dyDescent="0.35">
      <c r="A350" s="20"/>
      <c r="B350" s="20"/>
      <c r="C350" s="171"/>
      <c r="D350" s="172"/>
      <c r="G350" s="198"/>
      <c r="I350" s="198"/>
      <c r="J350" s="198"/>
      <c r="K350" s="198"/>
      <c r="L350" s="198"/>
      <c r="M350" s="198"/>
      <c r="N350" s="198"/>
      <c r="O350" s="198"/>
      <c r="P350" s="198"/>
      <c r="Q350" s="198"/>
      <c r="R350" s="198"/>
      <c r="S350" s="198"/>
      <c r="T350" s="198"/>
      <c r="U350" s="198"/>
      <c r="V350" s="198"/>
      <c r="W350" s="198"/>
      <c r="X350" s="198"/>
      <c r="Y350" s="198"/>
      <c r="Z350" s="198"/>
      <c r="AA350" s="198"/>
      <c r="AB350" s="198"/>
      <c r="AC350" s="198"/>
      <c r="AD350" s="198"/>
      <c r="AE350" s="198"/>
      <c r="AF350" s="198"/>
      <c r="AG350" s="198"/>
      <c r="AH350" s="198"/>
      <c r="AI350" s="198"/>
    </row>
    <row r="351" spans="1:35" s="84" customFormat="1" x14ac:dyDescent="0.35">
      <c r="A351" s="292" t="str">
        <f>_xlfn.CONCAT("FISCAL CALCULATIONS (",$A$1,")")</f>
        <v>FISCAL CALCULATIONS (INCENTIVE FISCAL REGIME)</v>
      </c>
      <c r="B351" s="292"/>
      <c r="C351" s="557"/>
      <c r="D351" s="558"/>
      <c r="E351" s="551"/>
      <c r="F351" s="551"/>
      <c r="G351" s="559"/>
      <c r="H351" s="551"/>
      <c r="I351" s="559"/>
      <c r="J351" s="559"/>
      <c r="K351" s="559"/>
      <c r="L351" s="559"/>
      <c r="M351" s="559"/>
      <c r="N351" s="559"/>
      <c r="O351" s="559"/>
      <c r="P351" s="559"/>
      <c r="Q351" s="559"/>
      <c r="R351" s="559"/>
      <c r="S351" s="559"/>
      <c r="T351" s="559"/>
      <c r="U351" s="559"/>
      <c r="V351" s="559"/>
      <c r="W351" s="559"/>
      <c r="X351" s="559"/>
      <c r="Y351" s="559"/>
      <c r="Z351" s="559"/>
      <c r="AA351" s="559"/>
      <c r="AB351" s="559"/>
      <c r="AC351" s="559"/>
      <c r="AD351" s="559"/>
      <c r="AE351" s="559"/>
      <c r="AF351" s="559"/>
      <c r="AG351" s="559"/>
      <c r="AH351" s="559"/>
      <c r="AI351" s="559"/>
    </row>
    <row r="352" spans="1:35" s="84" customFormat="1" x14ac:dyDescent="0.35">
      <c r="A352" s="4"/>
      <c r="B352" s="4"/>
      <c r="C352" s="80"/>
      <c r="D352" s="81"/>
      <c r="G352" s="147"/>
      <c r="H352" s="147"/>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c r="AH352" s="178"/>
      <c r="AI352" s="178"/>
    </row>
    <row r="353" spans="1:35" s="84" customFormat="1" x14ac:dyDescent="0.35">
      <c r="A353" s="4"/>
      <c r="B353" s="4" t="s">
        <v>762</v>
      </c>
      <c r="C353" s="80"/>
      <c r="D353" s="81"/>
      <c r="G353" s="147"/>
      <c r="H353" s="147"/>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c r="AH353" s="178"/>
      <c r="AI353" s="178"/>
    </row>
    <row r="354" spans="1:35" s="84" customFormat="1" x14ac:dyDescent="0.35">
      <c r="A354" s="4"/>
      <c r="B354" s="4"/>
      <c r="C354" s="80"/>
      <c r="D354" s="81"/>
      <c r="G354" s="147"/>
      <c r="H354" s="147"/>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c r="AH354" s="178"/>
      <c r="AI354" s="178"/>
    </row>
    <row r="355" spans="1:35" s="84" customFormat="1" x14ac:dyDescent="0.35">
      <c r="A355" s="4"/>
      <c r="B355" s="4"/>
      <c r="C355" s="80"/>
      <c r="D355" s="81" t="s">
        <v>810</v>
      </c>
      <c r="G355" s="147"/>
      <c r="H355" s="147"/>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c r="AH355" s="178"/>
      <c r="AI355" s="178"/>
    </row>
    <row r="356" spans="1:35" s="154" customFormat="1" x14ac:dyDescent="0.35">
      <c r="A356" s="15"/>
      <c r="B356" s="15"/>
      <c r="C356" s="152"/>
      <c r="D356" s="153"/>
      <c r="E356" s="154" t="str">
        <f>Inputs!E$115</f>
        <v>Year signature bonus payable (incentive)</v>
      </c>
      <c r="F356" s="154" t="str">
        <f>Inputs!F$115</f>
        <v>year #</v>
      </c>
      <c r="G356" s="154">
        <f>Inputs!G$115</f>
        <v>1</v>
      </c>
      <c r="H356" s="155"/>
      <c r="I356" s="180"/>
      <c r="J356" s="180"/>
      <c r="K356" s="180"/>
      <c r="L356" s="180"/>
      <c r="M356" s="180"/>
      <c r="N356" s="180"/>
      <c r="O356" s="180"/>
      <c r="P356" s="180"/>
      <c r="Q356" s="180"/>
      <c r="R356" s="180"/>
      <c r="S356" s="180"/>
      <c r="T356" s="180"/>
      <c r="U356" s="180"/>
      <c r="V356" s="180"/>
      <c r="W356" s="180"/>
      <c r="X356" s="180"/>
      <c r="Y356" s="180"/>
      <c r="Z356" s="180"/>
      <c r="AA356" s="180"/>
      <c r="AB356" s="180"/>
      <c r="AC356" s="180"/>
      <c r="AD356" s="180"/>
      <c r="AE356" s="180"/>
      <c r="AF356" s="180"/>
      <c r="AG356" s="180"/>
      <c r="AH356" s="180"/>
      <c r="AI356" s="180"/>
    </row>
    <row r="357" spans="1:35" s="154" customFormat="1" x14ac:dyDescent="0.35">
      <c r="A357" s="15"/>
      <c r="B357" s="15"/>
      <c r="C357" s="152"/>
      <c r="D357" s="153"/>
      <c r="E357" s="154" t="str">
        <f>'T&amp;E'!E$10</f>
        <v>Project model counter</v>
      </c>
      <c r="F357" s="154" t="str">
        <f>'T&amp;E'!F$10</f>
        <v>year #</v>
      </c>
      <c r="H357" s="155"/>
      <c r="I357" s="180"/>
      <c r="J357" s="180"/>
      <c r="K357" s="154">
        <f>'T&amp;E'!K$10</f>
        <v>1</v>
      </c>
      <c r="L357" s="154">
        <f>'T&amp;E'!L$10</f>
        <v>2</v>
      </c>
      <c r="M357" s="154">
        <f>'T&amp;E'!M$10</f>
        <v>3</v>
      </c>
      <c r="N357" s="154">
        <f>'T&amp;E'!N$10</f>
        <v>4</v>
      </c>
      <c r="O357" s="154">
        <f>'T&amp;E'!O$10</f>
        <v>5</v>
      </c>
      <c r="P357" s="154">
        <f>'T&amp;E'!P$10</f>
        <v>6</v>
      </c>
      <c r="Q357" s="154">
        <f>'T&amp;E'!Q$10</f>
        <v>7</v>
      </c>
      <c r="R357" s="154">
        <f>'T&amp;E'!R$10</f>
        <v>8</v>
      </c>
      <c r="S357" s="154">
        <f>'T&amp;E'!S$10</f>
        <v>9</v>
      </c>
      <c r="T357" s="154">
        <f>'T&amp;E'!T$10</f>
        <v>10</v>
      </c>
      <c r="U357" s="154">
        <f>'T&amp;E'!U$10</f>
        <v>11</v>
      </c>
      <c r="V357" s="154">
        <f>'T&amp;E'!V$10</f>
        <v>12</v>
      </c>
      <c r="W357" s="154">
        <f>'T&amp;E'!W$10</f>
        <v>13</v>
      </c>
      <c r="X357" s="154">
        <f>'T&amp;E'!X$10</f>
        <v>14</v>
      </c>
      <c r="Y357" s="154">
        <f>'T&amp;E'!Y$10</f>
        <v>15</v>
      </c>
      <c r="Z357" s="154">
        <f>'T&amp;E'!Z$10</f>
        <v>16</v>
      </c>
      <c r="AA357" s="154">
        <f>'T&amp;E'!AA$10</f>
        <v>17</v>
      </c>
      <c r="AB357" s="154">
        <f>'T&amp;E'!AB$10</f>
        <v>18</v>
      </c>
      <c r="AC357" s="154">
        <f>'T&amp;E'!AC$10</f>
        <v>19</v>
      </c>
      <c r="AD357" s="154">
        <f>'T&amp;E'!AD$10</f>
        <v>20</v>
      </c>
      <c r="AE357" s="154">
        <f>'T&amp;E'!AE$10</f>
        <v>21</v>
      </c>
      <c r="AF357" s="154">
        <f>'T&amp;E'!AF$10</f>
        <v>22</v>
      </c>
      <c r="AG357" s="154">
        <f>'T&amp;E'!AG$10</f>
        <v>23</v>
      </c>
      <c r="AH357" s="154">
        <f>'T&amp;E'!AH$10</f>
        <v>24</v>
      </c>
      <c r="AI357" s="154">
        <f>'T&amp;E'!AI$10</f>
        <v>25</v>
      </c>
    </row>
    <row r="358" spans="1:35" s="84" customFormat="1" x14ac:dyDescent="0.35">
      <c r="A358" s="4"/>
      <c r="B358" s="4"/>
      <c r="C358" s="80"/>
      <c r="D358" s="81"/>
      <c r="E358" s="84" t="s">
        <v>830</v>
      </c>
      <c r="F358" s="84" t="s">
        <v>43</v>
      </c>
      <c r="G358" s="147"/>
      <c r="H358" s="147"/>
      <c r="I358" s="84">
        <f>SUM(K358:AI358)</f>
        <v>1</v>
      </c>
      <c r="J358" s="178"/>
      <c r="K358" s="84">
        <f>IF($G356=K357,1,0)</f>
        <v>1</v>
      </c>
      <c r="L358" s="84">
        <f t="shared" ref="L358:AI358" si="122">IF($G356=L357,1,0)</f>
        <v>0</v>
      </c>
      <c r="M358" s="84">
        <f t="shared" si="122"/>
        <v>0</v>
      </c>
      <c r="N358" s="84">
        <f t="shared" si="122"/>
        <v>0</v>
      </c>
      <c r="O358" s="84">
        <f t="shared" si="122"/>
        <v>0</v>
      </c>
      <c r="P358" s="84">
        <f t="shared" si="122"/>
        <v>0</v>
      </c>
      <c r="Q358" s="84">
        <f t="shared" si="122"/>
        <v>0</v>
      </c>
      <c r="R358" s="84">
        <f t="shared" si="122"/>
        <v>0</v>
      </c>
      <c r="S358" s="84">
        <f t="shared" si="122"/>
        <v>0</v>
      </c>
      <c r="T358" s="84">
        <f t="shared" si="122"/>
        <v>0</v>
      </c>
      <c r="U358" s="84">
        <f t="shared" si="122"/>
        <v>0</v>
      </c>
      <c r="V358" s="84">
        <f t="shared" si="122"/>
        <v>0</v>
      </c>
      <c r="W358" s="84">
        <f t="shared" si="122"/>
        <v>0</v>
      </c>
      <c r="X358" s="84">
        <f t="shared" si="122"/>
        <v>0</v>
      </c>
      <c r="Y358" s="84">
        <f t="shared" si="122"/>
        <v>0</v>
      </c>
      <c r="Z358" s="84">
        <f t="shared" si="122"/>
        <v>0</v>
      </c>
      <c r="AA358" s="84">
        <f t="shared" si="122"/>
        <v>0</v>
      </c>
      <c r="AB358" s="84">
        <f t="shared" si="122"/>
        <v>0</v>
      </c>
      <c r="AC358" s="84">
        <f t="shared" si="122"/>
        <v>0</v>
      </c>
      <c r="AD358" s="84">
        <f t="shared" si="122"/>
        <v>0</v>
      </c>
      <c r="AE358" s="84">
        <f t="shared" si="122"/>
        <v>0</v>
      </c>
      <c r="AF358" s="84">
        <f t="shared" si="122"/>
        <v>0</v>
      </c>
      <c r="AG358" s="84">
        <f t="shared" si="122"/>
        <v>0</v>
      </c>
      <c r="AH358" s="84">
        <f t="shared" si="122"/>
        <v>0</v>
      </c>
      <c r="AI358" s="84">
        <f t="shared" si="122"/>
        <v>0</v>
      </c>
    </row>
    <row r="359" spans="1:35" s="84" customFormat="1" x14ac:dyDescent="0.35">
      <c r="A359" s="4"/>
      <c r="B359" s="4"/>
      <c r="C359" s="80"/>
      <c r="D359" s="81"/>
      <c r="G359" s="147"/>
      <c r="H359" s="147"/>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c r="AH359" s="178"/>
      <c r="AI359" s="178"/>
    </row>
    <row r="360" spans="1:35" s="84" customFormat="1" x14ac:dyDescent="0.35">
      <c r="A360" s="4"/>
      <c r="B360" s="4"/>
      <c r="C360" s="80"/>
      <c r="D360" s="81" t="s">
        <v>807</v>
      </c>
      <c r="G360" s="147"/>
      <c r="H360" s="147"/>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c r="AH360" s="178"/>
      <c r="AI360" s="178"/>
    </row>
    <row r="361" spans="1:35" s="154" customFormat="1" x14ac:dyDescent="0.35">
      <c r="A361" s="15"/>
      <c r="B361" s="15"/>
      <c r="C361" s="152"/>
      <c r="D361" s="153"/>
      <c r="E361" s="154" t="str">
        <f>Inputs!E$114</f>
        <v>Signature bonus amount (incentive)</v>
      </c>
      <c r="F361" s="154" t="str">
        <f>Inputs!F$114</f>
        <v>M$</v>
      </c>
      <c r="G361" s="202">
        <f>Inputs!G$114</f>
        <v>5</v>
      </c>
      <c r="H361" s="155"/>
      <c r="I361" s="180"/>
      <c r="J361" s="180"/>
      <c r="K361" s="180"/>
      <c r="L361" s="180"/>
      <c r="M361" s="180"/>
      <c r="N361" s="180"/>
      <c r="O361" s="180"/>
      <c r="P361" s="180"/>
      <c r="Q361" s="180"/>
      <c r="R361" s="180"/>
      <c r="S361" s="180"/>
      <c r="T361" s="180"/>
      <c r="U361" s="180"/>
      <c r="V361" s="180"/>
      <c r="W361" s="180"/>
      <c r="X361" s="180"/>
      <c r="Y361" s="180"/>
      <c r="Z361" s="180"/>
      <c r="AA361" s="180"/>
      <c r="AB361" s="180"/>
      <c r="AC361" s="180"/>
      <c r="AD361" s="180"/>
      <c r="AE361" s="180"/>
      <c r="AF361" s="180"/>
      <c r="AG361" s="180"/>
      <c r="AH361" s="180"/>
      <c r="AI361" s="180"/>
    </row>
    <row r="362" spans="1:35" s="84" customFormat="1" x14ac:dyDescent="0.35">
      <c r="A362" s="4"/>
      <c r="B362" s="4"/>
      <c r="C362" s="80"/>
      <c r="D362" s="81"/>
      <c r="E362" s="84" t="str">
        <f>E$358</f>
        <v>Signature bonus flag (incentive)</v>
      </c>
      <c r="F362" s="84" t="str">
        <f>F$358</f>
        <v>flag</v>
      </c>
      <c r="G362" s="147"/>
      <c r="H362" s="147"/>
      <c r="I362" s="84">
        <f>I$358</f>
        <v>1</v>
      </c>
      <c r="J362" s="178"/>
      <c r="K362" s="84">
        <f t="shared" ref="K362:AI362" si="123">K$358</f>
        <v>1</v>
      </c>
      <c r="L362" s="84">
        <f t="shared" si="123"/>
        <v>0</v>
      </c>
      <c r="M362" s="84">
        <f t="shared" si="123"/>
        <v>0</v>
      </c>
      <c r="N362" s="84">
        <f t="shared" si="123"/>
        <v>0</v>
      </c>
      <c r="O362" s="84">
        <f t="shared" si="123"/>
        <v>0</v>
      </c>
      <c r="P362" s="84">
        <f t="shared" si="123"/>
        <v>0</v>
      </c>
      <c r="Q362" s="84">
        <f t="shared" si="123"/>
        <v>0</v>
      </c>
      <c r="R362" s="84">
        <f t="shared" si="123"/>
        <v>0</v>
      </c>
      <c r="S362" s="84">
        <f t="shared" si="123"/>
        <v>0</v>
      </c>
      <c r="T362" s="84">
        <f t="shared" si="123"/>
        <v>0</v>
      </c>
      <c r="U362" s="84">
        <f t="shared" si="123"/>
        <v>0</v>
      </c>
      <c r="V362" s="84">
        <f t="shared" si="123"/>
        <v>0</v>
      </c>
      <c r="W362" s="84">
        <f t="shared" si="123"/>
        <v>0</v>
      </c>
      <c r="X362" s="84">
        <f t="shared" si="123"/>
        <v>0</v>
      </c>
      <c r="Y362" s="84">
        <f t="shared" si="123"/>
        <v>0</v>
      </c>
      <c r="Z362" s="84">
        <f t="shared" si="123"/>
        <v>0</v>
      </c>
      <c r="AA362" s="84">
        <f t="shared" si="123"/>
        <v>0</v>
      </c>
      <c r="AB362" s="84">
        <f t="shared" si="123"/>
        <v>0</v>
      </c>
      <c r="AC362" s="84">
        <f t="shared" si="123"/>
        <v>0</v>
      </c>
      <c r="AD362" s="84">
        <f t="shared" si="123"/>
        <v>0</v>
      </c>
      <c r="AE362" s="84">
        <f t="shared" si="123"/>
        <v>0</v>
      </c>
      <c r="AF362" s="84">
        <f t="shared" si="123"/>
        <v>0</v>
      </c>
      <c r="AG362" s="84">
        <f t="shared" si="123"/>
        <v>0</v>
      </c>
      <c r="AH362" s="84">
        <f t="shared" si="123"/>
        <v>0</v>
      </c>
      <c r="AI362" s="84">
        <f t="shared" si="123"/>
        <v>0</v>
      </c>
    </row>
    <row r="363" spans="1:35" s="162" customFormat="1" x14ac:dyDescent="0.35">
      <c r="A363" s="35"/>
      <c r="B363" s="35"/>
      <c r="C363" s="160"/>
      <c r="D363" s="161"/>
      <c r="E363" s="162" t="s">
        <v>765</v>
      </c>
      <c r="F363" s="162" t="s">
        <v>88</v>
      </c>
      <c r="G363" s="163"/>
      <c r="H363" s="163"/>
      <c r="I363" s="433">
        <f>SUM(K363:AI363)</f>
        <v>5</v>
      </c>
      <c r="J363" s="433"/>
      <c r="K363" s="433">
        <f>$G361*K362</f>
        <v>5</v>
      </c>
      <c r="L363" s="433">
        <f t="shared" ref="L363:AI363" si="124">$G361*L362</f>
        <v>0</v>
      </c>
      <c r="M363" s="433">
        <f t="shared" si="124"/>
        <v>0</v>
      </c>
      <c r="N363" s="433">
        <f t="shared" si="124"/>
        <v>0</v>
      </c>
      <c r="O363" s="433">
        <f t="shared" si="124"/>
        <v>0</v>
      </c>
      <c r="P363" s="433">
        <f t="shared" si="124"/>
        <v>0</v>
      </c>
      <c r="Q363" s="433">
        <f t="shared" si="124"/>
        <v>0</v>
      </c>
      <c r="R363" s="433">
        <f t="shared" si="124"/>
        <v>0</v>
      </c>
      <c r="S363" s="433">
        <f t="shared" si="124"/>
        <v>0</v>
      </c>
      <c r="T363" s="433">
        <f t="shared" si="124"/>
        <v>0</v>
      </c>
      <c r="U363" s="433">
        <f t="shared" si="124"/>
        <v>0</v>
      </c>
      <c r="V363" s="433">
        <f t="shared" si="124"/>
        <v>0</v>
      </c>
      <c r="W363" s="433">
        <f t="shared" si="124"/>
        <v>0</v>
      </c>
      <c r="X363" s="433">
        <f t="shared" si="124"/>
        <v>0</v>
      </c>
      <c r="Y363" s="433">
        <f t="shared" si="124"/>
        <v>0</v>
      </c>
      <c r="Z363" s="433">
        <f t="shared" si="124"/>
        <v>0</v>
      </c>
      <c r="AA363" s="433">
        <f t="shared" si="124"/>
        <v>0</v>
      </c>
      <c r="AB363" s="433">
        <f t="shared" si="124"/>
        <v>0</v>
      </c>
      <c r="AC363" s="433">
        <f t="shared" si="124"/>
        <v>0</v>
      </c>
      <c r="AD363" s="433">
        <f t="shared" si="124"/>
        <v>0</v>
      </c>
      <c r="AE363" s="433">
        <f t="shared" si="124"/>
        <v>0</v>
      </c>
      <c r="AF363" s="433">
        <f t="shared" si="124"/>
        <v>0</v>
      </c>
      <c r="AG363" s="433">
        <f t="shared" si="124"/>
        <v>0</v>
      </c>
      <c r="AH363" s="433">
        <f t="shared" si="124"/>
        <v>0</v>
      </c>
      <c r="AI363" s="433">
        <f t="shared" si="124"/>
        <v>0</v>
      </c>
    </row>
    <row r="364" spans="1:35" s="84" customFormat="1" x14ac:dyDescent="0.35">
      <c r="A364" s="4"/>
      <c r="B364" s="4"/>
      <c r="C364" s="80"/>
      <c r="D364" s="81"/>
      <c r="G364" s="147"/>
      <c r="H364" s="147"/>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c r="AH364" s="178"/>
      <c r="AI364" s="178"/>
    </row>
    <row r="365" spans="1:35" s="84" customFormat="1" x14ac:dyDescent="0.35">
      <c r="A365" s="4"/>
      <c r="B365" s="4"/>
      <c r="C365" s="80"/>
      <c r="D365" s="81" t="s">
        <v>813</v>
      </c>
      <c r="G365" s="147"/>
      <c r="H365" s="147"/>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c r="AH365" s="178"/>
      <c r="AI365" s="178"/>
    </row>
    <row r="366" spans="1:35" s="84" customFormat="1" x14ac:dyDescent="0.35">
      <c r="A366" s="4"/>
      <c r="B366" s="4"/>
      <c r="C366" s="80"/>
      <c r="D366" s="81"/>
      <c r="E366" s="84" t="str">
        <f>E$363</f>
        <v>Signature bonus (incentive)</v>
      </c>
      <c r="F366" s="84" t="str">
        <f>F$363</f>
        <v>M$</v>
      </c>
      <c r="G366" s="147"/>
      <c r="H366" s="147"/>
      <c r="I366" s="84">
        <f>I$363</f>
        <v>5</v>
      </c>
      <c r="J366" s="178"/>
      <c r="K366" s="84">
        <f t="shared" ref="K366:AI366" si="125">K$363</f>
        <v>5</v>
      </c>
      <c r="L366" s="84">
        <f t="shared" si="125"/>
        <v>0</v>
      </c>
      <c r="M366" s="84">
        <f t="shared" si="125"/>
        <v>0</v>
      </c>
      <c r="N366" s="84">
        <f t="shared" si="125"/>
        <v>0</v>
      </c>
      <c r="O366" s="84">
        <f t="shared" si="125"/>
        <v>0</v>
      </c>
      <c r="P366" s="84">
        <f t="shared" si="125"/>
        <v>0</v>
      </c>
      <c r="Q366" s="84">
        <f t="shared" si="125"/>
        <v>0</v>
      </c>
      <c r="R366" s="84">
        <f t="shared" si="125"/>
        <v>0</v>
      </c>
      <c r="S366" s="84">
        <f t="shared" si="125"/>
        <v>0</v>
      </c>
      <c r="T366" s="84">
        <f t="shared" si="125"/>
        <v>0</v>
      </c>
      <c r="U366" s="84">
        <f t="shared" si="125"/>
        <v>0</v>
      </c>
      <c r="V366" s="84">
        <f t="shared" si="125"/>
        <v>0</v>
      </c>
      <c r="W366" s="84">
        <f t="shared" si="125"/>
        <v>0</v>
      </c>
      <c r="X366" s="84">
        <f t="shared" si="125"/>
        <v>0</v>
      </c>
      <c r="Y366" s="84">
        <f t="shared" si="125"/>
        <v>0</v>
      </c>
      <c r="Z366" s="84">
        <f t="shared" si="125"/>
        <v>0</v>
      </c>
      <c r="AA366" s="84">
        <f t="shared" si="125"/>
        <v>0</v>
      </c>
      <c r="AB366" s="84">
        <f t="shared" si="125"/>
        <v>0</v>
      </c>
      <c r="AC366" s="84">
        <f t="shared" si="125"/>
        <v>0</v>
      </c>
      <c r="AD366" s="84">
        <f t="shared" si="125"/>
        <v>0</v>
      </c>
      <c r="AE366" s="84">
        <f t="shared" si="125"/>
        <v>0</v>
      </c>
      <c r="AF366" s="84">
        <f t="shared" si="125"/>
        <v>0</v>
      </c>
      <c r="AG366" s="84">
        <f t="shared" si="125"/>
        <v>0</v>
      </c>
      <c r="AH366" s="84">
        <f t="shared" si="125"/>
        <v>0</v>
      </c>
      <c r="AI366" s="84">
        <f t="shared" si="125"/>
        <v>0</v>
      </c>
    </row>
    <row r="367" spans="1:35" s="154" customFormat="1" x14ac:dyDescent="0.35">
      <c r="A367" s="15"/>
      <c r="B367" s="15"/>
      <c r="C367" s="152"/>
      <c r="D367" s="153"/>
      <c r="E367" s="154" t="str">
        <f>'T&amp;E'!E$32</f>
        <v>Inflation factor</v>
      </c>
      <c r="F367" s="154" t="str">
        <f>'T&amp;E'!F$32</f>
        <v>index</v>
      </c>
      <c r="G367" s="155"/>
      <c r="H367" s="155"/>
      <c r="I367" s="180"/>
      <c r="J367" s="180"/>
      <c r="K367" s="203">
        <f>'T&amp;E'!K$32</f>
        <v>1</v>
      </c>
      <c r="L367" s="203">
        <f>'T&amp;E'!L$32</f>
        <v>1.02</v>
      </c>
      <c r="M367" s="203">
        <f>'T&amp;E'!M$32</f>
        <v>1.0404</v>
      </c>
      <c r="N367" s="203">
        <f>'T&amp;E'!N$32</f>
        <v>1.0612079999999999</v>
      </c>
      <c r="O367" s="203">
        <f>'T&amp;E'!O$32</f>
        <v>1.08243216</v>
      </c>
      <c r="P367" s="203">
        <f>'T&amp;E'!P$32</f>
        <v>1.1040808032</v>
      </c>
      <c r="Q367" s="203">
        <f>'T&amp;E'!Q$32</f>
        <v>1.1261624192640001</v>
      </c>
      <c r="R367" s="203">
        <f>'T&amp;E'!R$32</f>
        <v>1.1486856676492798</v>
      </c>
      <c r="S367" s="203">
        <f>'T&amp;E'!S$32</f>
        <v>1.1716593810022655</v>
      </c>
      <c r="T367" s="203">
        <f>'T&amp;E'!T$32</f>
        <v>1.1950925686223108</v>
      </c>
      <c r="U367" s="203">
        <f>'T&amp;E'!U$32</f>
        <v>1.2189944199947571</v>
      </c>
      <c r="V367" s="203">
        <f>'T&amp;E'!V$32</f>
        <v>1.243374308394652</v>
      </c>
      <c r="W367" s="203">
        <f>'T&amp;E'!W$32</f>
        <v>1.2682417945625453</v>
      </c>
      <c r="X367" s="203">
        <f>'T&amp;E'!X$32</f>
        <v>1.2936066304537961</v>
      </c>
      <c r="Y367" s="203">
        <f>'T&amp;E'!Y$32</f>
        <v>1.3194787630628722</v>
      </c>
      <c r="Z367" s="203">
        <f>'T&amp;E'!Z$32</f>
        <v>1.3458683383241292</v>
      </c>
      <c r="AA367" s="203">
        <f>'T&amp;E'!AA$32</f>
        <v>1.372785705090612</v>
      </c>
      <c r="AB367" s="203">
        <f>'T&amp;E'!AB$32</f>
        <v>1.4002414191924244</v>
      </c>
      <c r="AC367" s="203">
        <f>'T&amp;E'!AC$32</f>
        <v>1.4282462475762727</v>
      </c>
      <c r="AD367" s="203">
        <f>'T&amp;E'!AD$32</f>
        <v>1.4568111725277981</v>
      </c>
      <c r="AE367" s="203">
        <f>'T&amp;E'!AE$32</f>
        <v>1.4859473959783542</v>
      </c>
      <c r="AF367" s="203">
        <f>'T&amp;E'!AF$32</f>
        <v>1.5156663438979212</v>
      </c>
      <c r="AG367" s="203">
        <f>'T&amp;E'!AG$32</f>
        <v>1.5459796707758797</v>
      </c>
      <c r="AH367" s="203">
        <f>'T&amp;E'!AH$32</f>
        <v>1.576899264191397</v>
      </c>
      <c r="AI367" s="203">
        <f>'T&amp;E'!AI$32</f>
        <v>1.608437249475225</v>
      </c>
    </row>
    <row r="368" spans="1:35" s="84" customFormat="1" x14ac:dyDescent="0.35">
      <c r="A368" s="4"/>
      <c r="B368" s="4"/>
      <c r="C368" s="80"/>
      <c r="D368" s="81"/>
      <c r="E368" s="84" t="s">
        <v>831</v>
      </c>
      <c r="F368" s="84" t="s">
        <v>641</v>
      </c>
      <c r="G368" s="147"/>
      <c r="H368" s="147"/>
      <c r="I368" s="178">
        <f>SUM(K368:AI368)</f>
        <v>5</v>
      </c>
      <c r="J368" s="178"/>
      <c r="K368" s="178">
        <f>K366*K367</f>
        <v>5</v>
      </c>
      <c r="L368" s="178">
        <f t="shared" ref="L368:AI368" si="126">L366*L367</f>
        <v>0</v>
      </c>
      <c r="M368" s="178">
        <f t="shared" si="126"/>
        <v>0</v>
      </c>
      <c r="N368" s="178">
        <f t="shared" si="126"/>
        <v>0</v>
      </c>
      <c r="O368" s="178">
        <f t="shared" si="126"/>
        <v>0</v>
      </c>
      <c r="P368" s="178">
        <f t="shared" si="126"/>
        <v>0</v>
      </c>
      <c r="Q368" s="178">
        <f t="shared" si="126"/>
        <v>0</v>
      </c>
      <c r="R368" s="178">
        <f t="shared" si="126"/>
        <v>0</v>
      </c>
      <c r="S368" s="178">
        <f t="shared" si="126"/>
        <v>0</v>
      </c>
      <c r="T368" s="178">
        <f t="shared" si="126"/>
        <v>0</v>
      </c>
      <c r="U368" s="178">
        <f t="shared" si="126"/>
        <v>0</v>
      </c>
      <c r="V368" s="178">
        <f t="shared" si="126"/>
        <v>0</v>
      </c>
      <c r="W368" s="178">
        <f t="shared" si="126"/>
        <v>0</v>
      </c>
      <c r="X368" s="178">
        <f t="shared" si="126"/>
        <v>0</v>
      </c>
      <c r="Y368" s="178">
        <f t="shared" si="126"/>
        <v>0</v>
      </c>
      <c r="Z368" s="178">
        <f t="shared" si="126"/>
        <v>0</v>
      </c>
      <c r="AA368" s="178">
        <f t="shared" si="126"/>
        <v>0</v>
      </c>
      <c r="AB368" s="178">
        <f t="shared" si="126"/>
        <v>0</v>
      </c>
      <c r="AC368" s="178">
        <f t="shared" si="126"/>
        <v>0</v>
      </c>
      <c r="AD368" s="178">
        <f t="shared" si="126"/>
        <v>0</v>
      </c>
      <c r="AE368" s="178">
        <f t="shared" si="126"/>
        <v>0</v>
      </c>
      <c r="AF368" s="178">
        <f t="shared" si="126"/>
        <v>0</v>
      </c>
      <c r="AG368" s="178">
        <f t="shared" si="126"/>
        <v>0</v>
      </c>
      <c r="AH368" s="178">
        <f t="shared" si="126"/>
        <v>0</v>
      </c>
      <c r="AI368" s="178">
        <f t="shared" si="126"/>
        <v>0</v>
      </c>
    </row>
    <row r="369" spans="1:35" s="84" customFormat="1" x14ac:dyDescent="0.35">
      <c r="A369" s="4"/>
      <c r="B369" s="4"/>
      <c r="C369" s="80"/>
      <c r="D369" s="81"/>
      <c r="G369" s="147"/>
      <c r="H369" s="147"/>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c r="AH369" s="178"/>
      <c r="AI369" s="178"/>
    </row>
    <row r="370" spans="1:35" s="84" customFormat="1" x14ac:dyDescent="0.35">
      <c r="A370" s="4"/>
      <c r="B370" s="4"/>
      <c r="C370" s="80"/>
      <c r="D370" s="81" t="s">
        <v>822</v>
      </c>
      <c r="G370" s="147"/>
      <c r="H370" s="147"/>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c r="AH370" s="178"/>
      <c r="AI370" s="178"/>
    </row>
    <row r="371" spans="1:35" s="84" customFormat="1" x14ac:dyDescent="0.35">
      <c r="A371" s="4"/>
      <c r="B371" s="4"/>
      <c r="C371" s="80"/>
      <c r="D371" s="81"/>
      <c r="E371" s="84" t="str">
        <f>E$363</f>
        <v>Signature bonus (incentive)</v>
      </c>
      <c r="F371" s="84" t="str">
        <f>F$363</f>
        <v>M$</v>
      </c>
      <c r="G371" s="147"/>
      <c r="H371" s="147"/>
      <c r="I371" s="178">
        <f>I$363</f>
        <v>5</v>
      </c>
      <c r="J371" s="178"/>
      <c r="K371" s="178">
        <f t="shared" ref="K371:AI371" si="127">K$363</f>
        <v>5</v>
      </c>
      <c r="L371" s="178">
        <f t="shared" si="127"/>
        <v>0</v>
      </c>
      <c r="M371" s="178">
        <f t="shared" si="127"/>
        <v>0</v>
      </c>
      <c r="N371" s="178">
        <f t="shared" si="127"/>
        <v>0</v>
      </c>
      <c r="O371" s="178">
        <f t="shared" si="127"/>
        <v>0</v>
      </c>
      <c r="P371" s="178">
        <f t="shared" si="127"/>
        <v>0</v>
      </c>
      <c r="Q371" s="178">
        <f t="shared" si="127"/>
        <v>0</v>
      </c>
      <c r="R371" s="178">
        <f t="shared" si="127"/>
        <v>0</v>
      </c>
      <c r="S371" s="178">
        <f t="shared" si="127"/>
        <v>0</v>
      </c>
      <c r="T371" s="178">
        <f t="shared" si="127"/>
        <v>0</v>
      </c>
      <c r="U371" s="178">
        <f t="shared" si="127"/>
        <v>0</v>
      </c>
      <c r="V371" s="178">
        <f t="shared" si="127"/>
        <v>0</v>
      </c>
      <c r="W371" s="178">
        <f t="shared" si="127"/>
        <v>0</v>
      </c>
      <c r="X371" s="178">
        <f t="shared" si="127"/>
        <v>0</v>
      </c>
      <c r="Y371" s="178">
        <f t="shared" si="127"/>
        <v>0</v>
      </c>
      <c r="Z371" s="178">
        <f t="shared" si="127"/>
        <v>0</v>
      </c>
      <c r="AA371" s="178">
        <f t="shared" si="127"/>
        <v>0</v>
      </c>
      <c r="AB371" s="178">
        <f t="shared" si="127"/>
        <v>0</v>
      </c>
      <c r="AC371" s="178">
        <f t="shared" si="127"/>
        <v>0</v>
      </c>
      <c r="AD371" s="178">
        <f t="shared" si="127"/>
        <v>0</v>
      </c>
      <c r="AE371" s="178">
        <f t="shared" si="127"/>
        <v>0</v>
      </c>
      <c r="AF371" s="178">
        <f t="shared" si="127"/>
        <v>0</v>
      </c>
      <c r="AG371" s="178">
        <f t="shared" si="127"/>
        <v>0</v>
      </c>
      <c r="AH371" s="178">
        <f t="shared" si="127"/>
        <v>0</v>
      </c>
      <c r="AI371" s="178">
        <f t="shared" si="127"/>
        <v>0</v>
      </c>
    </row>
    <row r="372" spans="1:35" s="162" customFormat="1" x14ac:dyDescent="0.35">
      <c r="A372" s="35"/>
      <c r="B372" s="35"/>
      <c r="C372" s="160"/>
      <c r="D372" s="161"/>
      <c r="E372" s="162" t="s">
        <v>832</v>
      </c>
      <c r="F372" s="162" t="s">
        <v>88</v>
      </c>
      <c r="G372" s="433">
        <f>SUM(K371:AI371)</f>
        <v>5</v>
      </c>
      <c r="H372" s="163"/>
      <c r="I372" s="433"/>
      <c r="J372" s="433"/>
      <c r="K372" s="433"/>
      <c r="L372" s="433"/>
      <c r="M372" s="433"/>
      <c r="N372" s="433"/>
      <c r="O372" s="433"/>
      <c r="P372" s="433"/>
      <c r="Q372" s="433"/>
      <c r="R372" s="433"/>
      <c r="S372" s="433"/>
      <c r="T372" s="433"/>
      <c r="U372" s="433"/>
      <c r="V372" s="433"/>
      <c r="W372" s="433"/>
      <c r="X372" s="433"/>
      <c r="Y372" s="433"/>
      <c r="Z372" s="433"/>
      <c r="AA372" s="433"/>
      <c r="AB372" s="433"/>
      <c r="AC372" s="433"/>
      <c r="AD372" s="433"/>
      <c r="AE372" s="433"/>
      <c r="AF372" s="433"/>
      <c r="AG372" s="433"/>
      <c r="AH372" s="433"/>
      <c r="AI372" s="433"/>
    </row>
    <row r="373" spans="1:35" s="84" customFormat="1" x14ac:dyDescent="0.35">
      <c r="A373" s="4"/>
      <c r="B373" s="4"/>
      <c r="C373" s="80"/>
      <c r="D373" s="81"/>
      <c r="G373" s="147"/>
      <c r="H373" s="147"/>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c r="AH373" s="178"/>
      <c r="AI373" s="178"/>
    </row>
    <row r="374" spans="1:35" s="84" customFormat="1" x14ac:dyDescent="0.35">
      <c r="A374" s="4"/>
      <c r="B374" s="4"/>
      <c r="C374" s="80"/>
      <c r="D374" s="81" t="s">
        <v>824</v>
      </c>
      <c r="G374" s="147"/>
      <c r="H374" s="147"/>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c r="AH374" s="178"/>
      <c r="AI374" s="178"/>
    </row>
    <row r="375" spans="1:35" s="84" customFormat="1" x14ac:dyDescent="0.35">
      <c r="A375" s="4"/>
      <c r="B375" s="4"/>
      <c r="C375" s="80"/>
      <c r="D375" s="81"/>
      <c r="E375" s="84" t="str">
        <f>E$363</f>
        <v>Signature bonus (incentive)</v>
      </c>
      <c r="F375" s="84" t="str">
        <f>F$363</f>
        <v>M$</v>
      </c>
      <c r="G375" s="147"/>
      <c r="H375" s="147"/>
      <c r="I375" s="178">
        <f>I$363</f>
        <v>5</v>
      </c>
      <c r="J375" s="178"/>
      <c r="K375" s="178">
        <f t="shared" ref="K375:AI375" si="128">K$363</f>
        <v>5</v>
      </c>
      <c r="L375" s="178">
        <f t="shared" si="128"/>
        <v>0</v>
      </c>
      <c r="M375" s="178">
        <f t="shared" si="128"/>
        <v>0</v>
      </c>
      <c r="N375" s="178">
        <f t="shared" si="128"/>
        <v>0</v>
      </c>
      <c r="O375" s="178">
        <f t="shared" si="128"/>
        <v>0</v>
      </c>
      <c r="P375" s="178">
        <f t="shared" si="128"/>
        <v>0</v>
      </c>
      <c r="Q375" s="178">
        <f t="shared" si="128"/>
        <v>0</v>
      </c>
      <c r="R375" s="178">
        <f t="shared" si="128"/>
        <v>0</v>
      </c>
      <c r="S375" s="178">
        <f t="shared" si="128"/>
        <v>0</v>
      </c>
      <c r="T375" s="178">
        <f t="shared" si="128"/>
        <v>0</v>
      </c>
      <c r="U375" s="178">
        <f t="shared" si="128"/>
        <v>0</v>
      </c>
      <c r="V375" s="178">
        <f t="shared" si="128"/>
        <v>0</v>
      </c>
      <c r="W375" s="178">
        <f t="shared" si="128"/>
        <v>0</v>
      </c>
      <c r="X375" s="178">
        <f t="shared" si="128"/>
        <v>0</v>
      </c>
      <c r="Y375" s="178">
        <f t="shared" si="128"/>
        <v>0</v>
      </c>
      <c r="Z375" s="178">
        <f t="shared" si="128"/>
        <v>0</v>
      </c>
      <c r="AA375" s="178">
        <f t="shared" si="128"/>
        <v>0</v>
      </c>
      <c r="AB375" s="178">
        <f t="shared" si="128"/>
        <v>0</v>
      </c>
      <c r="AC375" s="178">
        <f t="shared" si="128"/>
        <v>0</v>
      </c>
      <c r="AD375" s="178">
        <f t="shared" si="128"/>
        <v>0</v>
      </c>
      <c r="AE375" s="178">
        <f t="shared" si="128"/>
        <v>0</v>
      </c>
      <c r="AF375" s="178">
        <f t="shared" si="128"/>
        <v>0</v>
      </c>
      <c r="AG375" s="178">
        <f t="shared" si="128"/>
        <v>0</v>
      </c>
      <c r="AH375" s="178">
        <f t="shared" si="128"/>
        <v>0</v>
      </c>
      <c r="AI375" s="178">
        <f t="shared" si="128"/>
        <v>0</v>
      </c>
    </row>
    <row r="376" spans="1:35" s="154" customFormat="1" x14ac:dyDescent="0.35">
      <c r="A376" s="15"/>
      <c r="B376" s="15"/>
      <c r="C376" s="152"/>
      <c r="D376" s="153"/>
      <c r="E376" s="154" t="str">
        <f>'T&amp;E'!E$36</f>
        <v>Government discount factor</v>
      </c>
      <c r="F376" s="154" t="str">
        <f>'T&amp;E'!F$36</f>
        <v>index</v>
      </c>
      <c r="G376" s="155"/>
      <c r="H376" s="155"/>
      <c r="I376" s="180"/>
      <c r="J376" s="180"/>
      <c r="K376" s="203">
        <f>'T&amp;E'!K$36</f>
        <v>1</v>
      </c>
      <c r="L376" s="203">
        <f>'T&amp;E'!L$36</f>
        <v>0.90909090909090906</v>
      </c>
      <c r="M376" s="203">
        <f>'T&amp;E'!M$36</f>
        <v>0.82644628099173545</v>
      </c>
      <c r="N376" s="203">
        <f>'T&amp;E'!N$36</f>
        <v>0.75131480090157754</v>
      </c>
      <c r="O376" s="203">
        <f>'T&amp;E'!O$36</f>
        <v>0.68301345536507052</v>
      </c>
      <c r="P376" s="203">
        <f>'T&amp;E'!P$36</f>
        <v>0.62092132305915493</v>
      </c>
      <c r="Q376" s="203">
        <f>'T&amp;E'!Q$36</f>
        <v>0.56447393005377722</v>
      </c>
      <c r="R376" s="203">
        <f>'T&amp;E'!R$36</f>
        <v>0.51315811823070645</v>
      </c>
      <c r="S376" s="203">
        <f>'T&amp;E'!S$36</f>
        <v>0.46650738020973315</v>
      </c>
      <c r="T376" s="203">
        <f>'T&amp;E'!T$36</f>
        <v>0.42409761837248466</v>
      </c>
      <c r="U376" s="203">
        <f>'T&amp;E'!U$36</f>
        <v>0.38554328942953148</v>
      </c>
      <c r="V376" s="203">
        <f>'T&amp;E'!V$36</f>
        <v>0.3504938994813922</v>
      </c>
      <c r="W376" s="203">
        <f>'T&amp;E'!W$36</f>
        <v>0.31863081771035656</v>
      </c>
      <c r="X376" s="203">
        <f>'T&amp;E'!X$36</f>
        <v>0.28966437973668779</v>
      </c>
      <c r="Y376" s="203">
        <f>'T&amp;E'!Y$36</f>
        <v>0.26333125430607973</v>
      </c>
      <c r="Z376" s="203">
        <f>'T&amp;E'!Z$36</f>
        <v>0.23939204936916339</v>
      </c>
      <c r="AA376" s="203">
        <f>'T&amp;E'!AA$36</f>
        <v>0.21762913579014853</v>
      </c>
      <c r="AB376" s="203">
        <f>'T&amp;E'!AB$36</f>
        <v>0.19784466890013502</v>
      </c>
      <c r="AC376" s="203">
        <f>'T&amp;E'!AC$36</f>
        <v>0.17985878990921364</v>
      </c>
      <c r="AD376" s="203">
        <f>'T&amp;E'!AD$36</f>
        <v>0.16350799082655781</v>
      </c>
      <c r="AE376" s="203">
        <f>'T&amp;E'!AE$36</f>
        <v>0.14864362802414349</v>
      </c>
      <c r="AF376" s="203">
        <f>'T&amp;E'!AF$36</f>
        <v>0.13513057093103953</v>
      </c>
      <c r="AG376" s="203">
        <f>'T&amp;E'!AG$36</f>
        <v>0.12284597357367227</v>
      </c>
      <c r="AH376" s="203">
        <f>'T&amp;E'!AH$36</f>
        <v>0.11167815779424752</v>
      </c>
      <c r="AI376" s="203">
        <f>'T&amp;E'!AI$36</f>
        <v>0.10152559799477048</v>
      </c>
    </row>
    <row r="377" spans="1:35" s="162" customFormat="1" x14ac:dyDescent="0.35">
      <c r="A377" s="35"/>
      <c r="B377" s="35"/>
      <c r="C377" s="160"/>
      <c r="D377" s="161"/>
      <c r="E377" s="162" t="s">
        <v>833</v>
      </c>
      <c r="F377" s="162" t="s">
        <v>230</v>
      </c>
      <c r="G377" s="163"/>
      <c r="H377" s="163"/>
      <c r="I377" s="433">
        <f>SUM(K377:AI377)</f>
        <v>5</v>
      </c>
      <c r="J377" s="433"/>
      <c r="K377" s="433">
        <f>K375*K376</f>
        <v>5</v>
      </c>
      <c r="L377" s="433">
        <f t="shared" ref="L377:AI377" si="129">L375*L376</f>
        <v>0</v>
      </c>
      <c r="M377" s="433">
        <f t="shared" si="129"/>
        <v>0</v>
      </c>
      <c r="N377" s="433">
        <f t="shared" si="129"/>
        <v>0</v>
      </c>
      <c r="O377" s="433">
        <f t="shared" si="129"/>
        <v>0</v>
      </c>
      <c r="P377" s="433">
        <f t="shared" si="129"/>
        <v>0</v>
      </c>
      <c r="Q377" s="433">
        <f t="shared" si="129"/>
        <v>0</v>
      </c>
      <c r="R377" s="433">
        <f t="shared" si="129"/>
        <v>0</v>
      </c>
      <c r="S377" s="433">
        <f t="shared" si="129"/>
        <v>0</v>
      </c>
      <c r="T377" s="433">
        <f t="shared" si="129"/>
        <v>0</v>
      </c>
      <c r="U377" s="433">
        <f t="shared" si="129"/>
        <v>0</v>
      </c>
      <c r="V377" s="433">
        <f t="shared" si="129"/>
        <v>0</v>
      </c>
      <c r="W377" s="433">
        <f t="shared" si="129"/>
        <v>0</v>
      </c>
      <c r="X377" s="433">
        <f t="shared" si="129"/>
        <v>0</v>
      </c>
      <c r="Y377" s="433">
        <f t="shared" si="129"/>
        <v>0</v>
      </c>
      <c r="Z377" s="433">
        <f t="shared" si="129"/>
        <v>0</v>
      </c>
      <c r="AA377" s="433">
        <f t="shared" si="129"/>
        <v>0</v>
      </c>
      <c r="AB377" s="433">
        <f t="shared" si="129"/>
        <v>0</v>
      </c>
      <c r="AC377" s="433">
        <f t="shared" si="129"/>
        <v>0</v>
      </c>
      <c r="AD377" s="433">
        <f t="shared" si="129"/>
        <v>0</v>
      </c>
      <c r="AE377" s="433">
        <f t="shared" si="129"/>
        <v>0</v>
      </c>
      <c r="AF377" s="433">
        <f t="shared" si="129"/>
        <v>0</v>
      </c>
      <c r="AG377" s="433">
        <f t="shared" si="129"/>
        <v>0</v>
      </c>
      <c r="AH377" s="433">
        <f t="shared" si="129"/>
        <v>0</v>
      </c>
      <c r="AI377" s="433">
        <f t="shared" si="129"/>
        <v>0</v>
      </c>
    </row>
    <row r="378" spans="1:35" s="84" customFormat="1" x14ac:dyDescent="0.35">
      <c r="A378" s="4"/>
      <c r="B378" s="4"/>
      <c r="C378" s="80"/>
      <c r="D378" s="81"/>
      <c r="G378" s="147"/>
      <c r="H378" s="147"/>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c r="AH378" s="178"/>
      <c r="AI378" s="178"/>
    </row>
    <row r="379" spans="1:35" s="84" customFormat="1" x14ac:dyDescent="0.35">
      <c r="A379" s="4"/>
      <c r="B379" s="4"/>
      <c r="C379" s="80"/>
      <c r="D379" s="81" t="s">
        <v>826</v>
      </c>
      <c r="G379" s="147"/>
      <c r="H379" s="147"/>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c r="AH379" s="178"/>
      <c r="AI379" s="178"/>
    </row>
    <row r="380" spans="1:35" s="84" customFormat="1" x14ac:dyDescent="0.35">
      <c r="A380" s="4"/>
      <c r="B380" s="4"/>
      <c r="C380" s="80"/>
      <c r="D380" s="81"/>
      <c r="E380" s="84" t="str">
        <f>E$377</f>
        <v>Discounted signature bonus (incentive)</v>
      </c>
      <c r="F380" s="84" t="str">
        <f>F$377</f>
        <v>M$, discounted</v>
      </c>
      <c r="G380" s="147"/>
      <c r="H380" s="147"/>
      <c r="I380" s="178">
        <f>I$377</f>
        <v>5</v>
      </c>
      <c r="J380" s="178"/>
      <c r="K380" s="178">
        <f t="shared" ref="K380:AI380" si="130">K$377</f>
        <v>5</v>
      </c>
      <c r="L380" s="178">
        <f t="shared" si="130"/>
        <v>0</v>
      </c>
      <c r="M380" s="178">
        <f t="shared" si="130"/>
        <v>0</v>
      </c>
      <c r="N380" s="178">
        <f t="shared" si="130"/>
        <v>0</v>
      </c>
      <c r="O380" s="178">
        <f t="shared" si="130"/>
        <v>0</v>
      </c>
      <c r="P380" s="178">
        <f t="shared" si="130"/>
        <v>0</v>
      </c>
      <c r="Q380" s="178">
        <f t="shared" si="130"/>
        <v>0</v>
      </c>
      <c r="R380" s="178">
        <f t="shared" si="130"/>
        <v>0</v>
      </c>
      <c r="S380" s="178">
        <f t="shared" si="130"/>
        <v>0</v>
      </c>
      <c r="T380" s="178">
        <f t="shared" si="130"/>
        <v>0</v>
      </c>
      <c r="U380" s="178">
        <f t="shared" si="130"/>
        <v>0</v>
      </c>
      <c r="V380" s="178">
        <f t="shared" si="130"/>
        <v>0</v>
      </c>
      <c r="W380" s="178">
        <f t="shared" si="130"/>
        <v>0</v>
      </c>
      <c r="X380" s="178">
        <f t="shared" si="130"/>
        <v>0</v>
      </c>
      <c r="Y380" s="178">
        <f t="shared" si="130"/>
        <v>0</v>
      </c>
      <c r="Z380" s="178">
        <f t="shared" si="130"/>
        <v>0</v>
      </c>
      <c r="AA380" s="178">
        <f t="shared" si="130"/>
        <v>0</v>
      </c>
      <c r="AB380" s="178">
        <f t="shared" si="130"/>
        <v>0</v>
      </c>
      <c r="AC380" s="178">
        <f t="shared" si="130"/>
        <v>0</v>
      </c>
      <c r="AD380" s="178">
        <f t="shared" si="130"/>
        <v>0</v>
      </c>
      <c r="AE380" s="178">
        <f t="shared" si="130"/>
        <v>0</v>
      </c>
      <c r="AF380" s="178">
        <f t="shared" si="130"/>
        <v>0</v>
      </c>
      <c r="AG380" s="178">
        <f t="shared" si="130"/>
        <v>0</v>
      </c>
      <c r="AH380" s="178">
        <f t="shared" si="130"/>
        <v>0</v>
      </c>
      <c r="AI380" s="178">
        <f t="shared" si="130"/>
        <v>0</v>
      </c>
    </row>
    <row r="381" spans="1:35" s="162" customFormat="1" x14ac:dyDescent="0.35">
      <c r="A381" s="35"/>
      <c r="B381" s="35"/>
      <c r="C381" s="160"/>
      <c r="D381" s="161"/>
      <c r="E381" s="162" t="s">
        <v>834</v>
      </c>
      <c r="F381" s="162" t="s">
        <v>230</v>
      </c>
      <c r="G381" s="433">
        <f>SUM(K380:AI380)</f>
        <v>5</v>
      </c>
      <c r="H381" s="163"/>
      <c r="I381" s="433"/>
      <c r="J381" s="433"/>
      <c r="K381" s="433"/>
      <c r="L381" s="433"/>
      <c r="M381" s="433"/>
      <c r="N381" s="433"/>
      <c r="O381" s="433"/>
      <c r="P381" s="433"/>
      <c r="Q381" s="433"/>
      <c r="R381" s="433"/>
      <c r="S381" s="433"/>
      <c r="T381" s="433"/>
      <c r="U381" s="433"/>
      <c r="V381" s="433"/>
      <c r="W381" s="433"/>
      <c r="X381" s="433"/>
      <c r="Y381" s="433"/>
      <c r="Z381" s="433"/>
      <c r="AA381" s="433"/>
      <c r="AB381" s="433"/>
      <c r="AC381" s="433"/>
      <c r="AD381" s="433"/>
      <c r="AE381" s="433"/>
      <c r="AF381" s="433"/>
      <c r="AG381" s="433"/>
      <c r="AH381" s="433"/>
      <c r="AI381" s="433"/>
    </row>
    <row r="382" spans="1:35" s="84" customFormat="1" x14ac:dyDescent="0.35">
      <c r="A382" s="4"/>
      <c r="B382" s="4"/>
      <c r="C382" s="80"/>
      <c r="D382" s="81"/>
      <c r="G382" s="147"/>
      <c r="H382" s="147"/>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c r="AH382" s="178"/>
      <c r="AI382" s="178"/>
    </row>
    <row r="383" spans="1:35" s="84" customFormat="1" x14ac:dyDescent="0.35">
      <c r="A383" s="4"/>
      <c r="B383" s="4" t="s">
        <v>330</v>
      </c>
      <c r="C383" s="80"/>
      <c r="D383" s="81"/>
      <c r="G383" s="147"/>
      <c r="H383" s="147"/>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c r="AH383" s="178"/>
      <c r="AI383" s="178"/>
    </row>
    <row r="384" spans="1:35" s="84" customFormat="1" x14ac:dyDescent="0.35">
      <c r="A384" s="4"/>
      <c r="B384" s="4"/>
      <c r="C384" s="80"/>
      <c r="D384" s="81"/>
      <c r="G384" s="147"/>
      <c r="H384" s="147"/>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c r="AH384" s="178"/>
      <c r="AI384" s="178"/>
    </row>
    <row r="385" spans="1:35" s="84" customFormat="1" x14ac:dyDescent="0.35">
      <c r="A385" s="4"/>
      <c r="B385" s="4"/>
      <c r="C385" s="80" t="s">
        <v>39</v>
      </c>
      <c r="D385" s="81"/>
      <c r="G385" s="147"/>
      <c r="H385" s="147"/>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c r="AH385" s="178"/>
      <c r="AI385" s="178"/>
    </row>
    <row r="386" spans="1:35" s="84" customFormat="1" x14ac:dyDescent="0.35">
      <c r="A386" s="4"/>
      <c r="B386" s="4"/>
      <c r="C386" s="80"/>
      <c r="D386" s="81"/>
      <c r="G386" s="147"/>
      <c r="H386" s="147"/>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c r="AH386" s="178"/>
      <c r="AI386" s="178"/>
    </row>
    <row r="387" spans="1:35" s="84" customFormat="1" x14ac:dyDescent="0.35">
      <c r="A387" s="4"/>
      <c r="B387" s="4"/>
      <c r="C387" s="80"/>
      <c r="D387" s="81" t="s">
        <v>278</v>
      </c>
      <c r="G387" s="147"/>
      <c r="H387" s="147"/>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c r="AH387" s="178"/>
      <c r="AI387" s="178"/>
    </row>
    <row r="388" spans="1:35" s="84" customFormat="1" x14ac:dyDescent="0.35">
      <c r="A388" s="4"/>
      <c r="B388" s="4"/>
      <c r="C388" s="80"/>
      <c r="D388" s="81"/>
      <c r="E388" s="84" t="str">
        <f>E$130</f>
        <v>Project direct operating costs (original)</v>
      </c>
      <c r="F388" s="84" t="str">
        <f>F$130</f>
        <v>M$</v>
      </c>
      <c r="G388" s="147"/>
      <c r="H388" s="147"/>
      <c r="I388" s="177">
        <f>I$130</f>
        <v>1266.9256250000001</v>
      </c>
      <c r="J388" s="177"/>
      <c r="K388" s="177">
        <f t="shared" ref="K388:AI388" si="131">K$130</f>
        <v>0</v>
      </c>
      <c r="L388" s="177">
        <f t="shared" si="131"/>
        <v>0</v>
      </c>
      <c r="M388" s="177">
        <f t="shared" si="131"/>
        <v>64.541228582554524</v>
      </c>
      <c r="N388" s="177">
        <f t="shared" si="131"/>
        <v>70.478728582554524</v>
      </c>
      <c r="O388" s="177">
        <f t="shared" si="131"/>
        <v>70.478728582554524</v>
      </c>
      <c r="P388" s="177">
        <f t="shared" si="131"/>
        <v>70.478728582554524</v>
      </c>
      <c r="Q388" s="177">
        <f t="shared" si="131"/>
        <v>70.478728582554524</v>
      </c>
      <c r="R388" s="177">
        <f t="shared" si="131"/>
        <v>70.478728582554524</v>
      </c>
      <c r="S388" s="177">
        <f t="shared" si="131"/>
        <v>70.478728582554524</v>
      </c>
      <c r="T388" s="177">
        <f t="shared" si="131"/>
        <v>70.478728582554524</v>
      </c>
      <c r="U388" s="177">
        <f t="shared" si="131"/>
        <v>70.478728582554524</v>
      </c>
      <c r="V388" s="177">
        <f t="shared" si="131"/>
        <v>70.478728582554524</v>
      </c>
      <c r="W388" s="177">
        <f t="shared" si="131"/>
        <v>70.478728582554524</v>
      </c>
      <c r="X388" s="177">
        <f t="shared" si="131"/>
        <v>70.478728582554524</v>
      </c>
      <c r="Y388" s="177">
        <f t="shared" si="131"/>
        <v>70.478728582554524</v>
      </c>
      <c r="Z388" s="177">
        <f t="shared" si="131"/>
        <v>70.478728582554524</v>
      </c>
      <c r="AA388" s="177">
        <f t="shared" si="131"/>
        <v>70.478728582554524</v>
      </c>
      <c r="AB388" s="177">
        <f t="shared" si="131"/>
        <v>70.478728582554524</v>
      </c>
      <c r="AC388" s="177">
        <f t="shared" si="131"/>
        <v>70.478728582554524</v>
      </c>
      <c r="AD388" s="177">
        <f t="shared" si="131"/>
        <v>69.357239096573181</v>
      </c>
      <c r="AE388" s="177">
        <f t="shared" si="131"/>
        <v>5.3674999999999784</v>
      </c>
      <c r="AF388" s="177">
        <f t="shared" si="131"/>
        <v>0</v>
      </c>
      <c r="AG388" s="177">
        <f t="shared" si="131"/>
        <v>0</v>
      </c>
      <c r="AH388" s="177">
        <f t="shared" si="131"/>
        <v>0</v>
      </c>
      <c r="AI388" s="177">
        <f t="shared" si="131"/>
        <v>0</v>
      </c>
    </row>
    <row r="389" spans="1:35" s="154" customFormat="1" x14ac:dyDescent="0.35">
      <c r="A389" s="15"/>
      <c r="B389" s="15"/>
      <c r="C389" s="152"/>
      <c r="D389" s="153"/>
      <c r="E389" s="154" t="str">
        <f>Inputs!E$89</f>
        <v>Supplies and consumables (% of OPEX)</v>
      </c>
      <c r="F389" s="154" t="str">
        <f>Inputs!F$89</f>
        <v>%</v>
      </c>
      <c r="G389" s="169">
        <f>Inputs!G$89</f>
        <v>0.45</v>
      </c>
      <c r="H389" s="155"/>
      <c r="I389" s="177"/>
      <c r="J389" s="177"/>
      <c r="K389" s="177"/>
      <c r="L389" s="177"/>
      <c r="M389" s="177"/>
      <c r="N389" s="177"/>
      <c r="O389" s="177"/>
      <c r="P389" s="177"/>
      <c r="Q389" s="177"/>
      <c r="R389" s="177"/>
      <c r="S389" s="177"/>
      <c r="T389" s="177"/>
      <c r="U389" s="177"/>
      <c r="V389" s="177"/>
      <c r="W389" s="177"/>
      <c r="X389" s="177"/>
      <c r="Y389" s="177"/>
      <c r="Z389" s="177"/>
      <c r="AA389" s="177"/>
      <c r="AB389" s="177"/>
      <c r="AC389" s="177"/>
      <c r="AD389" s="177"/>
      <c r="AE389" s="177"/>
      <c r="AF389" s="177"/>
      <c r="AG389" s="177"/>
      <c r="AH389" s="177"/>
      <c r="AI389" s="177"/>
    </row>
    <row r="390" spans="1:35" s="84" customFormat="1" x14ac:dyDescent="0.35">
      <c r="A390" s="4"/>
      <c r="B390" s="4"/>
      <c r="C390" s="80"/>
      <c r="D390" s="81"/>
      <c r="E390" s="84" t="s">
        <v>835</v>
      </c>
      <c r="F390" s="84" t="s">
        <v>88</v>
      </c>
      <c r="G390" s="147"/>
      <c r="H390" s="147"/>
      <c r="I390" s="177">
        <f>SUM(K390:AI390)</f>
        <v>570.11653124999998</v>
      </c>
      <c r="J390" s="177"/>
      <c r="K390" s="177">
        <f t="shared" ref="K390:AI390" si="132">K388*$G389</f>
        <v>0</v>
      </c>
      <c r="L390" s="177">
        <f t="shared" si="132"/>
        <v>0</v>
      </c>
      <c r="M390" s="177">
        <f t="shared" si="132"/>
        <v>29.043552862149536</v>
      </c>
      <c r="N390" s="177">
        <f t="shared" si="132"/>
        <v>31.715427862149536</v>
      </c>
      <c r="O390" s="177">
        <f t="shared" si="132"/>
        <v>31.715427862149536</v>
      </c>
      <c r="P390" s="177">
        <f t="shared" si="132"/>
        <v>31.715427862149536</v>
      </c>
      <c r="Q390" s="177">
        <f t="shared" si="132"/>
        <v>31.715427862149536</v>
      </c>
      <c r="R390" s="177">
        <f t="shared" si="132"/>
        <v>31.715427862149536</v>
      </c>
      <c r="S390" s="177">
        <f t="shared" si="132"/>
        <v>31.715427862149536</v>
      </c>
      <c r="T390" s="177">
        <f t="shared" si="132"/>
        <v>31.715427862149536</v>
      </c>
      <c r="U390" s="177">
        <f t="shared" si="132"/>
        <v>31.715427862149536</v>
      </c>
      <c r="V390" s="177">
        <f t="shared" si="132"/>
        <v>31.715427862149536</v>
      </c>
      <c r="W390" s="177">
        <f t="shared" si="132"/>
        <v>31.715427862149536</v>
      </c>
      <c r="X390" s="177">
        <f t="shared" si="132"/>
        <v>31.715427862149536</v>
      </c>
      <c r="Y390" s="177">
        <f t="shared" si="132"/>
        <v>31.715427862149536</v>
      </c>
      <c r="Z390" s="177">
        <f t="shared" si="132"/>
        <v>31.715427862149536</v>
      </c>
      <c r="AA390" s="177">
        <f t="shared" si="132"/>
        <v>31.715427862149536</v>
      </c>
      <c r="AB390" s="177">
        <f t="shared" si="132"/>
        <v>31.715427862149536</v>
      </c>
      <c r="AC390" s="177">
        <f t="shared" si="132"/>
        <v>31.715427862149536</v>
      </c>
      <c r="AD390" s="177">
        <f t="shared" si="132"/>
        <v>31.210757593457931</v>
      </c>
      <c r="AE390" s="177">
        <f t="shared" si="132"/>
        <v>2.4153749999999903</v>
      </c>
      <c r="AF390" s="177">
        <f t="shared" si="132"/>
        <v>0</v>
      </c>
      <c r="AG390" s="177">
        <f t="shared" si="132"/>
        <v>0</v>
      </c>
      <c r="AH390" s="177">
        <f t="shared" si="132"/>
        <v>0</v>
      </c>
      <c r="AI390" s="177">
        <f t="shared" si="132"/>
        <v>0</v>
      </c>
    </row>
    <row r="391" spans="1:35" s="84" customFormat="1" x14ac:dyDescent="0.35">
      <c r="A391" s="4"/>
      <c r="B391" s="4"/>
      <c r="C391" s="80"/>
      <c r="D391" s="81"/>
      <c r="G391" s="147"/>
      <c r="H391" s="147"/>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c r="AH391" s="178"/>
      <c r="AI391" s="178"/>
    </row>
    <row r="392" spans="1:35" s="84" customFormat="1" x14ac:dyDescent="0.35">
      <c r="A392" s="4"/>
      <c r="B392" s="4"/>
      <c r="C392" s="80"/>
      <c r="D392" s="81" t="s">
        <v>642</v>
      </c>
      <c r="G392" s="147"/>
      <c r="H392" s="147"/>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row>
    <row r="393" spans="1:35" s="84" customFormat="1" x14ac:dyDescent="0.35">
      <c r="A393" s="4"/>
      <c r="B393" s="4"/>
      <c r="C393" s="80"/>
      <c r="D393" s="81"/>
      <c r="E393" s="84" t="str">
        <f>E$390</f>
        <v>Supplies and consumables (original)</v>
      </c>
      <c r="F393" s="84" t="str">
        <f>F$390</f>
        <v>M$</v>
      </c>
      <c r="G393" s="147"/>
      <c r="H393" s="147"/>
      <c r="I393" s="177">
        <f>I$390</f>
        <v>570.11653124999998</v>
      </c>
      <c r="J393" s="177"/>
      <c r="K393" s="177">
        <f t="shared" ref="K393:AI393" si="133">K$390</f>
        <v>0</v>
      </c>
      <c r="L393" s="177">
        <f t="shared" si="133"/>
        <v>0</v>
      </c>
      <c r="M393" s="177">
        <f t="shared" si="133"/>
        <v>29.043552862149536</v>
      </c>
      <c r="N393" s="177">
        <f t="shared" si="133"/>
        <v>31.715427862149536</v>
      </c>
      <c r="O393" s="177">
        <f t="shared" si="133"/>
        <v>31.715427862149536</v>
      </c>
      <c r="P393" s="177">
        <f t="shared" si="133"/>
        <v>31.715427862149536</v>
      </c>
      <c r="Q393" s="177">
        <f t="shared" si="133"/>
        <v>31.715427862149536</v>
      </c>
      <c r="R393" s="177">
        <f t="shared" si="133"/>
        <v>31.715427862149536</v>
      </c>
      <c r="S393" s="177">
        <f t="shared" si="133"/>
        <v>31.715427862149536</v>
      </c>
      <c r="T393" s="177">
        <f t="shared" si="133"/>
        <v>31.715427862149536</v>
      </c>
      <c r="U393" s="177">
        <f t="shared" si="133"/>
        <v>31.715427862149536</v>
      </c>
      <c r="V393" s="177">
        <f t="shared" si="133"/>
        <v>31.715427862149536</v>
      </c>
      <c r="W393" s="177">
        <f t="shared" si="133"/>
        <v>31.715427862149536</v>
      </c>
      <c r="X393" s="177">
        <f t="shared" si="133"/>
        <v>31.715427862149536</v>
      </c>
      <c r="Y393" s="177">
        <f t="shared" si="133"/>
        <v>31.715427862149536</v>
      </c>
      <c r="Z393" s="177">
        <f t="shared" si="133"/>
        <v>31.715427862149536</v>
      </c>
      <c r="AA393" s="177">
        <f t="shared" si="133"/>
        <v>31.715427862149536</v>
      </c>
      <c r="AB393" s="177">
        <f t="shared" si="133"/>
        <v>31.715427862149536</v>
      </c>
      <c r="AC393" s="177">
        <f t="shared" si="133"/>
        <v>31.715427862149536</v>
      </c>
      <c r="AD393" s="177">
        <f t="shared" si="133"/>
        <v>31.210757593457931</v>
      </c>
      <c r="AE393" s="177">
        <f t="shared" si="133"/>
        <v>2.4153749999999903</v>
      </c>
      <c r="AF393" s="177">
        <f t="shared" si="133"/>
        <v>0</v>
      </c>
      <c r="AG393" s="177">
        <f t="shared" si="133"/>
        <v>0</v>
      </c>
      <c r="AH393" s="177">
        <f t="shared" si="133"/>
        <v>0</v>
      </c>
      <c r="AI393" s="177">
        <f t="shared" si="133"/>
        <v>0</v>
      </c>
    </row>
    <row r="394" spans="1:35" s="154" customFormat="1" x14ac:dyDescent="0.35">
      <c r="A394" s="15"/>
      <c r="B394" s="15"/>
      <c r="C394" s="152"/>
      <c r="D394" s="153"/>
      <c r="E394" s="154" t="str">
        <f>'T&amp;E'!E$32</f>
        <v>Inflation factor</v>
      </c>
      <c r="F394" s="154" t="str">
        <f>'T&amp;E'!F$32</f>
        <v>index</v>
      </c>
      <c r="G394" s="155"/>
      <c r="H394" s="155"/>
      <c r="I394" s="180"/>
      <c r="J394" s="180"/>
      <c r="K394" s="203">
        <f>'T&amp;E'!K$32</f>
        <v>1</v>
      </c>
      <c r="L394" s="203">
        <f>'T&amp;E'!L$32</f>
        <v>1.02</v>
      </c>
      <c r="M394" s="203">
        <f>'T&amp;E'!M$32</f>
        <v>1.0404</v>
      </c>
      <c r="N394" s="203">
        <f>'T&amp;E'!N$32</f>
        <v>1.0612079999999999</v>
      </c>
      <c r="O394" s="203">
        <f>'T&amp;E'!O$32</f>
        <v>1.08243216</v>
      </c>
      <c r="P394" s="203">
        <f>'T&amp;E'!P$32</f>
        <v>1.1040808032</v>
      </c>
      <c r="Q394" s="203">
        <f>'T&amp;E'!Q$32</f>
        <v>1.1261624192640001</v>
      </c>
      <c r="R394" s="203">
        <f>'T&amp;E'!R$32</f>
        <v>1.1486856676492798</v>
      </c>
      <c r="S394" s="203">
        <f>'T&amp;E'!S$32</f>
        <v>1.1716593810022655</v>
      </c>
      <c r="T394" s="203">
        <f>'T&amp;E'!T$32</f>
        <v>1.1950925686223108</v>
      </c>
      <c r="U394" s="203">
        <f>'T&amp;E'!U$32</f>
        <v>1.2189944199947571</v>
      </c>
      <c r="V394" s="203">
        <f>'T&amp;E'!V$32</f>
        <v>1.243374308394652</v>
      </c>
      <c r="W394" s="203">
        <f>'T&amp;E'!W$32</f>
        <v>1.2682417945625453</v>
      </c>
      <c r="X394" s="203">
        <f>'T&amp;E'!X$32</f>
        <v>1.2936066304537961</v>
      </c>
      <c r="Y394" s="203">
        <f>'T&amp;E'!Y$32</f>
        <v>1.3194787630628722</v>
      </c>
      <c r="Z394" s="203">
        <f>'T&amp;E'!Z$32</f>
        <v>1.3458683383241292</v>
      </c>
      <c r="AA394" s="203">
        <f>'T&amp;E'!AA$32</f>
        <v>1.372785705090612</v>
      </c>
      <c r="AB394" s="203">
        <f>'T&amp;E'!AB$32</f>
        <v>1.4002414191924244</v>
      </c>
      <c r="AC394" s="203">
        <f>'T&amp;E'!AC$32</f>
        <v>1.4282462475762727</v>
      </c>
      <c r="AD394" s="203">
        <f>'T&amp;E'!AD$32</f>
        <v>1.4568111725277981</v>
      </c>
      <c r="AE394" s="203">
        <f>'T&amp;E'!AE$32</f>
        <v>1.4859473959783542</v>
      </c>
      <c r="AF394" s="203">
        <f>'T&amp;E'!AF$32</f>
        <v>1.5156663438979212</v>
      </c>
      <c r="AG394" s="203">
        <f>'T&amp;E'!AG$32</f>
        <v>1.5459796707758797</v>
      </c>
      <c r="AH394" s="203">
        <f>'T&amp;E'!AH$32</f>
        <v>1.576899264191397</v>
      </c>
      <c r="AI394" s="203">
        <f>'T&amp;E'!AI$32</f>
        <v>1.608437249475225</v>
      </c>
    </row>
    <row r="395" spans="1:35" s="84" customFormat="1" x14ac:dyDescent="0.35">
      <c r="A395" s="4"/>
      <c r="B395" s="4"/>
      <c r="C395" s="80"/>
      <c r="D395" s="81"/>
      <c r="E395" s="84" t="s">
        <v>836</v>
      </c>
      <c r="F395" s="84" t="s">
        <v>641</v>
      </c>
      <c r="G395" s="147"/>
      <c r="H395" s="147"/>
      <c r="I395" s="178">
        <f>SUM(K395:AI395)</f>
        <v>706.6104069716921</v>
      </c>
      <c r="J395" s="178"/>
      <c r="K395" s="178">
        <f>K393*K394</f>
        <v>0</v>
      </c>
      <c r="L395" s="178">
        <f t="shared" ref="L395:AI395" si="134">L393*L394</f>
        <v>0</v>
      </c>
      <c r="M395" s="178">
        <f t="shared" si="134"/>
        <v>30.216912397780376</v>
      </c>
      <c r="N395" s="178">
        <f t="shared" si="134"/>
        <v>33.656665770735984</v>
      </c>
      <c r="O395" s="178">
        <f t="shared" si="134"/>
        <v>34.3297990861507</v>
      </c>
      <c r="P395" s="178">
        <f t="shared" si="134"/>
        <v>35.016395067873717</v>
      </c>
      <c r="Q395" s="178">
        <f t="shared" si="134"/>
        <v>35.716722969231192</v>
      </c>
      <c r="R395" s="178">
        <f t="shared" si="134"/>
        <v>36.431057428615809</v>
      </c>
      <c r="S395" s="178">
        <f t="shared" si="134"/>
        <v>37.159678577188131</v>
      </c>
      <c r="T395" s="178">
        <f t="shared" si="134"/>
        <v>37.902872148731895</v>
      </c>
      <c r="U395" s="178">
        <f t="shared" si="134"/>
        <v>38.660929591706534</v>
      </c>
      <c r="V395" s="178">
        <f t="shared" si="134"/>
        <v>39.434148183540657</v>
      </c>
      <c r="W395" s="178">
        <f t="shared" si="134"/>
        <v>40.222831147211473</v>
      </c>
      <c r="X395" s="178">
        <f t="shared" si="134"/>
        <v>41.027287770155702</v>
      </c>
      <c r="Y395" s="178">
        <f t="shared" si="134"/>
        <v>41.847833525558819</v>
      </c>
      <c r="Z395" s="178">
        <f t="shared" si="134"/>
        <v>42.684790196069983</v>
      </c>
      <c r="AA395" s="178">
        <f t="shared" si="134"/>
        <v>43.538485999991394</v>
      </c>
      <c r="AB395" s="178">
        <f t="shared" si="134"/>
        <v>44.409255719991222</v>
      </c>
      <c r="AC395" s="178">
        <f t="shared" si="134"/>
        <v>45.297440834391047</v>
      </c>
      <c r="AD395" s="178">
        <f t="shared" si="134"/>
        <v>45.468180365206329</v>
      </c>
      <c r="AE395" s="178">
        <f t="shared" si="134"/>
        <v>3.5891201915612028</v>
      </c>
      <c r="AF395" s="178">
        <f t="shared" si="134"/>
        <v>0</v>
      </c>
      <c r="AG395" s="178">
        <f t="shared" si="134"/>
        <v>0</v>
      </c>
      <c r="AH395" s="178">
        <f t="shared" si="134"/>
        <v>0</v>
      </c>
      <c r="AI395" s="178">
        <f t="shared" si="134"/>
        <v>0</v>
      </c>
    </row>
    <row r="396" spans="1:35" s="84" customFormat="1" x14ac:dyDescent="0.35">
      <c r="A396" s="4"/>
      <c r="B396" s="4"/>
      <c r="C396" s="80"/>
      <c r="D396" s="81"/>
      <c r="G396" s="147"/>
      <c r="H396" s="147"/>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c r="AH396" s="178"/>
      <c r="AI396" s="178"/>
    </row>
    <row r="397" spans="1:35" s="84" customFormat="1" x14ac:dyDescent="0.35">
      <c r="A397" s="4"/>
      <c r="B397" s="4"/>
      <c r="C397" s="80"/>
      <c r="D397" s="81" t="s">
        <v>331</v>
      </c>
      <c r="G397" s="147"/>
      <c r="H397" s="147"/>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c r="AH397" s="178"/>
      <c r="AI397" s="178"/>
    </row>
    <row r="398" spans="1:35" s="158" customFormat="1" x14ac:dyDescent="0.35">
      <c r="A398" s="11"/>
      <c r="B398" s="11"/>
      <c r="C398" s="156"/>
      <c r="D398" s="157"/>
      <c r="E398" s="158" t="str">
        <f>Inputs!E$139</f>
        <v>Import duty on consumables incentive period (incentive)</v>
      </c>
      <c r="F398" s="158" t="str">
        <f>Inputs!F$139</f>
        <v>years</v>
      </c>
      <c r="G398" s="158">
        <f>Inputs!G$139</f>
        <v>0</v>
      </c>
      <c r="I398" s="194"/>
      <c r="J398" s="194"/>
      <c r="K398" s="194"/>
      <c r="L398" s="194"/>
      <c r="M398" s="194"/>
      <c r="N398" s="194"/>
      <c r="O398" s="194"/>
      <c r="P398" s="194"/>
      <c r="Q398" s="194"/>
      <c r="R398" s="194"/>
      <c r="S398" s="194"/>
      <c r="T398" s="194"/>
      <c r="U398" s="194"/>
      <c r="V398" s="194"/>
      <c r="W398" s="194"/>
      <c r="X398" s="194"/>
      <c r="Y398" s="194"/>
      <c r="Z398" s="194"/>
      <c r="AA398" s="194"/>
      <c r="AB398" s="194"/>
      <c r="AC398" s="194"/>
      <c r="AD398" s="194"/>
      <c r="AE398" s="194"/>
      <c r="AF398" s="194"/>
    </row>
    <row r="399" spans="1:35" s="158" customFormat="1" x14ac:dyDescent="0.35">
      <c r="A399" s="11"/>
      <c r="B399" s="11"/>
      <c r="C399" s="156"/>
      <c r="D399" s="157"/>
      <c r="E399" s="158" t="str">
        <f>'T&amp;E'!E$10</f>
        <v>Project model counter</v>
      </c>
      <c r="F399" s="158" t="str">
        <f>'T&amp;E'!F$10</f>
        <v>year #</v>
      </c>
      <c r="I399" s="194"/>
      <c r="J399" s="194"/>
      <c r="K399" s="158">
        <f>'T&amp;E'!K$10</f>
        <v>1</v>
      </c>
      <c r="L399" s="158">
        <f>'T&amp;E'!L$10</f>
        <v>2</v>
      </c>
      <c r="M399" s="158">
        <f>'T&amp;E'!M$10</f>
        <v>3</v>
      </c>
      <c r="N399" s="158">
        <f>'T&amp;E'!N$10</f>
        <v>4</v>
      </c>
      <c r="O399" s="158">
        <f>'T&amp;E'!O$10</f>
        <v>5</v>
      </c>
      <c r="P399" s="158">
        <f>'T&amp;E'!P$10</f>
        <v>6</v>
      </c>
      <c r="Q399" s="158">
        <f>'T&amp;E'!Q$10</f>
        <v>7</v>
      </c>
      <c r="R399" s="158">
        <f>'T&amp;E'!R$10</f>
        <v>8</v>
      </c>
      <c r="S399" s="158">
        <f>'T&amp;E'!S$10</f>
        <v>9</v>
      </c>
      <c r="T399" s="158">
        <f>'T&amp;E'!T$10</f>
        <v>10</v>
      </c>
      <c r="U399" s="158">
        <f>'T&amp;E'!U$10</f>
        <v>11</v>
      </c>
      <c r="V399" s="158">
        <f>'T&amp;E'!V$10</f>
        <v>12</v>
      </c>
      <c r="W399" s="158">
        <f>'T&amp;E'!W$10</f>
        <v>13</v>
      </c>
      <c r="X399" s="158">
        <f>'T&amp;E'!X$10</f>
        <v>14</v>
      </c>
      <c r="Y399" s="158">
        <f>'T&amp;E'!Y$10</f>
        <v>15</v>
      </c>
      <c r="Z399" s="158">
        <f>'T&amp;E'!Z$10</f>
        <v>16</v>
      </c>
      <c r="AA399" s="158">
        <f>'T&amp;E'!AA$10</f>
        <v>17</v>
      </c>
      <c r="AB399" s="158">
        <f>'T&amp;E'!AB$10</f>
        <v>18</v>
      </c>
      <c r="AC399" s="158">
        <f>'T&amp;E'!AC$10</f>
        <v>19</v>
      </c>
      <c r="AD399" s="158">
        <f>'T&amp;E'!AD$10</f>
        <v>20</v>
      </c>
      <c r="AE399" s="158">
        <f>'T&amp;E'!AE$10</f>
        <v>21</v>
      </c>
      <c r="AF399" s="158">
        <f>'T&amp;E'!AF$10</f>
        <v>22</v>
      </c>
      <c r="AG399" s="158">
        <f>'T&amp;E'!AG$10</f>
        <v>23</v>
      </c>
      <c r="AH399" s="158">
        <f>'T&amp;E'!AH$10</f>
        <v>24</v>
      </c>
      <c r="AI399" s="158">
        <f>'T&amp;E'!AI$10</f>
        <v>25</v>
      </c>
    </row>
    <row r="400" spans="1:35" s="84" customFormat="1" x14ac:dyDescent="0.35">
      <c r="A400" s="4"/>
      <c r="B400" s="4"/>
      <c r="C400" s="80"/>
      <c r="D400" s="81"/>
      <c r="E400" s="84" t="s">
        <v>176</v>
      </c>
      <c r="F400" s="46" t="s">
        <v>43</v>
      </c>
      <c r="G400" s="147"/>
      <c r="H400" s="147"/>
      <c r="I400" s="46">
        <f>SUM(K400:AI400)</f>
        <v>0</v>
      </c>
      <c r="J400" s="46"/>
      <c r="K400" s="46">
        <f t="shared" ref="K400:AI400" si="135">IF($G398&gt;=K399,1,0)</f>
        <v>0</v>
      </c>
      <c r="L400" s="46">
        <f t="shared" si="135"/>
        <v>0</v>
      </c>
      <c r="M400" s="46">
        <f t="shared" si="135"/>
        <v>0</v>
      </c>
      <c r="N400" s="46">
        <f t="shared" si="135"/>
        <v>0</v>
      </c>
      <c r="O400" s="46">
        <f t="shared" si="135"/>
        <v>0</v>
      </c>
      <c r="P400" s="46">
        <f t="shared" si="135"/>
        <v>0</v>
      </c>
      <c r="Q400" s="46">
        <f t="shared" si="135"/>
        <v>0</v>
      </c>
      <c r="R400" s="46">
        <f t="shared" si="135"/>
        <v>0</v>
      </c>
      <c r="S400" s="46">
        <f t="shared" si="135"/>
        <v>0</v>
      </c>
      <c r="T400" s="46">
        <f t="shared" si="135"/>
        <v>0</v>
      </c>
      <c r="U400" s="46">
        <f t="shared" si="135"/>
        <v>0</v>
      </c>
      <c r="V400" s="46">
        <f t="shared" si="135"/>
        <v>0</v>
      </c>
      <c r="W400" s="46">
        <f t="shared" si="135"/>
        <v>0</v>
      </c>
      <c r="X400" s="46">
        <f t="shared" si="135"/>
        <v>0</v>
      </c>
      <c r="Y400" s="46">
        <f t="shared" si="135"/>
        <v>0</v>
      </c>
      <c r="Z400" s="46">
        <f t="shared" si="135"/>
        <v>0</v>
      </c>
      <c r="AA400" s="46">
        <f t="shared" si="135"/>
        <v>0</v>
      </c>
      <c r="AB400" s="46">
        <f t="shared" si="135"/>
        <v>0</v>
      </c>
      <c r="AC400" s="46">
        <f t="shared" si="135"/>
        <v>0</v>
      </c>
      <c r="AD400" s="46">
        <f t="shared" si="135"/>
        <v>0</v>
      </c>
      <c r="AE400" s="46">
        <f t="shared" si="135"/>
        <v>0</v>
      </c>
      <c r="AF400" s="46">
        <f t="shared" si="135"/>
        <v>0</v>
      </c>
      <c r="AG400" s="46">
        <f t="shared" si="135"/>
        <v>0</v>
      </c>
      <c r="AH400" s="46">
        <f t="shared" si="135"/>
        <v>0</v>
      </c>
      <c r="AI400" s="46">
        <f t="shared" si="135"/>
        <v>0</v>
      </c>
    </row>
    <row r="401" spans="1:35" s="84" customFormat="1" x14ac:dyDescent="0.35">
      <c r="A401" s="4"/>
      <c r="B401" s="4"/>
      <c r="C401" s="80"/>
      <c r="D401" s="81"/>
      <c r="G401" s="147"/>
      <c r="H401" s="147"/>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c r="AH401" s="178"/>
      <c r="AI401" s="178"/>
    </row>
    <row r="402" spans="1:35" s="84" customFormat="1" x14ac:dyDescent="0.35">
      <c r="A402" s="4"/>
      <c r="B402" s="4"/>
      <c r="C402" s="80"/>
      <c r="D402" s="81" t="s">
        <v>332</v>
      </c>
      <c r="G402" s="147"/>
      <c r="H402" s="147"/>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c r="AH402" s="178"/>
      <c r="AI402" s="178"/>
    </row>
    <row r="403" spans="1:35" s="84" customFormat="1" x14ac:dyDescent="0.35">
      <c r="A403" s="4"/>
      <c r="B403" s="4"/>
      <c r="C403" s="80"/>
      <c r="D403" s="81"/>
      <c r="E403" s="84" t="str">
        <f>E$400</f>
        <v>Import duty on consumables incentive period flag (incentive)</v>
      </c>
      <c r="F403" s="84" t="str">
        <f>F$400</f>
        <v>flag</v>
      </c>
      <c r="G403" s="147"/>
      <c r="H403" s="147"/>
      <c r="I403" s="84">
        <f>I$400</f>
        <v>0</v>
      </c>
      <c r="J403" s="178"/>
      <c r="K403" s="84">
        <f t="shared" ref="K403:AI403" si="136">K$400</f>
        <v>0</v>
      </c>
      <c r="L403" s="84">
        <f t="shared" si="136"/>
        <v>0</v>
      </c>
      <c r="M403" s="84">
        <f t="shared" si="136"/>
        <v>0</v>
      </c>
      <c r="N403" s="84">
        <f t="shared" si="136"/>
        <v>0</v>
      </c>
      <c r="O403" s="84">
        <f t="shared" si="136"/>
        <v>0</v>
      </c>
      <c r="P403" s="84">
        <f t="shared" si="136"/>
        <v>0</v>
      </c>
      <c r="Q403" s="84">
        <f t="shared" si="136"/>
        <v>0</v>
      </c>
      <c r="R403" s="84">
        <f t="shared" si="136"/>
        <v>0</v>
      </c>
      <c r="S403" s="84">
        <f t="shared" si="136"/>
        <v>0</v>
      </c>
      <c r="T403" s="84">
        <f t="shared" si="136"/>
        <v>0</v>
      </c>
      <c r="U403" s="84">
        <f t="shared" si="136"/>
        <v>0</v>
      </c>
      <c r="V403" s="84">
        <f t="shared" si="136"/>
        <v>0</v>
      </c>
      <c r="W403" s="84">
        <f t="shared" si="136"/>
        <v>0</v>
      </c>
      <c r="X403" s="84">
        <f t="shared" si="136"/>
        <v>0</v>
      </c>
      <c r="Y403" s="84">
        <f t="shared" si="136"/>
        <v>0</v>
      </c>
      <c r="Z403" s="84">
        <f t="shared" si="136"/>
        <v>0</v>
      </c>
      <c r="AA403" s="84">
        <f t="shared" si="136"/>
        <v>0</v>
      </c>
      <c r="AB403" s="84">
        <f t="shared" si="136"/>
        <v>0</v>
      </c>
      <c r="AC403" s="84">
        <f t="shared" si="136"/>
        <v>0</v>
      </c>
      <c r="AD403" s="84">
        <f t="shared" si="136"/>
        <v>0</v>
      </c>
      <c r="AE403" s="84">
        <f t="shared" si="136"/>
        <v>0</v>
      </c>
      <c r="AF403" s="84">
        <f t="shared" si="136"/>
        <v>0</v>
      </c>
      <c r="AG403" s="84">
        <f t="shared" si="136"/>
        <v>0</v>
      </c>
      <c r="AH403" s="84">
        <f t="shared" si="136"/>
        <v>0</v>
      </c>
      <c r="AI403" s="84">
        <f t="shared" si="136"/>
        <v>0</v>
      </c>
    </row>
    <row r="404" spans="1:35" s="84" customFormat="1" x14ac:dyDescent="0.35">
      <c r="A404" s="4"/>
      <c r="B404" s="4"/>
      <c r="C404" s="80"/>
      <c r="D404" s="81"/>
      <c r="E404" s="84" t="s">
        <v>205</v>
      </c>
      <c r="F404" s="46" t="s">
        <v>43</v>
      </c>
      <c r="G404" s="147"/>
      <c r="H404" s="147"/>
      <c r="I404" s="84">
        <f>SUM(K404:AI404)</f>
        <v>25</v>
      </c>
      <c r="K404" s="84">
        <f>IF(K403=1,0,1)</f>
        <v>1</v>
      </c>
      <c r="L404" s="84">
        <f t="shared" ref="L404:AI404" si="137">IF(L403=1,0,1)</f>
        <v>1</v>
      </c>
      <c r="M404" s="84">
        <f t="shared" si="137"/>
        <v>1</v>
      </c>
      <c r="N404" s="84">
        <f t="shared" si="137"/>
        <v>1</v>
      </c>
      <c r="O404" s="84">
        <f t="shared" si="137"/>
        <v>1</v>
      </c>
      <c r="P404" s="84">
        <f t="shared" si="137"/>
        <v>1</v>
      </c>
      <c r="Q404" s="84">
        <f t="shared" si="137"/>
        <v>1</v>
      </c>
      <c r="R404" s="84">
        <f t="shared" si="137"/>
        <v>1</v>
      </c>
      <c r="S404" s="84">
        <f t="shared" si="137"/>
        <v>1</v>
      </c>
      <c r="T404" s="84">
        <f t="shared" si="137"/>
        <v>1</v>
      </c>
      <c r="U404" s="84">
        <f t="shared" si="137"/>
        <v>1</v>
      </c>
      <c r="V404" s="84">
        <f t="shared" si="137"/>
        <v>1</v>
      </c>
      <c r="W404" s="84">
        <f t="shared" si="137"/>
        <v>1</v>
      </c>
      <c r="X404" s="84">
        <f t="shared" si="137"/>
        <v>1</v>
      </c>
      <c r="Y404" s="84">
        <f t="shared" si="137"/>
        <v>1</v>
      </c>
      <c r="Z404" s="84">
        <f t="shared" si="137"/>
        <v>1</v>
      </c>
      <c r="AA404" s="84">
        <f t="shared" si="137"/>
        <v>1</v>
      </c>
      <c r="AB404" s="84">
        <f t="shared" si="137"/>
        <v>1</v>
      </c>
      <c r="AC404" s="84">
        <f t="shared" si="137"/>
        <v>1</v>
      </c>
      <c r="AD404" s="84">
        <f t="shared" si="137"/>
        <v>1</v>
      </c>
      <c r="AE404" s="84">
        <f t="shared" si="137"/>
        <v>1</v>
      </c>
      <c r="AF404" s="84">
        <f t="shared" si="137"/>
        <v>1</v>
      </c>
      <c r="AG404" s="84">
        <f t="shared" si="137"/>
        <v>1</v>
      </c>
      <c r="AH404" s="84">
        <f t="shared" si="137"/>
        <v>1</v>
      </c>
      <c r="AI404" s="84">
        <f t="shared" si="137"/>
        <v>1</v>
      </c>
    </row>
    <row r="405" spans="1:35" s="84" customFormat="1" x14ac:dyDescent="0.35">
      <c r="A405" s="4"/>
      <c r="B405" s="4"/>
      <c r="C405" s="80"/>
      <c r="D405" s="81"/>
      <c r="G405" s="147"/>
      <c r="H405" s="147"/>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c r="AH405" s="178"/>
      <c r="AI405" s="178"/>
    </row>
    <row r="406" spans="1:35" x14ac:dyDescent="0.35">
      <c r="D406" s="87" t="s">
        <v>644</v>
      </c>
    </row>
    <row r="407" spans="1:35" x14ac:dyDescent="0.35">
      <c r="E407" s="46" t="str">
        <f>E$395</f>
        <v>Supplies and consumables in nominal terms (original)</v>
      </c>
      <c r="F407" s="46" t="str">
        <f>F$395</f>
        <v>M$, nominal</v>
      </c>
      <c r="I407" s="178">
        <f>I$395</f>
        <v>706.6104069716921</v>
      </c>
      <c r="J407" s="178"/>
      <c r="K407" s="178">
        <f t="shared" ref="K407:AI407" si="138">K$395</f>
        <v>0</v>
      </c>
      <c r="L407" s="178">
        <f t="shared" si="138"/>
        <v>0</v>
      </c>
      <c r="M407" s="178">
        <f t="shared" si="138"/>
        <v>30.216912397780376</v>
      </c>
      <c r="N407" s="178">
        <f t="shared" si="138"/>
        <v>33.656665770735984</v>
      </c>
      <c r="O407" s="178">
        <f t="shared" si="138"/>
        <v>34.3297990861507</v>
      </c>
      <c r="P407" s="178">
        <f t="shared" si="138"/>
        <v>35.016395067873717</v>
      </c>
      <c r="Q407" s="178">
        <f t="shared" si="138"/>
        <v>35.716722969231192</v>
      </c>
      <c r="R407" s="178">
        <f t="shared" si="138"/>
        <v>36.431057428615809</v>
      </c>
      <c r="S407" s="178">
        <f t="shared" si="138"/>
        <v>37.159678577188131</v>
      </c>
      <c r="T407" s="178">
        <f t="shared" si="138"/>
        <v>37.902872148731895</v>
      </c>
      <c r="U407" s="178">
        <f t="shared" si="138"/>
        <v>38.660929591706534</v>
      </c>
      <c r="V407" s="178">
        <f t="shared" si="138"/>
        <v>39.434148183540657</v>
      </c>
      <c r="W407" s="178">
        <f t="shared" si="138"/>
        <v>40.222831147211473</v>
      </c>
      <c r="X407" s="178">
        <f t="shared" si="138"/>
        <v>41.027287770155702</v>
      </c>
      <c r="Y407" s="178">
        <f t="shared" si="138"/>
        <v>41.847833525558819</v>
      </c>
      <c r="Z407" s="178">
        <f t="shared" si="138"/>
        <v>42.684790196069983</v>
      </c>
      <c r="AA407" s="178">
        <f t="shared" si="138"/>
        <v>43.538485999991394</v>
      </c>
      <c r="AB407" s="178">
        <f t="shared" si="138"/>
        <v>44.409255719991222</v>
      </c>
      <c r="AC407" s="178">
        <f t="shared" si="138"/>
        <v>45.297440834391047</v>
      </c>
      <c r="AD407" s="178">
        <f t="shared" si="138"/>
        <v>45.468180365206329</v>
      </c>
      <c r="AE407" s="178">
        <f t="shared" si="138"/>
        <v>3.5891201915612028</v>
      </c>
      <c r="AF407" s="178">
        <f t="shared" si="138"/>
        <v>0</v>
      </c>
      <c r="AG407" s="178">
        <f t="shared" si="138"/>
        <v>0</v>
      </c>
      <c r="AH407" s="178">
        <f t="shared" si="138"/>
        <v>0</v>
      </c>
      <c r="AI407" s="178">
        <f t="shared" si="138"/>
        <v>0</v>
      </c>
    </row>
    <row r="408" spans="1:35" s="154" customFormat="1" x14ac:dyDescent="0.35">
      <c r="A408" s="15"/>
      <c r="B408" s="15"/>
      <c r="C408" s="152"/>
      <c r="D408" s="153"/>
      <c r="E408" s="154" t="str">
        <f>Inputs!E$138</f>
        <v>Import duty on consumables incentive rate (incentive)</v>
      </c>
      <c r="F408" s="154" t="str">
        <f>Inputs!F$138</f>
        <v>%</v>
      </c>
      <c r="G408" s="169">
        <f>Inputs!G$138</f>
        <v>0</v>
      </c>
      <c r="H408" s="155"/>
      <c r="I408" s="180"/>
      <c r="J408" s="180"/>
      <c r="K408" s="180"/>
      <c r="L408" s="180"/>
      <c r="M408" s="180"/>
      <c r="N408" s="180"/>
      <c r="O408" s="180"/>
      <c r="P408" s="180"/>
      <c r="Q408" s="180"/>
      <c r="R408" s="180"/>
      <c r="S408" s="180"/>
      <c r="T408" s="180"/>
      <c r="U408" s="180"/>
      <c r="V408" s="180"/>
      <c r="W408" s="180"/>
      <c r="X408" s="180"/>
      <c r="Y408" s="180"/>
      <c r="Z408" s="180"/>
      <c r="AA408" s="180"/>
      <c r="AB408" s="180"/>
      <c r="AC408" s="180"/>
      <c r="AD408" s="180"/>
      <c r="AE408" s="180"/>
      <c r="AF408" s="180"/>
      <c r="AG408" s="180"/>
      <c r="AH408" s="180"/>
      <c r="AI408" s="180"/>
    </row>
    <row r="409" spans="1:35" s="84" customFormat="1" x14ac:dyDescent="0.35">
      <c r="A409" s="4"/>
      <c r="B409" s="4"/>
      <c r="C409" s="80"/>
      <c r="D409" s="81"/>
      <c r="E409" s="84" t="str">
        <f>E$400</f>
        <v>Import duty on consumables incentive period flag (incentive)</v>
      </c>
      <c r="F409" s="84" t="str">
        <f>F$400</f>
        <v>flag</v>
      </c>
      <c r="G409" s="147"/>
      <c r="H409" s="147"/>
      <c r="I409" s="84">
        <f>I$400</f>
        <v>0</v>
      </c>
      <c r="J409" s="178"/>
      <c r="K409" s="84">
        <f t="shared" ref="K409:AI409" si="139">K$400</f>
        <v>0</v>
      </c>
      <c r="L409" s="84">
        <f t="shared" si="139"/>
        <v>0</v>
      </c>
      <c r="M409" s="84">
        <f t="shared" si="139"/>
        <v>0</v>
      </c>
      <c r="N409" s="84">
        <f t="shared" si="139"/>
        <v>0</v>
      </c>
      <c r="O409" s="84">
        <f t="shared" si="139"/>
        <v>0</v>
      </c>
      <c r="P409" s="84">
        <f t="shared" si="139"/>
        <v>0</v>
      </c>
      <c r="Q409" s="84">
        <f t="shared" si="139"/>
        <v>0</v>
      </c>
      <c r="R409" s="84">
        <f t="shared" si="139"/>
        <v>0</v>
      </c>
      <c r="S409" s="84">
        <f t="shared" si="139"/>
        <v>0</v>
      </c>
      <c r="T409" s="84">
        <f t="shared" si="139"/>
        <v>0</v>
      </c>
      <c r="U409" s="84">
        <f t="shared" si="139"/>
        <v>0</v>
      </c>
      <c r="V409" s="84">
        <f t="shared" si="139"/>
        <v>0</v>
      </c>
      <c r="W409" s="84">
        <f t="shared" si="139"/>
        <v>0</v>
      </c>
      <c r="X409" s="84">
        <f t="shared" si="139"/>
        <v>0</v>
      </c>
      <c r="Y409" s="84">
        <f t="shared" si="139"/>
        <v>0</v>
      </c>
      <c r="Z409" s="84">
        <f t="shared" si="139"/>
        <v>0</v>
      </c>
      <c r="AA409" s="84">
        <f t="shared" si="139"/>
        <v>0</v>
      </c>
      <c r="AB409" s="84">
        <f t="shared" si="139"/>
        <v>0</v>
      </c>
      <c r="AC409" s="84">
        <f t="shared" si="139"/>
        <v>0</v>
      </c>
      <c r="AD409" s="84">
        <f t="shared" si="139"/>
        <v>0</v>
      </c>
      <c r="AE409" s="84">
        <f t="shared" si="139"/>
        <v>0</v>
      </c>
      <c r="AF409" s="84">
        <f t="shared" si="139"/>
        <v>0</v>
      </c>
      <c r="AG409" s="84">
        <f t="shared" si="139"/>
        <v>0</v>
      </c>
      <c r="AH409" s="84">
        <f t="shared" si="139"/>
        <v>0</v>
      </c>
      <c r="AI409" s="84">
        <f t="shared" si="139"/>
        <v>0</v>
      </c>
    </row>
    <row r="410" spans="1:35" s="154" customFormat="1" x14ac:dyDescent="0.35">
      <c r="A410" s="15"/>
      <c r="B410" s="15"/>
      <c r="C410" s="152"/>
      <c r="D410" s="153"/>
      <c r="E410" s="154" t="str">
        <f>Inputs!E$137</f>
        <v>Import duty on consumables standard effective rate (incentive)</v>
      </c>
      <c r="F410" s="154" t="str">
        <f>Inputs!F$137</f>
        <v>%</v>
      </c>
      <c r="G410" s="169">
        <f>Inputs!G$137</f>
        <v>0.1</v>
      </c>
      <c r="H410" s="155"/>
      <c r="I410" s="180"/>
      <c r="J410" s="180"/>
      <c r="K410" s="180"/>
      <c r="L410" s="180"/>
      <c r="M410" s="180"/>
      <c r="N410" s="180"/>
      <c r="O410" s="180"/>
      <c r="P410" s="180"/>
      <c r="Q410" s="180"/>
      <c r="R410" s="180"/>
      <c r="S410" s="180"/>
      <c r="T410" s="180"/>
      <c r="U410" s="180"/>
      <c r="V410" s="180"/>
      <c r="W410" s="180"/>
      <c r="X410" s="180"/>
      <c r="Y410" s="180"/>
      <c r="Z410" s="180"/>
      <c r="AA410" s="180"/>
      <c r="AB410" s="180"/>
      <c r="AC410" s="180"/>
      <c r="AD410" s="180"/>
      <c r="AE410" s="180"/>
      <c r="AF410" s="180"/>
      <c r="AG410" s="180"/>
      <c r="AH410" s="180"/>
      <c r="AI410" s="180"/>
    </row>
    <row r="411" spans="1:35" x14ac:dyDescent="0.35">
      <c r="E411" s="46" t="str">
        <f>E$404</f>
        <v>Import duty on consumables standard period flag (incentive)</v>
      </c>
      <c r="F411" s="46" t="str">
        <f>F$404</f>
        <v>flag</v>
      </c>
      <c r="I411" s="46">
        <f>I$404</f>
        <v>25</v>
      </c>
      <c r="K411" s="46">
        <f t="shared" ref="K411:AI411" si="140">K$404</f>
        <v>1</v>
      </c>
      <c r="L411" s="46">
        <f t="shared" si="140"/>
        <v>1</v>
      </c>
      <c r="M411" s="46">
        <f t="shared" si="140"/>
        <v>1</v>
      </c>
      <c r="N411" s="46">
        <f t="shared" si="140"/>
        <v>1</v>
      </c>
      <c r="O411" s="46">
        <f t="shared" si="140"/>
        <v>1</v>
      </c>
      <c r="P411" s="46">
        <f t="shared" si="140"/>
        <v>1</v>
      </c>
      <c r="Q411" s="46">
        <f t="shared" si="140"/>
        <v>1</v>
      </c>
      <c r="R411" s="46">
        <f t="shared" si="140"/>
        <v>1</v>
      </c>
      <c r="S411" s="46">
        <f t="shared" si="140"/>
        <v>1</v>
      </c>
      <c r="T411" s="46">
        <f t="shared" si="140"/>
        <v>1</v>
      </c>
      <c r="U411" s="46">
        <f t="shared" si="140"/>
        <v>1</v>
      </c>
      <c r="V411" s="46">
        <f t="shared" si="140"/>
        <v>1</v>
      </c>
      <c r="W411" s="46">
        <f t="shared" si="140"/>
        <v>1</v>
      </c>
      <c r="X411" s="46">
        <f t="shared" si="140"/>
        <v>1</v>
      </c>
      <c r="Y411" s="46">
        <f t="shared" si="140"/>
        <v>1</v>
      </c>
      <c r="Z411" s="46">
        <f t="shared" si="140"/>
        <v>1</v>
      </c>
      <c r="AA411" s="46">
        <f t="shared" si="140"/>
        <v>1</v>
      </c>
      <c r="AB411" s="46">
        <f t="shared" si="140"/>
        <v>1</v>
      </c>
      <c r="AC411" s="46">
        <f t="shared" si="140"/>
        <v>1</v>
      </c>
      <c r="AD411" s="46">
        <f t="shared" si="140"/>
        <v>1</v>
      </c>
      <c r="AE411" s="46">
        <f t="shared" si="140"/>
        <v>1</v>
      </c>
      <c r="AF411" s="46">
        <f t="shared" si="140"/>
        <v>1</v>
      </c>
      <c r="AG411" s="46">
        <f t="shared" si="140"/>
        <v>1</v>
      </c>
      <c r="AH411" s="46">
        <f t="shared" si="140"/>
        <v>1</v>
      </c>
      <c r="AI411" s="46">
        <f t="shared" si="140"/>
        <v>1</v>
      </c>
    </row>
    <row r="412" spans="1:35" s="84" customFormat="1" x14ac:dyDescent="0.35">
      <c r="A412" s="4"/>
      <c r="B412" s="4"/>
      <c r="C412" s="80"/>
      <c r="D412" s="81"/>
      <c r="E412" s="84" t="s">
        <v>837</v>
      </c>
      <c r="F412" s="84" t="s">
        <v>641</v>
      </c>
      <c r="G412" s="147"/>
      <c r="H412" s="147"/>
      <c r="I412" s="178">
        <f>SUM(K412:AI412)</f>
        <v>70.661040697169227</v>
      </c>
      <c r="J412" s="178"/>
      <c r="K412" s="178">
        <f>(K407*$G408*K409)+(K407*$G410*K411)</f>
        <v>0</v>
      </c>
      <c r="L412" s="178">
        <f t="shared" ref="L412:AI412" si="141">(L407*$G408*L409)+(L407*$G410*L411)</f>
        <v>0</v>
      </c>
      <c r="M412" s="178">
        <f t="shared" si="141"/>
        <v>3.021691239778038</v>
      </c>
      <c r="N412" s="178">
        <f t="shared" si="141"/>
        <v>3.3656665770735987</v>
      </c>
      <c r="O412" s="178">
        <f t="shared" si="141"/>
        <v>3.4329799086150703</v>
      </c>
      <c r="P412" s="178">
        <f t="shared" si="141"/>
        <v>3.501639506787372</v>
      </c>
      <c r="Q412" s="178">
        <f t="shared" si="141"/>
        <v>3.5716722969231194</v>
      </c>
      <c r="R412" s="178">
        <f t="shared" si="141"/>
        <v>3.643105742861581</v>
      </c>
      <c r="S412" s="178">
        <f t="shared" si="141"/>
        <v>3.7159678577188133</v>
      </c>
      <c r="T412" s="178">
        <f t="shared" si="141"/>
        <v>3.7902872148731896</v>
      </c>
      <c r="U412" s="178">
        <f t="shared" si="141"/>
        <v>3.8660929591706537</v>
      </c>
      <c r="V412" s="178">
        <f t="shared" si="141"/>
        <v>3.943414818354066</v>
      </c>
      <c r="W412" s="178">
        <f t="shared" si="141"/>
        <v>4.0222831147211471</v>
      </c>
      <c r="X412" s="178">
        <f t="shared" si="141"/>
        <v>4.10272877701557</v>
      </c>
      <c r="Y412" s="178">
        <f t="shared" si="141"/>
        <v>4.1847833525558817</v>
      </c>
      <c r="Z412" s="178">
        <f t="shared" si="141"/>
        <v>4.2684790196069988</v>
      </c>
      <c r="AA412" s="178">
        <f t="shared" si="141"/>
        <v>4.3538485999991394</v>
      </c>
      <c r="AB412" s="178">
        <f t="shared" si="141"/>
        <v>4.4409255719991227</v>
      </c>
      <c r="AC412" s="178">
        <f t="shared" si="141"/>
        <v>4.5297440834391045</v>
      </c>
      <c r="AD412" s="178">
        <f t="shared" si="141"/>
        <v>4.5468180365206328</v>
      </c>
      <c r="AE412" s="178">
        <f t="shared" si="141"/>
        <v>0.35891201915612031</v>
      </c>
      <c r="AF412" s="178">
        <f t="shared" si="141"/>
        <v>0</v>
      </c>
      <c r="AG412" s="178">
        <f t="shared" si="141"/>
        <v>0</v>
      </c>
      <c r="AH412" s="178">
        <f t="shared" si="141"/>
        <v>0</v>
      </c>
      <c r="AI412" s="178">
        <f t="shared" si="141"/>
        <v>0</v>
      </c>
    </row>
    <row r="413" spans="1:35" s="84" customFormat="1" x14ac:dyDescent="0.35">
      <c r="A413" s="4"/>
      <c r="B413" s="4"/>
      <c r="C413" s="80"/>
      <c r="D413" s="81"/>
      <c r="G413" s="147"/>
      <c r="H413" s="147"/>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c r="AH413" s="178"/>
      <c r="AI413" s="178"/>
    </row>
    <row r="414" spans="1:35" s="84" customFormat="1" x14ac:dyDescent="0.35">
      <c r="A414" s="4"/>
      <c r="B414" s="4"/>
      <c r="C414" s="80"/>
      <c r="D414" s="81" t="s">
        <v>39</v>
      </c>
      <c r="G414" s="147"/>
      <c r="H414" s="147"/>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c r="AH414" s="178"/>
      <c r="AI414" s="178"/>
    </row>
    <row r="415" spans="1:35" s="84" customFormat="1" x14ac:dyDescent="0.35">
      <c r="A415" s="4"/>
      <c r="B415" s="4"/>
      <c r="C415" s="80"/>
      <c r="D415" s="81"/>
      <c r="E415" s="84" t="str">
        <f>E$412</f>
        <v>Import duties on consumables in nominal terms (incentive)</v>
      </c>
      <c r="F415" s="84" t="str">
        <f>F$412</f>
        <v>M$, nominal</v>
      </c>
      <c r="G415" s="147"/>
      <c r="H415" s="147"/>
      <c r="I415" s="178">
        <f>I$412</f>
        <v>70.661040697169227</v>
      </c>
      <c r="J415" s="178"/>
      <c r="K415" s="178">
        <f t="shared" ref="K415:AI415" si="142">K$412</f>
        <v>0</v>
      </c>
      <c r="L415" s="178">
        <f t="shared" si="142"/>
        <v>0</v>
      </c>
      <c r="M415" s="178">
        <f t="shared" si="142"/>
        <v>3.021691239778038</v>
      </c>
      <c r="N415" s="178">
        <f t="shared" si="142"/>
        <v>3.3656665770735987</v>
      </c>
      <c r="O415" s="178">
        <f t="shared" si="142"/>
        <v>3.4329799086150703</v>
      </c>
      <c r="P415" s="178">
        <f t="shared" si="142"/>
        <v>3.501639506787372</v>
      </c>
      <c r="Q415" s="178">
        <f t="shared" si="142"/>
        <v>3.5716722969231194</v>
      </c>
      <c r="R415" s="178">
        <f t="shared" si="142"/>
        <v>3.643105742861581</v>
      </c>
      <c r="S415" s="178">
        <f t="shared" si="142"/>
        <v>3.7159678577188133</v>
      </c>
      <c r="T415" s="178">
        <f t="shared" si="142"/>
        <v>3.7902872148731896</v>
      </c>
      <c r="U415" s="178">
        <f t="shared" si="142"/>
        <v>3.8660929591706537</v>
      </c>
      <c r="V415" s="178">
        <f t="shared" si="142"/>
        <v>3.943414818354066</v>
      </c>
      <c r="W415" s="178">
        <f t="shared" si="142"/>
        <v>4.0222831147211471</v>
      </c>
      <c r="X415" s="178">
        <f t="shared" si="142"/>
        <v>4.10272877701557</v>
      </c>
      <c r="Y415" s="178">
        <f t="shared" si="142"/>
        <v>4.1847833525558817</v>
      </c>
      <c r="Z415" s="178">
        <f t="shared" si="142"/>
        <v>4.2684790196069988</v>
      </c>
      <c r="AA415" s="178">
        <f t="shared" si="142"/>
        <v>4.3538485999991394</v>
      </c>
      <c r="AB415" s="178">
        <f t="shared" si="142"/>
        <v>4.4409255719991227</v>
      </c>
      <c r="AC415" s="178">
        <f t="shared" si="142"/>
        <v>4.5297440834391045</v>
      </c>
      <c r="AD415" s="178">
        <f t="shared" si="142"/>
        <v>4.5468180365206328</v>
      </c>
      <c r="AE415" s="178">
        <f t="shared" si="142"/>
        <v>0.35891201915612031</v>
      </c>
      <c r="AF415" s="178">
        <f t="shared" si="142"/>
        <v>0</v>
      </c>
      <c r="AG415" s="178">
        <f t="shared" si="142"/>
        <v>0</v>
      </c>
      <c r="AH415" s="178">
        <f t="shared" si="142"/>
        <v>0</v>
      </c>
      <c r="AI415" s="178">
        <f t="shared" si="142"/>
        <v>0</v>
      </c>
    </row>
    <row r="416" spans="1:35" s="154" customFormat="1" x14ac:dyDescent="0.35">
      <c r="A416" s="15"/>
      <c r="B416" s="15"/>
      <c r="C416" s="152"/>
      <c r="D416" s="153"/>
      <c r="E416" s="154" t="str">
        <f>'T&amp;E'!E$32</f>
        <v>Inflation factor</v>
      </c>
      <c r="F416" s="154" t="str">
        <f>'T&amp;E'!F$32</f>
        <v>index</v>
      </c>
      <c r="G416" s="155"/>
      <c r="H416" s="155"/>
      <c r="I416" s="180"/>
      <c r="J416" s="180"/>
      <c r="K416" s="203">
        <f>'T&amp;E'!K$32</f>
        <v>1</v>
      </c>
      <c r="L416" s="203">
        <f>'T&amp;E'!L$32</f>
        <v>1.02</v>
      </c>
      <c r="M416" s="203">
        <f>'T&amp;E'!M$32</f>
        <v>1.0404</v>
      </c>
      <c r="N416" s="203">
        <f>'T&amp;E'!N$32</f>
        <v>1.0612079999999999</v>
      </c>
      <c r="O416" s="203">
        <f>'T&amp;E'!O$32</f>
        <v>1.08243216</v>
      </c>
      <c r="P416" s="203">
        <f>'T&amp;E'!P$32</f>
        <v>1.1040808032</v>
      </c>
      <c r="Q416" s="203">
        <f>'T&amp;E'!Q$32</f>
        <v>1.1261624192640001</v>
      </c>
      <c r="R416" s="203">
        <f>'T&amp;E'!R$32</f>
        <v>1.1486856676492798</v>
      </c>
      <c r="S416" s="203">
        <f>'T&amp;E'!S$32</f>
        <v>1.1716593810022655</v>
      </c>
      <c r="T416" s="203">
        <f>'T&amp;E'!T$32</f>
        <v>1.1950925686223108</v>
      </c>
      <c r="U416" s="203">
        <f>'T&amp;E'!U$32</f>
        <v>1.2189944199947571</v>
      </c>
      <c r="V416" s="203">
        <f>'T&amp;E'!V$32</f>
        <v>1.243374308394652</v>
      </c>
      <c r="W416" s="203">
        <f>'T&amp;E'!W$32</f>
        <v>1.2682417945625453</v>
      </c>
      <c r="X416" s="203">
        <f>'T&amp;E'!X$32</f>
        <v>1.2936066304537961</v>
      </c>
      <c r="Y416" s="203">
        <f>'T&amp;E'!Y$32</f>
        <v>1.3194787630628722</v>
      </c>
      <c r="Z416" s="203">
        <f>'T&amp;E'!Z$32</f>
        <v>1.3458683383241292</v>
      </c>
      <c r="AA416" s="203">
        <f>'T&amp;E'!AA$32</f>
        <v>1.372785705090612</v>
      </c>
      <c r="AB416" s="203">
        <f>'T&amp;E'!AB$32</f>
        <v>1.4002414191924244</v>
      </c>
      <c r="AC416" s="203">
        <f>'T&amp;E'!AC$32</f>
        <v>1.4282462475762727</v>
      </c>
      <c r="AD416" s="203">
        <f>'T&amp;E'!AD$32</f>
        <v>1.4568111725277981</v>
      </c>
      <c r="AE416" s="203">
        <f>'T&amp;E'!AE$32</f>
        <v>1.4859473959783542</v>
      </c>
      <c r="AF416" s="203">
        <f>'T&amp;E'!AF$32</f>
        <v>1.5156663438979212</v>
      </c>
      <c r="AG416" s="203">
        <f>'T&amp;E'!AG$32</f>
        <v>1.5459796707758797</v>
      </c>
      <c r="AH416" s="203">
        <f>'T&amp;E'!AH$32</f>
        <v>1.576899264191397</v>
      </c>
      <c r="AI416" s="203">
        <f>'T&amp;E'!AI$32</f>
        <v>1.608437249475225</v>
      </c>
    </row>
    <row r="417" spans="1:35" s="84" customFormat="1" x14ac:dyDescent="0.35">
      <c r="A417" s="4"/>
      <c r="B417" s="4"/>
      <c r="C417" s="80"/>
      <c r="D417" s="81"/>
      <c r="E417" s="84" t="s">
        <v>302</v>
      </c>
      <c r="F417" s="84" t="s">
        <v>88</v>
      </c>
      <c r="G417" s="147"/>
      <c r="H417" s="147"/>
      <c r="I417" s="178">
        <f>SUM(K417:AI417)</f>
        <v>57.011653125000024</v>
      </c>
      <c r="J417" s="178"/>
      <c r="K417" s="178">
        <f>K415/K416</f>
        <v>0</v>
      </c>
      <c r="L417" s="178">
        <f t="shared" ref="L417:AI417" si="143">L415/L416</f>
        <v>0</v>
      </c>
      <c r="M417" s="178">
        <f t="shared" si="143"/>
        <v>2.9043552862149538</v>
      </c>
      <c r="N417" s="178">
        <f t="shared" si="143"/>
        <v>3.1715427862149541</v>
      </c>
      <c r="O417" s="178">
        <f t="shared" si="143"/>
        <v>3.1715427862149537</v>
      </c>
      <c r="P417" s="178">
        <f t="shared" si="143"/>
        <v>3.1715427862149537</v>
      </c>
      <c r="Q417" s="178">
        <f t="shared" si="143"/>
        <v>3.1715427862149537</v>
      </c>
      <c r="R417" s="178">
        <f t="shared" si="143"/>
        <v>3.1715427862149537</v>
      </c>
      <c r="S417" s="178">
        <f t="shared" si="143"/>
        <v>3.1715427862149537</v>
      </c>
      <c r="T417" s="178">
        <f t="shared" si="143"/>
        <v>3.1715427862149537</v>
      </c>
      <c r="U417" s="178">
        <f t="shared" si="143"/>
        <v>3.1715427862149541</v>
      </c>
      <c r="V417" s="178">
        <f t="shared" si="143"/>
        <v>3.1715427862149541</v>
      </c>
      <c r="W417" s="178">
        <f t="shared" si="143"/>
        <v>3.1715427862149532</v>
      </c>
      <c r="X417" s="178">
        <f t="shared" si="143"/>
        <v>3.1715427862149532</v>
      </c>
      <c r="Y417" s="178">
        <f t="shared" si="143"/>
        <v>3.1715427862149532</v>
      </c>
      <c r="Z417" s="178">
        <f t="shared" si="143"/>
        <v>3.1715427862149537</v>
      </c>
      <c r="AA417" s="178">
        <f t="shared" si="143"/>
        <v>3.1715427862149537</v>
      </c>
      <c r="AB417" s="178">
        <f t="shared" si="143"/>
        <v>3.1715427862149537</v>
      </c>
      <c r="AC417" s="178">
        <f t="shared" si="143"/>
        <v>3.1715427862149537</v>
      </c>
      <c r="AD417" s="178">
        <f t="shared" si="143"/>
        <v>3.1210757593457932</v>
      </c>
      <c r="AE417" s="178">
        <f t="shared" si="143"/>
        <v>0.24153749999999904</v>
      </c>
      <c r="AF417" s="178">
        <f t="shared" si="143"/>
        <v>0</v>
      </c>
      <c r="AG417" s="178">
        <f t="shared" si="143"/>
        <v>0</v>
      </c>
      <c r="AH417" s="178">
        <f t="shared" si="143"/>
        <v>0</v>
      </c>
      <c r="AI417" s="178">
        <f t="shared" si="143"/>
        <v>0</v>
      </c>
    </row>
    <row r="418" spans="1:35" s="84" customFormat="1" x14ac:dyDescent="0.35">
      <c r="A418" s="4"/>
      <c r="B418" s="4"/>
      <c r="C418" s="80"/>
      <c r="D418" s="81"/>
      <c r="G418" s="147"/>
      <c r="H418" s="147"/>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c r="AH418" s="178"/>
      <c r="AI418" s="178"/>
    </row>
    <row r="419" spans="1:35" s="84" customFormat="1" x14ac:dyDescent="0.35">
      <c r="A419" s="4"/>
      <c r="B419" s="4"/>
      <c r="C419" s="80" t="s">
        <v>53</v>
      </c>
      <c r="D419" s="81"/>
      <c r="G419" s="147"/>
      <c r="H419" s="147"/>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c r="AH419" s="178"/>
      <c r="AI419" s="178"/>
    </row>
    <row r="420" spans="1:35" s="84" customFormat="1" x14ac:dyDescent="0.35">
      <c r="A420" s="4"/>
      <c r="B420" s="4"/>
      <c r="C420" s="80"/>
      <c r="D420" s="81"/>
      <c r="G420" s="147"/>
      <c r="H420" s="147"/>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c r="AH420" s="178"/>
      <c r="AI420" s="178"/>
    </row>
    <row r="421" spans="1:35" s="84" customFormat="1" x14ac:dyDescent="0.35">
      <c r="A421" s="4"/>
      <c r="B421" s="4"/>
      <c r="C421" s="80"/>
      <c r="D421" s="81" t="s">
        <v>163</v>
      </c>
      <c r="G421" s="147"/>
      <c r="H421" s="147"/>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c r="AH421" s="178"/>
      <c r="AI421" s="178"/>
    </row>
    <row r="422" spans="1:35" s="84" customFormat="1" x14ac:dyDescent="0.35">
      <c r="A422" s="4"/>
      <c r="B422" s="4"/>
      <c r="C422" s="80"/>
      <c r="D422" s="81"/>
      <c r="E422" s="84" t="str">
        <f>E$163</f>
        <v>Equipment purchases and installation (original)</v>
      </c>
      <c r="F422" s="84" t="str">
        <f>F$163</f>
        <v>M$</v>
      </c>
      <c r="G422" s="147"/>
      <c r="H422" s="147"/>
      <c r="I422" s="178">
        <f>I$163</f>
        <v>90</v>
      </c>
      <c r="J422" s="178"/>
      <c r="K422" s="178">
        <f t="shared" ref="K422:AI422" si="144">K$163</f>
        <v>45</v>
      </c>
      <c r="L422" s="178">
        <f t="shared" si="144"/>
        <v>45</v>
      </c>
      <c r="M422" s="178">
        <f t="shared" si="144"/>
        <v>0</v>
      </c>
      <c r="N422" s="178">
        <f t="shared" si="144"/>
        <v>0</v>
      </c>
      <c r="O422" s="178">
        <f t="shared" si="144"/>
        <v>0</v>
      </c>
      <c r="P422" s="178">
        <f t="shared" si="144"/>
        <v>0</v>
      </c>
      <c r="Q422" s="178">
        <f t="shared" si="144"/>
        <v>0</v>
      </c>
      <c r="R422" s="178">
        <f t="shared" si="144"/>
        <v>0</v>
      </c>
      <c r="S422" s="178">
        <f t="shared" si="144"/>
        <v>0</v>
      </c>
      <c r="T422" s="178">
        <f t="shared" si="144"/>
        <v>0</v>
      </c>
      <c r="U422" s="178">
        <f t="shared" si="144"/>
        <v>0</v>
      </c>
      <c r="V422" s="178">
        <f t="shared" si="144"/>
        <v>0</v>
      </c>
      <c r="W422" s="178">
        <f t="shared" si="144"/>
        <v>0</v>
      </c>
      <c r="X422" s="178">
        <f t="shared" si="144"/>
        <v>0</v>
      </c>
      <c r="Y422" s="178">
        <f t="shared" si="144"/>
        <v>0</v>
      </c>
      <c r="Z422" s="178">
        <f t="shared" si="144"/>
        <v>0</v>
      </c>
      <c r="AA422" s="178">
        <f t="shared" si="144"/>
        <v>0</v>
      </c>
      <c r="AB422" s="178">
        <f t="shared" si="144"/>
        <v>0</v>
      </c>
      <c r="AC422" s="178">
        <f t="shared" si="144"/>
        <v>0</v>
      </c>
      <c r="AD422" s="178">
        <f t="shared" si="144"/>
        <v>0</v>
      </c>
      <c r="AE422" s="178">
        <f t="shared" si="144"/>
        <v>0</v>
      </c>
      <c r="AF422" s="178">
        <f t="shared" si="144"/>
        <v>0</v>
      </c>
      <c r="AG422" s="178">
        <f t="shared" si="144"/>
        <v>0</v>
      </c>
      <c r="AH422" s="178">
        <f t="shared" si="144"/>
        <v>0</v>
      </c>
      <c r="AI422" s="178">
        <f t="shared" si="144"/>
        <v>0</v>
      </c>
    </row>
    <row r="423" spans="1:35" s="154" customFormat="1" x14ac:dyDescent="0.35">
      <c r="A423" s="15"/>
      <c r="B423" s="15"/>
      <c r="C423" s="152"/>
      <c r="D423" s="153"/>
      <c r="E423" s="154" t="str">
        <f>Inputs!E$101</f>
        <v>Imported capital (% of equipment purchases and installation)</v>
      </c>
      <c r="F423" s="154" t="str">
        <f>Inputs!F$101</f>
        <v>%</v>
      </c>
      <c r="G423" s="169">
        <f>Inputs!G$101</f>
        <v>0.75</v>
      </c>
      <c r="H423" s="155"/>
      <c r="I423" s="180"/>
      <c r="J423" s="180"/>
      <c r="K423" s="180"/>
      <c r="L423" s="180"/>
      <c r="M423" s="180"/>
      <c r="N423" s="180"/>
      <c r="O423" s="180"/>
      <c r="P423" s="180"/>
      <c r="Q423" s="180"/>
      <c r="R423" s="180"/>
      <c r="S423" s="180"/>
      <c r="T423" s="180"/>
      <c r="U423" s="180"/>
      <c r="V423" s="180"/>
      <c r="W423" s="180"/>
      <c r="X423" s="180"/>
      <c r="Y423" s="180"/>
      <c r="Z423" s="180"/>
      <c r="AA423" s="180"/>
      <c r="AB423" s="180"/>
      <c r="AC423" s="180"/>
      <c r="AD423" s="180"/>
      <c r="AE423" s="180"/>
      <c r="AF423" s="180"/>
      <c r="AG423" s="180"/>
      <c r="AH423" s="180"/>
      <c r="AI423" s="180"/>
    </row>
    <row r="424" spans="1:35" s="84" customFormat="1" x14ac:dyDescent="0.35">
      <c r="A424" s="4"/>
      <c r="B424" s="4"/>
      <c r="C424" s="80"/>
      <c r="D424" s="81"/>
      <c r="E424" s="84" t="s">
        <v>838</v>
      </c>
      <c r="F424" s="84" t="s">
        <v>88</v>
      </c>
      <c r="G424" s="147"/>
      <c r="H424" s="147"/>
      <c r="I424" s="178">
        <f>SUM(K424:AI424)</f>
        <v>67.5</v>
      </c>
      <c r="J424" s="178"/>
      <c r="K424" s="178">
        <f t="shared" ref="K424:AI424" si="145">K422*$G423</f>
        <v>33.75</v>
      </c>
      <c r="L424" s="178">
        <f t="shared" si="145"/>
        <v>33.75</v>
      </c>
      <c r="M424" s="178">
        <f t="shared" si="145"/>
        <v>0</v>
      </c>
      <c r="N424" s="178">
        <f t="shared" si="145"/>
        <v>0</v>
      </c>
      <c r="O424" s="178">
        <f t="shared" si="145"/>
        <v>0</v>
      </c>
      <c r="P424" s="178">
        <f t="shared" si="145"/>
        <v>0</v>
      </c>
      <c r="Q424" s="178">
        <f t="shared" si="145"/>
        <v>0</v>
      </c>
      <c r="R424" s="178">
        <f t="shared" si="145"/>
        <v>0</v>
      </c>
      <c r="S424" s="178">
        <f t="shared" si="145"/>
        <v>0</v>
      </c>
      <c r="T424" s="178">
        <f t="shared" si="145"/>
        <v>0</v>
      </c>
      <c r="U424" s="178">
        <f t="shared" si="145"/>
        <v>0</v>
      </c>
      <c r="V424" s="178">
        <f t="shared" si="145"/>
        <v>0</v>
      </c>
      <c r="W424" s="178">
        <f t="shared" si="145"/>
        <v>0</v>
      </c>
      <c r="X424" s="178">
        <f t="shared" si="145"/>
        <v>0</v>
      </c>
      <c r="Y424" s="178">
        <f t="shared" si="145"/>
        <v>0</v>
      </c>
      <c r="Z424" s="178">
        <f t="shared" si="145"/>
        <v>0</v>
      </c>
      <c r="AA424" s="178">
        <f t="shared" si="145"/>
        <v>0</v>
      </c>
      <c r="AB424" s="178">
        <f t="shared" si="145"/>
        <v>0</v>
      </c>
      <c r="AC424" s="178">
        <f t="shared" si="145"/>
        <v>0</v>
      </c>
      <c r="AD424" s="178">
        <f t="shared" si="145"/>
        <v>0</v>
      </c>
      <c r="AE424" s="178">
        <f t="shared" si="145"/>
        <v>0</v>
      </c>
      <c r="AF424" s="178">
        <f t="shared" si="145"/>
        <v>0</v>
      </c>
      <c r="AG424" s="178">
        <f t="shared" si="145"/>
        <v>0</v>
      </c>
      <c r="AH424" s="178">
        <f t="shared" si="145"/>
        <v>0</v>
      </c>
      <c r="AI424" s="178">
        <f t="shared" si="145"/>
        <v>0</v>
      </c>
    </row>
    <row r="425" spans="1:35" s="84" customFormat="1" x14ac:dyDescent="0.35">
      <c r="A425" s="4"/>
      <c r="B425" s="4"/>
      <c r="C425" s="80"/>
      <c r="D425" s="81"/>
      <c r="G425" s="147"/>
      <c r="H425" s="147"/>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c r="AH425" s="178"/>
      <c r="AI425" s="178"/>
    </row>
    <row r="426" spans="1:35" s="84" customFormat="1" x14ac:dyDescent="0.35">
      <c r="A426" s="4"/>
      <c r="B426" s="4"/>
      <c r="C426" s="80"/>
      <c r="D426" s="81" t="s">
        <v>646</v>
      </c>
      <c r="G426" s="147"/>
      <c r="H426" s="147"/>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c r="AH426" s="178"/>
      <c r="AI426" s="178"/>
    </row>
    <row r="427" spans="1:35" s="84" customFormat="1" x14ac:dyDescent="0.35">
      <c r="A427" s="4"/>
      <c r="B427" s="4"/>
      <c r="C427" s="80"/>
      <c r="D427" s="81"/>
      <c r="E427" s="84" t="str">
        <f>E$424</f>
        <v>Imported equipment (original)</v>
      </c>
      <c r="F427" s="84" t="str">
        <f>F$424</f>
        <v>M$</v>
      </c>
      <c r="G427" s="147"/>
      <c r="H427" s="147"/>
      <c r="I427" s="178">
        <f>I$424</f>
        <v>67.5</v>
      </c>
      <c r="J427" s="178"/>
      <c r="K427" s="178">
        <f t="shared" ref="K427:AI427" si="146">K$424</f>
        <v>33.75</v>
      </c>
      <c r="L427" s="178">
        <f t="shared" si="146"/>
        <v>33.75</v>
      </c>
      <c r="M427" s="178">
        <f t="shared" si="146"/>
        <v>0</v>
      </c>
      <c r="N427" s="178">
        <f t="shared" si="146"/>
        <v>0</v>
      </c>
      <c r="O427" s="178">
        <f t="shared" si="146"/>
        <v>0</v>
      </c>
      <c r="P427" s="178">
        <f t="shared" si="146"/>
        <v>0</v>
      </c>
      <c r="Q427" s="178">
        <f t="shared" si="146"/>
        <v>0</v>
      </c>
      <c r="R427" s="178">
        <f t="shared" si="146"/>
        <v>0</v>
      </c>
      <c r="S427" s="178">
        <f t="shared" si="146"/>
        <v>0</v>
      </c>
      <c r="T427" s="178">
        <f t="shared" si="146"/>
        <v>0</v>
      </c>
      <c r="U427" s="178">
        <f t="shared" si="146"/>
        <v>0</v>
      </c>
      <c r="V427" s="178">
        <f t="shared" si="146"/>
        <v>0</v>
      </c>
      <c r="W427" s="178">
        <f t="shared" si="146"/>
        <v>0</v>
      </c>
      <c r="X427" s="178">
        <f t="shared" si="146"/>
        <v>0</v>
      </c>
      <c r="Y427" s="178">
        <f t="shared" si="146"/>
        <v>0</v>
      </c>
      <c r="Z427" s="178">
        <f t="shared" si="146"/>
        <v>0</v>
      </c>
      <c r="AA427" s="178">
        <f t="shared" si="146"/>
        <v>0</v>
      </c>
      <c r="AB427" s="178">
        <f t="shared" si="146"/>
        <v>0</v>
      </c>
      <c r="AC427" s="178">
        <f t="shared" si="146"/>
        <v>0</v>
      </c>
      <c r="AD427" s="178">
        <f t="shared" si="146"/>
        <v>0</v>
      </c>
      <c r="AE427" s="178">
        <f t="shared" si="146"/>
        <v>0</v>
      </c>
      <c r="AF427" s="178">
        <f t="shared" si="146"/>
        <v>0</v>
      </c>
      <c r="AG427" s="178">
        <f t="shared" si="146"/>
        <v>0</v>
      </c>
      <c r="AH427" s="178">
        <f t="shared" si="146"/>
        <v>0</v>
      </c>
      <c r="AI427" s="178">
        <f t="shared" si="146"/>
        <v>0</v>
      </c>
    </row>
    <row r="428" spans="1:35" s="154" customFormat="1" x14ac:dyDescent="0.35">
      <c r="A428" s="15"/>
      <c r="B428" s="15"/>
      <c r="C428" s="152"/>
      <c r="D428" s="153"/>
      <c r="E428" s="154" t="str">
        <f>'T&amp;E'!E$32</f>
        <v>Inflation factor</v>
      </c>
      <c r="F428" s="154" t="str">
        <f>'T&amp;E'!F$32</f>
        <v>index</v>
      </c>
      <c r="G428" s="155"/>
      <c r="H428" s="155"/>
      <c r="I428" s="180"/>
      <c r="J428" s="180"/>
      <c r="K428" s="203">
        <f>'T&amp;E'!K$32</f>
        <v>1</v>
      </c>
      <c r="L428" s="203">
        <f>'T&amp;E'!L$32</f>
        <v>1.02</v>
      </c>
      <c r="M428" s="203">
        <f>'T&amp;E'!M$32</f>
        <v>1.0404</v>
      </c>
      <c r="N428" s="203">
        <f>'T&amp;E'!N$32</f>
        <v>1.0612079999999999</v>
      </c>
      <c r="O428" s="203">
        <f>'T&amp;E'!O$32</f>
        <v>1.08243216</v>
      </c>
      <c r="P428" s="203">
        <f>'T&amp;E'!P$32</f>
        <v>1.1040808032</v>
      </c>
      <c r="Q428" s="203">
        <f>'T&amp;E'!Q$32</f>
        <v>1.1261624192640001</v>
      </c>
      <c r="R428" s="203">
        <f>'T&amp;E'!R$32</f>
        <v>1.1486856676492798</v>
      </c>
      <c r="S428" s="203">
        <f>'T&amp;E'!S$32</f>
        <v>1.1716593810022655</v>
      </c>
      <c r="T428" s="203">
        <f>'T&amp;E'!T$32</f>
        <v>1.1950925686223108</v>
      </c>
      <c r="U428" s="203">
        <f>'T&amp;E'!U$32</f>
        <v>1.2189944199947571</v>
      </c>
      <c r="V428" s="203">
        <f>'T&amp;E'!V$32</f>
        <v>1.243374308394652</v>
      </c>
      <c r="W428" s="203">
        <f>'T&amp;E'!W$32</f>
        <v>1.2682417945625453</v>
      </c>
      <c r="X428" s="203">
        <f>'T&amp;E'!X$32</f>
        <v>1.2936066304537961</v>
      </c>
      <c r="Y428" s="203">
        <f>'T&amp;E'!Y$32</f>
        <v>1.3194787630628722</v>
      </c>
      <c r="Z428" s="203">
        <f>'T&amp;E'!Z$32</f>
        <v>1.3458683383241292</v>
      </c>
      <c r="AA428" s="203">
        <f>'T&amp;E'!AA$32</f>
        <v>1.372785705090612</v>
      </c>
      <c r="AB428" s="203">
        <f>'T&amp;E'!AB$32</f>
        <v>1.4002414191924244</v>
      </c>
      <c r="AC428" s="203">
        <f>'T&amp;E'!AC$32</f>
        <v>1.4282462475762727</v>
      </c>
      <c r="AD428" s="203">
        <f>'T&amp;E'!AD$32</f>
        <v>1.4568111725277981</v>
      </c>
      <c r="AE428" s="203">
        <f>'T&amp;E'!AE$32</f>
        <v>1.4859473959783542</v>
      </c>
      <c r="AF428" s="203">
        <f>'T&amp;E'!AF$32</f>
        <v>1.5156663438979212</v>
      </c>
      <c r="AG428" s="203">
        <f>'T&amp;E'!AG$32</f>
        <v>1.5459796707758797</v>
      </c>
      <c r="AH428" s="203">
        <f>'T&amp;E'!AH$32</f>
        <v>1.576899264191397</v>
      </c>
      <c r="AI428" s="203">
        <f>'T&amp;E'!AI$32</f>
        <v>1.608437249475225</v>
      </c>
    </row>
    <row r="429" spans="1:35" s="84" customFormat="1" x14ac:dyDescent="0.35">
      <c r="A429" s="4"/>
      <c r="B429" s="4"/>
      <c r="C429" s="80"/>
      <c r="D429" s="81"/>
      <c r="E429" s="84" t="s">
        <v>839</v>
      </c>
      <c r="F429" s="84" t="s">
        <v>641</v>
      </c>
      <c r="G429" s="147"/>
      <c r="H429" s="147"/>
      <c r="I429" s="178">
        <f>SUM(K429:AI429)</f>
        <v>68.174999999999997</v>
      </c>
      <c r="J429" s="178"/>
      <c r="K429" s="178">
        <f>K427*K428</f>
        <v>33.75</v>
      </c>
      <c r="L429" s="178">
        <f t="shared" ref="L429:AI429" si="147">L427*L428</f>
        <v>34.424999999999997</v>
      </c>
      <c r="M429" s="178">
        <f t="shared" si="147"/>
        <v>0</v>
      </c>
      <c r="N429" s="178">
        <f t="shared" si="147"/>
        <v>0</v>
      </c>
      <c r="O429" s="178">
        <f t="shared" si="147"/>
        <v>0</v>
      </c>
      <c r="P429" s="178">
        <f t="shared" si="147"/>
        <v>0</v>
      </c>
      <c r="Q429" s="178">
        <f t="shared" si="147"/>
        <v>0</v>
      </c>
      <c r="R429" s="178">
        <f t="shared" si="147"/>
        <v>0</v>
      </c>
      <c r="S429" s="178">
        <f t="shared" si="147"/>
        <v>0</v>
      </c>
      <c r="T429" s="178">
        <f t="shared" si="147"/>
        <v>0</v>
      </c>
      <c r="U429" s="178">
        <f t="shared" si="147"/>
        <v>0</v>
      </c>
      <c r="V429" s="178">
        <f t="shared" si="147"/>
        <v>0</v>
      </c>
      <c r="W429" s="178">
        <f t="shared" si="147"/>
        <v>0</v>
      </c>
      <c r="X429" s="178">
        <f t="shared" si="147"/>
        <v>0</v>
      </c>
      <c r="Y429" s="178">
        <f t="shared" si="147"/>
        <v>0</v>
      </c>
      <c r="Z429" s="178">
        <f t="shared" si="147"/>
        <v>0</v>
      </c>
      <c r="AA429" s="178">
        <f t="shared" si="147"/>
        <v>0</v>
      </c>
      <c r="AB429" s="178">
        <f t="shared" si="147"/>
        <v>0</v>
      </c>
      <c r="AC429" s="178">
        <f t="shared" si="147"/>
        <v>0</v>
      </c>
      <c r="AD429" s="178">
        <f t="shared" si="147"/>
        <v>0</v>
      </c>
      <c r="AE429" s="178">
        <f t="shared" si="147"/>
        <v>0</v>
      </c>
      <c r="AF429" s="178">
        <f t="shared" si="147"/>
        <v>0</v>
      </c>
      <c r="AG429" s="178">
        <f t="shared" si="147"/>
        <v>0</v>
      </c>
      <c r="AH429" s="178">
        <f t="shared" si="147"/>
        <v>0</v>
      </c>
      <c r="AI429" s="178">
        <f t="shared" si="147"/>
        <v>0</v>
      </c>
    </row>
    <row r="430" spans="1:35" s="84" customFormat="1" x14ac:dyDescent="0.35">
      <c r="A430" s="4"/>
      <c r="B430" s="4"/>
      <c r="C430" s="80"/>
      <c r="D430" s="81"/>
      <c r="G430" s="147"/>
      <c r="H430" s="147"/>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c r="AH430" s="178"/>
      <c r="AI430" s="178"/>
    </row>
    <row r="431" spans="1:35" s="84" customFormat="1" x14ac:dyDescent="0.35">
      <c r="A431" s="4"/>
      <c r="B431" s="4"/>
      <c r="C431" s="80"/>
      <c r="D431" s="81" t="s">
        <v>334</v>
      </c>
      <c r="G431" s="147"/>
      <c r="H431" s="147"/>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c r="AH431" s="178"/>
      <c r="AI431" s="178"/>
    </row>
    <row r="432" spans="1:35" s="158" customFormat="1" x14ac:dyDescent="0.35">
      <c r="A432" s="11"/>
      <c r="B432" s="11"/>
      <c r="C432" s="156"/>
      <c r="D432" s="157"/>
      <c r="E432" s="158" t="str">
        <f>Inputs!E$134</f>
        <v>Import duty on capital incentive period (incentive)</v>
      </c>
      <c r="F432" s="158" t="str">
        <f>Inputs!F$134</f>
        <v>years</v>
      </c>
      <c r="G432" s="158">
        <f>Inputs!G$134</f>
        <v>0</v>
      </c>
      <c r="I432" s="194"/>
      <c r="J432" s="194"/>
      <c r="K432" s="194"/>
      <c r="L432" s="194"/>
      <c r="M432" s="194"/>
      <c r="N432" s="194"/>
      <c r="O432" s="194"/>
      <c r="P432" s="194"/>
      <c r="Q432" s="194"/>
      <c r="R432" s="194"/>
      <c r="S432" s="194"/>
      <c r="T432" s="194"/>
      <c r="U432" s="194"/>
      <c r="V432" s="194"/>
      <c r="W432" s="194"/>
      <c r="X432" s="194"/>
      <c r="Y432" s="194"/>
      <c r="Z432" s="194"/>
      <c r="AA432" s="194"/>
      <c r="AB432" s="194"/>
      <c r="AC432" s="194"/>
      <c r="AD432" s="194"/>
      <c r="AE432" s="194"/>
      <c r="AF432" s="194"/>
    </row>
    <row r="433" spans="1:35" s="158" customFormat="1" x14ac:dyDescent="0.35">
      <c r="A433" s="11"/>
      <c r="B433" s="11"/>
      <c r="C433" s="156"/>
      <c r="D433" s="157"/>
      <c r="E433" s="158" t="str">
        <f>'T&amp;E'!E$10</f>
        <v>Project model counter</v>
      </c>
      <c r="F433" s="158" t="str">
        <f>'T&amp;E'!F$10</f>
        <v>year #</v>
      </c>
      <c r="I433" s="194"/>
      <c r="J433" s="194"/>
      <c r="K433" s="158">
        <f>'T&amp;E'!K$10</f>
        <v>1</v>
      </c>
      <c r="L433" s="158">
        <f>'T&amp;E'!L$10</f>
        <v>2</v>
      </c>
      <c r="M433" s="158">
        <f>'T&amp;E'!M$10</f>
        <v>3</v>
      </c>
      <c r="N433" s="158">
        <f>'T&amp;E'!N$10</f>
        <v>4</v>
      </c>
      <c r="O433" s="158">
        <f>'T&amp;E'!O$10</f>
        <v>5</v>
      </c>
      <c r="P433" s="158">
        <f>'T&amp;E'!P$10</f>
        <v>6</v>
      </c>
      <c r="Q433" s="158">
        <f>'T&amp;E'!Q$10</f>
        <v>7</v>
      </c>
      <c r="R433" s="158">
        <f>'T&amp;E'!R$10</f>
        <v>8</v>
      </c>
      <c r="S433" s="158">
        <f>'T&amp;E'!S$10</f>
        <v>9</v>
      </c>
      <c r="T433" s="158">
        <f>'T&amp;E'!T$10</f>
        <v>10</v>
      </c>
      <c r="U433" s="158">
        <f>'T&amp;E'!U$10</f>
        <v>11</v>
      </c>
      <c r="V433" s="158">
        <f>'T&amp;E'!V$10</f>
        <v>12</v>
      </c>
      <c r="W433" s="158">
        <f>'T&amp;E'!W$10</f>
        <v>13</v>
      </c>
      <c r="X433" s="158">
        <f>'T&amp;E'!X$10</f>
        <v>14</v>
      </c>
      <c r="Y433" s="158">
        <f>'T&amp;E'!Y$10</f>
        <v>15</v>
      </c>
      <c r="Z433" s="158">
        <f>'T&amp;E'!Z$10</f>
        <v>16</v>
      </c>
      <c r="AA433" s="158">
        <f>'T&amp;E'!AA$10</f>
        <v>17</v>
      </c>
      <c r="AB433" s="158">
        <f>'T&amp;E'!AB$10</f>
        <v>18</v>
      </c>
      <c r="AC433" s="158">
        <f>'T&amp;E'!AC$10</f>
        <v>19</v>
      </c>
      <c r="AD433" s="158">
        <f>'T&amp;E'!AD$10</f>
        <v>20</v>
      </c>
      <c r="AE433" s="158">
        <f>'T&amp;E'!AE$10</f>
        <v>21</v>
      </c>
      <c r="AF433" s="158">
        <f>'T&amp;E'!AF$10</f>
        <v>22</v>
      </c>
      <c r="AG433" s="158">
        <f>'T&amp;E'!AG$10</f>
        <v>23</v>
      </c>
      <c r="AH433" s="158">
        <f>'T&amp;E'!AH$10</f>
        <v>24</v>
      </c>
      <c r="AI433" s="158">
        <f>'T&amp;E'!AI$10</f>
        <v>25</v>
      </c>
    </row>
    <row r="434" spans="1:35" s="84" customFormat="1" x14ac:dyDescent="0.35">
      <c r="A434" s="4"/>
      <c r="B434" s="4"/>
      <c r="C434" s="80"/>
      <c r="D434" s="81"/>
      <c r="E434" s="84" t="s">
        <v>206</v>
      </c>
      <c r="F434" s="84" t="s">
        <v>43</v>
      </c>
      <c r="G434" s="147"/>
      <c r="H434" s="147"/>
      <c r="I434" s="84">
        <f>SUM(K434:AI434)</f>
        <v>0</v>
      </c>
      <c r="J434" s="178"/>
      <c r="K434" s="84">
        <f>IF($G432&gt;=K433,1,0)</f>
        <v>0</v>
      </c>
      <c r="L434" s="84">
        <f t="shared" ref="L434:AI434" si="148">IF($G432&gt;=L433,1,0)</f>
        <v>0</v>
      </c>
      <c r="M434" s="84">
        <f t="shared" si="148"/>
        <v>0</v>
      </c>
      <c r="N434" s="84">
        <f t="shared" si="148"/>
        <v>0</v>
      </c>
      <c r="O434" s="84">
        <f t="shared" si="148"/>
        <v>0</v>
      </c>
      <c r="P434" s="84">
        <f t="shared" si="148"/>
        <v>0</v>
      </c>
      <c r="Q434" s="84">
        <f t="shared" si="148"/>
        <v>0</v>
      </c>
      <c r="R434" s="84">
        <f t="shared" si="148"/>
        <v>0</v>
      </c>
      <c r="S434" s="84">
        <f t="shared" si="148"/>
        <v>0</v>
      </c>
      <c r="T434" s="84">
        <f t="shared" si="148"/>
        <v>0</v>
      </c>
      <c r="U434" s="84">
        <f t="shared" si="148"/>
        <v>0</v>
      </c>
      <c r="V434" s="84">
        <f t="shared" si="148"/>
        <v>0</v>
      </c>
      <c r="W434" s="84">
        <f t="shared" si="148"/>
        <v>0</v>
      </c>
      <c r="X434" s="84">
        <f t="shared" si="148"/>
        <v>0</v>
      </c>
      <c r="Y434" s="84">
        <f t="shared" si="148"/>
        <v>0</v>
      </c>
      <c r="Z434" s="84">
        <f t="shared" si="148"/>
        <v>0</v>
      </c>
      <c r="AA434" s="84">
        <f t="shared" si="148"/>
        <v>0</v>
      </c>
      <c r="AB434" s="84">
        <f t="shared" si="148"/>
        <v>0</v>
      </c>
      <c r="AC434" s="84">
        <f t="shared" si="148"/>
        <v>0</v>
      </c>
      <c r="AD434" s="84">
        <f t="shared" si="148"/>
        <v>0</v>
      </c>
      <c r="AE434" s="84">
        <f t="shared" si="148"/>
        <v>0</v>
      </c>
      <c r="AF434" s="84">
        <f t="shared" si="148"/>
        <v>0</v>
      </c>
      <c r="AG434" s="84">
        <f t="shared" si="148"/>
        <v>0</v>
      </c>
      <c r="AH434" s="84">
        <f t="shared" si="148"/>
        <v>0</v>
      </c>
      <c r="AI434" s="84">
        <f t="shared" si="148"/>
        <v>0</v>
      </c>
    </row>
    <row r="435" spans="1:35" s="84" customFormat="1" x14ac:dyDescent="0.35">
      <c r="A435" s="4"/>
      <c r="B435" s="4"/>
      <c r="C435" s="80"/>
      <c r="D435" s="81"/>
      <c r="G435" s="147"/>
      <c r="H435" s="147"/>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c r="AH435" s="178"/>
      <c r="AI435" s="178"/>
    </row>
    <row r="436" spans="1:35" s="84" customFormat="1" x14ac:dyDescent="0.35">
      <c r="A436" s="4"/>
      <c r="B436" s="4"/>
      <c r="C436" s="80"/>
      <c r="D436" s="81" t="s">
        <v>333</v>
      </c>
      <c r="G436" s="147"/>
      <c r="H436" s="147"/>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c r="AH436" s="178"/>
      <c r="AI436" s="178"/>
    </row>
    <row r="437" spans="1:35" s="84" customFormat="1" x14ac:dyDescent="0.35">
      <c r="A437" s="4"/>
      <c r="B437" s="4"/>
      <c r="C437" s="80"/>
      <c r="D437" s="81"/>
      <c r="E437" s="84" t="str">
        <f>E$434</f>
        <v>Import duty on capital incentive period flag (incentive)</v>
      </c>
      <c r="F437" s="84" t="str">
        <f>F$434</f>
        <v>flag</v>
      </c>
      <c r="G437" s="147"/>
      <c r="H437" s="147"/>
      <c r="I437" s="84">
        <f>I$434</f>
        <v>0</v>
      </c>
      <c r="J437" s="178"/>
      <c r="K437" s="84">
        <f t="shared" ref="K437:AI437" si="149">K$434</f>
        <v>0</v>
      </c>
      <c r="L437" s="84">
        <f t="shared" si="149"/>
        <v>0</v>
      </c>
      <c r="M437" s="84">
        <f t="shared" si="149"/>
        <v>0</v>
      </c>
      <c r="N437" s="84">
        <f t="shared" si="149"/>
        <v>0</v>
      </c>
      <c r="O437" s="84">
        <f t="shared" si="149"/>
        <v>0</v>
      </c>
      <c r="P437" s="84">
        <f t="shared" si="149"/>
        <v>0</v>
      </c>
      <c r="Q437" s="84">
        <f t="shared" si="149"/>
        <v>0</v>
      </c>
      <c r="R437" s="84">
        <f t="shared" si="149"/>
        <v>0</v>
      </c>
      <c r="S437" s="84">
        <f t="shared" si="149"/>
        <v>0</v>
      </c>
      <c r="T437" s="84">
        <f t="shared" si="149"/>
        <v>0</v>
      </c>
      <c r="U437" s="84">
        <f t="shared" si="149"/>
        <v>0</v>
      </c>
      <c r="V437" s="84">
        <f t="shared" si="149"/>
        <v>0</v>
      </c>
      <c r="W437" s="84">
        <f t="shared" si="149"/>
        <v>0</v>
      </c>
      <c r="X437" s="84">
        <f t="shared" si="149"/>
        <v>0</v>
      </c>
      <c r="Y437" s="84">
        <f t="shared" si="149"/>
        <v>0</v>
      </c>
      <c r="Z437" s="84">
        <f t="shared" si="149"/>
        <v>0</v>
      </c>
      <c r="AA437" s="84">
        <f t="shared" si="149"/>
        <v>0</v>
      </c>
      <c r="AB437" s="84">
        <f t="shared" si="149"/>
        <v>0</v>
      </c>
      <c r="AC437" s="84">
        <f t="shared" si="149"/>
        <v>0</v>
      </c>
      <c r="AD437" s="84">
        <f t="shared" si="149"/>
        <v>0</v>
      </c>
      <c r="AE437" s="84">
        <f t="shared" si="149"/>
        <v>0</v>
      </c>
      <c r="AF437" s="84">
        <f t="shared" si="149"/>
        <v>0</v>
      </c>
      <c r="AG437" s="84">
        <f t="shared" si="149"/>
        <v>0</v>
      </c>
      <c r="AH437" s="84">
        <f t="shared" si="149"/>
        <v>0</v>
      </c>
      <c r="AI437" s="84">
        <f t="shared" si="149"/>
        <v>0</v>
      </c>
    </row>
    <row r="438" spans="1:35" s="84" customFormat="1" x14ac:dyDescent="0.35">
      <c r="A438" s="4"/>
      <c r="B438" s="4"/>
      <c r="C438" s="80"/>
      <c r="D438" s="81"/>
      <c r="E438" s="84" t="s">
        <v>207</v>
      </c>
      <c r="F438" s="84" t="s">
        <v>43</v>
      </c>
      <c r="G438" s="147"/>
      <c r="H438" s="147"/>
      <c r="I438" s="84">
        <f>SUM(K438:AI438)</f>
        <v>25</v>
      </c>
      <c r="K438" s="84">
        <f>IF(K437=1,0,1)</f>
        <v>1</v>
      </c>
      <c r="L438" s="84">
        <f t="shared" ref="L438:AI438" si="150">IF(L437=1,0,1)</f>
        <v>1</v>
      </c>
      <c r="M438" s="84">
        <f t="shared" si="150"/>
        <v>1</v>
      </c>
      <c r="N438" s="84">
        <f t="shared" si="150"/>
        <v>1</v>
      </c>
      <c r="O438" s="84">
        <f t="shared" si="150"/>
        <v>1</v>
      </c>
      <c r="P438" s="84">
        <f t="shared" si="150"/>
        <v>1</v>
      </c>
      <c r="Q438" s="84">
        <f t="shared" si="150"/>
        <v>1</v>
      </c>
      <c r="R438" s="84">
        <f t="shared" si="150"/>
        <v>1</v>
      </c>
      <c r="S438" s="84">
        <f t="shared" si="150"/>
        <v>1</v>
      </c>
      <c r="T438" s="84">
        <f t="shared" si="150"/>
        <v>1</v>
      </c>
      <c r="U438" s="84">
        <f t="shared" si="150"/>
        <v>1</v>
      </c>
      <c r="V438" s="84">
        <f t="shared" si="150"/>
        <v>1</v>
      </c>
      <c r="W438" s="84">
        <f t="shared" si="150"/>
        <v>1</v>
      </c>
      <c r="X438" s="84">
        <f t="shared" si="150"/>
        <v>1</v>
      </c>
      <c r="Y438" s="84">
        <f t="shared" si="150"/>
        <v>1</v>
      </c>
      <c r="Z438" s="84">
        <f t="shared" si="150"/>
        <v>1</v>
      </c>
      <c r="AA438" s="84">
        <f t="shared" si="150"/>
        <v>1</v>
      </c>
      <c r="AB438" s="84">
        <f t="shared" si="150"/>
        <v>1</v>
      </c>
      <c r="AC438" s="84">
        <f t="shared" si="150"/>
        <v>1</v>
      </c>
      <c r="AD438" s="84">
        <f t="shared" si="150"/>
        <v>1</v>
      </c>
      <c r="AE438" s="84">
        <f t="shared" si="150"/>
        <v>1</v>
      </c>
      <c r="AF438" s="84">
        <f t="shared" si="150"/>
        <v>1</v>
      </c>
      <c r="AG438" s="84">
        <f t="shared" si="150"/>
        <v>1</v>
      </c>
      <c r="AH438" s="84">
        <f t="shared" si="150"/>
        <v>1</v>
      </c>
      <c r="AI438" s="84">
        <f t="shared" si="150"/>
        <v>1</v>
      </c>
    </row>
    <row r="439" spans="1:35" s="84" customFormat="1" x14ac:dyDescent="0.35">
      <c r="A439" s="4"/>
      <c r="B439" s="4"/>
      <c r="C439" s="80"/>
      <c r="D439" s="81"/>
      <c r="G439" s="147"/>
      <c r="H439" s="147"/>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c r="AH439" s="178"/>
      <c r="AI439" s="178"/>
    </row>
    <row r="440" spans="1:35" s="84" customFormat="1" x14ac:dyDescent="0.35">
      <c r="A440" s="4"/>
      <c r="B440" s="4"/>
      <c r="C440" s="80"/>
      <c r="D440" s="81" t="s">
        <v>645</v>
      </c>
      <c r="G440" s="147"/>
      <c r="H440" s="147"/>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c r="AH440" s="178"/>
      <c r="AI440" s="178"/>
    </row>
    <row r="441" spans="1:35" x14ac:dyDescent="0.35">
      <c r="E441" s="46" t="str">
        <f>E$429</f>
        <v>Imported equipment in nominal terms (original)</v>
      </c>
      <c r="F441" s="46" t="str">
        <f>F$429</f>
        <v>M$, nominal</v>
      </c>
      <c r="I441" s="178">
        <f>I$429</f>
        <v>68.174999999999997</v>
      </c>
      <c r="J441" s="178"/>
      <c r="K441" s="178">
        <f t="shared" ref="K441:AI441" si="151">K$429</f>
        <v>33.75</v>
      </c>
      <c r="L441" s="178">
        <f t="shared" si="151"/>
        <v>34.424999999999997</v>
      </c>
      <c r="M441" s="178">
        <f t="shared" si="151"/>
        <v>0</v>
      </c>
      <c r="N441" s="178">
        <f t="shared" si="151"/>
        <v>0</v>
      </c>
      <c r="O441" s="178">
        <f t="shared" si="151"/>
        <v>0</v>
      </c>
      <c r="P441" s="178">
        <f t="shared" si="151"/>
        <v>0</v>
      </c>
      <c r="Q441" s="178">
        <f t="shared" si="151"/>
        <v>0</v>
      </c>
      <c r="R441" s="178">
        <f t="shared" si="151"/>
        <v>0</v>
      </c>
      <c r="S441" s="178">
        <f t="shared" si="151"/>
        <v>0</v>
      </c>
      <c r="T441" s="178">
        <f t="shared" si="151"/>
        <v>0</v>
      </c>
      <c r="U441" s="178">
        <f t="shared" si="151"/>
        <v>0</v>
      </c>
      <c r="V441" s="178">
        <f t="shared" si="151"/>
        <v>0</v>
      </c>
      <c r="W441" s="178">
        <f t="shared" si="151"/>
        <v>0</v>
      </c>
      <c r="X441" s="178">
        <f t="shared" si="151"/>
        <v>0</v>
      </c>
      <c r="Y441" s="178">
        <f t="shared" si="151"/>
        <v>0</v>
      </c>
      <c r="Z441" s="178">
        <f t="shared" si="151"/>
        <v>0</v>
      </c>
      <c r="AA441" s="178">
        <f t="shared" si="151"/>
        <v>0</v>
      </c>
      <c r="AB441" s="178">
        <f t="shared" si="151"/>
        <v>0</v>
      </c>
      <c r="AC441" s="178">
        <f t="shared" si="151"/>
        <v>0</v>
      </c>
      <c r="AD441" s="178">
        <f t="shared" si="151"/>
        <v>0</v>
      </c>
      <c r="AE441" s="178">
        <f t="shared" si="151"/>
        <v>0</v>
      </c>
      <c r="AF441" s="178">
        <f t="shared" si="151"/>
        <v>0</v>
      </c>
      <c r="AG441" s="178">
        <f t="shared" si="151"/>
        <v>0</v>
      </c>
      <c r="AH441" s="178">
        <f t="shared" si="151"/>
        <v>0</v>
      </c>
      <c r="AI441" s="178">
        <f t="shared" si="151"/>
        <v>0</v>
      </c>
    </row>
    <row r="442" spans="1:35" s="154" customFormat="1" x14ac:dyDescent="0.35">
      <c r="A442" s="15"/>
      <c r="B442" s="15"/>
      <c r="C442" s="152"/>
      <c r="D442" s="153"/>
      <c r="E442" s="154" t="str">
        <f>Inputs!E$133</f>
        <v>Import duty on capital incentive rate (incentive)</v>
      </c>
      <c r="F442" s="154" t="str">
        <f>Inputs!F$133</f>
        <v>%</v>
      </c>
      <c r="G442" s="169">
        <f>Inputs!G$133</f>
        <v>0</v>
      </c>
      <c r="H442" s="155"/>
      <c r="I442" s="180"/>
      <c r="J442" s="180"/>
      <c r="K442" s="180"/>
      <c r="L442" s="180"/>
      <c r="M442" s="180"/>
      <c r="N442" s="180"/>
      <c r="O442" s="180"/>
      <c r="P442" s="180"/>
      <c r="Q442" s="180"/>
      <c r="R442" s="180"/>
      <c r="S442" s="180"/>
      <c r="T442" s="180"/>
      <c r="U442" s="180"/>
      <c r="V442" s="180"/>
      <c r="W442" s="180"/>
      <c r="X442" s="180"/>
      <c r="Y442" s="180"/>
      <c r="Z442" s="180"/>
      <c r="AA442" s="180"/>
      <c r="AB442" s="180"/>
      <c r="AC442" s="180"/>
      <c r="AD442" s="180"/>
      <c r="AE442" s="180"/>
      <c r="AF442" s="180"/>
      <c r="AG442" s="180"/>
      <c r="AH442" s="180"/>
      <c r="AI442" s="180"/>
    </row>
    <row r="443" spans="1:35" s="84" customFormat="1" x14ac:dyDescent="0.35">
      <c r="A443" s="4"/>
      <c r="B443" s="4"/>
      <c r="C443" s="80"/>
      <c r="D443" s="81"/>
      <c r="E443" s="84" t="str">
        <f>E$434</f>
        <v>Import duty on capital incentive period flag (incentive)</v>
      </c>
      <c r="F443" s="84" t="str">
        <f>F$434</f>
        <v>flag</v>
      </c>
      <c r="G443" s="147"/>
      <c r="H443" s="147"/>
      <c r="I443" s="84">
        <f>I$434</f>
        <v>0</v>
      </c>
      <c r="J443" s="178"/>
      <c r="K443" s="84">
        <f t="shared" ref="K443:AI443" si="152">K$434</f>
        <v>0</v>
      </c>
      <c r="L443" s="84">
        <f t="shared" si="152"/>
        <v>0</v>
      </c>
      <c r="M443" s="84">
        <f t="shared" si="152"/>
        <v>0</v>
      </c>
      <c r="N443" s="84">
        <f t="shared" si="152"/>
        <v>0</v>
      </c>
      <c r="O443" s="84">
        <f t="shared" si="152"/>
        <v>0</v>
      </c>
      <c r="P443" s="84">
        <f t="shared" si="152"/>
        <v>0</v>
      </c>
      <c r="Q443" s="84">
        <f t="shared" si="152"/>
        <v>0</v>
      </c>
      <c r="R443" s="84">
        <f t="shared" si="152"/>
        <v>0</v>
      </c>
      <c r="S443" s="84">
        <f t="shared" si="152"/>
        <v>0</v>
      </c>
      <c r="T443" s="84">
        <f t="shared" si="152"/>
        <v>0</v>
      </c>
      <c r="U443" s="84">
        <f t="shared" si="152"/>
        <v>0</v>
      </c>
      <c r="V443" s="84">
        <f t="shared" si="152"/>
        <v>0</v>
      </c>
      <c r="W443" s="84">
        <f t="shared" si="152"/>
        <v>0</v>
      </c>
      <c r="X443" s="84">
        <f t="shared" si="152"/>
        <v>0</v>
      </c>
      <c r="Y443" s="84">
        <f t="shared" si="152"/>
        <v>0</v>
      </c>
      <c r="Z443" s="84">
        <f t="shared" si="152"/>
        <v>0</v>
      </c>
      <c r="AA443" s="84">
        <f t="shared" si="152"/>
        <v>0</v>
      </c>
      <c r="AB443" s="84">
        <f t="shared" si="152"/>
        <v>0</v>
      </c>
      <c r="AC443" s="84">
        <f t="shared" si="152"/>
        <v>0</v>
      </c>
      <c r="AD443" s="84">
        <f t="shared" si="152"/>
        <v>0</v>
      </c>
      <c r="AE443" s="84">
        <f t="shared" si="152"/>
        <v>0</v>
      </c>
      <c r="AF443" s="84">
        <f t="shared" si="152"/>
        <v>0</v>
      </c>
      <c r="AG443" s="84">
        <f t="shared" si="152"/>
        <v>0</v>
      </c>
      <c r="AH443" s="84">
        <f t="shared" si="152"/>
        <v>0</v>
      </c>
      <c r="AI443" s="84">
        <f t="shared" si="152"/>
        <v>0</v>
      </c>
    </row>
    <row r="444" spans="1:35" s="154" customFormat="1" x14ac:dyDescent="0.35">
      <c r="A444" s="15"/>
      <c r="B444" s="15"/>
      <c r="C444" s="152"/>
      <c r="D444" s="153"/>
      <c r="E444" s="154" t="str">
        <f>Inputs!E$132</f>
        <v>Import duty on capital standard effective rate (incentive)</v>
      </c>
      <c r="F444" s="154" t="str">
        <f>Inputs!F$132</f>
        <v>%</v>
      </c>
      <c r="G444" s="169">
        <f>Inputs!G$132</f>
        <v>0.1</v>
      </c>
      <c r="H444" s="155"/>
      <c r="I444" s="180"/>
      <c r="J444" s="180"/>
      <c r="K444" s="180"/>
      <c r="L444" s="180"/>
      <c r="M444" s="180"/>
      <c r="N444" s="180"/>
      <c r="O444" s="180"/>
      <c r="P444" s="180"/>
      <c r="Q444" s="180"/>
      <c r="R444" s="180"/>
      <c r="S444" s="180"/>
      <c r="T444" s="180"/>
      <c r="U444" s="180"/>
      <c r="V444" s="180"/>
      <c r="W444" s="180"/>
      <c r="X444" s="180"/>
      <c r="Y444" s="180"/>
      <c r="Z444" s="180"/>
      <c r="AA444" s="180"/>
      <c r="AB444" s="180"/>
      <c r="AC444" s="180"/>
      <c r="AD444" s="180"/>
      <c r="AE444" s="180"/>
      <c r="AF444" s="180"/>
      <c r="AG444" s="180"/>
      <c r="AH444" s="180"/>
      <c r="AI444" s="180"/>
    </row>
    <row r="445" spans="1:35" s="167" customFormat="1" x14ac:dyDescent="0.35">
      <c r="A445" s="21"/>
      <c r="B445" s="21"/>
      <c r="C445" s="165"/>
      <c r="D445" s="166"/>
      <c r="E445" s="167" t="str">
        <f>E$438</f>
        <v>Import duty on capital standard period flag (incentive)</v>
      </c>
      <c r="F445" s="167" t="str">
        <f>F$438</f>
        <v>flag</v>
      </c>
      <c r="G445" s="204"/>
      <c r="H445" s="168"/>
      <c r="I445" s="167">
        <f>I$438</f>
        <v>25</v>
      </c>
      <c r="J445" s="199"/>
      <c r="K445" s="167">
        <f t="shared" ref="K445:AI445" si="153">K$438</f>
        <v>1</v>
      </c>
      <c r="L445" s="167">
        <f t="shared" si="153"/>
        <v>1</v>
      </c>
      <c r="M445" s="167">
        <f t="shared" si="153"/>
        <v>1</v>
      </c>
      <c r="N445" s="167">
        <f t="shared" si="153"/>
        <v>1</v>
      </c>
      <c r="O445" s="167">
        <f t="shared" si="153"/>
        <v>1</v>
      </c>
      <c r="P445" s="167">
        <f t="shared" si="153"/>
        <v>1</v>
      </c>
      <c r="Q445" s="167">
        <f t="shared" si="153"/>
        <v>1</v>
      </c>
      <c r="R445" s="167">
        <f t="shared" si="153"/>
        <v>1</v>
      </c>
      <c r="S445" s="167">
        <f t="shared" si="153"/>
        <v>1</v>
      </c>
      <c r="T445" s="167">
        <f t="shared" si="153"/>
        <v>1</v>
      </c>
      <c r="U445" s="167">
        <f t="shared" si="153"/>
        <v>1</v>
      </c>
      <c r="V445" s="167">
        <f t="shared" si="153"/>
        <v>1</v>
      </c>
      <c r="W445" s="167">
        <f t="shared" si="153"/>
        <v>1</v>
      </c>
      <c r="X445" s="167">
        <f t="shared" si="153"/>
        <v>1</v>
      </c>
      <c r="Y445" s="167">
        <f t="shared" si="153"/>
        <v>1</v>
      </c>
      <c r="Z445" s="167">
        <f t="shared" si="153"/>
        <v>1</v>
      </c>
      <c r="AA445" s="167">
        <f t="shared" si="153"/>
        <v>1</v>
      </c>
      <c r="AB445" s="167">
        <f t="shared" si="153"/>
        <v>1</v>
      </c>
      <c r="AC445" s="167">
        <f t="shared" si="153"/>
        <v>1</v>
      </c>
      <c r="AD445" s="167">
        <f t="shared" si="153"/>
        <v>1</v>
      </c>
      <c r="AE445" s="167">
        <f t="shared" si="153"/>
        <v>1</v>
      </c>
      <c r="AF445" s="167">
        <f t="shared" si="153"/>
        <v>1</v>
      </c>
      <c r="AG445" s="167">
        <f t="shared" si="153"/>
        <v>1</v>
      </c>
      <c r="AH445" s="167">
        <f t="shared" si="153"/>
        <v>1</v>
      </c>
      <c r="AI445" s="167">
        <f t="shared" si="153"/>
        <v>1</v>
      </c>
    </row>
    <row r="446" spans="1:35" s="84" customFormat="1" x14ac:dyDescent="0.35">
      <c r="A446" s="4"/>
      <c r="B446" s="4"/>
      <c r="C446" s="80"/>
      <c r="D446" s="81"/>
      <c r="E446" s="84" t="s">
        <v>840</v>
      </c>
      <c r="F446" s="84" t="s">
        <v>641</v>
      </c>
      <c r="G446" s="147"/>
      <c r="H446" s="147"/>
      <c r="I446" s="178">
        <f>SUM(K446:AI446)</f>
        <v>6.8174999999999999</v>
      </c>
      <c r="J446" s="178"/>
      <c r="K446" s="178">
        <f>(K441*$G442*K443)+(K441*$G444*K445)</f>
        <v>3.375</v>
      </c>
      <c r="L446" s="178">
        <f t="shared" ref="L446:AI446" si="154">(L441*$G442*L443)+(L441*$G444*L445)</f>
        <v>3.4424999999999999</v>
      </c>
      <c r="M446" s="178">
        <f t="shared" si="154"/>
        <v>0</v>
      </c>
      <c r="N446" s="178">
        <f t="shared" si="154"/>
        <v>0</v>
      </c>
      <c r="O446" s="178">
        <f t="shared" si="154"/>
        <v>0</v>
      </c>
      <c r="P446" s="178">
        <f t="shared" si="154"/>
        <v>0</v>
      </c>
      <c r="Q446" s="178">
        <f t="shared" si="154"/>
        <v>0</v>
      </c>
      <c r="R446" s="178">
        <f t="shared" si="154"/>
        <v>0</v>
      </c>
      <c r="S446" s="178">
        <f t="shared" si="154"/>
        <v>0</v>
      </c>
      <c r="T446" s="178">
        <f t="shared" si="154"/>
        <v>0</v>
      </c>
      <c r="U446" s="178">
        <f t="shared" si="154"/>
        <v>0</v>
      </c>
      <c r="V446" s="178">
        <f t="shared" si="154"/>
        <v>0</v>
      </c>
      <c r="W446" s="178">
        <f t="shared" si="154"/>
        <v>0</v>
      </c>
      <c r="X446" s="178">
        <f t="shared" si="154"/>
        <v>0</v>
      </c>
      <c r="Y446" s="178">
        <f t="shared" si="154"/>
        <v>0</v>
      </c>
      <c r="Z446" s="178">
        <f t="shared" si="154"/>
        <v>0</v>
      </c>
      <c r="AA446" s="178">
        <f t="shared" si="154"/>
        <v>0</v>
      </c>
      <c r="AB446" s="178">
        <f t="shared" si="154"/>
        <v>0</v>
      </c>
      <c r="AC446" s="178">
        <f t="shared" si="154"/>
        <v>0</v>
      </c>
      <c r="AD446" s="178">
        <f t="shared" si="154"/>
        <v>0</v>
      </c>
      <c r="AE446" s="178">
        <f t="shared" si="154"/>
        <v>0</v>
      </c>
      <c r="AF446" s="178">
        <f t="shared" si="154"/>
        <v>0</v>
      </c>
      <c r="AG446" s="178">
        <f t="shared" si="154"/>
        <v>0</v>
      </c>
      <c r="AH446" s="178">
        <f t="shared" si="154"/>
        <v>0</v>
      </c>
      <c r="AI446" s="178">
        <f t="shared" si="154"/>
        <v>0</v>
      </c>
    </row>
    <row r="447" spans="1:35" s="84" customFormat="1" x14ac:dyDescent="0.35">
      <c r="A447" s="4"/>
      <c r="B447" s="4"/>
      <c r="C447" s="80"/>
      <c r="D447" s="81"/>
      <c r="G447" s="147"/>
      <c r="H447" s="147"/>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c r="AH447" s="178"/>
      <c r="AI447" s="178"/>
    </row>
    <row r="448" spans="1:35" s="84" customFormat="1" x14ac:dyDescent="0.35">
      <c r="A448" s="4"/>
      <c r="B448" s="4"/>
      <c r="C448" s="80"/>
      <c r="D448" s="81" t="s">
        <v>53</v>
      </c>
      <c r="G448" s="147"/>
      <c r="H448" s="147"/>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c r="AH448" s="178"/>
      <c r="AI448" s="178"/>
    </row>
    <row r="449" spans="1:35" s="84" customFormat="1" x14ac:dyDescent="0.35">
      <c r="A449" s="4"/>
      <c r="B449" s="4"/>
      <c r="C449" s="80"/>
      <c r="D449" s="81"/>
      <c r="E449" s="84" t="str">
        <f>E$446</f>
        <v>Import duties on capital in nominal terms (incentive)</v>
      </c>
      <c r="F449" s="84" t="str">
        <f>F$446</f>
        <v>M$, nominal</v>
      </c>
      <c r="G449" s="147"/>
      <c r="H449" s="147"/>
      <c r="I449" s="178">
        <f>I$446</f>
        <v>6.8174999999999999</v>
      </c>
      <c r="J449" s="178"/>
      <c r="K449" s="178">
        <f t="shared" ref="K449:AI449" si="155">K$446</f>
        <v>3.375</v>
      </c>
      <c r="L449" s="178">
        <f t="shared" si="155"/>
        <v>3.4424999999999999</v>
      </c>
      <c r="M449" s="178">
        <f t="shared" si="155"/>
        <v>0</v>
      </c>
      <c r="N449" s="178">
        <f t="shared" si="155"/>
        <v>0</v>
      </c>
      <c r="O449" s="178">
        <f t="shared" si="155"/>
        <v>0</v>
      </c>
      <c r="P449" s="178">
        <f t="shared" si="155"/>
        <v>0</v>
      </c>
      <c r="Q449" s="178">
        <f t="shared" si="155"/>
        <v>0</v>
      </c>
      <c r="R449" s="178">
        <f t="shared" si="155"/>
        <v>0</v>
      </c>
      <c r="S449" s="178">
        <f t="shared" si="155"/>
        <v>0</v>
      </c>
      <c r="T449" s="178">
        <f t="shared" si="155"/>
        <v>0</v>
      </c>
      <c r="U449" s="178">
        <f t="shared" si="155"/>
        <v>0</v>
      </c>
      <c r="V449" s="178">
        <f t="shared" si="155"/>
        <v>0</v>
      </c>
      <c r="W449" s="178">
        <f t="shared" si="155"/>
        <v>0</v>
      </c>
      <c r="X449" s="178">
        <f t="shared" si="155"/>
        <v>0</v>
      </c>
      <c r="Y449" s="178">
        <f t="shared" si="155"/>
        <v>0</v>
      </c>
      <c r="Z449" s="178">
        <f t="shared" si="155"/>
        <v>0</v>
      </c>
      <c r="AA449" s="178">
        <f t="shared" si="155"/>
        <v>0</v>
      </c>
      <c r="AB449" s="178">
        <f t="shared" si="155"/>
        <v>0</v>
      </c>
      <c r="AC449" s="178">
        <f t="shared" si="155"/>
        <v>0</v>
      </c>
      <c r="AD449" s="178">
        <f t="shared" si="155"/>
        <v>0</v>
      </c>
      <c r="AE449" s="178">
        <f t="shared" si="155"/>
        <v>0</v>
      </c>
      <c r="AF449" s="178">
        <f t="shared" si="155"/>
        <v>0</v>
      </c>
      <c r="AG449" s="178">
        <f t="shared" si="155"/>
        <v>0</v>
      </c>
      <c r="AH449" s="178">
        <f t="shared" si="155"/>
        <v>0</v>
      </c>
      <c r="AI449" s="178">
        <f t="shared" si="155"/>
        <v>0</v>
      </c>
    </row>
    <row r="450" spans="1:35" s="154" customFormat="1" x14ac:dyDescent="0.35">
      <c r="A450" s="15"/>
      <c r="B450" s="15"/>
      <c r="C450" s="152"/>
      <c r="D450" s="153"/>
      <c r="E450" s="154" t="str">
        <f>'T&amp;E'!E$32</f>
        <v>Inflation factor</v>
      </c>
      <c r="F450" s="154" t="str">
        <f>'T&amp;E'!F$32</f>
        <v>index</v>
      </c>
      <c r="G450" s="155"/>
      <c r="H450" s="155"/>
      <c r="I450" s="180"/>
      <c r="J450" s="180"/>
      <c r="K450" s="203">
        <f>'T&amp;E'!K$32</f>
        <v>1</v>
      </c>
      <c r="L450" s="203">
        <f>'T&amp;E'!L$32</f>
        <v>1.02</v>
      </c>
      <c r="M450" s="203">
        <f>'T&amp;E'!M$32</f>
        <v>1.0404</v>
      </c>
      <c r="N450" s="203">
        <f>'T&amp;E'!N$32</f>
        <v>1.0612079999999999</v>
      </c>
      <c r="O450" s="203">
        <f>'T&amp;E'!O$32</f>
        <v>1.08243216</v>
      </c>
      <c r="P450" s="203">
        <f>'T&amp;E'!P$32</f>
        <v>1.1040808032</v>
      </c>
      <c r="Q450" s="203">
        <f>'T&amp;E'!Q$32</f>
        <v>1.1261624192640001</v>
      </c>
      <c r="R450" s="203">
        <f>'T&amp;E'!R$32</f>
        <v>1.1486856676492798</v>
      </c>
      <c r="S450" s="203">
        <f>'T&amp;E'!S$32</f>
        <v>1.1716593810022655</v>
      </c>
      <c r="T450" s="203">
        <f>'T&amp;E'!T$32</f>
        <v>1.1950925686223108</v>
      </c>
      <c r="U450" s="203">
        <f>'T&amp;E'!U$32</f>
        <v>1.2189944199947571</v>
      </c>
      <c r="V450" s="203">
        <f>'T&amp;E'!V$32</f>
        <v>1.243374308394652</v>
      </c>
      <c r="W450" s="203">
        <f>'T&amp;E'!W$32</f>
        <v>1.2682417945625453</v>
      </c>
      <c r="X450" s="203">
        <f>'T&amp;E'!X$32</f>
        <v>1.2936066304537961</v>
      </c>
      <c r="Y450" s="203">
        <f>'T&amp;E'!Y$32</f>
        <v>1.3194787630628722</v>
      </c>
      <c r="Z450" s="203">
        <f>'T&amp;E'!Z$32</f>
        <v>1.3458683383241292</v>
      </c>
      <c r="AA450" s="203">
        <f>'T&amp;E'!AA$32</f>
        <v>1.372785705090612</v>
      </c>
      <c r="AB450" s="203">
        <f>'T&amp;E'!AB$32</f>
        <v>1.4002414191924244</v>
      </c>
      <c r="AC450" s="203">
        <f>'T&amp;E'!AC$32</f>
        <v>1.4282462475762727</v>
      </c>
      <c r="AD450" s="203">
        <f>'T&amp;E'!AD$32</f>
        <v>1.4568111725277981</v>
      </c>
      <c r="AE450" s="203">
        <f>'T&amp;E'!AE$32</f>
        <v>1.4859473959783542</v>
      </c>
      <c r="AF450" s="203">
        <f>'T&amp;E'!AF$32</f>
        <v>1.5156663438979212</v>
      </c>
      <c r="AG450" s="203">
        <f>'T&amp;E'!AG$32</f>
        <v>1.5459796707758797</v>
      </c>
      <c r="AH450" s="203">
        <f>'T&amp;E'!AH$32</f>
        <v>1.576899264191397</v>
      </c>
      <c r="AI450" s="203">
        <f>'T&amp;E'!AI$32</f>
        <v>1.608437249475225</v>
      </c>
    </row>
    <row r="451" spans="1:35" s="84" customFormat="1" x14ac:dyDescent="0.35">
      <c r="A451" s="4"/>
      <c r="B451" s="4"/>
      <c r="C451" s="80"/>
      <c r="D451" s="81"/>
      <c r="E451" s="84" t="s">
        <v>208</v>
      </c>
      <c r="F451" s="84" t="s">
        <v>88</v>
      </c>
      <c r="G451" s="147"/>
      <c r="H451" s="147"/>
      <c r="I451" s="178">
        <f>SUM(K451:AI451)</f>
        <v>6.75</v>
      </c>
      <c r="J451" s="178"/>
      <c r="K451" s="178">
        <f>K449/K450</f>
        <v>3.375</v>
      </c>
      <c r="L451" s="178">
        <f t="shared" ref="L451:AI451" si="156">L449/L450</f>
        <v>3.375</v>
      </c>
      <c r="M451" s="178">
        <f t="shared" si="156"/>
        <v>0</v>
      </c>
      <c r="N451" s="178">
        <f t="shared" si="156"/>
        <v>0</v>
      </c>
      <c r="O451" s="178">
        <f t="shared" si="156"/>
        <v>0</v>
      </c>
      <c r="P451" s="178">
        <f t="shared" si="156"/>
        <v>0</v>
      </c>
      <c r="Q451" s="178">
        <f t="shared" si="156"/>
        <v>0</v>
      </c>
      <c r="R451" s="178">
        <f t="shared" si="156"/>
        <v>0</v>
      </c>
      <c r="S451" s="178">
        <f t="shared" si="156"/>
        <v>0</v>
      </c>
      <c r="T451" s="178">
        <f t="shared" si="156"/>
        <v>0</v>
      </c>
      <c r="U451" s="178">
        <f t="shared" si="156"/>
        <v>0</v>
      </c>
      <c r="V451" s="178">
        <f t="shared" si="156"/>
        <v>0</v>
      </c>
      <c r="W451" s="178">
        <f t="shared" si="156"/>
        <v>0</v>
      </c>
      <c r="X451" s="178">
        <f t="shared" si="156"/>
        <v>0</v>
      </c>
      <c r="Y451" s="178">
        <f t="shared" si="156"/>
        <v>0</v>
      </c>
      <c r="Z451" s="178">
        <f t="shared" si="156"/>
        <v>0</v>
      </c>
      <c r="AA451" s="178">
        <f t="shared" si="156"/>
        <v>0</v>
      </c>
      <c r="AB451" s="178">
        <f t="shared" si="156"/>
        <v>0</v>
      </c>
      <c r="AC451" s="178">
        <f t="shared" si="156"/>
        <v>0</v>
      </c>
      <c r="AD451" s="178">
        <f t="shared" si="156"/>
        <v>0</v>
      </c>
      <c r="AE451" s="178">
        <f t="shared" si="156"/>
        <v>0</v>
      </c>
      <c r="AF451" s="178">
        <f t="shared" si="156"/>
        <v>0</v>
      </c>
      <c r="AG451" s="178">
        <f t="shared" si="156"/>
        <v>0</v>
      </c>
      <c r="AH451" s="178">
        <f t="shared" si="156"/>
        <v>0</v>
      </c>
      <c r="AI451" s="178">
        <f t="shared" si="156"/>
        <v>0</v>
      </c>
    </row>
    <row r="452" spans="1:35" s="84" customFormat="1" x14ac:dyDescent="0.35">
      <c r="A452" s="4"/>
      <c r="B452" s="4"/>
      <c r="C452" s="80"/>
      <c r="D452" s="81"/>
      <c r="G452" s="147"/>
      <c r="H452" s="147"/>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c r="AH452" s="178"/>
      <c r="AI452" s="178"/>
    </row>
    <row r="453" spans="1:35" s="84" customFormat="1" x14ac:dyDescent="0.35">
      <c r="A453" s="4"/>
      <c r="B453" s="4" t="s">
        <v>37</v>
      </c>
      <c r="C453" s="80"/>
      <c r="D453" s="81"/>
      <c r="G453" s="147"/>
      <c r="H453" s="147"/>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c r="AH453" s="178"/>
      <c r="AI453" s="178"/>
    </row>
    <row r="454" spans="1:35" s="84" customFormat="1" x14ac:dyDescent="0.35">
      <c r="A454" s="4"/>
      <c r="B454" s="4"/>
      <c r="C454" s="80"/>
      <c r="D454" s="81"/>
      <c r="G454" s="147"/>
      <c r="H454" s="147"/>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c r="AH454" s="178"/>
      <c r="AI454" s="178"/>
    </row>
    <row r="455" spans="1:35" s="84" customFormat="1" x14ac:dyDescent="0.35">
      <c r="A455" s="4"/>
      <c r="B455" s="4"/>
      <c r="C455" s="80"/>
      <c r="D455" s="81" t="s">
        <v>647</v>
      </c>
      <c r="G455" s="147"/>
      <c r="H455" s="147"/>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c r="AH455" s="178"/>
      <c r="AI455" s="178"/>
    </row>
    <row r="456" spans="1:35" s="84" customFormat="1" x14ac:dyDescent="0.35">
      <c r="A456" s="4"/>
      <c r="B456" s="4"/>
      <c r="C456" s="80"/>
      <c r="D456" s="81"/>
      <c r="E456" s="84" t="str">
        <f>E$412</f>
        <v>Import duties on consumables in nominal terms (incentive)</v>
      </c>
      <c r="F456" s="84" t="str">
        <f>F$412</f>
        <v>M$, nominal</v>
      </c>
      <c r="G456" s="147"/>
      <c r="H456" s="147"/>
      <c r="I456" s="178">
        <f>I$412</f>
        <v>70.661040697169227</v>
      </c>
      <c r="J456" s="178"/>
      <c r="K456" s="178">
        <f t="shared" ref="K456:AI456" si="157">K$412</f>
        <v>0</v>
      </c>
      <c r="L456" s="178">
        <f t="shared" si="157"/>
        <v>0</v>
      </c>
      <c r="M456" s="178">
        <f t="shared" si="157"/>
        <v>3.021691239778038</v>
      </c>
      <c r="N456" s="178">
        <f t="shared" si="157"/>
        <v>3.3656665770735987</v>
      </c>
      <c r="O456" s="178">
        <f t="shared" si="157"/>
        <v>3.4329799086150703</v>
      </c>
      <c r="P456" s="178">
        <f t="shared" si="157"/>
        <v>3.501639506787372</v>
      </c>
      <c r="Q456" s="178">
        <f t="shared" si="157"/>
        <v>3.5716722969231194</v>
      </c>
      <c r="R456" s="178">
        <f t="shared" si="157"/>
        <v>3.643105742861581</v>
      </c>
      <c r="S456" s="178">
        <f t="shared" si="157"/>
        <v>3.7159678577188133</v>
      </c>
      <c r="T456" s="178">
        <f t="shared" si="157"/>
        <v>3.7902872148731896</v>
      </c>
      <c r="U456" s="178">
        <f t="shared" si="157"/>
        <v>3.8660929591706537</v>
      </c>
      <c r="V456" s="178">
        <f t="shared" si="157"/>
        <v>3.943414818354066</v>
      </c>
      <c r="W456" s="178">
        <f t="shared" si="157"/>
        <v>4.0222831147211471</v>
      </c>
      <c r="X456" s="178">
        <f t="shared" si="157"/>
        <v>4.10272877701557</v>
      </c>
      <c r="Y456" s="178">
        <f t="shared" si="157"/>
        <v>4.1847833525558817</v>
      </c>
      <c r="Z456" s="178">
        <f t="shared" si="157"/>
        <v>4.2684790196069988</v>
      </c>
      <c r="AA456" s="178">
        <f t="shared" si="157"/>
        <v>4.3538485999991394</v>
      </c>
      <c r="AB456" s="178">
        <f t="shared" si="157"/>
        <v>4.4409255719991227</v>
      </c>
      <c r="AC456" s="178">
        <f t="shared" si="157"/>
        <v>4.5297440834391045</v>
      </c>
      <c r="AD456" s="178">
        <f t="shared" si="157"/>
        <v>4.5468180365206328</v>
      </c>
      <c r="AE456" s="178">
        <f t="shared" si="157"/>
        <v>0.35891201915612031</v>
      </c>
      <c r="AF456" s="178">
        <f t="shared" si="157"/>
        <v>0</v>
      </c>
      <c r="AG456" s="178">
        <f t="shared" si="157"/>
        <v>0</v>
      </c>
      <c r="AH456" s="178">
        <f t="shared" si="157"/>
        <v>0</v>
      </c>
      <c r="AI456" s="178">
        <f t="shared" si="157"/>
        <v>0</v>
      </c>
    </row>
    <row r="457" spans="1:35" s="84" customFormat="1" x14ac:dyDescent="0.35">
      <c r="A457" s="4"/>
      <c r="B457" s="4"/>
      <c r="C457" s="80"/>
      <c r="D457" s="81"/>
      <c r="E457" s="84" t="str">
        <f>E$446</f>
        <v>Import duties on capital in nominal terms (incentive)</v>
      </c>
      <c r="F457" s="84" t="str">
        <f>F$446</f>
        <v>M$, nominal</v>
      </c>
      <c r="G457" s="147"/>
      <c r="H457" s="147"/>
      <c r="I457" s="178">
        <f>I$446</f>
        <v>6.8174999999999999</v>
      </c>
      <c r="J457" s="178"/>
      <c r="K457" s="178">
        <f t="shared" ref="K457:AI457" si="158">K$446</f>
        <v>3.375</v>
      </c>
      <c r="L457" s="178">
        <f t="shared" si="158"/>
        <v>3.4424999999999999</v>
      </c>
      <c r="M457" s="178">
        <f t="shared" si="158"/>
        <v>0</v>
      </c>
      <c r="N457" s="178">
        <f t="shared" si="158"/>
        <v>0</v>
      </c>
      <c r="O457" s="178">
        <f t="shared" si="158"/>
        <v>0</v>
      </c>
      <c r="P457" s="178">
        <f t="shared" si="158"/>
        <v>0</v>
      </c>
      <c r="Q457" s="178">
        <f t="shared" si="158"/>
        <v>0</v>
      </c>
      <c r="R457" s="178">
        <f t="shared" si="158"/>
        <v>0</v>
      </c>
      <c r="S457" s="178">
        <f t="shared" si="158"/>
        <v>0</v>
      </c>
      <c r="T457" s="178">
        <f t="shared" si="158"/>
        <v>0</v>
      </c>
      <c r="U457" s="178">
        <f t="shared" si="158"/>
        <v>0</v>
      </c>
      <c r="V457" s="178">
        <f t="shared" si="158"/>
        <v>0</v>
      </c>
      <c r="W457" s="178">
        <f t="shared" si="158"/>
        <v>0</v>
      </c>
      <c r="X457" s="178">
        <f t="shared" si="158"/>
        <v>0</v>
      </c>
      <c r="Y457" s="178">
        <f t="shared" si="158"/>
        <v>0</v>
      </c>
      <c r="Z457" s="178">
        <f t="shared" si="158"/>
        <v>0</v>
      </c>
      <c r="AA457" s="178">
        <f t="shared" si="158"/>
        <v>0</v>
      </c>
      <c r="AB457" s="178">
        <f t="shared" si="158"/>
        <v>0</v>
      </c>
      <c r="AC457" s="178">
        <f t="shared" si="158"/>
        <v>0</v>
      </c>
      <c r="AD457" s="178">
        <f t="shared" si="158"/>
        <v>0</v>
      </c>
      <c r="AE457" s="178">
        <f t="shared" si="158"/>
        <v>0</v>
      </c>
      <c r="AF457" s="178">
        <f t="shared" si="158"/>
        <v>0</v>
      </c>
      <c r="AG457" s="178">
        <f t="shared" si="158"/>
        <v>0</v>
      </c>
      <c r="AH457" s="178">
        <f t="shared" si="158"/>
        <v>0</v>
      </c>
      <c r="AI457" s="178">
        <f t="shared" si="158"/>
        <v>0</v>
      </c>
    </row>
    <row r="458" spans="1:35" s="84" customFormat="1" x14ac:dyDescent="0.35">
      <c r="A458" s="4"/>
      <c r="B458" s="4"/>
      <c r="C458" s="80"/>
      <c r="D458" s="81"/>
      <c r="E458" s="84" t="s">
        <v>841</v>
      </c>
      <c r="F458" s="84" t="s">
        <v>641</v>
      </c>
      <c r="G458" s="147"/>
      <c r="H458" s="147"/>
      <c r="I458" s="178">
        <f>SUM(K458:AI458)</f>
        <v>77.478540697169208</v>
      </c>
      <c r="J458" s="178"/>
      <c r="K458" s="178">
        <f>SUM(K456:K457)</f>
        <v>3.375</v>
      </c>
      <c r="L458" s="178">
        <f t="shared" ref="L458:AI458" si="159">SUM(L456:L457)</f>
        <v>3.4424999999999999</v>
      </c>
      <c r="M458" s="178">
        <f t="shared" si="159"/>
        <v>3.021691239778038</v>
      </c>
      <c r="N458" s="178">
        <f t="shared" si="159"/>
        <v>3.3656665770735987</v>
      </c>
      <c r="O458" s="178">
        <f t="shared" si="159"/>
        <v>3.4329799086150703</v>
      </c>
      <c r="P458" s="178">
        <f t="shared" si="159"/>
        <v>3.501639506787372</v>
      </c>
      <c r="Q458" s="178">
        <f t="shared" si="159"/>
        <v>3.5716722969231194</v>
      </c>
      <c r="R458" s="178">
        <f t="shared" si="159"/>
        <v>3.643105742861581</v>
      </c>
      <c r="S458" s="178">
        <f t="shared" si="159"/>
        <v>3.7159678577188133</v>
      </c>
      <c r="T458" s="178">
        <f t="shared" si="159"/>
        <v>3.7902872148731896</v>
      </c>
      <c r="U458" s="178">
        <f t="shared" si="159"/>
        <v>3.8660929591706537</v>
      </c>
      <c r="V458" s="178">
        <f t="shared" si="159"/>
        <v>3.943414818354066</v>
      </c>
      <c r="W458" s="178">
        <f t="shared" si="159"/>
        <v>4.0222831147211471</v>
      </c>
      <c r="X458" s="178">
        <f t="shared" si="159"/>
        <v>4.10272877701557</v>
      </c>
      <c r="Y458" s="178">
        <f t="shared" si="159"/>
        <v>4.1847833525558817</v>
      </c>
      <c r="Z458" s="178">
        <f t="shared" si="159"/>
        <v>4.2684790196069988</v>
      </c>
      <c r="AA458" s="178">
        <f t="shared" si="159"/>
        <v>4.3538485999991394</v>
      </c>
      <c r="AB458" s="178">
        <f t="shared" si="159"/>
        <v>4.4409255719991227</v>
      </c>
      <c r="AC458" s="178">
        <f t="shared" si="159"/>
        <v>4.5297440834391045</v>
      </c>
      <c r="AD458" s="178">
        <f t="shared" si="159"/>
        <v>4.5468180365206328</v>
      </c>
      <c r="AE458" s="178">
        <f t="shared" si="159"/>
        <v>0.35891201915612031</v>
      </c>
      <c r="AF458" s="178">
        <f t="shared" si="159"/>
        <v>0</v>
      </c>
      <c r="AG458" s="178">
        <f t="shared" si="159"/>
        <v>0</v>
      </c>
      <c r="AH458" s="178">
        <f t="shared" si="159"/>
        <v>0</v>
      </c>
      <c r="AI458" s="178">
        <f t="shared" si="159"/>
        <v>0</v>
      </c>
    </row>
    <row r="459" spans="1:35" s="84" customFormat="1" x14ac:dyDescent="0.35">
      <c r="A459" s="4"/>
      <c r="B459" s="4"/>
      <c r="C459" s="80"/>
      <c r="D459" s="81"/>
      <c r="G459" s="147"/>
      <c r="H459" s="147"/>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c r="AH459" s="178"/>
      <c r="AI459" s="178"/>
    </row>
    <row r="460" spans="1:35" s="84" customFormat="1" x14ac:dyDescent="0.35">
      <c r="A460" s="4"/>
      <c r="B460" s="4"/>
      <c r="C460" s="80"/>
      <c r="D460" s="81" t="s">
        <v>37</v>
      </c>
      <c r="G460" s="147"/>
      <c r="H460" s="147"/>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c r="AH460" s="178"/>
      <c r="AI460" s="178"/>
    </row>
    <row r="461" spans="1:35" s="84" customFormat="1" x14ac:dyDescent="0.35">
      <c r="A461" s="4"/>
      <c r="B461" s="4"/>
      <c r="C461" s="80"/>
      <c r="D461" s="81"/>
      <c r="E461" s="84" t="str">
        <f>E$458</f>
        <v>Import duties in nominal terms (incentive)</v>
      </c>
      <c r="F461" s="84" t="str">
        <f>F$458</f>
        <v>M$, nominal</v>
      </c>
      <c r="G461" s="147"/>
      <c r="H461" s="147"/>
      <c r="I461" s="178">
        <f>I$458</f>
        <v>77.478540697169208</v>
      </c>
      <c r="J461" s="178"/>
      <c r="K461" s="178">
        <f t="shared" ref="K461:AI461" si="160">K$458</f>
        <v>3.375</v>
      </c>
      <c r="L461" s="178">
        <f t="shared" si="160"/>
        <v>3.4424999999999999</v>
      </c>
      <c r="M461" s="178">
        <f t="shared" si="160"/>
        <v>3.021691239778038</v>
      </c>
      <c r="N461" s="178">
        <f t="shared" si="160"/>
        <v>3.3656665770735987</v>
      </c>
      <c r="O461" s="178">
        <f t="shared" si="160"/>
        <v>3.4329799086150703</v>
      </c>
      <c r="P461" s="178">
        <f t="shared" si="160"/>
        <v>3.501639506787372</v>
      </c>
      <c r="Q461" s="178">
        <f t="shared" si="160"/>
        <v>3.5716722969231194</v>
      </c>
      <c r="R461" s="178">
        <f t="shared" si="160"/>
        <v>3.643105742861581</v>
      </c>
      <c r="S461" s="178">
        <f t="shared" si="160"/>
        <v>3.7159678577188133</v>
      </c>
      <c r="T461" s="178">
        <f t="shared" si="160"/>
        <v>3.7902872148731896</v>
      </c>
      <c r="U461" s="178">
        <f t="shared" si="160"/>
        <v>3.8660929591706537</v>
      </c>
      <c r="V461" s="178">
        <f t="shared" si="160"/>
        <v>3.943414818354066</v>
      </c>
      <c r="W461" s="178">
        <f t="shared" si="160"/>
        <v>4.0222831147211471</v>
      </c>
      <c r="X461" s="178">
        <f t="shared" si="160"/>
        <v>4.10272877701557</v>
      </c>
      <c r="Y461" s="178">
        <f t="shared" si="160"/>
        <v>4.1847833525558817</v>
      </c>
      <c r="Z461" s="178">
        <f t="shared" si="160"/>
        <v>4.2684790196069988</v>
      </c>
      <c r="AA461" s="178">
        <f t="shared" si="160"/>
        <v>4.3538485999991394</v>
      </c>
      <c r="AB461" s="178">
        <f t="shared" si="160"/>
        <v>4.4409255719991227</v>
      </c>
      <c r="AC461" s="178">
        <f t="shared" si="160"/>
        <v>4.5297440834391045</v>
      </c>
      <c r="AD461" s="178">
        <f t="shared" si="160"/>
        <v>4.5468180365206328</v>
      </c>
      <c r="AE461" s="178">
        <f t="shared" si="160"/>
        <v>0.35891201915612031</v>
      </c>
      <c r="AF461" s="178">
        <f t="shared" si="160"/>
        <v>0</v>
      </c>
      <c r="AG461" s="178">
        <f t="shared" si="160"/>
        <v>0</v>
      </c>
      <c r="AH461" s="178">
        <f t="shared" si="160"/>
        <v>0</v>
      </c>
      <c r="AI461" s="178">
        <f t="shared" si="160"/>
        <v>0</v>
      </c>
    </row>
    <row r="462" spans="1:35" s="154" customFormat="1" x14ac:dyDescent="0.35">
      <c r="A462" s="15"/>
      <c r="B462" s="15"/>
      <c r="C462" s="152"/>
      <c r="D462" s="153"/>
      <c r="E462" s="154" t="str">
        <f>'T&amp;E'!E$32</f>
        <v>Inflation factor</v>
      </c>
      <c r="F462" s="154" t="str">
        <f>'T&amp;E'!F$32</f>
        <v>index</v>
      </c>
      <c r="G462" s="155"/>
      <c r="H462" s="155"/>
      <c r="I462" s="180"/>
      <c r="J462" s="180"/>
      <c r="K462" s="203">
        <f>'T&amp;E'!K$32</f>
        <v>1</v>
      </c>
      <c r="L462" s="203">
        <f>'T&amp;E'!L$32</f>
        <v>1.02</v>
      </c>
      <c r="M462" s="203">
        <f>'T&amp;E'!M$32</f>
        <v>1.0404</v>
      </c>
      <c r="N462" s="203">
        <f>'T&amp;E'!N$32</f>
        <v>1.0612079999999999</v>
      </c>
      <c r="O462" s="203">
        <f>'T&amp;E'!O$32</f>
        <v>1.08243216</v>
      </c>
      <c r="P462" s="203">
        <f>'T&amp;E'!P$32</f>
        <v>1.1040808032</v>
      </c>
      <c r="Q462" s="203">
        <f>'T&amp;E'!Q$32</f>
        <v>1.1261624192640001</v>
      </c>
      <c r="R462" s="203">
        <f>'T&amp;E'!R$32</f>
        <v>1.1486856676492798</v>
      </c>
      <c r="S462" s="203">
        <f>'T&amp;E'!S$32</f>
        <v>1.1716593810022655</v>
      </c>
      <c r="T462" s="203">
        <f>'T&amp;E'!T$32</f>
        <v>1.1950925686223108</v>
      </c>
      <c r="U462" s="203">
        <f>'T&amp;E'!U$32</f>
        <v>1.2189944199947571</v>
      </c>
      <c r="V462" s="203">
        <f>'T&amp;E'!V$32</f>
        <v>1.243374308394652</v>
      </c>
      <c r="W462" s="203">
        <f>'T&amp;E'!W$32</f>
        <v>1.2682417945625453</v>
      </c>
      <c r="X462" s="203">
        <f>'T&amp;E'!X$32</f>
        <v>1.2936066304537961</v>
      </c>
      <c r="Y462" s="203">
        <f>'T&amp;E'!Y$32</f>
        <v>1.3194787630628722</v>
      </c>
      <c r="Z462" s="203">
        <f>'T&amp;E'!Z$32</f>
        <v>1.3458683383241292</v>
      </c>
      <c r="AA462" s="203">
        <f>'T&amp;E'!AA$32</f>
        <v>1.372785705090612</v>
      </c>
      <c r="AB462" s="203">
        <f>'T&amp;E'!AB$32</f>
        <v>1.4002414191924244</v>
      </c>
      <c r="AC462" s="203">
        <f>'T&amp;E'!AC$32</f>
        <v>1.4282462475762727</v>
      </c>
      <c r="AD462" s="203">
        <f>'T&amp;E'!AD$32</f>
        <v>1.4568111725277981</v>
      </c>
      <c r="AE462" s="203">
        <f>'T&amp;E'!AE$32</f>
        <v>1.4859473959783542</v>
      </c>
      <c r="AF462" s="203">
        <f>'T&amp;E'!AF$32</f>
        <v>1.5156663438979212</v>
      </c>
      <c r="AG462" s="203">
        <f>'T&amp;E'!AG$32</f>
        <v>1.5459796707758797</v>
      </c>
      <c r="AH462" s="203">
        <f>'T&amp;E'!AH$32</f>
        <v>1.576899264191397</v>
      </c>
      <c r="AI462" s="203">
        <f>'T&amp;E'!AI$32</f>
        <v>1.608437249475225</v>
      </c>
    </row>
    <row r="463" spans="1:35" s="162" customFormat="1" x14ac:dyDescent="0.35">
      <c r="A463" s="35"/>
      <c r="B463" s="35"/>
      <c r="C463" s="160"/>
      <c r="D463" s="161"/>
      <c r="E463" s="162" t="s">
        <v>303</v>
      </c>
      <c r="F463" s="162" t="s">
        <v>88</v>
      </c>
      <c r="G463" s="163"/>
      <c r="H463" s="163"/>
      <c r="I463" s="433">
        <f>SUM(K463:AI463)</f>
        <v>63.761653125000024</v>
      </c>
      <c r="J463" s="433"/>
      <c r="K463" s="433">
        <f>K461/K462</f>
        <v>3.375</v>
      </c>
      <c r="L463" s="433">
        <f t="shared" ref="L463:AI463" si="161">L461/L462</f>
        <v>3.375</v>
      </c>
      <c r="M463" s="433">
        <f t="shared" si="161"/>
        <v>2.9043552862149538</v>
      </c>
      <c r="N463" s="433">
        <f t="shared" si="161"/>
        <v>3.1715427862149541</v>
      </c>
      <c r="O463" s="433">
        <f t="shared" si="161"/>
        <v>3.1715427862149537</v>
      </c>
      <c r="P463" s="433">
        <f t="shared" si="161"/>
        <v>3.1715427862149537</v>
      </c>
      <c r="Q463" s="433">
        <f t="shared" si="161"/>
        <v>3.1715427862149537</v>
      </c>
      <c r="R463" s="433">
        <f t="shared" si="161"/>
        <v>3.1715427862149537</v>
      </c>
      <c r="S463" s="433">
        <f t="shared" si="161"/>
        <v>3.1715427862149537</v>
      </c>
      <c r="T463" s="433">
        <f t="shared" si="161"/>
        <v>3.1715427862149537</v>
      </c>
      <c r="U463" s="433">
        <f t="shared" si="161"/>
        <v>3.1715427862149541</v>
      </c>
      <c r="V463" s="433">
        <f t="shared" si="161"/>
        <v>3.1715427862149541</v>
      </c>
      <c r="W463" s="433">
        <f t="shared" si="161"/>
        <v>3.1715427862149532</v>
      </c>
      <c r="X463" s="433">
        <f t="shared" si="161"/>
        <v>3.1715427862149532</v>
      </c>
      <c r="Y463" s="433">
        <f t="shared" si="161"/>
        <v>3.1715427862149532</v>
      </c>
      <c r="Z463" s="433">
        <f t="shared" si="161"/>
        <v>3.1715427862149537</v>
      </c>
      <c r="AA463" s="433">
        <f t="shared" si="161"/>
        <v>3.1715427862149537</v>
      </c>
      <c r="AB463" s="433">
        <f t="shared" si="161"/>
        <v>3.1715427862149537</v>
      </c>
      <c r="AC463" s="433">
        <f t="shared" si="161"/>
        <v>3.1715427862149537</v>
      </c>
      <c r="AD463" s="433">
        <f t="shared" si="161"/>
        <v>3.1210757593457932</v>
      </c>
      <c r="AE463" s="433">
        <f t="shared" si="161"/>
        <v>0.24153749999999904</v>
      </c>
      <c r="AF463" s="433">
        <f t="shared" si="161"/>
        <v>0</v>
      </c>
      <c r="AG463" s="433">
        <f t="shared" si="161"/>
        <v>0</v>
      </c>
      <c r="AH463" s="433">
        <f t="shared" si="161"/>
        <v>0</v>
      </c>
      <c r="AI463" s="433">
        <f t="shared" si="161"/>
        <v>0</v>
      </c>
    </row>
    <row r="464" spans="1:35" s="84" customFormat="1" x14ac:dyDescent="0.35">
      <c r="A464" s="4"/>
      <c r="B464" s="4"/>
      <c r="C464" s="80"/>
      <c r="G464" s="147"/>
      <c r="H464" s="147"/>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c r="AH464" s="178"/>
      <c r="AI464" s="178"/>
    </row>
    <row r="465" spans="1:35" x14ac:dyDescent="0.35">
      <c r="D465" s="81" t="s">
        <v>40</v>
      </c>
    </row>
    <row r="466" spans="1:35" x14ac:dyDescent="0.35">
      <c r="E466" s="46" t="str">
        <f>E$463</f>
        <v>Import duties (incentive)</v>
      </c>
      <c r="F466" s="46" t="str">
        <f>F$463</f>
        <v>M$</v>
      </c>
      <c r="I466" s="199">
        <f>I$463</f>
        <v>63.761653125000024</v>
      </c>
      <c r="J466" s="199"/>
      <c r="K466" s="199">
        <f t="shared" ref="K466:AI466" si="162">K$463</f>
        <v>3.375</v>
      </c>
      <c r="L466" s="199">
        <f t="shared" si="162"/>
        <v>3.375</v>
      </c>
      <c r="M466" s="199">
        <f t="shared" si="162"/>
        <v>2.9043552862149538</v>
      </c>
      <c r="N466" s="199">
        <f t="shared" si="162"/>
        <v>3.1715427862149541</v>
      </c>
      <c r="O466" s="199">
        <f t="shared" si="162"/>
        <v>3.1715427862149537</v>
      </c>
      <c r="P466" s="199">
        <f t="shared" si="162"/>
        <v>3.1715427862149537</v>
      </c>
      <c r="Q466" s="199">
        <f t="shared" si="162"/>
        <v>3.1715427862149537</v>
      </c>
      <c r="R466" s="199">
        <f t="shared" si="162"/>
        <v>3.1715427862149537</v>
      </c>
      <c r="S466" s="199">
        <f t="shared" si="162"/>
        <v>3.1715427862149537</v>
      </c>
      <c r="T466" s="199">
        <f t="shared" si="162"/>
        <v>3.1715427862149537</v>
      </c>
      <c r="U466" s="199">
        <f t="shared" si="162"/>
        <v>3.1715427862149541</v>
      </c>
      <c r="V466" s="199">
        <f t="shared" si="162"/>
        <v>3.1715427862149541</v>
      </c>
      <c r="W466" s="199">
        <f t="shared" si="162"/>
        <v>3.1715427862149532</v>
      </c>
      <c r="X466" s="199">
        <f t="shared" si="162"/>
        <v>3.1715427862149532</v>
      </c>
      <c r="Y466" s="199">
        <f t="shared" si="162"/>
        <v>3.1715427862149532</v>
      </c>
      <c r="Z466" s="199">
        <f t="shared" si="162"/>
        <v>3.1715427862149537</v>
      </c>
      <c r="AA466" s="199">
        <f t="shared" si="162"/>
        <v>3.1715427862149537</v>
      </c>
      <c r="AB466" s="199">
        <f t="shared" si="162"/>
        <v>3.1715427862149537</v>
      </c>
      <c r="AC466" s="199">
        <f t="shared" si="162"/>
        <v>3.1715427862149537</v>
      </c>
      <c r="AD466" s="199">
        <f t="shared" si="162"/>
        <v>3.1210757593457932</v>
      </c>
      <c r="AE466" s="199">
        <f t="shared" si="162"/>
        <v>0.24153749999999904</v>
      </c>
      <c r="AF466" s="199">
        <f t="shared" si="162"/>
        <v>0</v>
      </c>
      <c r="AG466" s="199">
        <f t="shared" si="162"/>
        <v>0</v>
      </c>
      <c r="AH466" s="199">
        <f t="shared" si="162"/>
        <v>0</v>
      </c>
      <c r="AI466" s="199">
        <f t="shared" si="162"/>
        <v>0</v>
      </c>
    </row>
    <row r="467" spans="1:35" s="162" customFormat="1" x14ac:dyDescent="0.35">
      <c r="A467" s="35"/>
      <c r="B467" s="35"/>
      <c r="C467" s="160"/>
      <c r="D467" s="161"/>
      <c r="E467" s="162" t="s">
        <v>514</v>
      </c>
      <c r="F467" s="162" t="s">
        <v>88</v>
      </c>
      <c r="G467" s="433">
        <f>SUM(K$466:AI$466)</f>
        <v>63.761653125000024</v>
      </c>
      <c r="H467" s="163"/>
      <c r="I467" s="433"/>
      <c r="J467" s="433"/>
      <c r="K467" s="433"/>
      <c r="L467" s="433"/>
      <c r="M467" s="433"/>
      <c r="N467" s="433"/>
      <c r="O467" s="433"/>
      <c r="P467" s="433"/>
      <c r="Q467" s="433"/>
      <c r="R467" s="433"/>
      <c r="S467" s="433"/>
      <c r="T467" s="433"/>
      <c r="U467" s="433"/>
      <c r="V467" s="433"/>
      <c r="W467" s="433"/>
      <c r="X467" s="433"/>
      <c r="Y467" s="433"/>
      <c r="Z467" s="433"/>
      <c r="AA467" s="433"/>
      <c r="AB467" s="433"/>
      <c r="AC467" s="433"/>
      <c r="AD467" s="433"/>
      <c r="AE467" s="433"/>
      <c r="AF467" s="433"/>
      <c r="AG467" s="433"/>
      <c r="AH467" s="433"/>
      <c r="AI467" s="433"/>
    </row>
    <row r="468" spans="1:35" s="84" customFormat="1" x14ac:dyDescent="0.35">
      <c r="A468" s="4"/>
      <c r="B468" s="4"/>
      <c r="C468" s="80"/>
      <c r="D468" s="81"/>
      <c r="G468" s="147"/>
      <c r="H468" s="147"/>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c r="AH468" s="178"/>
      <c r="AI468" s="178"/>
    </row>
    <row r="469" spans="1:35" s="84" customFormat="1" x14ac:dyDescent="0.35">
      <c r="A469" s="4"/>
      <c r="B469" s="4"/>
      <c r="C469" s="80"/>
      <c r="D469" s="81" t="s">
        <v>374</v>
      </c>
      <c r="G469" s="147"/>
      <c r="H469" s="147"/>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c r="AH469" s="178"/>
      <c r="AI469" s="178"/>
    </row>
    <row r="470" spans="1:35" x14ac:dyDescent="0.35">
      <c r="E470" s="46" t="str">
        <f>E$463</f>
        <v>Import duties (incentive)</v>
      </c>
      <c r="F470" s="46" t="str">
        <f>F$463</f>
        <v>M$</v>
      </c>
      <c r="I470" s="199">
        <f>I$463</f>
        <v>63.761653125000024</v>
      </c>
      <c r="J470" s="199"/>
      <c r="K470" s="199">
        <f t="shared" ref="K470:AI470" si="163">K$463</f>
        <v>3.375</v>
      </c>
      <c r="L470" s="199">
        <f t="shared" si="163"/>
        <v>3.375</v>
      </c>
      <c r="M470" s="199">
        <f t="shared" si="163"/>
        <v>2.9043552862149538</v>
      </c>
      <c r="N470" s="199">
        <f t="shared" si="163"/>
        <v>3.1715427862149541</v>
      </c>
      <c r="O470" s="199">
        <f t="shared" si="163"/>
        <v>3.1715427862149537</v>
      </c>
      <c r="P470" s="199">
        <f t="shared" si="163"/>
        <v>3.1715427862149537</v>
      </c>
      <c r="Q470" s="199">
        <f t="shared" si="163"/>
        <v>3.1715427862149537</v>
      </c>
      <c r="R470" s="199">
        <f t="shared" si="163"/>
        <v>3.1715427862149537</v>
      </c>
      <c r="S470" s="199">
        <f t="shared" si="163"/>
        <v>3.1715427862149537</v>
      </c>
      <c r="T470" s="199">
        <f t="shared" si="163"/>
        <v>3.1715427862149537</v>
      </c>
      <c r="U470" s="199">
        <f t="shared" si="163"/>
        <v>3.1715427862149541</v>
      </c>
      <c r="V470" s="199">
        <f t="shared" si="163"/>
        <v>3.1715427862149541</v>
      </c>
      <c r="W470" s="199">
        <f t="shared" si="163"/>
        <v>3.1715427862149532</v>
      </c>
      <c r="X470" s="199">
        <f t="shared" si="163"/>
        <v>3.1715427862149532</v>
      </c>
      <c r="Y470" s="199">
        <f t="shared" si="163"/>
        <v>3.1715427862149532</v>
      </c>
      <c r="Z470" s="199">
        <f t="shared" si="163"/>
        <v>3.1715427862149537</v>
      </c>
      <c r="AA470" s="199">
        <f t="shared" si="163"/>
        <v>3.1715427862149537</v>
      </c>
      <c r="AB470" s="199">
        <f t="shared" si="163"/>
        <v>3.1715427862149537</v>
      </c>
      <c r="AC470" s="199">
        <f t="shared" si="163"/>
        <v>3.1715427862149537</v>
      </c>
      <c r="AD470" s="199">
        <f t="shared" si="163"/>
        <v>3.1210757593457932</v>
      </c>
      <c r="AE470" s="199">
        <f t="shared" si="163"/>
        <v>0.24153749999999904</v>
      </c>
      <c r="AF470" s="199">
        <f t="shared" si="163"/>
        <v>0</v>
      </c>
      <c r="AG470" s="199">
        <f t="shared" si="163"/>
        <v>0</v>
      </c>
      <c r="AH470" s="199">
        <f t="shared" si="163"/>
        <v>0</v>
      </c>
      <c r="AI470" s="199">
        <f t="shared" si="163"/>
        <v>0</v>
      </c>
    </row>
    <row r="471" spans="1:35" s="154" customFormat="1" x14ac:dyDescent="0.35">
      <c r="A471" s="15"/>
      <c r="B471" s="15"/>
      <c r="C471" s="152"/>
      <c r="D471" s="153"/>
      <c r="E471" s="154" t="str">
        <f>'T&amp;E'!E$36</f>
        <v>Government discount factor</v>
      </c>
      <c r="F471" s="154" t="str">
        <f>'T&amp;E'!F$36</f>
        <v>index</v>
      </c>
      <c r="G471" s="155"/>
      <c r="H471" s="155"/>
      <c r="I471" s="180"/>
      <c r="J471" s="180"/>
      <c r="K471" s="203">
        <f>'T&amp;E'!K$36</f>
        <v>1</v>
      </c>
      <c r="L471" s="203">
        <f>'T&amp;E'!L$36</f>
        <v>0.90909090909090906</v>
      </c>
      <c r="M471" s="203">
        <f>'T&amp;E'!M$36</f>
        <v>0.82644628099173545</v>
      </c>
      <c r="N471" s="203">
        <f>'T&amp;E'!N$36</f>
        <v>0.75131480090157754</v>
      </c>
      <c r="O471" s="203">
        <f>'T&amp;E'!O$36</f>
        <v>0.68301345536507052</v>
      </c>
      <c r="P471" s="203">
        <f>'T&amp;E'!P$36</f>
        <v>0.62092132305915493</v>
      </c>
      <c r="Q471" s="203">
        <f>'T&amp;E'!Q$36</f>
        <v>0.56447393005377722</v>
      </c>
      <c r="R471" s="203">
        <f>'T&amp;E'!R$36</f>
        <v>0.51315811823070645</v>
      </c>
      <c r="S471" s="203">
        <f>'T&amp;E'!S$36</f>
        <v>0.46650738020973315</v>
      </c>
      <c r="T471" s="203">
        <f>'T&amp;E'!T$36</f>
        <v>0.42409761837248466</v>
      </c>
      <c r="U471" s="203">
        <f>'T&amp;E'!U$36</f>
        <v>0.38554328942953148</v>
      </c>
      <c r="V471" s="203">
        <f>'T&amp;E'!V$36</f>
        <v>0.3504938994813922</v>
      </c>
      <c r="W471" s="203">
        <f>'T&amp;E'!W$36</f>
        <v>0.31863081771035656</v>
      </c>
      <c r="X471" s="203">
        <f>'T&amp;E'!X$36</f>
        <v>0.28966437973668779</v>
      </c>
      <c r="Y471" s="203">
        <f>'T&amp;E'!Y$36</f>
        <v>0.26333125430607973</v>
      </c>
      <c r="Z471" s="203">
        <f>'T&amp;E'!Z$36</f>
        <v>0.23939204936916339</v>
      </c>
      <c r="AA471" s="203">
        <f>'T&amp;E'!AA$36</f>
        <v>0.21762913579014853</v>
      </c>
      <c r="AB471" s="203">
        <f>'T&amp;E'!AB$36</f>
        <v>0.19784466890013502</v>
      </c>
      <c r="AC471" s="203">
        <f>'T&amp;E'!AC$36</f>
        <v>0.17985878990921364</v>
      </c>
      <c r="AD471" s="203">
        <f>'T&amp;E'!AD$36</f>
        <v>0.16350799082655781</v>
      </c>
      <c r="AE471" s="203">
        <f>'T&amp;E'!AE$36</f>
        <v>0.14864362802414349</v>
      </c>
      <c r="AF471" s="203">
        <f>'T&amp;E'!AF$36</f>
        <v>0.13513057093103953</v>
      </c>
      <c r="AG471" s="203">
        <f>'T&amp;E'!AG$36</f>
        <v>0.12284597357367227</v>
      </c>
      <c r="AH471" s="203">
        <f>'T&amp;E'!AH$36</f>
        <v>0.11167815779424752</v>
      </c>
      <c r="AI471" s="203">
        <f>'T&amp;E'!AI$36</f>
        <v>0.10152559799477048</v>
      </c>
    </row>
    <row r="472" spans="1:35" s="162" customFormat="1" x14ac:dyDescent="0.35">
      <c r="A472" s="35"/>
      <c r="B472" s="35"/>
      <c r="C472" s="160"/>
      <c r="D472" s="161"/>
      <c r="E472" s="162" t="s">
        <v>515</v>
      </c>
      <c r="F472" s="162" t="s">
        <v>230</v>
      </c>
      <c r="G472" s="163"/>
      <c r="H472" s="163"/>
      <c r="I472" s="433">
        <f>SUM(K472:AI472)</f>
        <v>29.896498210080804</v>
      </c>
      <c r="J472" s="433"/>
      <c r="K472" s="433">
        <f>K470*K471</f>
        <v>3.375</v>
      </c>
      <c r="L472" s="433">
        <f t="shared" ref="L472:AI472" si="164">L470*L471</f>
        <v>3.0681818181818179</v>
      </c>
      <c r="M472" s="433">
        <f t="shared" si="164"/>
        <v>2.4002936249710358</v>
      </c>
      <c r="N472" s="433">
        <f t="shared" si="164"/>
        <v>2.3828270369759226</v>
      </c>
      <c r="O472" s="433">
        <f t="shared" si="164"/>
        <v>2.1662063972508387</v>
      </c>
      <c r="P472" s="433">
        <f t="shared" si="164"/>
        <v>1.9692785429553077</v>
      </c>
      <c r="Q472" s="433">
        <f t="shared" si="164"/>
        <v>1.7902532208684614</v>
      </c>
      <c r="R472" s="433">
        <f t="shared" si="164"/>
        <v>1.6275029280622373</v>
      </c>
      <c r="S472" s="433">
        <f t="shared" si="164"/>
        <v>1.4795481164202158</v>
      </c>
      <c r="T472" s="433">
        <f t="shared" si="164"/>
        <v>1.3450437422001962</v>
      </c>
      <c r="U472" s="433">
        <f t="shared" si="164"/>
        <v>1.2227670383638147</v>
      </c>
      <c r="V472" s="433">
        <f t="shared" si="164"/>
        <v>1.1116063985125586</v>
      </c>
      <c r="W472" s="433">
        <f t="shared" si="164"/>
        <v>1.0105512713750531</v>
      </c>
      <c r="X472" s="433">
        <f t="shared" si="164"/>
        <v>0.91868297397732102</v>
      </c>
      <c r="Y472" s="433">
        <f t="shared" si="164"/>
        <v>0.8351663399793825</v>
      </c>
      <c r="Z472" s="433">
        <f t="shared" si="164"/>
        <v>0.75924212725398421</v>
      </c>
      <c r="AA472" s="433">
        <f t="shared" si="164"/>
        <v>0.69022011568544017</v>
      </c>
      <c r="AB472" s="433">
        <f t="shared" si="164"/>
        <v>0.62747283244130925</v>
      </c>
      <c r="AC472" s="433">
        <f t="shared" si="164"/>
        <v>0.57042984767391747</v>
      </c>
      <c r="AD472" s="433">
        <f t="shared" si="164"/>
        <v>0.51032082662810396</v>
      </c>
      <c r="AE472" s="433">
        <f t="shared" si="164"/>
        <v>3.5903010303881419E-2</v>
      </c>
      <c r="AF472" s="433">
        <f t="shared" si="164"/>
        <v>0</v>
      </c>
      <c r="AG472" s="433">
        <f t="shared" si="164"/>
        <v>0</v>
      </c>
      <c r="AH472" s="433">
        <f t="shared" si="164"/>
        <v>0</v>
      </c>
      <c r="AI472" s="433">
        <f t="shared" si="164"/>
        <v>0</v>
      </c>
    </row>
    <row r="473" spans="1:35" s="84" customFormat="1" x14ac:dyDescent="0.35">
      <c r="A473" s="4"/>
      <c r="B473" s="4"/>
      <c r="C473" s="80"/>
      <c r="D473" s="81"/>
      <c r="G473" s="147"/>
      <c r="H473" s="147"/>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c r="AH473" s="178"/>
      <c r="AI473" s="178"/>
    </row>
    <row r="474" spans="1:35" s="84" customFormat="1" x14ac:dyDescent="0.35">
      <c r="A474" s="4"/>
      <c r="B474" s="4"/>
      <c r="C474" s="80"/>
      <c r="D474" s="81" t="s">
        <v>375</v>
      </c>
      <c r="G474" s="147"/>
      <c r="H474" s="147"/>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row>
    <row r="475" spans="1:35" s="84" customFormat="1" x14ac:dyDescent="0.35">
      <c r="A475" s="4"/>
      <c r="B475" s="4"/>
      <c r="C475" s="80"/>
      <c r="D475" s="81"/>
      <c r="E475" s="84" t="str">
        <f>E$472</f>
        <v>Discounted import duties (incentive)</v>
      </c>
      <c r="F475" s="84" t="str">
        <f>F$472</f>
        <v>M$, discounted</v>
      </c>
      <c r="G475" s="147"/>
      <c r="H475" s="147"/>
      <c r="I475" s="178">
        <f>I$472</f>
        <v>29.896498210080804</v>
      </c>
      <c r="J475" s="178"/>
      <c r="K475" s="178">
        <f t="shared" ref="K475:AI475" si="165">K$472</f>
        <v>3.375</v>
      </c>
      <c r="L475" s="178">
        <f t="shared" si="165"/>
        <v>3.0681818181818179</v>
      </c>
      <c r="M475" s="178">
        <f t="shared" si="165"/>
        <v>2.4002936249710358</v>
      </c>
      <c r="N475" s="178">
        <f t="shared" si="165"/>
        <v>2.3828270369759226</v>
      </c>
      <c r="O475" s="178">
        <f t="shared" si="165"/>
        <v>2.1662063972508387</v>
      </c>
      <c r="P475" s="178">
        <f t="shared" si="165"/>
        <v>1.9692785429553077</v>
      </c>
      <c r="Q475" s="178">
        <f t="shared" si="165"/>
        <v>1.7902532208684614</v>
      </c>
      <c r="R475" s="178">
        <f t="shared" si="165"/>
        <v>1.6275029280622373</v>
      </c>
      <c r="S475" s="178">
        <f t="shared" si="165"/>
        <v>1.4795481164202158</v>
      </c>
      <c r="T475" s="178">
        <f t="shared" si="165"/>
        <v>1.3450437422001962</v>
      </c>
      <c r="U475" s="178">
        <f t="shared" si="165"/>
        <v>1.2227670383638147</v>
      </c>
      <c r="V475" s="178">
        <f t="shared" si="165"/>
        <v>1.1116063985125586</v>
      </c>
      <c r="W475" s="178">
        <f t="shared" si="165"/>
        <v>1.0105512713750531</v>
      </c>
      <c r="X475" s="178">
        <f t="shared" si="165"/>
        <v>0.91868297397732102</v>
      </c>
      <c r="Y475" s="178">
        <f t="shared" si="165"/>
        <v>0.8351663399793825</v>
      </c>
      <c r="Z475" s="178">
        <f t="shared" si="165"/>
        <v>0.75924212725398421</v>
      </c>
      <c r="AA475" s="178">
        <f t="shared" si="165"/>
        <v>0.69022011568544017</v>
      </c>
      <c r="AB475" s="178">
        <f t="shared" si="165"/>
        <v>0.62747283244130925</v>
      </c>
      <c r="AC475" s="178">
        <f t="shared" si="165"/>
        <v>0.57042984767391747</v>
      </c>
      <c r="AD475" s="178">
        <f t="shared" si="165"/>
        <v>0.51032082662810396</v>
      </c>
      <c r="AE475" s="178">
        <f t="shared" si="165"/>
        <v>3.5903010303881419E-2</v>
      </c>
      <c r="AF475" s="178">
        <f t="shared" si="165"/>
        <v>0</v>
      </c>
      <c r="AG475" s="178">
        <f t="shared" si="165"/>
        <v>0</v>
      </c>
      <c r="AH475" s="178">
        <f t="shared" si="165"/>
        <v>0</v>
      </c>
      <c r="AI475" s="178">
        <f t="shared" si="165"/>
        <v>0</v>
      </c>
    </row>
    <row r="476" spans="1:35" s="162" customFormat="1" x14ac:dyDescent="0.35">
      <c r="A476" s="35"/>
      <c r="B476" s="35"/>
      <c r="C476" s="160"/>
      <c r="D476" s="161"/>
      <c r="E476" s="162" t="s">
        <v>516</v>
      </c>
      <c r="F476" s="162" t="s">
        <v>230</v>
      </c>
      <c r="G476" s="433">
        <f>SUM(K475:AI475)</f>
        <v>29.896498210080804</v>
      </c>
      <c r="H476" s="163"/>
      <c r="J476" s="433"/>
      <c r="K476" s="433"/>
      <c r="L476" s="433"/>
      <c r="M476" s="433"/>
      <c r="N476" s="433"/>
      <c r="O476" s="433"/>
      <c r="P476" s="433"/>
      <c r="Q476" s="433"/>
      <c r="R476" s="433"/>
      <c r="S476" s="433"/>
      <c r="T476" s="433"/>
      <c r="U476" s="433"/>
      <c r="V476" s="433"/>
      <c r="W476" s="433"/>
      <c r="X476" s="433"/>
      <c r="Y476" s="433"/>
      <c r="Z476" s="433"/>
      <c r="AA476" s="433"/>
      <c r="AB476" s="433"/>
      <c r="AC476" s="433"/>
      <c r="AD476" s="433"/>
      <c r="AE476" s="433"/>
      <c r="AF476" s="433"/>
      <c r="AG476" s="433"/>
      <c r="AH476" s="433"/>
      <c r="AI476" s="433"/>
    </row>
    <row r="477" spans="1:35" s="84" customFormat="1" x14ac:dyDescent="0.35">
      <c r="A477" s="4"/>
      <c r="B477" s="4"/>
      <c r="C477" s="80"/>
      <c r="D477" s="81"/>
      <c r="G477" s="147"/>
      <c r="H477" s="147"/>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c r="AH477" s="178"/>
      <c r="AI477" s="178"/>
    </row>
    <row r="478" spans="1:35" s="84" customFormat="1" x14ac:dyDescent="0.35">
      <c r="A478" s="4"/>
      <c r="B478" s="4" t="s">
        <v>336</v>
      </c>
      <c r="C478" s="80"/>
      <c r="D478" s="81"/>
      <c r="G478" s="147"/>
      <c r="H478" s="147"/>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c r="AH478" s="178"/>
      <c r="AI478" s="178"/>
    </row>
    <row r="479" spans="1:35" s="84" customFormat="1" x14ac:dyDescent="0.35">
      <c r="A479" s="4"/>
      <c r="B479" s="4"/>
      <c r="C479" s="80"/>
      <c r="D479" s="81"/>
      <c r="G479" s="147"/>
      <c r="H479" s="147"/>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c r="AH479" s="178"/>
      <c r="AI479" s="178"/>
    </row>
    <row r="480" spans="1:35" s="84" customFormat="1" x14ac:dyDescent="0.35">
      <c r="A480" s="4"/>
      <c r="B480" s="4"/>
      <c r="C480" s="80" t="s">
        <v>649</v>
      </c>
      <c r="D480" s="81"/>
      <c r="G480" s="147"/>
      <c r="H480" s="147"/>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c r="AH480" s="178"/>
      <c r="AI480" s="178"/>
    </row>
    <row r="481" spans="1:35" s="84" customFormat="1" x14ac:dyDescent="0.35">
      <c r="A481" s="4"/>
      <c r="B481" s="4"/>
      <c r="C481" s="80"/>
      <c r="D481" s="81"/>
      <c r="G481" s="147"/>
      <c r="H481" s="147"/>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c r="AH481" s="178"/>
      <c r="AI481" s="178"/>
    </row>
    <row r="482" spans="1:35" s="84" customFormat="1" x14ac:dyDescent="0.35">
      <c r="A482" s="4"/>
      <c r="B482" s="4"/>
      <c r="C482" s="80"/>
      <c r="D482" s="81" t="s">
        <v>653</v>
      </c>
      <c r="G482" s="147"/>
      <c r="H482" s="147"/>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c r="AH482" s="178"/>
      <c r="AI482" s="178"/>
    </row>
    <row r="483" spans="1:35" s="167" customFormat="1" x14ac:dyDescent="0.35">
      <c r="A483" s="21"/>
      <c r="B483" s="21"/>
      <c r="C483" s="165"/>
      <c r="D483" s="166"/>
      <c r="E483" s="205" t="str">
        <f>E$268</f>
        <v>Mining company selling price (original)</v>
      </c>
      <c r="F483" s="167" t="str">
        <f>F$268</f>
        <v>$/oz</v>
      </c>
      <c r="G483" s="168">
        <f>G$268</f>
        <v>1175</v>
      </c>
      <c r="H483" s="168"/>
      <c r="I483" s="199"/>
      <c r="J483" s="199"/>
      <c r="K483" s="199"/>
      <c r="L483" s="199"/>
      <c r="M483" s="199"/>
      <c r="N483" s="199"/>
      <c r="O483" s="199"/>
      <c r="P483" s="199"/>
      <c r="Q483" s="199"/>
      <c r="R483" s="199"/>
      <c r="S483" s="199"/>
      <c r="T483" s="199"/>
      <c r="U483" s="199"/>
      <c r="V483" s="199"/>
      <c r="W483" s="199"/>
      <c r="X483" s="199"/>
      <c r="Y483" s="199"/>
      <c r="Z483" s="199"/>
      <c r="AA483" s="199"/>
      <c r="AB483" s="199"/>
      <c r="AC483" s="199"/>
      <c r="AD483" s="199"/>
      <c r="AE483" s="199"/>
      <c r="AF483" s="199"/>
      <c r="AG483" s="199"/>
      <c r="AH483" s="199"/>
      <c r="AI483" s="199"/>
    </row>
    <row r="484" spans="1:35" s="84" customFormat="1" x14ac:dyDescent="0.35">
      <c r="A484" s="4"/>
      <c r="B484" s="4"/>
      <c r="C484" s="80"/>
      <c r="D484" s="81"/>
      <c r="E484" s="84" t="s">
        <v>655</v>
      </c>
      <c r="F484" s="84" t="s">
        <v>133</v>
      </c>
      <c r="G484" s="147"/>
      <c r="H484" s="147"/>
      <c r="I484" s="178"/>
      <c r="J484" s="178"/>
      <c r="K484" s="147">
        <f>$G483</f>
        <v>1175</v>
      </c>
      <c r="L484" s="147">
        <f t="shared" ref="L484:AI484" si="166">$G483</f>
        <v>1175</v>
      </c>
      <c r="M484" s="147">
        <f t="shared" si="166"/>
        <v>1175</v>
      </c>
      <c r="N484" s="147">
        <f t="shared" si="166"/>
        <v>1175</v>
      </c>
      <c r="O484" s="147">
        <f t="shared" si="166"/>
        <v>1175</v>
      </c>
      <c r="P484" s="147">
        <f t="shared" si="166"/>
        <v>1175</v>
      </c>
      <c r="Q484" s="147">
        <f t="shared" si="166"/>
        <v>1175</v>
      </c>
      <c r="R484" s="147">
        <f t="shared" si="166"/>
        <v>1175</v>
      </c>
      <c r="S484" s="147">
        <f t="shared" si="166"/>
        <v>1175</v>
      </c>
      <c r="T484" s="147">
        <f t="shared" si="166"/>
        <v>1175</v>
      </c>
      <c r="U484" s="147">
        <f t="shared" si="166"/>
        <v>1175</v>
      </c>
      <c r="V484" s="147">
        <f t="shared" si="166"/>
        <v>1175</v>
      </c>
      <c r="W484" s="147">
        <f t="shared" si="166"/>
        <v>1175</v>
      </c>
      <c r="X484" s="147">
        <f t="shared" si="166"/>
        <v>1175</v>
      </c>
      <c r="Y484" s="147">
        <f t="shared" si="166"/>
        <v>1175</v>
      </c>
      <c r="Z484" s="147">
        <f t="shared" si="166"/>
        <v>1175</v>
      </c>
      <c r="AA484" s="147">
        <f t="shared" si="166"/>
        <v>1175</v>
      </c>
      <c r="AB484" s="147">
        <f t="shared" si="166"/>
        <v>1175</v>
      </c>
      <c r="AC484" s="147">
        <f t="shared" si="166"/>
        <v>1175</v>
      </c>
      <c r="AD484" s="147">
        <f t="shared" si="166"/>
        <v>1175</v>
      </c>
      <c r="AE484" s="147">
        <f t="shared" si="166"/>
        <v>1175</v>
      </c>
      <c r="AF484" s="147">
        <f t="shared" si="166"/>
        <v>1175</v>
      </c>
      <c r="AG484" s="147">
        <f t="shared" si="166"/>
        <v>1175</v>
      </c>
      <c r="AH484" s="147">
        <f t="shared" si="166"/>
        <v>1175</v>
      </c>
      <c r="AI484" s="147">
        <f t="shared" si="166"/>
        <v>1175</v>
      </c>
    </row>
    <row r="485" spans="1:35" s="84" customFormat="1" x14ac:dyDescent="0.35">
      <c r="A485" s="4"/>
      <c r="B485" s="4"/>
      <c r="C485" s="80"/>
      <c r="D485" s="81"/>
      <c r="G485" s="147"/>
      <c r="H485" s="147"/>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c r="AH485" s="178"/>
      <c r="AI485" s="178"/>
    </row>
    <row r="486" spans="1:35" s="84" customFormat="1" x14ac:dyDescent="0.35">
      <c r="A486" s="4"/>
      <c r="B486" s="4"/>
      <c r="C486" s="80"/>
      <c r="D486" s="81" t="s">
        <v>654</v>
      </c>
      <c r="G486" s="147"/>
      <c r="H486" s="147"/>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c r="AH486" s="178"/>
      <c r="AI486" s="178"/>
    </row>
    <row r="487" spans="1:35" s="84" customFormat="1" x14ac:dyDescent="0.35">
      <c r="A487" s="4"/>
      <c r="B487" s="4"/>
      <c r="C487" s="80"/>
      <c r="D487" s="81"/>
      <c r="E487" s="84" t="str">
        <f>E$484</f>
        <v>Annual selling price (original)</v>
      </c>
      <c r="F487" s="84" t="str">
        <f>F$484</f>
        <v>$/oz</v>
      </c>
      <c r="G487" s="147"/>
      <c r="H487" s="147"/>
      <c r="I487" s="178"/>
      <c r="J487" s="178"/>
      <c r="K487" s="147">
        <f t="shared" ref="K487:AI487" si="167">K$484</f>
        <v>1175</v>
      </c>
      <c r="L487" s="147">
        <f t="shared" si="167"/>
        <v>1175</v>
      </c>
      <c r="M487" s="147">
        <f t="shared" si="167"/>
        <v>1175</v>
      </c>
      <c r="N487" s="147">
        <f t="shared" si="167"/>
        <v>1175</v>
      </c>
      <c r="O487" s="147">
        <f t="shared" si="167"/>
        <v>1175</v>
      </c>
      <c r="P487" s="147">
        <f t="shared" si="167"/>
        <v>1175</v>
      </c>
      <c r="Q487" s="147">
        <f t="shared" si="167"/>
        <v>1175</v>
      </c>
      <c r="R487" s="147">
        <f t="shared" si="167"/>
        <v>1175</v>
      </c>
      <c r="S487" s="147">
        <f t="shared" si="167"/>
        <v>1175</v>
      </c>
      <c r="T487" s="147">
        <f t="shared" si="167"/>
        <v>1175</v>
      </c>
      <c r="U487" s="147">
        <f t="shared" si="167"/>
        <v>1175</v>
      </c>
      <c r="V487" s="147">
        <f t="shared" si="167"/>
        <v>1175</v>
      </c>
      <c r="W487" s="147">
        <f t="shared" si="167"/>
        <v>1175</v>
      </c>
      <c r="X487" s="147">
        <f t="shared" si="167"/>
        <v>1175</v>
      </c>
      <c r="Y487" s="147">
        <f t="shared" si="167"/>
        <v>1175</v>
      </c>
      <c r="Z487" s="147">
        <f t="shared" si="167"/>
        <v>1175</v>
      </c>
      <c r="AA487" s="147">
        <f t="shared" si="167"/>
        <v>1175</v>
      </c>
      <c r="AB487" s="147">
        <f t="shared" si="167"/>
        <v>1175</v>
      </c>
      <c r="AC487" s="147">
        <f t="shared" si="167"/>
        <v>1175</v>
      </c>
      <c r="AD487" s="147">
        <f t="shared" si="167"/>
        <v>1175</v>
      </c>
      <c r="AE487" s="147">
        <f t="shared" si="167"/>
        <v>1175</v>
      </c>
      <c r="AF487" s="147">
        <f t="shared" si="167"/>
        <v>1175</v>
      </c>
      <c r="AG487" s="147">
        <f t="shared" si="167"/>
        <v>1175</v>
      </c>
      <c r="AH487" s="147">
        <f t="shared" si="167"/>
        <v>1175</v>
      </c>
      <c r="AI487" s="147">
        <f t="shared" si="167"/>
        <v>1175</v>
      </c>
    </row>
    <row r="488" spans="1:35" s="154" customFormat="1" x14ac:dyDescent="0.35">
      <c r="A488" s="15"/>
      <c r="B488" s="15"/>
      <c r="C488" s="152"/>
      <c r="D488" s="153"/>
      <c r="E488" s="154" t="str">
        <f>'T&amp;E'!E$32</f>
        <v>Inflation factor</v>
      </c>
      <c r="F488" s="154" t="str">
        <f>'T&amp;E'!F$32</f>
        <v>index</v>
      </c>
      <c r="G488" s="155"/>
      <c r="H488" s="155"/>
      <c r="I488" s="180"/>
      <c r="J488" s="180"/>
      <c r="K488" s="203">
        <f>'T&amp;E'!K$32</f>
        <v>1</v>
      </c>
      <c r="L488" s="203">
        <f>'T&amp;E'!L$32</f>
        <v>1.02</v>
      </c>
      <c r="M488" s="203">
        <f>'T&amp;E'!M$32</f>
        <v>1.0404</v>
      </c>
      <c r="N488" s="203">
        <f>'T&amp;E'!N$32</f>
        <v>1.0612079999999999</v>
      </c>
      <c r="O488" s="203">
        <f>'T&amp;E'!O$32</f>
        <v>1.08243216</v>
      </c>
      <c r="P488" s="203">
        <f>'T&amp;E'!P$32</f>
        <v>1.1040808032</v>
      </c>
      <c r="Q488" s="203">
        <f>'T&amp;E'!Q$32</f>
        <v>1.1261624192640001</v>
      </c>
      <c r="R488" s="203">
        <f>'T&amp;E'!R$32</f>
        <v>1.1486856676492798</v>
      </c>
      <c r="S488" s="203">
        <f>'T&amp;E'!S$32</f>
        <v>1.1716593810022655</v>
      </c>
      <c r="T488" s="203">
        <f>'T&amp;E'!T$32</f>
        <v>1.1950925686223108</v>
      </c>
      <c r="U488" s="203">
        <f>'T&amp;E'!U$32</f>
        <v>1.2189944199947571</v>
      </c>
      <c r="V488" s="203">
        <f>'T&amp;E'!V$32</f>
        <v>1.243374308394652</v>
      </c>
      <c r="W488" s="203">
        <f>'T&amp;E'!W$32</f>
        <v>1.2682417945625453</v>
      </c>
      <c r="X488" s="203">
        <f>'T&amp;E'!X$32</f>
        <v>1.2936066304537961</v>
      </c>
      <c r="Y488" s="203">
        <f>'T&amp;E'!Y$32</f>
        <v>1.3194787630628722</v>
      </c>
      <c r="Z488" s="203">
        <f>'T&amp;E'!Z$32</f>
        <v>1.3458683383241292</v>
      </c>
      <c r="AA488" s="203">
        <f>'T&amp;E'!AA$32</f>
        <v>1.372785705090612</v>
      </c>
      <c r="AB488" s="203">
        <f>'T&amp;E'!AB$32</f>
        <v>1.4002414191924244</v>
      </c>
      <c r="AC488" s="203">
        <f>'T&amp;E'!AC$32</f>
        <v>1.4282462475762727</v>
      </c>
      <c r="AD488" s="203">
        <f>'T&amp;E'!AD$32</f>
        <v>1.4568111725277981</v>
      </c>
      <c r="AE488" s="203">
        <f>'T&amp;E'!AE$32</f>
        <v>1.4859473959783542</v>
      </c>
      <c r="AF488" s="203">
        <f>'T&amp;E'!AF$32</f>
        <v>1.5156663438979212</v>
      </c>
      <c r="AG488" s="203">
        <f>'T&amp;E'!AG$32</f>
        <v>1.5459796707758797</v>
      </c>
      <c r="AH488" s="203">
        <f>'T&amp;E'!AH$32</f>
        <v>1.576899264191397</v>
      </c>
      <c r="AI488" s="203">
        <f>'T&amp;E'!AI$32</f>
        <v>1.608437249475225</v>
      </c>
    </row>
    <row r="489" spans="1:35" s="84" customFormat="1" x14ac:dyDescent="0.35">
      <c r="A489" s="4"/>
      <c r="B489" s="4"/>
      <c r="C489" s="80"/>
      <c r="D489" s="81"/>
      <c r="E489" s="84" t="s">
        <v>656</v>
      </c>
      <c r="F489" s="84" t="s">
        <v>650</v>
      </c>
      <c r="G489" s="147"/>
      <c r="H489" s="147"/>
      <c r="I489" s="178"/>
      <c r="J489" s="178"/>
      <c r="K489" s="147">
        <f>K487*K488</f>
        <v>1175</v>
      </c>
      <c r="L489" s="147">
        <f t="shared" ref="L489:AI489" si="168">L487*L488</f>
        <v>1198.5</v>
      </c>
      <c r="M489" s="147">
        <f t="shared" si="168"/>
        <v>1222.47</v>
      </c>
      <c r="N489" s="147">
        <f t="shared" si="168"/>
        <v>1246.9194</v>
      </c>
      <c r="O489" s="147">
        <f t="shared" si="168"/>
        <v>1271.857788</v>
      </c>
      <c r="P489" s="147">
        <f t="shared" si="168"/>
        <v>1297.29494376</v>
      </c>
      <c r="Q489" s="147">
        <f t="shared" si="168"/>
        <v>1323.2408426352001</v>
      </c>
      <c r="R489" s="147">
        <f t="shared" si="168"/>
        <v>1349.7056594879039</v>
      </c>
      <c r="S489" s="147">
        <f t="shared" si="168"/>
        <v>1376.6997726776619</v>
      </c>
      <c r="T489" s="147">
        <f t="shared" si="168"/>
        <v>1404.2337681312151</v>
      </c>
      <c r="U489" s="147">
        <f t="shared" si="168"/>
        <v>1432.3184434938396</v>
      </c>
      <c r="V489" s="147">
        <f t="shared" si="168"/>
        <v>1460.9648123637162</v>
      </c>
      <c r="W489" s="147">
        <f t="shared" si="168"/>
        <v>1490.1841086109907</v>
      </c>
      <c r="X489" s="147">
        <f t="shared" si="168"/>
        <v>1519.9877907832104</v>
      </c>
      <c r="Y489" s="147">
        <f t="shared" si="168"/>
        <v>1550.3875465988747</v>
      </c>
      <c r="Z489" s="147">
        <f t="shared" si="168"/>
        <v>1581.3952975308518</v>
      </c>
      <c r="AA489" s="147">
        <f t="shared" si="168"/>
        <v>1613.0232034814692</v>
      </c>
      <c r="AB489" s="147">
        <f t="shared" si="168"/>
        <v>1645.2836675510987</v>
      </c>
      <c r="AC489" s="147">
        <f t="shared" si="168"/>
        <v>1678.1893409021204</v>
      </c>
      <c r="AD489" s="147">
        <f t="shared" si="168"/>
        <v>1711.7531277201629</v>
      </c>
      <c r="AE489" s="147">
        <f t="shared" si="168"/>
        <v>1745.9881902745663</v>
      </c>
      <c r="AF489" s="147">
        <f t="shared" si="168"/>
        <v>1780.9079540800574</v>
      </c>
      <c r="AG489" s="147">
        <f t="shared" si="168"/>
        <v>1816.5261131616587</v>
      </c>
      <c r="AH489" s="147">
        <f t="shared" si="168"/>
        <v>1852.8566354248915</v>
      </c>
      <c r="AI489" s="147">
        <f t="shared" si="168"/>
        <v>1889.9137681333893</v>
      </c>
    </row>
    <row r="490" spans="1:35" s="84" customFormat="1" x14ac:dyDescent="0.35">
      <c r="A490" s="4"/>
      <c r="B490" s="4"/>
      <c r="C490" s="80"/>
      <c r="D490" s="81"/>
      <c r="G490" s="147"/>
      <c r="H490" s="147"/>
      <c r="I490" s="178"/>
      <c r="J490" s="178"/>
      <c r="K490" s="147"/>
      <c r="L490" s="147"/>
      <c r="M490" s="147"/>
      <c r="N490" s="147"/>
      <c r="O490" s="147"/>
      <c r="P490" s="147"/>
      <c r="Q490" s="147"/>
      <c r="R490" s="147"/>
      <c r="S490" s="147"/>
      <c r="T490" s="147"/>
      <c r="U490" s="147"/>
      <c r="V490" s="147"/>
      <c r="W490" s="147"/>
      <c r="X490" s="147"/>
      <c r="Y490" s="147"/>
      <c r="Z490" s="147"/>
      <c r="AA490" s="147"/>
      <c r="AB490" s="147"/>
      <c r="AC490" s="147"/>
      <c r="AD490" s="147"/>
      <c r="AE490" s="147"/>
      <c r="AF490" s="147"/>
      <c r="AG490" s="147"/>
      <c r="AH490" s="147"/>
      <c r="AI490" s="147"/>
    </row>
    <row r="491" spans="1:35" s="84" customFormat="1" x14ac:dyDescent="0.35">
      <c r="A491" s="4"/>
      <c r="B491" s="4"/>
      <c r="C491" s="80"/>
      <c r="D491" s="81" t="s">
        <v>651</v>
      </c>
      <c r="G491" s="147"/>
      <c r="H491" s="147"/>
      <c r="I491" s="178"/>
      <c r="J491" s="178"/>
      <c r="K491" s="147"/>
      <c r="L491" s="147"/>
      <c r="M491" s="147"/>
      <c r="N491" s="147"/>
      <c r="O491" s="147"/>
      <c r="P491" s="147"/>
      <c r="Q491" s="147"/>
      <c r="R491" s="147"/>
      <c r="S491" s="147"/>
      <c r="T491" s="147"/>
      <c r="U491" s="147"/>
      <c r="V491" s="147"/>
      <c r="W491" s="147"/>
      <c r="X491" s="147"/>
      <c r="Y491" s="147"/>
      <c r="Z491" s="147"/>
      <c r="AA491" s="147"/>
      <c r="AB491" s="147"/>
      <c r="AC491" s="147"/>
      <c r="AD491" s="147"/>
      <c r="AE491" s="147"/>
      <c r="AF491" s="147"/>
      <c r="AG491" s="147"/>
      <c r="AH491" s="147"/>
      <c r="AI491" s="147"/>
    </row>
    <row r="492" spans="1:35" s="84" customFormat="1" x14ac:dyDescent="0.35">
      <c r="A492" s="4"/>
      <c r="B492" s="4"/>
      <c r="C492" s="80"/>
      <c r="D492" s="81"/>
      <c r="E492" s="84" t="str">
        <f>E$273</f>
        <v>Mining company net revenues (original)</v>
      </c>
      <c r="F492" s="84" t="str">
        <f>F$273</f>
        <v>M$</v>
      </c>
      <c r="G492" s="147"/>
      <c r="H492" s="147"/>
      <c r="I492" s="178">
        <f>I$273</f>
        <v>2215.8009403111937</v>
      </c>
      <c r="J492" s="178"/>
      <c r="K492" s="178">
        <f t="shared" ref="K492:AI492" si="169">K$273</f>
        <v>0</v>
      </c>
      <c r="L492" s="178">
        <f t="shared" si="169"/>
        <v>0</v>
      </c>
      <c r="M492" s="178">
        <f t="shared" si="169"/>
        <v>92.448303584412301</v>
      </c>
      <c r="N492" s="178">
        <f t="shared" si="169"/>
        <v>123.26440477921641</v>
      </c>
      <c r="O492" s="178">
        <f t="shared" si="169"/>
        <v>123.26440477921641</v>
      </c>
      <c r="P492" s="178">
        <f t="shared" si="169"/>
        <v>123.26440477921641</v>
      </c>
      <c r="Q492" s="178">
        <f t="shared" si="169"/>
        <v>123.26440477921641</v>
      </c>
      <c r="R492" s="178">
        <f t="shared" si="169"/>
        <v>123.26440477921641</v>
      </c>
      <c r="S492" s="178">
        <f t="shared" si="169"/>
        <v>123.26440477921641</v>
      </c>
      <c r="T492" s="178">
        <f t="shared" si="169"/>
        <v>123.26440477921641</v>
      </c>
      <c r="U492" s="178">
        <f t="shared" si="169"/>
        <v>123.26440477921641</v>
      </c>
      <c r="V492" s="178">
        <f t="shared" si="169"/>
        <v>123.26440477921641</v>
      </c>
      <c r="W492" s="178">
        <f t="shared" si="169"/>
        <v>123.26440477921641</v>
      </c>
      <c r="X492" s="178">
        <f t="shared" si="169"/>
        <v>123.26440477921641</v>
      </c>
      <c r="Y492" s="178">
        <f t="shared" si="169"/>
        <v>123.26440477921641</v>
      </c>
      <c r="Z492" s="178">
        <f t="shared" si="169"/>
        <v>123.26440477921641</v>
      </c>
      <c r="AA492" s="178">
        <f t="shared" si="169"/>
        <v>123.26440477921641</v>
      </c>
      <c r="AB492" s="178">
        <f t="shared" si="169"/>
        <v>123.26440477921641</v>
      </c>
      <c r="AC492" s="178">
        <f t="shared" si="169"/>
        <v>123.26440477921641</v>
      </c>
      <c r="AD492" s="178">
        <f t="shared" si="169"/>
        <v>123.26440477921641</v>
      </c>
      <c r="AE492" s="178">
        <f t="shared" si="169"/>
        <v>27.857755480102799</v>
      </c>
      <c r="AF492" s="178">
        <f t="shared" si="169"/>
        <v>0</v>
      </c>
      <c r="AG492" s="178">
        <f t="shared" si="169"/>
        <v>0</v>
      </c>
      <c r="AH492" s="178">
        <f t="shared" si="169"/>
        <v>0</v>
      </c>
      <c r="AI492" s="178">
        <f t="shared" si="169"/>
        <v>0</v>
      </c>
    </row>
    <row r="493" spans="1:35" s="154" customFormat="1" x14ac:dyDescent="0.35">
      <c r="A493" s="15"/>
      <c r="B493" s="15"/>
      <c r="C493" s="152"/>
      <c r="D493" s="153"/>
      <c r="E493" s="154" t="str">
        <f>'T&amp;E'!E$32</f>
        <v>Inflation factor</v>
      </c>
      <c r="F493" s="154" t="str">
        <f>'T&amp;E'!F$32</f>
        <v>index</v>
      </c>
      <c r="G493" s="155"/>
      <c r="H493" s="155"/>
      <c r="I493" s="180"/>
      <c r="J493" s="180"/>
      <c r="K493" s="203">
        <f>'T&amp;E'!K$32</f>
        <v>1</v>
      </c>
      <c r="L493" s="203">
        <f>'T&amp;E'!L$32</f>
        <v>1.02</v>
      </c>
      <c r="M493" s="203">
        <f>'T&amp;E'!M$32</f>
        <v>1.0404</v>
      </c>
      <c r="N493" s="203">
        <f>'T&amp;E'!N$32</f>
        <v>1.0612079999999999</v>
      </c>
      <c r="O493" s="203">
        <f>'T&amp;E'!O$32</f>
        <v>1.08243216</v>
      </c>
      <c r="P493" s="203">
        <f>'T&amp;E'!P$32</f>
        <v>1.1040808032</v>
      </c>
      <c r="Q493" s="203">
        <f>'T&amp;E'!Q$32</f>
        <v>1.1261624192640001</v>
      </c>
      <c r="R493" s="203">
        <f>'T&amp;E'!R$32</f>
        <v>1.1486856676492798</v>
      </c>
      <c r="S493" s="203">
        <f>'T&amp;E'!S$32</f>
        <v>1.1716593810022655</v>
      </c>
      <c r="T493" s="203">
        <f>'T&amp;E'!T$32</f>
        <v>1.1950925686223108</v>
      </c>
      <c r="U493" s="203">
        <f>'T&amp;E'!U$32</f>
        <v>1.2189944199947571</v>
      </c>
      <c r="V493" s="203">
        <f>'T&amp;E'!V$32</f>
        <v>1.243374308394652</v>
      </c>
      <c r="W493" s="203">
        <f>'T&amp;E'!W$32</f>
        <v>1.2682417945625453</v>
      </c>
      <c r="X493" s="203">
        <f>'T&amp;E'!X$32</f>
        <v>1.2936066304537961</v>
      </c>
      <c r="Y493" s="203">
        <f>'T&amp;E'!Y$32</f>
        <v>1.3194787630628722</v>
      </c>
      <c r="Z493" s="203">
        <f>'T&amp;E'!Z$32</f>
        <v>1.3458683383241292</v>
      </c>
      <c r="AA493" s="203">
        <f>'T&amp;E'!AA$32</f>
        <v>1.372785705090612</v>
      </c>
      <c r="AB493" s="203">
        <f>'T&amp;E'!AB$32</f>
        <v>1.4002414191924244</v>
      </c>
      <c r="AC493" s="203">
        <f>'T&amp;E'!AC$32</f>
        <v>1.4282462475762727</v>
      </c>
      <c r="AD493" s="203">
        <f>'T&amp;E'!AD$32</f>
        <v>1.4568111725277981</v>
      </c>
      <c r="AE493" s="203">
        <f>'T&amp;E'!AE$32</f>
        <v>1.4859473959783542</v>
      </c>
      <c r="AF493" s="203">
        <f>'T&amp;E'!AF$32</f>
        <v>1.5156663438979212</v>
      </c>
      <c r="AG493" s="203">
        <f>'T&amp;E'!AG$32</f>
        <v>1.5459796707758797</v>
      </c>
      <c r="AH493" s="203">
        <f>'T&amp;E'!AH$32</f>
        <v>1.576899264191397</v>
      </c>
      <c r="AI493" s="203">
        <f>'T&amp;E'!AI$32</f>
        <v>1.608437249475225</v>
      </c>
    </row>
    <row r="494" spans="1:35" s="84" customFormat="1" x14ac:dyDescent="0.35">
      <c r="A494" s="4"/>
      <c r="B494" s="4"/>
      <c r="C494" s="80"/>
      <c r="D494" s="81"/>
      <c r="E494" s="84" t="s">
        <v>652</v>
      </c>
      <c r="F494" s="84" t="s">
        <v>641</v>
      </c>
      <c r="G494" s="147"/>
      <c r="H494" s="147"/>
      <c r="I494" s="178">
        <f>SUM(K494:AI494)</f>
        <v>2755.3408158404704</v>
      </c>
      <c r="J494" s="178"/>
      <c r="K494" s="178">
        <f>K492*K493</f>
        <v>0</v>
      </c>
      <c r="L494" s="178">
        <f t="shared" ref="L494:AI494" si="170">L492*L493</f>
        <v>0</v>
      </c>
      <c r="M494" s="178">
        <f t="shared" si="170"/>
        <v>96.183215049222554</v>
      </c>
      <c r="N494" s="178">
        <f t="shared" si="170"/>
        <v>130.80917246694267</v>
      </c>
      <c r="O494" s="178">
        <f t="shared" si="170"/>
        <v>133.42535591628155</v>
      </c>
      <c r="P494" s="178">
        <f t="shared" si="170"/>
        <v>136.09386303460718</v>
      </c>
      <c r="Q494" s="178">
        <f t="shared" si="170"/>
        <v>138.81574029529932</v>
      </c>
      <c r="R494" s="178">
        <f t="shared" si="170"/>
        <v>141.59205510120526</v>
      </c>
      <c r="S494" s="178">
        <f t="shared" si="170"/>
        <v>144.42389620322939</v>
      </c>
      <c r="T494" s="178">
        <f t="shared" si="170"/>
        <v>147.31237412729399</v>
      </c>
      <c r="U494" s="178">
        <f t="shared" si="170"/>
        <v>150.25862160983988</v>
      </c>
      <c r="V494" s="178">
        <f t="shared" si="170"/>
        <v>153.26379404203664</v>
      </c>
      <c r="W494" s="178">
        <f t="shared" si="170"/>
        <v>156.32906992287741</v>
      </c>
      <c r="X494" s="178">
        <f t="shared" si="170"/>
        <v>159.45565132133493</v>
      </c>
      <c r="Y494" s="178">
        <f t="shared" si="170"/>
        <v>162.64476434776165</v>
      </c>
      <c r="Z494" s="178">
        <f t="shared" si="170"/>
        <v>165.89765963471683</v>
      </c>
      <c r="AA494" s="178">
        <f t="shared" si="170"/>
        <v>169.21561282741121</v>
      </c>
      <c r="AB494" s="178">
        <f t="shared" si="170"/>
        <v>172.59992508395945</v>
      </c>
      <c r="AC494" s="178">
        <f t="shared" si="170"/>
        <v>176.0519235856386</v>
      </c>
      <c r="AD494" s="178">
        <f t="shared" si="170"/>
        <v>179.57296205735136</v>
      </c>
      <c r="AE494" s="178">
        <f t="shared" si="170"/>
        <v>41.395159213460481</v>
      </c>
      <c r="AF494" s="178">
        <f t="shared" si="170"/>
        <v>0</v>
      </c>
      <c r="AG494" s="178">
        <f t="shared" si="170"/>
        <v>0</v>
      </c>
      <c r="AH494" s="178">
        <f t="shared" si="170"/>
        <v>0</v>
      </c>
      <c r="AI494" s="178">
        <f t="shared" si="170"/>
        <v>0</v>
      </c>
    </row>
    <row r="495" spans="1:35" s="84" customFormat="1" x14ac:dyDescent="0.35">
      <c r="A495" s="4"/>
      <c r="B495" s="4"/>
      <c r="C495" s="80"/>
      <c r="D495" s="81"/>
      <c r="G495" s="147"/>
      <c r="H495" s="147"/>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c r="AH495" s="178"/>
      <c r="AI495" s="178"/>
    </row>
    <row r="496" spans="1:35" s="84" customFormat="1" x14ac:dyDescent="0.35">
      <c r="A496" s="4"/>
      <c r="B496" s="4"/>
      <c r="C496" s="80" t="s">
        <v>337</v>
      </c>
      <c r="D496" s="81"/>
      <c r="G496" s="147"/>
      <c r="H496" s="147"/>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c r="AH496" s="178"/>
      <c r="AI496" s="178"/>
    </row>
    <row r="497" spans="1:35" s="84" customFormat="1" x14ac:dyDescent="0.35">
      <c r="A497" s="4"/>
      <c r="B497" s="4"/>
      <c r="C497" s="80"/>
      <c r="D497" s="81"/>
      <c r="G497" s="147"/>
      <c r="H497" s="147"/>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c r="AH497" s="178"/>
      <c r="AI497" s="178"/>
    </row>
    <row r="498" spans="1:35" s="84" customFormat="1" x14ac:dyDescent="0.35">
      <c r="A498" s="4"/>
      <c r="B498" s="4"/>
      <c r="C498" s="80"/>
      <c r="D498" s="81" t="s">
        <v>407</v>
      </c>
      <c r="G498" s="147"/>
      <c r="H498" s="147"/>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c r="AH498" s="178"/>
      <c r="AI498" s="178"/>
    </row>
    <row r="499" spans="1:35" s="84" customFormat="1" x14ac:dyDescent="0.35">
      <c r="A499" s="4"/>
      <c r="B499" s="4"/>
      <c r="C499" s="80"/>
      <c r="D499" s="81"/>
      <c r="E499" s="84" t="str">
        <f>E$494</f>
        <v>Mining company revenues in nominal terms (original)</v>
      </c>
      <c r="F499" s="84" t="str">
        <f>F$494</f>
        <v>M$, nominal</v>
      </c>
      <c r="G499" s="147"/>
      <c r="H499" s="147"/>
      <c r="I499" s="178">
        <f>I$494</f>
        <v>2755.3408158404704</v>
      </c>
      <c r="J499" s="178"/>
      <c r="K499" s="178">
        <f t="shared" ref="K499:AI499" si="171">K$494</f>
        <v>0</v>
      </c>
      <c r="L499" s="178">
        <f t="shared" si="171"/>
        <v>0</v>
      </c>
      <c r="M499" s="178">
        <f t="shared" si="171"/>
        <v>96.183215049222554</v>
      </c>
      <c r="N499" s="178">
        <f t="shared" si="171"/>
        <v>130.80917246694267</v>
      </c>
      <c r="O499" s="178">
        <f t="shared" si="171"/>
        <v>133.42535591628155</v>
      </c>
      <c r="P499" s="178">
        <f t="shared" si="171"/>
        <v>136.09386303460718</v>
      </c>
      <c r="Q499" s="178">
        <f t="shared" si="171"/>
        <v>138.81574029529932</v>
      </c>
      <c r="R499" s="178">
        <f t="shared" si="171"/>
        <v>141.59205510120526</v>
      </c>
      <c r="S499" s="178">
        <f t="shared" si="171"/>
        <v>144.42389620322939</v>
      </c>
      <c r="T499" s="178">
        <f t="shared" si="171"/>
        <v>147.31237412729399</v>
      </c>
      <c r="U499" s="178">
        <f t="shared" si="171"/>
        <v>150.25862160983988</v>
      </c>
      <c r="V499" s="178">
        <f t="shared" si="171"/>
        <v>153.26379404203664</v>
      </c>
      <c r="W499" s="178">
        <f t="shared" si="171"/>
        <v>156.32906992287741</v>
      </c>
      <c r="X499" s="178">
        <f t="shared" si="171"/>
        <v>159.45565132133493</v>
      </c>
      <c r="Y499" s="178">
        <f t="shared" si="171"/>
        <v>162.64476434776165</v>
      </c>
      <c r="Z499" s="178">
        <f t="shared" si="171"/>
        <v>165.89765963471683</v>
      </c>
      <c r="AA499" s="178">
        <f t="shared" si="171"/>
        <v>169.21561282741121</v>
      </c>
      <c r="AB499" s="178">
        <f t="shared" si="171"/>
        <v>172.59992508395945</v>
      </c>
      <c r="AC499" s="178">
        <f t="shared" si="171"/>
        <v>176.0519235856386</v>
      </c>
      <c r="AD499" s="178">
        <f t="shared" si="171"/>
        <v>179.57296205735136</v>
      </c>
      <c r="AE499" s="178">
        <f t="shared" si="171"/>
        <v>41.395159213460481</v>
      </c>
      <c r="AF499" s="178">
        <f t="shared" si="171"/>
        <v>0</v>
      </c>
      <c r="AG499" s="178">
        <f t="shared" si="171"/>
        <v>0</v>
      </c>
      <c r="AH499" s="178">
        <f t="shared" si="171"/>
        <v>0</v>
      </c>
      <c r="AI499" s="178">
        <f t="shared" si="171"/>
        <v>0</v>
      </c>
    </row>
    <row r="500" spans="1:35" s="154" customFormat="1" x14ac:dyDescent="0.35">
      <c r="A500" s="15"/>
      <c r="B500" s="15"/>
      <c r="C500" s="152"/>
      <c r="D500" s="153"/>
      <c r="E500" s="154" t="str">
        <f>Inputs!E$157</f>
        <v>Royalty rate (incentive)</v>
      </c>
      <c r="F500" s="154" t="str">
        <f>Inputs!F$157</f>
        <v>%</v>
      </c>
      <c r="G500" s="169">
        <f>Inputs!G$157</f>
        <v>0.05</v>
      </c>
      <c r="H500" s="155"/>
      <c r="I500" s="180"/>
      <c r="J500" s="180"/>
      <c r="K500" s="180"/>
      <c r="L500" s="180"/>
      <c r="M500" s="180"/>
      <c r="N500" s="180"/>
      <c r="O500" s="180"/>
      <c r="P500" s="180"/>
      <c r="Q500" s="180"/>
      <c r="R500" s="180"/>
      <c r="S500" s="180"/>
      <c r="T500" s="180"/>
      <c r="U500" s="180"/>
      <c r="V500" s="180"/>
      <c r="W500" s="180"/>
      <c r="X500" s="180"/>
      <c r="Y500" s="180"/>
      <c r="Z500" s="180"/>
      <c r="AA500" s="180"/>
      <c r="AB500" s="180"/>
      <c r="AC500" s="180"/>
      <c r="AD500" s="180"/>
      <c r="AE500" s="180"/>
      <c r="AF500" s="180"/>
      <c r="AG500" s="180"/>
      <c r="AH500" s="180"/>
      <c r="AI500" s="180"/>
    </row>
    <row r="501" spans="1:35" s="84" customFormat="1" x14ac:dyDescent="0.35">
      <c r="A501" s="4"/>
      <c r="B501" s="4"/>
      <c r="C501" s="80"/>
      <c r="D501" s="81"/>
      <c r="E501" s="84" t="s">
        <v>842</v>
      </c>
      <c r="F501" s="84" t="s">
        <v>641</v>
      </c>
      <c r="G501" s="147"/>
      <c r="H501" s="147"/>
      <c r="I501" s="178">
        <f>SUM(K501:AI501)</f>
        <v>137.76704079202352</v>
      </c>
      <c r="J501" s="178"/>
      <c r="K501" s="178">
        <f t="shared" ref="K501:AI501" si="172">K499*$G500</f>
        <v>0</v>
      </c>
      <c r="L501" s="178">
        <f t="shared" si="172"/>
        <v>0</v>
      </c>
      <c r="M501" s="178">
        <f t="shared" si="172"/>
        <v>4.8091607524611284</v>
      </c>
      <c r="N501" s="178">
        <f t="shared" si="172"/>
        <v>6.540458623347134</v>
      </c>
      <c r="O501" s="178">
        <f t="shared" si="172"/>
        <v>6.671267795814078</v>
      </c>
      <c r="P501" s="178">
        <f t="shared" si="172"/>
        <v>6.8046931517303593</v>
      </c>
      <c r="Q501" s="178">
        <f t="shared" si="172"/>
        <v>6.9407870147649664</v>
      </c>
      <c r="R501" s="178">
        <f t="shared" si="172"/>
        <v>7.0796027550602636</v>
      </c>
      <c r="S501" s="178">
        <f t="shared" si="172"/>
        <v>7.22119481016147</v>
      </c>
      <c r="T501" s="178">
        <f t="shared" si="172"/>
        <v>7.3656187063646996</v>
      </c>
      <c r="U501" s="178">
        <f t="shared" si="172"/>
        <v>7.5129310804919944</v>
      </c>
      <c r="V501" s="178">
        <f t="shared" si="172"/>
        <v>7.6631897021018318</v>
      </c>
      <c r="W501" s="178">
        <f t="shared" si="172"/>
        <v>7.816453496143871</v>
      </c>
      <c r="X501" s="178">
        <f t="shared" si="172"/>
        <v>7.9727825660667468</v>
      </c>
      <c r="Y501" s="178">
        <f t="shared" si="172"/>
        <v>8.1322382173880836</v>
      </c>
      <c r="Z501" s="178">
        <f t="shared" si="172"/>
        <v>8.2948829817358423</v>
      </c>
      <c r="AA501" s="178">
        <f t="shared" si="172"/>
        <v>8.46078064137056</v>
      </c>
      <c r="AB501" s="178">
        <f t="shared" si="172"/>
        <v>8.6299962541979731</v>
      </c>
      <c r="AC501" s="178">
        <f t="shared" si="172"/>
        <v>8.8025961792819309</v>
      </c>
      <c r="AD501" s="178">
        <f t="shared" si="172"/>
        <v>8.9786481028675684</v>
      </c>
      <c r="AE501" s="178">
        <f t="shared" si="172"/>
        <v>2.0697579606730243</v>
      </c>
      <c r="AF501" s="178">
        <f t="shared" si="172"/>
        <v>0</v>
      </c>
      <c r="AG501" s="178">
        <f t="shared" si="172"/>
        <v>0</v>
      </c>
      <c r="AH501" s="178">
        <f t="shared" si="172"/>
        <v>0</v>
      </c>
      <c r="AI501" s="178">
        <f t="shared" si="172"/>
        <v>0</v>
      </c>
    </row>
    <row r="502" spans="1:35" s="84" customFormat="1" x14ac:dyDescent="0.35">
      <c r="A502" s="4"/>
      <c r="B502" s="4"/>
      <c r="C502" s="80"/>
      <c r="D502" s="81"/>
      <c r="G502" s="147"/>
      <c r="H502" s="147"/>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c r="AH502" s="178"/>
      <c r="AI502" s="178"/>
    </row>
    <row r="503" spans="1:35" s="84" customFormat="1" x14ac:dyDescent="0.35">
      <c r="A503" s="4"/>
      <c r="B503" s="4"/>
      <c r="C503" s="80" t="s">
        <v>664</v>
      </c>
      <c r="D503" s="81"/>
      <c r="G503" s="147"/>
      <c r="H503" s="147"/>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c r="AH503" s="178"/>
      <c r="AI503" s="178"/>
    </row>
    <row r="504" spans="1:35" s="84" customFormat="1" x14ac:dyDescent="0.35">
      <c r="A504" s="4"/>
      <c r="B504" s="4"/>
      <c r="C504" s="80"/>
      <c r="D504" s="81"/>
      <c r="G504" s="147"/>
      <c r="H504" s="147"/>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c r="AH504" s="178"/>
      <c r="AI504" s="178"/>
    </row>
    <row r="505" spans="1:35" s="84" customFormat="1" x14ac:dyDescent="0.35">
      <c r="A505" s="4"/>
      <c r="B505" s="4"/>
      <c r="C505" s="80"/>
      <c r="D505" s="81" t="s">
        <v>662</v>
      </c>
      <c r="G505" s="147"/>
      <c r="H505" s="147"/>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c r="AH505" s="178"/>
      <c r="AI505" s="178"/>
    </row>
    <row r="506" spans="1:35" s="154" customFormat="1" x14ac:dyDescent="0.35">
      <c r="A506" s="15"/>
      <c r="B506" s="15"/>
      <c r="C506" s="152"/>
      <c r="D506" s="153"/>
      <c r="E506" s="154" t="str">
        <f>Inputs!E$187</f>
        <v>Royalty band 1 upper threshold (sliding scale) (incentive)</v>
      </c>
      <c r="F506" s="154" t="str">
        <f>Inputs!F$187</f>
        <v>$/oz</v>
      </c>
      <c r="G506" s="154">
        <f>Inputs!G$187</f>
        <v>500</v>
      </c>
      <c r="H506" s="155"/>
      <c r="I506" s="180"/>
      <c r="J506" s="180"/>
      <c r="K506" s="180"/>
      <c r="L506" s="180"/>
      <c r="M506" s="180"/>
      <c r="N506" s="180"/>
      <c r="O506" s="180"/>
      <c r="P506" s="180"/>
      <c r="Q506" s="180"/>
      <c r="R506" s="180"/>
      <c r="S506" s="180"/>
      <c r="T506" s="180"/>
      <c r="U506" s="180"/>
      <c r="V506" s="180"/>
      <c r="W506" s="180"/>
      <c r="X506" s="180"/>
      <c r="Y506" s="180"/>
      <c r="Z506" s="180"/>
      <c r="AA506" s="180"/>
      <c r="AB506" s="180"/>
      <c r="AC506" s="180"/>
      <c r="AD506" s="180"/>
      <c r="AE506" s="180"/>
      <c r="AF506" s="180"/>
      <c r="AG506" s="180"/>
      <c r="AH506" s="180"/>
      <c r="AI506" s="180"/>
    </row>
    <row r="507" spans="1:35" s="154" customFormat="1" x14ac:dyDescent="0.35">
      <c r="A507" s="15"/>
      <c r="B507" s="15"/>
      <c r="C507" s="152"/>
      <c r="D507" s="153"/>
      <c r="E507" s="154" t="str">
        <f>Inputs!E$193</f>
        <v>Increase royalty thresholds for inflation (incentive)</v>
      </c>
      <c r="F507" s="154" t="str">
        <f>Inputs!F$193</f>
        <v>switch</v>
      </c>
      <c r="G507" s="154">
        <f>Inputs!G$193</f>
        <v>0</v>
      </c>
      <c r="H507" s="155"/>
      <c r="I507" s="180"/>
      <c r="J507" s="180"/>
      <c r="K507" s="180"/>
      <c r="L507" s="180"/>
      <c r="M507" s="180"/>
      <c r="N507" s="180"/>
      <c r="O507" s="180"/>
      <c r="P507" s="180"/>
      <c r="Q507" s="180"/>
      <c r="R507" s="180"/>
      <c r="S507" s="180"/>
      <c r="T507" s="180"/>
      <c r="U507" s="180"/>
      <c r="V507" s="180"/>
      <c r="W507" s="180"/>
      <c r="X507" s="180"/>
      <c r="Y507" s="180"/>
      <c r="Z507" s="180"/>
      <c r="AA507" s="180"/>
      <c r="AB507" s="180"/>
      <c r="AC507" s="180"/>
      <c r="AD507" s="180"/>
      <c r="AE507" s="180"/>
      <c r="AF507" s="180"/>
      <c r="AG507" s="180"/>
      <c r="AH507" s="180"/>
      <c r="AI507" s="180"/>
    </row>
    <row r="508" spans="1:35" s="154" customFormat="1" x14ac:dyDescent="0.35">
      <c r="A508" s="15"/>
      <c r="B508" s="15"/>
      <c r="C508" s="152"/>
      <c r="D508" s="153"/>
      <c r="E508" s="154" t="str">
        <f>'T&amp;E'!E$32</f>
        <v>Inflation factor</v>
      </c>
      <c r="F508" s="154" t="str">
        <f>'T&amp;E'!F$32</f>
        <v>index</v>
      </c>
      <c r="G508" s="155"/>
      <c r="H508" s="155"/>
      <c r="I508" s="180"/>
      <c r="J508" s="180"/>
      <c r="K508" s="203">
        <f>'T&amp;E'!K$32</f>
        <v>1</v>
      </c>
      <c r="L508" s="203">
        <f>'T&amp;E'!L$32</f>
        <v>1.02</v>
      </c>
      <c r="M508" s="203">
        <f>'T&amp;E'!M$32</f>
        <v>1.0404</v>
      </c>
      <c r="N508" s="203">
        <f>'T&amp;E'!N$32</f>
        <v>1.0612079999999999</v>
      </c>
      <c r="O508" s="203">
        <f>'T&amp;E'!O$32</f>
        <v>1.08243216</v>
      </c>
      <c r="P508" s="203">
        <f>'T&amp;E'!P$32</f>
        <v>1.1040808032</v>
      </c>
      <c r="Q508" s="203">
        <f>'T&amp;E'!Q$32</f>
        <v>1.1261624192640001</v>
      </c>
      <c r="R508" s="203">
        <f>'T&amp;E'!R$32</f>
        <v>1.1486856676492798</v>
      </c>
      <c r="S508" s="203">
        <f>'T&amp;E'!S$32</f>
        <v>1.1716593810022655</v>
      </c>
      <c r="T508" s="203">
        <f>'T&amp;E'!T$32</f>
        <v>1.1950925686223108</v>
      </c>
      <c r="U508" s="203">
        <f>'T&amp;E'!U$32</f>
        <v>1.2189944199947571</v>
      </c>
      <c r="V508" s="203">
        <f>'T&amp;E'!V$32</f>
        <v>1.243374308394652</v>
      </c>
      <c r="W508" s="203">
        <f>'T&amp;E'!W$32</f>
        <v>1.2682417945625453</v>
      </c>
      <c r="X508" s="203">
        <f>'T&amp;E'!X$32</f>
        <v>1.2936066304537961</v>
      </c>
      <c r="Y508" s="203">
        <f>'T&amp;E'!Y$32</f>
        <v>1.3194787630628722</v>
      </c>
      <c r="Z508" s="203">
        <f>'T&amp;E'!Z$32</f>
        <v>1.3458683383241292</v>
      </c>
      <c r="AA508" s="203">
        <f>'T&amp;E'!AA$32</f>
        <v>1.372785705090612</v>
      </c>
      <c r="AB508" s="203">
        <f>'T&amp;E'!AB$32</f>
        <v>1.4002414191924244</v>
      </c>
      <c r="AC508" s="203">
        <f>'T&amp;E'!AC$32</f>
        <v>1.4282462475762727</v>
      </c>
      <c r="AD508" s="203">
        <f>'T&amp;E'!AD$32</f>
        <v>1.4568111725277981</v>
      </c>
      <c r="AE508" s="203">
        <f>'T&amp;E'!AE$32</f>
        <v>1.4859473959783542</v>
      </c>
      <c r="AF508" s="203">
        <f>'T&amp;E'!AF$32</f>
        <v>1.5156663438979212</v>
      </c>
      <c r="AG508" s="203">
        <f>'T&amp;E'!AG$32</f>
        <v>1.5459796707758797</v>
      </c>
      <c r="AH508" s="203">
        <f>'T&amp;E'!AH$32</f>
        <v>1.576899264191397</v>
      </c>
      <c r="AI508" s="203">
        <f>'T&amp;E'!AI$32</f>
        <v>1.608437249475225</v>
      </c>
    </row>
    <row r="509" spans="1:35" s="84" customFormat="1" x14ac:dyDescent="0.35">
      <c r="A509" s="4"/>
      <c r="B509" s="4"/>
      <c r="C509" s="80"/>
      <c r="D509" s="81"/>
      <c r="E509" s="84" t="s">
        <v>843</v>
      </c>
      <c r="F509" s="84" t="s">
        <v>650</v>
      </c>
      <c r="G509" s="147"/>
      <c r="H509" s="147"/>
      <c r="I509" s="178"/>
      <c r="J509" s="178"/>
      <c r="K509" s="147">
        <f>$G506+($G506*$G507*(K508-1))</f>
        <v>500</v>
      </c>
      <c r="L509" s="147">
        <f t="shared" ref="L509:AI509" si="173">$G506+($G506*$G507*(L508-1))</f>
        <v>500</v>
      </c>
      <c r="M509" s="147">
        <f t="shared" si="173"/>
        <v>500</v>
      </c>
      <c r="N509" s="147">
        <f t="shared" si="173"/>
        <v>500</v>
      </c>
      <c r="O509" s="147">
        <f t="shared" si="173"/>
        <v>500</v>
      </c>
      <c r="P509" s="147">
        <f t="shared" si="173"/>
        <v>500</v>
      </c>
      <c r="Q509" s="147">
        <f t="shared" si="173"/>
        <v>500</v>
      </c>
      <c r="R509" s="147">
        <f t="shared" si="173"/>
        <v>500</v>
      </c>
      <c r="S509" s="147">
        <f t="shared" si="173"/>
        <v>500</v>
      </c>
      <c r="T509" s="147">
        <f t="shared" si="173"/>
        <v>500</v>
      </c>
      <c r="U509" s="147">
        <f t="shared" si="173"/>
        <v>500</v>
      </c>
      <c r="V509" s="147">
        <f t="shared" si="173"/>
        <v>500</v>
      </c>
      <c r="W509" s="147">
        <f t="shared" si="173"/>
        <v>500</v>
      </c>
      <c r="X509" s="147">
        <f t="shared" si="173"/>
        <v>500</v>
      </c>
      <c r="Y509" s="147">
        <f t="shared" si="173"/>
        <v>500</v>
      </c>
      <c r="Z509" s="147">
        <f t="shared" si="173"/>
        <v>500</v>
      </c>
      <c r="AA509" s="147">
        <f t="shared" si="173"/>
        <v>500</v>
      </c>
      <c r="AB509" s="147">
        <f t="shared" si="173"/>
        <v>500</v>
      </c>
      <c r="AC509" s="147">
        <f t="shared" si="173"/>
        <v>500</v>
      </c>
      <c r="AD509" s="147">
        <f t="shared" si="173"/>
        <v>500</v>
      </c>
      <c r="AE509" s="147">
        <f t="shared" si="173"/>
        <v>500</v>
      </c>
      <c r="AF509" s="147">
        <f t="shared" si="173"/>
        <v>500</v>
      </c>
      <c r="AG509" s="147">
        <f t="shared" si="173"/>
        <v>500</v>
      </c>
      <c r="AH509" s="147">
        <f t="shared" si="173"/>
        <v>500</v>
      </c>
      <c r="AI509" s="147">
        <f t="shared" si="173"/>
        <v>500</v>
      </c>
    </row>
    <row r="510" spans="1:35" s="84" customFormat="1" x14ac:dyDescent="0.35">
      <c r="A510" s="4"/>
      <c r="B510" s="4"/>
      <c r="C510" s="80"/>
      <c r="D510" s="81"/>
      <c r="G510" s="147"/>
      <c r="H510" s="147"/>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c r="AH510" s="178"/>
      <c r="AI510" s="178"/>
    </row>
    <row r="511" spans="1:35" s="84" customFormat="1" x14ac:dyDescent="0.35">
      <c r="A511" s="4"/>
      <c r="B511" s="4"/>
      <c r="C511" s="80"/>
      <c r="D511" s="81" t="s">
        <v>665</v>
      </c>
      <c r="G511" s="147"/>
      <c r="H511" s="147"/>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c r="AH511" s="178"/>
      <c r="AI511" s="178"/>
    </row>
    <row r="512" spans="1:35" s="154" customFormat="1" x14ac:dyDescent="0.35">
      <c r="A512" s="15"/>
      <c r="B512" s="15"/>
      <c r="C512" s="152"/>
      <c r="D512" s="153"/>
      <c r="E512" s="154" t="str">
        <f>Inputs!E$188</f>
        <v>Royalty band 2 upper threshold (sliding scale) (incentive)</v>
      </c>
      <c r="F512" s="154" t="str">
        <f>Inputs!F$188</f>
        <v>$/oz</v>
      </c>
      <c r="G512" s="154">
        <f>Inputs!G$188</f>
        <v>750</v>
      </c>
      <c r="H512" s="155"/>
      <c r="I512" s="180"/>
      <c r="J512" s="180"/>
      <c r="K512" s="180"/>
      <c r="L512" s="180"/>
      <c r="M512" s="180"/>
      <c r="N512" s="180"/>
      <c r="O512" s="180"/>
      <c r="P512" s="180"/>
      <c r="Q512" s="180"/>
      <c r="R512" s="180"/>
      <c r="S512" s="180"/>
      <c r="T512" s="180"/>
      <c r="U512" s="180"/>
      <c r="V512" s="180"/>
      <c r="W512" s="180"/>
      <c r="X512" s="180"/>
      <c r="Y512" s="180"/>
      <c r="Z512" s="180"/>
      <c r="AA512" s="180"/>
      <c r="AB512" s="180"/>
      <c r="AC512" s="180"/>
      <c r="AD512" s="180"/>
      <c r="AE512" s="180"/>
      <c r="AF512" s="180"/>
      <c r="AG512" s="180"/>
      <c r="AH512" s="180"/>
      <c r="AI512" s="180"/>
    </row>
    <row r="513" spans="1:35" s="154" customFormat="1" x14ac:dyDescent="0.35">
      <c r="A513" s="15"/>
      <c r="B513" s="15"/>
      <c r="C513" s="152"/>
      <c r="D513" s="153"/>
      <c r="E513" s="154" t="str">
        <f>Inputs!E$193</f>
        <v>Increase royalty thresholds for inflation (incentive)</v>
      </c>
      <c r="F513" s="154" t="str">
        <f>Inputs!F$193</f>
        <v>switch</v>
      </c>
      <c r="G513" s="154">
        <f>Inputs!G$193</f>
        <v>0</v>
      </c>
      <c r="H513" s="155"/>
      <c r="I513" s="180"/>
      <c r="J513" s="180"/>
      <c r="K513" s="180"/>
      <c r="L513" s="180"/>
      <c r="M513" s="180"/>
      <c r="N513" s="180"/>
      <c r="O513" s="180"/>
      <c r="P513" s="180"/>
      <c r="Q513" s="180"/>
      <c r="R513" s="180"/>
      <c r="S513" s="180"/>
      <c r="T513" s="180"/>
      <c r="U513" s="180"/>
      <c r="V513" s="180"/>
      <c r="W513" s="180"/>
      <c r="X513" s="180"/>
      <c r="Y513" s="180"/>
      <c r="Z513" s="180"/>
      <c r="AA513" s="180"/>
      <c r="AB513" s="180"/>
      <c r="AC513" s="180"/>
      <c r="AD513" s="180"/>
      <c r="AE513" s="180"/>
      <c r="AF513" s="180"/>
      <c r="AG513" s="180"/>
      <c r="AH513" s="180"/>
      <c r="AI513" s="180"/>
    </row>
    <row r="514" spans="1:35" s="154" customFormat="1" x14ac:dyDescent="0.35">
      <c r="A514" s="15"/>
      <c r="B514" s="15"/>
      <c r="C514" s="152"/>
      <c r="D514" s="153"/>
      <c r="E514" s="154" t="str">
        <f>'T&amp;E'!E$32</f>
        <v>Inflation factor</v>
      </c>
      <c r="F514" s="154" t="str">
        <f>'T&amp;E'!F$32</f>
        <v>index</v>
      </c>
      <c r="G514" s="155"/>
      <c r="H514" s="155"/>
      <c r="I514" s="180"/>
      <c r="J514" s="180"/>
      <c r="K514" s="203">
        <f>'T&amp;E'!K$32</f>
        <v>1</v>
      </c>
      <c r="L514" s="203">
        <f>'T&amp;E'!L$32</f>
        <v>1.02</v>
      </c>
      <c r="M514" s="203">
        <f>'T&amp;E'!M$32</f>
        <v>1.0404</v>
      </c>
      <c r="N514" s="203">
        <f>'T&amp;E'!N$32</f>
        <v>1.0612079999999999</v>
      </c>
      <c r="O514" s="203">
        <f>'T&amp;E'!O$32</f>
        <v>1.08243216</v>
      </c>
      <c r="P514" s="203">
        <f>'T&amp;E'!P$32</f>
        <v>1.1040808032</v>
      </c>
      <c r="Q514" s="203">
        <f>'T&amp;E'!Q$32</f>
        <v>1.1261624192640001</v>
      </c>
      <c r="R514" s="203">
        <f>'T&amp;E'!R$32</f>
        <v>1.1486856676492798</v>
      </c>
      <c r="S514" s="203">
        <f>'T&amp;E'!S$32</f>
        <v>1.1716593810022655</v>
      </c>
      <c r="T514" s="203">
        <f>'T&amp;E'!T$32</f>
        <v>1.1950925686223108</v>
      </c>
      <c r="U514" s="203">
        <f>'T&amp;E'!U$32</f>
        <v>1.2189944199947571</v>
      </c>
      <c r="V514" s="203">
        <f>'T&amp;E'!V$32</f>
        <v>1.243374308394652</v>
      </c>
      <c r="W514" s="203">
        <f>'T&amp;E'!W$32</f>
        <v>1.2682417945625453</v>
      </c>
      <c r="X514" s="203">
        <f>'T&amp;E'!X$32</f>
        <v>1.2936066304537961</v>
      </c>
      <c r="Y514" s="203">
        <f>'T&amp;E'!Y$32</f>
        <v>1.3194787630628722</v>
      </c>
      <c r="Z514" s="203">
        <f>'T&amp;E'!Z$32</f>
        <v>1.3458683383241292</v>
      </c>
      <c r="AA514" s="203">
        <f>'T&amp;E'!AA$32</f>
        <v>1.372785705090612</v>
      </c>
      <c r="AB514" s="203">
        <f>'T&amp;E'!AB$32</f>
        <v>1.4002414191924244</v>
      </c>
      <c r="AC514" s="203">
        <f>'T&amp;E'!AC$32</f>
        <v>1.4282462475762727</v>
      </c>
      <c r="AD514" s="203">
        <f>'T&amp;E'!AD$32</f>
        <v>1.4568111725277981</v>
      </c>
      <c r="AE514" s="203">
        <f>'T&amp;E'!AE$32</f>
        <v>1.4859473959783542</v>
      </c>
      <c r="AF514" s="203">
        <f>'T&amp;E'!AF$32</f>
        <v>1.5156663438979212</v>
      </c>
      <c r="AG514" s="203">
        <f>'T&amp;E'!AG$32</f>
        <v>1.5459796707758797</v>
      </c>
      <c r="AH514" s="203">
        <f>'T&amp;E'!AH$32</f>
        <v>1.576899264191397</v>
      </c>
      <c r="AI514" s="203">
        <f>'T&amp;E'!AI$32</f>
        <v>1.608437249475225</v>
      </c>
    </row>
    <row r="515" spans="1:35" s="84" customFormat="1" x14ac:dyDescent="0.35">
      <c r="A515" s="4"/>
      <c r="B515" s="4"/>
      <c r="C515" s="80"/>
      <c r="D515" s="81"/>
      <c r="E515" s="84" t="s">
        <v>844</v>
      </c>
      <c r="F515" s="84" t="s">
        <v>650</v>
      </c>
      <c r="G515" s="147"/>
      <c r="H515" s="147"/>
      <c r="I515" s="178"/>
      <c r="J515" s="178"/>
      <c r="K515" s="147">
        <f>$G512+($G512*$G513*(K514-1))</f>
        <v>750</v>
      </c>
      <c r="L515" s="147">
        <f t="shared" ref="L515:AI515" si="174">$G512+($G512*$G513*(L514-1))</f>
        <v>750</v>
      </c>
      <c r="M515" s="147">
        <f t="shared" si="174"/>
        <v>750</v>
      </c>
      <c r="N515" s="147">
        <f t="shared" si="174"/>
        <v>750</v>
      </c>
      <c r="O515" s="147">
        <f t="shared" si="174"/>
        <v>750</v>
      </c>
      <c r="P515" s="147">
        <f t="shared" si="174"/>
        <v>750</v>
      </c>
      <c r="Q515" s="147">
        <f t="shared" si="174"/>
        <v>750</v>
      </c>
      <c r="R515" s="147">
        <f t="shared" si="174"/>
        <v>750</v>
      </c>
      <c r="S515" s="147">
        <f t="shared" si="174"/>
        <v>750</v>
      </c>
      <c r="T515" s="147">
        <f t="shared" si="174"/>
        <v>750</v>
      </c>
      <c r="U515" s="147">
        <f t="shared" si="174"/>
        <v>750</v>
      </c>
      <c r="V515" s="147">
        <f t="shared" si="174"/>
        <v>750</v>
      </c>
      <c r="W515" s="147">
        <f t="shared" si="174"/>
        <v>750</v>
      </c>
      <c r="X515" s="147">
        <f t="shared" si="174"/>
        <v>750</v>
      </c>
      <c r="Y515" s="147">
        <f t="shared" si="174"/>
        <v>750</v>
      </c>
      <c r="Z515" s="147">
        <f t="shared" si="174"/>
        <v>750</v>
      </c>
      <c r="AA515" s="147">
        <f t="shared" si="174"/>
        <v>750</v>
      </c>
      <c r="AB515" s="147">
        <f t="shared" si="174"/>
        <v>750</v>
      </c>
      <c r="AC515" s="147">
        <f t="shared" si="174"/>
        <v>750</v>
      </c>
      <c r="AD515" s="147">
        <f t="shared" si="174"/>
        <v>750</v>
      </c>
      <c r="AE515" s="147">
        <f t="shared" si="174"/>
        <v>750</v>
      </c>
      <c r="AF515" s="147">
        <f t="shared" si="174"/>
        <v>750</v>
      </c>
      <c r="AG515" s="147">
        <f t="shared" si="174"/>
        <v>750</v>
      </c>
      <c r="AH515" s="147">
        <f t="shared" si="174"/>
        <v>750</v>
      </c>
      <c r="AI515" s="147">
        <f t="shared" si="174"/>
        <v>750</v>
      </c>
    </row>
    <row r="516" spans="1:35" s="84" customFormat="1" x14ac:dyDescent="0.35">
      <c r="A516" s="4"/>
      <c r="B516" s="4"/>
      <c r="C516" s="80"/>
      <c r="D516" s="81"/>
      <c r="G516" s="147"/>
      <c r="H516" s="147"/>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c r="AH516" s="178"/>
      <c r="AI516" s="178"/>
    </row>
    <row r="517" spans="1:35" s="84" customFormat="1" x14ac:dyDescent="0.35">
      <c r="A517" s="4"/>
      <c r="B517" s="4"/>
      <c r="C517" s="80"/>
      <c r="D517" s="81" t="s">
        <v>667</v>
      </c>
      <c r="G517" s="147"/>
      <c r="H517" s="147"/>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c r="AH517" s="178"/>
      <c r="AI517" s="178"/>
    </row>
    <row r="518" spans="1:35" s="154" customFormat="1" x14ac:dyDescent="0.35">
      <c r="A518" s="15"/>
      <c r="B518" s="15"/>
      <c r="C518" s="152"/>
      <c r="D518" s="153"/>
      <c r="E518" s="154" t="str">
        <f>Inputs!E$189</f>
        <v>Royalty band 3 upper threshold (sliding scale) (incentive)</v>
      </c>
      <c r="F518" s="154" t="str">
        <f>Inputs!F$189</f>
        <v>$/oz</v>
      </c>
      <c r="G518" s="154">
        <f>Inputs!G$189</f>
        <v>1000</v>
      </c>
      <c r="H518" s="155"/>
      <c r="I518" s="180"/>
      <c r="J518" s="180"/>
      <c r="K518" s="180"/>
      <c r="L518" s="180"/>
      <c r="M518" s="180"/>
      <c r="N518" s="180"/>
      <c r="O518" s="180"/>
      <c r="P518" s="180"/>
      <c r="Q518" s="180"/>
      <c r="R518" s="180"/>
      <c r="S518" s="180"/>
      <c r="T518" s="180"/>
      <c r="U518" s="180"/>
      <c r="V518" s="180"/>
      <c r="W518" s="180"/>
      <c r="X518" s="180"/>
      <c r="Y518" s="180"/>
      <c r="Z518" s="180"/>
      <c r="AA518" s="180"/>
      <c r="AB518" s="180"/>
      <c r="AC518" s="180"/>
      <c r="AD518" s="180"/>
      <c r="AE518" s="180"/>
      <c r="AF518" s="180"/>
      <c r="AG518" s="180"/>
      <c r="AH518" s="180"/>
      <c r="AI518" s="180"/>
    </row>
    <row r="519" spans="1:35" s="154" customFormat="1" x14ac:dyDescent="0.35">
      <c r="A519" s="15"/>
      <c r="B519" s="15"/>
      <c r="C519" s="152"/>
      <c r="D519" s="153"/>
      <c r="E519" s="154" t="str">
        <f>Inputs!E$193</f>
        <v>Increase royalty thresholds for inflation (incentive)</v>
      </c>
      <c r="F519" s="154" t="str">
        <f>Inputs!F$193</f>
        <v>switch</v>
      </c>
      <c r="G519" s="154">
        <f>Inputs!G$193</f>
        <v>0</v>
      </c>
      <c r="H519" s="155"/>
      <c r="I519" s="180"/>
      <c r="J519" s="180"/>
      <c r="K519" s="180"/>
      <c r="L519" s="180"/>
      <c r="M519" s="180"/>
      <c r="N519" s="180"/>
      <c r="O519" s="180"/>
      <c r="P519" s="180"/>
      <c r="Q519" s="180"/>
      <c r="R519" s="180"/>
      <c r="S519" s="180"/>
      <c r="T519" s="180"/>
      <c r="U519" s="180"/>
      <c r="V519" s="180"/>
      <c r="W519" s="180"/>
      <c r="X519" s="180"/>
      <c r="Y519" s="180"/>
      <c r="Z519" s="180"/>
      <c r="AA519" s="180"/>
      <c r="AB519" s="180"/>
      <c r="AC519" s="180"/>
      <c r="AD519" s="180"/>
      <c r="AE519" s="180"/>
      <c r="AF519" s="180"/>
      <c r="AG519" s="180"/>
      <c r="AH519" s="180"/>
      <c r="AI519" s="180"/>
    </row>
    <row r="520" spans="1:35" s="154" customFormat="1" x14ac:dyDescent="0.35">
      <c r="A520" s="15"/>
      <c r="B520" s="15"/>
      <c r="C520" s="152"/>
      <c r="D520" s="153"/>
      <c r="E520" s="154" t="str">
        <f>'T&amp;E'!E$32</f>
        <v>Inflation factor</v>
      </c>
      <c r="F520" s="154" t="str">
        <f>'T&amp;E'!F$32</f>
        <v>index</v>
      </c>
      <c r="G520" s="155"/>
      <c r="H520" s="155"/>
      <c r="I520" s="180"/>
      <c r="J520" s="180"/>
      <c r="K520" s="203">
        <f>'T&amp;E'!K$32</f>
        <v>1</v>
      </c>
      <c r="L520" s="203">
        <f>'T&amp;E'!L$32</f>
        <v>1.02</v>
      </c>
      <c r="M520" s="203">
        <f>'T&amp;E'!M$32</f>
        <v>1.0404</v>
      </c>
      <c r="N520" s="203">
        <f>'T&amp;E'!N$32</f>
        <v>1.0612079999999999</v>
      </c>
      <c r="O520" s="203">
        <f>'T&amp;E'!O$32</f>
        <v>1.08243216</v>
      </c>
      <c r="P520" s="203">
        <f>'T&amp;E'!P$32</f>
        <v>1.1040808032</v>
      </c>
      <c r="Q520" s="203">
        <f>'T&amp;E'!Q$32</f>
        <v>1.1261624192640001</v>
      </c>
      <c r="R520" s="203">
        <f>'T&amp;E'!R$32</f>
        <v>1.1486856676492798</v>
      </c>
      <c r="S520" s="203">
        <f>'T&amp;E'!S$32</f>
        <v>1.1716593810022655</v>
      </c>
      <c r="T520" s="203">
        <f>'T&amp;E'!T$32</f>
        <v>1.1950925686223108</v>
      </c>
      <c r="U520" s="203">
        <f>'T&amp;E'!U$32</f>
        <v>1.2189944199947571</v>
      </c>
      <c r="V520" s="203">
        <f>'T&amp;E'!V$32</f>
        <v>1.243374308394652</v>
      </c>
      <c r="W520" s="203">
        <f>'T&amp;E'!W$32</f>
        <v>1.2682417945625453</v>
      </c>
      <c r="X520" s="203">
        <f>'T&amp;E'!X$32</f>
        <v>1.2936066304537961</v>
      </c>
      <c r="Y520" s="203">
        <f>'T&amp;E'!Y$32</f>
        <v>1.3194787630628722</v>
      </c>
      <c r="Z520" s="203">
        <f>'T&amp;E'!Z$32</f>
        <v>1.3458683383241292</v>
      </c>
      <c r="AA520" s="203">
        <f>'T&amp;E'!AA$32</f>
        <v>1.372785705090612</v>
      </c>
      <c r="AB520" s="203">
        <f>'T&amp;E'!AB$32</f>
        <v>1.4002414191924244</v>
      </c>
      <c r="AC520" s="203">
        <f>'T&amp;E'!AC$32</f>
        <v>1.4282462475762727</v>
      </c>
      <c r="AD520" s="203">
        <f>'T&amp;E'!AD$32</f>
        <v>1.4568111725277981</v>
      </c>
      <c r="AE520" s="203">
        <f>'T&amp;E'!AE$32</f>
        <v>1.4859473959783542</v>
      </c>
      <c r="AF520" s="203">
        <f>'T&amp;E'!AF$32</f>
        <v>1.5156663438979212</v>
      </c>
      <c r="AG520" s="203">
        <f>'T&amp;E'!AG$32</f>
        <v>1.5459796707758797</v>
      </c>
      <c r="AH520" s="203">
        <f>'T&amp;E'!AH$32</f>
        <v>1.576899264191397</v>
      </c>
      <c r="AI520" s="203">
        <f>'T&amp;E'!AI$32</f>
        <v>1.608437249475225</v>
      </c>
    </row>
    <row r="521" spans="1:35" s="84" customFormat="1" x14ac:dyDescent="0.35">
      <c r="A521" s="4"/>
      <c r="B521" s="4"/>
      <c r="C521" s="80"/>
      <c r="D521" s="81"/>
      <c r="E521" s="84" t="s">
        <v>845</v>
      </c>
      <c r="F521" s="84" t="s">
        <v>650</v>
      </c>
      <c r="G521" s="147"/>
      <c r="H521" s="147"/>
      <c r="I521" s="178"/>
      <c r="J521" s="178"/>
      <c r="K521" s="147">
        <f>$G518+($G518*$G519*(K520-1))</f>
        <v>1000</v>
      </c>
      <c r="L521" s="147">
        <f t="shared" ref="L521:AI521" si="175">$G518+($G518*$G519*(L520-1))</f>
        <v>1000</v>
      </c>
      <c r="M521" s="147">
        <f t="shared" si="175"/>
        <v>1000</v>
      </c>
      <c r="N521" s="147">
        <f t="shared" si="175"/>
        <v>1000</v>
      </c>
      <c r="O521" s="147">
        <f t="shared" si="175"/>
        <v>1000</v>
      </c>
      <c r="P521" s="147">
        <f t="shared" si="175"/>
        <v>1000</v>
      </c>
      <c r="Q521" s="147">
        <f t="shared" si="175"/>
        <v>1000</v>
      </c>
      <c r="R521" s="147">
        <f t="shared" si="175"/>
        <v>1000</v>
      </c>
      <c r="S521" s="147">
        <f t="shared" si="175"/>
        <v>1000</v>
      </c>
      <c r="T521" s="147">
        <f t="shared" si="175"/>
        <v>1000</v>
      </c>
      <c r="U521" s="147">
        <f t="shared" si="175"/>
        <v>1000</v>
      </c>
      <c r="V521" s="147">
        <f t="shared" si="175"/>
        <v>1000</v>
      </c>
      <c r="W521" s="147">
        <f t="shared" si="175"/>
        <v>1000</v>
      </c>
      <c r="X521" s="147">
        <f t="shared" si="175"/>
        <v>1000</v>
      </c>
      <c r="Y521" s="147">
        <f t="shared" si="175"/>
        <v>1000</v>
      </c>
      <c r="Z521" s="147">
        <f t="shared" si="175"/>
        <v>1000</v>
      </c>
      <c r="AA521" s="147">
        <f t="shared" si="175"/>
        <v>1000</v>
      </c>
      <c r="AB521" s="147">
        <f t="shared" si="175"/>
        <v>1000</v>
      </c>
      <c r="AC521" s="147">
        <f t="shared" si="175"/>
        <v>1000</v>
      </c>
      <c r="AD521" s="147">
        <f t="shared" si="175"/>
        <v>1000</v>
      </c>
      <c r="AE521" s="147">
        <f t="shared" si="175"/>
        <v>1000</v>
      </c>
      <c r="AF521" s="147">
        <f t="shared" si="175"/>
        <v>1000</v>
      </c>
      <c r="AG521" s="147">
        <f t="shared" si="175"/>
        <v>1000</v>
      </c>
      <c r="AH521" s="147">
        <f t="shared" si="175"/>
        <v>1000</v>
      </c>
      <c r="AI521" s="147">
        <f t="shared" si="175"/>
        <v>1000</v>
      </c>
    </row>
    <row r="522" spans="1:35" s="84" customFormat="1" x14ac:dyDescent="0.35">
      <c r="A522" s="4"/>
      <c r="B522" s="4"/>
      <c r="C522" s="80"/>
      <c r="D522" s="81"/>
      <c r="G522" s="147"/>
      <c r="H522" s="147"/>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c r="AH522" s="178"/>
      <c r="AI522" s="178"/>
    </row>
    <row r="523" spans="1:35" s="84" customFormat="1" x14ac:dyDescent="0.35">
      <c r="A523" s="4"/>
      <c r="B523" s="4"/>
      <c r="C523" s="80"/>
      <c r="D523" s="81" t="s">
        <v>669</v>
      </c>
      <c r="G523" s="147"/>
      <c r="H523" s="147"/>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c r="AH523" s="178"/>
      <c r="AI523" s="178"/>
    </row>
    <row r="524" spans="1:35" s="154" customFormat="1" x14ac:dyDescent="0.35">
      <c r="A524" s="15"/>
      <c r="B524" s="15"/>
      <c r="C524" s="152"/>
      <c r="D524" s="153"/>
      <c r="E524" s="154" t="str">
        <f>Inputs!E$190</f>
        <v>Royalty band 4 upper threshold (sliding scale) (incentive)</v>
      </c>
      <c r="F524" s="154" t="str">
        <f>Inputs!F$190</f>
        <v>$/oz</v>
      </c>
      <c r="G524" s="154">
        <f>Inputs!G$190</f>
        <v>1250</v>
      </c>
      <c r="H524" s="155"/>
      <c r="I524" s="180"/>
      <c r="J524" s="180"/>
      <c r="K524" s="180"/>
      <c r="L524" s="180"/>
      <c r="M524" s="180"/>
      <c r="N524" s="180"/>
      <c r="O524" s="180"/>
      <c r="P524" s="180"/>
      <c r="Q524" s="180"/>
      <c r="R524" s="180"/>
      <c r="S524" s="180"/>
      <c r="T524" s="180"/>
      <c r="U524" s="180"/>
      <c r="V524" s="180"/>
      <c r="W524" s="180"/>
      <c r="X524" s="180"/>
      <c r="Y524" s="180"/>
      <c r="Z524" s="180"/>
      <c r="AA524" s="180"/>
      <c r="AB524" s="180"/>
      <c r="AC524" s="180"/>
      <c r="AD524" s="180"/>
      <c r="AE524" s="180"/>
      <c r="AF524" s="180"/>
      <c r="AG524" s="180"/>
      <c r="AH524" s="180"/>
      <c r="AI524" s="180"/>
    </row>
    <row r="525" spans="1:35" s="154" customFormat="1" x14ac:dyDescent="0.35">
      <c r="A525" s="15"/>
      <c r="B525" s="15"/>
      <c r="C525" s="152"/>
      <c r="D525" s="153"/>
      <c r="E525" s="154" t="str">
        <f>Inputs!E$193</f>
        <v>Increase royalty thresholds for inflation (incentive)</v>
      </c>
      <c r="F525" s="154" t="str">
        <f>Inputs!F$193</f>
        <v>switch</v>
      </c>
      <c r="G525" s="154">
        <f>Inputs!G$193</f>
        <v>0</v>
      </c>
      <c r="H525" s="155"/>
      <c r="I525" s="180"/>
      <c r="J525" s="180"/>
      <c r="K525" s="180"/>
      <c r="L525" s="180"/>
      <c r="M525" s="180"/>
      <c r="N525" s="180"/>
      <c r="O525" s="180"/>
      <c r="P525" s="180"/>
      <c r="Q525" s="180"/>
      <c r="R525" s="180"/>
      <c r="S525" s="180"/>
      <c r="T525" s="180"/>
      <c r="U525" s="180"/>
      <c r="V525" s="180"/>
      <c r="W525" s="180"/>
      <c r="X525" s="180"/>
      <c r="Y525" s="180"/>
      <c r="Z525" s="180"/>
      <c r="AA525" s="180"/>
      <c r="AB525" s="180"/>
      <c r="AC525" s="180"/>
      <c r="AD525" s="180"/>
      <c r="AE525" s="180"/>
      <c r="AF525" s="180"/>
      <c r="AG525" s="180"/>
      <c r="AH525" s="180"/>
      <c r="AI525" s="180"/>
    </row>
    <row r="526" spans="1:35" s="154" customFormat="1" x14ac:dyDescent="0.35">
      <c r="A526" s="15"/>
      <c r="B526" s="15"/>
      <c r="C526" s="152"/>
      <c r="D526" s="153"/>
      <c r="E526" s="154" t="str">
        <f>'T&amp;E'!E$32</f>
        <v>Inflation factor</v>
      </c>
      <c r="F526" s="154" t="str">
        <f>'T&amp;E'!F$32</f>
        <v>index</v>
      </c>
      <c r="G526" s="155"/>
      <c r="H526" s="155"/>
      <c r="I526" s="180"/>
      <c r="J526" s="180"/>
      <c r="K526" s="203">
        <f>'T&amp;E'!K$32</f>
        <v>1</v>
      </c>
      <c r="L526" s="203">
        <f>'T&amp;E'!L$32</f>
        <v>1.02</v>
      </c>
      <c r="M526" s="203">
        <f>'T&amp;E'!M$32</f>
        <v>1.0404</v>
      </c>
      <c r="N526" s="203">
        <f>'T&amp;E'!N$32</f>
        <v>1.0612079999999999</v>
      </c>
      <c r="O526" s="203">
        <f>'T&amp;E'!O$32</f>
        <v>1.08243216</v>
      </c>
      <c r="P526" s="203">
        <f>'T&amp;E'!P$32</f>
        <v>1.1040808032</v>
      </c>
      <c r="Q526" s="203">
        <f>'T&amp;E'!Q$32</f>
        <v>1.1261624192640001</v>
      </c>
      <c r="R526" s="203">
        <f>'T&amp;E'!R$32</f>
        <v>1.1486856676492798</v>
      </c>
      <c r="S526" s="203">
        <f>'T&amp;E'!S$32</f>
        <v>1.1716593810022655</v>
      </c>
      <c r="T526" s="203">
        <f>'T&amp;E'!T$32</f>
        <v>1.1950925686223108</v>
      </c>
      <c r="U526" s="203">
        <f>'T&amp;E'!U$32</f>
        <v>1.2189944199947571</v>
      </c>
      <c r="V526" s="203">
        <f>'T&amp;E'!V$32</f>
        <v>1.243374308394652</v>
      </c>
      <c r="W526" s="203">
        <f>'T&amp;E'!W$32</f>
        <v>1.2682417945625453</v>
      </c>
      <c r="X526" s="203">
        <f>'T&amp;E'!X$32</f>
        <v>1.2936066304537961</v>
      </c>
      <c r="Y526" s="203">
        <f>'T&amp;E'!Y$32</f>
        <v>1.3194787630628722</v>
      </c>
      <c r="Z526" s="203">
        <f>'T&amp;E'!Z$32</f>
        <v>1.3458683383241292</v>
      </c>
      <c r="AA526" s="203">
        <f>'T&amp;E'!AA$32</f>
        <v>1.372785705090612</v>
      </c>
      <c r="AB526" s="203">
        <f>'T&amp;E'!AB$32</f>
        <v>1.4002414191924244</v>
      </c>
      <c r="AC526" s="203">
        <f>'T&amp;E'!AC$32</f>
        <v>1.4282462475762727</v>
      </c>
      <c r="AD526" s="203">
        <f>'T&amp;E'!AD$32</f>
        <v>1.4568111725277981</v>
      </c>
      <c r="AE526" s="203">
        <f>'T&amp;E'!AE$32</f>
        <v>1.4859473959783542</v>
      </c>
      <c r="AF526" s="203">
        <f>'T&amp;E'!AF$32</f>
        <v>1.5156663438979212</v>
      </c>
      <c r="AG526" s="203">
        <f>'T&amp;E'!AG$32</f>
        <v>1.5459796707758797</v>
      </c>
      <c r="AH526" s="203">
        <f>'T&amp;E'!AH$32</f>
        <v>1.576899264191397</v>
      </c>
      <c r="AI526" s="203">
        <f>'T&amp;E'!AI$32</f>
        <v>1.608437249475225</v>
      </c>
    </row>
    <row r="527" spans="1:35" s="84" customFormat="1" x14ac:dyDescent="0.35">
      <c r="A527" s="4"/>
      <c r="B527" s="4"/>
      <c r="C527" s="80"/>
      <c r="D527" s="81"/>
      <c r="E527" s="84" t="s">
        <v>846</v>
      </c>
      <c r="F527" s="84" t="s">
        <v>650</v>
      </c>
      <c r="G527" s="147"/>
      <c r="H527" s="147"/>
      <c r="I527" s="178"/>
      <c r="J527" s="178"/>
      <c r="K527" s="147">
        <f>$G524+($G524*$G525*(K526-1))</f>
        <v>1250</v>
      </c>
      <c r="L527" s="147">
        <f t="shared" ref="L527:AI527" si="176">$G524+($G524*$G525*(L526-1))</f>
        <v>1250</v>
      </c>
      <c r="M527" s="147">
        <f t="shared" si="176"/>
        <v>1250</v>
      </c>
      <c r="N527" s="147">
        <f t="shared" si="176"/>
        <v>1250</v>
      </c>
      <c r="O527" s="147">
        <f t="shared" si="176"/>
        <v>1250</v>
      </c>
      <c r="P527" s="147">
        <f t="shared" si="176"/>
        <v>1250</v>
      </c>
      <c r="Q527" s="147">
        <f t="shared" si="176"/>
        <v>1250</v>
      </c>
      <c r="R527" s="147">
        <f t="shared" si="176"/>
        <v>1250</v>
      </c>
      <c r="S527" s="147">
        <f t="shared" si="176"/>
        <v>1250</v>
      </c>
      <c r="T527" s="147">
        <f t="shared" si="176"/>
        <v>1250</v>
      </c>
      <c r="U527" s="147">
        <f t="shared" si="176"/>
        <v>1250</v>
      </c>
      <c r="V527" s="147">
        <f t="shared" si="176"/>
        <v>1250</v>
      </c>
      <c r="W527" s="147">
        <f t="shared" si="176"/>
        <v>1250</v>
      </c>
      <c r="X527" s="147">
        <f t="shared" si="176"/>
        <v>1250</v>
      </c>
      <c r="Y527" s="147">
        <f t="shared" si="176"/>
        <v>1250</v>
      </c>
      <c r="Z527" s="147">
        <f t="shared" si="176"/>
        <v>1250</v>
      </c>
      <c r="AA527" s="147">
        <f t="shared" si="176"/>
        <v>1250</v>
      </c>
      <c r="AB527" s="147">
        <f t="shared" si="176"/>
        <v>1250</v>
      </c>
      <c r="AC527" s="147">
        <f t="shared" si="176"/>
        <v>1250</v>
      </c>
      <c r="AD527" s="147">
        <f t="shared" si="176"/>
        <v>1250</v>
      </c>
      <c r="AE527" s="147">
        <f t="shared" si="176"/>
        <v>1250</v>
      </c>
      <c r="AF527" s="147">
        <f t="shared" si="176"/>
        <v>1250</v>
      </c>
      <c r="AG527" s="147">
        <f t="shared" si="176"/>
        <v>1250</v>
      </c>
      <c r="AH527" s="147">
        <f t="shared" si="176"/>
        <v>1250</v>
      </c>
      <c r="AI527" s="147">
        <f t="shared" si="176"/>
        <v>1250</v>
      </c>
    </row>
    <row r="528" spans="1:35" s="84" customFormat="1" x14ac:dyDescent="0.35">
      <c r="A528" s="4"/>
      <c r="B528" s="4"/>
      <c r="C528" s="80"/>
      <c r="D528" s="81"/>
      <c r="G528" s="147"/>
      <c r="H528" s="147"/>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c r="AH528" s="178"/>
      <c r="AI528" s="178"/>
    </row>
    <row r="529" spans="1:35" s="84" customFormat="1" x14ac:dyDescent="0.35">
      <c r="A529" s="4"/>
      <c r="B529" s="4"/>
      <c r="C529" s="80"/>
      <c r="D529" s="81" t="s">
        <v>671</v>
      </c>
      <c r="G529" s="147"/>
      <c r="H529" s="147"/>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c r="AH529" s="178"/>
      <c r="AI529" s="178"/>
    </row>
    <row r="530" spans="1:35" s="154" customFormat="1" x14ac:dyDescent="0.35">
      <c r="A530" s="15"/>
      <c r="B530" s="15"/>
      <c r="C530" s="152"/>
      <c r="D530" s="153"/>
      <c r="E530" s="154" t="str">
        <f>Inputs!E$191</f>
        <v>Royalty band 5 upper threshold (sliding scale) (incentive)</v>
      </c>
      <c r="F530" s="154" t="str">
        <f>Inputs!F$191</f>
        <v>$/oz</v>
      </c>
      <c r="G530" s="154">
        <f>Inputs!G$191</f>
        <v>1500</v>
      </c>
      <c r="H530" s="155"/>
      <c r="I530" s="180"/>
      <c r="J530" s="180"/>
      <c r="K530" s="180"/>
      <c r="L530" s="180"/>
      <c r="M530" s="180"/>
      <c r="N530" s="180"/>
      <c r="O530" s="180"/>
      <c r="P530" s="180"/>
      <c r="Q530" s="180"/>
      <c r="R530" s="180"/>
      <c r="S530" s="180"/>
      <c r="T530" s="180"/>
      <c r="U530" s="180"/>
      <c r="V530" s="180"/>
      <c r="W530" s="180"/>
      <c r="X530" s="180"/>
      <c r="Y530" s="180"/>
      <c r="Z530" s="180"/>
      <c r="AA530" s="180"/>
      <c r="AB530" s="180"/>
      <c r="AC530" s="180"/>
      <c r="AD530" s="180"/>
      <c r="AE530" s="180"/>
      <c r="AF530" s="180"/>
      <c r="AG530" s="180"/>
      <c r="AH530" s="180"/>
      <c r="AI530" s="180"/>
    </row>
    <row r="531" spans="1:35" s="154" customFormat="1" x14ac:dyDescent="0.35">
      <c r="A531" s="15"/>
      <c r="B531" s="15"/>
      <c r="C531" s="152"/>
      <c r="D531" s="153"/>
      <c r="E531" s="154" t="str">
        <f>Inputs!E$193</f>
        <v>Increase royalty thresholds for inflation (incentive)</v>
      </c>
      <c r="F531" s="154" t="str">
        <f>Inputs!F$193</f>
        <v>switch</v>
      </c>
      <c r="G531" s="154">
        <f>Inputs!G$193</f>
        <v>0</v>
      </c>
      <c r="H531" s="155"/>
      <c r="I531" s="180"/>
      <c r="J531" s="180"/>
      <c r="K531" s="180"/>
      <c r="L531" s="180"/>
      <c r="M531" s="180"/>
      <c r="N531" s="180"/>
      <c r="O531" s="180"/>
      <c r="P531" s="180"/>
      <c r="Q531" s="180"/>
      <c r="R531" s="180"/>
      <c r="S531" s="180"/>
      <c r="T531" s="180"/>
      <c r="U531" s="180"/>
      <c r="V531" s="180"/>
      <c r="W531" s="180"/>
      <c r="X531" s="180"/>
      <c r="Y531" s="180"/>
      <c r="Z531" s="180"/>
      <c r="AA531" s="180"/>
      <c r="AB531" s="180"/>
      <c r="AC531" s="180"/>
      <c r="AD531" s="180"/>
      <c r="AE531" s="180"/>
      <c r="AF531" s="180"/>
      <c r="AG531" s="180"/>
      <c r="AH531" s="180"/>
      <c r="AI531" s="180"/>
    </row>
    <row r="532" spans="1:35" s="154" customFormat="1" x14ac:dyDescent="0.35">
      <c r="A532" s="15"/>
      <c r="B532" s="15"/>
      <c r="C532" s="152"/>
      <c r="D532" s="153"/>
      <c r="E532" s="154" t="str">
        <f>'T&amp;E'!E$32</f>
        <v>Inflation factor</v>
      </c>
      <c r="F532" s="154" t="str">
        <f>'T&amp;E'!F$32</f>
        <v>index</v>
      </c>
      <c r="G532" s="155"/>
      <c r="H532" s="155"/>
      <c r="I532" s="180"/>
      <c r="J532" s="180"/>
      <c r="K532" s="203">
        <f>'T&amp;E'!K$32</f>
        <v>1</v>
      </c>
      <c r="L532" s="203">
        <f>'T&amp;E'!L$32</f>
        <v>1.02</v>
      </c>
      <c r="M532" s="203">
        <f>'T&amp;E'!M$32</f>
        <v>1.0404</v>
      </c>
      <c r="N532" s="203">
        <f>'T&amp;E'!N$32</f>
        <v>1.0612079999999999</v>
      </c>
      <c r="O532" s="203">
        <f>'T&amp;E'!O$32</f>
        <v>1.08243216</v>
      </c>
      <c r="P532" s="203">
        <f>'T&amp;E'!P$32</f>
        <v>1.1040808032</v>
      </c>
      <c r="Q532" s="203">
        <f>'T&amp;E'!Q$32</f>
        <v>1.1261624192640001</v>
      </c>
      <c r="R532" s="203">
        <f>'T&amp;E'!R$32</f>
        <v>1.1486856676492798</v>
      </c>
      <c r="S532" s="203">
        <f>'T&amp;E'!S$32</f>
        <v>1.1716593810022655</v>
      </c>
      <c r="T532" s="203">
        <f>'T&amp;E'!T$32</f>
        <v>1.1950925686223108</v>
      </c>
      <c r="U532" s="203">
        <f>'T&amp;E'!U$32</f>
        <v>1.2189944199947571</v>
      </c>
      <c r="V532" s="203">
        <f>'T&amp;E'!V$32</f>
        <v>1.243374308394652</v>
      </c>
      <c r="W532" s="203">
        <f>'T&amp;E'!W$32</f>
        <v>1.2682417945625453</v>
      </c>
      <c r="X532" s="203">
        <f>'T&amp;E'!X$32</f>
        <v>1.2936066304537961</v>
      </c>
      <c r="Y532" s="203">
        <f>'T&amp;E'!Y$32</f>
        <v>1.3194787630628722</v>
      </c>
      <c r="Z532" s="203">
        <f>'T&amp;E'!Z$32</f>
        <v>1.3458683383241292</v>
      </c>
      <c r="AA532" s="203">
        <f>'T&amp;E'!AA$32</f>
        <v>1.372785705090612</v>
      </c>
      <c r="AB532" s="203">
        <f>'T&amp;E'!AB$32</f>
        <v>1.4002414191924244</v>
      </c>
      <c r="AC532" s="203">
        <f>'T&amp;E'!AC$32</f>
        <v>1.4282462475762727</v>
      </c>
      <c r="AD532" s="203">
        <f>'T&amp;E'!AD$32</f>
        <v>1.4568111725277981</v>
      </c>
      <c r="AE532" s="203">
        <f>'T&amp;E'!AE$32</f>
        <v>1.4859473959783542</v>
      </c>
      <c r="AF532" s="203">
        <f>'T&amp;E'!AF$32</f>
        <v>1.5156663438979212</v>
      </c>
      <c r="AG532" s="203">
        <f>'T&amp;E'!AG$32</f>
        <v>1.5459796707758797</v>
      </c>
      <c r="AH532" s="203">
        <f>'T&amp;E'!AH$32</f>
        <v>1.576899264191397</v>
      </c>
      <c r="AI532" s="203">
        <f>'T&amp;E'!AI$32</f>
        <v>1.608437249475225</v>
      </c>
    </row>
    <row r="533" spans="1:35" s="84" customFormat="1" x14ac:dyDescent="0.35">
      <c r="A533" s="4"/>
      <c r="B533" s="4"/>
      <c r="C533" s="80"/>
      <c r="D533" s="81"/>
      <c r="E533" s="84" t="s">
        <v>847</v>
      </c>
      <c r="F533" s="84" t="s">
        <v>650</v>
      </c>
      <c r="G533" s="147"/>
      <c r="H533" s="147"/>
      <c r="I533" s="178"/>
      <c r="J533" s="178"/>
      <c r="K533" s="147">
        <f>$G530+($G530*$G531*(K532-1))</f>
        <v>1500</v>
      </c>
      <c r="L533" s="147">
        <f t="shared" ref="L533:AI533" si="177">$G530+($G530*$G531*(L532-1))</f>
        <v>1500</v>
      </c>
      <c r="M533" s="147">
        <f t="shared" si="177"/>
        <v>1500</v>
      </c>
      <c r="N533" s="147">
        <f t="shared" si="177"/>
        <v>1500</v>
      </c>
      <c r="O533" s="147">
        <f t="shared" si="177"/>
        <v>1500</v>
      </c>
      <c r="P533" s="147">
        <f t="shared" si="177"/>
        <v>1500</v>
      </c>
      <c r="Q533" s="147">
        <f t="shared" si="177"/>
        <v>1500</v>
      </c>
      <c r="R533" s="147">
        <f t="shared" si="177"/>
        <v>1500</v>
      </c>
      <c r="S533" s="147">
        <f t="shared" si="177"/>
        <v>1500</v>
      </c>
      <c r="T533" s="147">
        <f t="shared" si="177"/>
        <v>1500</v>
      </c>
      <c r="U533" s="147">
        <f t="shared" si="177"/>
        <v>1500</v>
      </c>
      <c r="V533" s="147">
        <f t="shared" si="177"/>
        <v>1500</v>
      </c>
      <c r="W533" s="147">
        <f t="shared" si="177"/>
        <v>1500</v>
      </c>
      <c r="X533" s="147">
        <f t="shared" si="177"/>
        <v>1500</v>
      </c>
      <c r="Y533" s="147">
        <f t="shared" si="177"/>
        <v>1500</v>
      </c>
      <c r="Z533" s="147">
        <f t="shared" si="177"/>
        <v>1500</v>
      </c>
      <c r="AA533" s="147">
        <f t="shared" si="177"/>
        <v>1500</v>
      </c>
      <c r="AB533" s="147">
        <f t="shared" si="177"/>
        <v>1500</v>
      </c>
      <c r="AC533" s="147">
        <f t="shared" si="177"/>
        <v>1500</v>
      </c>
      <c r="AD533" s="147">
        <f t="shared" si="177"/>
        <v>1500</v>
      </c>
      <c r="AE533" s="147">
        <f t="shared" si="177"/>
        <v>1500</v>
      </c>
      <c r="AF533" s="147">
        <f t="shared" si="177"/>
        <v>1500</v>
      </c>
      <c r="AG533" s="147">
        <f t="shared" si="177"/>
        <v>1500</v>
      </c>
      <c r="AH533" s="147">
        <f t="shared" si="177"/>
        <v>1500</v>
      </c>
      <c r="AI533" s="147">
        <f t="shared" si="177"/>
        <v>1500</v>
      </c>
    </row>
    <row r="534" spans="1:35" s="84" customFormat="1" x14ac:dyDescent="0.35">
      <c r="A534" s="4"/>
      <c r="B534" s="4"/>
      <c r="C534" s="80"/>
      <c r="D534" s="81"/>
      <c r="G534" s="147"/>
      <c r="H534" s="147"/>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c r="AH534" s="178"/>
      <c r="AI534" s="178"/>
    </row>
    <row r="535" spans="1:35" s="84" customFormat="1" x14ac:dyDescent="0.35">
      <c r="A535" s="4"/>
      <c r="B535" s="4"/>
      <c r="C535" s="80" t="s">
        <v>675</v>
      </c>
      <c r="D535" s="81"/>
      <c r="G535" s="147"/>
      <c r="H535" s="147"/>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c r="AH535" s="178"/>
      <c r="AI535" s="178"/>
    </row>
    <row r="536" spans="1:35" s="84" customFormat="1" x14ac:dyDescent="0.35">
      <c r="A536" s="4"/>
      <c r="B536" s="4"/>
      <c r="C536" s="80"/>
      <c r="D536" s="81"/>
      <c r="G536" s="147"/>
      <c r="H536" s="147"/>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c r="AH536" s="178"/>
      <c r="AI536" s="178"/>
    </row>
    <row r="537" spans="1:35" s="84" customFormat="1" x14ac:dyDescent="0.35">
      <c r="A537" s="4"/>
      <c r="B537" s="4"/>
      <c r="C537" s="80"/>
      <c r="D537" s="81" t="s">
        <v>676</v>
      </c>
      <c r="G537" s="147"/>
      <c r="H537" s="147"/>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c r="AH537" s="178"/>
      <c r="AI537" s="178"/>
    </row>
    <row r="538" spans="1:35" s="84" customFormat="1" x14ac:dyDescent="0.35">
      <c r="A538" s="4"/>
      <c r="B538" s="4"/>
      <c r="C538" s="80"/>
      <c r="D538" s="81"/>
      <c r="E538" s="84" t="str">
        <f>E$509</f>
        <v>Royalty band 1 upper threshold in nominal terms (incentive)</v>
      </c>
      <c r="F538" s="84" t="str">
        <f>F$509</f>
        <v>$/oz, nominal</v>
      </c>
      <c r="G538" s="147"/>
      <c r="H538" s="147"/>
      <c r="I538" s="178"/>
      <c r="J538" s="178"/>
      <c r="K538" s="147">
        <f t="shared" ref="K538:AI538" si="178">K$509</f>
        <v>500</v>
      </c>
      <c r="L538" s="147">
        <f t="shared" si="178"/>
        <v>500</v>
      </c>
      <c r="M538" s="147">
        <f t="shared" si="178"/>
        <v>500</v>
      </c>
      <c r="N538" s="147">
        <f t="shared" si="178"/>
        <v>500</v>
      </c>
      <c r="O538" s="147">
        <f t="shared" si="178"/>
        <v>500</v>
      </c>
      <c r="P538" s="147">
        <f t="shared" si="178"/>
        <v>500</v>
      </c>
      <c r="Q538" s="147">
        <f t="shared" si="178"/>
        <v>500</v>
      </c>
      <c r="R538" s="147">
        <f t="shared" si="178"/>
        <v>500</v>
      </c>
      <c r="S538" s="147">
        <f t="shared" si="178"/>
        <v>500</v>
      </c>
      <c r="T538" s="147">
        <f t="shared" si="178"/>
        <v>500</v>
      </c>
      <c r="U538" s="147">
        <f t="shared" si="178"/>
        <v>500</v>
      </c>
      <c r="V538" s="147">
        <f t="shared" si="178"/>
        <v>500</v>
      </c>
      <c r="W538" s="147">
        <f t="shared" si="178"/>
        <v>500</v>
      </c>
      <c r="X538" s="147">
        <f t="shared" si="178"/>
        <v>500</v>
      </c>
      <c r="Y538" s="147">
        <f t="shared" si="178"/>
        <v>500</v>
      </c>
      <c r="Z538" s="147">
        <f t="shared" si="178"/>
        <v>500</v>
      </c>
      <c r="AA538" s="147">
        <f t="shared" si="178"/>
        <v>500</v>
      </c>
      <c r="AB538" s="147">
        <f t="shared" si="178"/>
        <v>500</v>
      </c>
      <c r="AC538" s="147">
        <f t="shared" si="178"/>
        <v>500</v>
      </c>
      <c r="AD538" s="147">
        <f t="shared" si="178"/>
        <v>500</v>
      </c>
      <c r="AE538" s="147">
        <f t="shared" si="178"/>
        <v>500</v>
      </c>
      <c r="AF538" s="147">
        <f t="shared" si="178"/>
        <v>500</v>
      </c>
      <c r="AG538" s="147">
        <f t="shared" si="178"/>
        <v>500</v>
      </c>
      <c r="AH538" s="147">
        <f t="shared" si="178"/>
        <v>500</v>
      </c>
      <c r="AI538" s="147">
        <f t="shared" si="178"/>
        <v>500</v>
      </c>
    </row>
    <row r="539" spans="1:35" s="84" customFormat="1" x14ac:dyDescent="0.35">
      <c r="A539" s="4"/>
      <c r="B539" s="4"/>
      <c r="C539" s="80"/>
      <c r="D539" s="81"/>
      <c r="E539" s="84" t="str">
        <f>E$489</f>
        <v>Selling price in nominal terms (original)</v>
      </c>
      <c r="F539" s="84" t="str">
        <f>F$489</f>
        <v>$/oz, nominal</v>
      </c>
      <c r="G539" s="147"/>
      <c r="H539" s="147"/>
      <c r="I539" s="178"/>
      <c r="J539" s="178"/>
      <c r="K539" s="147">
        <f t="shared" ref="K539:AI539" si="179">K$489</f>
        <v>1175</v>
      </c>
      <c r="L539" s="147">
        <f t="shared" si="179"/>
        <v>1198.5</v>
      </c>
      <c r="M539" s="147">
        <f t="shared" si="179"/>
        <v>1222.47</v>
      </c>
      <c r="N539" s="147">
        <f t="shared" si="179"/>
        <v>1246.9194</v>
      </c>
      <c r="O539" s="147">
        <f t="shared" si="179"/>
        <v>1271.857788</v>
      </c>
      <c r="P539" s="147">
        <f t="shared" si="179"/>
        <v>1297.29494376</v>
      </c>
      <c r="Q539" s="147">
        <f t="shared" si="179"/>
        <v>1323.2408426352001</v>
      </c>
      <c r="R539" s="147">
        <f t="shared" si="179"/>
        <v>1349.7056594879039</v>
      </c>
      <c r="S539" s="147">
        <f t="shared" si="179"/>
        <v>1376.6997726776619</v>
      </c>
      <c r="T539" s="147">
        <f t="shared" si="179"/>
        <v>1404.2337681312151</v>
      </c>
      <c r="U539" s="147">
        <f t="shared" si="179"/>
        <v>1432.3184434938396</v>
      </c>
      <c r="V539" s="147">
        <f t="shared" si="179"/>
        <v>1460.9648123637162</v>
      </c>
      <c r="W539" s="147">
        <f t="shared" si="179"/>
        <v>1490.1841086109907</v>
      </c>
      <c r="X539" s="147">
        <f t="shared" si="179"/>
        <v>1519.9877907832104</v>
      </c>
      <c r="Y539" s="147">
        <f t="shared" si="179"/>
        <v>1550.3875465988747</v>
      </c>
      <c r="Z539" s="147">
        <f t="shared" si="179"/>
        <v>1581.3952975308518</v>
      </c>
      <c r="AA539" s="147">
        <f t="shared" si="179"/>
        <v>1613.0232034814692</v>
      </c>
      <c r="AB539" s="147">
        <f t="shared" si="179"/>
        <v>1645.2836675510987</v>
      </c>
      <c r="AC539" s="147">
        <f t="shared" si="179"/>
        <v>1678.1893409021204</v>
      </c>
      <c r="AD539" s="147">
        <f t="shared" si="179"/>
        <v>1711.7531277201629</v>
      </c>
      <c r="AE539" s="147">
        <f t="shared" si="179"/>
        <v>1745.9881902745663</v>
      </c>
      <c r="AF539" s="147">
        <f t="shared" si="179"/>
        <v>1780.9079540800574</v>
      </c>
      <c r="AG539" s="147">
        <f t="shared" si="179"/>
        <v>1816.5261131616587</v>
      </c>
      <c r="AH539" s="147">
        <f t="shared" si="179"/>
        <v>1852.8566354248915</v>
      </c>
      <c r="AI539" s="147">
        <f t="shared" si="179"/>
        <v>1889.9137681333893</v>
      </c>
    </row>
    <row r="540" spans="1:35" s="84" customFormat="1" x14ac:dyDescent="0.35">
      <c r="A540" s="4"/>
      <c r="B540" s="4"/>
      <c r="C540" s="80"/>
      <c r="D540" s="81"/>
      <c r="E540" s="84" t="s">
        <v>848</v>
      </c>
      <c r="F540" s="84" t="s">
        <v>43</v>
      </c>
      <c r="G540" s="147"/>
      <c r="H540" s="147"/>
      <c r="I540" s="147">
        <f>SUM(K540:AI540)</f>
        <v>25</v>
      </c>
      <c r="J540" s="147"/>
      <c r="K540" s="147">
        <f>IF(K539&gt;=K538,1,0)</f>
        <v>1</v>
      </c>
      <c r="L540" s="147">
        <f t="shared" ref="L540:AI540" si="180">IF(L539&gt;=L538,1,0)</f>
        <v>1</v>
      </c>
      <c r="M540" s="147">
        <f t="shared" si="180"/>
        <v>1</v>
      </c>
      <c r="N540" s="147">
        <f t="shared" si="180"/>
        <v>1</v>
      </c>
      <c r="O540" s="147">
        <f t="shared" si="180"/>
        <v>1</v>
      </c>
      <c r="P540" s="147">
        <f t="shared" si="180"/>
        <v>1</v>
      </c>
      <c r="Q540" s="147">
        <f t="shared" si="180"/>
        <v>1</v>
      </c>
      <c r="R540" s="147">
        <f t="shared" si="180"/>
        <v>1</v>
      </c>
      <c r="S540" s="147">
        <f t="shared" si="180"/>
        <v>1</v>
      </c>
      <c r="T540" s="147">
        <f t="shared" si="180"/>
        <v>1</v>
      </c>
      <c r="U540" s="147">
        <f t="shared" si="180"/>
        <v>1</v>
      </c>
      <c r="V540" s="147">
        <f t="shared" si="180"/>
        <v>1</v>
      </c>
      <c r="W540" s="147">
        <f t="shared" si="180"/>
        <v>1</v>
      </c>
      <c r="X540" s="147">
        <f t="shared" si="180"/>
        <v>1</v>
      </c>
      <c r="Y540" s="147">
        <f t="shared" si="180"/>
        <v>1</v>
      </c>
      <c r="Z540" s="147">
        <f t="shared" si="180"/>
        <v>1</v>
      </c>
      <c r="AA540" s="147">
        <f t="shared" si="180"/>
        <v>1</v>
      </c>
      <c r="AB540" s="147">
        <f t="shared" si="180"/>
        <v>1</v>
      </c>
      <c r="AC540" s="147">
        <f t="shared" si="180"/>
        <v>1</v>
      </c>
      <c r="AD540" s="147">
        <f t="shared" si="180"/>
        <v>1</v>
      </c>
      <c r="AE540" s="147">
        <f t="shared" si="180"/>
        <v>1</v>
      </c>
      <c r="AF540" s="147">
        <f t="shared" si="180"/>
        <v>1</v>
      </c>
      <c r="AG540" s="147">
        <f t="shared" si="180"/>
        <v>1</v>
      </c>
      <c r="AH540" s="147">
        <f t="shared" si="180"/>
        <v>1</v>
      </c>
      <c r="AI540" s="147">
        <f t="shared" si="180"/>
        <v>1</v>
      </c>
    </row>
    <row r="541" spans="1:35" s="84" customFormat="1" x14ac:dyDescent="0.35">
      <c r="A541" s="4"/>
      <c r="B541" s="4"/>
      <c r="C541" s="80"/>
      <c r="D541" s="81"/>
      <c r="G541" s="147"/>
      <c r="H541" s="147"/>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row>
    <row r="542" spans="1:35" s="84" customFormat="1" x14ac:dyDescent="0.35">
      <c r="A542" s="4"/>
      <c r="B542" s="4"/>
      <c r="C542" s="80"/>
      <c r="D542" s="81" t="s">
        <v>678</v>
      </c>
      <c r="G542" s="147"/>
      <c r="H542" s="147"/>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c r="AH542" s="178"/>
      <c r="AI542" s="178"/>
    </row>
    <row r="543" spans="1:35" s="84" customFormat="1" x14ac:dyDescent="0.35">
      <c r="A543" s="4"/>
      <c r="B543" s="4"/>
      <c r="C543" s="80"/>
      <c r="D543" s="81"/>
      <c r="E543" s="84" t="str">
        <f>E$515</f>
        <v>Royalty band 2 upper threshold in nominal terms (incentive)</v>
      </c>
      <c r="F543" s="84" t="str">
        <f>F$515</f>
        <v>$/oz, nominal</v>
      </c>
      <c r="G543" s="147"/>
      <c r="H543" s="147"/>
      <c r="I543" s="178"/>
      <c r="J543" s="178"/>
      <c r="K543" s="147">
        <f t="shared" ref="K543:AI543" si="181">K$515</f>
        <v>750</v>
      </c>
      <c r="L543" s="147">
        <f t="shared" si="181"/>
        <v>750</v>
      </c>
      <c r="M543" s="147">
        <f t="shared" si="181"/>
        <v>750</v>
      </c>
      <c r="N543" s="147">
        <f t="shared" si="181"/>
        <v>750</v>
      </c>
      <c r="O543" s="147">
        <f t="shared" si="181"/>
        <v>750</v>
      </c>
      <c r="P543" s="147">
        <f t="shared" si="181"/>
        <v>750</v>
      </c>
      <c r="Q543" s="147">
        <f t="shared" si="181"/>
        <v>750</v>
      </c>
      <c r="R543" s="147">
        <f t="shared" si="181"/>
        <v>750</v>
      </c>
      <c r="S543" s="147">
        <f t="shared" si="181"/>
        <v>750</v>
      </c>
      <c r="T543" s="147">
        <f t="shared" si="181"/>
        <v>750</v>
      </c>
      <c r="U543" s="147">
        <f t="shared" si="181"/>
        <v>750</v>
      </c>
      <c r="V543" s="147">
        <f t="shared" si="181"/>
        <v>750</v>
      </c>
      <c r="W543" s="147">
        <f t="shared" si="181"/>
        <v>750</v>
      </c>
      <c r="X543" s="147">
        <f t="shared" si="181"/>
        <v>750</v>
      </c>
      <c r="Y543" s="147">
        <f t="shared" si="181"/>
        <v>750</v>
      </c>
      <c r="Z543" s="147">
        <f t="shared" si="181"/>
        <v>750</v>
      </c>
      <c r="AA543" s="147">
        <f t="shared" si="181"/>
        <v>750</v>
      </c>
      <c r="AB543" s="147">
        <f t="shared" si="181"/>
        <v>750</v>
      </c>
      <c r="AC543" s="147">
        <f t="shared" si="181"/>
        <v>750</v>
      </c>
      <c r="AD543" s="147">
        <f t="shared" si="181"/>
        <v>750</v>
      </c>
      <c r="AE543" s="147">
        <f t="shared" si="181"/>
        <v>750</v>
      </c>
      <c r="AF543" s="147">
        <f t="shared" si="181"/>
        <v>750</v>
      </c>
      <c r="AG543" s="147">
        <f t="shared" si="181"/>
        <v>750</v>
      </c>
      <c r="AH543" s="147">
        <f t="shared" si="181"/>
        <v>750</v>
      </c>
      <c r="AI543" s="147">
        <f t="shared" si="181"/>
        <v>750</v>
      </c>
    </row>
    <row r="544" spans="1:35" s="84" customFormat="1" x14ac:dyDescent="0.35">
      <c r="A544" s="4"/>
      <c r="B544" s="4"/>
      <c r="C544" s="80"/>
      <c r="D544" s="81"/>
      <c r="E544" s="84" t="str">
        <f>E$489</f>
        <v>Selling price in nominal terms (original)</v>
      </c>
      <c r="F544" s="84" t="str">
        <f>F$489</f>
        <v>$/oz, nominal</v>
      </c>
      <c r="G544" s="147"/>
      <c r="H544" s="147"/>
      <c r="I544" s="178"/>
      <c r="J544" s="178"/>
      <c r="K544" s="147">
        <f t="shared" ref="K544:AI544" si="182">K$489</f>
        <v>1175</v>
      </c>
      <c r="L544" s="147">
        <f t="shared" si="182"/>
        <v>1198.5</v>
      </c>
      <c r="M544" s="147">
        <f t="shared" si="182"/>
        <v>1222.47</v>
      </c>
      <c r="N544" s="147">
        <f t="shared" si="182"/>
        <v>1246.9194</v>
      </c>
      <c r="O544" s="147">
        <f t="shared" si="182"/>
        <v>1271.857788</v>
      </c>
      <c r="P544" s="147">
        <f t="shared" si="182"/>
        <v>1297.29494376</v>
      </c>
      <c r="Q544" s="147">
        <f t="shared" si="182"/>
        <v>1323.2408426352001</v>
      </c>
      <c r="R544" s="147">
        <f t="shared" si="182"/>
        <v>1349.7056594879039</v>
      </c>
      <c r="S544" s="147">
        <f t="shared" si="182"/>
        <v>1376.6997726776619</v>
      </c>
      <c r="T544" s="147">
        <f t="shared" si="182"/>
        <v>1404.2337681312151</v>
      </c>
      <c r="U544" s="147">
        <f t="shared" si="182"/>
        <v>1432.3184434938396</v>
      </c>
      <c r="V544" s="147">
        <f t="shared" si="182"/>
        <v>1460.9648123637162</v>
      </c>
      <c r="W544" s="147">
        <f t="shared" si="182"/>
        <v>1490.1841086109907</v>
      </c>
      <c r="X544" s="147">
        <f t="shared" si="182"/>
        <v>1519.9877907832104</v>
      </c>
      <c r="Y544" s="147">
        <f t="shared" si="182"/>
        <v>1550.3875465988747</v>
      </c>
      <c r="Z544" s="147">
        <f t="shared" si="182"/>
        <v>1581.3952975308518</v>
      </c>
      <c r="AA544" s="147">
        <f t="shared" si="182"/>
        <v>1613.0232034814692</v>
      </c>
      <c r="AB544" s="147">
        <f t="shared" si="182"/>
        <v>1645.2836675510987</v>
      </c>
      <c r="AC544" s="147">
        <f t="shared" si="182"/>
        <v>1678.1893409021204</v>
      </c>
      <c r="AD544" s="147">
        <f t="shared" si="182"/>
        <v>1711.7531277201629</v>
      </c>
      <c r="AE544" s="147">
        <f t="shared" si="182"/>
        <v>1745.9881902745663</v>
      </c>
      <c r="AF544" s="147">
        <f t="shared" si="182"/>
        <v>1780.9079540800574</v>
      </c>
      <c r="AG544" s="147">
        <f t="shared" si="182"/>
        <v>1816.5261131616587</v>
      </c>
      <c r="AH544" s="147">
        <f t="shared" si="182"/>
        <v>1852.8566354248915</v>
      </c>
      <c r="AI544" s="147">
        <f t="shared" si="182"/>
        <v>1889.9137681333893</v>
      </c>
    </row>
    <row r="545" spans="1:35" s="84" customFormat="1" x14ac:dyDescent="0.35">
      <c r="A545" s="4"/>
      <c r="B545" s="4"/>
      <c r="C545" s="80"/>
      <c r="D545" s="81"/>
      <c r="E545" s="84" t="s">
        <v>849</v>
      </c>
      <c r="F545" s="84" t="s">
        <v>43</v>
      </c>
      <c r="G545" s="147"/>
      <c r="H545" s="147"/>
      <c r="I545" s="147">
        <f>SUM(K545:AI545)</f>
        <v>25</v>
      </c>
      <c r="J545" s="147"/>
      <c r="K545" s="147">
        <f>IF(K544&gt;=K543,1,0)</f>
        <v>1</v>
      </c>
      <c r="L545" s="147">
        <f t="shared" ref="L545:AI545" si="183">IF(L544&gt;=L543,1,0)</f>
        <v>1</v>
      </c>
      <c r="M545" s="147">
        <f t="shared" si="183"/>
        <v>1</v>
      </c>
      <c r="N545" s="147">
        <f t="shared" si="183"/>
        <v>1</v>
      </c>
      <c r="O545" s="147">
        <f t="shared" si="183"/>
        <v>1</v>
      </c>
      <c r="P545" s="147">
        <f t="shared" si="183"/>
        <v>1</v>
      </c>
      <c r="Q545" s="147">
        <f t="shared" si="183"/>
        <v>1</v>
      </c>
      <c r="R545" s="147">
        <f t="shared" si="183"/>
        <v>1</v>
      </c>
      <c r="S545" s="147">
        <f t="shared" si="183"/>
        <v>1</v>
      </c>
      <c r="T545" s="147">
        <f t="shared" si="183"/>
        <v>1</v>
      </c>
      <c r="U545" s="147">
        <f t="shared" si="183"/>
        <v>1</v>
      </c>
      <c r="V545" s="147">
        <f t="shared" si="183"/>
        <v>1</v>
      </c>
      <c r="W545" s="147">
        <f t="shared" si="183"/>
        <v>1</v>
      </c>
      <c r="X545" s="147">
        <f t="shared" si="183"/>
        <v>1</v>
      </c>
      <c r="Y545" s="147">
        <f t="shared" si="183"/>
        <v>1</v>
      </c>
      <c r="Z545" s="147">
        <f t="shared" si="183"/>
        <v>1</v>
      </c>
      <c r="AA545" s="147">
        <f t="shared" si="183"/>
        <v>1</v>
      </c>
      <c r="AB545" s="147">
        <f t="shared" si="183"/>
        <v>1</v>
      </c>
      <c r="AC545" s="147">
        <f t="shared" si="183"/>
        <v>1</v>
      </c>
      <c r="AD545" s="147">
        <f t="shared" si="183"/>
        <v>1</v>
      </c>
      <c r="AE545" s="147">
        <f t="shared" si="183"/>
        <v>1</v>
      </c>
      <c r="AF545" s="147">
        <f t="shared" si="183"/>
        <v>1</v>
      </c>
      <c r="AG545" s="147">
        <f t="shared" si="183"/>
        <v>1</v>
      </c>
      <c r="AH545" s="147">
        <f t="shared" si="183"/>
        <v>1</v>
      </c>
      <c r="AI545" s="147">
        <f t="shared" si="183"/>
        <v>1</v>
      </c>
    </row>
    <row r="546" spans="1:35" s="84" customFormat="1" x14ac:dyDescent="0.35">
      <c r="A546" s="4"/>
      <c r="B546" s="4"/>
      <c r="C546" s="80"/>
      <c r="D546" s="81"/>
      <c r="G546" s="147"/>
      <c r="H546" s="147"/>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row>
    <row r="547" spans="1:35" s="84" customFormat="1" x14ac:dyDescent="0.35">
      <c r="A547" s="4"/>
      <c r="B547" s="4"/>
      <c r="C547" s="80"/>
      <c r="D547" s="81" t="s">
        <v>680</v>
      </c>
      <c r="G547" s="147"/>
      <c r="H547" s="147"/>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c r="AH547" s="178"/>
      <c r="AI547" s="178"/>
    </row>
    <row r="548" spans="1:35" s="84" customFormat="1" x14ac:dyDescent="0.35">
      <c r="A548" s="4"/>
      <c r="B548" s="4"/>
      <c r="C548" s="80"/>
      <c r="D548" s="81"/>
      <c r="E548" s="84" t="str">
        <f>E$521</f>
        <v>Royalty band 3 upper threshold in nominal terms (incentive)</v>
      </c>
      <c r="F548" s="84" t="str">
        <f>F$521</f>
        <v>$/oz, nominal</v>
      </c>
      <c r="G548" s="147"/>
      <c r="H548" s="147"/>
      <c r="I548" s="178"/>
      <c r="J548" s="178"/>
      <c r="K548" s="147">
        <f t="shared" ref="K548:AI548" si="184">K$521</f>
        <v>1000</v>
      </c>
      <c r="L548" s="147">
        <f t="shared" si="184"/>
        <v>1000</v>
      </c>
      <c r="M548" s="147">
        <f t="shared" si="184"/>
        <v>1000</v>
      </c>
      <c r="N548" s="147">
        <f t="shared" si="184"/>
        <v>1000</v>
      </c>
      <c r="O548" s="147">
        <f t="shared" si="184"/>
        <v>1000</v>
      </c>
      <c r="P548" s="147">
        <f t="shared" si="184"/>
        <v>1000</v>
      </c>
      <c r="Q548" s="147">
        <f t="shared" si="184"/>
        <v>1000</v>
      </c>
      <c r="R548" s="147">
        <f t="shared" si="184"/>
        <v>1000</v>
      </c>
      <c r="S548" s="147">
        <f t="shared" si="184"/>
        <v>1000</v>
      </c>
      <c r="T548" s="147">
        <f t="shared" si="184"/>
        <v>1000</v>
      </c>
      <c r="U548" s="147">
        <f t="shared" si="184"/>
        <v>1000</v>
      </c>
      <c r="V548" s="147">
        <f t="shared" si="184"/>
        <v>1000</v>
      </c>
      <c r="W548" s="147">
        <f t="shared" si="184"/>
        <v>1000</v>
      </c>
      <c r="X548" s="147">
        <f t="shared" si="184"/>
        <v>1000</v>
      </c>
      <c r="Y548" s="147">
        <f t="shared" si="184"/>
        <v>1000</v>
      </c>
      <c r="Z548" s="147">
        <f t="shared" si="184"/>
        <v>1000</v>
      </c>
      <c r="AA548" s="147">
        <f t="shared" si="184"/>
        <v>1000</v>
      </c>
      <c r="AB548" s="147">
        <f t="shared" si="184"/>
        <v>1000</v>
      </c>
      <c r="AC548" s="147">
        <f t="shared" si="184"/>
        <v>1000</v>
      </c>
      <c r="AD548" s="147">
        <f t="shared" si="184"/>
        <v>1000</v>
      </c>
      <c r="AE548" s="147">
        <f t="shared" si="184"/>
        <v>1000</v>
      </c>
      <c r="AF548" s="147">
        <f t="shared" si="184"/>
        <v>1000</v>
      </c>
      <c r="AG548" s="147">
        <f t="shared" si="184"/>
        <v>1000</v>
      </c>
      <c r="AH548" s="147">
        <f t="shared" si="184"/>
        <v>1000</v>
      </c>
      <c r="AI548" s="147">
        <f t="shared" si="184"/>
        <v>1000</v>
      </c>
    </row>
    <row r="549" spans="1:35" s="84" customFormat="1" x14ac:dyDescent="0.35">
      <c r="A549" s="4"/>
      <c r="B549" s="4"/>
      <c r="C549" s="80"/>
      <c r="D549" s="81"/>
      <c r="E549" s="84" t="str">
        <f>E$489</f>
        <v>Selling price in nominal terms (original)</v>
      </c>
      <c r="F549" s="84" t="str">
        <f>F$489</f>
        <v>$/oz, nominal</v>
      </c>
      <c r="G549" s="147"/>
      <c r="H549" s="147"/>
      <c r="I549" s="178"/>
      <c r="J549" s="178"/>
      <c r="K549" s="147">
        <f t="shared" ref="K549:AI549" si="185">K$489</f>
        <v>1175</v>
      </c>
      <c r="L549" s="147">
        <f t="shared" si="185"/>
        <v>1198.5</v>
      </c>
      <c r="M549" s="147">
        <f t="shared" si="185"/>
        <v>1222.47</v>
      </c>
      <c r="N549" s="147">
        <f t="shared" si="185"/>
        <v>1246.9194</v>
      </c>
      <c r="O549" s="147">
        <f t="shared" si="185"/>
        <v>1271.857788</v>
      </c>
      <c r="P549" s="147">
        <f t="shared" si="185"/>
        <v>1297.29494376</v>
      </c>
      <c r="Q549" s="147">
        <f t="shared" si="185"/>
        <v>1323.2408426352001</v>
      </c>
      <c r="R549" s="147">
        <f t="shared" si="185"/>
        <v>1349.7056594879039</v>
      </c>
      <c r="S549" s="147">
        <f t="shared" si="185"/>
        <v>1376.6997726776619</v>
      </c>
      <c r="T549" s="147">
        <f t="shared" si="185"/>
        <v>1404.2337681312151</v>
      </c>
      <c r="U549" s="147">
        <f t="shared" si="185"/>
        <v>1432.3184434938396</v>
      </c>
      <c r="V549" s="147">
        <f t="shared" si="185"/>
        <v>1460.9648123637162</v>
      </c>
      <c r="W549" s="147">
        <f t="shared" si="185"/>
        <v>1490.1841086109907</v>
      </c>
      <c r="X549" s="147">
        <f t="shared" si="185"/>
        <v>1519.9877907832104</v>
      </c>
      <c r="Y549" s="147">
        <f t="shared" si="185"/>
        <v>1550.3875465988747</v>
      </c>
      <c r="Z549" s="147">
        <f t="shared" si="185"/>
        <v>1581.3952975308518</v>
      </c>
      <c r="AA549" s="147">
        <f t="shared" si="185"/>
        <v>1613.0232034814692</v>
      </c>
      <c r="AB549" s="147">
        <f t="shared" si="185"/>
        <v>1645.2836675510987</v>
      </c>
      <c r="AC549" s="147">
        <f t="shared" si="185"/>
        <v>1678.1893409021204</v>
      </c>
      <c r="AD549" s="147">
        <f t="shared" si="185"/>
        <v>1711.7531277201629</v>
      </c>
      <c r="AE549" s="147">
        <f t="shared" si="185"/>
        <v>1745.9881902745663</v>
      </c>
      <c r="AF549" s="147">
        <f t="shared" si="185"/>
        <v>1780.9079540800574</v>
      </c>
      <c r="AG549" s="147">
        <f t="shared" si="185"/>
        <v>1816.5261131616587</v>
      </c>
      <c r="AH549" s="147">
        <f t="shared" si="185"/>
        <v>1852.8566354248915</v>
      </c>
      <c r="AI549" s="147">
        <f t="shared" si="185"/>
        <v>1889.9137681333893</v>
      </c>
    </row>
    <row r="550" spans="1:35" s="84" customFormat="1" x14ac:dyDescent="0.35">
      <c r="A550" s="4"/>
      <c r="B550" s="4"/>
      <c r="C550" s="80"/>
      <c r="D550" s="81"/>
      <c r="E550" s="84" t="s">
        <v>850</v>
      </c>
      <c r="F550" s="84" t="s">
        <v>43</v>
      </c>
      <c r="G550" s="147"/>
      <c r="H550" s="147"/>
      <c r="I550" s="147">
        <f>SUM(K550:AI550)</f>
        <v>25</v>
      </c>
      <c r="J550" s="147"/>
      <c r="K550" s="147">
        <f>IF(K549&gt;=K548,1,0)</f>
        <v>1</v>
      </c>
      <c r="L550" s="147">
        <f t="shared" ref="L550:AI550" si="186">IF(L549&gt;=L548,1,0)</f>
        <v>1</v>
      </c>
      <c r="M550" s="147">
        <f t="shared" si="186"/>
        <v>1</v>
      </c>
      <c r="N550" s="147">
        <f t="shared" si="186"/>
        <v>1</v>
      </c>
      <c r="O550" s="147">
        <f t="shared" si="186"/>
        <v>1</v>
      </c>
      <c r="P550" s="147">
        <f t="shared" si="186"/>
        <v>1</v>
      </c>
      <c r="Q550" s="147">
        <f t="shared" si="186"/>
        <v>1</v>
      </c>
      <c r="R550" s="147">
        <f t="shared" si="186"/>
        <v>1</v>
      </c>
      <c r="S550" s="147">
        <f t="shared" si="186"/>
        <v>1</v>
      </c>
      <c r="T550" s="147">
        <f t="shared" si="186"/>
        <v>1</v>
      </c>
      <c r="U550" s="147">
        <f t="shared" si="186"/>
        <v>1</v>
      </c>
      <c r="V550" s="147">
        <f t="shared" si="186"/>
        <v>1</v>
      </c>
      <c r="W550" s="147">
        <f t="shared" si="186"/>
        <v>1</v>
      </c>
      <c r="X550" s="147">
        <f t="shared" si="186"/>
        <v>1</v>
      </c>
      <c r="Y550" s="147">
        <f t="shared" si="186"/>
        <v>1</v>
      </c>
      <c r="Z550" s="147">
        <f t="shared" si="186"/>
        <v>1</v>
      </c>
      <c r="AA550" s="147">
        <f t="shared" si="186"/>
        <v>1</v>
      </c>
      <c r="AB550" s="147">
        <f t="shared" si="186"/>
        <v>1</v>
      </c>
      <c r="AC550" s="147">
        <f t="shared" si="186"/>
        <v>1</v>
      </c>
      <c r="AD550" s="147">
        <f t="shared" si="186"/>
        <v>1</v>
      </c>
      <c r="AE550" s="147">
        <f t="shared" si="186"/>
        <v>1</v>
      </c>
      <c r="AF550" s="147">
        <f t="shared" si="186"/>
        <v>1</v>
      </c>
      <c r="AG550" s="147">
        <f t="shared" si="186"/>
        <v>1</v>
      </c>
      <c r="AH550" s="147">
        <f t="shared" si="186"/>
        <v>1</v>
      </c>
      <c r="AI550" s="147">
        <f t="shared" si="186"/>
        <v>1</v>
      </c>
    </row>
    <row r="551" spans="1:35" s="84" customFormat="1" x14ac:dyDescent="0.35">
      <c r="A551" s="4"/>
      <c r="B551" s="4"/>
      <c r="C551" s="80"/>
      <c r="D551" s="81"/>
      <c r="G551" s="147"/>
      <c r="H551" s="147"/>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c r="AH551" s="178"/>
      <c r="AI551" s="178"/>
    </row>
    <row r="552" spans="1:35" s="84" customFormat="1" x14ac:dyDescent="0.35">
      <c r="A552" s="4"/>
      <c r="B552" s="4"/>
      <c r="C552" s="80"/>
      <c r="D552" s="81" t="s">
        <v>682</v>
      </c>
      <c r="G552" s="147"/>
      <c r="H552" s="147"/>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c r="AH552" s="178"/>
      <c r="AI552" s="178"/>
    </row>
    <row r="553" spans="1:35" s="84" customFormat="1" x14ac:dyDescent="0.35">
      <c r="A553" s="4"/>
      <c r="B553" s="4"/>
      <c r="C553" s="80"/>
      <c r="D553" s="81"/>
      <c r="E553" s="84" t="str">
        <f>E$527</f>
        <v>Royalty band 4 upper threshold in nominal terms (incentive)</v>
      </c>
      <c r="F553" s="84" t="str">
        <f>F$527</f>
        <v>$/oz, nominal</v>
      </c>
      <c r="G553" s="147"/>
      <c r="H553" s="147"/>
      <c r="I553" s="178"/>
      <c r="J553" s="178"/>
      <c r="K553" s="147">
        <f t="shared" ref="K553:AI553" si="187">K$527</f>
        <v>1250</v>
      </c>
      <c r="L553" s="147">
        <f t="shared" si="187"/>
        <v>1250</v>
      </c>
      <c r="M553" s="147">
        <f t="shared" si="187"/>
        <v>1250</v>
      </c>
      <c r="N553" s="147">
        <f t="shared" si="187"/>
        <v>1250</v>
      </c>
      <c r="O553" s="147">
        <f t="shared" si="187"/>
        <v>1250</v>
      </c>
      <c r="P553" s="147">
        <f t="shared" si="187"/>
        <v>1250</v>
      </c>
      <c r="Q553" s="147">
        <f t="shared" si="187"/>
        <v>1250</v>
      </c>
      <c r="R553" s="147">
        <f t="shared" si="187"/>
        <v>1250</v>
      </c>
      <c r="S553" s="147">
        <f t="shared" si="187"/>
        <v>1250</v>
      </c>
      <c r="T553" s="147">
        <f t="shared" si="187"/>
        <v>1250</v>
      </c>
      <c r="U553" s="147">
        <f t="shared" si="187"/>
        <v>1250</v>
      </c>
      <c r="V553" s="147">
        <f t="shared" si="187"/>
        <v>1250</v>
      </c>
      <c r="W553" s="147">
        <f t="shared" si="187"/>
        <v>1250</v>
      </c>
      <c r="X553" s="147">
        <f t="shared" si="187"/>
        <v>1250</v>
      </c>
      <c r="Y553" s="147">
        <f t="shared" si="187"/>
        <v>1250</v>
      </c>
      <c r="Z553" s="147">
        <f t="shared" si="187"/>
        <v>1250</v>
      </c>
      <c r="AA553" s="147">
        <f t="shared" si="187"/>
        <v>1250</v>
      </c>
      <c r="AB553" s="147">
        <f t="shared" si="187"/>
        <v>1250</v>
      </c>
      <c r="AC553" s="147">
        <f t="shared" si="187"/>
        <v>1250</v>
      </c>
      <c r="AD553" s="147">
        <f t="shared" si="187"/>
        <v>1250</v>
      </c>
      <c r="AE553" s="147">
        <f t="shared" si="187"/>
        <v>1250</v>
      </c>
      <c r="AF553" s="147">
        <f t="shared" si="187"/>
        <v>1250</v>
      </c>
      <c r="AG553" s="147">
        <f t="shared" si="187"/>
        <v>1250</v>
      </c>
      <c r="AH553" s="147">
        <f t="shared" si="187"/>
        <v>1250</v>
      </c>
      <c r="AI553" s="147">
        <f t="shared" si="187"/>
        <v>1250</v>
      </c>
    </row>
    <row r="554" spans="1:35" s="84" customFormat="1" x14ac:dyDescent="0.35">
      <c r="A554" s="4"/>
      <c r="B554" s="4"/>
      <c r="C554" s="80"/>
      <c r="D554" s="81"/>
      <c r="E554" s="84" t="str">
        <f>E$489</f>
        <v>Selling price in nominal terms (original)</v>
      </c>
      <c r="F554" s="84" t="str">
        <f>F$489</f>
        <v>$/oz, nominal</v>
      </c>
      <c r="G554" s="147"/>
      <c r="H554" s="147"/>
      <c r="I554" s="178"/>
      <c r="J554" s="178"/>
      <c r="K554" s="147">
        <f t="shared" ref="K554:AI554" si="188">K$489</f>
        <v>1175</v>
      </c>
      <c r="L554" s="147">
        <f t="shared" si="188"/>
        <v>1198.5</v>
      </c>
      <c r="M554" s="147">
        <f t="shared" si="188"/>
        <v>1222.47</v>
      </c>
      <c r="N554" s="147">
        <f t="shared" si="188"/>
        <v>1246.9194</v>
      </c>
      <c r="O554" s="147">
        <f t="shared" si="188"/>
        <v>1271.857788</v>
      </c>
      <c r="P554" s="147">
        <f t="shared" si="188"/>
        <v>1297.29494376</v>
      </c>
      <c r="Q554" s="147">
        <f t="shared" si="188"/>
        <v>1323.2408426352001</v>
      </c>
      <c r="R554" s="147">
        <f t="shared" si="188"/>
        <v>1349.7056594879039</v>
      </c>
      <c r="S554" s="147">
        <f t="shared" si="188"/>
        <v>1376.6997726776619</v>
      </c>
      <c r="T554" s="147">
        <f t="shared" si="188"/>
        <v>1404.2337681312151</v>
      </c>
      <c r="U554" s="147">
        <f t="shared" si="188"/>
        <v>1432.3184434938396</v>
      </c>
      <c r="V554" s="147">
        <f t="shared" si="188"/>
        <v>1460.9648123637162</v>
      </c>
      <c r="W554" s="147">
        <f t="shared" si="188"/>
        <v>1490.1841086109907</v>
      </c>
      <c r="X554" s="147">
        <f t="shared" si="188"/>
        <v>1519.9877907832104</v>
      </c>
      <c r="Y554" s="147">
        <f t="shared" si="188"/>
        <v>1550.3875465988747</v>
      </c>
      <c r="Z554" s="147">
        <f t="shared" si="188"/>
        <v>1581.3952975308518</v>
      </c>
      <c r="AA554" s="147">
        <f t="shared" si="188"/>
        <v>1613.0232034814692</v>
      </c>
      <c r="AB554" s="147">
        <f t="shared" si="188"/>
        <v>1645.2836675510987</v>
      </c>
      <c r="AC554" s="147">
        <f t="shared" si="188"/>
        <v>1678.1893409021204</v>
      </c>
      <c r="AD554" s="147">
        <f t="shared" si="188"/>
        <v>1711.7531277201629</v>
      </c>
      <c r="AE554" s="147">
        <f t="shared" si="188"/>
        <v>1745.9881902745663</v>
      </c>
      <c r="AF554" s="147">
        <f t="shared" si="188"/>
        <v>1780.9079540800574</v>
      </c>
      <c r="AG554" s="147">
        <f t="shared" si="188"/>
        <v>1816.5261131616587</v>
      </c>
      <c r="AH554" s="147">
        <f t="shared" si="188"/>
        <v>1852.8566354248915</v>
      </c>
      <c r="AI554" s="147">
        <f t="shared" si="188"/>
        <v>1889.9137681333893</v>
      </c>
    </row>
    <row r="555" spans="1:35" s="84" customFormat="1" x14ac:dyDescent="0.35">
      <c r="A555" s="4"/>
      <c r="B555" s="4"/>
      <c r="C555" s="80"/>
      <c r="D555" s="81"/>
      <c r="E555" s="84" t="s">
        <v>851</v>
      </c>
      <c r="F555" s="84" t="s">
        <v>43</v>
      </c>
      <c r="G555" s="147"/>
      <c r="H555" s="147"/>
      <c r="I555" s="147">
        <f>SUM(K555:AI555)</f>
        <v>21</v>
      </c>
      <c r="J555" s="147"/>
      <c r="K555" s="147">
        <f>IF(K554&gt;=K553,1,0)</f>
        <v>0</v>
      </c>
      <c r="L555" s="147">
        <f t="shared" ref="L555:AI555" si="189">IF(L554&gt;=L553,1,0)</f>
        <v>0</v>
      </c>
      <c r="M555" s="147">
        <f t="shared" si="189"/>
        <v>0</v>
      </c>
      <c r="N555" s="147">
        <f t="shared" si="189"/>
        <v>0</v>
      </c>
      <c r="O555" s="147">
        <f t="shared" si="189"/>
        <v>1</v>
      </c>
      <c r="P555" s="147">
        <f t="shared" si="189"/>
        <v>1</v>
      </c>
      <c r="Q555" s="147">
        <f t="shared" si="189"/>
        <v>1</v>
      </c>
      <c r="R555" s="147">
        <f t="shared" si="189"/>
        <v>1</v>
      </c>
      <c r="S555" s="147">
        <f t="shared" si="189"/>
        <v>1</v>
      </c>
      <c r="T555" s="147">
        <f t="shared" si="189"/>
        <v>1</v>
      </c>
      <c r="U555" s="147">
        <f t="shared" si="189"/>
        <v>1</v>
      </c>
      <c r="V555" s="147">
        <f t="shared" si="189"/>
        <v>1</v>
      </c>
      <c r="W555" s="147">
        <f t="shared" si="189"/>
        <v>1</v>
      </c>
      <c r="X555" s="147">
        <f t="shared" si="189"/>
        <v>1</v>
      </c>
      <c r="Y555" s="147">
        <f t="shared" si="189"/>
        <v>1</v>
      </c>
      <c r="Z555" s="147">
        <f t="shared" si="189"/>
        <v>1</v>
      </c>
      <c r="AA555" s="147">
        <f t="shared" si="189"/>
        <v>1</v>
      </c>
      <c r="AB555" s="147">
        <f t="shared" si="189"/>
        <v>1</v>
      </c>
      <c r="AC555" s="147">
        <f t="shared" si="189"/>
        <v>1</v>
      </c>
      <c r="AD555" s="147">
        <f t="shared" si="189"/>
        <v>1</v>
      </c>
      <c r="AE555" s="147">
        <f t="shared" si="189"/>
        <v>1</v>
      </c>
      <c r="AF555" s="147">
        <f t="shared" si="189"/>
        <v>1</v>
      </c>
      <c r="AG555" s="147">
        <f t="shared" si="189"/>
        <v>1</v>
      </c>
      <c r="AH555" s="147">
        <f t="shared" si="189"/>
        <v>1</v>
      </c>
      <c r="AI555" s="147">
        <f t="shared" si="189"/>
        <v>1</v>
      </c>
    </row>
    <row r="556" spans="1:35" s="84" customFormat="1" x14ac:dyDescent="0.35">
      <c r="A556" s="4"/>
      <c r="B556" s="4"/>
      <c r="C556" s="80"/>
      <c r="D556" s="81"/>
      <c r="G556" s="147"/>
      <c r="H556" s="147"/>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c r="AH556" s="178"/>
      <c r="AI556" s="178"/>
    </row>
    <row r="557" spans="1:35" s="84" customFormat="1" x14ac:dyDescent="0.35">
      <c r="A557" s="4"/>
      <c r="B557" s="4"/>
      <c r="C557" s="80"/>
      <c r="D557" s="81" t="s">
        <v>684</v>
      </c>
      <c r="G557" s="147"/>
      <c r="H557" s="147"/>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row>
    <row r="558" spans="1:35" s="84" customFormat="1" x14ac:dyDescent="0.35">
      <c r="A558" s="4"/>
      <c r="B558" s="4"/>
      <c r="C558" s="80"/>
      <c r="D558" s="81"/>
      <c r="E558" s="84" t="str">
        <f>E$533</f>
        <v>Royalty band 5 upper threshold in nominal terms (incentive)</v>
      </c>
      <c r="F558" s="84" t="str">
        <f>F$533</f>
        <v>$/oz, nominal</v>
      </c>
      <c r="G558" s="147"/>
      <c r="H558" s="147"/>
      <c r="I558" s="178"/>
      <c r="J558" s="178"/>
      <c r="K558" s="147">
        <f t="shared" ref="K558:AI558" si="190">K$533</f>
        <v>1500</v>
      </c>
      <c r="L558" s="147">
        <f t="shared" si="190"/>
        <v>1500</v>
      </c>
      <c r="M558" s="147">
        <f t="shared" si="190"/>
        <v>1500</v>
      </c>
      <c r="N558" s="147">
        <f t="shared" si="190"/>
        <v>1500</v>
      </c>
      <c r="O558" s="147">
        <f t="shared" si="190"/>
        <v>1500</v>
      </c>
      <c r="P558" s="147">
        <f t="shared" si="190"/>
        <v>1500</v>
      </c>
      <c r="Q558" s="147">
        <f t="shared" si="190"/>
        <v>1500</v>
      </c>
      <c r="R558" s="147">
        <f t="shared" si="190"/>
        <v>1500</v>
      </c>
      <c r="S558" s="147">
        <f t="shared" si="190"/>
        <v>1500</v>
      </c>
      <c r="T558" s="147">
        <f t="shared" si="190"/>
        <v>1500</v>
      </c>
      <c r="U558" s="147">
        <f t="shared" si="190"/>
        <v>1500</v>
      </c>
      <c r="V558" s="147">
        <f t="shared" si="190"/>
        <v>1500</v>
      </c>
      <c r="W558" s="147">
        <f t="shared" si="190"/>
        <v>1500</v>
      </c>
      <c r="X558" s="147">
        <f t="shared" si="190"/>
        <v>1500</v>
      </c>
      <c r="Y558" s="147">
        <f t="shared" si="190"/>
        <v>1500</v>
      </c>
      <c r="Z558" s="147">
        <f t="shared" si="190"/>
        <v>1500</v>
      </c>
      <c r="AA558" s="147">
        <f t="shared" si="190"/>
        <v>1500</v>
      </c>
      <c r="AB558" s="147">
        <f t="shared" si="190"/>
        <v>1500</v>
      </c>
      <c r="AC558" s="147">
        <f t="shared" si="190"/>
        <v>1500</v>
      </c>
      <c r="AD558" s="147">
        <f t="shared" si="190"/>
        <v>1500</v>
      </c>
      <c r="AE558" s="147">
        <f t="shared" si="190"/>
        <v>1500</v>
      </c>
      <c r="AF558" s="147">
        <f t="shared" si="190"/>
        <v>1500</v>
      </c>
      <c r="AG558" s="147">
        <f t="shared" si="190"/>
        <v>1500</v>
      </c>
      <c r="AH558" s="147">
        <f t="shared" si="190"/>
        <v>1500</v>
      </c>
      <c r="AI558" s="147">
        <f t="shared" si="190"/>
        <v>1500</v>
      </c>
    </row>
    <row r="559" spans="1:35" s="84" customFormat="1" x14ac:dyDescent="0.35">
      <c r="A559" s="4"/>
      <c r="B559" s="4"/>
      <c r="C559" s="80"/>
      <c r="D559" s="81"/>
      <c r="E559" s="84" t="str">
        <f>E$489</f>
        <v>Selling price in nominal terms (original)</v>
      </c>
      <c r="F559" s="84" t="str">
        <f>F$489</f>
        <v>$/oz, nominal</v>
      </c>
      <c r="G559" s="147"/>
      <c r="H559" s="147"/>
      <c r="I559" s="178"/>
      <c r="J559" s="178"/>
      <c r="K559" s="147">
        <f t="shared" ref="K559:AI559" si="191">K$489</f>
        <v>1175</v>
      </c>
      <c r="L559" s="147">
        <f t="shared" si="191"/>
        <v>1198.5</v>
      </c>
      <c r="M559" s="147">
        <f t="shared" si="191"/>
        <v>1222.47</v>
      </c>
      <c r="N559" s="147">
        <f t="shared" si="191"/>
        <v>1246.9194</v>
      </c>
      <c r="O559" s="147">
        <f t="shared" si="191"/>
        <v>1271.857788</v>
      </c>
      <c r="P559" s="147">
        <f t="shared" si="191"/>
        <v>1297.29494376</v>
      </c>
      <c r="Q559" s="147">
        <f t="shared" si="191"/>
        <v>1323.2408426352001</v>
      </c>
      <c r="R559" s="147">
        <f t="shared" si="191"/>
        <v>1349.7056594879039</v>
      </c>
      <c r="S559" s="147">
        <f t="shared" si="191"/>
        <v>1376.6997726776619</v>
      </c>
      <c r="T559" s="147">
        <f t="shared" si="191"/>
        <v>1404.2337681312151</v>
      </c>
      <c r="U559" s="147">
        <f t="shared" si="191"/>
        <v>1432.3184434938396</v>
      </c>
      <c r="V559" s="147">
        <f t="shared" si="191"/>
        <v>1460.9648123637162</v>
      </c>
      <c r="W559" s="147">
        <f t="shared" si="191"/>
        <v>1490.1841086109907</v>
      </c>
      <c r="X559" s="147">
        <f t="shared" si="191"/>
        <v>1519.9877907832104</v>
      </c>
      <c r="Y559" s="147">
        <f t="shared" si="191"/>
        <v>1550.3875465988747</v>
      </c>
      <c r="Z559" s="147">
        <f t="shared" si="191"/>
        <v>1581.3952975308518</v>
      </c>
      <c r="AA559" s="147">
        <f t="shared" si="191"/>
        <v>1613.0232034814692</v>
      </c>
      <c r="AB559" s="147">
        <f t="shared" si="191"/>
        <v>1645.2836675510987</v>
      </c>
      <c r="AC559" s="147">
        <f t="shared" si="191"/>
        <v>1678.1893409021204</v>
      </c>
      <c r="AD559" s="147">
        <f t="shared" si="191"/>
        <v>1711.7531277201629</v>
      </c>
      <c r="AE559" s="147">
        <f t="shared" si="191"/>
        <v>1745.9881902745663</v>
      </c>
      <c r="AF559" s="147">
        <f t="shared" si="191"/>
        <v>1780.9079540800574</v>
      </c>
      <c r="AG559" s="147">
        <f t="shared" si="191"/>
        <v>1816.5261131616587</v>
      </c>
      <c r="AH559" s="147">
        <f t="shared" si="191"/>
        <v>1852.8566354248915</v>
      </c>
      <c r="AI559" s="147">
        <f t="shared" si="191"/>
        <v>1889.9137681333893</v>
      </c>
    </row>
    <row r="560" spans="1:35" s="84" customFormat="1" x14ac:dyDescent="0.35">
      <c r="A560" s="4"/>
      <c r="B560" s="4"/>
      <c r="C560" s="80"/>
      <c r="D560" s="81"/>
      <c r="E560" s="84" t="s">
        <v>852</v>
      </c>
      <c r="F560" s="84" t="s">
        <v>43</v>
      </c>
      <c r="G560" s="147"/>
      <c r="H560" s="147"/>
      <c r="I560" s="147">
        <f>SUM(K560:AI560)</f>
        <v>12</v>
      </c>
      <c r="J560" s="147"/>
      <c r="K560" s="147">
        <f>IF(K559&gt;=K558,1,0)</f>
        <v>0</v>
      </c>
      <c r="L560" s="147">
        <f t="shared" ref="L560:AI560" si="192">IF(L559&gt;=L558,1,0)</f>
        <v>0</v>
      </c>
      <c r="M560" s="147">
        <f t="shared" si="192"/>
        <v>0</v>
      </c>
      <c r="N560" s="147">
        <f t="shared" si="192"/>
        <v>0</v>
      </c>
      <c r="O560" s="147">
        <f t="shared" si="192"/>
        <v>0</v>
      </c>
      <c r="P560" s="147">
        <f t="shared" si="192"/>
        <v>0</v>
      </c>
      <c r="Q560" s="147">
        <f t="shared" si="192"/>
        <v>0</v>
      </c>
      <c r="R560" s="147">
        <f t="shared" si="192"/>
        <v>0</v>
      </c>
      <c r="S560" s="147">
        <f t="shared" si="192"/>
        <v>0</v>
      </c>
      <c r="T560" s="147">
        <f t="shared" si="192"/>
        <v>0</v>
      </c>
      <c r="U560" s="147">
        <f t="shared" si="192"/>
        <v>0</v>
      </c>
      <c r="V560" s="147">
        <f t="shared" si="192"/>
        <v>0</v>
      </c>
      <c r="W560" s="147">
        <f t="shared" si="192"/>
        <v>0</v>
      </c>
      <c r="X560" s="147">
        <f t="shared" si="192"/>
        <v>1</v>
      </c>
      <c r="Y560" s="147">
        <f t="shared" si="192"/>
        <v>1</v>
      </c>
      <c r="Z560" s="147">
        <f t="shared" si="192"/>
        <v>1</v>
      </c>
      <c r="AA560" s="147">
        <f t="shared" si="192"/>
        <v>1</v>
      </c>
      <c r="AB560" s="147">
        <f t="shared" si="192"/>
        <v>1</v>
      </c>
      <c r="AC560" s="147">
        <f t="shared" si="192"/>
        <v>1</v>
      </c>
      <c r="AD560" s="147">
        <f t="shared" si="192"/>
        <v>1</v>
      </c>
      <c r="AE560" s="147">
        <f t="shared" si="192"/>
        <v>1</v>
      </c>
      <c r="AF560" s="147">
        <f t="shared" si="192"/>
        <v>1</v>
      </c>
      <c r="AG560" s="147">
        <f t="shared" si="192"/>
        <v>1</v>
      </c>
      <c r="AH560" s="147">
        <f t="shared" si="192"/>
        <v>1</v>
      </c>
      <c r="AI560" s="147">
        <f t="shared" si="192"/>
        <v>1</v>
      </c>
    </row>
    <row r="561" spans="1:35" s="84" customFormat="1" x14ac:dyDescent="0.35">
      <c r="A561" s="4"/>
      <c r="B561" s="4"/>
      <c r="C561" s="80"/>
      <c r="D561" s="81"/>
      <c r="G561" s="147"/>
      <c r="H561" s="147"/>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c r="AH561" s="178"/>
      <c r="AI561" s="178"/>
    </row>
    <row r="562" spans="1:35" s="84" customFormat="1" x14ac:dyDescent="0.35">
      <c r="A562" s="4"/>
      <c r="B562" s="4"/>
      <c r="C562" s="80" t="s">
        <v>339</v>
      </c>
      <c r="D562" s="81"/>
      <c r="G562" s="147"/>
      <c r="H562" s="147"/>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c r="AH562" s="178"/>
      <c r="AI562" s="178"/>
    </row>
    <row r="563" spans="1:35" s="84" customFormat="1" x14ac:dyDescent="0.35">
      <c r="A563" s="4"/>
      <c r="B563" s="4"/>
      <c r="C563" s="80"/>
      <c r="D563" s="81"/>
      <c r="G563" s="147"/>
      <c r="H563" s="147"/>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c r="AH563" s="178"/>
      <c r="AI563" s="178"/>
    </row>
    <row r="564" spans="1:35" s="84" customFormat="1" x14ac:dyDescent="0.35">
      <c r="A564" s="4"/>
      <c r="B564" s="4"/>
      <c r="C564" s="80"/>
      <c r="D564" s="81" t="s">
        <v>673</v>
      </c>
      <c r="G564" s="147"/>
      <c r="H564" s="147"/>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c r="AH564" s="178"/>
      <c r="AI564" s="178"/>
    </row>
    <row r="565" spans="1:35" s="84" customFormat="1" x14ac:dyDescent="0.35">
      <c r="A565" s="4"/>
      <c r="B565" s="4"/>
      <c r="C565" s="80"/>
      <c r="D565" s="81"/>
      <c r="E565" s="84" t="str">
        <f>E$509</f>
        <v>Royalty band 1 upper threshold in nominal terms (incentive)</v>
      </c>
      <c r="F565" s="84" t="str">
        <f>F$509</f>
        <v>$/oz, nominal</v>
      </c>
      <c r="G565" s="147"/>
      <c r="H565" s="147"/>
      <c r="I565" s="178"/>
      <c r="J565" s="178"/>
      <c r="K565" s="147">
        <f t="shared" ref="K565:AI565" si="193">K$509</f>
        <v>500</v>
      </c>
      <c r="L565" s="147">
        <f t="shared" si="193"/>
        <v>500</v>
      </c>
      <c r="M565" s="147">
        <f t="shared" si="193"/>
        <v>500</v>
      </c>
      <c r="N565" s="147">
        <f t="shared" si="193"/>
        <v>500</v>
      </c>
      <c r="O565" s="147">
        <f t="shared" si="193"/>
        <v>500</v>
      </c>
      <c r="P565" s="147">
        <f t="shared" si="193"/>
        <v>500</v>
      </c>
      <c r="Q565" s="147">
        <f t="shared" si="193"/>
        <v>500</v>
      </c>
      <c r="R565" s="147">
        <f t="shared" si="193"/>
        <v>500</v>
      </c>
      <c r="S565" s="147">
        <f t="shared" si="193"/>
        <v>500</v>
      </c>
      <c r="T565" s="147">
        <f t="shared" si="193"/>
        <v>500</v>
      </c>
      <c r="U565" s="147">
        <f t="shared" si="193"/>
        <v>500</v>
      </c>
      <c r="V565" s="147">
        <f t="shared" si="193"/>
        <v>500</v>
      </c>
      <c r="W565" s="147">
        <f t="shared" si="193"/>
        <v>500</v>
      </c>
      <c r="X565" s="147">
        <f t="shared" si="193"/>
        <v>500</v>
      </c>
      <c r="Y565" s="147">
        <f t="shared" si="193"/>
        <v>500</v>
      </c>
      <c r="Z565" s="147">
        <f t="shared" si="193"/>
        <v>500</v>
      </c>
      <c r="AA565" s="147">
        <f t="shared" si="193"/>
        <v>500</v>
      </c>
      <c r="AB565" s="147">
        <f t="shared" si="193"/>
        <v>500</v>
      </c>
      <c r="AC565" s="147">
        <f t="shared" si="193"/>
        <v>500</v>
      </c>
      <c r="AD565" s="147">
        <f t="shared" si="193"/>
        <v>500</v>
      </c>
      <c r="AE565" s="147">
        <f t="shared" si="193"/>
        <v>500</v>
      </c>
      <c r="AF565" s="147">
        <f t="shared" si="193"/>
        <v>500</v>
      </c>
      <c r="AG565" s="147">
        <f t="shared" si="193"/>
        <v>500</v>
      </c>
      <c r="AH565" s="147">
        <f t="shared" si="193"/>
        <v>500</v>
      </c>
      <c r="AI565" s="147">
        <f t="shared" si="193"/>
        <v>500</v>
      </c>
    </row>
    <row r="566" spans="1:35" s="84" customFormat="1" x14ac:dyDescent="0.35">
      <c r="A566" s="4"/>
      <c r="B566" s="4"/>
      <c r="C566" s="80"/>
      <c r="D566" s="81"/>
      <c r="E566" s="84" t="str">
        <f>E$489</f>
        <v>Selling price in nominal terms (original)</v>
      </c>
      <c r="F566" s="84" t="str">
        <f>F$489</f>
        <v>$/oz, nominal</v>
      </c>
      <c r="G566" s="147"/>
      <c r="H566" s="147"/>
      <c r="I566" s="178"/>
      <c r="J566" s="178"/>
      <c r="K566" s="147">
        <f t="shared" ref="K566:AI566" si="194">K$489</f>
        <v>1175</v>
      </c>
      <c r="L566" s="147">
        <f t="shared" si="194"/>
        <v>1198.5</v>
      </c>
      <c r="M566" s="147">
        <f t="shared" si="194"/>
        <v>1222.47</v>
      </c>
      <c r="N566" s="147">
        <f t="shared" si="194"/>
        <v>1246.9194</v>
      </c>
      <c r="O566" s="147">
        <f t="shared" si="194"/>
        <v>1271.857788</v>
      </c>
      <c r="P566" s="147">
        <f t="shared" si="194"/>
        <v>1297.29494376</v>
      </c>
      <c r="Q566" s="147">
        <f t="shared" si="194"/>
        <v>1323.2408426352001</v>
      </c>
      <c r="R566" s="147">
        <f t="shared" si="194"/>
        <v>1349.7056594879039</v>
      </c>
      <c r="S566" s="147">
        <f t="shared" si="194"/>
        <v>1376.6997726776619</v>
      </c>
      <c r="T566" s="147">
        <f t="shared" si="194"/>
        <v>1404.2337681312151</v>
      </c>
      <c r="U566" s="147">
        <f t="shared" si="194"/>
        <v>1432.3184434938396</v>
      </c>
      <c r="V566" s="147">
        <f t="shared" si="194"/>
        <v>1460.9648123637162</v>
      </c>
      <c r="W566" s="147">
        <f t="shared" si="194"/>
        <v>1490.1841086109907</v>
      </c>
      <c r="X566" s="147">
        <f t="shared" si="194"/>
        <v>1519.9877907832104</v>
      </c>
      <c r="Y566" s="147">
        <f t="shared" si="194"/>
        <v>1550.3875465988747</v>
      </c>
      <c r="Z566" s="147">
        <f t="shared" si="194"/>
        <v>1581.3952975308518</v>
      </c>
      <c r="AA566" s="147">
        <f t="shared" si="194"/>
        <v>1613.0232034814692</v>
      </c>
      <c r="AB566" s="147">
        <f t="shared" si="194"/>
        <v>1645.2836675510987</v>
      </c>
      <c r="AC566" s="147">
        <f t="shared" si="194"/>
        <v>1678.1893409021204</v>
      </c>
      <c r="AD566" s="147">
        <f t="shared" si="194"/>
        <v>1711.7531277201629</v>
      </c>
      <c r="AE566" s="147">
        <f t="shared" si="194"/>
        <v>1745.9881902745663</v>
      </c>
      <c r="AF566" s="147">
        <f t="shared" si="194"/>
        <v>1780.9079540800574</v>
      </c>
      <c r="AG566" s="147">
        <f t="shared" si="194"/>
        <v>1816.5261131616587</v>
      </c>
      <c r="AH566" s="147">
        <f t="shared" si="194"/>
        <v>1852.8566354248915</v>
      </c>
      <c r="AI566" s="147">
        <f t="shared" si="194"/>
        <v>1889.9137681333893</v>
      </c>
    </row>
    <row r="567" spans="1:35" s="84" customFormat="1" x14ac:dyDescent="0.35">
      <c r="A567" s="4"/>
      <c r="B567" s="4"/>
      <c r="C567" s="80"/>
      <c r="D567" s="153"/>
      <c r="E567" s="154" t="str">
        <f>Inputs!E$179</f>
        <v>Royalty rate band 1 (sliding scale) (incentive)</v>
      </c>
      <c r="F567" s="154" t="str">
        <f>Inputs!F$179</f>
        <v>%</v>
      </c>
      <c r="G567" s="206">
        <f>Inputs!G$179</f>
        <v>0.01</v>
      </c>
      <c r="H567" s="147"/>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c r="AH567" s="178"/>
      <c r="AI567" s="178"/>
    </row>
    <row r="568" spans="1:35" s="84" customFormat="1" x14ac:dyDescent="0.35">
      <c r="A568" s="4"/>
      <c r="B568" s="4"/>
      <c r="C568" s="80"/>
      <c r="D568" s="81"/>
      <c r="E568" s="84" t="str">
        <f>E$57</f>
        <v>Gold recovered (original)</v>
      </c>
      <c r="F568" s="84" t="str">
        <f>F$57</f>
        <v>Moz</v>
      </c>
      <c r="G568" s="147"/>
      <c r="H568" s="147"/>
      <c r="I568" s="207">
        <f>I$57</f>
        <v>1.8857880343073985</v>
      </c>
      <c r="J568" s="207"/>
      <c r="K568" s="207">
        <f t="shared" ref="K568:AI568" si="195">K$57</f>
        <v>0</v>
      </c>
      <c r="L568" s="207">
        <f t="shared" si="195"/>
        <v>0</v>
      </c>
      <c r="M568" s="207">
        <f t="shared" si="195"/>
        <v>7.8679407305882812E-2</v>
      </c>
      <c r="N568" s="207">
        <f t="shared" si="195"/>
        <v>0.10490587640784375</v>
      </c>
      <c r="O568" s="207">
        <f t="shared" si="195"/>
        <v>0.10490587640784375</v>
      </c>
      <c r="P568" s="207">
        <f t="shared" si="195"/>
        <v>0.10490587640784375</v>
      </c>
      <c r="Q568" s="207">
        <f t="shared" si="195"/>
        <v>0.10490587640784375</v>
      </c>
      <c r="R568" s="207">
        <f t="shared" si="195"/>
        <v>0.10490587640784375</v>
      </c>
      <c r="S568" s="207">
        <f t="shared" si="195"/>
        <v>0.10490587640784375</v>
      </c>
      <c r="T568" s="207">
        <f t="shared" si="195"/>
        <v>0.10490587640784375</v>
      </c>
      <c r="U568" s="207">
        <f t="shared" si="195"/>
        <v>0.10490587640784375</v>
      </c>
      <c r="V568" s="207">
        <f t="shared" si="195"/>
        <v>0.10490587640784375</v>
      </c>
      <c r="W568" s="207">
        <f t="shared" si="195"/>
        <v>0.10490587640784375</v>
      </c>
      <c r="X568" s="207">
        <f t="shared" si="195"/>
        <v>0.10490587640784375</v>
      </c>
      <c r="Y568" s="207">
        <f t="shared" si="195"/>
        <v>0.10490587640784375</v>
      </c>
      <c r="Z568" s="207">
        <f t="shared" si="195"/>
        <v>0.10490587640784375</v>
      </c>
      <c r="AA568" s="207">
        <f t="shared" si="195"/>
        <v>0.10490587640784375</v>
      </c>
      <c r="AB568" s="207">
        <f t="shared" si="195"/>
        <v>0.10490587640784375</v>
      </c>
      <c r="AC568" s="207">
        <f t="shared" si="195"/>
        <v>0.10490587640784375</v>
      </c>
      <c r="AD568" s="207">
        <f t="shared" si="195"/>
        <v>0.10490587640784375</v>
      </c>
      <c r="AE568" s="207">
        <f t="shared" si="195"/>
        <v>2.3708728068172594E-2</v>
      </c>
      <c r="AF568" s="207">
        <f t="shared" si="195"/>
        <v>0</v>
      </c>
      <c r="AG568" s="207">
        <f t="shared" si="195"/>
        <v>0</v>
      </c>
      <c r="AH568" s="207">
        <f t="shared" si="195"/>
        <v>0</v>
      </c>
      <c r="AI568" s="207">
        <f t="shared" si="195"/>
        <v>0</v>
      </c>
    </row>
    <row r="569" spans="1:35" s="84" customFormat="1" x14ac:dyDescent="0.35">
      <c r="A569" s="4"/>
      <c r="B569" s="4"/>
      <c r="C569" s="80"/>
      <c r="D569" s="81"/>
      <c r="E569" s="84" t="s">
        <v>853</v>
      </c>
      <c r="F569" s="84" t="s">
        <v>641</v>
      </c>
      <c r="G569" s="147"/>
      <c r="H569" s="147"/>
      <c r="I569" s="178">
        <f>SUM(K569:AI569)</f>
        <v>9.4289401715370005</v>
      </c>
      <c r="J569" s="178"/>
      <c r="K569" s="178">
        <f>MIN(K565,K566)*$G567*K568</f>
        <v>0</v>
      </c>
      <c r="L569" s="178">
        <f t="shared" ref="L569:AI569" si="196">MIN(L565,L566)*$G567*L568</f>
        <v>0</v>
      </c>
      <c r="M569" s="178">
        <f t="shared" si="196"/>
        <v>0.39339703652941405</v>
      </c>
      <c r="N569" s="178">
        <f t="shared" si="196"/>
        <v>0.52452938203921873</v>
      </c>
      <c r="O569" s="178">
        <f t="shared" si="196"/>
        <v>0.52452938203921873</v>
      </c>
      <c r="P569" s="178">
        <f t="shared" si="196"/>
        <v>0.52452938203921873</v>
      </c>
      <c r="Q569" s="178">
        <f t="shared" si="196"/>
        <v>0.52452938203921873</v>
      </c>
      <c r="R569" s="178">
        <f t="shared" si="196"/>
        <v>0.52452938203921873</v>
      </c>
      <c r="S569" s="178">
        <f t="shared" si="196"/>
        <v>0.52452938203921873</v>
      </c>
      <c r="T569" s="178">
        <f t="shared" si="196"/>
        <v>0.52452938203921873</v>
      </c>
      <c r="U569" s="178">
        <f t="shared" si="196"/>
        <v>0.52452938203921873</v>
      </c>
      <c r="V569" s="178">
        <f t="shared" si="196"/>
        <v>0.52452938203921873</v>
      </c>
      <c r="W569" s="178">
        <f t="shared" si="196"/>
        <v>0.52452938203921873</v>
      </c>
      <c r="X569" s="178">
        <f t="shared" si="196"/>
        <v>0.52452938203921873</v>
      </c>
      <c r="Y569" s="178">
        <f t="shared" si="196"/>
        <v>0.52452938203921873</v>
      </c>
      <c r="Z569" s="178">
        <f t="shared" si="196"/>
        <v>0.52452938203921873</v>
      </c>
      <c r="AA569" s="178">
        <f t="shared" si="196"/>
        <v>0.52452938203921873</v>
      </c>
      <c r="AB569" s="178">
        <f t="shared" si="196"/>
        <v>0.52452938203921873</v>
      </c>
      <c r="AC569" s="178">
        <f t="shared" si="196"/>
        <v>0.52452938203921873</v>
      </c>
      <c r="AD569" s="178">
        <f t="shared" si="196"/>
        <v>0.52452938203921873</v>
      </c>
      <c r="AE569" s="178">
        <f t="shared" si="196"/>
        <v>0.11854364034086297</v>
      </c>
      <c r="AF569" s="178">
        <f t="shared" si="196"/>
        <v>0</v>
      </c>
      <c r="AG569" s="178">
        <f t="shared" si="196"/>
        <v>0</v>
      </c>
      <c r="AH569" s="178">
        <f t="shared" si="196"/>
        <v>0</v>
      </c>
      <c r="AI569" s="178">
        <f t="shared" si="196"/>
        <v>0</v>
      </c>
    </row>
    <row r="570" spans="1:35" s="84" customFormat="1" x14ac:dyDescent="0.35">
      <c r="A570" s="4"/>
      <c r="B570" s="4"/>
      <c r="C570" s="80"/>
      <c r="D570" s="81"/>
      <c r="G570" s="147"/>
      <c r="H570" s="147"/>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c r="AH570" s="178"/>
      <c r="AI570" s="178"/>
    </row>
    <row r="571" spans="1:35" s="84" customFormat="1" x14ac:dyDescent="0.35">
      <c r="A571" s="4"/>
      <c r="B571" s="4"/>
      <c r="C571" s="80"/>
      <c r="D571" s="81" t="s">
        <v>674</v>
      </c>
      <c r="G571" s="147"/>
      <c r="H571" s="147"/>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c r="AH571" s="178"/>
      <c r="AI571" s="178"/>
    </row>
    <row r="572" spans="1:35" s="84" customFormat="1" x14ac:dyDescent="0.35">
      <c r="A572" s="4"/>
      <c r="B572" s="4"/>
      <c r="C572" s="80"/>
      <c r="D572" s="81"/>
      <c r="E572" s="84" t="str">
        <f>E$509</f>
        <v>Royalty band 1 upper threshold in nominal terms (incentive)</v>
      </c>
      <c r="F572" s="84" t="str">
        <f>F$509</f>
        <v>$/oz, nominal</v>
      </c>
      <c r="G572" s="147"/>
      <c r="H572" s="147"/>
      <c r="I572" s="178"/>
      <c r="J572" s="178"/>
      <c r="K572" s="147">
        <f t="shared" ref="K572:AI572" si="197">K$509</f>
        <v>500</v>
      </c>
      <c r="L572" s="147">
        <f t="shared" si="197"/>
        <v>500</v>
      </c>
      <c r="M572" s="147">
        <f t="shared" si="197"/>
        <v>500</v>
      </c>
      <c r="N572" s="147">
        <f t="shared" si="197"/>
        <v>500</v>
      </c>
      <c r="O572" s="147">
        <f t="shared" si="197"/>
        <v>500</v>
      </c>
      <c r="P572" s="147">
        <f t="shared" si="197"/>
        <v>500</v>
      </c>
      <c r="Q572" s="147">
        <f t="shared" si="197"/>
        <v>500</v>
      </c>
      <c r="R572" s="147">
        <f t="shared" si="197"/>
        <v>500</v>
      </c>
      <c r="S572" s="147">
        <f t="shared" si="197"/>
        <v>500</v>
      </c>
      <c r="T572" s="147">
        <f t="shared" si="197"/>
        <v>500</v>
      </c>
      <c r="U572" s="147">
        <f t="shared" si="197"/>
        <v>500</v>
      </c>
      <c r="V572" s="147">
        <f t="shared" si="197"/>
        <v>500</v>
      </c>
      <c r="W572" s="147">
        <f t="shared" si="197"/>
        <v>500</v>
      </c>
      <c r="X572" s="147">
        <f t="shared" si="197"/>
        <v>500</v>
      </c>
      <c r="Y572" s="147">
        <f t="shared" si="197"/>
        <v>500</v>
      </c>
      <c r="Z572" s="147">
        <f t="shared" si="197"/>
        <v>500</v>
      </c>
      <c r="AA572" s="147">
        <f t="shared" si="197"/>
        <v>500</v>
      </c>
      <c r="AB572" s="147">
        <f t="shared" si="197"/>
        <v>500</v>
      </c>
      <c r="AC572" s="147">
        <f t="shared" si="197"/>
        <v>500</v>
      </c>
      <c r="AD572" s="147">
        <f t="shared" si="197"/>
        <v>500</v>
      </c>
      <c r="AE572" s="147">
        <f t="shared" si="197"/>
        <v>500</v>
      </c>
      <c r="AF572" s="147">
        <f t="shared" si="197"/>
        <v>500</v>
      </c>
      <c r="AG572" s="147">
        <f t="shared" si="197"/>
        <v>500</v>
      </c>
      <c r="AH572" s="147">
        <f t="shared" si="197"/>
        <v>500</v>
      </c>
      <c r="AI572" s="147">
        <f t="shared" si="197"/>
        <v>500</v>
      </c>
    </row>
    <row r="573" spans="1:35" s="84" customFormat="1" x14ac:dyDescent="0.35">
      <c r="A573" s="4"/>
      <c r="B573" s="4"/>
      <c r="C573" s="80"/>
      <c r="D573" s="81"/>
      <c r="E573" s="84" t="str">
        <f>E$515</f>
        <v>Royalty band 2 upper threshold in nominal terms (incentive)</v>
      </c>
      <c r="F573" s="84" t="str">
        <f>F$515</f>
        <v>$/oz, nominal</v>
      </c>
      <c r="G573" s="147"/>
      <c r="H573" s="147"/>
      <c r="I573" s="178"/>
      <c r="J573" s="178"/>
      <c r="K573" s="147">
        <f t="shared" ref="K573:AI573" si="198">K$515</f>
        <v>750</v>
      </c>
      <c r="L573" s="147">
        <f t="shared" si="198"/>
        <v>750</v>
      </c>
      <c r="M573" s="147">
        <f t="shared" si="198"/>
        <v>750</v>
      </c>
      <c r="N573" s="147">
        <f t="shared" si="198"/>
        <v>750</v>
      </c>
      <c r="O573" s="147">
        <f t="shared" si="198"/>
        <v>750</v>
      </c>
      <c r="P573" s="147">
        <f t="shared" si="198"/>
        <v>750</v>
      </c>
      <c r="Q573" s="147">
        <f t="shared" si="198"/>
        <v>750</v>
      </c>
      <c r="R573" s="147">
        <f t="shared" si="198"/>
        <v>750</v>
      </c>
      <c r="S573" s="147">
        <f t="shared" si="198"/>
        <v>750</v>
      </c>
      <c r="T573" s="147">
        <f t="shared" si="198"/>
        <v>750</v>
      </c>
      <c r="U573" s="147">
        <f t="shared" si="198"/>
        <v>750</v>
      </c>
      <c r="V573" s="147">
        <f t="shared" si="198"/>
        <v>750</v>
      </c>
      <c r="W573" s="147">
        <f t="shared" si="198"/>
        <v>750</v>
      </c>
      <c r="X573" s="147">
        <f t="shared" si="198"/>
        <v>750</v>
      </c>
      <c r="Y573" s="147">
        <f t="shared" si="198"/>
        <v>750</v>
      </c>
      <c r="Z573" s="147">
        <f t="shared" si="198"/>
        <v>750</v>
      </c>
      <c r="AA573" s="147">
        <f t="shared" si="198"/>
        <v>750</v>
      </c>
      <c r="AB573" s="147">
        <f t="shared" si="198"/>
        <v>750</v>
      </c>
      <c r="AC573" s="147">
        <f t="shared" si="198"/>
        <v>750</v>
      </c>
      <c r="AD573" s="147">
        <f t="shared" si="198"/>
        <v>750</v>
      </c>
      <c r="AE573" s="147">
        <f t="shared" si="198"/>
        <v>750</v>
      </c>
      <c r="AF573" s="147">
        <f t="shared" si="198"/>
        <v>750</v>
      </c>
      <c r="AG573" s="147">
        <f t="shared" si="198"/>
        <v>750</v>
      </c>
      <c r="AH573" s="147">
        <f t="shared" si="198"/>
        <v>750</v>
      </c>
      <c r="AI573" s="147">
        <f t="shared" si="198"/>
        <v>750</v>
      </c>
    </row>
    <row r="574" spans="1:35" s="84" customFormat="1" x14ac:dyDescent="0.35">
      <c r="A574" s="4"/>
      <c r="B574" s="4"/>
      <c r="C574" s="80"/>
      <c r="D574" s="81"/>
      <c r="E574" s="84" t="str">
        <f>E$489</f>
        <v>Selling price in nominal terms (original)</v>
      </c>
      <c r="F574" s="84" t="str">
        <f>F$489</f>
        <v>$/oz, nominal</v>
      </c>
      <c r="G574" s="147"/>
      <c r="H574" s="147"/>
      <c r="I574" s="178"/>
      <c r="J574" s="178"/>
      <c r="K574" s="147">
        <f t="shared" ref="K574:AI574" si="199">K$489</f>
        <v>1175</v>
      </c>
      <c r="L574" s="147">
        <f t="shared" si="199"/>
        <v>1198.5</v>
      </c>
      <c r="M574" s="147">
        <f t="shared" si="199"/>
        <v>1222.47</v>
      </c>
      <c r="N574" s="147">
        <f t="shared" si="199"/>
        <v>1246.9194</v>
      </c>
      <c r="O574" s="147">
        <f t="shared" si="199"/>
        <v>1271.857788</v>
      </c>
      <c r="P574" s="147">
        <f t="shared" si="199"/>
        <v>1297.29494376</v>
      </c>
      <c r="Q574" s="147">
        <f t="shared" si="199"/>
        <v>1323.2408426352001</v>
      </c>
      <c r="R574" s="147">
        <f t="shared" si="199"/>
        <v>1349.7056594879039</v>
      </c>
      <c r="S574" s="147">
        <f t="shared" si="199"/>
        <v>1376.6997726776619</v>
      </c>
      <c r="T574" s="147">
        <f t="shared" si="199"/>
        <v>1404.2337681312151</v>
      </c>
      <c r="U574" s="147">
        <f t="shared" si="199"/>
        <v>1432.3184434938396</v>
      </c>
      <c r="V574" s="147">
        <f t="shared" si="199"/>
        <v>1460.9648123637162</v>
      </c>
      <c r="W574" s="147">
        <f t="shared" si="199"/>
        <v>1490.1841086109907</v>
      </c>
      <c r="X574" s="147">
        <f t="shared" si="199"/>
        <v>1519.9877907832104</v>
      </c>
      <c r="Y574" s="147">
        <f t="shared" si="199"/>
        <v>1550.3875465988747</v>
      </c>
      <c r="Z574" s="147">
        <f t="shared" si="199"/>
        <v>1581.3952975308518</v>
      </c>
      <c r="AA574" s="147">
        <f t="shared" si="199"/>
        <v>1613.0232034814692</v>
      </c>
      <c r="AB574" s="147">
        <f t="shared" si="199"/>
        <v>1645.2836675510987</v>
      </c>
      <c r="AC574" s="147">
        <f t="shared" si="199"/>
        <v>1678.1893409021204</v>
      </c>
      <c r="AD574" s="147">
        <f t="shared" si="199"/>
        <v>1711.7531277201629</v>
      </c>
      <c r="AE574" s="147">
        <f t="shared" si="199"/>
        <v>1745.9881902745663</v>
      </c>
      <c r="AF574" s="147">
        <f t="shared" si="199"/>
        <v>1780.9079540800574</v>
      </c>
      <c r="AG574" s="147">
        <f t="shared" si="199"/>
        <v>1816.5261131616587</v>
      </c>
      <c r="AH574" s="147">
        <f t="shared" si="199"/>
        <v>1852.8566354248915</v>
      </c>
      <c r="AI574" s="147">
        <f t="shared" si="199"/>
        <v>1889.9137681333893</v>
      </c>
    </row>
    <row r="575" spans="1:35" s="84" customFormat="1" x14ac:dyDescent="0.35">
      <c r="A575" s="4"/>
      <c r="B575" s="4"/>
      <c r="C575" s="80"/>
      <c r="D575" s="81"/>
      <c r="E575" s="84" t="str">
        <f>E$540</f>
        <v>Royalty band 2 sliding-scale slice flag (incentive)</v>
      </c>
      <c r="F575" s="84" t="str">
        <f>F$540</f>
        <v>flag</v>
      </c>
      <c r="G575" s="147"/>
      <c r="H575" s="147"/>
      <c r="I575" s="178"/>
      <c r="J575" s="178"/>
      <c r="K575" s="84">
        <f t="shared" ref="K575:AI575" si="200">K$540</f>
        <v>1</v>
      </c>
      <c r="L575" s="84">
        <f t="shared" si="200"/>
        <v>1</v>
      </c>
      <c r="M575" s="84">
        <f t="shared" si="200"/>
        <v>1</v>
      </c>
      <c r="N575" s="84">
        <f t="shared" si="200"/>
        <v>1</v>
      </c>
      <c r="O575" s="84">
        <f t="shared" si="200"/>
        <v>1</v>
      </c>
      <c r="P575" s="84">
        <f t="shared" si="200"/>
        <v>1</v>
      </c>
      <c r="Q575" s="84">
        <f t="shared" si="200"/>
        <v>1</v>
      </c>
      <c r="R575" s="84">
        <f t="shared" si="200"/>
        <v>1</v>
      </c>
      <c r="S575" s="84">
        <f t="shared" si="200"/>
        <v>1</v>
      </c>
      <c r="T575" s="84">
        <f t="shared" si="200"/>
        <v>1</v>
      </c>
      <c r="U575" s="84">
        <f t="shared" si="200"/>
        <v>1</v>
      </c>
      <c r="V575" s="84">
        <f t="shared" si="200"/>
        <v>1</v>
      </c>
      <c r="W575" s="84">
        <f t="shared" si="200"/>
        <v>1</v>
      </c>
      <c r="X575" s="84">
        <f t="shared" si="200"/>
        <v>1</v>
      </c>
      <c r="Y575" s="84">
        <f t="shared" si="200"/>
        <v>1</v>
      </c>
      <c r="Z575" s="84">
        <f t="shared" si="200"/>
        <v>1</v>
      </c>
      <c r="AA575" s="84">
        <f t="shared" si="200"/>
        <v>1</v>
      </c>
      <c r="AB575" s="84">
        <f t="shared" si="200"/>
        <v>1</v>
      </c>
      <c r="AC575" s="84">
        <f t="shared" si="200"/>
        <v>1</v>
      </c>
      <c r="AD575" s="84">
        <f t="shared" si="200"/>
        <v>1</v>
      </c>
      <c r="AE575" s="84">
        <f t="shared" si="200"/>
        <v>1</v>
      </c>
      <c r="AF575" s="84">
        <f t="shared" si="200"/>
        <v>1</v>
      </c>
      <c r="AG575" s="84">
        <f t="shared" si="200"/>
        <v>1</v>
      </c>
      <c r="AH575" s="84">
        <f t="shared" si="200"/>
        <v>1</v>
      </c>
      <c r="AI575" s="84">
        <f t="shared" si="200"/>
        <v>1</v>
      </c>
    </row>
    <row r="576" spans="1:35" s="84" customFormat="1" x14ac:dyDescent="0.35">
      <c r="A576" s="4"/>
      <c r="B576" s="4"/>
      <c r="C576" s="80"/>
      <c r="D576" s="81"/>
      <c r="E576" s="154" t="str">
        <f>Inputs!E$180</f>
        <v>Royalty rate band 2 (sliding scale) (incentive)</v>
      </c>
      <c r="F576" s="154" t="str">
        <f>Inputs!F$180</f>
        <v>%</v>
      </c>
      <c r="G576" s="206">
        <f>Inputs!G$180</f>
        <v>0.02</v>
      </c>
      <c r="H576" s="147"/>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c r="AH576" s="178"/>
      <c r="AI576" s="178"/>
    </row>
    <row r="577" spans="1:35" s="84" customFormat="1" x14ac:dyDescent="0.35">
      <c r="A577" s="4"/>
      <c r="B577" s="4"/>
      <c r="C577" s="80"/>
      <c r="D577" s="81"/>
      <c r="E577" s="84" t="str">
        <f>E$57</f>
        <v>Gold recovered (original)</v>
      </c>
      <c r="F577" s="84" t="str">
        <f>F$57</f>
        <v>Moz</v>
      </c>
      <c r="G577" s="147"/>
      <c r="H577" s="147"/>
      <c r="I577" s="207">
        <f>I$57</f>
        <v>1.8857880343073985</v>
      </c>
      <c r="J577" s="207"/>
      <c r="K577" s="207">
        <f t="shared" ref="K577:AI577" si="201">K$57</f>
        <v>0</v>
      </c>
      <c r="L577" s="207">
        <f t="shared" si="201"/>
        <v>0</v>
      </c>
      <c r="M577" s="207">
        <f t="shared" si="201"/>
        <v>7.8679407305882812E-2</v>
      </c>
      <c r="N577" s="207">
        <f t="shared" si="201"/>
        <v>0.10490587640784375</v>
      </c>
      <c r="O577" s="207">
        <f t="shared" si="201"/>
        <v>0.10490587640784375</v>
      </c>
      <c r="P577" s="207">
        <f t="shared" si="201"/>
        <v>0.10490587640784375</v>
      </c>
      <c r="Q577" s="207">
        <f t="shared" si="201"/>
        <v>0.10490587640784375</v>
      </c>
      <c r="R577" s="207">
        <f t="shared" si="201"/>
        <v>0.10490587640784375</v>
      </c>
      <c r="S577" s="207">
        <f t="shared" si="201"/>
        <v>0.10490587640784375</v>
      </c>
      <c r="T577" s="207">
        <f t="shared" si="201"/>
        <v>0.10490587640784375</v>
      </c>
      <c r="U577" s="207">
        <f t="shared" si="201"/>
        <v>0.10490587640784375</v>
      </c>
      <c r="V577" s="207">
        <f t="shared" si="201"/>
        <v>0.10490587640784375</v>
      </c>
      <c r="W577" s="207">
        <f t="shared" si="201"/>
        <v>0.10490587640784375</v>
      </c>
      <c r="X577" s="207">
        <f t="shared" si="201"/>
        <v>0.10490587640784375</v>
      </c>
      <c r="Y577" s="207">
        <f t="shared" si="201"/>
        <v>0.10490587640784375</v>
      </c>
      <c r="Z577" s="207">
        <f t="shared" si="201"/>
        <v>0.10490587640784375</v>
      </c>
      <c r="AA577" s="207">
        <f t="shared" si="201"/>
        <v>0.10490587640784375</v>
      </c>
      <c r="AB577" s="207">
        <f t="shared" si="201"/>
        <v>0.10490587640784375</v>
      </c>
      <c r="AC577" s="207">
        <f t="shared" si="201"/>
        <v>0.10490587640784375</v>
      </c>
      <c r="AD577" s="207">
        <f t="shared" si="201"/>
        <v>0.10490587640784375</v>
      </c>
      <c r="AE577" s="207">
        <f t="shared" si="201"/>
        <v>2.3708728068172594E-2</v>
      </c>
      <c r="AF577" s="207">
        <f t="shared" si="201"/>
        <v>0</v>
      </c>
      <c r="AG577" s="207">
        <f t="shared" si="201"/>
        <v>0</v>
      </c>
      <c r="AH577" s="207">
        <f t="shared" si="201"/>
        <v>0</v>
      </c>
      <c r="AI577" s="207">
        <f t="shared" si="201"/>
        <v>0</v>
      </c>
    </row>
    <row r="578" spans="1:35" s="84" customFormat="1" x14ac:dyDescent="0.35">
      <c r="A578" s="4"/>
      <c r="B578" s="4"/>
      <c r="C578" s="80"/>
      <c r="D578" s="81"/>
      <c r="E578" s="84" t="s">
        <v>854</v>
      </c>
      <c r="F578" s="84" t="s">
        <v>641</v>
      </c>
      <c r="G578" s="147"/>
      <c r="H578" s="147"/>
      <c r="I578" s="178">
        <f>SUM(K578:AI578)</f>
        <v>9.4289401715370005</v>
      </c>
      <c r="J578" s="178"/>
      <c r="K578" s="178">
        <f>MIN(K573-K572,K574-K572)*K575*$G576*K577</f>
        <v>0</v>
      </c>
      <c r="L578" s="178">
        <f t="shared" ref="L578:AI578" si="202">MIN(L573-L572,L574-L572)*L575*$G576*L577</f>
        <v>0</v>
      </c>
      <c r="M578" s="178">
        <f t="shared" si="202"/>
        <v>0.39339703652941405</v>
      </c>
      <c r="N578" s="178">
        <f t="shared" si="202"/>
        <v>0.52452938203921873</v>
      </c>
      <c r="O578" s="178">
        <f t="shared" si="202"/>
        <v>0.52452938203921873</v>
      </c>
      <c r="P578" s="178">
        <f t="shared" si="202"/>
        <v>0.52452938203921873</v>
      </c>
      <c r="Q578" s="178">
        <f t="shared" si="202"/>
        <v>0.52452938203921873</v>
      </c>
      <c r="R578" s="178">
        <f t="shared" si="202"/>
        <v>0.52452938203921873</v>
      </c>
      <c r="S578" s="178">
        <f t="shared" si="202"/>
        <v>0.52452938203921873</v>
      </c>
      <c r="T578" s="178">
        <f t="shared" si="202"/>
        <v>0.52452938203921873</v>
      </c>
      <c r="U578" s="178">
        <f t="shared" si="202"/>
        <v>0.52452938203921873</v>
      </c>
      <c r="V578" s="178">
        <f t="shared" si="202"/>
        <v>0.52452938203921873</v>
      </c>
      <c r="W578" s="178">
        <f t="shared" si="202"/>
        <v>0.52452938203921873</v>
      </c>
      <c r="X578" s="178">
        <f t="shared" si="202"/>
        <v>0.52452938203921873</v>
      </c>
      <c r="Y578" s="178">
        <f t="shared" si="202"/>
        <v>0.52452938203921873</v>
      </c>
      <c r="Z578" s="178">
        <f t="shared" si="202"/>
        <v>0.52452938203921873</v>
      </c>
      <c r="AA578" s="178">
        <f t="shared" si="202"/>
        <v>0.52452938203921873</v>
      </c>
      <c r="AB578" s="178">
        <f t="shared" si="202"/>
        <v>0.52452938203921873</v>
      </c>
      <c r="AC578" s="178">
        <f t="shared" si="202"/>
        <v>0.52452938203921873</v>
      </c>
      <c r="AD578" s="178">
        <f t="shared" si="202"/>
        <v>0.52452938203921873</v>
      </c>
      <c r="AE578" s="178">
        <f t="shared" si="202"/>
        <v>0.11854364034086297</v>
      </c>
      <c r="AF578" s="178">
        <f t="shared" si="202"/>
        <v>0</v>
      </c>
      <c r="AG578" s="178">
        <f t="shared" si="202"/>
        <v>0</v>
      </c>
      <c r="AH578" s="178">
        <f t="shared" si="202"/>
        <v>0</v>
      </c>
      <c r="AI578" s="178">
        <f t="shared" si="202"/>
        <v>0</v>
      </c>
    </row>
    <row r="579" spans="1:35" s="84" customFormat="1" x14ac:dyDescent="0.35">
      <c r="A579" s="4"/>
      <c r="B579" s="4"/>
      <c r="C579" s="80"/>
      <c r="D579" s="81"/>
      <c r="G579" s="147"/>
      <c r="H579" s="147"/>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c r="AH579" s="178"/>
      <c r="AI579" s="178"/>
    </row>
    <row r="580" spans="1:35" s="84" customFormat="1" x14ac:dyDescent="0.35">
      <c r="A580" s="4"/>
      <c r="B580" s="4"/>
      <c r="C580" s="80"/>
      <c r="D580" s="81" t="s">
        <v>687</v>
      </c>
      <c r="G580" s="147"/>
      <c r="H580" s="147"/>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c r="AH580" s="178"/>
      <c r="AI580" s="178"/>
    </row>
    <row r="581" spans="1:35" s="84" customFormat="1" x14ac:dyDescent="0.35">
      <c r="A581" s="4"/>
      <c r="B581" s="4"/>
      <c r="C581" s="80"/>
      <c r="D581" s="81"/>
      <c r="E581" s="84" t="str">
        <f>E$515</f>
        <v>Royalty band 2 upper threshold in nominal terms (incentive)</v>
      </c>
      <c r="F581" s="84" t="str">
        <f>F$515</f>
        <v>$/oz, nominal</v>
      </c>
      <c r="G581" s="147"/>
      <c r="H581" s="147"/>
      <c r="I581" s="178"/>
      <c r="J581" s="178"/>
      <c r="K581" s="147">
        <f t="shared" ref="K581:AI581" si="203">K$515</f>
        <v>750</v>
      </c>
      <c r="L581" s="147">
        <f t="shared" si="203"/>
        <v>750</v>
      </c>
      <c r="M581" s="147">
        <f t="shared" si="203"/>
        <v>750</v>
      </c>
      <c r="N581" s="147">
        <f t="shared" si="203"/>
        <v>750</v>
      </c>
      <c r="O581" s="147">
        <f t="shared" si="203"/>
        <v>750</v>
      </c>
      <c r="P581" s="147">
        <f t="shared" si="203"/>
        <v>750</v>
      </c>
      <c r="Q581" s="147">
        <f t="shared" si="203"/>
        <v>750</v>
      </c>
      <c r="R581" s="147">
        <f t="shared" si="203"/>
        <v>750</v>
      </c>
      <c r="S581" s="147">
        <f t="shared" si="203"/>
        <v>750</v>
      </c>
      <c r="T581" s="147">
        <f t="shared" si="203"/>
        <v>750</v>
      </c>
      <c r="U581" s="147">
        <f t="shared" si="203"/>
        <v>750</v>
      </c>
      <c r="V581" s="147">
        <f t="shared" si="203"/>
        <v>750</v>
      </c>
      <c r="W581" s="147">
        <f t="shared" si="203"/>
        <v>750</v>
      </c>
      <c r="X581" s="147">
        <f t="shared" si="203"/>
        <v>750</v>
      </c>
      <c r="Y581" s="147">
        <f t="shared" si="203"/>
        <v>750</v>
      </c>
      <c r="Z581" s="147">
        <f t="shared" si="203"/>
        <v>750</v>
      </c>
      <c r="AA581" s="147">
        <f t="shared" si="203"/>
        <v>750</v>
      </c>
      <c r="AB581" s="147">
        <f t="shared" si="203"/>
        <v>750</v>
      </c>
      <c r="AC581" s="147">
        <f t="shared" si="203"/>
        <v>750</v>
      </c>
      <c r="AD581" s="147">
        <f t="shared" si="203"/>
        <v>750</v>
      </c>
      <c r="AE581" s="147">
        <f t="shared" si="203"/>
        <v>750</v>
      </c>
      <c r="AF581" s="147">
        <f t="shared" si="203"/>
        <v>750</v>
      </c>
      <c r="AG581" s="147">
        <f t="shared" si="203"/>
        <v>750</v>
      </c>
      <c r="AH581" s="147">
        <f t="shared" si="203"/>
        <v>750</v>
      </c>
      <c r="AI581" s="147">
        <f t="shared" si="203"/>
        <v>750</v>
      </c>
    </row>
    <row r="582" spans="1:35" s="84" customFormat="1" x14ac:dyDescent="0.35">
      <c r="A582" s="4"/>
      <c r="B582" s="4"/>
      <c r="C582" s="80"/>
      <c r="D582" s="81"/>
      <c r="E582" s="84" t="str">
        <f>E$521</f>
        <v>Royalty band 3 upper threshold in nominal terms (incentive)</v>
      </c>
      <c r="F582" s="84" t="str">
        <f>F$521</f>
        <v>$/oz, nominal</v>
      </c>
      <c r="G582" s="147"/>
      <c r="H582" s="147"/>
      <c r="I582" s="178"/>
      <c r="J582" s="178"/>
      <c r="K582" s="147">
        <f t="shared" ref="K582:AI582" si="204">K$521</f>
        <v>1000</v>
      </c>
      <c r="L582" s="147">
        <f t="shared" si="204"/>
        <v>1000</v>
      </c>
      <c r="M582" s="147">
        <f t="shared" si="204"/>
        <v>1000</v>
      </c>
      <c r="N582" s="147">
        <f t="shared" si="204"/>
        <v>1000</v>
      </c>
      <c r="O582" s="147">
        <f t="shared" si="204"/>
        <v>1000</v>
      </c>
      <c r="P582" s="147">
        <f t="shared" si="204"/>
        <v>1000</v>
      </c>
      <c r="Q582" s="147">
        <f t="shared" si="204"/>
        <v>1000</v>
      </c>
      <c r="R582" s="147">
        <f t="shared" si="204"/>
        <v>1000</v>
      </c>
      <c r="S582" s="147">
        <f t="shared" si="204"/>
        <v>1000</v>
      </c>
      <c r="T582" s="147">
        <f t="shared" si="204"/>
        <v>1000</v>
      </c>
      <c r="U582" s="147">
        <f t="shared" si="204"/>
        <v>1000</v>
      </c>
      <c r="V582" s="147">
        <f t="shared" si="204"/>
        <v>1000</v>
      </c>
      <c r="W582" s="147">
        <f t="shared" si="204"/>
        <v>1000</v>
      </c>
      <c r="X582" s="147">
        <f t="shared" si="204"/>
        <v>1000</v>
      </c>
      <c r="Y582" s="147">
        <f t="shared" si="204"/>
        <v>1000</v>
      </c>
      <c r="Z582" s="147">
        <f t="shared" si="204"/>
        <v>1000</v>
      </c>
      <c r="AA582" s="147">
        <f t="shared" si="204"/>
        <v>1000</v>
      </c>
      <c r="AB582" s="147">
        <f t="shared" si="204"/>
        <v>1000</v>
      </c>
      <c r="AC582" s="147">
        <f t="shared" si="204"/>
        <v>1000</v>
      </c>
      <c r="AD582" s="147">
        <f t="shared" si="204"/>
        <v>1000</v>
      </c>
      <c r="AE582" s="147">
        <f t="shared" si="204"/>
        <v>1000</v>
      </c>
      <c r="AF582" s="147">
        <f t="shared" si="204"/>
        <v>1000</v>
      </c>
      <c r="AG582" s="147">
        <f t="shared" si="204"/>
        <v>1000</v>
      </c>
      <c r="AH582" s="147">
        <f t="shared" si="204"/>
        <v>1000</v>
      </c>
      <c r="AI582" s="147">
        <f t="shared" si="204"/>
        <v>1000</v>
      </c>
    </row>
    <row r="583" spans="1:35" s="84" customFormat="1" x14ac:dyDescent="0.35">
      <c r="A583" s="4"/>
      <c r="B583" s="4"/>
      <c r="C583" s="80"/>
      <c r="D583" s="81"/>
      <c r="E583" s="84" t="str">
        <f>E$489</f>
        <v>Selling price in nominal terms (original)</v>
      </c>
      <c r="F583" s="84" t="str">
        <f>F$489</f>
        <v>$/oz, nominal</v>
      </c>
      <c r="G583" s="147"/>
      <c r="H583" s="147"/>
      <c r="I583" s="178"/>
      <c r="J583" s="178"/>
      <c r="K583" s="147">
        <f t="shared" ref="K583:AI583" si="205">K$489</f>
        <v>1175</v>
      </c>
      <c r="L583" s="147">
        <f t="shared" si="205"/>
        <v>1198.5</v>
      </c>
      <c r="M583" s="147">
        <f t="shared" si="205"/>
        <v>1222.47</v>
      </c>
      <c r="N583" s="147">
        <f t="shared" si="205"/>
        <v>1246.9194</v>
      </c>
      <c r="O583" s="147">
        <f t="shared" si="205"/>
        <v>1271.857788</v>
      </c>
      <c r="P583" s="147">
        <f t="shared" si="205"/>
        <v>1297.29494376</v>
      </c>
      <c r="Q583" s="147">
        <f t="shared" si="205"/>
        <v>1323.2408426352001</v>
      </c>
      <c r="R583" s="147">
        <f t="shared" si="205"/>
        <v>1349.7056594879039</v>
      </c>
      <c r="S583" s="147">
        <f t="shared" si="205"/>
        <v>1376.6997726776619</v>
      </c>
      <c r="T583" s="147">
        <f t="shared" si="205"/>
        <v>1404.2337681312151</v>
      </c>
      <c r="U583" s="147">
        <f t="shared" si="205"/>
        <v>1432.3184434938396</v>
      </c>
      <c r="V583" s="147">
        <f t="shared" si="205"/>
        <v>1460.9648123637162</v>
      </c>
      <c r="W583" s="147">
        <f t="shared" si="205"/>
        <v>1490.1841086109907</v>
      </c>
      <c r="X583" s="147">
        <f t="shared" si="205"/>
        <v>1519.9877907832104</v>
      </c>
      <c r="Y583" s="147">
        <f t="shared" si="205"/>
        <v>1550.3875465988747</v>
      </c>
      <c r="Z583" s="147">
        <f t="shared" si="205"/>
        <v>1581.3952975308518</v>
      </c>
      <c r="AA583" s="147">
        <f t="shared" si="205"/>
        <v>1613.0232034814692</v>
      </c>
      <c r="AB583" s="147">
        <f t="shared" si="205"/>
        <v>1645.2836675510987</v>
      </c>
      <c r="AC583" s="147">
        <f t="shared" si="205"/>
        <v>1678.1893409021204</v>
      </c>
      <c r="AD583" s="147">
        <f t="shared" si="205"/>
        <v>1711.7531277201629</v>
      </c>
      <c r="AE583" s="147">
        <f t="shared" si="205"/>
        <v>1745.9881902745663</v>
      </c>
      <c r="AF583" s="147">
        <f t="shared" si="205"/>
        <v>1780.9079540800574</v>
      </c>
      <c r="AG583" s="147">
        <f t="shared" si="205"/>
        <v>1816.5261131616587</v>
      </c>
      <c r="AH583" s="147">
        <f t="shared" si="205"/>
        <v>1852.8566354248915</v>
      </c>
      <c r="AI583" s="147">
        <f t="shared" si="205"/>
        <v>1889.9137681333893</v>
      </c>
    </row>
    <row r="584" spans="1:35" s="84" customFormat="1" x14ac:dyDescent="0.35">
      <c r="A584" s="4"/>
      <c r="B584" s="4"/>
      <c r="C584" s="80"/>
      <c r="D584" s="81"/>
      <c r="E584" s="84" t="str">
        <f>E$545</f>
        <v>Royalty band 3 sliding-scale slice flag (incentive)</v>
      </c>
      <c r="F584" s="84" t="str">
        <f>F$545</f>
        <v>flag</v>
      </c>
      <c r="G584" s="147"/>
      <c r="H584" s="147"/>
      <c r="I584" s="178"/>
      <c r="J584" s="178"/>
      <c r="K584" s="84">
        <f t="shared" ref="K584:AI584" si="206">K$545</f>
        <v>1</v>
      </c>
      <c r="L584" s="84">
        <f t="shared" si="206"/>
        <v>1</v>
      </c>
      <c r="M584" s="84">
        <f t="shared" si="206"/>
        <v>1</v>
      </c>
      <c r="N584" s="84">
        <f t="shared" si="206"/>
        <v>1</v>
      </c>
      <c r="O584" s="84">
        <f t="shared" si="206"/>
        <v>1</v>
      </c>
      <c r="P584" s="84">
        <f t="shared" si="206"/>
        <v>1</v>
      </c>
      <c r="Q584" s="84">
        <f t="shared" si="206"/>
        <v>1</v>
      </c>
      <c r="R584" s="84">
        <f t="shared" si="206"/>
        <v>1</v>
      </c>
      <c r="S584" s="84">
        <f t="shared" si="206"/>
        <v>1</v>
      </c>
      <c r="T584" s="84">
        <f t="shared" si="206"/>
        <v>1</v>
      </c>
      <c r="U584" s="84">
        <f t="shared" si="206"/>
        <v>1</v>
      </c>
      <c r="V584" s="84">
        <f t="shared" si="206"/>
        <v>1</v>
      </c>
      <c r="W584" s="84">
        <f t="shared" si="206"/>
        <v>1</v>
      </c>
      <c r="X584" s="84">
        <f t="shared" si="206"/>
        <v>1</v>
      </c>
      <c r="Y584" s="84">
        <f t="shared" si="206"/>
        <v>1</v>
      </c>
      <c r="Z584" s="84">
        <f t="shared" si="206"/>
        <v>1</v>
      </c>
      <c r="AA584" s="84">
        <f t="shared" si="206"/>
        <v>1</v>
      </c>
      <c r="AB584" s="84">
        <f t="shared" si="206"/>
        <v>1</v>
      </c>
      <c r="AC584" s="84">
        <f t="shared" si="206"/>
        <v>1</v>
      </c>
      <c r="AD584" s="84">
        <f t="shared" si="206"/>
        <v>1</v>
      </c>
      <c r="AE584" s="84">
        <f t="shared" si="206"/>
        <v>1</v>
      </c>
      <c r="AF584" s="84">
        <f t="shared" si="206"/>
        <v>1</v>
      </c>
      <c r="AG584" s="84">
        <f t="shared" si="206"/>
        <v>1</v>
      </c>
      <c r="AH584" s="84">
        <f t="shared" si="206"/>
        <v>1</v>
      </c>
      <c r="AI584" s="84">
        <f t="shared" si="206"/>
        <v>1</v>
      </c>
    </row>
    <row r="585" spans="1:35" s="84" customFormat="1" x14ac:dyDescent="0.35">
      <c r="A585" s="4"/>
      <c r="B585" s="4"/>
      <c r="C585" s="80"/>
      <c r="D585" s="81"/>
      <c r="E585" s="154" t="str">
        <f>Inputs!E$181</f>
        <v>Royalty rate band 3 (sliding scale) (incentive)</v>
      </c>
      <c r="F585" s="154" t="str">
        <f>Inputs!F$181</f>
        <v>%</v>
      </c>
      <c r="G585" s="206">
        <f>Inputs!G$181</f>
        <v>0.03</v>
      </c>
      <c r="H585" s="147"/>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c r="AH585" s="178"/>
      <c r="AI585" s="178"/>
    </row>
    <row r="586" spans="1:35" s="84" customFormat="1" x14ac:dyDescent="0.35">
      <c r="A586" s="4"/>
      <c r="B586" s="4"/>
      <c r="C586" s="80"/>
      <c r="D586" s="81"/>
      <c r="E586" s="84" t="str">
        <f>E$57</f>
        <v>Gold recovered (original)</v>
      </c>
      <c r="F586" s="84" t="str">
        <f>F$57</f>
        <v>Moz</v>
      </c>
      <c r="G586" s="147"/>
      <c r="H586" s="147"/>
      <c r="I586" s="207">
        <f>I$57</f>
        <v>1.8857880343073985</v>
      </c>
      <c r="J586" s="207"/>
      <c r="K586" s="207">
        <f t="shared" ref="K586:AI586" si="207">K$57</f>
        <v>0</v>
      </c>
      <c r="L586" s="207">
        <f t="shared" si="207"/>
        <v>0</v>
      </c>
      <c r="M586" s="207">
        <f t="shared" si="207"/>
        <v>7.8679407305882812E-2</v>
      </c>
      <c r="N586" s="207">
        <f t="shared" si="207"/>
        <v>0.10490587640784375</v>
      </c>
      <c r="O586" s="207">
        <f t="shared" si="207"/>
        <v>0.10490587640784375</v>
      </c>
      <c r="P586" s="207">
        <f t="shared" si="207"/>
        <v>0.10490587640784375</v>
      </c>
      <c r="Q586" s="207">
        <f t="shared" si="207"/>
        <v>0.10490587640784375</v>
      </c>
      <c r="R586" s="207">
        <f t="shared" si="207"/>
        <v>0.10490587640784375</v>
      </c>
      <c r="S586" s="207">
        <f t="shared" si="207"/>
        <v>0.10490587640784375</v>
      </c>
      <c r="T586" s="207">
        <f t="shared" si="207"/>
        <v>0.10490587640784375</v>
      </c>
      <c r="U586" s="207">
        <f t="shared" si="207"/>
        <v>0.10490587640784375</v>
      </c>
      <c r="V586" s="207">
        <f t="shared" si="207"/>
        <v>0.10490587640784375</v>
      </c>
      <c r="W586" s="207">
        <f t="shared" si="207"/>
        <v>0.10490587640784375</v>
      </c>
      <c r="X586" s="207">
        <f t="shared" si="207"/>
        <v>0.10490587640784375</v>
      </c>
      <c r="Y586" s="207">
        <f t="shared" si="207"/>
        <v>0.10490587640784375</v>
      </c>
      <c r="Z586" s="207">
        <f t="shared" si="207"/>
        <v>0.10490587640784375</v>
      </c>
      <c r="AA586" s="207">
        <f t="shared" si="207"/>
        <v>0.10490587640784375</v>
      </c>
      <c r="AB586" s="207">
        <f t="shared" si="207"/>
        <v>0.10490587640784375</v>
      </c>
      <c r="AC586" s="207">
        <f t="shared" si="207"/>
        <v>0.10490587640784375</v>
      </c>
      <c r="AD586" s="207">
        <f t="shared" si="207"/>
        <v>0.10490587640784375</v>
      </c>
      <c r="AE586" s="207">
        <f t="shared" si="207"/>
        <v>2.3708728068172594E-2</v>
      </c>
      <c r="AF586" s="207">
        <f t="shared" si="207"/>
        <v>0</v>
      </c>
      <c r="AG586" s="207">
        <f t="shared" si="207"/>
        <v>0</v>
      </c>
      <c r="AH586" s="207">
        <f t="shared" si="207"/>
        <v>0</v>
      </c>
      <c r="AI586" s="207">
        <f t="shared" si="207"/>
        <v>0</v>
      </c>
    </row>
    <row r="587" spans="1:35" s="84" customFormat="1" x14ac:dyDescent="0.35">
      <c r="A587" s="4"/>
      <c r="B587" s="4"/>
      <c r="C587" s="80"/>
      <c r="D587" s="81"/>
      <c r="E587" s="84" t="s">
        <v>855</v>
      </c>
      <c r="F587" s="84" t="s">
        <v>641</v>
      </c>
      <c r="G587" s="147"/>
      <c r="H587" s="147"/>
      <c r="I587" s="178">
        <f>SUM(K587:AI587)</f>
        <v>14.143410257305497</v>
      </c>
      <c r="J587" s="178"/>
      <c r="K587" s="178">
        <f>MIN(K582-K581,K583-K581)*K584*$G585*K586</f>
        <v>0</v>
      </c>
      <c r="L587" s="178">
        <f t="shared" ref="L587:AI587" si="208">MIN(L582-L581,L583-L581)*L584*$G585*L586</f>
        <v>0</v>
      </c>
      <c r="M587" s="178">
        <f t="shared" si="208"/>
        <v>0.59009555479412112</v>
      </c>
      <c r="N587" s="178">
        <f t="shared" si="208"/>
        <v>0.7867940730588282</v>
      </c>
      <c r="O587" s="178">
        <f t="shared" si="208"/>
        <v>0.7867940730588282</v>
      </c>
      <c r="P587" s="178">
        <f t="shared" si="208"/>
        <v>0.7867940730588282</v>
      </c>
      <c r="Q587" s="178">
        <f t="shared" si="208"/>
        <v>0.7867940730588282</v>
      </c>
      <c r="R587" s="178">
        <f t="shared" si="208"/>
        <v>0.7867940730588282</v>
      </c>
      <c r="S587" s="178">
        <f t="shared" si="208"/>
        <v>0.7867940730588282</v>
      </c>
      <c r="T587" s="178">
        <f t="shared" si="208"/>
        <v>0.7867940730588282</v>
      </c>
      <c r="U587" s="178">
        <f t="shared" si="208"/>
        <v>0.7867940730588282</v>
      </c>
      <c r="V587" s="178">
        <f t="shared" si="208"/>
        <v>0.7867940730588282</v>
      </c>
      <c r="W587" s="178">
        <f t="shared" si="208"/>
        <v>0.7867940730588282</v>
      </c>
      <c r="X587" s="178">
        <f t="shared" si="208"/>
        <v>0.7867940730588282</v>
      </c>
      <c r="Y587" s="178">
        <f t="shared" si="208"/>
        <v>0.7867940730588282</v>
      </c>
      <c r="Z587" s="178">
        <f t="shared" si="208"/>
        <v>0.7867940730588282</v>
      </c>
      <c r="AA587" s="178">
        <f t="shared" si="208"/>
        <v>0.7867940730588282</v>
      </c>
      <c r="AB587" s="178">
        <f t="shared" si="208"/>
        <v>0.7867940730588282</v>
      </c>
      <c r="AC587" s="178">
        <f t="shared" si="208"/>
        <v>0.7867940730588282</v>
      </c>
      <c r="AD587" s="178">
        <f t="shared" si="208"/>
        <v>0.7867940730588282</v>
      </c>
      <c r="AE587" s="178">
        <f t="shared" si="208"/>
        <v>0.17781546051129446</v>
      </c>
      <c r="AF587" s="178">
        <f t="shared" si="208"/>
        <v>0</v>
      </c>
      <c r="AG587" s="178">
        <f t="shared" si="208"/>
        <v>0</v>
      </c>
      <c r="AH587" s="178">
        <f t="shared" si="208"/>
        <v>0</v>
      </c>
      <c r="AI587" s="178">
        <f t="shared" si="208"/>
        <v>0</v>
      </c>
    </row>
    <row r="588" spans="1:35" s="84" customFormat="1" x14ac:dyDescent="0.35">
      <c r="A588" s="4"/>
      <c r="B588" s="4"/>
      <c r="C588" s="80"/>
      <c r="D588" s="81"/>
      <c r="G588" s="147"/>
      <c r="H588" s="147"/>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c r="AH588" s="178"/>
      <c r="AI588" s="178"/>
    </row>
    <row r="589" spans="1:35" s="84" customFormat="1" x14ac:dyDescent="0.35">
      <c r="A589" s="4"/>
      <c r="B589" s="4"/>
      <c r="C589" s="80"/>
      <c r="D589" s="81" t="s">
        <v>689</v>
      </c>
      <c r="G589" s="147"/>
      <c r="H589" s="147"/>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c r="AH589" s="178"/>
      <c r="AI589" s="178"/>
    </row>
    <row r="590" spans="1:35" s="84" customFormat="1" x14ac:dyDescent="0.35">
      <c r="A590" s="4"/>
      <c r="B590" s="4"/>
      <c r="C590" s="80"/>
      <c r="D590" s="81"/>
      <c r="E590" s="84" t="str">
        <f>E$521</f>
        <v>Royalty band 3 upper threshold in nominal terms (incentive)</v>
      </c>
      <c r="F590" s="84" t="str">
        <f>F$521</f>
        <v>$/oz, nominal</v>
      </c>
      <c r="G590" s="147"/>
      <c r="H590" s="147"/>
      <c r="I590" s="178"/>
      <c r="J590" s="178"/>
      <c r="K590" s="147">
        <f t="shared" ref="K590:AI590" si="209">K$521</f>
        <v>1000</v>
      </c>
      <c r="L590" s="147">
        <f t="shared" si="209"/>
        <v>1000</v>
      </c>
      <c r="M590" s="147">
        <f t="shared" si="209"/>
        <v>1000</v>
      </c>
      <c r="N590" s="147">
        <f t="shared" si="209"/>
        <v>1000</v>
      </c>
      <c r="O590" s="147">
        <f t="shared" si="209"/>
        <v>1000</v>
      </c>
      <c r="P590" s="147">
        <f t="shared" si="209"/>
        <v>1000</v>
      </c>
      <c r="Q590" s="147">
        <f t="shared" si="209"/>
        <v>1000</v>
      </c>
      <c r="R590" s="147">
        <f t="shared" si="209"/>
        <v>1000</v>
      </c>
      <c r="S590" s="147">
        <f t="shared" si="209"/>
        <v>1000</v>
      </c>
      <c r="T590" s="147">
        <f t="shared" si="209"/>
        <v>1000</v>
      </c>
      <c r="U590" s="147">
        <f t="shared" si="209"/>
        <v>1000</v>
      </c>
      <c r="V590" s="147">
        <f t="shared" si="209"/>
        <v>1000</v>
      </c>
      <c r="W590" s="147">
        <f t="shared" si="209"/>
        <v>1000</v>
      </c>
      <c r="X590" s="147">
        <f t="shared" si="209"/>
        <v>1000</v>
      </c>
      <c r="Y590" s="147">
        <f t="shared" si="209"/>
        <v>1000</v>
      </c>
      <c r="Z590" s="147">
        <f t="shared" si="209"/>
        <v>1000</v>
      </c>
      <c r="AA590" s="147">
        <f t="shared" si="209"/>
        <v>1000</v>
      </c>
      <c r="AB590" s="147">
        <f t="shared" si="209"/>
        <v>1000</v>
      </c>
      <c r="AC590" s="147">
        <f t="shared" si="209"/>
        <v>1000</v>
      </c>
      <c r="AD590" s="147">
        <f t="shared" si="209"/>
        <v>1000</v>
      </c>
      <c r="AE590" s="147">
        <f t="shared" si="209"/>
        <v>1000</v>
      </c>
      <c r="AF590" s="147">
        <f t="shared" si="209"/>
        <v>1000</v>
      </c>
      <c r="AG590" s="147">
        <f t="shared" si="209"/>
        <v>1000</v>
      </c>
      <c r="AH590" s="147">
        <f t="shared" si="209"/>
        <v>1000</v>
      </c>
      <c r="AI590" s="147">
        <f t="shared" si="209"/>
        <v>1000</v>
      </c>
    </row>
    <row r="591" spans="1:35" s="84" customFormat="1" x14ac:dyDescent="0.35">
      <c r="A591" s="4"/>
      <c r="B591" s="4"/>
      <c r="C591" s="80"/>
      <c r="D591" s="81"/>
      <c r="E591" s="84" t="str">
        <f>E$527</f>
        <v>Royalty band 4 upper threshold in nominal terms (incentive)</v>
      </c>
      <c r="F591" s="84" t="str">
        <f>F$527</f>
        <v>$/oz, nominal</v>
      </c>
      <c r="G591" s="147"/>
      <c r="H591" s="147"/>
      <c r="I591" s="178"/>
      <c r="J591" s="178"/>
      <c r="K591" s="147">
        <f t="shared" ref="K591:AI591" si="210">K$527</f>
        <v>1250</v>
      </c>
      <c r="L591" s="147">
        <f t="shared" si="210"/>
        <v>1250</v>
      </c>
      <c r="M591" s="147">
        <f t="shared" si="210"/>
        <v>1250</v>
      </c>
      <c r="N591" s="147">
        <f t="shared" si="210"/>
        <v>1250</v>
      </c>
      <c r="O591" s="147">
        <f t="shared" si="210"/>
        <v>1250</v>
      </c>
      <c r="P591" s="147">
        <f t="shared" si="210"/>
        <v>1250</v>
      </c>
      <c r="Q591" s="147">
        <f t="shared" si="210"/>
        <v>1250</v>
      </c>
      <c r="R591" s="147">
        <f t="shared" si="210"/>
        <v>1250</v>
      </c>
      <c r="S591" s="147">
        <f t="shared" si="210"/>
        <v>1250</v>
      </c>
      <c r="T591" s="147">
        <f t="shared" si="210"/>
        <v>1250</v>
      </c>
      <c r="U591" s="147">
        <f t="shared" si="210"/>
        <v>1250</v>
      </c>
      <c r="V591" s="147">
        <f t="shared" si="210"/>
        <v>1250</v>
      </c>
      <c r="W591" s="147">
        <f t="shared" si="210"/>
        <v>1250</v>
      </c>
      <c r="X591" s="147">
        <f t="shared" si="210"/>
        <v>1250</v>
      </c>
      <c r="Y591" s="147">
        <f t="shared" si="210"/>
        <v>1250</v>
      </c>
      <c r="Z591" s="147">
        <f t="shared" si="210"/>
        <v>1250</v>
      </c>
      <c r="AA591" s="147">
        <f t="shared" si="210"/>
        <v>1250</v>
      </c>
      <c r="AB591" s="147">
        <f t="shared" si="210"/>
        <v>1250</v>
      </c>
      <c r="AC591" s="147">
        <f t="shared" si="210"/>
        <v>1250</v>
      </c>
      <c r="AD591" s="147">
        <f t="shared" si="210"/>
        <v>1250</v>
      </c>
      <c r="AE591" s="147">
        <f t="shared" si="210"/>
        <v>1250</v>
      </c>
      <c r="AF591" s="147">
        <f t="shared" si="210"/>
        <v>1250</v>
      </c>
      <c r="AG591" s="147">
        <f t="shared" si="210"/>
        <v>1250</v>
      </c>
      <c r="AH591" s="147">
        <f t="shared" si="210"/>
        <v>1250</v>
      </c>
      <c r="AI591" s="147">
        <f t="shared" si="210"/>
        <v>1250</v>
      </c>
    </row>
    <row r="592" spans="1:35" s="84" customFormat="1" x14ac:dyDescent="0.35">
      <c r="A592" s="4"/>
      <c r="B592" s="4"/>
      <c r="C592" s="80"/>
      <c r="D592" s="81"/>
      <c r="E592" s="84" t="str">
        <f>E$489</f>
        <v>Selling price in nominal terms (original)</v>
      </c>
      <c r="F592" s="84" t="str">
        <f>F$489</f>
        <v>$/oz, nominal</v>
      </c>
      <c r="G592" s="147"/>
      <c r="H592" s="147"/>
      <c r="I592" s="178"/>
      <c r="J592" s="178"/>
      <c r="K592" s="147">
        <f t="shared" ref="K592:AI592" si="211">K$489</f>
        <v>1175</v>
      </c>
      <c r="L592" s="147">
        <f t="shared" si="211"/>
        <v>1198.5</v>
      </c>
      <c r="M592" s="147">
        <f t="shared" si="211"/>
        <v>1222.47</v>
      </c>
      <c r="N592" s="147">
        <f t="shared" si="211"/>
        <v>1246.9194</v>
      </c>
      <c r="O592" s="147">
        <f t="shared" si="211"/>
        <v>1271.857788</v>
      </c>
      <c r="P592" s="147">
        <f t="shared" si="211"/>
        <v>1297.29494376</v>
      </c>
      <c r="Q592" s="147">
        <f t="shared" si="211"/>
        <v>1323.2408426352001</v>
      </c>
      <c r="R592" s="147">
        <f t="shared" si="211"/>
        <v>1349.7056594879039</v>
      </c>
      <c r="S592" s="147">
        <f t="shared" si="211"/>
        <v>1376.6997726776619</v>
      </c>
      <c r="T592" s="147">
        <f t="shared" si="211"/>
        <v>1404.2337681312151</v>
      </c>
      <c r="U592" s="147">
        <f t="shared" si="211"/>
        <v>1432.3184434938396</v>
      </c>
      <c r="V592" s="147">
        <f t="shared" si="211"/>
        <v>1460.9648123637162</v>
      </c>
      <c r="W592" s="147">
        <f t="shared" si="211"/>
        <v>1490.1841086109907</v>
      </c>
      <c r="X592" s="147">
        <f t="shared" si="211"/>
        <v>1519.9877907832104</v>
      </c>
      <c r="Y592" s="147">
        <f t="shared" si="211"/>
        <v>1550.3875465988747</v>
      </c>
      <c r="Z592" s="147">
        <f t="shared" si="211"/>
        <v>1581.3952975308518</v>
      </c>
      <c r="AA592" s="147">
        <f t="shared" si="211"/>
        <v>1613.0232034814692</v>
      </c>
      <c r="AB592" s="147">
        <f t="shared" si="211"/>
        <v>1645.2836675510987</v>
      </c>
      <c r="AC592" s="147">
        <f t="shared" si="211"/>
        <v>1678.1893409021204</v>
      </c>
      <c r="AD592" s="147">
        <f t="shared" si="211"/>
        <v>1711.7531277201629</v>
      </c>
      <c r="AE592" s="147">
        <f t="shared" si="211"/>
        <v>1745.9881902745663</v>
      </c>
      <c r="AF592" s="147">
        <f t="shared" si="211"/>
        <v>1780.9079540800574</v>
      </c>
      <c r="AG592" s="147">
        <f t="shared" si="211"/>
        <v>1816.5261131616587</v>
      </c>
      <c r="AH592" s="147">
        <f t="shared" si="211"/>
        <v>1852.8566354248915</v>
      </c>
      <c r="AI592" s="147">
        <f t="shared" si="211"/>
        <v>1889.9137681333893</v>
      </c>
    </row>
    <row r="593" spans="1:35" s="84" customFormat="1" x14ac:dyDescent="0.35">
      <c r="A593" s="4"/>
      <c r="B593" s="4"/>
      <c r="C593" s="80"/>
      <c r="D593" s="81"/>
      <c r="E593" s="84" t="str">
        <f>E$550</f>
        <v>Royalty band 4 sliding-scale slice flag (incentive)</v>
      </c>
      <c r="F593" s="84" t="str">
        <f>F$550</f>
        <v>flag</v>
      </c>
      <c r="G593" s="147"/>
      <c r="H593" s="147"/>
      <c r="I593" s="178"/>
      <c r="J593" s="178"/>
      <c r="K593" s="84">
        <f t="shared" ref="K593:AI593" si="212">K$550</f>
        <v>1</v>
      </c>
      <c r="L593" s="84">
        <f t="shared" si="212"/>
        <v>1</v>
      </c>
      <c r="M593" s="84">
        <f t="shared" si="212"/>
        <v>1</v>
      </c>
      <c r="N593" s="84">
        <f t="shared" si="212"/>
        <v>1</v>
      </c>
      <c r="O593" s="84">
        <f t="shared" si="212"/>
        <v>1</v>
      </c>
      <c r="P593" s="84">
        <f t="shared" si="212"/>
        <v>1</v>
      </c>
      <c r="Q593" s="84">
        <f t="shared" si="212"/>
        <v>1</v>
      </c>
      <c r="R593" s="84">
        <f t="shared" si="212"/>
        <v>1</v>
      </c>
      <c r="S593" s="84">
        <f t="shared" si="212"/>
        <v>1</v>
      </c>
      <c r="T593" s="84">
        <f t="shared" si="212"/>
        <v>1</v>
      </c>
      <c r="U593" s="84">
        <f t="shared" si="212"/>
        <v>1</v>
      </c>
      <c r="V593" s="84">
        <f t="shared" si="212"/>
        <v>1</v>
      </c>
      <c r="W593" s="84">
        <f t="shared" si="212"/>
        <v>1</v>
      </c>
      <c r="X593" s="84">
        <f t="shared" si="212"/>
        <v>1</v>
      </c>
      <c r="Y593" s="84">
        <f t="shared" si="212"/>
        <v>1</v>
      </c>
      <c r="Z593" s="84">
        <f t="shared" si="212"/>
        <v>1</v>
      </c>
      <c r="AA593" s="84">
        <f t="shared" si="212"/>
        <v>1</v>
      </c>
      <c r="AB593" s="84">
        <f t="shared" si="212"/>
        <v>1</v>
      </c>
      <c r="AC593" s="84">
        <f t="shared" si="212"/>
        <v>1</v>
      </c>
      <c r="AD593" s="84">
        <f t="shared" si="212"/>
        <v>1</v>
      </c>
      <c r="AE593" s="84">
        <f t="shared" si="212"/>
        <v>1</v>
      </c>
      <c r="AF593" s="84">
        <f t="shared" si="212"/>
        <v>1</v>
      </c>
      <c r="AG593" s="84">
        <f t="shared" si="212"/>
        <v>1</v>
      </c>
      <c r="AH593" s="84">
        <f t="shared" si="212"/>
        <v>1</v>
      </c>
      <c r="AI593" s="84">
        <f t="shared" si="212"/>
        <v>1</v>
      </c>
    </row>
    <row r="594" spans="1:35" s="84" customFormat="1" x14ac:dyDescent="0.35">
      <c r="A594" s="4"/>
      <c r="B594" s="4"/>
      <c r="C594" s="80"/>
      <c r="D594" s="81"/>
      <c r="E594" s="154" t="str">
        <f>Inputs!E$182</f>
        <v>Royalty rate band 4 (sliding scale) (incentive)</v>
      </c>
      <c r="F594" s="154" t="str">
        <f>Inputs!F$182</f>
        <v>%</v>
      </c>
      <c r="G594" s="206">
        <f>Inputs!G$182</f>
        <v>0.04</v>
      </c>
      <c r="H594" s="147"/>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c r="AH594" s="178"/>
      <c r="AI594" s="178"/>
    </row>
    <row r="595" spans="1:35" s="84" customFormat="1" x14ac:dyDescent="0.35">
      <c r="A595" s="4"/>
      <c r="B595" s="4"/>
      <c r="C595" s="80"/>
      <c r="D595" s="81"/>
      <c r="E595" s="84" t="str">
        <f>E$57</f>
        <v>Gold recovered (original)</v>
      </c>
      <c r="F595" s="84" t="str">
        <f>F$57</f>
        <v>Moz</v>
      </c>
      <c r="G595" s="147"/>
      <c r="H595" s="147"/>
      <c r="I595" s="207">
        <f>I$57</f>
        <v>1.8857880343073985</v>
      </c>
      <c r="J595" s="207"/>
      <c r="K595" s="207">
        <f t="shared" ref="K595:AI595" si="213">K$57</f>
        <v>0</v>
      </c>
      <c r="L595" s="207">
        <f t="shared" si="213"/>
        <v>0</v>
      </c>
      <c r="M595" s="207">
        <f t="shared" si="213"/>
        <v>7.8679407305882812E-2</v>
      </c>
      <c r="N595" s="207">
        <f t="shared" si="213"/>
        <v>0.10490587640784375</v>
      </c>
      <c r="O595" s="207">
        <f t="shared" si="213"/>
        <v>0.10490587640784375</v>
      </c>
      <c r="P595" s="207">
        <f t="shared" si="213"/>
        <v>0.10490587640784375</v>
      </c>
      <c r="Q595" s="207">
        <f t="shared" si="213"/>
        <v>0.10490587640784375</v>
      </c>
      <c r="R595" s="207">
        <f t="shared" si="213"/>
        <v>0.10490587640784375</v>
      </c>
      <c r="S595" s="207">
        <f t="shared" si="213"/>
        <v>0.10490587640784375</v>
      </c>
      <c r="T595" s="207">
        <f t="shared" si="213"/>
        <v>0.10490587640784375</v>
      </c>
      <c r="U595" s="207">
        <f t="shared" si="213"/>
        <v>0.10490587640784375</v>
      </c>
      <c r="V595" s="207">
        <f t="shared" si="213"/>
        <v>0.10490587640784375</v>
      </c>
      <c r="W595" s="207">
        <f t="shared" si="213"/>
        <v>0.10490587640784375</v>
      </c>
      <c r="X595" s="207">
        <f t="shared" si="213"/>
        <v>0.10490587640784375</v>
      </c>
      <c r="Y595" s="207">
        <f t="shared" si="213"/>
        <v>0.10490587640784375</v>
      </c>
      <c r="Z595" s="207">
        <f t="shared" si="213"/>
        <v>0.10490587640784375</v>
      </c>
      <c r="AA595" s="207">
        <f t="shared" si="213"/>
        <v>0.10490587640784375</v>
      </c>
      <c r="AB595" s="207">
        <f t="shared" si="213"/>
        <v>0.10490587640784375</v>
      </c>
      <c r="AC595" s="207">
        <f t="shared" si="213"/>
        <v>0.10490587640784375</v>
      </c>
      <c r="AD595" s="207">
        <f t="shared" si="213"/>
        <v>0.10490587640784375</v>
      </c>
      <c r="AE595" s="207">
        <f t="shared" si="213"/>
        <v>2.3708728068172594E-2</v>
      </c>
      <c r="AF595" s="207">
        <f t="shared" si="213"/>
        <v>0</v>
      </c>
      <c r="AG595" s="207">
        <f t="shared" si="213"/>
        <v>0</v>
      </c>
      <c r="AH595" s="207">
        <f t="shared" si="213"/>
        <v>0</v>
      </c>
      <c r="AI595" s="207">
        <f t="shared" si="213"/>
        <v>0</v>
      </c>
    </row>
    <row r="596" spans="1:35" s="84" customFormat="1" x14ac:dyDescent="0.35">
      <c r="A596" s="4"/>
      <c r="B596" s="4"/>
      <c r="C596" s="80"/>
      <c r="D596" s="81"/>
      <c r="E596" s="84" t="s">
        <v>856</v>
      </c>
      <c r="F596" s="84" t="s">
        <v>641</v>
      </c>
      <c r="G596" s="147"/>
      <c r="H596" s="147"/>
      <c r="I596" s="178">
        <f>SUM(K596:AI596)</f>
        <v>18.758311658034284</v>
      </c>
      <c r="J596" s="178"/>
      <c r="K596" s="178">
        <f>MIN(K591-K590,K592-K590)*K593*$G594*K595</f>
        <v>0</v>
      </c>
      <c r="L596" s="178">
        <f t="shared" ref="L596:AI596" si="214">MIN(L591-L590,L592-L590)*L593*$G594*L595</f>
        <v>0</v>
      </c>
      <c r="M596" s="178">
        <f t="shared" si="214"/>
        <v>0.70015230973359011</v>
      </c>
      <c r="N596" s="178">
        <f t="shared" si="214"/>
        <v>1.0361318423639574</v>
      </c>
      <c r="O596" s="178">
        <f t="shared" si="214"/>
        <v>1.0490587640784375</v>
      </c>
      <c r="P596" s="178">
        <f t="shared" si="214"/>
        <v>1.0490587640784375</v>
      </c>
      <c r="Q596" s="178">
        <f t="shared" si="214"/>
        <v>1.0490587640784375</v>
      </c>
      <c r="R596" s="178">
        <f t="shared" si="214"/>
        <v>1.0490587640784375</v>
      </c>
      <c r="S596" s="178">
        <f t="shared" si="214"/>
        <v>1.0490587640784375</v>
      </c>
      <c r="T596" s="178">
        <f t="shared" si="214"/>
        <v>1.0490587640784375</v>
      </c>
      <c r="U596" s="178">
        <f t="shared" si="214"/>
        <v>1.0490587640784375</v>
      </c>
      <c r="V596" s="178">
        <f t="shared" si="214"/>
        <v>1.0490587640784375</v>
      </c>
      <c r="W596" s="178">
        <f t="shared" si="214"/>
        <v>1.0490587640784375</v>
      </c>
      <c r="X596" s="178">
        <f t="shared" si="214"/>
        <v>1.0490587640784375</v>
      </c>
      <c r="Y596" s="178">
        <f t="shared" si="214"/>
        <v>1.0490587640784375</v>
      </c>
      <c r="Z596" s="178">
        <f t="shared" si="214"/>
        <v>1.0490587640784375</v>
      </c>
      <c r="AA596" s="178">
        <f t="shared" si="214"/>
        <v>1.0490587640784375</v>
      </c>
      <c r="AB596" s="178">
        <f t="shared" si="214"/>
        <v>1.0490587640784375</v>
      </c>
      <c r="AC596" s="178">
        <f t="shared" si="214"/>
        <v>1.0490587640784375</v>
      </c>
      <c r="AD596" s="178">
        <f t="shared" si="214"/>
        <v>1.0490587640784375</v>
      </c>
      <c r="AE596" s="178">
        <f t="shared" si="214"/>
        <v>0.23708728068172594</v>
      </c>
      <c r="AF596" s="178">
        <f t="shared" si="214"/>
        <v>0</v>
      </c>
      <c r="AG596" s="178">
        <f t="shared" si="214"/>
        <v>0</v>
      </c>
      <c r="AH596" s="178">
        <f t="shared" si="214"/>
        <v>0</v>
      </c>
      <c r="AI596" s="178">
        <f t="shared" si="214"/>
        <v>0</v>
      </c>
    </row>
    <row r="597" spans="1:35" s="84" customFormat="1" x14ac:dyDescent="0.35">
      <c r="A597" s="4"/>
      <c r="B597" s="4"/>
      <c r="C597" s="80"/>
      <c r="D597" s="81"/>
      <c r="G597" s="147"/>
      <c r="H597" s="147"/>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c r="AH597" s="178"/>
      <c r="AI597" s="178"/>
    </row>
    <row r="598" spans="1:35" s="84" customFormat="1" x14ac:dyDescent="0.35">
      <c r="A598" s="4"/>
      <c r="B598" s="4"/>
      <c r="C598" s="80"/>
      <c r="D598" s="81" t="s">
        <v>691</v>
      </c>
      <c r="G598" s="147"/>
      <c r="H598" s="147"/>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c r="AH598" s="178"/>
      <c r="AI598" s="178"/>
    </row>
    <row r="599" spans="1:35" s="84" customFormat="1" x14ac:dyDescent="0.35">
      <c r="A599" s="4"/>
      <c r="B599" s="4"/>
      <c r="C599" s="80"/>
      <c r="D599" s="81"/>
      <c r="E599" s="84" t="str">
        <f>E$527</f>
        <v>Royalty band 4 upper threshold in nominal terms (incentive)</v>
      </c>
      <c r="F599" s="84" t="str">
        <f>F$527</f>
        <v>$/oz, nominal</v>
      </c>
      <c r="G599" s="147"/>
      <c r="H599" s="147"/>
      <c r="I599" s="178"/>
      <c r="J599" s="178"/>
      <c r="K599" s="147">
        <f t="shared" ref="K599:AI599" si="215">K$527</f>
        <v>1250</v>
      </c>
      <c r="L599" s="147">
        <f t="shared" si="215"/>
        <v>1250</v>
      </c>
      <c r="M599" s="147">
        <f t="shared" si="215"/>
        <v>1250</v>
      </c>
      <c r="N599" s="147">
        <f t="shared" si="215"/>
        <v>1250</v>
      </c>
      <c r="O599" s="147">
        <f t="shared" si="215"/>
        <v>1250</v>
      </c>
      <c r="P599" s="147">
        <f t="shared" si="215"/>
        <v>1250</v>
      </c>
      <c r="Q599" s="147">
        <f t="shared" si="215"/>
        <v>1250</v>
      </c>
      <c r="R599" s="147">
        <f t="shared" si="215"/>
        <v>1250</v>
      </c>
      <c r="S599" s="147">
        <f t="shared" si="215"/>
        <v>1250</v>
      </c>
      <c r="T599" s="147">
        <f t="shared" si="215"/>
        <v>1250</v>
      </c>
      <c r="U599" s="147">
        <f t="shared" si="215"/>
        <v>1250</v>
      </c>
      <c r="V599" s="147">
        <f t="shared" si="215"/>
        <v>1250</v>
      </c>
      <c r="W599" s="147">
        <f t="shared" si="215"/>
        <v>1250</v>
      </c>
      <c r="X599" s="147">
        <f t="shared" si="215"/>
        <v>1250</v>
      </c>
      <c r="Y599" s="147">
        <f t="shared" si="215"/>
        <v>1250</v>
      </c>
      <c r="Z599" s="147">
        <f t="shared" si="215"/>
        <v>1250</v>
      </c>
      <c r="AA599" s="147">
        <f t="shared" si="215"/>
        <v>1250</v>
      </c>
      <c r="AB599" s="147">
        <f t="shared" si="215"/>
        <v>1250</v>
      </c>
      <c r="AC599" s="147">
        <f t="shared" si="215"/>
        <v>1250</v>
      </c>
      <c r="AD599" s="147">
        <f t="shared" si="215"/>
        <v>1250</v>
      </c>
      <c r="AE599" s="147">
        <f t="shared" si="215"/>
        <v>1250</v>
      </c>
      <c r="AF599" s="147">
        <f t="shared" si="215"/>
        <v>1250</v>
      </c>
      <c r="AG599" s="147">
        <f t="shared" si="215"/>
        <v>1250</v>
      </c>
      <c r="AH599" s="147">
        <f t="shared" si="215"/>
        <v>1250</v>
      </c>
      <c r="AI599" s="147">
        <f t="shared" si="215"/>
        <v>1250</v>
      </c>
    </row>
    <row r="600" spans="1:35" s="84" customFormat="1" x14ac:dyDescent="0.35">
      <c r="A600" s="4"/>
      <c r="B600" s="4"/>
      <c r="C600" s="80"/>
      <c r="D600" s="81"/>
      <c r="E600" s="84" t="str">
        <f>E$533</f>
        <v>Royalty band 5 upper threshold in nominal terms (incentive)</v>
      </c>
      <c r="F600" s="84" t="str">
        <f>F$533</f>
        <v>$/oz, nominal</v>
      </c>
      <c r="G600" s="147"/>
      <c r="H600" s="147"/>
      <c r="I600" s="178"/>
      <c r="J600" s="178"/>
      <c r="K600" s="147">
        <f t="shared" ref="K600:AI600" si="216">K$533</f>
        <v>1500</v>
      </c>
      <c r="L600" s="147">
        <f t="shared" si="216"/>
        <v>1500</v>
      </c>
      <c r="M600" s="147">
        <f t="shared" si="216"/>
        <v>1500</v>
      </c>
      <c r="N600" s="147">
        <f t="shared" si="216"/>
        <v>1500</v>
      </c>
      <c r="O600" s="147">
        <f t="shared" si="216"/>
        <v>1500</v>
      </c>
      <c r="P600" s="147">
        <f t="shared" si="216"/>
        <v>1500</v>
      </c>
      <c r="Q600" s="147">
        <f t="shared" si="216"/>
        <v>1500</v>
      </c>
      <c r="R600" s="147">
        <f t="shared" si="216"/>
        <v>1500</v>
      </c>
      <c r="S600" s="147">
        <f t="shared" si="216"/>
        <v>1500</v>
      </c>
      <c r="T600" s="147">
        <f t="shared" si="216"/>
        <v>1500</v>
      </c>
      <c r="U600" s="147">
        <f t="shared" si="216"/>
        <v>1500</v>
      </c>
      <c r="V600" s="147">
        <f t="shared" si="216"/>
        <v>1500</v>
      </c>
      <c r="W600" s="147">
        <f t="shared" si="216"/>
        <v>1500</v>
      </c>
      <c r="X600" s="147">
        <f t="shared" si="216"/>
        <v>1500</v>
      </c>
      <c r="Y600" s="147">
        <f t="shared" si="216"/>
        <v>1500</v>
      </c>
      <c r="Z600" s="147">
        <f t="shared" si="216"/>
        <v>1500</v>
      </c>
      <c r="AA600" s="147">
        <f t="shared" si="216"/>
        <v>1500</v>
      </c>
      <c r="AB600" s="147">
        <f t="shared" si="216"/>
        <v>1500</v>
      </c>
      <c r="AC600" s="147">
        <f t="shared" si="216"/>
        <v>1500</v>
      </c>
      <c r="AD600" s="147">
        <f t="shared" si="216"/>
        <v>1500</v>
      </c>
      <c r="AE600" s="147">
        <f t="shared" si="216"/>
        <v>1500</v>
      </c>
      <c r="AF600" s="147">
        <f t="shared" si="216"/>
        <v>1500</v>
      </c>
      <c r="AG600" s="147">
        <f t="shared" si="216"/>
        <v>1500</v>
      </c>
      <c r="AH600" s="147">
        <f t="shared" si="216"/>
        <v>1500</v>
      </c>
      <c r="AI600" s="147">
        <f t="shared" si="216"/>
        <v>1500</v>
      </c>
    </row>
    <row r="601" spans="1:35" s="84" customFormat="1" x14ac:dyDescent="0.35">
      <c r="A601" s="4"/>
      <c r="B601" s="4"/>
      <c r="C601" s="80"/>
      <c r="D601" s="81"/>
      <c r="E601" s="84" t="str">
        <f>E$489</f>
        <v>Selling price in nominal terms (original)</v>
      </c>
      <c r="F601" s="84" t="str">
        <f>F$489</f>
        <v>$/oz, nominal</v>
      </c>
      <c r="G601" s="147"/>
      <c r="H601" s="147"/>
      <c r="I601" s="178"/>
      <c r="J601" s="178"/>
      <c r="K601" s="147">
        <f t="shared" ref="K601:AI601" si="217">K$489</f>
        <v>1175</v>
      </c>
      <c r="L601" s="147">
        <f t="shared" si="217"/>
        <v>1198.5</v>
      </c>
      <c r="M601" s="147">
        <f t="shared" si="217"/>
        <v>1222.47</v>
      </c>
      <c r="N601" s="147">
        <f t="shared" si="217"/>
        <v>1246.9194</v>
      </c>
      <c r="O601" s="147">
        <f t="shared" si="217"/>
        <v>1271.857788</v>
      </c>
      <c r="P601" s="147">
        <f t="shared" si="217"/>
        <v>1297.29494376</v>
      </c>
      <c r="Q601" s="147">
        <f t="shared" si="217"/>
        <v>1323.2408426352001</v>
      </c>
      <c r="R601" s="147">
        <f t="shared" si="217"/>
        <v>1349.7056594879039</v>
      </c>
      <c r="S601" s="147">
        <f t="shared" si="217"/>
        <v>1376.6997726776619</v>
      </c>
      <c r="T601" s="147">
        <f t="shared" si="217"/>
        <v>1404.2337681312151</v>
      </c>
      <c r="U601" s="147">
        <f t="shared" si="217"/>
        <v>1432.3184434938396</v>
      </c>
      <c r="V601" s="147">
        <f t="shared" si="217"/>
        <v>1460.9648123637162</v>
      </c>
      <c r="W601" s="147">
        <f t="shared" si="217"/>
        <v>1490.1841086109907</v>
      </c>
      <c r="X601" s="147">
        <f t="shared" si="217"/>
        <v>1519.9877907832104</v>
      </c>
      <c r="Y601" s="147">
        <f t="shared" si="217"/>
        <v>1550.3875465988747</v>
      </c>
      <c r="Z601" s="147">
        <f t="shared" si="217"/>
        <v>1581.3952975308518</v>
      </c>
      <c r="AA601" s="147">
        <f t="shared" si="217"/>
        <v>1613.0232034814692</v>
      </c>
      <c r="AB601" s="147">
        <f t="shared" si="217"/>
        <v>1645.2836675510987</v>
      </c>
      <c r="AC601" s="147">
        <f t="shared" si="217"/>
        <v>1678.1893409021204</v>
      </c>
      <c r="AD601" s="147">
        <f t="shared" si="217"/>
        <v>1711.7531277201629</v>
      </c>
      <c r="AE601" s="147">
        <f t="shared" si="217"/>
        <v>1745.9881902745663</v>
      </c>
      <c r="AF601" s="147">
        <f t="shared" si="217"/>
        <v>1780.9079540800574</v>
      </c>
      <c r="AG601" s="147">
        <f t="shared" si="217"/>
        <v>1816.5261131616587</v>
      </c>
      <c r="AH601" s="147">
        <f t="shared" si="217"/>
        <v>1852.8566354248915</v>
      </c>
      <c r="AI601" s="147">
        <f t="shared" si="217"/>
        <v>1889.9137681333893</v>
      </c>
    </row>
    <row r="602" spans="1:35" s="84" customFormat="1" x14ac:dyDescent="0.35">
      <c r="A602" s="4"/>
      <c r="B602" s="4"/>
      <c r="C602" s="80"/>
      <c r="D602" s="81"/>
      <c r="E602" s="84" t="str">
        <f>E$555</f>
        <v>Royalty band 5 sliding-scale slice flag (incentive)</v>
      </c>
      <c r="F602" s="84" t="str">
        <f>F$555</f>
        <v>flag</v>
      </c>
      <c r="G602" s="147"/>
      <c r="H602" s="147"/>
      <c r="I602" s="178"/>
      <c r="J602" s="178"/>
      <c r="K602" s="84">
        <f t="shared" ref="K602:AI602" si="218">K$555</f>
        <v>0</v>
      </c>
      <c r="L602" s="84">
        <f t="shared" si="218"/>
        <v>0</v>
      </c>
      <c r="M602" s="84">
        <f t="shared" si="218"/>
        <v>0</v>
      </c>
      <c r="N602" s="84">
        <f t="shared" si="218"/>
        <v>0</v>
      </c>
      <c r="O602" s="84">
        <f t="shared" si="218"/>
        <v>1</v>
      </c>
      <c r="P602" s="84">
        <f t="shared" si="218"/>
        <v>1</v>
      </c>
      <c r="Q602" s="84">
        <f t="shared" si="218"/>
        <v>1</v>
      </c>
      <c r="R602" s="84">
        <f t="shared" si="218"/>
        <v>1</v>
      </c>
      <c r="S602" s="84">
        <f t="shared" si="218"/>
        <v>1</v>
      </c>
      <c r="T602" s="84">
        <f t="shared" si="218"/>
        <v>1</v>
      </c>
      <c r="U602" s="84">
        <f t="shared" si="218"/>
        <v>1</v>
      </c>
      <c r="V602" s="84">
        <f t="shared" si="218"/>
        <v>1</v>
      </c>
      <c r="W602" s="84">
        <f t="shared" si="218"/>
        <v>1</v>
      </c>
      <c r="X602" s="84">
        <f t="shared" si="218"/>
        <v>1</v>
      </c>
      <c r="Y602" s="84">
        <f t="shared" si="218"/>
        <v>1</v>
      </c>
      <c r="Z602" s="84">
        <f t="shared" si="218"/>
        <v>1</v>
      </c>
      <c r="AA602" s="84">
        <f t="shared" si="218"/>
        <v>1</v>
      </c>
      <c r="AB602" s="84">
        <f t="shared" si="218"/>
        <v>1</v>
      </c>
      <c r="AC602" s="84">
        <f t="shared" si="218"/>
        <v>1</v>
      </c>
      <c r="AD602" s="84">
        <f t="shared" si="218"/>
        <v>1</v>
      </c>
      <c r="AE602" s="84">
        <f t="shared" si="218"/>
        <v>1</v>
      </c>
      <c r="AF602" s="84">
        <f t="shared" si="218"/>
        <v>1</v>
      </c>
      <c r="AG602" s="84">
        <f t="shared" si="218"/>
        <v>1</v>
      </c>
      <c r="AH602" s="84">
        <f t="shared" si="218"/>
        <v>1</v>
      </c>
      <c r="AI602" s="84">
        <f t="shared" si="218"/>
        <v>1</v>
      </c>
    </row>
    <row r="603" spans="1:35" s="84" customFormat="1" x14ac:dyDescent="0.35">
      <c r="A603" s="4"/>
      <c r="B603" s="4"/>
      <c r="C603" s="80"/>
      <c r="D603" s="81"/>
      <c r="E603" s="154" t="str">
        <f>Inputs!E$183</f>
        <v>Royalty rate band 5 (sliding scale) (incentive)</v>
      </c>
      <c r="F603" s="154" t="str">
        <f>Inputs!F$183</f>
        <v>%</v>
      </c>
      <c r="G603" s="206">
        <f>Inputs!G$183</f>
        <v>0.05</v>
      </c>
      <c r="H603" s="147"/>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c r="AH603" s="178"/>
      <c r="AI603" s="178"/>
    </row>
    <row r="604" spans="1:35" s="84" customFormat="1" x14ac:dyDescent="0.35">
      <c r="A604" s="4"/>
      <c r="B604" s="4"/>
      <c r="C604" s="80"/>
      <c r="D604" s="81"/>
      <c r="E604" s="84" t="str">
        <f>E$57</f>
        <v>Gold recovered (original)</v>
      </c>
      <c r="F604" s="84" t="str">
        <f>F$57</f>
        <v>Moz</v>
      </c>
      <c r="G604" s="147"/>
      <c r="H604" s="147"/>
      <c r="I604" s="207">
        <f>I$57</f>
        <v>1.8857880343073985</v>
      </c>
      <c r="J604" s="207"/>
      <c r="K604" s="207">
        <f t="shared" ref="K604:AI604" si="219">K$57</f>
        <v>0</v>
      </c>
      <c r="L604" s="207">
        <f t="shared" si="219"/>
        <v>0</v>
      </c>
      <c r="M604" s="207">
        <f t="shared" si="219"/>
        <v>7.8679407305882812E-2</v>
      </c>
      <c r="N604" s="207">
        <f t="shared" si="219"/>
        <v>0.10490587640784375</v>
      </c>
      <c r="O604" s="207">
        <f t="shared" si="219"/>
        <v>0.10490587640784375</v>
      </c>
      <c r="P604" s="207">
        <f t="shared" si="219"/>
        <v>0.10490587640784375</v>
      </c>
      <c r="Q604" s="207">
        <f t="shared" si="219"/>
        <v>0.10490587640784375</v>
      </c>
      <c r="R604" s="207">
        <f t="shared" si="219"/>
        <v>0.10490587640784375</v>
      </c>
      <c r="S604" s="207">
        <f t="shared" si="219"/>
        <v>0.10490587640784375</v>
      </c>
      <c r="T604" s="207">
        <f t="shared" si="219"/>
        <v>0.10490587640784375</v>
      </c>
      <c r="U604" s="207">
        <f t="shared" si="219"/>
        <v>0.10490587640784375</v>
      </c>
      <c r="V604" s="207">
        <f t="shared" si="219"/>
        <v>0.10490587640784375</v>
      </c>
      <c r="W604" s="207">
        <f t="shared" si="219"/>
        <v>0.10490587640784375</v>
      </c>
      <c r="X604" s="207">
        <f t="shared" si="219"/>
        <v>0.10490587640784375</v>
      </c>
      <c r="Y604" s="207">
        <f t="shared" si="219"/>
        <v>0.10490587640784375</v>
      </c>
      <c r="Z604" s="207">
        <f t="shared" si="219"/>
        <v>0.10490587640784375</v>
      </c>
      <c r="AA604" s="207">
        <f t="shared" si="219"/>
        <v>0.10490587640784375</v>
      </c>
      <c r="AB604" s="207">
        <f t="shared" si="219"/>
        <v>0.10490587640784375</v>
      </c>
      <c r="AC604" s="207">
        <f t="shared" si="219"/>
        <v>0.10490587640784375</v>
      </c>
      <c r="AD604" s="207">
        <f t="shared" si="219"/>
        <v>0.10490587640784375</v>
      </c>
      <c r="AE604" s="207">
        <f t="shared" si="219"/>
        <v>2.3708728068172594E-2</v>
      </c>
      <c r="AF604" s="207">
        <f t="shared" si="219"/>
        <v>0</v>
      </c>
      <c r="AG604" s="207">
        <f t="shared" si="219"/>
        <v>0</v>
      </c>
      <c r="AH604" s="207">
        <f t="shared" si="219"/>
        <v>0</v>
      </c>
      <c r="AI604" s="207">
        <f t="shared" si="219"/>
        <v>0</v>
      </c>
    </row>
    <row r="605" spans="1:35" s="84" customFormat="1" x14ac:dyDescent="0.35">
      <c r="A605" s="4"/>
      <c r="B605" s="4"/>
      <c r="C605" s="80"/>
      <c r="D605" s="81"/>
      <c r="E605" s="84" t="s">
        <v>857</v>
      </c>
      <c r="F605" s="84" t="s">
        <v>641</v>
      </c>
      <c r="G605" s="147"/>
      <c r="H605" s="147"/>
      <c r="I605" s="178">
        <f>SUM(K605:AI605)</f>
        <v>15.541806319759903</v>
      </c>
      <c r="J605" s="178"/>
      <c r="K605" s="178">
        <f>MIN(K600-K599,K601-K599)*K602*$G603*K604</f>
        <v>0</v>
      </c>
      <c r="L605" s="178">
        <f t="shared" ref="L605:AI605" si="220">MIN(L600-L599,L601-L599)*L602*$G603*L604</f>
        <v>0</v>
      </c>
      <c r="M605" s="178">
        <f t="shared" si="220"/>
        <v>0</v>
      </c>
      <c r="N605" s="178">
        <f t="shared" si="220"/>
        <v>0</v>
      </c>
      <c r="O605" s="178">
        <f t="shared" si="220"/>
        <v>0.11465052032384265</v>
      </c>
      <c r="P605" s="178">
        <f t="shared" si="220"/>
        <v>0.2480758762401242</v>
      </c>
      <c r="Q605" s="178">
        <f t="shared" si="220"/>
        <v>0.38416973927473191</v>
      </c>
      <c r="R605" s="178">
        <f t="shared" si="220"/>
        <v>0.52298547957002983</v>
      </c>
      <c r="S605" s="178">
        <f t="shared" si="220"/>
        <v>0.66457753467123515</v>
      </c>
      <c r="T605" s="178">
        <f t="shared" si="220"/>
        <v>0.8090014308744643</v>
      </c>
      <c r="U605" s="178">
        <f t="shared" si="220"/>
        <v>0.956313805001759</v>
      </c>
      <c r="V605" s="178">
        <f t="shared" si="220"/>
        <v>1.1065724266115979</v>
      </c>
      <c r="W605" s="178">
        <f t="shared" si="220"/>
        <v>1.2598362206536358</v>
      </c>
      <c r="X605" s="178">
        <f t="shared" si="220"/>
        <v>1.3113234550980468</v>
      </c>
      <c r="Y605" s="178">
        <f t="shared" si="220"/>
        <v>1.3113234550980468</v>
      </c>
      <c r="Z605" s="178">
        <f t="shared" si="220"/>
        <v>1.3113234550980468</v>
      </c>
      <c r="AA605" s="178">
        <f t="shared" si="220"/>
        <v>1.3113234550980468</v>
      </c>
      <c r="AB605" s="178">
        <f t="shared" si="220"/>
        <v>1.3113234550980468</v>
      </c>
      <c r="AC605" s="178">
        <f t="shared" si="220"/>
        <v>1.3113234550980468</v>
      </c>
      <c r="AD605" s="178">
        <f t="shared" si="220"/>
        <v>1.3113234550980468</v>
      </c>
      <c r="AE605" s="178">
        <f t="shared" si="220"/>
        <v>0.29635910085215744</v>
      </c>
      <c r="AF605" s="178">
        <f t="shared" si="220"/>
        <v>0</v>
      </c>
      <c r="AG605" s="178">
        <f t="shared" si="220"/>
        <v>0</v>
      </c>
      <c r="AH605" s="178">
        <f t="shared" si="220"/>
        <v>0</v>
      </c>
      <c r="AI605" s="178">
        <f t="shared" si="220"/>
        <v>0</v>
      </c>
    </row>
    <row r="606" spans="1:35" s="84" customFormat="1" x14ac:dyDescent="0.35">
      <c r="A606" s="4"/>
      <c r="B606" s="4"/>
      <c r="C606" s="80"/>
      <c r="D606" s="81"/>
      <c r="G606" s="147"/>
      <c r="H606" s="147"/>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c r="AH606" s="178"/>
      <c r="AI606" s="178"/>
    </row>
    <row r="607" spans="1:35" s="84" customFormat="1" x14ac:dyDescent="0.35">
      <c r="A607" s="4"/>
      <c r="B607" s="4"/>
      <c r="C607" s="80"/>
      <c r="D607" s="81" t="s">
        <v>694</v>
      </c>
      <c r="G607" s="147"/>
      <c r="H607" s="147"/>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c r="AH607" s="178"/>
      <c r="AI607" s="178"/>
    </row>
    <row r="608" spans="1:35" s="84" customFormat="1" x14ac:dyDescent="0.35">
      <c r="A608" s="4"/>
      <c r="B608" s="4"/>
      <c r="C608" s="80"/>
      <c r="D608" s="81"/>
      <c r="E608" s="84" t="str">
        <f>E$533</f>
        <v>Royalty band 5 upper threshold in nominal terms (incentive)</v>
      </c>
      <c r="F608" s="84" t="str">
        <f>F$527</f>
        <v>$/oz, nominal</v>
      </c>
      <c r="G608" s="147"/>
      <c r="H608" s="147"/>
      <c r="I608" s="178"/>
      <c r="J608" s="178"/>
      <c r="K608" s="147">
        <f t="shared" ref="K608:AI608" si="221">K$527</f>
        <v>1250</v>
      </c>
      <c r="L608" s="147">
        <f t="shared" si="221"/>
        <v>1250</v>
      </c>
      <c r="M608" s="147">
        <f t="shared" si="221"/>
        <v>1250</v>
      </c>
      <c r="N608" s="147">
        <f t="shared" si="221"/>
        <v>1250</v>
      </c>
      <c r="O608" s="147">
        <f t="shared" si="221"/>
        <v>1250</v>
      </c>
      <c r="P608" s="147">
        <f t="shared" si="221"/>
        <v>1250</v>
      </c>
      <c r="Q608" s="147">
        <f t="shared" si="221"/>
        <v>1250</v>
      </c>
      <c r="R608" s="147">
        <f t="shared" si="221"/>
        <v>1250</v>
      </c>
      <c r="S608" s="147">
        <f t="shared" si="221"/>
        <v>1250</v>
      </c>
      <c r="T608" s="147">
        <f t="shared" si="221"/>
        <v>1250</v>
      </c>
      <c r="U608" s="147">
        <f t="shared" si="221"/>
        <v>1250</v>
      </c>
      <c r="V608" s="147">
        <f t="shared" si="221"/>
        <v>1250</v>
      </c>
      <c r="W608" s="147">
        <f t="shared" si="221"/>
        <v>1250</v>
      </c>
      <c r="X608" s="147">
        <f t="shared" si="221"/>
        <v>1250</v>
      </c>
      <c r="Y608" s="147">
        <f t="shared" si="221"/>
        <v>1250</v>
      </c>
      <c r="Z608" s="147">
        <f t="shared" si="221"/>
        <v>1250</v>
      </c>
      <c r="AA608" s="147">
        <f t="shared" si="221"/>
        <v>1250</v>
      </c>
      <c r="AB608" s="147">
        <f t="shared" si="221"/>
        <v>1250</v>
      </c>
      <c r="AC608" s="147">
        <f t="shared" si="221"/>
        <v>1250</v>
      </c>
      <c r="AD608" s="147">
        <f t="shared" si="221"/>
        <v>1250</v>
      </c>
      <c r="AE608" s="147">
        <f t="shared" si="221"/>
        <v>1250</v>
      </c>
      <c r="AF608" s="147">
        <f t="shared" si="221"/>
        <v>1250</v>
      </c>
      <c r="AG608" s="147">
        <f t="shared" si="221"/>
        <v>1250</v>
      </c>
      <c r="AH608" s="147">
        <f t="shared" si="221"/>
        <v>1250</v>
      </c>
      <c r="AI608" s="147">
        <f t="shared" si="221"/>
        <v>1250</v>
      </c>
    </row>
    <row r="609" spans="1:35" s="84" customFormat="1" x14ac:dyDescent="0.35">
      <c r="A609" s="4"/>
      <c r="B609" s="4"/>
      <c r="C609" s="80"/>
      <c r="D609" s="81"/>
      <c r="E609" s="84" t="str">
        <f>E$489</f>
        <v>Selling price in nominal terms (original)</v>
      </c>
      <c r="F609" s="84" t="str">
        <f>F$489</f>
        <v>$/oz, nominal</v>
      </c>
      <c r="G609" s="147"/>
      <c r="H609" s="147"/>
      <c r="I609" s="178"/>
      <c r="J609" s="178"/>
      <c r="K609" s="147">
        <f t="shared" ref="K609:AI609" si="222">K$489</f>
        <v>1175</v>
      </c>
      <c r="L609" s="147">
        <f t="shared" si="222"/>
        <v>1198.5</v>
      </c>
      <c r="M609" s="147">
        <f t="shared" si="222"/>
        <v>1222.47</v>
      </c>
      <c r="N609" s="147">
        <f t="shared" si="222"/>
        <v>1246.9194</v>
      </c>
      <c r="O609" s="147">
        <f t="shared" si="222"/>
        <v>1271.857788</v>
      </c>
      <c r="P609" s="147">
        <f t="shared" si="222"/>
        <v>1297.29494376</v>
      </c>
      <c r="Q609" s="147">
        <f t="shared" si="222"/>
        <v>1323.2408426352001</v>
      </c>
      <c r="R609" s="147">
        <f t="shared" si="222"/>
        <v>1349.7056594879039</v>
      </c>
      <c r="S609" s="147">
        <f t="shared" si="222"/>
        <v>1376.6997726776619</v>
      </c>
      <c r="T609" s="147">
        <f t="shared" si="222"/>
        <v>1404.2337681312151</v>
      </c>
      <c r="U609" s="147">
        <f t="shared" si="222"/>
        <v>1432.3184434938396</v>
      </c>
      <c r="V609" s="147">
        <f t="shared" si="222"/>
        <v>1460.9648123637162</v>
      </c>
      <c r="W609" s="147">
        <f t="shared" si="222"/>
        <v>1490.1841086109907</v>
      </c>
      <c r="X609" s="147">
        <f t="shared" si="222"/>
        <v>1519.9877907832104</v>
      </c>
      <c r="Y609" s="147">
        <f t="shared" si="222"/>
        <v>1550.3875465988747</v>
      </c>
      <c r="Z609" s="147">
        <f t="shared" si="222"/>
        <v>1581.3952975308518</v>
      </c>
      <c r="AA609" s="147">
        <f t="shared" si="222"/>
        <v>1613.0232034814692</v>
      </c>
      <c r="AB609" s="147">
        <f t="shared" si="222"/>
        <v>1645.2836675510987</v>
      </c>
      <c r="AC609" s="147">
        <f t="shared" si="222"/>
        <v>1678.1893409021204</v>
      </c>
      <c r="AD609" s="147">
        <f t="shared" si="222"/>
        <v>1711.7531277201629</v>
      </c>
      <c r="AE609" s="147">
        <f t="shared" si="222"/>
        <v>1745.9881902745663</v>
      </c>
      <c r="AF609" s="147">
        <f t="shared" si="222"/>
        <v>1780.9079540800574</v>
      </c>
      <c r="AG609" s="147">
        <f t="shared" si="222"/>
        <v>1816.5261131616587</v>
      </c>
      <c r="AH609" s="147">
        <f t="shared" si="222"/>
        <v>1852.8566354248915</v>
      </c>
      <c r="AI609" s="147">
        <f t="shared" si="222"/>
        <v>1889.9137681333893</v>
      </c>
    </row>
    <row r="610" spans="1:35" s="84" customFormat="1" x14ac:dyDescent="0.35">
      <c r="A610" s="4"/>
      <c r="B610" s="4"/>
      <c r="C610" s="80"/>
      <c r="D610" s="81"/>
      <c r="E610" s="84" t="str">
        <f>E$560</f>
        <v>Royalty band 6 sliding-scale slice flag (incentive)</v>
      </c>
      <c r="F610" s="84" t="str">
        <f>F$560</f>
        <v>flag</v>
      </c>
      <c r="G610" s="147"/>
      <c r="H610" s="147"/>
      <c r="I610" s="178"/>
      <c r="J610" s="178"/>
      <c r="K610" s="84">
        <f t="shared" ref="K610:AI610" si="223">K$560</f>
        <v>0</v>
      </c>
      <c r="L610" s="84">
        <f t="shared" si="223"/>
        <v>0</v>
      </c>
      <c r="M610" s="84">
        <f t="shared" si="223"/>
        <v>0</v>
      </c>
      <c r="N610" s="84">
        <f t="shared" si="223"/>
        <v>0</v>
      </c>
      <c r="O610" s="84">
        <f t="shared" si="223"/>
        <v>0</v>
      </c>
      <c r="P610" s="84">
        <f t="shared" si="223"/>
        <v>0</v>
      </c>
      <c r="Q610" s="84">
        <f t="shared" si="223"/>
        <v>0</v>
      </c>
      <c r="R610" s="84">
        <f t="shared" si="223"/>
        <v>0</v>
      </c>
      <c r="S610" s="84">
        <f t="shared" si="223"/>
        <v>0</v>
      </c>
      <c r="T610" s="84">
        <f t="shared" si="223"/>
        <v>0</v>
      </c>
      <c r="U610" s="84">
        <f t="shared" si="223"/>
        <v>0</v>
      </c>
      <c r="V610" s="84">
        <f t="shared" si="223"/>
        <v>0</v>
      </c>
      <c r="W610" s="84">
        <f t="shared" si="223"/>
        <v>0</v>
      </c>
      <c r="X610" s="84">
        <f t="shared" si="223"/>
        <v>1</v>
      </c>
      <c r="Y610" s="84">
        <f t="shared" si="223"/>
        <v>1</v>
      </c>
      <c r="Z610" s="84">
        <f t="shared" si="223"/>
        <v>1</v>
      </c>
      <c r="AA610" s="84">
        <f t="shared" si="223"/>
        <v>1</v>
      </c>
      <c r="AB610" s="84">
        <f t="shared" si="223"/>
        <v>1</v>
      </c>
      <c r="AC610" s="84">
        <f t="shared" si="223"/>
        <v>1</v>
      </c>
      <c r="AD610" s="84">
        <f t="shared" si="223"/>
        <v>1</v>
      </c>
      <c r="AE610" s="84">
        <f t="shared" si="223"/>
        <v>1</v>
      </c>
      <c r="AF610" s="84">
        <f t="shared" si="223"/>
        <v>1</v>
      </c>
      <c r="AG610" s="84">
        <f t="shared" si="223"/>
        <v>1</v>
      </c>
      <c r="AH610" s="84">
        <f t="shared" si="223"/>
        <v>1</v>
      </c>
      <c r="AI610" s="84">
        <f t="shared" si="223"/>
        <v>1</v>
      </c>
    </row>
    <row r="611" spans="1:35" s="84" customFormat="1" x14ac:dyDescent="0.35">
      <c r="A611" s="4"/>
      <c r="B611" s="4"/>
      <c r="C611" s="80"/>
      <c r="D611" s="81"/>
      <c r="E611" s="154" t="str">
        <f>Inputs!E$184</f>
        <v>Royalty rate band 6 (sliding scale) (incentive)</v>
      </c>
      <c r="F611" s="154" t="str">
        <f>Inputs!F$184</f>
        <v>%</v>
      </c>
      <c r="G611" s="206">
        <f>Inputs!G$184</f>
        <v>0.06</v>
      </c>
      <c r="H611" s="147"/>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c r="AH611" s="178"/>
      <c r="AI611" s="178"/>
    </row>
    <row r="612" spans="1:35" s="84" customFormat="1" x14ac:dyDescent="0.35">
      <c r="A612" s="4"/>
      <c r="B612" s="4"/>
      <c r="C612" s="80"/>
      <c r="D612" s="81"/>
      <c r="E612" s="84" t="str">
        <f>E$57</f>
        <v>Gold recovered (original)</v>
      </c>
      <c r="F612" s="84" t="str">
        <f>F$57</f>
        <v>Moz</v>
      </c>
      <c r="G612" s="147"/>
      <c r="H612" s="147"/>
      <c r="I612" s="207">
        <f>I$57</f>
        <v>1.8857880343073985</v>
      </c>
      <c r="J612" s="207"/>
      <c r="K612" s="207">
        <f t="shared" ref="K612:AI612" si="224">K$57</f>
        <v>0</v>
      </c>
      <c r="L612" s="207">
        <f t="shared" si="224"/>
        <v>0</v>
      </c>
      <c r="M612" s="207">
        <f t="shared" si="224"/>
        <v>7.8679407305882812E-2</v>
      </c>
      <c r="N612" s="207">
        <f t="shared" si="224"/>
        <v>0.10490587640784375</v>
      </c>
      <c r="O612" s="207">
        <f t="shared" si="224"/>
        <v>0.10490587640784375</v>
      </c>
      <c r="P612" s="207">
        <f t="shared" si="224"/>
        <v>0.10490587640784375</v>
      </c>
      <c r="Q612" s="207">
        <f t="shared" si="224"/>
        <v>0.10490587640784375</v>
      </c>
      <c r="R612" s="207">
        <f t="shared" si="224"/>
        <v>0.10490587640784375</v>
      </c>
      <c r="S612" s="207">
        <f t="shared" si="224"/>
        <v>0.10490587640784375</v>
      </c>
      <c r="T612" s="207">
        <f t="shared" si="224"/>
        <v>0.10490587640784375</v>
      </c>
      <c r="U612" s="207">
        <f t="shared" si="224"/>
        <v>0.10490587640784375</v>
      </c>
      <c r="V612" s="207">
        <f t="shared" si="224"/>
        <v>0.10490587640784375</v>
      </c>
      <c r="W612" s="207">
        <f t="shared" si="224"/>
        <v>0.10490587640784375</v>
      </c>
      <c r="X612" s="207">
        <f t="shared" si="224"/>
        <v>0.10490587640784375</v>
      </c>
      <c r="Y612" s="207">
        <f t="shared" si="224"/>
        <v>0.10490587640784375</v>
      </c>
      <c r="Z612" s="207">
        <f t="shared" si="224"/>
        <v>0.10490587640784375</v>
      </c>
      <c r="AA612" s="207">
        <f t="shared" si="224"/>
        <v>0.10490587640784375</v>
      </c>
      <c r="AB612" s="207">
        <f t="shared" si="224"/>
        <v>0.10490587640784375</v>
      </c>
      <c r="AC612" s="207">
        <f t="shared" si="224"/>
        <v>0.10490587640784375</v>
      </c>
      <c r="AD612" s="207">
        <f t="shared" si="224"/>
        <v>0.10490587640784375</v>
      </c>
      <c r="AE612" s="207">
        <f t="shared" si="224"/>
        <v>2.3708728068172594E-2</v>
      </c>
      <c r="AF612" s="207">
        <f t="shared" si="224"/>
        <v>0</v>
      </c>
      <c r="AG612" s="207">
        <f t="shared" si="224"/>
        <v>0</v>
      </c>
      <c r="AH612" s="207">
        <f t="shared" si="224"/>
        <v>0</v>
      </c>
      <c r="AI612" s="207">
        <f t="shared" si="224"/>
        <v>0</v>
      </c>
    </row>
    <row r="613" spans="1:35" s="84" customFormat="1" x14ac:dyDescent="0.35">
      <c r="A613" s="4"/>
      <c r="B613" s="4"/>
      <c r="C613" s="80"/>
      <c r="D613" s="81"/>
      <c r="E613" s="84" t="s">
        <v>858</v>
      </c>
      <c r="F613" s="84" t="s">
        <v>641</v>
      </c>
      <c r="G613" s="147"/>
      <c r="H613" s="147"/>
      <c r="I613" s="178">
        <f>SUM(K613:AI613)</f>
        <v>16.756279765067156</v>
      </c>
      <c r="J613" s="178"/>
      <c r="K613" s="178">
        <f>(K609-K608)*K610*$G611*K612</f>
        <v>0</v>
      </c>
      <c r="L613" s="178">
        <f t="shared" ref="L613:AI613" si="225">(L609-L608)*L610*$G611*L612</f>
        <v>0</v>
      </c>
      <c r="M613" s="178">
        <f t="shared" si="225"/>
        <v>0</v>
      </c>
      <c r="N613" s="178">
        <f t="shared" si="225"/>
        <v>0</v>
      </c>
      <c r="O613" s="178">
        <f t="shared" si="225"/>
        <v>0</v>
      </c>
      <c r="P613" s="178">
        <f t="shared" si="225"/>
        <v>0</v>
      </c>
      <c r="Q613" s="178">
        <f t="shared" si="225"/>
        <v>0</v>
      </c>
      <c r="R613" s="178">
        <f t="shared" si="225"/>
        <v>0</v>
      </c>
      <c r="S613" s="178">
        <f t="shared" si="225"/>
        <v>0</v>
      </c>
      <c r="T613" s="178">
        <f t="shared" si="225"/>
        <v>0</v>
      </c>
      <c r="U613" s="178">
        <f t="shared" si="225"/>
        <v>0</v>
      </c>
      <c r="V613" s="178">
        <f t="shared" si="225"/>
        <v>0</v>
      </c>
      <c r="W613" s="178">
        <f t="shared" si="225"/>
        <v>0</v>
      </c>
      <c r="X613" s="178">
        <f t="shared" si="225"/>
        <v>1.6993983486918145</v>
      </c>
      <c r="Y613" s="178">
        <f t="shared" si="225"/>
        <v>1.890745130277417</v>
      </c>
      <c r="Z613" s="178">
        <f t="shared" si="225"/>
        <v>2.085918847494729</v>
      </c>
      <c r="AA613" s="178">
        <f t="shared" si="225"/>
        <v>2.284996039056391</v>
      </c>
      <c r="AB613" s="178">
        <f t="shared" si="225"/>
        <v>2.4880547744492851</v>
      </c>
      <c r="AC613" s="178">
        <f t="shared" si="225"/>
        <v>2.6951746845500351</v>
      </c>
      <c r="AD613" s="178">
        <f t="shared" si="225"/>
        <v>2.9064369928528015</v>
      </c>
      <c r="AE613" s="178">
        <f t="shared" si="225"/>
        <v>0.7055549476946843</v>
      </c>
      <c r="AF613" s="178">
        <f t="shared" si="225"/>
        <v>0</v>
      </c>
      <c r="AG613" s="178">
        <f t="shared" si="225"/>
        <v>0</v>
      </c>
      <c r="AH613" s="178">
        <f t="shared" si="225"/>
        <v>0</v>
      </c>
      <c r="AI613" s="178">
        <f t="shared" si="225"/>
        <v>0</v>
      </c>
    </row>
    <row r="614" spans="1:35" s="84" customFormat="1" x14ac:dyDescent="0.35">
      <c r="A614" s="4"/>
      <c r="B614" s="4"/>
      <c r="C614" s="80"/>
      <c r="D614" s="81"/>
      <c r="G614" s="147"/>
      <c r="H614" s="147"/>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c r="AH614" s="178"/>
      <c r="AI614" s="178"/>
    </row>
    <row r="615" spans="1:35" s="84" customFormat="1" x14ac:dyDescent="0.35">
      <c r="A615" s="4"/>
      <c r="B615" s="4"/>
      <c r="C615" s="80"/>
      <c r="D615" s="81" t="s">
        <v>338</v>
      </c>
      <c r="G615" s="147"/>
      <c r="H615" s="147"/>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c r="AH615" s="178"/>
      <c r="AI615" s="178"/>
    </row>
    <row r="616" spans="1:35" s="84" customFormat="1" x14ac:dyDescent="0.35">
      <c r="A616" s="4"/>
      <c r="B616" s="4"/>
      <c r="C616" s="80"/>
      <c r="D616" s="81"/>
      <c r="E616" s="84" t="str">
        <f>E$569</f>
        <v>Royalty paid at band 1 in nominal terms (sliding-scale slice) (incentive)</v>
      </c>
      <c r="F616" s="84" t="str">
        <f>F$569</f>
        <v>M$, nominal</v>
      </c>
      <c r="G616" s="147"/>
      <c r="H616" s="147"/>
      <c r="I616" s="178">
        <f>I$569</f>
        <v>9.4289401715370005</v>
      </c>
      <c r="J616" s="178"/>
      <c r="K616" s="178">
        <f t="shared" ref="K616:AI616" si="226">K$569</f>
        <v>0</v>
      </c>
      <c r="L616" s="178">
        <f t="shared" si="226"/>
        <v>0</v>
      </c>
      <c r="M616" s="178">
        <f t="shared" si="226"/>
        <v>0.39339703652941405</v>
      </c>
      <c r="N616" s="178">
        <f t="shared" si="226"/>
        <v>0.52452938203921873</v>
      </c>
      <c r="O616" s="178">
        <f t="shared" si="226"/>
        <v>0.52452938203921873</v>
      </c>
      <c r="P616" s="178">
        <f t="shared" si="226"/>
        <v>0.52452938203921873</v>
      </c>
      <c r="Q616" s="178">
        <f t="shared" si="226"/>
        <v>0.52452938203921873</v>
      </c>
      <c r="R616" s="178">
        <f t="shared" si="226"/>
        <v>0.52452938203921873</v>
      </c>
      <c r="S616" s="178">
        <f t="shared" si="226"/>
        <v>0.52452938203921873</v>
      </c>
      <c r="T616" s="178">
        <f t="shared" si="226"/>
        <v>0.52452938203921873</v>
      </c>
      <c r="U616" s="178">
        <f t="shared" si="226"/>
        <v>0.52452938203921873</v>
      </c>
      <c r="V616" s="178">
        <f t="shared" si="226"/>
        <v>0.52452938203921873</v>
      </c>
      <c r="W616" s="178">
        <f t="shared" si="226"/>
        <v>0.52452938203921873</v>
      </c>
      <c r="X616" s="178">
        <f t="shared" si="226"/>
        <v>0.52452938203921873</v>
      </c>
      <c r="Y616" s="178">
        <f t="shared" si="226"/>
        <v>0.52452938203921873</v>
      </c>
      <c r="Z616" s="178">
        <f t="shared" si="226"/>
        <v>0.52452938203921873</v>
      </c>
      <c r="AA616" s="178">
        <f t="shared" si="226"/>
        <v>0.52452938203921873</v>
      </c>
      <c r="AB616" s="178">
        <f t="shared" si="226"/>
        <v>0.52452938203921873</v>
      </c>
      <c r="AC616" s="178">
        <f t="shared" si="226"/>
        <v>0.52452938203921873</v>
      </c>
      <c r="AD616" s="178">
        <f t="shared" si="226"/>
        <v>0.52452938203921873</v>
      </c>
      <c r="AE616" s="178">
        <f t="shared" si="226"/>
        <v>0.11854364034086297</v>
      </c>
      <c r="AF616" s="178">
        <f t="shared" si="226"/>
        <v>0</v>
      </c>
      <c r="AG616" s="178">
        <f t="shared" si="226"/>
        <v>0</v>
      </c>
      <c r="AH616" s="178">
        <f t="shared" si="226"/>
        <v>0</v>
      </c>
      <c r="AI616" s="178">
        <f t="shared" si="226"/>
        <v>0</v>
      </c>
    </row>
    <row r="617" spans="1:35" s="84" customFormat="1" x14ac:dyDescent="0.35">
      <c r="A617" s="4"/>
      <c r="B617" s="4"/>
      <c r="C617" s="80"/>
      <c r="D617" s="81"/>
      <c r="E617" s="84" t="str">
        <f>E$578</f>
        <v>Royalty paid at band 2 in nominal terms (sliding-scale slice) (incentive)</v>
      </c>
      <c r="F617" s="84" t="str">
        <f>F$578</f>
        <v>M$, nominal</v>
      </c>
      <c r="G617" s="147"/>
      <c r="H617" s="147"/>
      <c r="I617" s="178">
        <f>I$578</f>
        <v>9.4289401715370005</v>
      </c>
      <c r="J617" s="178"/>
      <c r="K617" s="178">
        <f t="shared" ref="K617:AI617" si="227">K$578</f>
        <v>0</v>
      </c>
      <c r="L617" s="178">
        <f t="shared" si="227"/>
        <v>0</v>
      </c>
      <c r="M617" s="178">
        <f t="shared" si="227"/>
        <v>0.39339703652941405</v>
      </c>
      <c r="N617" s="178">
        <f t="shared" si="227"/>
        <v>0.52452938203921873</v>
      </c>
      <c r="O617" s="178">
        <f t="shared" si="227"/>
        <v>0.52452938203921873</v>
      </c>
      <c r="P617" s="178">
        <f t="shared" si="227"/>
        <v>0.52452938203921873</v>
      </c>
      <c r="Q617" s="178">
        <f t="shared" si="227"/>
        <v>0.52452938203921873</v>
      </c>
      <c r="R617" s="178">
        <f t="shared" si="227"/>
        <v>0.52452938203921873</v>
      </c>
      <c r="S617" s="178">
        <f t="shared" si="227"/>
        <v>0.52452938203921873</v>
      </c>
      <c r="T617" s="178">
        <f t="shared" si="227"/>
        <v>0.52452938203921873</v>
      </c>
      <c r="U617" s="178">
        <f t="shared" si="227"/>
        <v>0.52452938203921873</v>
      </c>
      <c r="V617" s="178">
        <f t="shared" si="227"/>
        <v>0.52452938203921873</v>
      </c>
      <c r="W617" s="178">
        <f t="shared" si="227"/>
        <v>0.52452938203921873</v>
      </c>
      <c r="X617" s="178">
        <f t="shared" si="227"/>
        <v>0.52452938203921873</v>
      </c>
      <c r="Y617" s="178">
        <f t="shared" si="227"/>
        <v>0.52452938203921873</v>
      </c>
      <c r="Z617" s="178">
        <f t="shared" si="227"/>
        <v>0.52452938203921873</v>
      </c>
      <c r="AA617" s="178">
        <f t="shared" si="227"/>
        <v>0.52452938203921873</v>
      </c>
      <c r="AB617" s="178">
        <f t="shared" si="227"/>
        <v>0.52452938203921873</v>
      </c>
      <c r="AC617" s="178">
        <f t="shared" si="227"/>
        <v>0.52452938203921873</v>
      </c>
      <c r="AD617" s="178">
        <f t="shared" si="227"/>
        <v>0.52452938203921873</v>
      </c>
      <c r="AE617" s="178">
        <f t="shared" si="227"/>
        <v>0.11854364034086297</v>
      </c>
      <c r="AF617" s="178">
        <f t="shared" si="227"/>
        <v>0</v>
      </c>
      <c r="AG617" s="178">
        <f t="shared" si="227"/>
        <v>0</v>
      </c>
      <c r="AH617" s="178">
        <f t="shared" si="227"/>
        <v>0</v>
      </c>
      <c r="AI617" s="178">
        <f t="shared" si="227"/>
        <v>0</v>
      </c>
    </row>
    <row r="618" spans="1:35" s="84" customFormat="1" x14ac:dyDescent="0.35">
      <c r="A618" s="4"/>
      <c r="B618" s="4"/>
      <c r="C618" s="80"/>
      <c r="D618" s="81"/>
      <c r="E618" s="84" t="str">
        <f>E$587</f>
        <v>Royalty paid at band 3 in nominal terms (sliding-scale slice) (incentive)</v>
      </c>
      <c r="F618" s="84" t="str">
        <f>F$587</f>
        <v>M$, nominal</v>
      </c>
      <c r="G618" s="147"/>
      <c r="H618" s="147"/>
      <c r="I618" s="178">
        <f>I$587</f>
        <v>14.143410257305497</v>
      </c>
      <c r="J618" s="178"/>
      <c r="K618" s="178">
        <f t="shared" ref="K618:AI618" si="228">K$587</f>
        <v>0</v>
      </c>
      <c r="L618" s="178">
        <f t="shared" si="228"/>
        <v>0</v>
      </c>
      <c r="M618" s="178">
        <f t="shared" si="228"/>
        <v>0.59009555479412112</v>
      </c>
      <c r="N618" s="178">
        <f t="shared" si="228"/>
        <v>0.7867940730588282</v>
      </c>
      <c r="O618" s="178">
        <f t="shared" si="228"/>
        <v>0.7867940730588282</v>
      </c>
      <c r="P618" s="178">
        <f t="shared" si="228"/>
        <v>0.7867940730588282</v>
      </c>
      <c r="Q618" s="178">
        <f t="shared" si="228"/>
        <v>0.7867940730588282</v>
      </c>
      <c r="R618" s="178">
        <f t="shared" si="228"/>
        <v>0.7867940730588282</v>
      </c>
      <c r="S618" s="178">
        <f t="shared" si="228"/>
        <v>0.7867940730588282</v>
      </c>
      <c r="T618" s="178">
        <f t="shared" si="228"/>
        <v>0.7867940730588282</v>
      </c>
      <c r="U618" s="178">
        <f t="shared" si="228"/>
        <v>0.7867940730588282</v>
      </c>
      <c r="V618" s="178">
        <f t="shared" si="228"/>
        <v>0.7867940730588282</v>
      </c>
      <c r="W618" s="178">
        <f t="shared" si="228"/>
        <v>0.7867940730588282</v>
      </c>
      <c r="X618" s="178">
        <f t="shared" si="228"/>
        <v>0.7867940730588282</v>
      </c>
      <c r="Y618" s="178">
        <f t="shared" si="228"/>
        <v>0.7867940730588282</v>
      </c>
      <c r="Z618" s="178">
        <f t="shared" si="228"/>
        <v>0.7867940730588282</v>
      </c>
      <c r="AA618" s="178">
        <f t="shared" si="228"/>
        <v>0.7867940730588282</v>
      </c>
      <c r="AB618" s="178">
        <f t="shared" si="228"/>
        <v>0.7867940730588282</v>
      </c>
      <c r="AC618" s="178">
        <f t="shared" si="228"/>
        <v>0.7867940730588282</v>
      </c>
      <c r="AD618" s="178">
        <f t="shared" si="228"/>
        <v>0.7867940730588282</v>
      </c>
      <c r="AE618" s="178">
        <f t="shared" si="228"/>
        <v>0.17781546051129446</v>
      </c>
      <c r="AF618" s="178">
        <f t="shared" si="228"/>
        <v>0</v>
      </c>
      <c r="AG618" s="178">
        <f t="shared" si="228"/>
        <v>0</v>
      </c>
      <c r="AH618" s="178">
        <f t="shared" si="228"/>
        <v>0</v>
      </c>
      <c r="AI618" s="178">
        <f t="shared" si="228"/>
        <v>0</v>
      </c>
    </row>
    <row r="619" spans="1:35" s="84" customFormat="1" x14ac:dyDescent="0.35">
      <c r="A619" s="4"/>
      <c r="B619" s="4"/>
      <c r="C619" s="80"/>
      <c r="D619" s="81"/>
      <c r="E619" s="84" t="str">
        <f>E$596</f>
        <v>Royalty paid at band 4 in nominal terms (sliding-scale slice) (incentive)</v>
      </c>
      <c r="F619" s="84" t="str">
        <f>F$596</f>
        <v>M$, nominal</v>
      </c>
      <c r="G619" s="147"/>
      <c r="H619" s="147"/>
      <c r="I619" s="178">
        <f>I$596</f>
        <v>18.758311658034284</v>
      </c>
      <c r="J619" s="178"/>
      <c r="K619" s="178">
        <f t="shared" ref="K619:AI619" si="229">K$596</f>
        <v>0</v>
      </c>
      <c r="L619" s="178">
        <f t="shared" si="229"/>
        <v>0</v>
      </c>
      <c r="M619" s="178">
        <f t="shared" si="229"/>
        <v>0.70015230973359011</v>
      </c>
      <c r="N619" s="178">
        <f t="shared" si="229"/>
        <v>1.0361318423639574</v>
      </c>
      <c r="O619" s="178">
        <f t="shared" si="229"/>
        <v>1.0490587640784375</v>
      </c>
      <c r="P619" s="178">
        <f t="shared" si="229"/>
        <v>1.0490587640784375</v>
      </c>
      <c r="Q619" s="178">
        <f t="shared" si="229"/>
        <v>1.0490587640784375</v>
      </c>
      <c r="R619" s="178">
        <f t="shared" si="229"/>
        <v>1.0490587640784375</v>
      </c>
      <c r="S619" s="178">
        <f t="shared" si="229"/>
        <v>1.0490587640784375</v>
      </c>
      <c r="T619" s="178">
        <f t="shared" si="229"/>
        <v>1.0490587640784375</v>
      </c>
      <c r="U619" s="178">
        <f t="shared" si="229"/>
        <v>1.0490587640784375</v>
      </c>
      <c r="V619" s="178">
        <f t="shared" si="229"/>
        <v>1.0490587640784375</v>
      </c>
      <c r="W619" s="178">
        <f t="shared" si="229"/>
        <v>1.0490587640784375</v>
      </c>
      <c r="X619" s="178">
        <f t="shared" si="229"/>
        <v>1.0490587640784375</v>
      </c>
      <c r="Y619" s="178">
        <f t="shared" si="229"/>
        <v>1.0490587640784375</v>
      </c>
      <c r="Z619" s="178">
        <f t="shared" si="229"/>
        <v>1.0490587640784375</v>
      </c>
      <c r="AA619" s="178">
        <f t="shared" si="229"/>
        <v>1.0490587640784375</v>
      </c>
      <c r="AB619" s="178">
        <f t="shared" si="229"/>
        <v>1.0490587640784375</v>
      </c>
      <c r="AC619" s="178">
        <f t="shared" si="229"/>
        <v>1.0490587640784375</v>
      </c>
      <c r="AD619" s="178">
        <f t="shared" si="229"/>
        <v>1.0490587640784375</v>
      </c>
      <c r="AE619" s="178">
        <f t="shared" si="229"/>
        <v>0.23708728068172594</v>
      </c>
      <c r="AF619" s="178">
        <f t="shared" si="229"/>
        <v>0</v>
      </c>
      <c r="AG619" s="178">
        <f t="shared" si="229"/>
        <v>0</v>
      </c>
      <c r="AH619" s="178">
        <f t="shared" si="229"/>
        <v>0</v>
      </c>
      <c r="AI619" s="178">
        <f t="shared" si="229"/>
        <v>0</v>
      </c>
    </row>
    <row r="620" spans="1:35" s="84" customFormat="1" x14ac:dyDescent="0.35">
      <c r="A620" s="4"/>
      <c r="B620" s="4"/>
      <c r="C620" s="80"/>
      <c r="D620" s="81"/>
      <c r="E620" s="84" t="str">
        <f>E$605</f>
        <v>Royalty paid at band 5 in nominal terms (sliding-scale slice) (incentive)</v>
      </c>
      <c r="F620" s="84" t="str">
        <f>F$605</f>
        <v>M$, nominal</v>
      </c>
      <c r="G620" s="147"/>
      <c r="H620" s="147"/>
      <c r="I620" s="178">
        <f>I$605</f>
        <v>15.541806319759903</v>
      </c>
      <c r="J620" s="178"/>
      <c r="K620" s="178">
        <f t="shared" ref="K620:AI620" si="230">K$605</f>
        <v>0</v>
      </c>
      <c r="L620" s="178">
        <f t="shared" si="230"/>
        <v>0</v>
      </c>
      <c r="M620" s="178">
        <f t="shared" si="230"/>
        <v>0</v>
      </c>
      <c r="N620" s="178">
        <f t="shared" si="230"/>
        <v>0</v>
      </c>
      <c r="O620" s="178">
        <f t="shared" si="230"/>
        <v>0.11465052032384265</v>
      </c>
      <c r="P620" s="178">
        <f t="shared" si="230"/>
        <v>0.2480758762401242</v>
      </c>
      <c r="Q620" s="178">
        <f t="shared" si="230"/>
        <v>0.38416973927473191</v>
      </c>
      <c r="R620" s="178">
        <f t="shared" si="230"/>
        <v>0.52298547957002983</v>
      </c>
      <c r="S620" s="178">
        <f t="shared" si="230"/>
        <v>0.66457753467123515</v>
      </c>
      <c r="T620" s="178">
        <f t="shared" si="230"/>
        <v>0.8090014308744643</v>
      </c>
      <c r="U620" s="178">
        <f t="shared" si="230"/>
        <v>0.956313805001759</v>
      </c>
      <c r="V620" s="178">
        <f t="shared" si="230"/>
        <v>1.1065724266115979</v>
      </c>
      <c r="W620" s="178">
        <f t="shared" si="230"/>
        <v>1.2598362206536358</v>
      </c>
      <c r="X620" s="178">
        <f t="shared" si="230"/>
        <v>1.3113234550980468</v>
      </c>
      <c r="Y620" s="178">
        <f t="shared" si="230"/>
        <v>1.3113234550980468</v>
      </c>
      <c r="Z620" s="178">
        <f t="shared" si="230"/>
        <v>1.3113234550980468</v>
      </c>
      <c r="AA620" s="178">
        <f t="shared" si="230"/>
        <v>1.3113234550980468</v>
      </c>
      <c r="AB620" s="178">
        <f t="shared" si="230"/>
        <v>1.3113234550980468</v>
      </c>
      <c r="AC620" s="178">
        <f t="shared" si="230"/>
        <v>1.3113234550980468</v>
      </c>
      <c r="AD620" s="178">
        <f t="shared" si="230"/>
        <v>1.3113234550980468</v>
      </c>
      <c r="AE620" s="178">
        <f t="shared" si="230"/>
        <v>0.29635910085215744</v>
      </c>
      <c r="AF620" s="178">
        <f t="shared" si="230"/>
        <v>0</v>
      </c>
      <c r="AG620" s="178">
        <f t="shared" si="230"/>
        <v>0</v>
      </c>
      <c r="AH620" s="178">
        <f t="shared" si="230"/>
        <v>0</v>
      </c>
      <c r="AI620" s="178">
        <f t="shared" si="230"/>
        <v>0</v>
      </c>
    </row>
    <row r="621" spans="1:35" s="84" customFormat="1" x14ac:dyDescent="0.35">
      <c r="A621" s="4"/>
      <c r="B621" s="4"/>
      <c r="C621" s="80"/>
      <c r="D621" s="81"/>
      <c r="E621" s="84" t="str">
        <f>E$613</f>
        <v>Royalty paid at band 6 in nominal terms (sliding-scale slice) (incentive)</v>
      </c>
      <c r="F621" s="84" t="str">
        <f>F$613</f>
        <v>M$, nominal</v>
      </c>
      <c r="G621" s="147"/>
      <c r="H621" s="147"/>
      <c r="I621" s="178">
        <f>I$613</f>
        <v>16.756279765067156</v>
      </c>
      <c r="J621" s="178"/>
      <c r="K621" s="178">
        <f t="shared" ref="K621:AI621" si="231">K$613</f>
        <v>0</v>
      </c>
      <c r="L621" s="178">
        <f t="shared" si="231"/>
        <v>0</v>
      </c>
      <c r="M621" s="178">
        <f t="shared" si="231"/>
        <v>0</v>
      </c>
      <c r="N621" s="178">
        <f t="shared" si="231"/>
        <v>0</v>
      </c>
      <c r="O621" s="178">
        <f t="shared" si="231"/>
        <v>0</v>
      </c>
      <c r="P621" s="178">
        <f t="shared" si="231"/>
        <v>0</v>
      </c>
      <c r="Q621" s="178">
        <f t="shared" si="231"/>
        <v>0</v>
      </c>
      <c r="R621" s="178">
        <f t="shared" si="231"/>
        <v>0</v>
      </c>
      <c r="S621" s="178">
        <f t="shared" si="231"/>
        <v>0</v>
      </c>
      <c r="T621" s="178">
        <f t="shared" si="231"/>
        <v>0</v>
      </c>
      <c r="U621" s="178">
        <f t="shared" si="231"/>
        <v>0</v>
      </c>
      <c r="V621" s="178">
        <f t="shared" si="231"/>
        <v>0</v>
      </c>
      <c r="W621" s="178">
        <f t="shared" si="231"/>
        <v>0</v>
      </c>
      <c r="X621" s="178">
        <f t="shared" si="231"/>
        <v>1.6993983486918145</v>
      </c>
      <c r="Y621" s="178">
        <f t="shared" si="231"/>
        <v>1.890745130277417</v>
      </c>
      <c r="Z621" s="178">
        <f t="shared" si="231"/>
        <v>2.085918847494729</v>
      </c>
      <c r="AA621" s="178">
        <f t="shared" si="231"/>
        <v>2.284996039056391</v>
      </c>
      <c r="AB621" s="178">
        <f t="shared" si="231"/>
        <v>2.4880547744492851</v>
      </c>
      <c r="AC621" s="178">
        <f t="shared" si="231"/>
        <v>2.6951746845500351</v>
      </c>
      <c r="AD621" s="178">
        <f t="shared" si="231"/>
        <v>2.9064369928528015</v>
      </c>
      <c r="AE621" s="178">
        <f t="shared" si="231"/>
        <v>0.7055549476946843</v>
      </c>
      <c r="AF621" s="178">
        <f t="shared" si="231"/>
        <v>0</v>
      </c>
      <c r="AG621" s="178">
        <f t="shared" si="231"/>
        <v>0</v>
      </c>
      <c r="AH621" s="178">
        <f t="shared" si="231"/>
        <v>0</v>
      </c>
      <c r="AI621" s="178">
        <f t="shared" si="231"/>
        <v>0</v>
      </c>
    </row>
    <row r="622" spans="1:35" s="84" customFormat="1" x14ac:dyDescent="0.35">
      <c r="A622" s="4"/>
      <c r="B622" s="4"/>
      <c r="C622" s="80"/>
      <c r="D622" s="81"/>
      <c r="E622" s="84" t="s">
        <v>859</v>
      </c>
      <c r="F622" s="84" t="s">
        <v>641</v>
      </c>
      <c r="G622" s="147"/>
      <c r="H622" s="147"/>
      <c r="I622" s="178">
        <f>SUM(K622:AI622)</f>
        <v>84.057688343240827</v>
      </c>
      <c r="J622" s="178"/>
      <c r="K622" s="178">
        <f>SUM(K616:K621)</f>
        <v>0</v>
      </c>
      <c r="L622" s="178">
        <f t="shared" ref="L622:AI622" si="232">SUM(L616:L621)</f>
        <v>0</v>
      </c>
      <c r="M622" s="178">
        <f t="shared" si="232"/>
        <v>2.0770419375865394</v>
      </c>
      <c r="N622" s="178">
        <f t="shared" si="232"/>
        <v>2.8719846795012232</v>
      </c>
      <c r="O622" s="178">
        <f t="shared" si="232"/>
        <v>2.999562121539546</v>
      </c>
      <c r="P622" s="178">
        <f t="shared" si="232"/>
        <v>3.1329874774558273</v>
      </c>
      <c r="Q622" s="178">
        <f t="shared" si="232"/>
        <v>3.2690813404904353</v>
      </c>
      <c r="R622" s="178">
        <f t="shared" si="232"/>
        <v>3.4078970807857329</v>
      </c>
      <c r="S622" s="178">
        <f t="shared" si="232"/>
        <v>3.5494891358869385</v>
      </c>
      <c r="T622" s="178">
        <f t="shared" si="232"/>
        <v>3.6939130320901676</v>
      </c>
      <c r="U622" s="178">
        <f t="shared" si="232"/>
        <v>3.841225406217462</v>
      </c>
      <c r="V622" s="178">
        <f t="shared" si="232"/>
        <v>3.9914840278273012</v>
      </c>
      <c r="W622" s="178">
        <f t="shared" si="232"/>
        <v>4.1447478218693394</v>
      </c>
      <c r="X622" s="178">
        <f t="shared" si="232"/>
        <v>5.8956334050055643</v>
      </c>
      <c r="Y622" s="178">
        <f t="shared" si="232"/>
        <v>6.086980186591167</v>
      </c>
      <c r="Z622" s="178">
        <f t="shared" si="232"/>
        <v>6.2821539038084788</v>
      </c>
      <c r="AA622" s="178">
        <f t="shared" si="232"/>
        <v>6.4812310953701413</v>
      </c>
      <c r="AB622" s="178">
        <f t="shared" si="232"/>
        <v>6.684289830763035</v>
      </c>
      <c r="AC622" s="178">
        <f t="shared" si="232"/>
        <v>6.8914097408637849</v>
      </c>
      <c r="AD622" s="178">
        <f t="shared" si="232"/>
        <v>7.1026720491665518</v>
      </c>
      <c r="AE622" s="178">
        <f t="shared" si="232"/>
        <v>1.6539040704215879</v>
      </c>
      <c r="AF622" s="178">
        <f t="shared" si="232"/>
        <v>0</v>
      </c>
      <c r="AG622" s="178">
        <f t="shared" si="232"/>
        <v>0</v>
      </c>
      <c r="AH622" s="178">
        <f t="shared" si="232"/>
        <v>0</v>
      </c>
      <c r="AI622" s="178">
        <f t="shared" si="232"/>
        <v>0</v>
      </c>
    </row>
    <row r="623" spans="1:35" s="84" customFormat="1" x14ac:dyDescent="0.35">
      <c r="A623" s="4"/>
      <c r="B623" s="4"/>
      <c r="C623" s="80"/>
      <c r="D623" s="81"/>
      <c r="G623" s="147"/>
      <c r="H623" s="147"/>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c r="AH623" s="178"/>
      <c r="AI623" s="178"/>
    </row>
    <row r="624" spans="1:35" s="84" customFormat="1" x14ac:dyDescent="0.35">
      <c r="A624" s="4"/>
      <c r="B624" s="4"/>
      <c r="C624" s="80" t="s">
        <v>341</v>
      </c>
      <c r="D624" s="81"/>
      <c r="G624" s="147"/>
      <c r="H624" s="147"/>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c r="AH624" s="178"/>
      <c r="AI624" s="178"/>
    </row>
    <row r="625" spans="1:35" s="84" customFormat="1" x14ac:dyDescent="0.35">
      <c r="A625" s="4"/>
      <c r="B625" s="4"/>
      <c r="C625" s="80"/>
      <c r="D625" s="81"/>
      <c r="G625" s="147"/>
      <c r="H625" s="147"/>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c r="AH625" s="178"/>
      <c r="AI625" s="178"/>
    </row>
    <row r="626" spans="1:35" s="84" customFormat="1" x14ac:dyDescent="0.35">
      <c r="A626" s="4"/>
      <c r="B626" s="4"/>
      <c r="C626" s="80"/>
      <c r="D626" s="81" t="s">
        <v>423</v>
      </c>
      <c r="G626" s="147"/>
      <c r="H626" s="147"/>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c r="AH626" s="178"/>
      <c r="AI626" s="178"/>
    </row>
    <row r="627" spans="1:35" s="84" customFormat="1" x14ac:dyDescent="0.35">
      <c r="A627" s="4"/>
      <c r="B627" s="4"/>
      <c r="C627" s="80"/>
      <c r="D627" s="81"/>
      <c r="E627" s="84" t="str">
        <f>E$509</f>
        <v>Royalty band 1 upper threshold in nominal terms (incentive)</v>
      </c>
      <c r="F627" s="84" t="str">
        <f>F$509</f>
        <v>$/oz, nominal</v>
      </c>
      <c r="G627" s="147"/>
      <c r="H627" s="147"/>
      <c r="I627" s="178"/>
      <c r="J627" s="178"/>
      <c r="K627" s="147">
        <f t="shared" ref="K627:AI627" si="233">K$509</f>
        <v>500</v>
      </c>
      <c r="L627" s="147">
        <f t="shared" si="233"/>
        <v>500</v>
      </c>
      <c r="M627" s="147">
        <f t="shared" si="233"/>
        <v>500</v>
      </c>
      <c r="N627" s="147">
        <f t="shared" si="233"/>
        <v>500</v>
      </c>
      <c r="O627" s="147">
        <f t="shared" si="233"/>
        <v>500</v>
      </c>
      <c r="P627" s="147">
        <f t="shared" si="233"/>
        <v>500</v>
      </c>
      <c r="Q627" s="147">
        <f t="shared" si="233"/>
        <v>500</v>
      </c>
      <c r="R627" s="147">
        <f t="shared" si="233"/>
        <v>500</v>
      </c>
      <c r="S627" s="147">
        <f t="shared" si="233"/>
        <v>500</v>
      </c>
      <c r="T627" s="147">
        <f t="shared" si="233"/>
        <v>500</v>
      </c>
      <c r="U627" s="147">
        <f t="shared" si="233"/>
        <v>500</v>
      </c>
      <c r="V627" s="147">
        <f t="shared" si="233"/>
        <v>500</v>
      </c>
      <c r="W627" s="147">
        <f t="shared" si="233"/>
        <v>500</v>
      </c>
      <c r="X627" s="147">
        <f t="shared" si="233"/>
        <v>500</v>
      </c>
      <c r="Y627" s="147">
        <f t="shared" si="233"/>
        <v>500</v>
      </c>
      <c r="Z627" s="147">
        <f t="shared" si="233"/>
        <v>500</v>
      </c>
      <c r="AA627" s="147">
        <f t="shared" si="233"/>
        <v>500</v>
      </c>
      <c r="AB627" s="147">
        <f t="shared" si="233"/>
        <v>500</v>
      </c>
      <c r="AC627" s="147">
        <f t="shared" si="233"/>
        <v>500</v>
      </c>
      <c r="AD627" s="147">
        <f t="shared" si="233"/>
        <v>500</v>
      </c>
      <c r="AE627" s="147">
        <f t="shared" si="233"/>
        <v>500</v>
      </c>
      <c r="AF627" s="147">
        <f t="shared" si="233"/>
        <v>500</v>
      </c>
      <c r="AG627" s="147">
        <f t="shared" si="233"/>
        <v>500</v>
      </c>
      <c r="AH627" s="147">
        <f t="shared" si="233"/>
        <v>500</v>
      </c>
      <c r="AI627" s="147">
        <f t="shared" si="233"/>
        <v>500</v>
      </c>
    </row>
    <row r="628" spans="1:35" s="84" customFormat="1" x14ac:dyDescent="0.35">
      <c r="A628" s="4"/>
      <c r="B628" s="4"/>
      <c r="C628" s="80"/>
      <c r="D628" s="81"/>
      <c r="E628" s="84" t="str">
        <f>E$489</f>
        <v>Selling price in nominal terms (original)</v>
      </c>
      <c r="F628" s="84" t="str">
        <f>F$489</f>
        <v>$/oz, nominal</v>
      </c>
      <c r="G628" s="147"/>
      <c r="H628" s="147"/>
      <c r="I628" s="178"/>
      <c r="J628" s="178"/>
      <c r="K628" s="147">
        <f t="shared" ref="K628:AI628" si="234">K$489</f>
        <v>1175</v>
      </c>
      <c r="L628" s="147">
        <f t="shared" si="234"/>
        <v>1198.5</v>
      </c>
      <c r="M628" s="147">
        <f t="shared" si="234"/>
        <v>1222.47</v>
      </c>
      <c r="N628" s="147">
        <f t="shared" si="234"/>
        <v>1246.9194</v>
      </c>
      <c r="O628" s="147">
        <f t="shared" si="234"/>
        <v>1271.857788</v>
      </c>
      <c r="P628" s="147">
        <f t="shared" si="234"/>
        <v>1297.29494376</v>
      </c>
      <c r="Q628" s="147">
        <f t="shared" si="234"/>
        <v>1323.2408426352001</v>
      </c>
      <c r="R628" s="147">
        <f t="shared" si="234"/>
        <v>1349.7056594879039</v>
      </c>
      <c r="S628" s="147">
        <f t="shared" si="234"/>
        <v>1376.6997726776619</v>
      </c>
      <c r="T628" s="147">
        <f t="shared" si="234"/>
        <v>1404.2337681312151</v>
      </c>
      <c r="U628" s="147">
        <f t="shared" si="234"/>
        <v>1432.3184434938396</v>
      </c>
      <c r="V628" s="147">
        <f t="shared" si="234"/>
        <v>1460.9648123637162</v>
      </c>
      <c r="W628" s="147">
        <f t="shared" si="234"/>
        <v>1490.1841086109907</v>
      </c>
      <c r="X628" s="147">
        <f t="shared" si="234"/>
        <v>1519.9877907832104</v>
      </c>
      <c r="Y628" s="147">
        <f t="shared" si="234"/>
        <v>1550.3875465988747</v>
      </c>
      <c r="Z628" s="147">
        <f t="shared" si="234"/>
        <v>1581.3952975308518</v>
      </c>
      <c r="AA628" s="147">
        <f t="shared" si="234"/>
        <v>1613.0232034814692</v>
      </c>
      <c r="AB628" s="147">
        <f t="shared" si="234"/>
        <v>1645.2836675510987</v>
      </c>
      <c r="AC628" s="147">
        <f t="shared" si="234"/>
        <v>1678.1893409021204</v>
      </c>
      <c r="AD628" s="147">
        <f t="shared" si="234"/>
        <v>1711.7531277201629</v>
      </c>
      <c r="AE628" s="147">
        <f t="shared" si="234"/>
        <v>1745.9881902745663</v>
      </c>
      <c r="AF628" s="147">
        <f t="shared" si="234"/>
        <v>1780.9079540800574</v>
      </c>
      <c r="AG628" s="147">
        <f t="shared" si="234"/>
        <v>1816.5261131616587</v>
      </c>
      <c r="AH628" s="147">
        <f t="shared" si="234"/>
        <v>1852.8566354248915</v>
      </c>
      <c r="AI628" s="147">
        <f t="shared" si="234"/>
        <v>1889.9137681333893</v>
      </c>
    </row>
    <row r="629" spans="1:35" s="84" customFormat="1" x14ac:dyDescent="0.35">
      <c r="A629" s="4"/>
      <c r="B629" s="4"/>
      <c r="C629" s="80"/>
      <c r="D629" s="81"/>
      <c r="E629" s="84" t="s">
        <v>517</v>
      </c>
      <c r="F629" s="84" t="s">
        <v>43</v>
      </c>
      <c r="G629" s="147"/>
      <c r="H629" s="147"/>
      <c r="I629" s="178"/>
      <c r="J629" s="178"/>
      <c r="K629" s="147">
        <f>IF(K628&lt;=K627,1,0)</f>
        <v>0</v>
      </c>
      <c r="L629" s="147">
        <f t="shared" ref="L629:AI629" si="235">IF(L628&lt;=L627,1,0)</f>
        <v>0</v>
      </c>
      <c r="M629" s="147">
        <f t="shared" si="235"/>
        <v>0</v>
      </c>
      <c r="N629" s="147">
        <f t="shared" si="235"/>
        <v>0</v>
      </c>
      <c r="O629" s="147">
        <f t="shared" si="235"/>
        <v>0</v>
      </c>
      <c r="P629" s="147">
        <f t="shared" si="235"/>
        <v>0</v>
      </c>
      <c r="Q629" s="147">
        <f t="shared" si="235"/>
        <v>0</v>
      </c>
      <c r="R629" s="147">
        <f t="shared" si="235"/>
        <v>0</v>
      </c>
      <c r="S629" s="147">
        <f t="shared" si="235"/>
        <v>0</v>
      </c>
      <c r="T629" s="147">
        <f t="shared" si="235"/>
        <v>0</v>
      </c>
      <c r="U629" s="147">
        <f t="shared" si="235"/>
        <v>0</v>
      </c>
      <c r="V629" s="147">
        <f t="shared" si="235"/>
        <v>0</v>
      </c>
      <c r="W629" s="147">
        <f t="shared" si="235"/>
        <v>0</v>
      </c>
      <c r="X629" s="147">
        <f t="shared" si="235"/>
        <v>0</v>
      </c>
      <c r="Y629" s="147">
        <f t="shared" si="235"/>
        <v>0</v>
      </c>
      <c r="Z629" s="147">
        <f t="shared" si="235"/>
        <v>0</v>
      </c>
      <c r="AA629" s="147">
        <f t="shared" si="235"/>
        <v>0</v>
      </c>
      <c r="AB629" s="147">
        <f t="shared" si="235"/>
        <v>0</v>
      </c>
      <c r="AC629" s="147">
        <f t="shared" si="235"/>
        <v>0</v>
      </c>
      <c r="AD629" s="147">
        <f t="shared" si="235"/>
        <v>0</v>
      </c>
      <c r="AE629" s="147">
        <f t="shared" si="235"/>
        <v>0</v>
      </c>
      <c r="AF629" s="147">
        <f t="shared" si="235"/>
        <v>0</v>
      </c>
      <c r="AG629" s="147">
        <f t="shared" si="235"/>
        <v>0</v>
      </c>
      <c r="AH629" s="147">
        <f t="shared" si="235"/>
        <v>0</v>
      </c>
      <c r="AI629" s="147">
        <f t="shared" si="235"/>
        <v>0</v>
      </c>
    </row>
    <row r="630" spans="1:35" s="84" customFormat="1" x14ac:dyDescent="0.35">
      <c r="A630" s="4"/>
      <c r="B630" s="4"/>
      <c r="C630" s="80"/>
      <c r="D630" s="81"/>
      <c r="G630" s="147"/>
      <c r="H630" s="147"/>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c r="AH630" s="178"/>
      <c r="AI630" s="178"/>
    </row>
    <row r="631" spans="1:35" s="84" customFormat="1" x14ac:dyDescent="0.35">
      <c r="A631" s="4"/>
      <c r="B631" s="4"/>
      <c r="C631" s="80"/>
      <c r="D631" s="81" t="s">
        <v>424</v>
      </c>
      <c r="G631" s="147"/>
      <c r="H631" s="147"/>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c r="AH631" s="178"/>
      <c r="AI631" s="178"/>
    </row>
    <row r="632" spans="1:35" s="84" customFormat="1" x14ac:dyDescent="0.35">
      <c r="A632" s="4"/>
      <c r="B632" s="4"/>
      <c r="C632" s="80"/>
      <c r="D632" s="81"/>
      <c r="E632" s="84" t="str">
        <f>E$509</f>
        <v>Royalty band 1 upper threshold in nominal terms (incentive)</v>
      </c>
      <c r="F632" s="84" t="str">
        <f>F$509</f>
        <v>$/oz, nominal</v>
      </c>
      <c r="G632" s="147"/>
      <c r="H632" s="147"/>
      <c r="I632" s="178"/>
      <c r="J632" s="178"/>
      <c r="K632" s="147">
        <f t="shared" ref="K632:AI632" si="236">K$509</f>
        <v>500</v>
      </c>
      <c r="L632" s="147">
        <f t="shared" si="236"/>
        <v>500</v>
      </c>
      <c r="M632" s="147">
        <f t="shared" si="236"/>
        <v>500</v>
      </c>
      <c r="N632" s="147">
        <f t="shared" si="236"/>
        <v>500</v>
      </c>
      <c r="O632" s="147">
        <f t="shared" si="236"/>
        <v>500</v>
      </c>
      <c r="P632" s="147">
        <f t="shared" si="236"/>
        <v>500</v>
      </c>
      <c r="Q632" s="147">
        <f t="shared" si="236"/>
        <v>500</v>
      </c>
      <c r="R632" s="147">
        <f t="shared" si="236"/>
        <v>500</v>
      </c>
      <c r="S632" s="147">
        <f t="shared" si="236"/>
        <v>500</v>
      </c>
      <c r="T632" s="147">
        <f t="shared" si="236"/>
        <v>500</v>
      </c>
      <c r="U632" s="147">
        <f t="shared" si="236"/>
        <v>500</v>
      </c>
      <c r="V632" s="147">
        <f t="shared" si="236"/>
        <v>500</v>
      </c>
      <c r="W632" s="147">
        <f t="shared" si="236"/>
        <v>500</v>
      </c>
      <c r="X632" s="147">
        <f t="shared" si="236"/>
        <v>500</v>
      </c>
      <c r="Y632" s="147">
        <f t="shared" si="236"/>
        <v>500</v>
      </c>
      <c r="Z632" s="147">
        <f t="shared" si="236"/>
        <v>500</v>
      </c>
      <c r="AA632" s="147">
        <f t="shared" si="236"/>
        <v>500</v>
      </c>
      <c r="AB632" s="147">
        <f t="shared" si="236"/>
        <v>500</v>
      </c>
      <c r="AC632" s="147">
        <f t="shared" si="236"/>
        <v>500</v>
      </c>
      <c r="AD632" s="147">
        <f t="shared" si="236"/>
        <v>500</v>
      </c>
      <c r="AE632" s="147">
        <f t="shared" si="236"/>
        <v>500</v>
      </c>
      <c r="AF632" s="147">
        <f t="shared" si="236"/>
        <v>500</v>
      </c>
      <c r="AG632" s="147">
        <f t="shared" si="236"/>
        <v>500</v>
      </c>
      <c r="AH632" s="147">
        <f t="shared" si="236"/>
        <v>500</v>
      </c>
      <c r="AI632" s="147">
        <f t="shared" si="236"/>
        <v>500</v>
      </c>
    </row>
    <row r="633" spans="1:35" s="84" customFormat="1" x14ac:dyDescent="0.35">
      <c r="A633" s="4"/>
      <c r="B633" s="4"/>
      <c r="C633" s="80"/>
      <c r="D633" s="81"/>
      <c r="E633" s="84" t="str">
        <f>E$515</f>
        <v>Royalty band 2 upper threshold in nominal terms (incentive)</v>
      </c>
      <c r="F633" s="84" t="str">
        <f>F$515</f>
        <v>$/oz, nominal</v>
      </c>
      <c r="G633" s="147"/>
      <c r="H633" s="147"/>
      <c r="I633" s="178"/>
      <c r="J633" s="178"/>
      <c r="K633" s="147">
        <f t="shared" ref="K633:AI633" si="237">K$515</f>
        <v>750</v>
      </c>
      <c r="L633" s="147">
        <f t="shared" si="237"/>
        <v>750</v>
      </c>
      <c r="M633" s="147">
        <f t="shared" si="237"/>
        <v>750</v>
      </c>
      <c r="N633" s="147">
        <f t="shared" si="237"/>
        <v>750</v>
      </c>
      <c r="O633" s="147">
        <f t="shared" si="237"/>
        <v>750</v>
      </c>
      <c r="P633" s="147">
        <f t="shared" si="237"/>
        <v>750</v>
      </c>
      <c r="Q633" s="147">
        <f t="shared" si="237"/>
        <v>750</v>
      </c>
      <c r="R633" s="147">
        <f t="shared" si="237"/>
        <v>750</v>
      </c>
      <c r="S633" s="147">
        <f t="shared" si="237"/>
        <v>750</v>
      </c>
      <c r="T633" s="147">
        <f t="shared" si="237"/>
        <v>750</v>
      </c>
      <c r="U633" s="147">
        <f t="shared" si="237"/>
        <v>750</v>
      </c>
      <c r="V633" s="147">
        <f t="shared" si="237"/>
        <v>750</v>
      </c>
      <c r="W633" s="147">
        <f t="shared" si="237"/>
        <v>750</v>
      </c>
      <c r="X633" s="147">
        <f t="shared" si="237"/>
        <v>750</v>
      </c>
      <c r="Y633" s="147">
        <f t="shared" si="237"/>
        <v>750</v>
      </c>
      <c r="Z633" s="147">
        <f t="shared" si="237"/>
        <v>750</v>
      </c>
      <c r="AA633" s="147">
        <f t="shared" si="237"/>
        <v>750</v>
      </c>
      <c r="AB633" s="147">
        <f t="shared" si="237"/>
        <v>750</v>
      </c>
      <c r="AC633" s="147">
        <f t="shared" si="237"/>
        <v>750</v>
      </c>
      <c r="AD633" s="147">
        <f t="shared" si="237"/>
        <v>750</v>
      </c>
      <c r="AE633" s="147">
        <f t="shared" si="237"/>
        <v>750</v>
      </c>
      <c r="AF633" s="147">
        <f t="shared" si="237"/>
        <v>750</v>
      </c>
      <c r="AG633" s="147">
        <f t="shared" si="237"/>
        <v>750</v>
      </c>
      <c r="AH633" s="147">
        <f t="shared" si="237"/>
        <v>750</v>
      </c>
      <c r="AI633" s="147">
        <f t="shared" si="237"/>
        <v>750</v>
      </c>
    </row>
    <row r="634" spans="1:35" s="84" customFormat="1" x14ac:dyDescent="0.35">
      <c r="A634" s="4"/>
      <c r="B634" s="4"/>
      <c r="C634" s="80"/>
      <c r="D634" s="81"/>
      <c r="E634" s="84" t="str">
        <f>E$489</f>
        <v>Selling price in nominal terms (original)</v>
      </c>
      <c r="F634" s="84" t="str">
        <f>F$489</f>
        <v>$/oz, nominal</v>
      </c>
      <c r="G634" s="147"/>
      <c r="H634" s="147"/>
      <c r="I634" s="178"/>
      <c r="J634" s="178"/>
      <c r="K634" s="147">
        <f t="shared" ref="K634:AI634" si="238">K$489</f>
        <v>1175</v>
      </c>
      <c r="L634" s="147">
        <f t="shared" si="238"/>
        <v>1198.5</v>
      </c>
      <c r="M634" s="147">
        <f t="shared" si="238"/>
        <v>1222.47</v>
      </c>
      <c r="N634" s="147">
        <f t="shared" si="238"/>
        <v>1246.9194</v>
      </c>
      <c r="O634" s="147">
        <f t="shared" si="238"/>
        <v>1271.857788</v>
      </c>
      <c r="P634" s="147">
        <f t="shared" si="238"/>
        <v>1297.29494376</v>
      </c>
      <c r="Q634" s="147">
        <f t="shared" si="238"/>
        <v>1323.2408426352001</v>
      </c>
      <c r="R634" s="147">
        <f t="shared" si="238"/>
        <v>1349.7056594879039</v>
      </c>
      <c r="S634" s="147">
        <f t="shared" si="238"/>
        <v>1376.6997726776619</v>
      </c>
      <c r="T634" s="147">
        <f t="shared" si="238"/>
        <v>1404.2337681312151</v>
      </c>
      <c r="U634" s="147">
        <f t="shared" si="238"/>
        <v>1432.3184434938396</v>
      </c>
      <c r="V634" s="147">
        <f t="shared" si="238"/>
        <v>1460.9648123637162</v>
      </c>
      <c r="W634" s="147">
        <f t="shared" si="238"/>
        <v>1490.1841086109907</v>
      </c>
      <c r="X634" s="147">
        <f t="shared" si="238"/>
        <v>1519.9877907832104</v>
      </c>
      <c r="Y634" s="147">
        <f t="shared" si="238"/>
        <v>1550.3875465988747</v>
      </c>
      <c r="Z634" s="147">
        <f t="shared" si="238"/>
        <v>1581.3952975308518</v>
      </c>
      <c r="AA634" s="147">
        <f t="shared" si="238"/>
        <v>1613.0232034814692</v>
      </c>
      <c r="AB634" s="147">
        <f t="shared" si="238"/>
        <v>1645.2836675510987</v>
      </c>
      <c r="AC634" s="147">
        <f t="shared" si="238"/>
        <v>1678.1893409021204</v>
      </c>
      <c r="AD634" s="147">
        <f t="shared" si="238"/>
        <v>1711.7531277201629</v>
      </c>
      <c r="AE634" s="147">
        <f t="shared" si="238"/>
        <v>1745.9881902745663</v>
      </c>
      <c r="AF634" s="147">
        <f t="shared" si="238"/>
        <v>1780.9079540800574</v>
      </c>
      <c r="AG634" s="147">
        <f t="shared" si="238"/>
        <v>1816.5261131616587</v>
      </c>
      <c r="AH634" s="147">
        <f t="shared" si="238"/>
        <v>1852.8566354248915</v>
      </c>
      <c r="AI634" s="147">
        <f t="shared" si="238"/>
        <v>1889.9137681333893</v>
      </c>
    </row>
    <row r="635" spans="1:35" s="84" customFormat="1" x14ac:dyDescent="0.35">
      <c r="A635" s="4"/>
      <c r="B635" s="4"/>
      <c r="C635" s="80"/>
      <c r="D635" s="81"/>
      <c r="E635" s="84" t="s">
        <v>518</v>
      </c>
      <c r="F635" s="84" t="s">
        <v>43</v>
      </c>
      <c r="G635" s="147"/>
      <c r="H635" s="147"/>
      <c r="I635" s="178"/>
      <c r="J635" s="178"/>
      <c r="K635" s="147">
        <f>IF(AND(K634&gt;K632,K634&lt;=K633),1,0)</f>
        <v>0</v>
      </c>
      <c r="L635" s="147">
        <f t="shared" ref="L635:AI635" si="239">IF(AND(L634&gt;L632,L634&lt;=L633),1,0)</f>
        <v>0</v>
      </c>
      <c r="M635" s="147">
        <f t="shared" si="239"/>
        <v>0</v>
      </c>
      <c r="N635" s="147">
        <f t="shared" si="239"/>
        <v>0</v>
      </c>
      <c r="O635" s="147">
        <f t="shared" si="239"/>
        <v>0</v>
      </c>
      <c r="P635" s="147">
        <f t="shared" si="239"/>
        <v>0</v>
      </c>
      <c r="Q635" s="147">
        <f t="shared" si="239"/>
        <v>0</v>
      </c>
      <c r="R635" s="147">
        <f t="shared" si="239"/>
        <v>0</v>
      </c>
      <c r="S635" s="147">
        <f t="shared" si="239"/>
        <v>0</v>
      </c>
      <c r="T635" s="147">
        <f t="shared" si="239"/>
        <v>0</v>
      </c>
      <c r="U635" s="147">
        <f t="shared" si="239"/>
        <v>0</v>
      </c>
      <c r="V635" s="147">
        <f t="shared" si="239"/>
        <v>0</v>
      </c>
      <c r="W635" s="147">
        <f t="shared" si="239"/>
        <v>0</v>
      </c>
      <c r="X635" s="147">
        <f t="shared" si="239"/>
        <v>0</v>
      </c>
      <c r="Y635" s="147">
        <f t="shared" si="239"/>
        <v>0</v>
      </c>
      <c r="Z635" s="147">
        <f t="shared" si="239"/>
        <v>0</v>
      </c>
      <c r="AA635" s="147">
        <f t="shared" si="239"/>
        <v>0</v>
      </c>
      <c r="AB635" s="147">
        <f t="shared" si="239"/>
        <v>0</v>
      </c>
      <c r="AC635" s="147">
        <f t="shared" si="239"/>
        <v>0</v>
      </c>
      <c r="AD635" s="147">
        <f t="shared" si="239"/>
        <v>0</v>
      </c>
      <c r="AE635" s="147">
        <f t="shared" si="239"/>
        <v>0</v>
      </c>
      <c r="AF635" s="147">
        <f t="shared" si="239"/>
        <v>0</v>
      </c>
      <c r="AG635" s="147">
        <f t="shared" si="239"/>
        <v>0</v>
      </c>
      <c r="AH635" s="147">
        <f t="shared" si="239"/>
        <v>0</v>
      </c>
      <c r="AI635" s="147">
        <f t="shared" si="239"/>
        <v>0</v>
      </c>
    </row>
    <row r="636" spans="1:35" s="84" customFormat="1" x14ac:dyDescent="0.35">
      <c r="A636" s="4"/>
      <c r="B636" s="4"/>
      <c r="C636" s="80"/>
      <c r="D636" s="81"/>
      <c r="G636" s="147"/>
      <c r="H636" s="147"/>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c r="AH636" s="178"/>
      <c r="AI636" s="178"/>
    </row>
    <row r="637" spans="1:35" s="84" customFormat="1" x14ac:dyDescent="0.35">
      <c r="A637" s="4"/>
      <c r="B637" s="4"/>
      <c r="C637" s="80"/>
      <c r="D637" s="81" t="s">
        <v>425</v>
      </c>
      <c r="G637" s="147"/>
      <c r="H637" s="147"/>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c r="AH637" s="178"/>
      <c r="AI637" s="178"/>
    </row>
    <row r="638" spans="1:35" s="84" customFormat="1" x14ac:dyDescent="0.35">
      <c r="A638" s="4"/>
      <c r="B638" s="4"/>
      <c r="C638" s="80"/>
      <c r="D638" s="81"/>
      <c r="E638" s="84" t="str">
        <f>E$515</f>
        <v>Royalty band 2 upper threshold in nominal terms (incentive)</v>
      </c>
      <c r="F638" s="84" t="str">
        <f>F$515</f>
        <v>$/oz, nominal</v>
      </c>
      <c r="G638" s="147"/>
      <c r="H638" s="147"/>
      <c r="I638" s="178"/>
      <c r="J638" s="178"/>
      <c r="K638" s="147">
        <f t="shared" ref="K638:AI638" si="240">K$515</f>
        <v>750</v>
      </c>
      <c r="L638" s="147">
        <f t="shared" si="240"/>
        <v>750</v>
      </c>
      <c r="M638" s="147">
        <f t="shared" si="240"/>
        <v>750</v>
      </c>
      <c r="N638" s="147">
        <f t="shared" si="240"/>
        <v>750</v>
      </c>
      <c r="O638" s="147">
        <f t="shared" si="240"/>
        <v>750</v>
      </c>
      <c r="P638" s="147">
        <f t="shared" si="240"/>
        <v>750</v>
      </c>
      <c r="Q638" s="147">
        <f t="shared" si="240"/>
        <v>750</v>
      </c>
      <c r="R638" s="147">
        <f t="shared" si="240"/>
        <v>750</v>
      </c>
      <c r="S638" s="147">
        <f t="shared" si="240"/>
        <v>750</v>
      </c>
      <c r="T638" s="147">
        <f t="shared" si="240"/>
        <v>750</v>
      </c>
      <c r="U638" s="147">
        <f t="shared" si="240"/>
        <v>750</v>
      </c>
      <c r="V638" s="147">
        <f t="shared" si="240"/>
        <v>750</v>
      </c>
      <c r="W638" s="147">
        <f t="shared" si="240"/>
        <v>750</v>
      </c>
      <c r="X638" s="147">
        <f t="shared" si="240"/>
        <v>750</v>
      </c>
      <c r="Y638" s="147">
        <f t="shared" si="240"/>
        <v>750</v>
      </c>
      <c r="Z638" s="147">
        <f t="shared" si="240"/>
        <v>750</v>
      </c>
      <c r="AA638" s="147">
        <f t="shared" si="240"/>
        <v>750</v>
      </c>
      <c r="AB638" s="147">
        <f t="shared" si="240"/>
        <v>750</v>
      </c>
      <c r="AC638" s="147">
        <f t="shared" si="240"/>
        <v>750</v>
      </c>
      <c r="AD638" s="147">
        <f t="shared" si="240"/>
        <v>750</v>
      </c>
      <c r="AE638" s="147">
        <f t="shared" si="240"/>
        <v>750</v>
      </c>
      <c r="AF638" s="147">
        <f t="shared" si="240"/>
        <v>750</v>
      </c>
      <c r="AG638" s="147">
        <f t="shared" si="240"/>
        <v>750</v>
      </c>
      <c r="AH638" s="147">
        <f t="shared" si="240"/>
        <v>750</v>
      </c>
      <c r="AI638" s="147">
        <f t="shared" si="240"/>
        <v>750</v>
      </c>
    </row>
    <row r="639" spans="1:35" s="84" customFormat="1" x14ac:dyDescent="0.35">
      <c r="A639" s="4"/>
      <c r="B639" s="4"/>
      <c r="C639" s="80"/>
      <c r="D639" s="81"/>
      <c r="E639" s="84" t="str">
        <f>E$521</f>
        <v>Royalty band 3 upper threshold in nominal terms (incentive)</v>
      </c>
      <c r="F639" s="84" t="str">
        <f>F$521</f>
        <v>$/oz, nominal</v>
      </c>
      <c r="G639" s="147"/>
      <c r="H639" s="147"/>
      <c r="I639" s="178"/>
      <c r="J639" s="178"/>
      <c r="K639" s="147">
        <f t="shared" ref="K639:AI639" si="241">K$521</f>
        <v>1000</v>
      </c>
      <c r="L639" s="147">
        <f t="shared" si="241"/>
        <v>1000</v>
      </c>
      <c r="M639" s="147">
        <f t="shared" si="241"/>
        <v>1000</v>
      </c>
      <c r="N639" s="147">
        <f t="shared" si="241"/>
        <v>1000</v>
      </c>
      <c r="O639" s="147">
        <f t="shared" si="241"/>
        <v>1000</v>
      </c>
      <c r="P639" s="147">
        <f t="shared" si="241"/>
        <v>1000</v>
      </c>
      <c r="Q639" s="147">
        <f t="shared" si="241"/>
        <v>1000</v>
      </c>
      <c r="R639" s="147">
        <f t="shared" si="241"/>
        <v>1000</v>
      </c>
      <c r="S639" s="147">
        <f t="shared" si="241"/>
        <v>1000</v>
      </c>
      <c r="T639" s="147">
        <f t="shared" si="241"/>
        <v>1000</v>
      </c>
      <c r="U639" s="147">
        <f t="shared" si="241"/>
        <v>1000</v>
      </c>
      <c r="V639" s="147">
        <f t="shared" si="241"/>
        <v>1000</v>
      </c>
      <c r="W639" s="147">
        <f t="shared" si="241"/>
        <v>1000</v>
      </c>
      <c r="X639" s="147">
        <f t="shared" si="241"/>
        <v>1000</v>
      </c>
      <c r="Y639" s="147">
        <f t="shared" si="241"/>
        <v>1000</v>
      </c>
      <c r="Z639" s="147">
        <f t="shared" si="241"/>
        <v>1000</v>
      </c>
      <c r="AA639" s="147">
        <f t="shared" si="241"/>
        <v>1000</v>
      </c>
      <c r="AB639" s="147">
        <f t="shared" si="241"/>
        <v>1000</v>
      </c>
      <c r="AC639" s="147">
        <f t="shared" si="241"/>
        <v>1000</v>
      </c>
      <c r="AD639" s="147">
        <f t="shared" si="241"/>
        <v>1000</v>
      </c>
      <c r="AE639" s="147">
        <f t="shared" si="241"/>
        <v>1000</v>
      </c>
      <c r="AF639" s="147">
        <f t="shared" si="241"/>
        <v>1000</v>
      </c>
      <c r="AG639" s="147">
        <f t="shared" si="241"/>
        <v>1000</v>
      </c>
      <c r="AH639" s="147">
        <f t="shared" si="241"/>
        <v>1000</v>
      </c>
      <c r="AI639" s="147">
        <f t="shared" si="241"/>
        <v>1000</v>
      </c>
    </row>
    <row r="640" spans="1:35" s="84" customFormat="1" x14ac:dyDescent="0.35">
      <c r="A640" s="4"/>
      <c r="B640" s="4"/>
      <c r="C640" s="80"/>
      <c r="D640" s="81"/>
      <c r="E640" s="84" t="str">
        <f>E$489</f>
        <v>Selling price in nominal terms (original)</v>
      </c>
      <c r="F640" s="84" t="str">
        <f>F$489</f>
        <v>$/oz, nominal</v>
      </c>
      <c r="G640" s="147"/>
      <c r="H640" s="147"/>
      <c r="I640" s="178"/>
      <c r="J640" s="178"/>
      <c r="K640" s="147">
        <f t="shared" ref="K640:AI640" si="242">K$489</f>
        <v>1175</v>
      </c>
      <c r="L640" s="147">
        <f t="shared" si="242"/>
        <v>1198.5</v>
      </c>
      <c r="M640" s="147">
        <f t="shared" si="242"/>
        <v>1222.47</v>
      </c>
      <c r="N640" s="147">
        <f t="shared" si="242"/>
        <v>1246.9194</v>
      </c>
      <c r="O640" s="147">
        <f t="shared" si="242"/>
        <v>1271.857788</v>
      </c>
      <c r="P640" s="147">
        <f t="shared" si="242"/>
        <v>1297.29494376</v>
      </c>
      <c r="Q640" s="147">
        <f t="shared" si="242"/>
        <v>1323.2408426352001</v>
      </c>
      <c r="R640" s="147">
        <f t="shared" si="242"/>
        <v>1349.7056594879039</v>
      </c>
      <c r="S640" s="147">
        <f t="shared" si="242"/>
        <v>1376.6997726776619</v>
      </c>
      <c r="T640" s="147">
        <f t="shared" si="242"/>
        <v>1404.2337681312151</v>
      </c>
      <c r="U640" s="147">
        <f t="shared" si="242"/>
        <v>1432.3184434938396</v>
      </c>
      <c r="V640" s="147">
        <f t="shared" si="242"/>
        <v>1460.9648123637162</v>
      </c>
      <c r="W640" s="147">
        <f t="shared" si="242"/>
        <v>1490.1841086109907</v>
      </c>
      <c r="X640" s="147">
        <f t="shared" si="242"/>
        <v>1519.9877907832104</v>
      </c>
      <c r="Y640" s="147">
        <f t="shared" si="242"/>
        <v>1550.3875465988747</v>
      </c>
      <c r="Z640" s="147">
        <f t="shared" si="242"/>
        <v>1581.3952975308518</v>
      </c>
      <c r="AA640" s="147">
        <f t="shared" si="242"/>
        <v>1613.0232034814692</v>
      </c>
      <c r="AB640" s="147">
        <f t="shared" si="242"/>
        <v>1645.2836675510987</v>
      </c>
      <c r="AC640" s="147">
        <f t="shared" si="242"/>
        <v>1678.1893409021204</v>
      </c>
      <c r="AD640" s="147">
        <f t="shared" si="242"/>
        <v>1711.7531277201629</v>
      </c>
      <c r="AE640" s="147">
        <f t="shared" si="242"/>
        <v>1745.9881902745663</v>
      </c>
      <c r="AF640" s="147">
        <f t="shared" si="242"/>
        <v>1780.9079540800574</v>
      </c>
      <c r="AG640" s="147">
        <f t="shared" si="242"/>
        <v>1816.5261131616587</v>
      </c>
      <c r="AH640" s="147">
        <f t="shared" si="242"/>
        <v>1852.8566354248915</v>
      </c>
      <c r="AI640" s="147">
        <f t="shared" si="242"/>
        <v>1889.9137681333893</v>
      </c>
    </row>
    <row r="641" spans="1:35" s="84" customFormat="1" x14ac:dyDescent="0.35">
      <c r="A641" s="4"/>
      <c r="B641" s="4"/>
      <c r="C641" s="80"/>
      <c r="D641" s="81"/>
      <c r="E641" s="84" t="s">
        <v>519</v>
      </c>
      <c r="F641" s="84" t="s">
        <v>43</v>
      </c>
      <c r="G641" s="147"/>
      <c r="H641" s="147"/>
      <c r="I641" s="178"/>
      <c r="J641" s="178"/>
      <c r="K641" s="147">
        <f>IF(AND(K640&gt;K638,K640&lt;=K639),1,0)</f>
        <v>0</v>
      </c>
      <c r="L641" s="147">
        <f t="shared" ref="L641:AI641" si="243">IF(AND(L640&gt;L638,L640&lt;=L639),1,0)</f>
        <v>0</v>
      </c>
      <c r="M641" s="147">
        <f t="shared" si="243"/>
        <v>0</v>
      </c>
      <c r="N641" s="147">
        <f t="shared" si="243"/>
        <v>0</v>
      </c>
      <c r="O641" s="147">
        <f t="shared" si="243"/>
        <v>0</v>
      </c>
      <c r="P641" s="147">
        <f t="shared" si="243"/>
        <v>0</v>
      </c>
      <c r="Q641" s="147">
        <f t="shared" si="243"/>
        <v>0</v>
      </c>
      <c r="R641" s="147">
        <f t="shared" si="243"/>
        <v>0</v>
      </c>
      <c r="S641" s="147">
        <f t="shared" si="243"/>
        <v>0</v>
      </c>
      <c r="T641" s="147">
        <f t="shared" si="243"/>
        <v>0</v>
      </c>
      <c r="U641" s="147">
        <f t="shared" si="243"/>
        <v>0</v>
      </c>
      <c r="V641" s="147">
        <f t="shared" si="243"/>
        <v>0</v>
      </c>
      <c r="W641" s="147">
        <f t="shared" si="243"/>
        <v>0</v>
      </c>
      <c r="X641" s="147">
        <f t="shared" si="243"/>
        <v>0</v>
      </c>
      <c r="Y641" s="147">
        <f t="shared" si="243"/>
        <v>0</v>
      </c>
      <c r="Z641" s="147">
        <f t="shared" si="243"/>
        <v>0</v>
      </c>
      <c r="AA641" s="147">
        <f t="shared" si="243"/>
        <v>0</v>
      </c>
      <c r="AB641" s="147">
        <f t="shared" si="243"/>
        <v>0</v>
      </c>
      <c r="AC641" s="147">
        <f t="shared" si="243"/>
        <v>0</v>
      </c>
      <c r="AD641" s="147">
        <f t="shared" si="243"/>
        <v>0</v>
      </c>
      <c r="AE641" s="147">
        <f t="shared" si="243"/>
        <v>0</v>
      </c>
      <c r="AF641" s="147">
        <f t="shared" si="243"/>
        <v>0</v>
      </c>
      <c r="AG641" s="147">
        <f t="shared" si="243"/>
        <v>0</v>
      </c>
      <c r="AH641" s="147">
        <f t="shared" si="243"/>
        <v>0</v>
      </c>
      <c r="AI641" s="147">
        <f t="shared" si="243"/>
        <v>0</v>
      </c>
    </row>
    <row r="642" spans="1:35" s="84" customFormat="1" x14ac:dyDescent="0.35">
      <c r="A642" s="4"/>
      <c r="B642" s="4"/>
      <c r="C642" s="80"/>
      <c r="D642" s="81"/>
      <c r="G642" s="147"/>
      <c r="H642" s="147"/>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c r="AH642" s="178"/>
      <c r="AI642" s="178"/>
    </row>
    <row r="643" spans="1:35" s="84" customFormat="1" x14ac:dyDescent="0.35">
      <c r="A643" s="4"/>
      <c r="B643" s="4"/>
      <c r="C643" s="80"/>
      <c r="D643" s="81" t="s">
        <v>426</v>
      </c>
      <c r="G643" s="147"/>
      <c r="H643" s="147"/>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c r="AH643" s="178"/>
      <c r="AI643" s="178"/>
    </row>
    <row r="644" spans="1:35" s="84" customFormat="1" x14ac:dyDescent="0.35">
      <c r="A644" s="4"/>
      <c r="B644" s="4"/>
      <c r="C644" s="80"/>
      <c r="D644" s="81"/>
      <c r="E644" s="84" t="str">
        <f>E$521</f>
        <v>Royalty band 3 upper threshold in nominal terms (incentive)</v>
      </c>
      <c r="F644" s="84" t="str">
        <f>F$521</f>
        <v>$/oz, nominal</v>
      </c>
      <c r="G644" s="147"/>
      <c r="H644" s="147"/>
      <c r="I644" s="178"/>
      <c r="J644" s="178"/>
      <c r="K644" s="147">
        <f t="shared" ref="K644:AI644" si="244">K$521</f>
        <v>1000</v>
      </c>
      <c r="L644" s="147">
        <f t="shared" si="244"/>
        <v>1000</v>
      </c>
      <c r="M644" s="147">
        <f t="shared" si="244"/>
        <v>1000</v>
      </c>
      <c r="N644" s="147">
        <f t="shared" si="244"/>
        <v>1000</v>
      </c>
      <c r="O644" s="147">
        <f t="shared" si="244"/>
        <v>1000</v>
      </c>
      <c r="P644" s="147">
        <f t="shared" si="244"/>
        <v>1000</v>
      </c>
      <c r="Q644" s="147">
        <f t="shared" si="244"/>
        <v>1000</v>
      </c>
      <c r="R644" s="147">
        <f t="shared" si="244"/>
        <v>1000</v>
      </c>
      <c r="S644" s="147">
        <f t="shared" si="244"/>
        <v>1000</v>
      </c>
      <c r="T644" s="147">
        <f t="shared" si="244"/>
        <v>1000</v>
      </c>
      <c r="U644" s="147">
        <f t="shared" si="244"/>
        <v>1000</v>
      </c>
      <c r="V644" s="147">
        <f t="shared" si="244"/>
        <v>1000</v>
      </c>
      <c r="W644" s="147">
        <f t="shared" si="244"/>
        <v>1000</v>
      </c>
      <c r="X644" s="147">
        <f t="shared" si="244"/>
        <v>1000</v>
      </c>
      <c r="Y644" s="147">
        <f t="shared" si="244"/>
        <v>1000</v>
      </c>
      <c r="Z644" s="147">
        <f t="shared" si="244"/>
        <v>1000</v>
      </c>
      <c r="AA644" s="147">
        <f t="shared" si="244"/>
        <v>1000</v>
      </c>
      <c r="AB644" s="147">
        <f t="shared" si="244"/>
        <v>1000</v>
      </c>
      <c r="AC644" s="147">
        <f t="shared" si="244"/>
        <v>1000</v>
      </c>
      <c r="AD644" s="147">
        <f t="shared" si="244"/>
        <v>1000</v>
      </c>
      <c r="AE644" s="147">
        <f t="shared" si="244"/>
        <v>1000</v>
      </c>
      <c r="AF644" s="147">
        <f t="shared" si="244"/>
        <v>1000</v>
      </c>
      <c r="AG644" s="147">
        <f t="shared" si="244"/>
        <v>1000</v>
      </c>
      <c r="AH644" s="147">
        <f t="shared" si="244"/>
        <v>1000</v>
      </c>
      <c r="AI644" s="147">
        <f t="shared" si="244"/>
        <v>1000</v>
      </c>
    </row>
    <row r="645" spans="1:35" s="84" customFormat="1" x14ac:dyDescent="0.35">
      <c r="A645" s="4"/>
      <c r="B645" s="4"/>
      <c r="C645" s="80"/>
      <c r="D645" s="81"/>
      <c r="E645" s="84" t="str">
        <f>E$527</f>
        <v>Royalty band 4 upper threshold in nominal terms (incentive)</v>
      </c>
      <c r="F645" s="84" t="str">
        <f>F$527</f>
        <v>$/oz, nominal</v>
      </c>
      <c r="G645" s="147"/>
      <c r="H645" s="147"/>
      <c r="I645" s="178"/>
      <c r="J645" s="178"/>
      <c r="K645" s="147">
        <f t="shared" ref="K645:AI645" si="245">K$527</f>
        <v>1250</v>
      </c>
      <c r="L645" s="147">
        <f t="shared" si="245"/>
        <v>1250</v>
      </c>
      <c r="M645" s="147">
        <f t="shared" si="245"/>
        <v>1250</v>
      </c>
      <c r="N645" s="147">
        <f t="shared" si="245"/>
        <v>1250</v>
      </c>
      <c r="O645" s="147">
        <f t="shared" si="245"/>
        <v>1250</v>
      </c>
      <c r="P645" s="147">
        <f t="shared" si="245"/>
        <v>1250</v>
      </c>
      <c r="Q645" s="147">
        <f t="shared" si="245"/>
        <v>1250</v>
      </c>
      <c r="R645" s="147">
        <f t="shared" si="245"/>
        <v>1250</v>
      </c>
      <c r="S645" s="147">
        <f t="shared" si="245"/>
        <v>1250</v>
      </c>
      <c r="T645" s="147">
        <f t="shared" si="245"/>
        <v>1250</v>
      </c>
      <c r="U645" s="147">
        <f t="shared" si="245"/>
        <v>1250</v>
      </c>
      <c r="V645" s="147">
        <f t="shared" si="245"/>
        <v>1250</v>
      </c>
      <c r="W645" s="147">
        <f t="shared" si="245"/>
        <v>1250</v>
      </c>
      <c r="X645" s="147">
        <f t="shared" si="245"/>
        <v>1250</v>
      </c>
      <c r="Y645" s="147">
        <f t="shared" si="245"/>
        <v>1250</v>
      </c>
      <c r="Z645" s="147">
        <f t="shared" si="245"/>
        <v>1250</v>
      </c>
      <c r="AA645" s="147">
        <f t="shared" si="245"/>
        <v>1250</v>
      </c>
      <c r="AB645" s="147">
        <f t="shared" si="245"/>
        <v>1250</v>
      </c>
      <c r="AC645" s="147">
        <f t="shared" si="245"/>
        <v>1250</v>
      </c>
      <c r="AD645" s="147">
        <f t="shared" si="245"/>
        <v>1250</v>
      </c>
      <c r="AE645" s="147">
        <f t="shared" si="245"/>
        <v>1250</v>
      </c>
      <c r="AF645" s="147">
        <f t="shared" si="245"/>
        <v>1250</v>
      </c>
      <c r="AG645" s="147">
        <f t="shared" si="245"/>
        <v>1250</v>
      </c>
      <c r="AH645" s="147">
        <f t="shared" si="245"/>
        <v>1250</v>
      </c>
      <c r="AI645" s="147">
        <f t="shared" si="245"/>
        <v>1250</v>
      </c>
    </row>
    <row r="646" spans="1:35" s="84" customFormat="1" x14ac:dyDescent="0.35">
      <c r="A646" s="4"/>
      <c r="B646" s="4"/>
      <c r="C646" s="80"/>
      <c r="D646" s="81"/>
      <c r="E646" s="84" t="str">
        <f>E$489</f>
        <v>Selling price in nominal terms (original)</v>
      </c>
      <c r="F646" s="84" t="str">
        <f>F$489</f>
        <v>$/oz, nominal</v>
      </c>
      <c r="G646" s="147"/>
      <c r="H646" s="147"/>
      <c r="I646" s="178"/>
      <c r="J646" s="178"/>
      <c r="K646" s="147">
        <f t="shared" ref="K646:AI646" si="246">K$489</f>
        <v>1175</v>
      </c>
      <c r="L646" s="147">
        <f t="shared" si="246"/>
        <v>1198.5</v>
      </c>
      <c r="M646" s="147">
        <f t="shared" si="246"/>
        <v>1222.47</v>
      </c>
      <c r="N646" s="147">
        <f t="shared" si="246"/>
        <v>1246.9194</v>
      </c>
      <c r="O646" s="147">
        <f t="shared" si="246"/>
        <v>1271.857788</v>
      </c>
      <c r="P646" s="147">
        <f t="shared" si="246"/>
        <v>1297.29494376</v>
      </c>
      <c r="Q646" s="147">
        <f t="shared" si="246"/>
        <v>1323.2408426352001</v>
      </c>
      <c r="R646" s="147">
        <f t="shared" si="246"/>
        <v>1349.7056594879039</v>
      </c>
      <c r="S646" s="147">
        <f t="shared" si="246"/>
        <v>1376.6997726776619</v>
      </c>
      <c r="T646" s="147">
        <f t="shared" si="246"/>
        <v>1404.2337681312151</v>
      </c>
      <c r="U646" s="147">
        <f t="shared" si="246"/>
        <v>1432.3184434938396</v>
      </c>
      <c r="V646" s="147">
        <f t="shared" si="246"/>
        <v>1460.9648123637162</v>
      </c>
      <c r="W646" s="147">
        <f t="shared" si="246"/>
        <v>1490.1841086109907</v>
      </c>
      <c r="X646" s="147">
        <f t="shared" si="246"/>
        <v>1519.9877907832104</v>
      </c>
      <c r="Y646" s="147">
        <f t="shared" si="246"/>
        <v>1550.3875465988747</v>
      </c>
      <c r="Z646" s="147">
        <f t="shared" si="246"/>
        <v>1581.3952975308518</v>
      </c>
      <c r="AA646" s="147">
        <f t="shared" si="246"/>
        <v>1613.0232034814692</v>
      </c>
      <c r="AB646" s="147">
        <f t="shared" si="246"/>
        <v>1645.2836675510987</v>
      </c>
      <c r="AC646" s="147">
        <f t="shared" si="246"/>
        <v>1678.1893409021204</v>
      </c>
      <c r="AD646" s="147">
        <f t="shared" si="246"/>
        <v>1711.7531277201629</v>
      </c>
      <c r="AE646" s="147">
        <f t="shared" si="246"/>
        <v>1745.9881902745663</v>
      </c>
      <c r="AF646" s="147">
        <f t="shared" si="246"/>
        <v>1780.9079540800574</v>
      </c>
      <c r="AG646" s="147">
        <f t="shared" si="246"/>
        <v>1816.5261131616587</v>
      </c>
      <c r="AH646" s="147">
        <f t="shared" si="246"/>
        <v>1852.8566354248915</v>
      </c>
      <c r="AI646" s="147">
        <f t="shared" si="246"/>
        <v>1889.9137681333893</v>
      </c>
    </row>
    <row r="647" spans="1:35" s="84" customFormat="1" x14ac:dyDescent="0.35">
      <c r="A647" s="4"/>
      <c r="B647" s="4"/>
      <c r="C647" s="80"/>
      <c r="D647" s="81"/>
      <c r="E647" s="84" t="s">
        <v>520</v>
      </c>
      <c r="F647" s="84" t="s">
        <v>43</v>
      </c>
      <c r="G647" s="147"/>
      <c r="H647" s="147"/>
      <c r="I647" s="178"/>
      <c r="J647" s="178"/>
      <c r="K647" s="147">
        <f>IF(AND(K646&gt;K644,K646&lt;=K645),1,0)</f>
        <v>1</v>
      </c>
      <c r="L647" s="147">
        <f t="shared" ref="L647:AI647" si="247">IF(AND(L646&gt;L644,L646&lt;=L645),1,0)</f>
        <v>1</v>
      </c>
      <c r="M647" s="147">
        <f t="shared" si="247"/>
        <v>1</v>
      </c>
      <c r="N647" s="147">
        <f t="shared" si="247"/>
        <v>1</v>
      </c>
      <c r="O647" s="147">
        <f t="shared" si="247"/>
        <v>0</v>
      </c>
      <c r="P647" s="147">
        <f t="shared" si="247"/>
        <v>0</v>
      </c>
      <c r="Q647" s="147">
        <f t="shared" si="247"/>
        <v>0</v>
      </c>
      <c r="R647" s="147">
        <f t="shared" si="247"/>
        <v>0</v>
      </c>
      <c r="S647" s="147">
        <f t="shared" si="247"/>
        <v>0</v>
      </c>
      <c r="T647" s="147">
        <f t="shared" si="247"/>
        <v>0</v>
      </c>
      <c r="U647" s="147">
        <f t="shared" si="247"/>
        <v>0</v>
      </c>
      <c r="V647" s="147">
        <f t="shared" si="247"/>
        <v>0</v>
      </c>
      <c r="W647" s="147">
        <f t="shared" si="247"/>
        <v>0</v>
      </c>
      <c r="X647" s="147">
        <f t="shared" si="247"/>
        <v>0</v>
      </c>
      <c r="Y647" s="147">
        <f t="shared" si="247"/>
        <v>0</v>
      </c>
      <c r="Z647" s="147">
        <f t="shared" si="247"/>
        <v>0</v>
      </c>
      <c r="AA647" s="147">
        <f t="shared" si="247"/>
        <v>0</v>
      </c>
      <c r="AB647" s="147">
        <f t="shared" si="247"/>
        <v>0</v>
      </c>
      <c r="AC647" s="147">
        <f t="shared" si="247"/>
        <v>0</v>
      </c>
      <c r="AD647" s="147">
        <f t="shared" si="247"/>
        <v>0</v>
      </c>
      <c r="AE647" s="147">
        <f t="shared" si="247"/>
        <v>0</v>
      </c>
      <c r="AF647" s="147">
        <f t="shared" si="247"/>
        <v>0</v>
      </c>
      <c r="AG647" s="147">
        <f t="shared" si="247"/>
        <v>0</v>
      </c>
      <c r="AH647" s="147">
        <f t="shared" si="247"/>
        <v>0</v>
      </c>
      <c r="AI647" s="147">
        <f t="shared" si="247"/>
        <v>0</v>
      </c>
    </row>
    <row r="648" spans="1:35" s="84" customFormat="1" x14ac:dyDescent="0.35">
      <c r="A648" s="4"/>
      <c r="B648" s="4"/>
      <c r="C648" s="80"/>
      <c r="D648" s="81"/>
      <c r="G648" s="147"/>
      <c r="H648" s="147"/>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c r="AH648" s="178"/>
      <c r="AI648" s="178"/>
    </row>
    <row r="649" spans="1:35" s="84" customFormat="1" x14ac:dyDescent="0.35">
      <c r="A649" s="4"/>
      <c r="B649" s="4"/>
      <c r="C649" s="80"/>
      <c r="D649" s="81" t="s">
        <v>427</v>
      </c>
      <c r="G649" s="147"/>
      <c r="H649" s="147"/>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c r="AH649" s="178"/>
      <c r="AI649" s="178"/>
    </row>
    <row r="650" spans="1:35" s="84" customFormat="1" x14ac:dyDescent="0.35">
      <c r="A650" s="4"/>
      <c r="B650" s="4"/>
      <c r="C650" s="80"/>
      <c r="D650" s="81"/>
      <c r="E650" s="84" t="str">
        <f>E$527</f>
        <v>Royalty band 4 upper threshold in nominal terms (incentive)</v>
      </c>
      <c r="F650" s="84" t="str">
        <f>F$527</f>
        <v>$/oz, nominal</v>
      </c>
      <c r="G650" s="147"/>
      <c r="H650" s="147"/>
      <c r="I650" s="178"/>
      <c r="J650" s="178"/>
      <c r="K650" s="147">
        <f t="shared" ref="K650:AI650" si="248">K$527</f>
        <v>1250</v>
      </c>
      <c r="L650" s="147">
        <f t="shared" si="248"/>
        <v>1250</v>
      </c>
      <c r="M650" s="147">
        <f t="shared" si="248"/>
        <v>1250</v>
      </c>
      <c r="N650" s="147">
        <f t="shared" si="248"/>
        <v>1250</v>
      </c>
      <c r="O650" s="147">
        <f t="shared" si="248"/>
        <v>1250</v>
      </c>
      <c r="P650" s="147">
        <f t="shared" si="248"/>
        <v>1250</v>
      </c>
      <c r="Q650" s="147">
        <f t="shared" si="248"/>
        <v>1250</v>
      </c>
      <c r="R650" s="147">
        <f t="shared" si="248"/>
        <v>1250</v>
      </c>
      <c r="S650" s="147">
        <f t="shared" si="248"/>
        <v>1250</v>
      </c>
      <c r="T650" s="147">
        <f t="shared" si="248"/>
        <v>1250</v>
      </c>
      <c r="U650" s="147">
        <f t="shared" si="248"/>
        <v>1250</v>
      </c>
      <c r="V650" s="147">
        <f t="shared" si="248"/>
        <v>1250</v>
      </c>
      <c r="W650" s="147">
        <f t="shared" si="248"/>
        <v>1250</v>
      </c>
      <c r="X650" s="147">
        <f t="shared" si="248"/>
        <v>1250</v>
      </c>
      <c r="Y650" s="147">
        <f t="shared" si="248"/>
        <v>1250</v>
      </c>
      <c r="Z650" s="147">
        <f t="shared" si="248"/>
        <v>1250</v>
      </c>
      <c r="AA650" s="147">
        <f t="shared" si="248"/>
        <v>1250</v>
      </c>
      <c r="AB650" s="147">
        <f t="shared" si="248"/>
        <v>1250</v>
      </c>
      <c r="AC650" s="147">
        <f t="shared" si="248"/>
        <v>1250</v>
      </c>
      <c r="AD650" s="147">
        <f t="shared" si="248"/>
        <v>1250</v>
      </c>
      <c r="AE650" s="147">
        <f t="shared" si="248"/>
        <v>1250</v>
      </c>
      <c r="AF650" s="147">
        <f t="shared" si="248"/>
        <v>1250</v>
      </c>
      <c r="AG650" s="147">
        <f t="shared" si="248"/>
        <v>1250</v>
      </c>
      <c r="AH650" s="147">
        <f t="shared" si="248"/>
        <v>1250</v>
      </c>
      <c r="AI650" s="147">
        <f t="shared" si="248"/>
        <v>1250</v>
      </c>
    </row>
    <row r="651" spans="1:35" s="84" customFormat="1" x14ac:dyDescent="0.35">
      <c r="A651" s="4"/>
      <c r="B651" s="4"/>
      <c r="C651" s="80"/>
      <c r="D651" s="81"/>
      <c r="E651" s="84" t="str">
        <f>E$533</f>
        <v>Royalty band 5 upper threshold in nominal terms (incentive)</v>
      </c>
      <c r="F651" s="84" t="str">
        <f>F$533</f>
        <v>$/oz, nominal</v>
      </c>
      <c r="G651" s="147"/>
      <c r="H651" s="147"/>
      <c r="I651" s="178"/>
      <c r="J651" s="178"/>
      <c r="K651" s="147">
        <f t="shared" ref="K651:AI651" si="249">K$533</f>
        <v>1500</v>
      </c>
      <c r="L651" s="147">
        <f t="shared" si="249"/>
        <v>1500</v>
      </c>
      <c r="M651" s="147">
        <f t="shared" si="249"/>
        <v>1500</v>
      </c>
      <c r="N651" s="147">
        <f t="shared" si="249"/>
        <v>1500</v>
      </c>
      <c r="O651" s="147">
        <f t="shared" si="249"/>
        <v>1500</v>
      </c>
      <c r="P651" s="147">
        <f t="shared" si="249"/>
        <v>1500</v>
      </c>
      <c r="Q651" s="147">
        <f t="shared" si="249"/>
        <v>1500</v>
      </c>
      <c r="R651" s="147">
        <f t="shared" si="249"/>
        <v>1500</v>
      </c>
      <c r="S651" s="147">
        <f t="shared" si="249"/>
        <v>1500</v>
      </c>
      <c r="T651" s="147">
        <f t="shared" si="249"/>
        <v>1500</v>
      </c>
      <c r="U651" s="147">
        <f t="shared" si="249"/>
        <v>1500</v>
      </c>
      <c r="V651" s="147">
        <f t="shared" si="249"/>
        <v>1500</v>
      </c>
      <c r="W651" s="147">
        <f t="shared" si="249"/>
        <v>1500</v>
      </c>
      <c r="X651" s="147">
        <f t="shared" si="249"/>
        <v>1500</v>
      </c>
      <c r="Y651" s="147">
        <f t="shared" si="249"/>
        <v>1500</v>
      </c>
      <c r="Z651" s="147">
        <f t="shared" si="249"/>
        <v>1500</v>
      </c>
      <c r="AA651" s="147">
        <f t="shared" si="249"/>
        <v>1500</v>
      </c>
      <c r="AB651" s="147">
        <f t="shared" si="249"/>
        <v>1500</v>
      </c>
      <c r="AC651" s="147">
        <f t="shared" si="249"/>
        <v>1500</v>
      </c>
      <c r="AD651" s="147">
        <f t="shared" si="249"/>
        <v>1500</v>
      </c>
      <c r="AE651" s="147">
        <f t="shared" si="249"/>
        <v>1500</v>
      </c>
      <c r="AF651" s="147">
        <f t="shared" si="249"/>
        <v>1500</v>
      </c>
      <c r="AG651" s="147">
        <f t="shared" si="249"/>
        <v>1500</v>
      </c>
      <c r="AH651" s="147">
        <f t="shared" si="249"/>
        <v>1500</v>
      </c>
      <c r="AI651" s="147">
        <f t="shared" si="249"/>
        <v>1500</v>
      </c>
    </row>
    <row r="652" spans="1:35" s="84" customFormat="1" x14ac:dyDescent="0.35">
      <c r="A652" s="4"/>
      <c r="B652" s="4"/>
      <c r="C652" s="80"/>
      <c r="D652" s="81"/>
      <c r="E652" s="84" t="str">
        <f>E$489</f>
        <v>Selling price in nominal terms (original)</v>
      </c>
      <c r="F652" s="84" t="str">
        <f>F$489</f>
        <v>$/oz, nominal</v>
      </c>
      <c r="G652" s="147"/>
      <c r="H652" s="147"/>
      <c r="I652" s="178"/>
      <c r="J652" s="178"/>
      <c r="K652" s="147">
        <f t="shared" ref="K652:AI652" si="250">K$489</f>
        <v>1175</v>
      </c>
      <c r="L652" s="147">
        <f t="shared" si="250"/>
        <v>1198.5</v>
      </c>
      <c r="M652" s="147">
        <f t="shared" si="250"/>
        <v>1222.47</v>
      </c>
      <c r="N652" s="147">
        <f t="shared" si="250"/>
        <v>1246.9194</v>
      </c>
      <c r="O652" s="147">
        <f t="shared" si="250"/>
        <v>1271.857788</v>
      </c>
      <c r="P652" s="147">
        <f t="shared" si="250"/>
        <v>1297.29494376</v>
      </c>
      <c r="Q652" s="147">
        <f t="shared" si="250"/>
        <v>1323.2408426352001</v>
      </c>
      <c r="R652" s="147">
        <f t="shared" si="250"/>
        <v>1349.7056594879039</v>
      </c>
      <c r="S652" s="147">
        <f t="shared" si="250"/>
        <v>1376.6997726776619</v>
      </c>
      <c r="T652" s="147">
        <f t="shared" si="250"/>
        <v>1404.2337681312151</v>
      </c>
      <c r="U652" s="147">
        <f t="shared" si="250"/>
        <v>1432.3184434938396</v>
      </c>
      <c r="V652" s="147">
        <f t="shared" si="250"/>
        <v>1460.9648123637162</v>
      </c>
      <c r="W652" s="147">
        <f t="shared" si="250"/>
        <v>1490.1841086109907</v>
      </c>
      <c r="X652" s="147">
        <f t="shared" si="250"/>
        <v>1519.9877907832104</v>
      </c>
      <c r="Y652" s="147">
        <f t="shared" si="250"/>
        <v>1550.3875465988747</v>
      </c>
      <c r="Z652" s="147">
        <f t="shared" si="250"/>
        <v>1581.3952975308518</v>
      </c>
      <c r="AA652" s="147">
        <f t="shared" si="250"/>
        <v>1613.0232034814692</v>
      </c>
      <c r="AB652" s="147">
        <f t="shared" si="250"/>
        <v>1645.2836675510987</v>
      </c>
      <c r="AC652" s="147">
        <f t="shared" si="250"/>
        <v>1678.1893409021204</v>
      </c>
      <c r="AD652" s="147">
        <f t="shared" si="250"/>
        <v>1711.7531277201629</v>
      </c>
      <c r="AE652" s="147">
        <f t="shared" si="250"/>
        <v>1745.9881902745663</v>
      </c>
      <c r="AF652" s="147">
        <f t="shared" si="250"/>
        <v>1780.9079540800574</v>
      </c>
      <c r="AG652" s="147">
        <f t="shared" si="250"/>
        <v>1816.5261131616587</v>
      </c>
      <c r="AH652" s="147">
        <f t="shared" si="250"/>
        <v>1852.8566354248915</v>
      </c>
      <c r="AI652" s="147">
        <f t="shared" si="250"/>
        <v>1889.9137681333893</v>
      </c>
    </row>
    <row r="653" spans="1:35" s="84" customFormat="1" x14ac:dyDescent="0.35">
      <c r="A653" s="4"/>
      <c r="B653" s="4"/>
      <c r="C653" s="80"/>
      <c r="D653" s="81"/>
      <c r="E653" s="84" t="s">
        <v>521</v>
      </c>
      <c r="F653" s="84" t="s">
        <v>43</v>
      </c>
      <c r="G653" s="147"/>
      <c r="H653" s="147"/>
      <c r="I653" s="178"/>
      <c r="J653" s="178"/>
      <c r="K653" s="147">
        <f>IF(AND(K652&gt;K650,K652&lt;=K651),1,0)</f>
        <v>0</v>
      </c>
      <c r="L653" s="147">
        <f t="shared" ref="L653:AI653" si="251">IF(AND(L652&gt;L650,L652&lt;=L651),1,0)</f>
        <v>0</v>
      </c>
      <c r="M653" s="147">
        <f t="shared" si="251"/>
        <v>0</v>
      </c>
      <c r="N653" s="147">
        <f t="shared" si="251"/>
        <v>0</v>
      </c>
      <c r="O653" s="147">
        <f t="shared" si="251"/>
        <v>1</v>
      </c>
      <c r="P653" s="147">
        <f t="shared" si="251"/>
        <v>1</v>
      </c>
      <c r="Q653" s="147">
        <f t="shared" si="251"/>
        <v>1</v>
      </c>
      <c r="R653" s="147">
        <f t="shared" si="251"/>
        <v>1</v>
      </c>
      <c r="S653" s="147">
        <f t="shared" si="251"/>
        <v>1</v>
      </c>
      <c r="T653" s="147">
        <f t="shared" si="251"/>
        <v>1</v>
      </c>
      <c r="U653" s="147">
        <f t="shared" si="251"/>
        <v>1</v>
      </c>
      <c r="V653" s="147">
        <f t="shared" si="251"/>
        <v>1</v>
      </c>
      <c r="W653" s="147">
        <f t="shared" si="251"/>
        <v>1</v>
      </c>
      <c r="X653" s="147">
        <f t="shared" si="251"/>
        <v>0</v>
      </c>
      <c r="Y653" s="147">
        <f t="shared" si="251"/>
        <v>0</v>
      </c>
      <c r="Z653" s="147">
        <f t="shared" si="251"/>
        <v>0</v>
      </c>
      <c r="AA653" s="147">
        <f t="shared" si="251"/>
        <v>0</v>
      </c>
      <c r="AB653" s="147">
        <f t="shared" si="251"/>
        <v>0</v>
      </c>
      <c r="AC653" s="147">
        <f t="shared" si="251"/>
        <v>0</v>
      </c>
      <c r="AD653" s="147">
        <f t="shared" si="251"/>
        <v>0</v>
      </c>
      <c r="AE653" s="147">
        <f t="shared" si="251"/>
        <v>0</v>
      </c>
      <c r="AF653" s="147">
        <f t="shared" si="251"/>
        <v>0</v>
      </c>
      <c r="AG653" s="147">
        <f t="shared" si="251"/>
        <v>0</v>
      </c>
      <c r="AH653" s="147">
        <f t="shared" si="251"/>
        <v>0</v>
      </c>
      <c r="AI653" s="147">
        <f t="shared" si="251"/>
        <v>0</v>
      </c>
    </row>
    <row r="654" spans="1:35" s="84" customFormat="1" x14ac:dyDescent="0.35">
      <c r="A654" s="4"/>
      <c r="B654" s="4"/>
      <c r="C654" s="80"/>
      <c r="D654" s="81"/>
      <c r="G654" s="147"/>
      <c r="H654" s="147"/>
      <c r="I654" s="178"/>
      <c r="J654" s="178"/>
      <c r="K654" s="178"/>
      <c r="L654" s="178"/>
      <c r="M654" s="178"/>
      <c r="N654" s="178"/>
      <c r="O654" s="178"/>
      <c r="P654" s="178"/>
      <c r="Q654" s="178"/>
      <c r="R654" s="178"/>
      <c r="S654" s="178"/>
      <c r="T654" s="178"/>
      <c r="U654" s="178"/>
      <c r="V654" s="178"/>
      <c r="W654" s="178"/>
      <c r="X654" s="178"/>
      <c r="Y654" s="178"/>
      <c r="Z654" s="178"/>
      <c r="AA654" s="178"/>
      <c r="AB654" s="178"/>
      <c r="AC654" s="178"/>
      <c r="AD654" s="178"/>
      <c r="AE654" s="178"/>
      <c r="AF654" s="178"/>
      <c r="AG654" s="178"/>
      <c r="AH654" s="178"/>
      <c r="AI654" s="178"/>
    </row>
    <row r="655" spans="1:35" s="84" customFormat="1" x14ac:dyDescent="0.35">
      <c r="A655" s="4"/>
      <c r="B655" s="4"/>
      <c r="C655" s="80"/>
      <c r="D655" s="81" t="s">
        <v>428</v>
      </c>
      <c r="G655" s="147"/>
      <c r="H655" s="147"/>
      <c r="I655" s="178"/>
      <c r="J655" s="178"/>
      <c r="K655" s="178"/>
      <c r="L655" s="178"/>
      <c r="M655" s="178"/>
      <c r="N655" s="178"/>
      <c r="O655" s="178"/>
      <c r="P655" s="178"/>
      <c r="Q655" s="178"/>
      <c r="R655" s="178"/>
      <c r="S655" s="178"/>
      <c r="T655" s="178"/>
      <c r="U655" s="178"/>
      <c r="V655" s="178"/>
      <c r="W655" s="178"/>
      <c r="X655" s="178"/>
      <c r="Y655" s="178"/>
      <c r="Z655" s="178"/>
      <c r="AA655" s="178"/>
      <c r="AB655" s="178"/>
      <c r="AC655" s="178"/>
      <c r="AD655" s="178"/>
      <c r="AE655" s="178"/>
      <c r="AF655" s="178"/>
      <c r="AG655" s="178"/>
      <c r="AH655" s="178"/>
      <c r="AI655" s="178"/>
    </row>
    <row r="656" spans="1:35" s="84" customFormat="1" x14ac:dyDescent="0.35">
      <c r="A656" s="4"/>
      <c r="B656" s="4"/>
      <c r="C656" s="80"/>
      <c r="D656" s="81"/>
      <c r="E656" s="84" t="str">
        <f>E$533</f>
        <v>Royalty band 5 upper threshold in nominal terms (incentive)</v>
      </c>
      <c r="F656" s="84" t="str">
        <f>F$533</f>
        <v>$/oz, nominal</v>
      </c>
      <c r="G656" s="147"/>
      <c r="H656" s="147"/>
      <c r="I656" s="178"/>
      <c r="J656" s="178"/>
      <c r="K656" s="147">
        <f t="shared" ref="K656:AI656" si="252">K$533</f>
        <v>1500</v>
      </c>
      <c r="L656" s="147">
        <f t="shared" si="252"/>
        <v>1500</v>
      </c>
      <c r="M656" s="147">
        <f t="shared" si="252"/>
        <v>1500</v>
      </c>
      <c r="N656" s="147">
        <f t="shared" si="252"/>
        <v>1500</v>
      </c>
      <c r="O656" s="147">
        <f t="shared" si="252"/>
        <v>1500</v>
      </c>
      <c r="P656" s="147">
        <f t="shared" si="252"/>
        <v>1500</v>
      </c>
      <c r="Q656" s="147">
        <f t="shared" si="252"/>
        <v>1500</v>
      </c>
      <c r="R656" s="147">
        <f t="shared" si="252"/>
        <v>1500</v>
      </c>
      <c r="S656" s="147">
        <f t="shared" si="252"/>
        <v>1500</v>
      </c>
      <c r="T656" s="147">
        <f t="shared" si="252"/>
        <v>1500</v>
      </c>
      <c r="U656" s="147">
        <f t="shared" si="252"/>
        <v>1500</v>
      </c>
      <c r="V656" s="147">
        <f t="shared" si="252"/>
        <v>1500</v>
      </c>
      <c r="W656" s="147">
        <f t="shared" si="252"/>
        <v>1500</v>
      </c>
      <c r="X656" s="147">
        <f t="shared" si="252"/>
        <v>1500</v>
      </c>
      <c r="Y656" s="147">
        <f t="shared" si="252"/>
        <v>1500</v>
      </c>
      <c r="Z656" s="147">
        <f t="shared" si="252"/>
        <v>1500</v>
      </c>
      <c r="AA656" s="147">
        <f t="shared" si="252"/>
        <v>1500</v>
      </c>
      <c r="AB656" s="147">
        <f t="shared" si="252"/>
        <v>1500</v>
      </c>
      <c r="AC656" s="147">
        <f t="shared" si="252"/>
        <v>1500</v>
      </c>
      <c r="AD656" s="147">
        <f t="shared" si="252"/>
        <v>1500</v>
      </c>
      <c r="AE656" s="147">
        <f t="shared" si="252"/>
        <v>1500</v>
      </c>
      <c r="AF656" s="147">
        <f t="shared" si="252"/>
        <v>1500</v>
      </c>
      <c r="AG656" s="147">
        <f t="shared" si="252"/>
        <v>1500</v>
      </c>
      <c r="AH656" s="147">
        <f t="shared" si="252"/>
        <v>1500</v>
      </c>
      <c r="AI656" s="147">
        <f t="shared" si="252"/>
        <v>1500</v>
      </c>
    </row>
    <row r="657" spans="1:35" s="84" customFormat="1" x14ac:dyDescent="0.35">
      <c r="A657" s="4"/>
      <c r="B657" s="4"/>
      <c r="C657" s="80"/>
      <c r="D657" s="81"/>
      <c r="E657" s="84" t="str">
        <f>E$489</f>
        <v>Selling price in nominal terms (original)</v>
      </c>
      <c r="F657" s="84" t="str">
        <f>F$489</f>
        <v>$/oz, nominal</v>
      </c>
      <c r="G657" s="147"/>
      <c r="H657" s="147"/>
      <c r="I657" s="178"/>
      <c r="J657" s="178"/>
      <c r="K657" s="147">
        <f t="shared" ref="K657:AI657" si="253">K$489</f>
        <v>1175</v>
      </c>
      <c r="L657" s="147">
        <f t="shared" si="253"/>
        <v>1198.5</v>
      </c>
      <c r="M657" s="147">
        <f t="shared" si="253"/>
        <v>1222.47</v>
      </c>
      <c r="N657" s="147">
        <f t="shared" si="253"/>
        <v>1246.9194</v>
      </c>
      <c r="O657" s="147">
        <f t="shared" si="253"/>
        <v>1271.857788</v>
      </c>
      <c r="P657" s="147">
        <f t="shared" si="253"/>
        <v>1297.29494376</v>
      </c>
      <c r="Q657" s="147">
        <f t="shared" si="253"/>
        <v>1323.2408426352001</v>
      </c>
      <c r="R657" s="147">
        <f t="shared" si="253"/>
        <v>1349.7056594879039</v>
      </c>
      <c r="S657" s="147">
        <f t="shared" si="253"/>
        <v>1376.6997726776619</v>
      </c>
      <c r="T657" s="147">
        <f t="shared" si="253"/>
        <v>1404.2337681312151</v>
      </c>
      <c r="U657" s="147">
        <f t="shared" si="253"/>
        <v>1432.3184434938396</v>
      </c>
      <c r="V657" s="147">
        <f t="shared" si="253"/>
        <v>1460.9648123637162</v>
      </c>
      <c r="W657" s="147">
        <f t="shared" si="253"/>
        <v>1490.1841086109907</v>
      </c>
      <c r="X657" s="147">
        <f t="shared" si="253"/>
        <v>1519.9877907832104</v>
      </c>
      <c r="Y657" s="147">
        <f t="shared" si="253"/>
        <v>1550.3875465988747</v>
      </c>
      <c r="Z657" s="147">
        <f t="shared" si="253"/>
        <v>1581.3952975308518</v>
      </c>
      <c r="AA657" s="147">
        <f t="shared" si="253"/>
        <v>1613.0232034814692</v>
      </c>
      <c r="AB657" s="147">
        <f t="shared" si="253"/>
        <v>1645.2836675510987</v>
      </c>
      <c r="AC657" s="147">
        <f t="shared" si="253"/>
        <v>1678.1893409021204</v>
      </c>
      <c r="AD657" s="147">
        <f t="shared" si="253"/>
        <v>1711.7531277201629</v>
      </c>
      <c r="AE657" s="147">
        <f t="shared" si="253"/>
        <v>1745.9881902745663</v>
      </c>
      <c r="AF657" s="147">
        <f t="shared" si="253"/>
        <v>1780.9079540800574</v>
      </c>
      <c r="AG657" s="147">
        <f t="shared" si="253"/>
        <v>1816.5261131616587</v>
      </c>
      <c r="AH657" s="147">
        <f t="shared" si="253"/>
        <v>1852.8566354248915</v>
      </c>
      <c r="AI657" s="147">
        <f t="shared" si="253"/>
        <v>1889.9137681333893</v>
      </c>
    </row>
    <row r="658" spans="1:35" s="84" customFormat="1" x14ac:dyDescent="0.35">
      <c r="A658" s="4"/>
      <c r="B658" s="4"/>
      <c r="C658" s="80"/>
      <c r="D658" s="81"/>
      <c r="E658" s="84" t="s">
        <v>522</v>
      </c>
      <c r="F658" s="84" t="s">
        <v>43</v>
      </c>
      <c r="G658" s="147"/>
      <c r="H658" s="147"/>
      <c r="I658" s="178"/>
      <c r="J658" s="178"/>
      <c r="K658" s="147">
        <f>IF(K657&gt;K656,1,0)</f>
        <v>0</v>
      </c>
      <c r="L658" s="147">
        <f t="shared" ref="L658:AI658" si="254">IF(L657&gt;L656,1,0)</f>
        <v>0</v>
      </c>
      <c r="M658" s="147">
        <f t="shared" si="254"/>
        <v>0</v>
      </c>
      <c r="N658" s="147">
        <f t="shared" si="254"/>
        <v>0</v>
      </c>
      <c r="O658" s="147">
        <f t="shared" si="254"/>
        <v>0</v>
      </c>
      <c r="P658" s="147">
        <f t="shared" si="254"/>
        <v>0</v>
      </c>
      <c r="Q658" s="147">
        <f t="shared" si="254"/>
        <v>0</v>
      </c>
      <c r="R658" s="147">
        <f t="shared" si="254"/>
        <v>0</v>
      </c>
      <c r="S658" s="147">
        <f t="shared" si="254"/>
        <v>0</v>
      </c>
      <c r="T658" s="147">
        <f t="shared" si="254"/>
        <v>0</v>
      </c>
      <c r="U658" s="147">
        <f t="shared" si="254"/>
        <v>0</v>
      </c>
      <c r="V658" s="147">
        <f t="shared" si="254"/>
        <v>0</v>
      </c>
      <c r="W658" s="147">
        <f t="shared" si="254"/>
        <v>0</v>
      </c>
      <c r="X658" s="147">
        <f t="shared" si="254"/>
        <v>1</v>
      </c>
      <c r="Y658" s="147">
        <f t="shared" si="254"/>
        <v>1</v>
      </c>
      <c r="Z658" s="147">
        <f t="shared" si="254"/>
        <v>1</v>
      </c>
      <c r="AA658" s="147">
        <f t="shared" si="254"/>
        <v>1</v>
      </c>
      <c r="AB658" s="147">
        <f t="shared" si="254"/>
        <v>1</v>
      </c>
      <c r="AC658" s="147">
        <f t="shared" si="254"/>
        <v>1</v>
      </c>
      <c r="AD658" s="147">
        <f t="shared" si="254"/>
        <v>1</v>
      </c>
      <c r="AE658" s="147">
        <f t="shared" si="254"/>
        <v>1</v>
      </c>
      <c r="AF658" s="147">
        <f t="shared" si="254"/>
        <v>1</v>
      </c>
      <c r="AG658" s="147">
        <f t="shared" si="254"/>
        <v>1</v>
      </c>
      <c r="AH658" s="147">
        <f t="shared" si="254"/>
        <v>1</v>
      </c>
      <c r="AI658" s="147">
        <f t="shared" si="254"/>
        <v>1</v>
      </c>
    </row>
    <row r="659" spans="1:35" s="84" customFormat="1" x14ac:dyDescent="0.35">
      <c r="A659" s="4"/>
      <c r="B659" s="4"/>
      <c r="C659" s="80"/>
      <c r="D659" s="81"/>
      <c r="G659" s="147"/>
      <c r="H659" s="147"/>
      <c r="I659" s="178"/>
      <c r="J659" s="178"/>
      <c r="K659" s="178"/>
      <c r="L659" s="178"/>
      <c r="M659" s="178"/>
      <c r="N659" s="178"/>
      <c r="O659" s="178"/>
      <c r="P659" s="178"/>
      <c r="Q659" s="178"/>
      <c r="R659" s="178"/>
      <c r="S659" s="178"/>
      <c r="T659" s="178"/>
      <c r="U659" s="178"/>
      <c r="V659" s="178"/>
      <c r="W659" s="178"/>
      <c r="X659" s="178"/>
      <c r="Y659" s="178"/>
      <c r="Z659" s="178"/>
      <c r="AA659" s="178"/>
      <c r="AB659" s="178"/>
      <c r="AC659" s="178"/>
      <c r="AD659" s="178"/>
      <c r="AE659" s="178"/>
      <c r="AF659" s="178"/>
      <c r="AG659" s="178"/>
      <c r="AH659" s="178"/>
      <c r="AI659" s="178"/>
    </row>
    <row r="660" spans="1:35" s="84" customFormat="1" x14ac:dyDescent="0.35">
      <c r="A660" s="4"/>
      <c r="B660" s="4"/>
      <c r="C660" s="80"/>
      <c r="D660" s="81" t="s">
        <v>435</v>
      </c>
      <c r="G660" s="147"/>
      <c r="H660" s="147"/>
      <c r="I660" s="178"/>
      <c r="J660" s="178"/>
      <c r="K660" s="178"/>
      <c r="L660" s="178"/>
      <c r="M660" s="178"/>
      <c r="N660" s="178"/>
      <c r="O660" s="178"/>
      <c r="P660" s="178"/>
      <c r="Q660" s="178"/>
      <c r="R660" s="178"/>
      <c r="S660" s="178"/>
      <c r="T660" s="178"/>
      <c r="U660" s="178"/>
      <c r="V660" s="178"/>
      <c r="W660" s="178"/>
      <c r="X660" s="178"/>
      <c r="Y660" s="178"/>
      <c r="Z660" s="178"/>
      <c r="AA660" s="178"/>
      <c r="AB660" s="178"/>
      <c r="AC660" s="178"/>
      <c r="AD660" s="178"/>
      <c r="AE660" s="178"/>
      <c r="AF660" s="178"/>
      <c r="AG660" s="178"/>
      <c r="AH660" s="178"/>
      <c r="AI660" s="178"/>
    </row>
    <row r="661" spans="1:35" s="84" customFormat="1" x14ac:dyDescent="0.35">
      <c r="A661" s="4"/>
      <c r="B661" s="4"/>
      <c r="C661" s="80"/>
      <c r="D661" s="153"/>
      <c r="E661" s="154" t="str">
        <f>Inputs!E$179</f>
        <v>Royalty rate band 1 (sliding scale) (incentive)</v>
      </c>
      <c r="F661" s="154" t="str">
        <f>Inputs!F$179</f>
        <v>%</v>
      </c>
      <c r="G661" s="206">
        <f>Inputs!G$179</f>
        <v>0.01</v>
      </c>
      <c r="H661" s="147"/>
      <c r="I661" s="178"/>
      <c r="J661" s="178"/>
      <c r="K661" s="178"/>
      <c r="L661" s="178"/>
      <c r="M661" s="178"/>
      <c r="N661" s="178"/>
      <c r="O661" s="178"/>
      <c r="P661" s="178"/>
      <c r="Q661" s="178"/>
      <c r="R661" s="178"/>
      <c r="S661" s="178"/>
      <c r="T661" s="178"/>
      <c r="U661" s="178"/>
      <c r="V661" s="178"/>
      <c r="W661" s="178"/>
      <c r="X661" s="178"/>
      <c r="Y661" s="178"/>
      <c r="Z661" s="178"/>
      <c r="AA661" s="178"/>
      <c r="AB661" s="178"/>
      <c r="AC661" s="178"/>
      <c r="AD661" s="178"/>
      <c r="AE661" s="178"/>
      <c r="AF661" s="178"/>
      <c r="AG661" s="178"/>
      <c r="AH661" s="178"/>
      <c r="AI661" s="178"/>
    </row>
    <row r="662" spans="1:35" s="84" customFormat="1" x14ac:dyDescent="0.35">
      <c r="A662" s="4"/>
      <c r="B662" s="4"/>
      <c r="C662" s="80"/>
      <c r="D662" s="81"/>
      <c r="E662" s="84" t="str">
        <f>E$629</f>
        <v>Royalty band 1 flag (sliding-scale slab) (incentive)</v>
      </c>
      <c r="F662" s="84" t="str">
        <f>F$629</f>
        <v>flag</v>
      </c>
      <c r="H662" s="147"/>
      <c r="I662" s="84">
        <f>I$629</f>
        <v>0</v>
      </c>
      <c r="J662" s="178"/>
      <c r="K662" s="84">
        <f t="shared" ref="K662:AI662" si="255">K$629</f>
        <v>0</v>
      </c>
      <c r="L662" s="84">
        <f t="shared" si="255"/>
        <v>0</v>
      </c>
      <c r="M662" s="84">
        <f t="shared" si="255"/>
        <v>0</v>
      </c>
      <c r="N662" s="84">
        <f t="shared" si="255"/>
        <v>0</v>
      </c>
      <c r="O662" s="84">
        <f t="shared" si="255"/>
        <v>0</v>
      </c>
      <c r="P662" s="84">
        <f t="shared" si="255"/>
        <v>0</v>
      </c>
      <c r="Q662" s="84">
        <f t="shared" si="255"/>
        <v>0</v>
      </c>
      <c r="R662" s="84">
        <f t="shared" si="255"/>
        <v>0</v>
      </c>
      <c r="S662" s="84">
        <f t="shared" si="255"/>
        <v>0</v>
      </c>
      <c r="T662" s="84">
        <f t="shared" si="255"/>
        <v>0</v>
      </c>
      <c r="U662" s="84">
        <f t="shared" si="255"/>
        <v>0</v>
      </c>
      <c r="V662" s="84">
        <f t="shared" si="255"/>
        <v>0</v>
      </c>
      <c r="W662" s="84">
        <f t="shared" si="255"/>
        <v>0</v>
      </c>
      <c r="X662" s="84">
        <f t="shared" si="255"/>
        <v>0</v>
      </c>
      <c r="Y662" s="84">
        <f t="shared" si="255"/>
        <v>0</v>
      </c>
      <c r="Z662" s="84">
        <f t="shared" si="255"/>
        <v>0</v>
      </c>
      <c r="AA662" s="84">
        <f t="shared" si="255"/>
        <v>0</v>
      </c>
      <c r="AB662" s="84">
        <f t="shared" si="255"/>
        <v>0</v>
      </c>
      <c r="AC662" s="84">
        <f t="shared" si="255"/>
        <v>0</v>
      </c>
      <c r="AD662" s="84">
        <f t="shared" si="255"/>
        <v>0</v>
      </c>
      <c r="AE662" s="84">
        <f t="shared" si="255"/>
        <v>0</v>
      </c>
      <c r="AF662" s="84">
        <f t="shared" si="255"/>
        <v>0</v>
      </c>
      <c r="AG662" s="84">
        <f t="shared" si="255"/>
        <v>0</v>
      </c>
      <c r="AH662" s="84">
        <f t="shared" si="255"/>
        <v>0</v>
      </c>
      <c r="AI662" s="84">
        <f t="shared" si="255"/>
        <v>0</v>
      </c>
    </row>
    <row r="663" spans="1:35" s="84" customFormat="1" x14ac:dyDescent="0.35">
      <c r="A663" s="4"/>
      <c r="B663" s="4"/>
      <c r="C663" s="80"/>
      <c r="D663" s="81"/>
      <c r="E663" s="154" t="str">
        <f>Inputs!E$180</f>
        <v>Royalty rate band 2 (sliding scale) (incentive)</v>
      </c>
      <c r="F663" s="154" t="str">
        <f>Inputs!F$180</f>
        <v>%</v>
      </c>
      <c r="G663" s="206">
        <f>Inputs!G$180</f>
        <v>0.02</v>
      </c>
      <c r="H663" s="147"/>
      <c r="I663" s="178"/>
      <c r="J663" s="178"/>
      <c r="K663" s="178"/>
      <c r="L663" s="178"/>
      <c r="M663" s="178"/>
      <c r="N663" s="178"/>
      <c r="O663" s="178"/>
      <c r="P663" s="178"/>
      <c r="Q663" s="178"/>
      <c r="R663" s="178"/>
      <c r="S663" s="178"/>
      <c r="T663" s="178"/>
      <c r="U663" s="178"/>
      <c r="V663" s="178"/>
      <c r="W663" s="178"/>
      <c r="X663" s="178"/>
      <c r="Y663" s="178"/>
      <c r="Z663" s="178"/>
      <c r="AA663" s="178"/>
      <c r="AB663" s="178"/>
      <c r="AC663" s="178"/>
      <c r="AD663" s="178"/>
      <c r="AE663" s="178"/>
      <c r="AF663" s="178"/>
      <c r="AG663" s="178"/>
      <c r="AH663" s="178"/>
      <c r="AI663" s="178"/>
    </row>
    <row r="664" spans="1:35" s="84" customFormat="1" x14ac:dyDescent="0.35">
      <c r="A664" s="4"/>
      <c r="B664" s="4"/>
      <c r="C664" s="80"/>
      <c r="D664" s="81"/>
      <c r="E664" s="84" t="str">
        <f>E$635</f>
        <v>Royalty band 2 flag (sliding-scale slab) (incentive)</v>
      </c>
      <c r="F664" s="84" t="str">
        <f>F$635</f>
        <v>flag</v>
      </c>
      <c r="H664" s="147"/>
      <c r="I664" s="84">
        <f>I$635</f>
        <v>0</v>
      </c>
      <c r="J664" s="178"/>
      <c r="K664" s="84">
        <f t="shared" ref="K664:AI664" si="256">K$635</f>
        <v>0</v>
      </c>
      <c r="L664" s="84">
        <f t="shared" si="256"/>
        <v>0</v>
      </c>
      <c r="M664" s="84">
        <f t="shared" si="256"/>
        <v>0</v>
      </c>
      <c r="N664" s="84">
        <f t="shared" si="256"/>
        <v>0</v>
      </c>
      <c r="O664" s="84">
        <f t="shared" si="256"/>
        <v>0</v>
      </c>
      <c r="P664" s="84">
        <f t="shared" si="256"/>
        <v>0</v>
      </c>
      <c r="Q664" s="84">
        <f t="shared" si="256"/>
        <v>0</v>
      </c>
      <c r="R664" s="84">
        <f t="shared" si="256"/>
        <v>0</v>
      </c>
      <c r="S664" s="84">
        <f t="shared" si="256"/>
        <v>0</v>
      </c>
      <c r="T664" s="84">
        <f t="shared" si="256"/>
        <v>0</v>
      </c>
      <c r="U664" s="84">
        <f t="shared" si="256"/>
        <v>0</v>
      </c>
      <c r="V664" s="84">
        <f t="shared" si="256"/>
        <v>0</v>
      </c>
      <c r="W664" s="84">
        <f t="shared" si="256"/>
        <v>0</v>
      </c>
      <c r="X664" s="84">
        <f t="shared" si="256"/>
        <v>0</v>
      </c>
      <c r="Y664" s="84">
        <f t="shared" si="256"/>
        <v>0</v>
      </c>
      <c r="Z664" s="84">
        <f t="shared" si="256"/>
        <v>0</v>
      </c>
      <c r="AA664" s="84">
        <f t="shared" si="256"/>
        <v>0</v>
      </c>
      <c r="AB664" s="84">
        <f t="shared" si="256"/>
        <v>0</v>
      </c>
      <c r="AC664" s="84">
        <f t="shared" si="256"/>
        <v>0</v>
      </c>
      <c r="AD664" s="84">
        <f t="shared" si="256"/>
        <v>0</v>
      </c>
      <c r="AE664" s="84">
        <f t="shared" si="256"/>
        <v>0</v>
      </c>
      <c r="AF664" s="84">
        <f t="shared" si="256"/>
        <v>0</v>
      </c>
      <c r="AG664" s="84">
        <f t="shared" si="256"/>
        <v>0</v>
      </c>
      <c r="AH664" s="84">
        <f t="shared" si="256"/>
        <v>0</v>
      </c>
      <c r="AI664" s="84">
        <f t="shared" si="256"/>
        <v>0</v>
      </c>
    </row>
    <row r="665" spans="1:35" s="84" customFormat="1" x14ac:dyDescent="0.35">
      <c r="A665" s="4"/>
      <c r="B665" s="4"/>
      <c r="C665" s="80"/>
      <c r="D665" s="81"/>
      <c r="E665" s="154" t="str">
        <f>Inputs!E$181</f>
        <v>Royalty rate band 3 (sliding scale) (incentive)</v>
      </c>
      <c r="F665" s="154" t="str">
        <f>Inputs!F$181</f>
        <v>%</v>
      </c>
      <c r="G665" s="206">
        <f>Inputs!G$181</f>
        <v>0.03</v>
      </c>
      <c r="H665" s="147"/>
      <c r="I665" s="178"/>
      <c r="J665" s="178"/>
      <c r="K665" s="178"/>
      <c r="L665" s="178"/>
      <c r="M665" s="178"/>
      <c r="N665" s="178"/>
      <c r="O665" s="178"/>
      <c r="P665" s="178"/>
      <c r="Q665" s="178"/>
      <c r="R665" s="178"/>
      <c r="S665" s="178"/>
      <c r="T665" s="178"/>
      <c r="U665" s="178"/>
      <c r="V665" s="178"/>
      <c r="W665" s="178"/>
      <c r="X665" s="178"/>
      <c r="Y665" s="178"/>
      <c r="Z665" s="178"/>
      <c r="AA665" s="178"/>
      <c r="AB665" s="178"/>
      <c r="AC665" s="178"/>
      <c r="AD665" s="178"/>
      <c r="AE665" s="178"/>
      <c r="AF665" s="178"/>
      <c r="AG665" s="178"/>
      <c r="AH665" s="178"/>
      <c r="AI665" s="178"/>
    </row>
    <row r="666" spans="1:35" s="84" customFormat="1" x14ac:dyDescent="0.35">
      <c r="A666" s="4"/>
      <c r="B666" s="4"/>
      <c r="C666" s="80"/>
      <c r="D666" s="81"/>
      <c r="E666" s="84" t="str">
        <f>E$641</f>
        <v>Royalty band 3 flag (sliding-scale slab) (incentive)</v>
      </c>
      <c r="F666" s="84" t="str">
        <f>F$641</f>
        <v>flag</v>
      </c>
      <c r="H666" s="147"/>
      <c r="I666" s="84">
        <f>I$641</f>
        <v>0</v>
      </c>
      <c r="J666" s="178"/>
      <c r="K666" s="84">
        <f t="shared" ref="K666:AI666" si="257">K$641</f>
        <v>0</v>
      </c>
      <c r="L666" s="84">
        <f t="shared" si="257"/>
        <v>0</v>
      </c>
      <c r="M666" s="84">
        <f t="shared" si="257"/>
        <v>0</v>
      </c>
      <c r="N666" s="84">
        <f t="shared" si="257"/>
        <v>0</v>
      </c>
      <c r="O666" s="84">
        <f t="shared" si="257"/>
        <v>0</v>
      </c>
      <c r="P666" s="84">
        <f t="shared" si="257"/>
        <v>0</v>
      </c>
      <c r="Q666" s="84">
        <f t="shared" si="257"/>
        <v>0</v>
      </c>
      <c r="R666" s="84">
        <f t="shared" si="257"/>
        <v>0</v>
      </c>
      <c r="S666" s="84">
        <f t="shared" si="257"/>
        <v>0</v>
      </c>
      <c r="T666" s="84">
        <f t="shared" si="257"/>
        <v>0</v>
      </c>
      <c r="U666" s="84">
        <f t="shared" si="257"/>
        <v>0</v>
      </c>
      <c r="V666" s="84">
        <f t="shared" si="257"/>
        <v>0</v>
      </c>
      <c r="W666" s="84">
        <f t="shared" si="257"/>
        <v>0</v>
      </c>
      <c r="X666" s="84">
        <f t="shared" si="257"/>
        <v>0</v>
      </c>
      <c r="Y666" s="84">
        <f t="shared" si="257"/>
        <v>0</v>
      </c>
      <c r="Z666" s="84">
        <f t="shared" si="257"/>
        <v>0</v>
      </c>
      <c r="AA666" s="84">
        <f t="shared" si="257"/>
        <v>0</v>
      </c>
      <c r="AB666" s="84">
        <f t="shared" si="257"/>
        <v>0</v>
      </c>
      <c r="AC666" s="84">
        <f t="shared" si="257"/>
        <v>0</v>
      </c>
      <c r="AD666" s="84">
        <f t="shared" si="257"/>
        <v>0</v>
      </c>
      <c r="AE666" s="84">
        <f t="shared" si="257"/>
        <v>0</v>
      </c>
      <c r="AF666" s="84">
        <f t="shared" si="257"/>
        <v>0</v>
      </c>
      <c r="AG666" s="84">
        <f t="shared" si="257"/>
        <v>0</v>
      </c>
      <c r="AH666" s="84">
        <f t="shared" si="257"/>
        <v>0</v>
      </c>
      <c r="AI666" s="84">
        <f t="shared" si="257"/>
        <v>0</v>
      </c>
    </row>
    <row r="667" spans="1:35" s="84" customFormat="1" x14ac:dyDescent="0.35">
      <c r="A667" s="4"/>
      <c r="B667" s="4"/>
      <c r="C667" s="80"/>
      <c r="D667" s="81"/>
      <c r="E667" s="154" t="str">
        <f>Inputs!E$182</f>
        <v>Royalty rate band 4 (sliding scale) (incentive)</v>
      </c>
      <c r="F667" s="154" t="str">
        <f>Inputs!F$182</f>
        <v>%</v>
      </c>
      <c r="G667" s="206">
        <f>Inputs!G$182</f>
        <v>0.04</v>
      </c>
      <c r="H667" s="147"/>
      <c r="I667" s="178"/>
      <c r="J667" s="178"/>
      <c r="K667" s="178"/>
      <c r="L667" s="178"/>
      <c r="M667" s="178"/>
      <c r="N667" s="178"/>
      <c r="O667" s="178"/>
      <c r="P667" s="178"/>
      <c r="Q667" s="178"/>
      <c r="R667" s="178"/>
      <c r="S667" s="178"/>
      <c r="T667" s="178"/>
      <c r="U667" s="178"/>
      <c r="V667" s="178"/>
      <c r="W667" s="178"/>
      <c r="X667" s="178"/>
      <c r="Y667" s="178"/>
      <c r="Z667" s="178"/>
      <c r="AA667" s="178"/>
      <c r="AB667" s="178"/>
      <c r="AC667" s="178"/>
      <c r="AD667" s="178"/>
      <c r="AE667" s="178"/>
      <c r="AF667" s="178"/>
      <c r="AG667" s="178"/>
      <c r="AH667" s="178"/>
      <c r="AI667" s="178"/>
    </row>
    <row r="668" spans="1:35" s="84" customFormat="1" x14ac:dyDescent="0.35">
      <c r="A668" s="4"/>
      <c r="B668" s="4"/>
      <c r="C668" s="80"/>
      <c r="D668" s="81"/>
      <c r="E668" s="84" t="str">
        <f>E$647</f>
        <v>Royalty band 4 flag (sliding-scale slab) (incentive)</v>
      </c>
      <c r="F668" s="84" t="str">
        <f>F$647</f>
        <v>flag</v>
      </c>
      <c r="H668" s="147"/>
      <c r="I668" s="84">
        <f>I$647</f>
        <v>0</v>
      </c>
      <c r="J668" s="178"/>
      <c r="K668" s="84">
        <f t="shared" ref="K668:AI668" si="258">K$647</f>
        <v>1</v>
      </c>
      <c r="L668" s="84">
        <f t="shared" si="258"/>
        <v>1</v>
      </c>
      <c r="M668" s="84">
        <f t="shared" si="258"/>
        <v>1</v>
      </c>
      <c r="N668" s="84">
        <f t="shared" si="258"/>
        <v>1</v>
      </c>
      <c r="O668" s="84">
        <f t="shared" si="258"/>
        <v>0</v>
      </c>
      <c r="P668" s="84">
        <f t="shared" si="258"/>
        <v>0</v>
      </c>
      <c r="Q668" s="84">
        <f t="shared" si="258"/>
        <v>0</v>
      </c>
      <c r="R668" s="84">
        <f t="shared" si="258"/>
        <v>0</v>
      </c>
      <c r="S668" s="84">
        <f t="shared" si="258"/>
        <v>0</v>
      </c>
      <c r="T668" s="84">
        <f t="shared" si="258"/>
        <v>0</v>
      </c>
      <c r="U668" s="84">
        <f t="shared" si="258"/>
        <v>0</v>
      </c>
      <c r="V668" s="84">
        <f t="shared" si="258"/>
        <v>0</v>
      </c>
      <c r="W668" s="84">
        <f t="shared" si="258"/>
        <v>0</v>
      </c>
      <c r="X668" s="84">
        <f t="shared" si="258"/>
        <v>0</v>
      </c>
      <c r="Y668" s="84">
        <f t="shared" si="258"/>
        <v>0</v>
      </c>
      <c r="Z668" s="84">
        <f t="shared" si="258"/>
        <v>0</v>
      </c>
      <c r="AA668" s="84">
        <f t="shared" si="258"/>
        <v>0</v>
      </c>
      <c r="AB668" s="84">
        <f t="shared" si="258"/>
        <v>0</v>
      </c>
      <c r="AC668" s="84">
        <f t="shared" si="258"/>
        <v>0</v>
      </c>
      <c r="AD668" s="84">
        <f t="shared" si="258"/>
        <v>0</v>
      </c>
      <c r="AE668" s="84">
        <f t="shared" si="258"/>
        <v>0</v>
      </c>
      <c r="AF668" s="84">
        <f t="shared" si="258"/>
        <v>0</v>
      </c>
      <c r="AG668" s="84">
        <f t="shared" si="258"/>
        <v>0</v>
      </c>
      <c r="AH668" s="84">
        <f t="shared" si="258"/>
        <v>0</v>
      </c>
      <c r="AI668" s="84">
        <f t="shared" si="258"/>
        <v>0</v>
      </c>
    </row>
    <row r="669" spans="1:35" s="84" customFormat="1" x14ac:dyDescent="0.35">
      <c r="A669" s="4"/>
      <c r="B669" s="4"/>
      <c r="C669" s="80"/>
      <c r="D669" s="81"/>
      <c r="E669" s="154" t="str">
        <f>Inputs!E$183</f>
        <v>Royalty rate band 5 (sliding scale) (incentive)</v>
      </c>
      <c r="F669" s="154" t="str">
        <f>Inputs!F$183</f>
        <v>%</v>
      </c>
      <c r="G669" s="206">
        <f>Inputs!G$183</f>
        <v>0.05</v>
      </c>
      <c r="H669" s="147"/>
      <c r="I669" s="178"/>
      <c r="J669" s="178"/>
      <c r="K669" s="178"/>
      <c r="L669" s="178"/>
      <c r="M669" s="178"/>
      <c r="N669" s="178"/>
      <c r="O669" s="178"/>
      <c r="P669" s="178"/>
      <c r="Q669" s="178"/>
      <c r="R669" s="178"/>
      <c r="S669" s="178"/>
      <c r="T669" s="178"/>
      <c r="U669" s="178"/>
      <c r="V669" s="178"/>
      <c r="W669" s="178"/>
      <c r="X669" s="178"/>
      <c r="Y669" s="178"/>
      <c r="Z669" s="178"/>
      <c r="AA669" s="178"/>
      <c r="AB669" s="178"/>
      <c r="AC669" s="178"/>
      <c r="AD669" s="178"/>
      <c r="AE669" s="178"/>
      <c r="AF669" s="178"/>
      <c r="AG669" s="178"/>
      <c r="AH669" s="178"/>
      <c r="AI669" s="178"/>
    </row>
    <row r="670" spans="1:35" s="84" customFormat="1" x14ac:dyDescent="0.35">
      <c r="A670" s="4"/>
      <c r="B670" s="4"/>
      <c r="C670" s="80"/>
      <c r="D670" s="81"/>
      <c r="E670" s="84" t="str">
        <f>E$653</f>
        <v>Royalty band 5 flag (sliding-scale slab) (incentive)</v>
      </c>
      <c r="F670" s="84" t="str">
        <f>F$653</f>
        <v>flag</v>
      </c>
      <c r="H670" s="147"/>
      <c r="I670" s="84">
        <f>I$653</f>
        <v>0</v>
      </c>
      <c r="J670" s="178"/>
      <c r="K670" s="84">
        <f t="shared" ref="K670:AI670" si="259">K$653</f>
        <v>0</v>
      </c>
      <c r="L670" s="84">
        <f t="shared" si="259"/>
        <v>0</v>
      </c>
      <c r="M670" s="84">
        <f t="shared" si="259"/>
        <v>0</v>
      </c>
      <c r="N670" s="84">
        <f t="shared" si="259"/>
        <v>0</v>
      </c>
      <c r="O670" s="84">
        <f t="shared" si="259"/>
        <v>1</v>
      </c>
      <c r="P670" s="84">
        <f t="shared" si="259"/>
        <v>1</v>
      </c>
      <c r="Q670" s="84">
        <f t="shared" si="259"/>
        <v>1</v>
      </c>
      <c r="R670" s="84">
        <f t="shared" si="259"/>
        <v>1</v>
      </c>
      <c r="S670" s="84">
        <f t="shared" si="259"/>
        <v>1</v>
      </c>
      <c r="T670" s="84">
        <f t="shared" si="259"/>
        <v>1</v>
      </c>
      <c r="U670" s="84">
        <f t="shared" si="259"/>
        <v>1</v>
      </c>
      <c r="V670" s="84">
        <f t="shared" si="259"/>
        <v>1</v>
      </c>
      <c r="W670" s="84">
        <f t="shared" si="259"/>
        <v>1</v>
      </c>
      <c r="X670" s="84">
        <f t="shared" si="259"/>
        <v>0</v>
      </c>
      <c r="Y670" s="84">
        <f t="shared" si="259"/>
        <v>0</v>
      </c>
      <c r="Z670" s="84">
        <f t="shared" si="259"/>
        <v>0</v>
      </c>
      <c r="AA670" s="84">
        <f t="shared" si="259"/>
        <v>0</v>
      </c>
      <c r="AB670" s="84">
        <f t="shared" si="259"/>
        <v>0</v>
      </c>
      <c r="AC670" s="84">
        <f t="shared" si="259"/>
        <v>0</v>
      </c>
      <c r="AD670" s="84">
        <f t="shared" si="259"/>
        <v>0</v>
      </c>
      <c r="AE670" s="84">
        <f t="shared" si="259"/>
        <v>0</v>
      </c>
      <c r="AF670" s="84">
        <f t="shared" si="259"/>
        <v>0</v>
      </c>
      <c r="AG670" s="84">
        <f t="shared" si="259"/>
        <v>0</v>
      </c>
      <c r="AH670" s="84">
        <f t="shared" si="259"/>
        <v>0</v>
      </c>
      <c r="AI670" s="84">
        <f t="shared" si="259"/>
        <v>0</v>
      </c>
    </row>
    <row r="671" spans="1:35" s="84" customFormat="1" x14ac:dyDescent="0.35">
      <c r="A671" s="4"/>
      <c r="B671" s="4"/>
      <c r="C671" s="80"/>
      <c r="D671" s="81"/>
      <c r="E671" s="154" t="str">
        <f>Inputs!E$184</f>
        <v>Royalty rate band 6 (sliding scale) (incentive)</v>
      </c>
      <c r="F671" s="154" t="str">
        <f>Inputs!F$184</f>
        <v>%</v>
      </c>
      <c r="G671" s="206">
        <f>Inputs!G$184</f>
        <v>0.06</v>
      </c>
      <c r="H671" s="147"/>
      <c r="I671" s="178"/>
      <c r="J671" s="178"/>
      <c r="K671" s="178"/>
      <c r="L671" s="178"/>
      <c r="M671" s="178"/>
      <c r="N671" s="178"/>
      <c r="O671" s="178"/>
      <c r="P671" s="178"/>
      <c r="Q671" s="178"/>
      <c r="R671" s="178"/>
      <c r="S671" s="178"/>
      <c r="T671" s="178"/>
      <c r="U671" s="178"/>
      <c r="V671" s="178"/>
      <c r="W671" s="178"/>
      <c r="X671" s="178"/>
      <c r="Y671" s="178"/>
      <c r="Z671" s="178"/>
      <c r="AA671" s="178"/>
      <c r="AB671" s="178"/>
      <c r="AC671" s="178"/>
      <c r="AD671" s="178"/>
      <c r="AE671" s="178"/>
      <c r="AF671" s="178"/>
      <c r="AG671" s="178"/>
      <c r="AH671" s="178"/>
      <c r="AI671" s="178"/>
    </row>
    <row r="672" spans="1:35" s="84" customFormat="1" x14ac:dyDescent="0.35">
      <c r="A672" s="4"/>
      <c r="B672" s="4"/>
      <c r="C672" s="80"/>
      <c r="D672" s="81"/>
      <c r="E672" s="84" t="str">
        <f>E$658</f>
        <v>Royalty band 6 flag (sliding-scale slab) (incentive)</v>
      </c>
      <c r="F672" s="84" t="str">
        <f>F$658</f>
        <v>flag</v>
      </c>
      <c r="H672" s="147"/>
      <c r="I672" s="84">
        <f>I$658</f>
        <v>0</v>
      </c>
      <c r="J672" s="178"/>
      <c r="K672" s="84">
        <f t="shared" ref="K672:AI672" si="260">K$658</f>
        <v>0</v>
      </c>
      <c r="L672" s="84">
        <f t="shared" si="260"/>
        <v>0</v>
      </c>
      <c r="M672" s="84">
        <f t="shared" si="260"/>
        <v>0</v>
      </c>
      <c r="N672" s="84">
        <f t="shared" si="260"/>
        <v>0</v>
      </c>
      <c r="O672" s="84">
        <f t="shared" si="260"/>
        <v>0</v>
      </c>
      <c r="P672" s="84">
        <f t="shared" si="260"/>
        <v>0</v>
      </c>
      <c r="Q672" s="84">
        <f t="shared" si="260"/>
        <v>0</v>
      </c>
      <c r="R672" s="84">
        <f t="shared" si="260"/>
        <v>0</v>
      </c>
      <c r="S672" s="84">
        <f t="shared" si="260"/>
        <v>0</v>
      </c>
      <c r="T672" s="84">
        <f t="shared" si="260"/>
        <v>0</v>
      </c>
      <c r="U672" s="84">
        <f t="shared" si="260"/>
        <v>0</v>
      </c>
      <c r="V672" s="84">
        <f t="shared" si="260"/>
        <v>0</v>
      </c>
      <c r="W672" s="84">
        <f t="shared" si="260"/>
        <v>0</v>
      </c>
      <c r="X672" s="84">
        <f t="shared" si="260"/>
        <v>1</v>
      </c>
      <c r="Y672" s="84">
        <f t="shared" si="260"/>
        <v>1</v>
      </c>
      <c r="Z672" s="84">
        <f t="shared" si="260"/>
        <v>1</v>
      </c>
      <c r="AA672" s="84">
        <f t="shared" si="260"/>
        <v>1</v>
      </c>
      <c r="AB672" s="84">
        <f t="shared" si="260"/>
        <v>1</v>
      </c>
      <c r="AC672" s="84">
        <f t="shared" si="260"/>
        <v>1</v>
      </c>
      <c r="AD672" s="84">
        <f t="shared" si="260"/>
        <v>1</v>
      </c>
      <c r="AE672" s="84">
        <f t="shared" si="260"/>
        <v>1</v>
      </c>
      <c r="AF672" s="84">
        <f t="shared" si="260"/>
        <v>1</v>
      </c>
      <c r="AG672" s="84">
        <f t="shared" si="260"/>
        <v>1</v>
      </c>
      <c r="AH672" s="84">
        <f t="shared" si="260"/>
        <v>1</v>
      </c>
      <c r="AI672" s="84">
        <f t="shared" si="260"/>
        <v>1</v>
      </c>
    </row>
    <row r="673" spans="1:35" s="84" customFormat="1" x14ac:dyDescent="0.35">
      <c r="A673" s="4"/>
      <c r="B673" s="4"/>
      <c r="C673" s="80"/>
      <c r="D673" s="81"/>
      <c r="E673" s="84" t="s">
        <v>523</v>
      </c>
      <c r="F673" s="84" t="s">
        <v>10</v>
      </c>
      <c r="G673" s="208"/>
      <c r="H673" s="147"/>
      <c r="I673" s="178"/>
      <c r="J673" s="178"/>
      <c r="K673" s="208">
        <f>($G661*K662)+($G663*K664)+($G665*K666)+($G667*K668)+($G669*K670)+($G671*K672)</f>
        <v>0.04</v>
      </c>
      <c r="L673" s="208">
        <f t="shared" ref="L673:AI673" si="261">($G661*L662)+($G663*L664)+($G665*L666)+($G667*L668)+($G669*L670)+($G671*L672)</f>
        <v>0.04</v>
      </c>
      <c r="M673" s="208">
        <f t="shared" si="261"/>
        <v>0.04</v>
      </c>
      <c r="N673" s="208">
        <f t="shared" si="261"/>
        <v>0.04</v>
      </c>
      <c r="O673" s="208">
        <f t="shared" si="261"/>
        <v>0.05</v>
      </c>
      <c r="P673" s="208">
        <f t="shared" si="261"/>
        <v>0.05</v>
      </c>
      <c r="Q673" s="208">
        <f t="shared" si="261"/>
        <v>0.05</v>
      </c>
      <c r="R673" s="208">
        <f t="shared" si="261"/>
        <v>0.05</v>
      </c>
      <c r="S673" s="208">
        <f t="shared" si="261"/>
        <v>0.05</v>
      </c>
      <c r="T673" s="208">
        <f t="shared" si="261"/>
        <v>0.05</v>
      </c>
      <c r="U673" s="208">
        <f t="shared" si="261"/>
        <v>0.05</v>
      </c>
      <c r="V673" s="208">
        <f t="shared" si="261"/>
        <v>0.05</v>
      </c>
      <c r="W673" s="208">
        <f t="shared" si="261"/>
        <v>0.05</v>
      </c>
      <c r="X673" s="208">
        <f t="shared" si="261"/>
        <v>0.06</v>
      </c>
      <c r="Y673" s="208">
        <f t="shared" si="261"/>
        <v>0.06</v>
      </c>
      <c r="Z673" s="208">
        <f t="shared" si="261"/>
        <v>0.06</v>
      </c>
      <c r="AA673" s="208">
        <f t="shared" si="261"/>
        <v>0.06</v>
      </c>
      <c r="AB673" s="208">
        <f t="shared" si="261"/>
        <v>0.06</v>
      </c>
      <c r="AC673" s="208">
        <f t="shared" si="261"/>
        <v>0.06</v>
      </c>
      <c r="AD673" s="208">
        <f t="shared" si="261"/>
        <v>0.06</v>
      </c>
      <c r="AE673" s="208">
        <f t="shared" si="261"/>
        <v>0.06</v>
      </c>
      <c r="AF673" s="208">
        <f t="shared" si="261"/>
        <v>0.06</v>
      </c>
      <c r="AG673" s="208">
        <f t="shared" si="261"/>
        <v>0.06</v>
      </c>
      <c r="AH673" s="208">
        <f t="shared" si="261"/>
        <v>0.06</v>
      </c>
      <c r="AI673" s="208">
        <f t="shared" si="261"/>
        <v>0.06</v>
      </c>
    </row>
    <row r="674" spans="1:35" s="84" customFormat="1" x14ac:dyDescent="0.35">
      <c r="A674" s="4"/>
      <c r="B674" s="4"/>
      <c r="C674" s="80"/>
      <c r="D674" s="81"/>
      <c r="G674" s="147"/>
      <c r="H674" s="147"/>
      <c r="I674" s="178"/>
      <c r="J674" s="178"/>
      <c r="K674" s="178"/>
      <c r="L674" s="178"/>
      <c r="M674" s="178"/>
      <c r="N674" s="178"/>
      <c r="O674" s="178"/>
      <c r="P674" s="178"/>
      <c r="Q674" s="178"/>
      <c r="R674" s="178"/>
      <c r="S674" s="178"/>
      <c r="T674" s="178"/>
      <c r="U674" s="178"/>
      <c r="V674" s="178"/>
      <c r="W674" s="178"/>
      <c r="X674" s="178"/>
      <c r="Y674" s="178"/>
      <c r="Z674" s="178"/>
      <c r="AA674" s="178"/>
      <c r="AB674" s="178"/>
      <c r="AC674" s="178"/>
      <c r="AD674" s="178"/>
      <c r="AE674" s="178"/>
      <c r="AF674" s="178"/>
      <c r="AG674" s="178"/>
      <c r="AH674" s="178"/>
      <c r="AI674" s="178"/>
    </row>
    <row r="675" spans="1:35" s="84" customFormat="1" x14ac:dyDescent="0.35">
      <c r="A675" s="4"/>
      <c r="B675" s="4"/>
      <c r="C675" s="80"/>
      <c r="D675" s="81" t="s">
        <v>696</v>
      </c>
      <c r="G675" s="147"/>
      <c r="H675" s="147"/>
      <c r="I675" s="178"/>
      <c r="J675" s="178"/>
      <c r="K675" s="178"/>
      <c r="L675" s="178"/>
      <c r="M675" s="178"/>
      <c r="N675" s="178"/>
      <c r="O675" s="178"/>
      <c r="P675" s="178"/>
      <c r="Q675" s="178"/>
      <c r="R675" s="178"/>
      <c r="S675" s="178"/>
      <c r="T675" s="178"/>
      <c r="U675" s="178"/>
      <c r="V675" s="178"/>
      <c r="W675" s="178"/>
      <c r="X675" s="178"/>
      <c r="Y675" s="178"/>
      <c r="Z675" s="178"/>
      <c r="AA675" s="178"/>
      <c r="AB675" s="178"/>
      <c r="AC675" s="178"/>
      <c r="AD675" s="178"/>
      <c r="AE675" s="178"/>
      <c r="AF675" s="178"/>
      <c r="AG675" s="178"/>
      <c r="AH675" s="178"/>
      <c r="AI675" s="178"/>
    </row>
    <row r="676" spans="1:35" s="84" customFormat="1" x14ac:dyDescent="0.35">
      <c r="A676" s="4"/>
      <c r="B676" s="4"/>
      <c r="C676" s="80"/>
      <c r="D676" s="81"/>
      <c r="E676" s="84" t="str">
        <f>E$494</f>
        <v>Mining company revenues in nominal terms (original)</v>
      </c>
      <c r="F676" s="84" t="str">
        <f>F$494</f>
        <v>M$, nominal</v>
      </c>
      <c r="G676" s="147"/>
      <c r="H676" s="147"/>
      <c r="I676" s="178">
        <f>I$494</f>
        <v>2755.3408158404704</v>
      </c>
      <c r="J676" s="178"/>
      <c r="K676" s="178">
        <f t="shared" ref="K676:AI676" si="262">K$494</f>
        <v>0</v>
      </c>
      <c r="L676" s="178">
        <f t="shared" si="262"/>
        <v>0</v>
      </c>
      <c r="M676" s="178">
        <f t="shared" si="262"/>
        <v>96.183215049222554</v>
      </c>
      <c r="N676" s="178">
        <f t="shared" si="262"/>
        <v>130.80917246694267</v>
      </c>
      <c r="O676" s="178">
        <f t="shared" si="262"/>
        <v>133.42535591628155</v>
      </c>
      <c r="P676" s="178">
        <f t="shared" si="262"/>
        <v>136.09386303460718</v>
      </c>
      <c r="Q676" s="178">
        <f t="shared" si="262"/>
        <v>138.81574029529932</v>
      </c>
      <c r="R676" s="178">
        <f t="shared" si="262"/>
        <v>141.59205510120526</v>
      </c>
      <c r="S676" s="178">
        <f t="shared" si="262"/>
        <v>144.42389620322939</v>
      </c>
      <c r="T676" s="178">
        <f t="shared" si="262"/>
        <v>147.31237412729399</v>
      </c>
      <c r="U676" s="178">
        <f t="shared" si="262"/>
        <v>150.25862160983988</v>
      </c>
      <c r="V676" s="178">
        <f t="shared" si="262"/>
        <v>153.26379404203664</v>
      </c>
      <c r="W676" s="178">
        <f t="shared" si="262"/>
        <v>156.32906992287741</v>
      </c>
      <c r="X676" s="178">
        <f t="shared" si="262"/>
        <v>159.45565132133493</v>
      </c>
      <c r="Y676" s="178">
        <f t="shared" si="262"/>
        <v>162.64476434776165</v>
      </c>
      <c r="Z676" s="178">
        <f t="shared" si="262"/>
        <v>165.89765963471683</v>
      </c>
      <c r="AA676" s="178">
        <f t="shared" si="262"/>
        <v>169.21561282741121</v>
      </c>
      <c r="AB676" s="178">
        <f t="shared" si="262"/>
        <v>172.59992508395945</v>
      </c>
      <c r="AC676" s="178">
        <f t="shared" si="262"/>
        <v>176.0519235856386</v>
      </c>
      <c r="AD676" s="178">
        <f t="shared" si="262"/>
        <v>179.57296205735136</v>
      </c>
      <c r="AE676" s="178">
        <f t="shared" si="262"/>
        <v>41.395159213460481</v>
      </c>
      <c r="AF676" s="178">
        <f t="shared" si="262"/>
        <v>0</v>
      </c>
      <c r="AG676" s="178">
        <f t="shared" si="262"/>
        <v>0</v>
      </c>
      <c r="AH676" s="178">
        <f t="shared" si="262"/>
        <v>0</v>
      </c>
      <c r="AI676" s="178">
        <f t="shared" si="262"/>
        <v>0</v>
      </c>
    </row>
    <row r="677" spans="1:35" s="84" customFormat="1" x14ac:dyDescent="0.35">
      <c r="A677" s="4"/>
      <c r="B677" s="4"/>
      <c r="C677" s="80"/>
      <c r="D677" s="81"/>
      <c r="E677" s="84" t="str">
        <f>E$673</f>
        <v>Royalty rate (sliding-scale slab) (incentive)</v>
      </c>
      <c r="F677" s="84" t="str">
        <f>F$673</f>
        <v>%</v>
      </c>
      <c r="G677" s="208"/>
      <c r="H677" s="147"/>
      <c r="I677" s="178"/>
      <c r="J677" s="178"/>
      <c r="K677" s="208">
        <f t="shared" ref="K677:AI677" si="263">K$673</f>
        <v>0.04</v>
      </c>
      <c r="L677" s="208">
        <f t="shared" si="263"/>
        <v>0.04</v>
      </c>
      <c r="M677" s="208">
        <f t="shared" si="263"/>
        <v>0.04</v>
      </c>
      <c r="N677" s="208">
        <f t="shared" si="263"/>
        <v>0.04</v>
      </c>
      <c r="O677" s="208">
        <f t="shared" si="263"/>
        <v>0.05</v>
      </c>
      <c r="P677" s="208">
        <f t="shared" si="263"/>
        <v>0.05</v>
      </c>
      <c r="Q677" s="208">
        <f t="shared" si="263"/>
        <v>0.05</v>
      </c>
      <c r="R677" s="208">
        <f t="shared" si="263"/>
        <v>0.05</v>
      </c>
      <c r="S677" s="208">
        <f t="shared" si="263"/>
        <v>0.05</v>
      </c>
      <c r="T677" s="208">
        <f t="shared" si="263"/>
        <v>0.05</v>
      </c>
      <c r="U677" s="208">
        <f t="shared" si="263"/>
        <v>0.05</v>
      </c>
      <c r="V677" s="208">
        <f t="shared" si="263"/>
        <v>0.05</v>
      </c>
      <c r="W677" s="208">
        <f t="shared" si="263"/>
        <v>0.05</v>
      </c>
      <c r="X677" s="208">
        <f t="shared" si="263"/>
        <v>0.06</v>
      </c>
      <c r="Y677" s="208">
        <f t="shared" si="263"/>
        <v>0.06</v>
      </c>
      <c r="Z677" s="208">
        <f t="shared" si="263"/>
        <v>0.06</v>
      </c>
      <c r="AA677" s="208">
        <f t="shared" si="263"/>
        <v>0.06</v>
      </c>
      <c r="AB677" s="208">
        <f t="shared" si="263"/>
        <v>0.06</v>
      </c>
      <c r="AC677" s="208">
        <f t="shared" si="263"/>
        <v>0.06</v>
      </c>
      <c r="AD677" s="208">
        <f t="shared" si="263"/>
        <v>0.06</v>
      </c>
      <c r="AE677" s="208">
        <f t="shared" si="263"/>
        <v>0.06</v>
      </c>
      <c r="AF677" s="208">
        <f t="shared" si="263"/>
        <v>0.06</v>
      </c>
      <c r="AG677" s="208">
        <f t="shared" si="263"/>
        <v>0.06</v>
      </c>
      <c r="AH677" s="208">
        <f t="shared" si="263"/>
        <v>0.06</v>
      </c>
      <c r="AI677" s="208">
        <f t="shared" si="263"/>
        <v>0.06</v>
      </c>
    </row>
    <row r="678" spans="1:35" s="84" customFormat="1" x14ac:dyDescent="0.35">
      <c r="A678" s="4"/>
      <c r="B678" s="4"/>
      <c r="C678" s="80"/>
      <c r="D678" s="81"/>
      <c r="E678" s="84" t="s">
        <v>860</v>
      </c>
      <c r="F678" s="84" t="s">
        <v>641</v>
      </c>
      <c r="G678" s="147"/>
      <c r="H678" s="147"/>
      <c r="I678" s="178">
        <f>SUM(K678:AI678)</f>
        <v>147.76545349757822</v>
      </c>
      <c r="J678" s="178"/>
      <c r="K678" s="178">
        <f>K676*K677</f>
        <v>0</v>
      </c>
      <c r="L678" s="178">
        <f t="shared" ref="L678:AI678" si="264">L676*L677</f>
        <v>0</v>
      </c>
      <c r="M678" s="178">
        <f t="shared" si="264"/>
        <v>3.8473286019689024</v>
      </c>
      <c r="N678" s="178">
        <f t="shared" si="264"/>
        <v>5.2323668986777072</v>
      </c>
      <c r="O678" s="178">
        <f t="shared" si="264"/>
        <v>6.671267795814078</v>
      </c>
      <c r="P678" s="178">
        <f t="shared" si="264"/>
        <v>6.8046931517303593</v>
      </c>
      <c r="Q678" s="178">
        <f t="shared" si="264"/>
        <v>6.9407870147649664</v>
      </c>
      <c r="R678" s="178">
        <f t="shared" si="264"/>
        <v>7.0796027550602636</v>
      </c>
      <c r="S678" s="178">
        <f t="shared" si="264"/>
        <v>7.22119481016147</v>
      </c>
      <c r="T678" s="178">
        <f t="shared" si="264"/>
        <v>7.3656187063646996</v>
      </c>
      <c r="U678" s="178">
        <f t="shared" si="264"/>
        <v>7.5129310804919944</v>
      </c>
      <c r="V678" s="178">
        <f t="shared" si="264"/>
        <v>7.6631897021018318</v>
      </c>
      <c r="W678" s="178">
        <f t="shared" si="264"/>
        <v>7.816453496143871</v>
      </c>
      <c r="X678" s="178">
        <f t="shared" si="264"/>
        <v>9.5673390792800959</v>
      </c>
      <c r="Y678" s="178">
        <f t="shared" si="264"/>
        <v>9.7586858608656986</v>
      </c>
      <c r="Z678" s="178">
        <f t="shared" si="264"/>
        <v>9.9538595780830104</v>
      </c>
      <c r="AA678" s="178">
        <f t="shared" si="264"/>
        <v>10.152936769644672</v>
      </c>
      <c r="AB678" s="178">
        <f t="shared" si="264"/>
        <v>10.355995505037567</v>
      </c>
      <c r="AC678" s="178">
        <f t="shared" si="264"/>
        <v>10.563115415138316</v>
      </c>
      <c r="AD678" s="178">
        <f t="shared" si="264"/>
        <v>10.774377723441081</v>
      </c>
      <c r="AE678" s="178">
        <f t="shared" si="264"/>
        <v>2.4837095528076287</v>
      </c>
      <c r="AF678" s="178">
        <f t="shared" si="264"/>
        <v>0</v>
      </c>
      <c r="AG678" s="178">
        <f t="shared" si="264"/>
        <v>0</v>
      </c>
      <c r="AH678" s="178">
        <f t="shared" si="264"/>
        <v>0</v>
      </c>
      <c r="AI678" s="178">
        <f t="shared" si="264"/>
        <v>0</v>
      </c>
    </row>
    <row r="679" spans="1:35" s="84" customFormat="1" x14ac:dyDescent="0.35">
      <c r="A679" s="4"/>
      <c r="B679" s="4"/>
      <c r="C679" s="80"/>
      <c r="D679" s="81"/>
      <c r="G679" s="147"/>
      <c r="H679" s="147"/>
      <c r="I679" s="178"/>
      <c r="J679" s="178"/>
      <c r="K679" s="178"/>
      <c r="L679" s="178"/>
      <c r="M679" s="178"/>
      <c r="N679" s="178"/>
      <c r="O679" s="178"/>
      <c r="P679" s="178"/>
      <c r="Q679" s="178"/>
      <c r="R679" s="178"/>
      <c r="S679" s="178"/>
      <c r="T679" s="178"/>
      <c r="U679" s="178"/>
      <c r="V679" s="178"/>
      <c r="W679" s="178"/>
      <c r="X679" s="178"/>
      <c r="Y679" s="178"/>
      <c r="Z679" s="178"/>
      <c r="AA679" s="178"/>
      <c r="AB679" s="178"/>
      <c r="AC679" s="178"/>
      <c r="AD679" s="178"/>
      <c r="AE679" s="178"/>
      <c r="AF679" s="178"/>
      <c r="AG679" s="178"/>
      <c r="AH679" s="178"/>
      <c r="AI679" s="178"/>
    </row>
    <row r="680" spans="1:35" s="84" customFormat="1" x14ac:dyDescent="0.35">
      <c r="A680" s="4"/>
      <c r="B680" s="4"/>
      <c r="C680" s="80" t="s">
        <v>437</v>
      </c>
      <c r="D680" s="81"/>
      <c r="G680" s="147"/>
      <c r="H680" s="147"/>
      <c r="I680" s="178"/>
      <c r="J680" s="178"/>
      <c r="K680" s="178"/>
      <c r="L680" s="178"/>
      <c r="M680" s="178"/>
      <c r="N680" s="178"/>
      <c r="O680" s="178"/>
      <c r="P680" s="178"/>
      <c r="Q680" s="178"/>
      <c r="R680" s="178"/>
      <c r="S680" s="178"/>
      <c r="T680" s="178"/>
      <c r="U680" s="178"/>
      <c r="V680" s="178"/>
      <c r="W680" s="178"/>
      <c r="X680" s="178"/>
      <c r="Y680" s="178"/>
      <c r="Z680" s="178"/>
      <c r="AA680" s="178"/>
      <c r="AB680" s="178"/>
      <c r="AC680" s="178"/>
      <c r="AD680" s="178"/>
      <c r="AE680" s="178"/>
      <c r="AF680" s="178"/>
      <c r="AG680" s="178"/>
      <c r="AH680" s="178"/>
      <c r="AI680" s="178"/>
    </row>
    <row r="681" spans="1:35" s="84" customFormat="1" x14ac:dyDescent="0.35">
      <c r="A681" s="4"/>
      <c r="B681" s="4"/>
      <c r="C681" s="80"/>
      <c r="D681" s="81"/>
      <c r="G681" s="147"/>
      <c r="H681" s="147"/>
      <c r="I681" s="178"/>
      <c r="J681" s="178"/>
      <c r="K681" s="178"/>
      <c r="L681" s="178"/>
      <c r="M681" s="178"/>
      <c r="N681" s="178"/>
      <c r="O681" s="178"/>
      <c r="P681" s="178"/>
      <c r="Q681" s="178"/>
      <c r="R681" s="178"/>
      <c r="S681" s="178"/>
      <c r="T681" s="178"/>
      <c r="U681" s="178"/>
      <c r="V681" s="178"/>
      <c r="W681" s="178"/>
      <c r="X681" s="178"/>
      <c r="Y681" s="178"/>
      <c r="Z681" s="178"/>
      <c r="AA681" s="178"/>
      <c r="AB681" s="178"/>
      <c r="AC681" s="178"/>
      <c r="AD681" s="178"/>
      <c r="AE681" s="178"/>
      <c r="AF681" s="178"/>
      <c r="AG681" s="178"/>
      <c r="AH681" s="178"/>
      <c r="AI681" s="178"/>
    </row>
    <row r="682" spans="1:35" s="84" customFormat="1" x14ac:dyDescent="0.35">
      <c r="A682" s="4"/>
      <c r="B682" s="4"/>
      <c r="C682" s="80"/>
      <c r="D682" s="81" t="s">
        <v>342</v>
      </c>
      <c r="G682" s="147"/>
      <c r="H682" s="147"/>
      <c r="I682" s="178"/>
      <c r="J682" s="178"/>
      <c r="K682" s="178"/>
      <c r="L682" s="178"/>
      <c r="M682" s="178"/>
      <c r="N682" s="178"/>
      <c r="O682" s="178"/>
      <c r="P682" s="178"/>
      <c r="Q682" s="178"/>
      <c r="R682" s="178"/>
      <c r="S682" s="178"/>
      <c r="T682" s="178"/>
      <c r="U682" s="178"/>
      <c r="V682" s="178"/>
      <c r="W682" s="178"/>
      <c r="X682" s="178"/>
      <c r="Y682" s="178"/>
      <c r="Z682" s="178"/>
      <c r="AA682" s="178"/>
      <c r="AB682" s="178"/>
      <c r="AC682" s="178"/>
      <c r="AD682" s="178"/>
      <c r="AE682" s="178"/>
      <c r="AF682" s="178"/>
      <c r="AG682" s="178"/>
      <c r="AH682" s="178"/>
      <c r="AI682" s="178"/>
    </row>
    <row r="683" spans="1:35" s="154" customFormat="1" x14ac:dyDescent="0.35">
      <c r="A683" s="15"/>
      <c r="B683" s="15"/>
      <c r="C683" s="152"/>
      <c r="D683" s="153"/>
      <c r="E683" s="154" t="str">
        <f>Inputs!E$151</f>
        <v>Royalty holiday period (incentive)</v>
      </c>
      <c r="F683" s="154" t="str">
        <f>Inputs!F$151</f>
        <v>years</v>
      </c>
      <c r="G683" s="154">
        <f>Inputs!G$151</f>
        <v>0</v>
      </c>
      <c r="H683" s="155"/>
      <c r="I683" s="180"/>
      <c r="J683" s="180"/>
      <c r="K683" s="180"/>
      <c r="L683" s="180"/>
      <c r="M683" s="180"/>
      <c r="N683" s="180"/>
      <c r="O683" s="180"/>
      <c r="P683" s="180"/>
      <c r="Q683" s="180"/>
      <c r="R683" s="180"/>
      <c r="S683" s="180"/>
      <c r="T683" s="180"/>
      <c r="U683" s="180"/>
      <c r="V683" s="180"/>
      <c r="W683" s="180"/>
      <c r="X683" s="180"/>
      <c r="Y683" s="180"/>
      <c r="Z683" s="180"/>
      <c r="AA683" s="180"/>
      <c r="AB683" s="180"/>
      <c r="AC683" s="180"/>
      <c r="AD683" s="180"/>
      <c r="AE683" s="180"/>
      <c r="AF683" s="180"/>
      <c r="AG683" s="180"/>
      <c r="AH683" s="180"/>
      <c r="AI683" s="180"/>
    </row>
    <row r="684" spans="1:35" s="158" customFormat="1" x14ac:dyDescent="0.35">
      <c r="A684" s="11"/>
      <c r="B684" s="11"/>
      <c r="C684" s="156"/>
      <c r="D684" s="157"/>
      <c r="E684" s="158" t="str">
        <f>'T&amp;E'!E$10</f>
        <v>Project model counter</v>
      </c>
      <c r="F684" s="158" t="str">
        <f>'T&amp;E'!F$10</f>
        <v>year #</v>
      </c>
      <c r="I684" s="194"/>
      <c r="J684" s="194"/>
      <c r="K684" s="158">
        <f>'T&amp;E'!K$10</f>
        <v>1</v>
      </c>
      <c r="L684" s="158">
        <f>'T&amp;E'!L$10</f>
        <v>2</v>
      </c>
      <c r="M684" s="158">
        <f>'T&amp;E'!M$10</f>
        <v>3</v>
      </c>
      <c r="N684" s="158">
        <f>'T&amp;E'!N$10</f>
        <v>4</v>
      </c>
      <c r="O684" s="158">
        <f>'T&amp;E'!O$10</f>
        <v>5</v>
      </c>
      <c r="P684" s="158">
        <f>'T&amp;E'!P$10</f>
        <v>6</v>
      </c>
      <c r="Q684" s="158">
        <f>'T&amp;E'!Q$10</f>
        <v>7</v>
      </c>
      <c r="R684" s="158">
        <f>'T&amp;E'!R$10</f>
        <v>8</v>
      </c>
      <c r="S684" s="158">
        <f>'T&amp;E'!S$10</f>
        <v>9</v>
      </c>
      <c r="T684" s="158">
        <f>'T&amp;E'!T$10</f>
        <v>10</v>
      </c>
      <c r="U684" s="158">
        <f>'T&amp;E'!U$10</f>
        <v>11</v>
      </c>
      <c r="V684" s="158">
        <f>'T&amp;E'!V$10</f>
        <v>12</v>
      </c>
      <c r="W684" s="158">
        <f>'T&amp;E'!W$10</f>
        <v>13</v>
      </c>
      <c r="X684" s="158">
        <f>'T&amp;E'!X$10</f>
        <v>14</v>
      </c>
      <c r="Y684" s="158">
        <f>'T&amp;E'!Y$10</f>
        <v>15</v>
      </c>
      <c r="Z684" s="158">
        <f>'T&amp;E'!Z$10</f>
        <v>16</v>
      </c>
      <c r="AA684" s="158">
        <f>'T&amp;E'!AA$10</f>
        <v>17</v>
      </c>
      <c r="AB684" s="158">
        <f>'T&amp;E'!AB$10</f>
        <v>18</v>
      </c>
      <c r="AC684" s="158">
        <f>'T&amp;E'!AC$10</f>
        <v>19</v>
      </c>
      <c r="AD684" s="158">
        <f>'T&amp;E'!AD$10</f>
        <v>20</v>
      </c>
      <c r="AE684" s="158">
        <f>'T&amp;E'!AE$10</f>
        <v>21</v>
      </c>
      <c r="AF684" s="158">
        <f>'T&amp;E'!AF$10</f>
        <v>22</v>
      </c>
      <c r="AG684" s="158">
        <f>'T&amp;E'!AG$10</f>
        <v>23</v>
      </c>
      <c r="AH684" s="158">
        <f>'T&amp;E'!AH$10</f>
        <v>24</v>
      </c>
      <c r="AI684" s="158">
        <f>'T&amp;E'!AI$10</f>
        <v>25</v>
      </c>
    </row>
    <row r="685" spans="1:35" s="84" customFormat="1" x14ac:dyDescent="0.35">
      <c r="A685" s="4"/>
      <c r="B685" s="4"/>
      <c r="C685" s="80"/>
      <c r="D685" s="81"/>
      <c r="E685" s="84" t="s">
        <v>209</v>
      </c>
      <c r="F685" s="84" t="s">
        <v>43</v>
      </c>
      <c r="G685" s="147"/>
      <c r="H685" s="147"/>
      <c r="I685" s="84">
        <f>SUM(K685:AI685)</f>
        <v>25</v>
      </c>
      <c r="J685" s="178"/>
      <c r="K685" s="84">
        <f>IF(K684&gt;$G683,1,0)</f>
        <v>1</v>
      </c>
      <c r="L685" s="84">
        <f t="shared" ref="L685:AI685" si="265">IF(L684&gt;$G683,1,0)</f>
        <v>1</v>
      </c>
      <c r="M685" s="84">
        <f t="shared" si="265"/>
        <v>1</v>
      </c>
      <c r="N685" s="84">
        <f t="shared" si="265"/>
        <v>1</v>
      </c>
      <c r="O685" s="84">
        <f t="shared" si="265"/>
        <v>1</v>
      </c>
      <c r="P685" s="84">
        <f t="shared" si="265"/>
        <v>1</v>
      </c>
      <c r="Q685" s="84">
        <f t="shared" si="265"/>
        <v>1</v>
      </c>
      <c r="R685" s="84">
        <f t="shared" si="265"/>
        <v>1</v>
      </c>
      <c r="S685" s="84">
        <f t="shared" si="265"/>
        <v>1</v>
      </c>
      <c r="T685" s="84">
        <f t="shared" si="265"/>
        <v>1</v>
      </c>
      <c r="U685" s="84">
        <f t="shared" si="265"/>
        <v>1</v>
      </c>
      <c r="V685" s="84">
        <f t="shared" si="265"/>
        <v>1</v>
      </c>
      <c r="W685" s="84">
        <f t="shared" si="265"/>
        <v>1</v>
      </c>
      <c r="X685" s="84">
        <f t="shared" si="265"/>
        <v>1</v>
      </c>
      <c r="Y685" s="84">
        <f t="shared" si="265"/>
        <v>1</v>
      </c>
      <c r="Z685" s="84">
        <f t="shared" si="265"/>
        <v>1</v>
      </c>
      <c r="AA685" s="84">
        <f t="shared" si="265"/>
        <v>1</v>
      </c>
      <c r="AB685" s="84">
        <f t="shared" si="265"/>
        <v>1</v>
      </c>
      <c r="AC685" s="84">
        <f t="shared" si="265"/>
        <v>1</v>
      </c>
      <c r="AD685" s="84">
        <f t="shared" si="265"/>
        <v>1</v>
      </c>
      <c r="AE685" s="84">
        <f t="shared" si="265"/>
        <v>1</v>
      </c>
      <c r="AF685" s="84">
        <f t="shared" si="265"/>
        <v>1</v>
      </c>
      <c r="AG685" s="84">
        <f t="shared" si="265"/>
        <v>1</v>
      </c>
      <c r="AH685" s="84">
        <f t="shared" si="265"/>
        <v>1</v>
      </c>
      <c r="AI685" s="84">
        <f t="shared" si="265"/>
        <v>1</v>
      </c>
    </row>
    <row r="686" spans="1:35" s="84" customFormat="1" x14ac:dyDescent="0.35">
      <c r="A686" s="4"/>
      <c r="B686" s="4"/>
      <c r="C686" s="80"/>
      <c r="D686" s="81"/>
      <c r="G686" s="147"/>
      <c r="H686" s="147"/>
      <c r="I686" s="178"/>
      <c r="J686" s="178"/>
      <c r="K686" s="178"/>
      <c r="L686" s="178"/>
      <c r="M686" s="178"/>
      <c r="N686" s="178"/>
      <c r="O686" s="178"/>
      <c r="P686" s="178"/>
      <c r="Q686" s="178"/>
      <c r="R686" s="178"/>
      <c r="S686" s="178"/>
      <c r="T686" s="178"/>
      <c r="U686" s="178"/>
      <c r="V686" s="178"/>
      <c r="W686" s="178"/>
      <c r="X686" s="178"/>
      <c r="Y686" s="178"/>
      <c r="Z686" s="178"/>
      <c r="AA686" s="178"/>
      <c r="AB686" s="178"/>
      <c r="AC686" s="178"/>
      <c r="AD686" s="178"/>
      <c r="AE686" s="178"/>
      <c r="AF686" s="178"/>
      <c r="AG686" s="178"/>
      <c r="AH686" s="178"/>
      <c r="AI686" s="178"/>
    </row>
    <row r="687" spans="1:35" s="84" customFormat="1" x14ac:dyDescent="0.35">
      <c r="A687" s="4"/>
      <c r="B687" s="4"/>
      <c r="C687" s="80"/>
      <c r="D687" s="81" t="s">
        <v>340</v>
      </c>
      <c r="G687" s="147"/>
      <c r="H687" s="147"/>
      <c r="I687" s="178"/>
      <c r="J687" s="178"/>
      <c r="K687" s="178"/>
      <c r="L687" s="178"/>
      <c r="M687" s="178"/>
      <c r="N687" s="178"/>
      <c r="O687" s="178"/>
      <c r="P687" s="178"/>
      <c r="Q687" s="178"/>
      <c r="R687" s="178"/>
      <c r="S687" s="178"/>
      <c r="T687" s="178"/>
      <c r="U687" s="178"/>
      <c r="V687" s="178"/>
      <c r="W687" s="178"/>
      <c r="X687" s="178"/>
      <c r="Y687" s="178"/>
      <c r="Z687" s="178"/>
      <c r="AA687" s="178"/>
      <c r="AB687" s="178"/>
      <c r="AC687" s="178"/>
      <c r="AD687" s="178"/>
      <c r="AE687" s="178"/>
      <c r="AF687" s="178"/>
      <c r="AG687" s="178"/>
      <c r="AH687" s="178"/>
      <c r="AI687" s="178"/>
    </row>
    <row r="688" spans="1:35" s="84" customFormat="1" x14ac:dyDescent="0.35">
      <c r="A688" s="4"/>
      <c r="B688" s="4"/>
      <c r="C688" s="80"/>
      <c r="D688" s="81"/>
      <c r="E688" s="84" t="str">
        <f>E$501</f>
        <v>Royalty in nominal terms (flat rate) (incentive)</v>
      </c>
      <c r="F688" s="84" t="str">
        <f>F$501</f>
        <v>M$, nominal</v>
      </c>
      <c r="G688" s="147"/>
      <c r="H688" s="147"/>
      <c r="I688" s="178">
        <f>I$501</f>
        <v>137.76704079202352</v>
      </c>
      <c r="J688" s="178"/>
      <c r="K688" s="178">
        <f t="shared" ref="K688:AI688" si="266">K$501</f>
        <v>0</v>
      </c>
      <c r="L688" s="178">
        <f t="shared" si="266"/>
        <v>0</v>
      </c>
      <c r="M688" s="178">
        <f t="shared" si="266"/>
        <v>4.8091607524611284</v>
      </c>
      <c r="N688" s="178">
        <f t="shared" si="266"/>
        <v>6.540458623347134</v>
      </c>
      <c r="O688" s="178">
        <f t="shared" si="266"/>
        <v>6.671267795814078</v>
      </c>
      <c r="P688" s="178">
        <f t="shared" si="266"/>
        <v>6.8046931517303593</v>
      </c>
      <c r="Q688" s="178">
        <f t="shared" si="266"/>
        <v>6.9407870147649664</v>
      </c>
      <c r="R688" s="178">
        <f t="shared" si="266"/>
        <v>7.0796027550602636</v>
      </c>
      <c r="S688" s="178">
        <f t="shared" si="266"/>
        <v>7.22119481016147</v>
      </c>
      <c r="T688" s="178">
        <f t="shared" si="266"/>
        <v>7.3656187063646996</v>
      </c>
      <c r="U688" s="178">
        <f t="shared" si="266"/>
        <v>7.5129310804919944</v>
      </c>
      <c r="V688" s="178">
        <f t="shared" si="266"/>
        <v>7.6631897021018318</v>
      </c>
      <c r="W688" s="178">
        <f t="shared" si="266"/>
        <v>7.816453496143871</v>
      </c>
      <c r="X688" s="178">
        <f t="shared" si="266"/>
        <v>7.9727825660667468</v>
      </c>
      <c r="Y688" s="178">
        <f t="shared" si="266"/>
        <v>8.1322382173880836</v>
      </c>
      <c r="Z688" s="178">
        <f t="shared" si="266"/>
        <v>8.2948829817358423</v>
      </c>
      <c r="AA688" s="178">
        <f t="shared" si="266"/>
        <v>8.46078064137056</v>
      </c>
      <c r="AB688" s="178">
        <f t="shared" si="266"/>
        <v>8.6299962541979731</v>
      </c>
      <c r="AC688" s="178">
        <f t="shared" si="266"/>
        <v>8.8025961792819309</v>
      </c>
      <c r="AD688" s="178">
        <f t="shared" si="266"/>
        <v>8.9786481028675684</v>
      </c>
      <c r="AE688" s="178">
        <f t="shared" si="266"/>
        <v>2.0697579606730243</v>
      </c>
      <c r="AF688" s="178">
        <f t="shared" si="266"/>
        <v>0</v>
      </c>
      <c r="AG688" s="178">
        <f t="shared" si="266"/>
        <v>0</v>
      </c>
      <c r="AH688" s="178">
        <f t="shared" si="266"/>
        <v>0</v>
      </c>
      <c r="AI688" s="178">
        <f t="shared" si="266"/>
        <v>0</v>
      </c>
    </row>
    <row r="689" spans="1:35" s="84" customFormat="1" x14ac:dyDescent="0.35">
      <c r="A689" s="4"/>
      <c r="B689" s="4"/>
      <c r="C689" s="80"/>
      <c r="D689" s="81"/>
      <c r="E689" s="84" t="str">
        <f>E$622</f>
        <v>Royalty in nominal terms (sliding-scale slice) (incentive)</v>
      </c>
      <c r="F689" s="84" t="str">
        <f>F$622</f>
        <v>M$, nominal</v>
      </c>
      <c r="G689" s="147"/>
      <c r="H689" s="147"/>
      <c r="I689" s="178">
        <f>I$622</f>
        <v>84.057688343240827</v>
      </c>
      <c r="J689" s="178"/>
      <c r="K689" s="178">
        <f t="shared" ref="K689:AI689" si="267">K$622</f>
        <v>0</v>
      </c>
      <c r="L689" s="178">
        <f t="shared" si="267"/>
        <v>0</v>
      </c>
      <c r="M689" s="178">
        <f t="shared" si="267"/>
        <v>2.0770419375865394</v>
      </c>
      <c r="N689" s="178">
        <f t="shared" si="267"/>
        <v>2.8719846795012232</v>
      </c>
      <c r="O689" s="178">
        <f t="shared" si="267"/>
        <v>2.999562121539546</v>
      </c>
      <c r="P689" s="178">
        <f t="shared" si="267"/>
        <v>3.1329874774558273</v>
      </c>
      <c r="Q689" s="178">
        <f t="shared" si="267"/>
        <v>3.2690813404904353</v>
      </c>
      <c r="R689" s="178">
        <f t="shared" si="267"/>
        <v>3.4078970807857329</v>
      </c>
      <c r="S689" s="178">
        <f t="shared" si="267"/>
        <v>3.5494891358869385</v>
      </c>
      <c r="T689" s="178">
        <f t="shared" si="267"/>
        <v>3.6939130320901676</v>
      </c>
      <c r="U689" s="178">
        <f t="shared" si="267"/>
        <v>3.841225406217462</v>
      </c>
      <c r="V689" s="178">
        <f t="shared" si="267"/>
        <v>3.9914840278273012</v>
      </c>
      <c r="W689" s="178">
        <f t="shared" si="267"/>
        <v>4.1447478218693394</v>
      </c>
      <c r="X689" s="178">
        <f t="shared" si="267"/>
        <v>5.8956334050055643</v>
      </c>
      <c r="Y689" s="178">
        <f t="shared" si="267"/>
        <v>6.086980186591167</v>
      </c>
      <c r="Z689" s="178">
        <f t="shared" si="267"/>
        <v>6.2821539038084788</v>
      </c>
      <c r="AA689" s="178">
        <f t="shared" si="267"/>
        <v>6.4812310953701413</v>
      </c>
      <c r="AB689" s="178">
        <f t="shared" si="267"/>
        <v>6.684289830763035</v>
      </c>
      <c r="AC689" s="178">
        <f t="shared" si="267"/>
        <v>6.8914097408637849</v>
      </c>
      <c r="AD689" s="178">
        <f t="shared" si="267"/>
        <v>7.1026720491665518</v>
      </c>
      <c r="AE689" s="178">
        <f t="shared" si="267"/>
        <v>1.6539040704215879</v>
      </c>
      <c r="AF689" s="178">
        <f t="shared" si="267"/>
        <v>0</v>
      </c>
      <c r="AG689" s="178">
        <f t="shared" si="267"/>
        <v>0</v>
      </c>
      <c r="AH689" s="178">
        <f t="shared" si="267"/>
        <v>0</v>
      </c>
      <c r="AI689" s="178">
        <f t="shared" si="267"/>
        <v>0</v>
      </c>
    </row>
    <row r="690" spans="1:35" s="84" customFormat="1" x14ac:dyDescent="0.35">
      <c r="A690" s="4"/>
      <c r="B690" s="4"/>
      <c r="C690" s="80"/>
      <c r="D690" s="81"/>
      <c r="E690" s="84" t="str">
        <f>E$678</f>
        <v>Royalty as sliding-scale slab in nominal terms (incentive)</v>
      </c>
      <c r="F690" s="84" t="str">
        <f>F$678</f>
        <v>M$, nominal</v>
      </c>
      <c r="G690" s="147"/>
      <c r="H690" s="147"/>
      <c r="I690" s="178">
        <f>I$678</f>
        <v>147.76545349757822</v>
      </c>
      <c r="J690" s="178"/>
      <c r="K690" s="178">
        <f t="shared" ref="K690:AI690" si="268">K$678</f>
        <v>0</v>
      </c>
      <c r="L690" s="178">
        <f t="shared" si="268"/>
        <v>0</v>
      </c>
      <c r="M690" s="178">
        <f t="shared" si="268"/>
        <v>3.8473286019689024</v>
      </c>
      <c r="N690" s="178">
        <f t="shared" si="268"/>
        <v>5.2323668986777072</v>
      </c>
      <c r="O690" s="178">
        <f t="shared" si="268"/>
        <v>6.671267795814078</v>
      </c>
      <c r="P690" s="178">
        <f t="shared" si="268"/>
        <v>6.8046931517303593</v>
      </c>
      <c r="Q690" s="178">
        <f t="shared" si="268"/>
        <v>6.9407870147649664</v>
      </c>
      <c r="R690" s="178">
        <f t="shared" si="268"/>
        <v>7.0796027550602636</v>
      </c>
      <c r="S690" s="178">
        <f t="shared" si="268"/>
        <v>7.22119481016147</v>
      </c>
      <c r="T690" s="178">
        <f t="shared" si="268"/>
        <v>7.3656187063646996</v>
      </c>
      <c r="U690" s="178">
        <f t="shared" si="268"/>
        <v>7.5129310804919944</v>
      </c>
      <c r="V690" s="178">
        <f t="shared" si="268"/>
        <v>7.6631897021018318</v>
      </c>
      <c r="W690" s="178">
        <f t="shared" si="268"/>
        <v>7.816453496143871</v>
      </c>
      <c r="X690" s="178">
        <f t="shared" si="268"/>
        <v>9.5673390792800959</v>
      </c>
      <c r="Y690" s="178">
        <f t="shared" si="268"/>
        <v>9.7586858608656986</v>
      </c>
      <c r="Z690" s="178">
        <f t="shared" si="268"/>
        <v>9.9538595780830104</v>
      </c>
      <c r="AA690" s="178">
        <f t="shared" si="268"/>
        <v>10.152936769644672</v>
      </c>
      <c r="AB690" s="178">
        <f t="shared" si="268"/>
        <v>10.355995505037567</v>
      </c>
      <c r="AC690" s="178">
        <f t="shared" si="268"/>
        <v>10.563115415138316</v>
      </c>
      <c r="AD690" s="178">
        <f t="shared" si="268"/>
        <v>10.774377723441081</v>
      </c>
      <c r="AE690" s="178">
        <f t="shared" si="268"/>
        <v>2.4837095528076287</v>
      </c>
      <c r="AF690" s="178">
        <f t="shared" si="268"/>
        <v>0</v>
      </c>
      <c r="AG690" s="178">
        <f t="shared" si="268"/>
        <v>0</v>
      </c>
      <c r="AH690" s="178">
        <f t="shared" si="268"/>
        <v>0</v>
      </c>
      <c r="AI690" s="178">
        <f t="shared" si="268"/>
        <v>0</v>
      </c>
    </row>
    <row r="691" spans="1:35" s="154" customFormat="1" x14ac:dyDescent="0.35">
      <c r="A691" s="15"/>
      <c r="B691" s="15"/>
      <c r="C691" s="152"/>
      <c r="D691" s="153"/>
      <c r="E691" s="154" t="str">
        <f>Inputs!E$147</f>
        <v>Royalty type (incentive)</v>
      </c>
      <c r="F691" s="154" t="str">
        <f>Inputs!F$147</f>
        <v>switch</v>
      </c>
      <c r="G691" s="154">
        <f>Inputs!G$147</f>
        <v>1</v>
      </c>
      <c r="H691" s="155"/>
      <c r="I691" s="180"/>
      <c r="J691" s="180"/>
      <c r="K691" s="180"/>
      <c r="L691" s="180"/>
      <c r="M691" s="180"/>
      <c r="N691" s="180"/>
      <c r="O691" s="180"/>
      <c r="P691" s="180"/>
      <c r="Q691" s="180"/>
      <c r="R691" s="180"/>
      <c r="S691" s="180"/>
      <c r="T691" s="180"/>
      <c r="U691" s="180"/>
      <c r="V691" s="180"/>
      <c r="W691" s="180"/>
      <c r="X691" s="180"/>
      <c r="Y691" s="180"/>
      <c r="Z691" s="180"/>
      <c r="AA691" s="180"/>
      <c r="AB691" s="180"/>
      <c r="AC691" s="180"/>
      <c r="AD691" s="180"/>
      <c r="AE691" s="180"/>
      <c r="AF691" s="180"/>
      <c r="AG691" s="180"/>
      <c r="AH691" s="180"/>
      <c r="AI691" s="180"/>
    </row>
    <row r="692" spans="1:35" s="84" customFormat="1" x14ac:dyDescent="0.35">
      <c r="A692" s="4"/>
      <c r="B692" s="4"/>
      <c r="C692" s="80"/>
      <c r="D692" s="81"/>
      <c r="E692" s="84" t="str">
        <f>INDEX(E688:E690,$G691)</f>
        <v>Royalty in nominal terms (flat rate) (incentive)</v>
      </c>
      <c r="F692" s="84" t="str">
        <f>INDEX(F688:F690,$G691)</f>
        <v>M$, nominal</v>
      </c>
      <c r="G692" s="147"/>
      <c r="H692" s="147"/>
      <c r="I692" s="178">
        <f>INDEX(I688:I690,$G691)</f>
        <v>137.76704079202352</v>
      </c>
      <c r="J692" s="178"/>
      <c r="K692" s="178">
        <f t="shared" ref="K692:AI692" si="269">INDEX(K688:K690,$G691)</f>
        <v>0</v>
      </c>
      <c r="L692" s="178">
        <f t="shared" si="269"/>
        <v>0</v>
      </c>
      <c r="M692" s="178">
        <f t="shared" si="269"/>
        <v>4.8091607524611284</v>
      </c>
      <c r="N692" s="178">
        <f t="shared" si="269"/>
        <v>6.540458623347134</v>
      </c>
      <c r="O692" s="178">
        <f t="shared" si="269"/>
        <v>6.671267795814078</v>
      </c>
      <c r="P692" s="178">
        <f t="shared" si="269"/>
        <v>6.8046931517303593</v>
      </c>
      <c r="Q692" s="178">
        <f t="shared" si="269"/>
        <v>6.9407870147649664</v>
      </c>
      <c r="R692" s="178">
        <f t="shared" si="269"/>
        <v>7.0796027550602636</v>
      </c>
      <c r="S692" s="178">
        <f t="shared" si="269"/>
        <v>7.22119481016147</v>
      </c>
      <c r="T692" s="178">
        <f t="shared" si="269"/>
        <v>7.3656187063646996</v>
      </c>
      <c r="U692" s="178">
        <f t="shared" si="269"/>
        <v>7.5129310804919944</v>
      </c>
      <c r="V692" s="178">
        <f t="shared" si="269"/>
        <v>7.6631897021018318</v>
      </c>
      <c r="W692" s="178">
        <f t="shared" si="269"/>
        <v>7.816453496143871</v>
      </c>
      <c r="X692" s="178">
        <f t="shared" si="269"/>
        <v>7.9727825660667468</v>
      </c>
      <c r="Y692" s="178">
        <f t="shared" si="269"/>
        <v>8.1322382173880836</v>
      </c>
      <c r="Z692" s="178">
        <f t="shared" si="269"/>
        <v>8.2948829817358423</v>
      </c>
      <c r="AA692" s="178">
        <f t="shared" si="269"/>
        <v>8.46078064137056</v>
      </c>
      <c r="AB692" s="178">
        <f t="shared" si="269"/>
        <v>8.6299962541979731</v>
      </c>
      <c r="AC692" s="178">
        <f t="shared" si="269"/>
        <v>8.8025961792819309</v>
      </c>
      <c r="AD692" s="178">
        <f t="shared" si="269"/>
        <v>8.9786481028675684</v>
      </c>
      <c r="AE692" s="178">
        <f t="shared" si="269"/>
        <v>2.0697579606730243</v>
      </c>
      <c r="AF692" s="178">
        <f t="shared" si="269"/>
        <v>0</v>
      </c>
      <c r="AG692" s="178">
        <f t="shared" si="269"/>
        <v>0</v>
      </c>
      <c r="AH692" s="178">
        <f t="shared" si="269"/>
        <v>0</v>
      </c>
      <c r="AI692" s="178">
        <f t="shared" si="269"/>
        <v>0</v>
      </c>
    </row>
    <row r="693" spans="1:35" s="84" customFormat="1" x14ac:dyDescent="0.35">
      <c r="A693" s="4"/>
      <c r="B693" s="4"/>
      <c r="C693" s="80"/>
      <c r="D693" s="81"/>
      <c r="G693" s="147"/>
      <c r="H693" s="147"/>
      <c r="I693" s="178"/>
      <c r="J693" s="178"/>
      <c r="K693" s="178"/>
      <c r="L693" s="178"/>
      <c r="M693" s="178"/>
      <c r="N693" s="178"/>
      <c r="O693" s="178"/>
      <c r="P693" s="178"/>
      <c r="Q693" s="178"/>
      <c r="R693" s="178"/>
      <c r="S693" s="178"/>
      <c r="T693" s="178"/>
      <c r="U693" s="178"/>
      <c r="V693" s="178"/>
      <c r="W693" s="178"/>
      <c r="X693" s="178"/>
      <c r="Y693" s="178"/>
      <c r="Z693" s="178"/>
      <c r="AA693" s="178"/>
      <c r="AB693" s="178"/>
      <c r="AC693" s="178"/>
      <c r="AD693" s="178"/>
      <c r="AE693" s="178"/>
      <c r="AF693" s="178"/>
      <c r="AG693" s="178"/>
      <c r="AH693" s="178"/>
      <c r="AI693" s="178"/>
    </row>
    <row r="694" spans="1:35" s="84" customFormat="1" x14ac:dyDescent="0.35">
      <c r="A694" s="4"/>
      <c r="B694" s="4"/>
      <c r="C694" s="80"/>
      <c r="D694" s="81" t="s">
        <v>1610</v>
      </c>
      <c r="G694" s="147"/>
      <c r="H694" s="147"/>
      <c r="I694" s="178"/>
      <c r="J694" s="178"/>
      <c r="K694" s="178"/>
      <c r="L694" s="178"/>
      <c r="M694" s="178"/>
      <c r="N694" s="178"/>
      <c r="O694" s="178"/>
      <c r="P694" s="178"/>
      <c r="Q694" s="178"/>
      <c r="R694" s="178"/>
      <c r="S694" s="178"/>
      <c r="T694" s="178"/>
      <c r="U694" s="178"/>
      <c r="V694" s="178"/>
      <c r="W694" s="178"/>
      <c r="X694" s="178"/>
      <c r="Y694" s="178"/>
      <c r="Z694" s="178"/>
      <c r="AA694" s="178"/>
      <c r="AB694" s="178"/>
      <c r="AC694" s="178"/>
      <c r="AD694" s="178"/>
      <c r="AE694" s="178"/>
      <c r="AF694" s="178"/>
      <c r="AG694" s="178"/>
      <c r="AH694" s="178"/>
      <c r="AI694" s="178"/>
    </row>
    <row r="695" spans="1:35" x14ac:dyDescent="0.35">
      <c r="E695" s="46" t="str">
        <f>E$685</f>
        <v>Royalty payable flag (incentive)</v>
      </c>
      <c r="F695" s="46" t="str">
        <f>F$685</f>
        <v>flag</v>
      </c>
      <c r="I695" s="46">
        <f>I$685</f>
        <v>25</v>
      </c>
      <c r="K695" s="46">
        <f t="shared" ref="K695:AI695" si="270">K$685</f>
        <v>1</v>
      </c>
      <c r="L695" s="46">
        <f t="shared" si="270"/>
        <v>1</v>
      </c>
      <c r="M695" s="46">
        <f t="shared" si="270"/>
        <v>1</v>
      </c>
      <c r="N695" s="46">
        <f t="shared" si="270"/>
        <v>1</v>
      </c>
      <c r="O695" s="46">
        <f t="shared" si="270"/>
        <v>1</v>
      </c>
      <c r="P695" s="46">
        <f t="shared" si="270"/>
        <v>1</v>
      </c>
      <c r="Q695" s="46">
        <f t="shared" si="270"/>
        <v>1</v>
      </c>
      <c r="R695" s="46">
        <f t="shared" si="270"/>
        <v>1</v>
      </c>
      <c r="S695" s="46">
        <f t="shared" si="270"/>
        <v>1</v>
      </c>
      <c r="T695" s="46">
        <f t="shared" si="270"/>
        <v>1</v>
      </c>
      <c r="U695" s="46">
        <f t="shared" si="270"/>
        <v>1</v>
      </c>
      <c r="V695" s="46">
        <f t="shared" si="270"/>
        <v>1</v>
      </c>
      <c r="W695" s="46">
        <f t="shared" si="270"/>
        <v>1</v>
      </c>
      <c r="X695" s="46">
        <f t="shared" si="270"/>
        <v>1</v>
      </c>
      <c r="Y695" s="46">
        <f t="shared" si="270"/>
        <v>1</v>
      </c>
      <c r="Z695" s="46">
        <f t="shared" si="270"/>
        <v>1</v>
      </c>
      <c r="AA695" s="46">
        <f t="shared" si="270"/>
        <v>1</v>
      </c>
      <c r="AB695" s="46">
        <f t="shared" si="270"/>
        <v>1</v>
      </c>
      <c r="AC695" s="46">
        <f t="shared" si="270"/>
        <v>1</v>
      </c>
      <c r="AD695" s="46">
        <f t="shared" si="270"/>
        <v>1</v>
      </c>
      <c r="AE695" s="46">
        <f t="shared" si="270"/>
        <v>1</v>
      </c>
      <c r="AF695" s="46">
        <f t="shared" si="270"/>
        <v>1</v>
      </c>
      <c r="AG695" s="46">
        <f t="shared" si="270"/>
        <v>1</v>
      </c>
      <c r="AH695" s="46">
        <f t="shared" si="270"/>
        <v>1</v>
      </c>
      <c r="AI695" s="46">
        <f t="shared" si="270"/>
        <v>1</v>
      </c>
    </row>
    <row r="696" spans="1:35" x14ac:dyDescent="0.35">
      <c r="E696" s="46" t="str">
        <f>E$692</f>
        <v>Royalty in nominal terms (flat rate) (incentive)</v>
      </c>
      <c r="F696" s="46" t="str">
        <f>F$692</f>
        <v>M$, nominal</v>
      </c>
      <c r="I696" s="178">
        <f>I$692</f>
        <v>137.76704079202352</v>
      </c>
      <c r="J696" s="178"/>
      <c r="K696" s="178">
        <f t="shared" ref="K696:AI696" si="271">K$692</f>
        <v>0</v>
      </c>
      <c r="L696" s="178">
        <f t="shared" si="271"/>
        <v>0</v>
      </c>
      <c r="M696" s="178">
        <f t="shared" si="271"/>
        <v>4.8091607524611284</v>
      </c>
      <c r="N696" s="178">
        <f t="shared" si="271"/>
        <v>6.540458623347134</v>
      </c>
      <c r="O696" s="178">
        <f t="shared" si="271"/>
        <v>6.671267795814078</v>
      </c>
      <c r="P696" s="178">
        <f t="shared" si="271"/>
        <v>6.8046931517303593</v>
      </c>
      <c r="Q696" s="178">
        <f t="shared" si="271"/>
        <v>6.9407870147649664</v>
      </c>
      <c r="R696" s="178">
        <f t="shared" si="271"/>
        <v>7.0796027550602636</v>
      </c>
      <c r="S696" s="178">
        <f t="shared" si="271"/>
        <v>7.22119481016147</v>
      </c>
      <c r="T696" s="178">
        <f t="shared" si="271"/>
        <v>7.3656187063646996</v>
      </c>
      <c r="U696" s="178">
        <f t="shared" si="271"/>
        <v>7.5129310804919944</v>
      </c>
      <c r="V696" s="178">
        <f t="shared" si="271"/>
        <v>7.6631897021018318</v>
      </c>
      <c r="W696" s="178">
        <f t="shared" si="271"/>
        <v>7.816453496143871</v>
      </c>
      <c r="X696" s="178">
        <f t="shared" si="271"/>
        <v>7.9727825660667468</v>
      </c>
      <c r="Y696" s="178">
        <f t="shared" si="271"/>
        <v>8.1322382173880836</v>
      </c>
      <c r="Z696" s="178">
        <f t="shared" si="271"/>
        <v>8.2948829817358423</v>
      </c>
      <c r="AA696" s="178">
        <f t="shared" si="271"/>
        <v>8.46078064137056</v>
      </c>
      <c r="AB696" s="178">
        <f t="shared" si="271"/>
        <v>8.6299962541979731</v>
      </c>
      <c r="AC696" s="178">
        <f t="shared" si="271"/>
        <v>8.8025961792819309</v>
      </c>
      <c r="AD696" s="178">
        <f t="shared" si="271"/>
        <v>8.9786481028675684</v>
      </c>
      <c r="AE696" s="178">
        <f t="shared" si="271"/>
        <v>2.0697579606730243</v>
      </c>
      <c r="AF696" s="178">
        <f t="shared" si="271"/>
        <v>0</v>
      </c>
      <c r="AG696" s="178">
        <f t="shared" si="271"/>
        <v>0</v>
      </c>
      <c r="AH696" s="178">
        <f t="shared" si="271"/>
        <v>0</v>
      </c>
      <c r="AI696" s="178">
        <f t="shared" si="271"/>
        <v>0</v>
      </c>
    </row>
    <row r="697" spans="1:35" x14ac:dyDescent="0.35">
      <c r="E697" s="46" t="s">
        <v>861</v>
      </c>
      <c r="F697" s="46" t="s">
        <v>641</v>
      </c>
      <c r="I697" s="178">
        <f>SUM(K697:AI697)</f>
        <v>137.76704079202352</v>
      </c>
      <c r="J697" s="178"/>
      <c r="K697" s="178">
        <f>K695*K696</f>
        <v>0</v>
      </c>
      <c r="L697" s="178">
        <f t="shared" ref="L697:AI697" si="272">L695*L696</f>
        <v>0</v>
      </c>
      <c r="M697" s="178">
        <f t="shared" si="272"/>
        <v>4.8091607524611284</v>
      </c>
      <c r="N697" s="178">
        <f t="shared" si="272"/>
        <v>6.540458623347134</v>
      </c>
      <c r="O697" s="178">
        <f t="shared" si="272"/>
        <v>6.671267795814078</v>
      </c>
      <c r="P697" s="178">
        <f t="shared" si="272"/>
        <v>6.8046931517303593</v>
      </c>
      <c r="Q697" s="178">
        <f t="shared" si="272"/>
        <v>6.9407870147649664</v>
      </c>
      <c r="R697" s="178">
        <f t="shared" si="272"/>
        <v>7.0796027550602636</v>
      </c>
      <c r="S697" s="178">
        <f t="shared" si="272"/>
        <v>7.22119481016147</v>
      </c>
      <c r="T697" s="178">
        <f t="shared" si="272"/>
        <v>7.3656187063646996</v>
      </c>
      <c r="U697" s="178">
        <f t="shared" si="272"/>
        <v>7.5129310804919944</v>
      </c>
      <c r="V697" s="178">
        <f t="shared" si="272"/>
        <v>7.6631897021018318</v>
      </c>
      <c r="W697" s="178">
        <f t="shared" si="272"/>
        <v>7.816453496143871</v>
      </c>
      <c r="X697" s="178">
        <f t="shared" si="272"/>
        <v>7.9727825660667468</v>
      </c>
      <c r="Y697" s="178">
        <f t="shared" si="272"/>
        <v>8.1322382173880836</v>
      </c>
      <c r="Z697" s="178">
        <f t="shared" si="272"/>
        <v>8.2948829817358423</v>
      </c>
      <c r="AA697" s="178">
        <f t="shared" si="272"/>
        <v>8.46078064137056</v>
      </c>
      <c r="AB697" s="178">
        <f t="shared" si="272"/>
        <v>8.6299962541979731</v>
      </c>
      <c r="AC697" s="178">
        <f t="shared" si="272"/>
        <v>8.8025961792819309</v>
      </c>
      <c r="AD697" s="178">
        <f t="shared" si="272"/>
        <v>8.9786481028675684</v>
      </c>
      <c r="AE697" s="178">
        <f t="shared" si="272"/>
        <v>2.0697579606730243</v>
      </c>
      <c r="AF697" s="178">
        <f t="shared" si="272"/>
        <v>0</v>
      </c>
      <c r="AG697" s="178">
        <f t="shared" si="272"/>
        <v>0</v>
      </c>
      <c r="AH697" s="178">
        <f t="shared" si="272"/>
        <v>0</v>
      </c>
      <c r="AI697" s="178">
        <f t="shared" si="272"/>
        <v>0</v>
      </c>
    </row>
    <row r="698" spans="1:35" x14ac:dyDescent="0.35">
      <c r="I698" s="178"/>
      <c r="J698" s="178"/>
      <c r="K698" s="178"/>
      <c r="L698" s="178"/>
      <c r="M698" s="178"/>
      <c r="N698" s="178"/>
      <c r="O698" s="178"/>
      <c r="P698" s="178"/>
      <c r="Q698" s="178"/>
      <c r="R698" s="178"/>
      <c r="S698" s="178"/>
      <c r="T698" s="178"/>
      <c r="U698" s="178"/>
      <c r="V698" s="178"/>
      <c r="W698" s="178"/>
      <c r="X698" s="178"/>
      <c r="Y698" s="178"/>
      <c r="Z698" s="178"/>
      <c r="AA698" s="178"/>
      <c r="AB698" s="178"/>
      <c r="AC698" s="178"/>
      <c r="AD698" s="178"/>
      <c r="AE698" s="178"/>
      <c r="AF698" s="178"/>
      <c r="AG698" s="178"/>
      <c r="AH698" s="178"/>
      <c r="AI698" s="178"/>
    </row>
    <row r="699" spans="1:35" x14ac:dyDescent="0.35">
      <c r="D699" s="87" t="s">
        <v>33</v>
      </c>
      <c r="I699" s="178"/>
      <c r="J699" s="178"/>
      <c r="K699" s="178"/>
      <c r="L699" s="178"/>
      <c r="M699" s="178"/>
      <c r="N699" s="178"/>
      <c r="O699" s="178"/>
      <c r="P699" s="178"/>
      <c r="Q699" s="178"/>
      <c r="R699" s="178"/>
      <c r="S699" s="178"/>
      <c r="T699" s="178"/>
      <c r="U699" s="178"/>
      <c r="V699" s="178"/>
      <c r="W699" s="178"/>
      <c r="X699" s="178"/>
      <c r="Y699" s="178"/>
      <c r="Z699" s="178"/>
      <c r="AA699" s="178"/>
      <c r="AB699" s="178"/>
      <c r="AC699" s="178"/>
      <c r="AD699" s="178"/>
      <c r="AE699" s="178"/>
      <c r="AF699" s="178"/>
      <c r="AG699" s="178"/>
      <c r="AH699" s="178"/>
      <c r="AI699" s="178"/>
    </row>
    <row r="700" spans="1:35" x14ac:dyDescent="0.35">
      <c r="D700" s="46"/>
      <c r="E700" s="46" t="str">
        <f>E$697</f>
        <v>Royalty in nominal terms (incentive)</v>
      </c>
      <c r="F700" s="46" t="str">
        <f>F$697</f>
        <v>M$, nominal</v>
      </c>
      <c r="I700" s="178">
        <f>I$697</f>
        <v>137.76704079202352</v>
      </c>
      <c r="J700" s="178"/>
      <c r="K700" s="178">
        <f t="shared" ref="K700:AI700" si="273">K$697</f>
        <v>0</v>
      </c>
      <c r="L700" s="178">
        <f t="shared" si="273"/>
        <v>0</v>
      </c>
      <c r="M700" s="178">
        <f t="shared" si="273"/>
        <v>4.8091607524611284</v>
      </c>
      <c r="N700" s="178">
        <f t="shared" si="273"/>
        <v>6.540458623347134</v>
      </c>
      <c r="O700" s="178">
        <f t="shared" si="273"/>
        <v>6.671267795814078</v>
      </c>
      <c r="P700" s="178">
        <f t="shared" si="273"/>
        <v>6.8046931517303593</v>
      </c>
      <c r="Q700" s="178">
        <f t="shared" si="273"/>
        <v>6.9407870147649664</v>
      </c>
      <c r="R700" s="178">
        <f t="shared" si="273"/>
        <v>7.0796027550602636</v>
      </c>
      <c r="S700" s="178">
        <f t="shared" si="273"/>
        <v>7.22119481016147</v>
      </c>
      <c r="T700" s="178">
        <f t="shared" si="273"/>
        <v>7.3656187063646996</v>
      </c>
      <c r="U700" s="178">
        <f t="shared" si="273"/>
        <v>7.5129310804919944</v>
      </c>
      <c r="V700" s="178">
        <f t="shared" si="273"/>
        <v>7.6631897021018318</v>
      </c>
      <c r="W700" s="178">
        <f t="shared" si="273"/>
        <v>7.816453496143871</v>
      </c>
      <c r="X700" s="178">
        <f t="shared" si="273"/>
        <v>7.9727825660667468</v>
      </c>
      <c r="Y700" s="178">
        <f t="shared" si="273"/>
        <v>8.1322382173880836</v>
      </c>
      <c r="Z700" s="178">
        <f t="shared" si="273"/>
        <v>8.2948829817358423</v>
      </c>
      <c r="AA700" s="178">
        <f t="shared" si="273"/>
        <v>8.46078064137056</v>
      </c>
      <c r="AB700" s="178">
        <f t="shared" si="273"/>
        <v>8.6299962541979731</v>
      </c>
      <c r="AC700" s="178">
        <f t="shared" si="273"/>
        <v>8.8025961792819309</v>
      </c>
      <c r="AD700" s="178">
        <f t="shared" si="273"/>
        <v>8.9786481028675684</v>
      </c>
      <c r="AE700" s="178">
        <f t="shared" si="273"/>
        <v>2.0697579606730243</v>
      </c>
      <c r="AF700" s="178">
        <f t="shared" si="273"/>
        <v>0</v>
      </c>
      <c r="AG700" s="178">
        <f t="shared" si="273"/>
        <v>0</v>
      </c>
      <c r="AH700" s="178">
        <f t="shared" si="273"/>
        <v>0</v>
      </c>
      <c r="AI700" s="178">
        <f t="shared" si="273"/>
        <v>0</v>
      </c>
    </row>
    <row r="701" spans="1:35" s="154" customFormat="1" x14ac:dyDescent="0.35">
      <c r="A701" s="15"/>
      <c r="B701" s="15"/>
      <c r="C701" s="152"/>
      <c r="D701" s="153"/>
      <c r="E701" s="154" t="str">
        <f>'T&amp;E'!E$32</f>
        <v>Inflation factor</v>
      </c>
      <c r="F701" s="154" t="str">
        <f>'T&amp;E'!F$32</f>
        <v>index</v>
      </c>
      <c r="G701" s="155"/>
      <c r="H701" s="155"/>
      <c r="I701" s="180"/>
      <c r="J701" s="180"/>
      <c r="K701" s="203">
        <f>'T&amp;E'!K$32</f>
        <v>1</v>
      </c>
      <c r="L701" s="203">
        <f>'T&amp;E'!L$32</f>
        <v>1.02</v>
      </c>
      <c r="M701" s="203">
        <f>'T&amp;E'!M$32</f>
        <v>1.0404</v>
      </c>
      <c r="N701" s="203">
        <f>'T&amp;E'!N$32</f>
        <v>1.0612079999999999</v>
      </c>
      <c r="O701" s="203">
        <f>'T&amp;E'!O$32</f>
        <v>1.08243216</v>
      </c>
      <c r="P701" s="203">
        <f>'T&amp;E'!P$32</f>
        <v>1.1040808032</v>
      </c>
      <c r="Q701" s="203">
        <f>'T&amp;E'!Q$32</f>
        <v>1.1261624192640001</v>
      </c>
      <c r="R701" s="203">
        <f>'T&amp;E'!R$32</f>
        <v>1.1486856676492798</v>
      </c>
      <c r="S701" s="203">
        <f>'T&amp;E'!S$32</f>
        <v>1.1716593810022655</v>
      </c>
      <c r="T701" s="203">
        <f>'T&amp;E'!T$32</f>
        <v>1.1950925686223108</v>
      </c>
      <c r="U701" s="203">
        <f>'T&amp;E'!U$32</f>
        <v>1.2189944199947571</v>
      </c>
      <c r="V701" s="203">
        <f>'T&amp;E'!V$32</f>
        <v>1.243374308394652</v>
      </c>
      <c r="W701" s="203">
        <f>'T&amp;E'!W$32</f>
        <v>1.2682417945625453</v>
      </c>
      <c r="X701" s="203">
        <f>'T&amp;E'!X$32</f>
        <v>1.2936066304537961</v>
      </c>
      <c r="Y701" s="203">
        <f>'T&amp;E'!Y$32</f>
        <v>1.3194787630628722</v>
      </c>
      <c r="Z701" s="203">
        <f>'T&amp;E'!Z$32</f>
        <v>1.3458683383241292</v>
      </c>
      <c r="AA701" s="203">
        <f>'T&amp;E'!AA$32</f>
        <v>1.372785705090612</v>
      </c>
      <c r="AB701" s="203">
        <f>'T&amp;E'!AB$32</f>
        <v>1.4002414191924244</v>
      </c>
      <c r="AC701" s="203">
        <f>'T&amp;E'!AC$32</f>
        <v>1.4282462475762727</v>
      </c>
      <c r="AD701" s="203">
        <f>'T&amp;E'!AD$32</f>
        <v>1.4568111725277981</v>
      </c>
      <c r="AE701" s="203">
        <f>'T&amp;E'!AE$32</f>
        <v>1.4859473959783542</v>
      </c>
      <c r="AF701" s="203">
        <f>'T&amp;E'!AF$32</f>
        <v>1.5156663438979212</v>
      </c>
      <c r="AG701" s="203">
        <f>'T&amp;E'!AG$32</f>
        <v>1.5459796707758797</v>
      </c>
      <c r="AH701" s="203">
        <f>'T&amp;E'!AH$32</f>
        <v>1.576899264191397</v>
      </c>
      <c r="AI701" s="203">
        <f>'T&amp;E'!AI$32</f>
        <v>1.608437249475225</v>
      </c>
    </row>
    <row r="702" spans="1:35" s="162" customFormat="1" x14ac:dyDescent="0.35">
      <c r="A702" s="35"/>
      <c r="B702" s="35"/>
      <c r="C702" s="160"/>
      <c r="D702" s="161"/>
      <c r="E702" s="162" t="s">
        <v>304</v>
      </c>
      <c r="F702" s="162" t="s">
        <v>88</v>
      </c>
      <c r="G702" s="163"/>
      <c r="H702" s="163"/>
      <c r="I702" s="433">
        <f>SUM(K702:AI702)</f>
        <v>110.79004701555969</v>
      </c>
      <c r="J702" s="433"/>
      <c r="K702" s="433">
        <f>K700/K701</f>
        <v>0</v>
      </c>
      <c r="L702" s="433">
        <f t="shared" ref="L702:AI702" si="274">L700/L701</f>
        <v>0</v>
      </c>
      <c r="M702" s="433">
        <f t="shared" si="274"/>
        <v>4.6224151792206154</v>
      </c>
      <c r="N702" s="433">
        <f t="shared" si="274"/>
        <v>6.1632202389608208</v>
      </c>
      <c r="O702" s="433">
        <f t="shared" si="274"/>
        <v>6.1632202389608217</v>
      </c>
      <c r="P702" s="433">
        <f t="shared" si="274"/>
        <v>6.1632202389608208</v>
      </c>
      <c r="Q702" s="433">
        <f t="shared" si="274"/>
        <v>6.1632202389608208</v>
      </c>
      <c r="R702" s="433">
        <f t="shared" si="274"/>
        <v>6.1632202389608199</v>
      </c>
      <c r="S702" s="433">
        <f t="shared" si="274"/>
        <v>6.1632202389608208</v>
      </c>
      <c r="T702" s="433">
        <f t="shared" si="274"/>
        <v>6.1632202389608208</v>
      </c>
      <c r="U702" s="433">
        <f t="shared" si="274"/>
        <v>6.1632202389608208</v>
      </c>
      <c r="V702" s="433">
        <f t="shared" si="274"/>
        <v>6.1632202389608199</v>
      </c>
      <c r="W702" s="433">
        <f t="shared" si="274"/>
        <v>6.1632202389608208</v>
      </c>
      <c r="X702" s="433">
        <f t="shared" si="274"/>
        <v>6.1632202389608208</v>
      </c>
      <c r="Y702" s="433">
        <f t="shared" si="274"/>
        <v>6.1632202389608208</v>
      </c>
      <c r="Z702" s="433">
        <f t="shared" si="274"/>
        <v>6.1632202389608208</v>
      </c>
      <c r="AA702" s="433">
        <f t="shared" si="274"/>
        <v>6.1632202389608199</v>
      </c>
      <c r="AB702" s="433">
        <f t="shared" si="274"/>
        <v>6.1632202389608208</v>
      </c>
      <c r="AC702" s="433">
        <f t="shared" si="274"/>
        <v>6.1632202389608208</v>
      </c>
      <c r="AD702" s="433">
        <f t="shared" si="274"/>
        <v>6.1632202389608199</v>
      </c>
      <c r="AE702" s="433">
        <f t="shared" si="274"/>
        <v>1.3928877740051402</v>
      </c>
      <c r="AF702" s="433">
        <f t="shared" si="274"/>
        <v>0</v>
      </c>
      <c r="AG702" s="433">
        <f t="shared" si="274"/>
        <v>0</v>
      </c>
      <c r="AH702" s="433">
        <f t="shared" si="274"/>
        <v>0</v>
      </c>
      <c r="AI702" s="433">
        <f t="shared" si="274"/>
        <v>0</v>
      </c>
    </row>
    <row r="703" spans="1:35" s="84" customFormat="1" x14ac:dyDescent="0.35">
      <c r="A703" s="4"/>
      <c r="B703" s="4"/>
      <c r="C703" s="80"/>
      <c r="D703" s="81"/>
      <c r="G703" s="147"/>
      <c r="H703" s="147"/>
      <c r="I703" s="178"/>
      <c r="J703" s="178"/>
      <c r="K703" s="178"/>
      <c r="L703" s="178"/>
      <c r="M703" s="178"/>
      <c r="N703" s="178"/>
      <c r="O703" s="178"/>
      <c r="P703" s="178"/>
      <c r="Q703" s="178"/>
      <c r="R703" s="178"/>
      <c r="S703" s="178"/>
      <c r="T703" s="178"/>
      <c r="U703" s="178"/>
      <c r="V703" s="178"/>
      <c r="W703" s="178"/>
      <c r="X703" s="178"/>
      <c r="Y703" s="178"/>
      <c r="Z703" s="178"/>
      <c r="AA703" s="178"/>
      <c r="AB703" s="178"/>
      <c r="AC703" s="178"/>
      <c r="AD703" s="178"/>
      <c r="AE703" s="178"/>
      <c r="AF703" s="178"/>
      <c r="AG703" s="178"/>
      <c r="AH703" s="178"/>
      <c r="AI703" s="178"/>
    </row>
    <row r="704" spans="1:35" s="84" customFormat="1" x14ac:dyDescent="0.35">
      <c r="A704" s="4"/>
      <c r="B704" s="4"/>
      <c r="C704" s="80"/>
      <c r="D704" s="81" t="s">
        <v>369</v>
      </c>
      <c r="G704" s="147"/>
      <c r="H704" s="147"/>
      <c r="I704" s="178"/>
      <c r="J704" s="178"/>
      <c r="K704" s="178"/>
      <c r="L704" s="178"/>
      <c r="M704" s="178"/>
      <c r="N704" s="178"/>
      <c r="O704" s="178"/>
      <c r="P704" s="178"/>
      <c r="Q704" s="178"/>
      <c r="R704" s="178"/>
      <c r="S704" s="178"/>
      <c r="T704" s="178"/>
      <c r="U704" s="178"/>
      <c r="V704" s="178"/>
      <c r="W704" s="178"/>
      <c r="X704" s="178"/>
      <c r="Y704" s="178"/>
      <c r="Z704" s="178"/>
      <c r="AA704" s="178"/>
      <c r="AB704" s="178"/>
      <c r="AC704" s="178"/>
      <c r="AD704" s="178"/>
      <c r="AE704" s="178"/>
      <c r="AF704" s="178"/>
      <c r="AG704" s="178"/>
      <c r="AH704" s="178"/>
      <c r="AI704" s="178"/>
    </row>
    <row r="705" spans="1:35" s="84" customFormat="1" x14ac:dyDescent="0.35">
      <c r="A705" s="4"/>
      <c r="B705" s="4"/>
      <c r="C705" s="80"/>
      <c r="D705" s="81"/>
      <c r="E705" s="84" t="str">
        <f>E$702</f>
        <v>Royalty (incentive)</v>
      </c>
      <c r="F705" s="84" t="str">
        <f>F$702</f>
        <v>M$</v>
      </c>
      <c r="G705" s="147"/>
      <c r="H705" s="147"/>
      <c r="I705" s="199">
        <f>I$702</f>
        <v>110.79004701555969</v>
      </c>
      <c r="J705" s="199"/>
      <c r="K705" s="199">
        <f t="shared" ref="K705:AI705" si="275">K$702</f>
        <v>0</v>
      </c>
      <c r="L705" s="199">
        <f t="shared" si="275"/>
        <v>0</v>
      </c>
      <c r="M705" s="199">
        <f t="shared" si="275"/>
        <v>4.6224151792206154</v>
      </c>
      <c r="N705" s="199">
        <f t="shared" si="275"/>
        <v>6.1632202389608208</v>
      </c>
      <c r="O705" s="199">
        <f t="shared" si="275"/>
        <v>6.1632202389608217</v>
      </c>
      <c r="P705" s="199">
        <f t="shared" si="275"/>
        <v>6.1632202389608208</v>
      </c>
      <c r="Q705" s="199">
        <f t="shared" si="275"/>
        <v>6.1632202389608208</v>
      </c>
      <c r="R705" s="199">
        <f t="shared" si="275"/>
        <v>6.1632202389608199</v>
      </c>
      <c r="S705" s="199">
        <f t="shared" si="275"/>
        <v>6.1632202389608208</v>
      </c>
      <c r="T705" s="199">
        <f t="shared" si="275"/>
        <v>6.1632202389608208</v>
      </c>
      <c r="U705" s="199">
        <f t="shared" si="275"/>
        <v>6.1632202389608208</v>
      </c>
      <c r="V705" s="199">
        <f t="shared" si="275"/>
        <v>6.1632202389608199</v>
      </c>
      <c r="W705" s="199">
        <f t="shared" si="275"/>
        <v>6.1632202389608208</v>
      </c>
      <c r="X705" s="199">
        <f t="shared" si="275"/>
        <v>6.1632202389608208</v>
      </c>
      <c r="Y705" s="199">
        <f t="shared" si="275"/>
        <v>6.1632202389608208</v>
      </c>
      <c r="Z705" s="199">
        <f t="shared" si="275"/>
        <v>6.1632202389608208</v>
      </c>
      <c r="AA705" s="199">
        <f t="shared" si="275"/>
        <v>6.1632202389608199</v>
      </c>
      <c r="AB705" s="199">
        <f t="shared" si="275"/>
        <v>6.1632202389608208</v>
      </c>
      <c r="AC705" s="199">
        <f t="shared" si="275"/>
        <v>6.1632202389608208</v>
      </c>
      <c r="AD705" s="199">
        <f t="shared" si="275"/>
        <v>6.1632202389608199</v>
      </c>
      <c r="AE705" s="199">
        <f t="shared" si="275"/>
        <v>1.3928877740051402</v>
      </c>
      <c r="AF705" s="199">
        <f t="shared" si="275"/>
        <v>0</v>
      </c>
      <c r="AG705" s="199">
        <f t="shared" si="275"/>
        <v>0</v>
      </c>
      <c r="AH705" s="199">
        <f t="shared" si="275"/>
        <v>0</v>
      </c>
      <c r="AI705" s="199">
        <f t="shared" si="275"/>
        <v>0</v>
      </c>
    </row>
    <row r="706" spans="1:35" s="162" customFormat="1" x14ac:dyDescent="0.35">
      <c r="A706" s="35"/>
      <c r="B706" s="35"/>
      <c r="C706" s="160"/>
      <c r="D706" s="161"/>
      <c r="E706" s="162" t="s">
        <v>524</v>
      </c>
      <c r="F706" s="162" t="s">
        <v>88</v>
      </c>
      <c r="G706" s="433">
        <f>SUM(K705:AI705)</f>
        <v>110.79004701555969</v>
      </c>
      <c r="H706" s="163"/>
      <c r="I706" s="433"/>
      <c r="J706" s="433"/>
      <c r="K706" s="433"/>
      <c r="L706" s="433"/>
      <c r="M706" s="433"/>
      <c r="N706" s="433"/>
      <c r="O706" s="433"/>
      <c r="P706" s="433"/>
      <c r="Q706" s="433"/>
      <c r="R706" s="433"/>
      <c r="S706" s="433"/>
      <c r="T706" s="433"/>
      <c r="U706" s="433"/>
      <c r="V706" s="433"/>
      <c r="W706" s="433"/>
      <c r="X706" s="433"/>
      <c r="Y706" s="433"/>
      <c r="Z706" s="433"/>
      <c r="AA706" s="433"/>
      <c r="AB706" s="433"/>
      <c r="AC706" s="433"/>
      <c r="AD706" s="433"/>
      <c r="AE706" s="433"/>
      <c r="AF706" s="433"/>
      <c r="AG706" s="433"/>
      <c r="AH706" s="433"/>
      <c r="AI706" s="433"/>
    </row>
    <row r="707" spans="1:35" s="84" customFormat="1" x14ac:dyDescent="0.35">
      <c r="A707" s="4"/>
      <c r="B707" s="4"/>
      <c r="C707" s="80"/>
      <c r="D707" s="81"/>
      <c r="G707" s="147"/>
      <c r="H707" s="147"/>
      <c r="I707" s="178"/>
      <c r="J707" s="178"/>
      <c r="K707" s="178"/>
      <c r="L707" s="178"/>
      <c r="M707" s="178"/>
      <c r="N707" s="178"/>
      <c r="O707" s="178"/>
      <c r="P707" s="178"/>
      <c r="Q707" s="178"/>
      <c r="R707" s="178"/>
      <c r="S707" s="178"/>
      <c r="T707" s="178"/>
      <c r="U707" s="178"/>
      <c r="V707" s="178"/>
      <c r="W707" s="178"/>
      <c r="X707" s="178"/>
      <c r="Y707" s="178"/>
      <c r="Z707" s="178"/>
      <c r="AA707" s="178"/>
      <c r="AB707" s="178"/>
      <c r="AC707" s="178"/>
      <c r="AD707" s="178"/>
      <c r="AE707" s="178"/>
      <c r="AF707" s="178"/>
      <c r="AG707" s="178"/>
      <c r="AH707" s="178"/>
      <c r="AI707" s="178"/>
    </row>
    <row r="708" spans="1:35" s="84" customFormat="1" x14ac:dyDescent="0.35">
      <c r="A708" s="4"/>
      <c r="B708" s="4"/>
      <c r="C708" s="80"/>
      <c r="D708" s="81" t="s">
        <v>376</v>
      </c>
      <c r="G708" s="147"/>
      <c r="H708" s="147"/>
      <c r="I708" s="178"/>
      <c r="J708" s="178"/>
      <c r="K708" s="178"/>
      <c r="L708" s="178"/>
      <c r="M708" s="178"/>
      <c r="N708" s="178"/>
      <c r="O708" s="178"/>
      <c r="P708" s="178"/>
      <c r="Q708" s="178"/>
      <c r="R708" s="178"/>
      <c r="S708" s="178"/>
      <c r="T708" s="178"/>
      <c r="U708" s="178"/>
      <c r="V708" s="178"/>
      <c r="W708" s="178"/>
      <c r="X708" s="178"/>
      <c r="Y708" s="178"/>
      <c r="Z708" s="178"/>
      <c r="AA708" s="178"/>
      <c r="AB708" s="178"/>
      <c r="AC708" s="178"/>
      <c r="AD708" s="178"/>
      <c r="AE708" s="178"/>
      <c r="AF708" s="178"/>
      <c r="AG708" s="178"/>
      <c r="AH708" s="178"/>
      <c r="AI708" s="178"/>
    </row>
    <row r="709" spans="1:35" s="84" customFormat="1" x14ac:dyDescent="0.35">
      <c r="A709" s="4"/>
      <c r="B709" s="4"/>
      <c r="C709" s="80"/>
      <c r="D709" s="81"/>
      <c r="E709" s="84" t="str">
        <f>E$702</f>
        <v>Royalty (incentive)</v>
      </c>
      <c r="F709" s="84" t="str">
        <f>F$702</f>
        <v>M$</v>
      </c>
      <c r="G709" s="147"/>
      <c r="H709" s="147"/>
      <c r="I709" s="199">
        <f>I$702</f>
        <v>110.79004701555969</v>
      </c>
      <c r="J709" s="199"/>
      <c r="K709" s="199">
        <f t="shared" ref="K709:AI709" si="276">K$702</f>
        <v>0</v>
      </c>
      <c r="L709" s="199">
        <f t="shared" si="276"/>
        <v>0</v>
      </c>
      <c r="M709" s="199">
        <f t="shared" si="276"/>
        <v>4.6224151792206154</v>
      </c>
      <c r="N709" s="199">
        <f t="shared" si="276"/>
        <v>6.1632202389608208</v>
      </c>
      <c r="O709" s="199">
        <f t="shared" si="276"/>
        <v>6.1632202389608217</v>
      </c>
      <c r="P709" s="199">
        <f t="shared" si="276"/>
        <v>6.1632202389608208</v>
      </c>
      <c r="Q709" s="199">
        <f t="shared" si="276"/>
        <v>6.1632202389608208</v>
      </c>
      <c r="R709" s="199">
        <f t="shared" si="276"/>
        <v>6.1632202389608199</v>
      </c>
      <c r="S709" s="199">
        <f t="shared" si="276"/>
        <v>6.1632202389608208</v>
      </c>
      <c r="T709" s="199">
        <f t="shared" si="276"/>
        <v>6.1632202389608208</v>
      </c>
      <c r="U709" s="199">
        <f t="shared" si="276"/>
        <v>6.1632202389608208</v>
      </c>
      <c r="V709" s="199">
        <f t="shared" si="276"/>
        <v>6.1632202389608199</v>
      </c>
      <c r="W709" s="199">
        <f t="shared" si="276"/>
        <v>6.1632202389608208</v>
      </c>
      <c r="X709" s="199">
        <f t="shared" si="276"/>
        <v>6.1632202389608208</v>
      </c>
      <c r="Y709" s="199">
        <f t="shared" si="276"/>
        <v>6.1632202389608208</v>
      </c>
      <c r="Z709" s="199">
        <f t="shared" si="276"/>
        <v>6.1632202389608208</v>
      </c>
      <c r="AA709" s="199">
        <f t="shared" si="276"/>
        <v>6.1632202389608199</v>
      </c>
      <c r="AB709" s="199">
        <f t="shared" si="276"/>
        <v>6.1632202389608208</v>
      </c>
      <c r="AC709" s="199">
        <f t="shared" si="276"/>
        <v>6.1632202389608208</v>
      </c>
      <c r="AD709" s="199">
        <f t="shared" si="276"/>
        <v>6.1632202389608199</v>
      </c>
      <c r="AE709" s="199">
        <f t="shared" si="276"/>
        <v>1.3928877740051402</v>
      </c>
      <c r="AF709" s="199">
        <f t="shared" si="276"/>
        <v>0</v>
      </c>
      <c r="AG709" s="199">
        <f t="shared" si="276"/>
        <v>0</v>
      </c>
      <c r="AH709" s="199">
        <f t="shared" si="276"/>
        <v>0</v>
      </c>
      <c r="AI709" s="199">
        <f t="shared" si="276"/>
        <v>0</v>
      </c>
    </row>
    <row r="710" spans="1:35" s="154" customFormat="1" x14ac:dyDescent="0.35">
      <c r="A710" s="15"/>
      <c r="B710" s="15"/>
      <c r="C710" s="152"/>
      <c r="D710" s="153"/>
      <c r="E710" s="154" t="str">
        <f>'T&amp;E'!E$36</f>
        <v>Government discount factor</v>
      </c>
      <c r="F710" s="154" t="str">
        <f>'T&amp;E'!F$36</f>
        <v>index</v>
      </c>
      <c r="G710" s="155"/>
      <c r="H710" s="155"/>
      <c r="I710" s="180"/>
      <c r="J710" s="180"/>
      <c r="K710" s="203">
        <f>'T&amp;E'!K$36</f>
        <v>1</v>
      </c>
      <c r="L710" s="203">
        <f>'T&amp;E'!L$36</f>
        <v>0.90909090909090906</v>
      </c>
      <c r="M710" s="203">
        <f>'T&amp;E'!M$36</f>
        <v>0.82644628099173545</v>
      </c>
      <c r="N710" s="203">
        <f>'T&amp;E'!N$36</f>
        <v>0.75131480090157754</v>
      </c>
      <c r="O710" s="203">
        <f>'T&amp;E'!O$36</f>
        <v>0.68301345536507052</v>
      </c>
      <c r="P710" s="203">
        <f>'T&amp;E'!P$36</f>
        <v>0.62092132305915493</v>
      </c>
      <c r="Q710" s="203">
        <f>'T&amp;E'!Q$36</f>
        <v>0.56447393005377722</v>
      </c>
      <c r="R710" s="203">
        <f>'T&amp;E'!R$36</f>
        <v>0.51315811823070645</v>
      </c>
      <c r="S710" s="203">
        <f>'T&amp;E'!S$36</f>
        <v>0.46650738020973315</v>
      </c>
      <c r="T710" s="203">
        <f>'T&amp;E'!T$36</f>
        <v>0.42409761837248466</v>
      </c>
      <c r="U710" s="203">
        <f>'T&amp;E'!U$36</f>
        <v>0.38554328942953148</v>
      </c>
      <c r="V710" s="203">
        <f>'T&amp;E'!V$36</f>
        <v>0.3504938994813922</v>
      </c>
      <c r="W710" s="203">
        <f>'T&amp;E'!W$36</f>
        <v>0.31863081771035656</v>
      </c>
      <c r="X710" s="203">
        <f>'T&amp;E'!X$36</f>
        <v>0.28966437973668779</v>
      </c>
      <c r="Y710" s="203">
        <f>'T&amp;E'!Y$36</f>
        <v>0.26333125430607973</v>
      </c>
      <c r="Z710" s="203">
        <f>'T&amp;E'!Z$36</f>
        <v>0.23939204936916339</v>
      </c>
      <c r="AA710" s="203">
        <f>'T&amp;E'!AA$36</f>
        <v>0.21762913579014853</v>
      </c>
      <c r="AB710" s="203">
        <f>'T&amp;E'!AB$36</f>
        <v>0.19784466890013502</v>
      </c>
      <c r="AC710" s="203">
        <f>'T&amp;E'!AC$36</f>
        <v>0.17985878990921364</v>
      </c>
      <c r="AD710" s="203">
        <f>'T&amp;E'!AD$36</f>
        <v>0.16350799082655781</v>
      </c>
      <c r="AE710" s="203">
        <f>'T&amp;E'!AE$36</f>
        <v>0.14864362802414349</v>
      </c>
      <c r="AF710" s="203">
        <f>'T&amp;E'!AF$36</f>
        <v>0.13513057093103953</v>
      </c>
      <c r="AG710" s="203">
        <f>'T&amp;E'!AG$36</f>
        <v>0.12284597357367227</v>
      </c>
      <c r="AH710" s="203">
        <f>'T&amp;E'!AH$36</f>
        <v>0.11167815779424752</v>
      </c>
      <c r="AI710" s="203">
        <f>'T&amp;E'!AI$36</f>
        <v>0.10152559799477048</v>
      </c>
    </row>
    <row r="711" spans="1:35" s="150" customFormat="1" x14ac:dyDescent="0.35">
      <c r="A711" s="12"/>
      <c r="B711" s="12"/>
      <c r="C711" s="148"/>
      <c r="D711" s="149"/>
      <c r="E711" s="150" t="s">
        <v>525</v>
      </c>
      <c r="F711" s="162" t="s">
        <v>230</v>
      </c>
      <c r="G711" s="232"/>
      <c r="I711" s="433">
        <f>SUM(K711:AI711)</f>
        <v>44.885568597506214</v>
      </c>
      <c r="J711" s="433"/>
      <c r="K711" s="433">
        <f>K709*K710</f>
        <v>0</v>
      </c>
      <c r="L711" s="433">
        <f t="shared" ref="L711:AI711" si="277">L709*L710</f>
        <v>0</v>
      </c>
      <c r="M711" s="433">
        <f t="shared" si="277"/>
        <v>3.8201778340666239</v>
      </c>
      <c r="N711" s="433">
        <f t="shared" si="277"/>
        <v>4.6305185867474226</v>
      </c>
      <c r="O711" s="433">
        <f t="shared" si="277"/>
        <v>4.2095623515885663</v>
      </c>
      <c r="P711" s="433">
        <f t="shared" si="277"/>
        <v>3.826874865080514</v>
      </c>
      <c r="Q711" s="433">
        <f t="shared" si="277"/>
        <v>3.4789771500731943</v>
      </c>
      <c r="R711" s="433">
        <f t="shared" si="277"/>
        <v>3.1627065000665393</v>
      </c>
      <c r="S711" s="433">
        <f t="shared" si="277"/>
        <v>2.875187727333218</v>
      </c>
      <c r="T711" s="433">
        <f t="shared" si="277"/>
        <v>2.6138070248483798</v>
      </c>
      <c r="U711" s="433">
        <f t="shared" si="277"/>
        <v>2.3761882044076179</v>
      </c>
      <c r="V711" s="433">
        <f t="shared" si="277"/>
        <v>2.1601710949160156</v>
      </c>
      <c r="W711" s="433">
        <f t="shared" si="277"/>
        <v>1.9637919044691055</v>
      </c>
      <c r="X711" s="433">
        <f t="shared" si="277"/>
        <v>1.785265367699187</v>
      </c>
      <c r="Y711" s="433">
        <f t="shared" si="277"/>
        <v>1.6229685160901695</v>
      </c>
      <c r="Z711" s="433">
        <f t="shared" si="277"/>
        <v>1.4754259237183358</v>
      </c>
      <c r="AA711" s="433">
        <f t="shared" si="277"/>
        <v>1.341296294289396</v>
      </c>
      <c r="AB711" s="433">
        <f t="shared" si="277"/>
        <v>1.2193602675358146</v>
      </c>
      <c r="AC711" s="433">
        <f t="shared" si="277"/>
        <v>1.1085093341234677</v>
      </c>
      <c r="AD711" s="433">
        <f t="shared" si="277"/>
        <v>1.0077357582940611</v>
      </c>
      <c r="AE711" s="433">
        <f t="shared" si="277"/>
        <v>0.20704389215859731</v>
      </c>
      <c r="AF711" s="433">
        <f t="shared" si="277"/>
        <v>0</v>
      </c>
      <c r="AG711" s="433">
        <f t="shared" si="277"/>
        <v>0</v>
      </c>
      <c r="AH711" s="433">
        <f t="shared" si="277"/>
        <v>0</v>
      </c>
      <c r="AI711" s="433">
        <f t="shared" si="277"/>
        <v>0</v>
      </c>
    </row>
    <row r="712" spans="1:35" s="84" customFormat="1" x14ac:dyDescent="0.35">
      <c r="A712" s="4"/>
      <c r="B712" s="4"/>
      <c r="C712" s="80"/>
      <c r="D712" s="81"/>
      <c r="G712" s="147"/>
      <c r="H712" s="147"/>
      <c r="I712" s="178"/>
      <c r="J712" s="178"/>
      <c r="K712" s="178"/>
      <c r="L712" s="178"/>
      <c r="M712" s="178"/>
      <c r="N712" s="178"/>
      <c r="O712" s="178"/>
      <c r="P712" s="178"/>
      <c r="Q712" s="178"/>
      <c r="R712" s="178"/>
      <c r="S712" s="178"/>
      <c r="T712" s="178"/>
      <c r="U712" s="178"/>
      <c r="V712" s="178"/>
      <c r="W712" s="178"/>
      <c r="X712" s="178"/>
      <c r="Y712" s="178"/>
      <c r="Z712" s="178"/>
      <c r="AA712" s="178"/>
      <c r="AB712" s="178"/>
      <c r="AC712" s="178"/>
      <c r="AD712" s="178"/>
      <c r="AE712" s="178"/>
      <c r="AF712" s="178"/>
      <c r="AG712" s="178"/>
      <c r="AH712" s="178"/>
      <c r="AI712" s="178"/>
    </row>
    <row r="713" spans="1:35" s="84" customFormat="1" x14ac:dyDescent="0.35">
      <c r="A713" s="4"/>
      <c r="B713" s="4"/>
      <c r="C713" s="80"/>
      <c r="D713" s="81" t="s">
        <v>377</v>
      </c>
      <c r="G713" s="147"/>
      <c r="H713" s="147"/>
      <c r="I713" s="178"/>
      <c r="J713" s="178"/>
      <c r="K713" s="178"/>
      <c r="L713" s="178"/>
      <c r="M713" s="178"/>
      <c r="N713" s="178"/>
      <c r="O713" s="178"/>
      <c r="P713" s="178"/>
      <c r="Q713" s="178"/>
      <c r="R713" s="178"/>
      <c r="S713" s="178"/>
      <c r="T713" s="178"/>
      <c r="U713" s="178"/>
      <c r="V713" s="178"/>
      <c r="W713" s="178"/>
      <c r="X713" s="178"/>
      <c r="Y713" s="178"/>
      <c r="Z713" s="178"/>
      <c r="AA713" s="178"/>
      <c r="AB713" s="178"/>
      <c r="AC713" s="178"/>
      <c r="AD713" s="178"/>
      <c r="AE713" s="178"/>
      <c r="AF713" s="178"/>
      <c r="AG713" s="178"/>
      <c r="AH713" s="178"/>
      <c r="AI713" s="178"/>
    </row>
    <row r="714" spans="1:35" s="84" customFormat="1" x14ac:dyDescent="0.35">
      <c r="A714" s="4"/>
      <c r="B714" s="4"/>
      <c r="C714" s="80"/>
      <c r="D714" s="81"/>
      <c r="E714" s="84" t="str">
        <f>E$711</f>
        <v>Discounted royalty (incentive)</v>
      </c>
      <c r="F714" s="84" t="str">
        <f>F$711</f>
        <v>M$, discounted</v>
      </c>
      <c r="G714" s="147"/>
      <c r="H714" s="147"/>
      <c r="I714" s="199">
        <f>I$711</f>
        <v>44.885568597506214</v>
      </c>
      <c r="J714" s="199"/>
      <c r="K714" s="199">
        <f t="shared" ref="K714:AI714" si="278">K$711</f>
        <v>0</v>
      </c>
      <c r="L714" s="199">
        <f t="shared" si="278"/>
        <v>0</v>
      </c>
      <c r="M714" s="199">
        <f t="shared" si="278"/>
        <v>3.8201778340666239</v>
      </c>
      <c r="N714" s="199">
        <f t="shared" si="278"/>
        <v>4.6305185867474226</v>
      </c>
      <c r="O714" s="199">
        <f t="shared" si="278"/>
        <v>4.2095623515885663</v>
      </c>
      <c r="P714" s="199">
        <f t="shared" si="278"/>
        <v>3.826874865080514</v>
      </c>
      <c r="Q714" s="199">
        <f t="shared" si="278"/>
        <v>3.4789771500731943</v>
      </c>
      <c r="R714" s="199">
        <f t="shared" si="278"/>
        <v>3.1627065000665393</v>
      </c>
      <c r="S714" s="199">
        <f t="shared" si="278"/>
        <v>2.875187727333218</v>
      </c>
      <c r="T714" s="199">
        <f t="shared" si="278"/>
        <v>2.6138070248483798</v>
      </c>
      <c r="U714" s="199">
        <f t="shared" si="278"/>
        <v>2.3761882044076179</v>
      </c>
      <c r="V714" s="199">
        <f t="shared" si="278"/>
        <v>2.1601710949160156</v>
      </c>
      <c r="W714" s="199">
        <f t="shared" si="278"/>
        <v>1.9637919044691055</v>
      </c>
      <c r="X714" s="199">
        <f t="shared" si="278"/>
        <v>1.785265367699187</v>
      </c>
      <c r="Y714" s="199">
        <f t="shared" si="278"/>
        <v>1.6229685160901695</v>
      </c>
      <c r="Z714" s="199">
        <f t="shared" si="278"/>
        <v>1.4754259237183358</v>
      </c>
      <c r="AA714" s="199">
        <f t="shared" si="278"/>
        <v>1.341296294289396</v>
      </c>
      <c r="AB714" s="199">
        <f t="shared" si="278"/>
        <v>1.2193602675358146</v>
      </c>
      <c r="AC714" s="199">
        <f t="shared" si="278"/>
        <v>1.1085093341234677</v>
      </c>
      <c r="AD714" s="199">
        <f t="shared" si="278"/>
        <v>1.0077357582940611</v>
      </c>
      <c r="AE714" s="199">
        <f t="shared" si="278"/>
        <v>0.20704389215859731</v>
      </c>
      <c r="AF714" s="199">
        <f t="shared" si="278"/>
        <v>0</v>
      </c>
      <c r="AG714" s="199">
        <f t="shared" si="278"/>
        <v>0</v>
      </c>
      <c r="AH714" s="199">
        <f t="shared" si="278"/>
        <v>0</v>
      </c>
      <c r="AI714" s="199">
        <f t="shared" si="278"/>
        <v>0</v>
      </c>
    </row>
    <row r="715" spans="1:35" s="162" customFormat="1" x14ac:dyDescent="0.35">
      <c r="A715" s="35"/>
      <c r="B715" s="35"/>
      <c r="C715" s="160"/>
      <c r="D715" s="161"/>
      <c r="E715" s="162" t="s">
        <v>526</v>
      </c>
      <c r="F715" s="162" t="s">
        <v>230</v>
      </c>
      <c r="G715" s="433">
        <f>SUM(K714:AI714)</f>
        <v>44.885568597506214</v>
      </c>
      <c r="H715" s="163"/>
      <c r="J715" s="433"/>
      <c r="K715" s="433"/>
      <c r="L715" s="433"/>
      <c r="M715" s="433"/>
      <c r="N715" s="433"/>
      <c r="O715" s="433"/>
      <c r="P715" s="433"/>
      <c r="Q715" s="433"/>
      <c r="R715" s="433"/>
      <c r="S715" s="433"/>
      <c r="T715" s="433"/>
      <c r="U715" s="433"/>
      <c r="V715" s="433"/>
      <c r="W715" s="433"/>
      <c r="X715" s="433"/>
      <c r="Y715" s="433"/>
      <c r="Z715" s="433"/>
      <c r="AA715" s="433"/>
      <c r="AB715" s="433"/>
      <c r="AC715" s="433"/>
      <c r="AD715" s="433"/>
      <c r="AE715" s="433"/>
      <c r="AF715" s="433"/>
      <c r="AG715" s="433"/>
      <c r="AH715" s="433"/>
      <c r="AI715" s="433"/>
    </row>
    <row r="716" spans="1:35" s="84" customFormat="1" x14ac:dyDescent="0.35">
      <c r="A716" s="4"/>
      <c r="B716" s="4"/>
      <c r="C716" s="80"/>
      <c r="D716" s="81"/>
      <c r="G716" s="147"/>
      <c r="H716" s="147"/>
      <c r="I716" s="178"/>
      <c r="J716" s="178"/>
      <c r="K716" s="178"/>
      <c r="L716" s="178"/>
      <c r="M716" s="178"/>
      <c r="N716" s="178"/>
      <c r="O716" s="178"/>
      <c r="P716" s="178"/>
      <c r="Q716" s="178"/>
      <c r="R716" s="178"/>
      <c r="S716" s="178"/>
      <c r="T716" s="178"/>
      <c r="U716" s="178"/>
      <c r="V716" s="178"/>
      <c r="W716" s="178"/>
      <c r="X716" s="178"/>
      <c r="Y716" s="178"/>
      <c r="Z716" s="178"/>
      <c r="AA716" s="178"/>
      <c r="AB716" s="178"/>
      <c r="AC716" s="178"/>
      <c r="AD716" s="178"/>
      <c r="AE716" s="178"/>
      <c r="AF716" s="178"/>
      <c r="AG716" s="178"/>
      <c r="AH716" s="178"/>
      <c r="AI716" s="178"/>
    </row>
    <row r="717" spans="1:35" s="84" customFormat="1" x14ac:dyDescent="0.35">
      <c r="A717" s="4"/>
      <c r="B717" s="4" t="s">
        <v>343</v>
      </c>
      <c r="C717" s="80"/>
      <c r="D717" s="81"/>
      <c r="G717" s="147"/>
      <c r="H717" s="147"/>
      <c r="I717" s="178"/>
      <c r="J717" s="178"/>
      <c r="K717" s="178"/>
      <c r="L717" s="178"/>
      <c r="M717" s="178"/>
      <c r="N717" s="178"/>
      <c r="O717" s="178"/>
      <c r="P717" s="178"/>
      <c r="Q717" s="178"/>
      <c r="R717" s="178"/>
      <c r="S717" s="178"/>
      <c r="T717" s="178"/>
      <c r="U717" s="178"/>
      <c r="V717" s="178"/>
      <c r="W717" s="178"/>
      <c r="X717" s="178"/>
      <c r="Y717" s="178"/>
      <c r="Z717" s="178"/>
      <c r="AA717" s="178"/>
      <c r="AB717" s="178"/>
      <c r="AC717" s="178"/>
      <c r="AD717" s="178"/>
      <c r="AE717" s="178"/>
      <c r="AF717" s="178"/>
      <c r="AG717" s="178"/>
      <c r="AH717" s="178"/>
      <c r="AI717" s="178"/>
    </row>
    <row r="718" spans="1:35" s="84" customFormat="1" x14ac:dyDescent="0.35">
      <c r="A718" s="4"/>
      <c r="B718" s="4"/>
      <c r="C718" s="80"/>
      <c r="D718" s="81"/>
      <c r="G718" s="147"/>
      <c r="H718" s="147"/>
      <c r="I718" s="178"/>
      <c r="J718" s="178"/>
      <c r="K718" s="178"/>
      <c r="L718" s="178"/>
      <c r="M718" s="178"/>
      <c r="N718" s="178"/>
      <c r="O718" s="178"/>
      <c r="P718" s="178"/>
      <c r="Q718" s="178"/>
      <c r="R718" s="178"/>
      <c r="S718" s="178"/>
      <c r="T718" s="178"/>
      <c r="U718" s="178"/>
      <c r="V718" s="178"/>
      <c r="W718" s="178"/>
      <c r="X718" s="178"/>
      <c r="Y718" s="178"/>
      <c r="Z718" s="178"/>
      <c r="AA718" s="178"/>
      <c r="AB718" s="178"/>
      <c r="AC718" s="178"/>
      <c r="AD718" s="178"/>
      <c r="AE718" s="178"/>
      <c r="AF718" s="178"/>
      <c r="AG718" s="178"/>
      <c r="AH718" s="178"/>
      <c r="AI718" s="178"/>
    </row>
    <row r="719" spans="1:35" s="84" customFormat="1" x14ac:dyDescent="0.35">
      <c r="A719" s="4"/>
      <c r="B719" s="4"/>
      <c r="C719" s="80" t="s">
        <v>347</v>
      </c>
      <c r="D719" s="81"/>
      <c r="G719" s="147"/>
      <c r="H719" s="147"/>
      <c r="I719" s="178"/>
      <c r="J719" s="178"/>
      <c r="K719" s="178"/>
      <c r="L719" s="178"/>
      <c r="M719" s="178"/>
      <c r="N719" s="178"/>
      <c r="O719" s="178"/>
      <c r="P719" s="178"/>
      <c r="Q719" s="178"/>
      <c r="R719" s="178"/>
      <c r="S719" s="178"/>
      <c r="T719" s="178"/>
      <c r="U719" s="178"/>
      <c r="V719" s="178"/>
      <c r="W719" s="178"/>
      <c r="X719" s="178"/>
      <c r="Y719" s="178"/>
      <c r="Z719" s="178"/>
      <c r="AA719" s="178"/>
      <c r="AB719" s="178"/>
      <c r="AC719" s="178"/>
      <c r="AD719" s="178"/>
      <c r="AE719" s="178"/>
      <c r="AF719" s="178"/>
      <c r="AG719" s="178"/>
      <c r="AH719" s="178"/>
      <c r="AI719" s="178"/>
    </row>
    <row r="720" spans="1:35" s="84" customFormat="1" x14ac:dyDescent="0.35">
      <c r="A720" s="4"/>
      <c r="B720" s="4"/>
      <c r="C720" s="80"/>
      <c r="D720" s="81"/>
      <c r="G720" s="147"/>
      <c r="H720" s="147"/>
      <c r="I720" s="178"/>
      <c r="J720" s="178"/>
      <c r="K720" s="178"/>
      <c r="L720" s="178"/>
      <c r="M720" s="178"/>
      <c r="N720" s="178"/>
      <c r="O720" s="178"/>
      <c r="P720" s="178"/>
      <c r="Q720" s="178"/>
      <c r="R720" s="178"/>
      <c r="S720" s="178"/>
      <c r="T720" s="178"/>
      <c r="U720" s="178"/>
      <c r="V720" s="178"/>
      <c r="W720" s="178"/>
      <c r="X720" s="178"/>
      <c r="Y720" s="178"/>
      <c r="Z720" s="178"/>
      <c r="AA720" s="178"/>
      <c r="AB720" s="178"/>
      <c r="AC720" s="178"/>
      <c r="AD720" s="178"/>
      <c r="AE720" s="178"/>
      <c r="AF720" s="178"/>
      <c r="AG720" s="178"/>
      <c r="AH720" s="178"/>
      <c r="AI720" s="178"/>
    </row>
    <row r="721" spans="1:35" s="84" customFormat="1" x14ac:dyDescent="0.35">
      <c r="A721" s="4"/>
      <c r="B721" s="4"/>
      <c r="C721" s="80"/>
      <c r="D721" s="81" t="s">
        <v>348</v>
      </c>
      <c r="G721" s="147"/>
      <c r="H721" s="147"/>
      <c r="I721" s="178"/>
      <c r="J721" s="178"/>
      <c r="K721" s="178"/>
      <c r="L721" s="178"/>
      <c r="M721" s="178"/>
      <c r="N721" s="178"/>
      <c r="O721" s="178"/>
      <c r="P721" s="178"/>
      <c r="Q721" s="178"/>
      <c r="R721" s="178"/>
      <c r="S721" s="178"/>
      <c r="T721" s="178"/>
      <c r="U721" s="178"/>
      <c r="V721" s="178"/>
      <c r="W721" s="178"/>
      <c r="X721" s="178"/>
      <c r="Y721" s="178"/>
      <c r="Z721" s="178"/>
      <c r="AA721" s="178"/>
      <c r="AB721" s="178"/>
      <c r="AC721" s="178"/>
      <c r="AD721" s="178"/>
      <c r="AE721" s="178"/>
      <c r="AF721" s="178"/>
      <c r="AG721" s="178"/>
      <c r="AH721" s="178"/>
      <c r="AI721" s="178"/>
    </row>
    <row r="722" spans="1:35" s="84" customFormat="1" x14ac:dyDescent="0.35">
      <c r="A722" s="4"/>
      <c r="B722" s="4"/>
      <c r="C722" s="80"/>
      <c r="D722" s="81"/>
      <c r="E722" s="84" t="str">
        <f>E$273</f>
        <v>Mining company net revenues (original)</v>
      </c>
      <c r="F722" s="84" t="str">
        <f>F$273</f>
        <v>M$</v>
      </c>
      <c r="G722" s="147"/>
      <c r="H722" s="147"/>
      <c r="I722" s="178">
        <f>I$273</f>
        <v>2215.8009403111937</v>
      </c>
      <c r="J722" s="178"/>
      <c r="K722" s="178">
        <f t="shared" ref="K722:AI722" si="279">K$273</f>
        <v>0</v>
      </c>
      <c r="L722" s="178">
        <f t="shared" si="279"/>
        <v>0</v>
      </c>
      <c r="M722" s="178">
        <f t="shared" si="279"/>
        <v>92.448303584412301</v>
      </c>
      <c r="N722" s="178">
        <f t="shared" si="279"/>
        <v>123.26440477921641</v>
      </c>
      <c r="O722" s="178">
        <f t="shared" si="279"/>
        <v>123.26440477921641</v>
      </c>
      <c r="P722" s="178">
        <f t="shared" si="279"/>
        <v>123.26440477921641</v>
      </c>
      <c r="Q722" s="178">
        <f t="shared" si="279"/>
        <v>123.26440477921641</v>
      </c>
      <c r="R722" s="178">
        <f t="shared" si="279"/>
        <v>123.26440477921641</v>
      </c>
      <c r="S722" s="178">
        <f t="shared" si="279"/>
        <v>123.26440477921641</v>
      </c>
      <c r="T722" s="178">
        <f t="shared" si="279"/>
        <v>123.26440477921641</v>
      </c>
      <c r="U722" s="178">
        <f t="shared" si="279"/>
        <v>123.26440477921641</v>
      </c>
      <c r="V722" s="178">
        <f t="shared" si="279"/>
        <v>123.26440477921641</v>
      </c>
      <c r="W722" s="178">
        <f t="shared" si="279"/>
        <v>123.26440477921641</v>
      </c>
      <c r="X722" s="178">
        <f t="shared" si="279"/>
        <v>123.26440477921641</v>
      </c>
      <c r="Y722" s="178">
        <f t="shared" si="279"/>
        <v>123.26440477921641</v>
      </c>
      <c r="Z722" s="178">
        <f t="shared" si="279"/>
        <v>123.26440477921641</v>
      </c>
      <c r="AA722" s="178">
        <f t="shared" si="279"/>
        <v>123.26440477921641</v>
      </c>
      <c r="AB722" s="178">
        <f t="shared" si="279"/>
        <v>123.26440477921641</v>
      </c>
      <c r="AC722" s="178">
        <f t="shared" si="279"/>
        <v>123.26440477921641</v>
      </c>
      <c r="AD722" s="178">
        <f t="shared" si="279"/>
        <v>123.26440477921641</v>
      </c>
      <c r="AE722" s="178">
        <f t="shared" si="279"/>
        <v>27.857755480102799</v>
      </c>
      <c r="AF722" s="178">
        <f t="shared" si="279"/>
        <v>0</v>
      </c>
      <c r="AG722" s="178">
        <f t="shared" si="279"/>
        <v>0</v>
      </c>
      <c r="AH722" s="178">
        <f t="shared" si="279"/>
        <v>0</v>
      </c>
      <c r="AI722" s="178">
        <f t="shared" si="279"/>
        <v>0</v>
      </c>
    </row>
    <row r="723" spans="1:35" s="84" customFormat="1" x14ac:dyDescent="0.35">
      <c r="A723" s="4"/>
      <c r="B723" s="4"/>
      <c r="C723" s="80"/>
      <c r="D723" s="81"/>
      <c r="E723" s="84" t="str">
        <f>E$306</f>
        <v>Mining company operating costs (original)</v>
      </c>
      <c r="F723" s="84" t="str">
        <f>F$306</f>
        <v>M$</v>
      </c>
      <c r="G723" s="147"/>
      <c r="H723" s="147"/>
      <c r="I723" s="178">
        <f>I$306</f>
        <v>1451.1796250000002</v>
      </c>
      <c r="J723" s="178"/>
      <c r="K723" s="178">
        <f t="shared" ref="K723:AI723" si="280">K$306</f>
        <v>0</v>
      </c>
      <c r="L723" s="178">
        <f t="shared" si="280"/>
        <v>0</v>
      </c>
      <c r="M723" s="178">
        <f t="shared" si="280"/>
        <v>74.791228582554524</v>
      </c>
      <c r="N723" s="178">
        <f t="shared" si="280"/>
        <v>80.728728582554524</v>
      </c>
      <c r="O723" s="178">
        <f t="shared" si="280"/>
        <v>80.728728582554524</v>
      </c>
      <c r="P723" s="178">
        <f t="shared" si="280"/>
        <v>80.728728582554524</v>
      </c>
      <c r="Q723" s="178">
        <f t="shared" si="280"/>
        <v>80.728728582554524</v>
      </c>
      <c r="R723" s="178">
        <f t="shared" si="280"/>
        <v>80.728728582554524</v>
      </c>
      <c r="S723" s="178">
        <f t="shared" si="280"/>
        <v>80.728728582554524</v>
      </c>
      <c r="T723" s="178">
        <f t="shared" si="280"/>
        <v>80.728728582554524</v>
      </c>
      <c r="U723" s="178">
        <f t="shared" si="280"/>
        <v>80.728728582554524</v>
      </c>
      <c r="V723" s="178">
        <f t="shared" si="280"/>
        <v>80.728728582554524</v>
      </c>
      <c r="W723" s="178">
        <f t="shared" si="280"/>
        <v>80.728728582554524</v>
      </c>
      <c r="X723" s="178">
        <f t="shared" si="280"/>
        <v>80.728728582554524</v>
      </c>
      <c r="Y723" s="178">
        <f t="shared" si="280"/>
        <v>80.728728582554524</v>
      </c>
      <c r="Z723" s="178">
        <f t="shared" si="280"/>
        <v>80.728728582554524</v>
      </c>
      <c r="AA723" s="178">
        <f t="shared" si="280"/>
        <v>80.728728582554524</v>
      </c>
      <c r="AB723" s="178">
        <f t="shared" si="280"/>
        <v>80.728728582554524</v>
      </c>
      <c r="AC723" s="178">
        <f t="shared" si="280"/>
        <v>80.728728582554524</v>
      </c>
      <c r="AD723" s="178">
        <f t="shared" si="280"/>
        <v>79.361239096573172</v>
      </c>
      <c r="AE723" s="178">
        <f t="shared" si="280"/>
        <v>5.3674999999999784</v>
      </c>
      <c r="AF723" s="178">
        <f t="shared" si="280"/>
        <v>0</v>
      </c>
      <c r="AG723" s="178">
        <f t="shared" si="280"/>
        <v>0</v>
      </c>
      <c r="AH723" s="178">
        <f t="shared" si="280"/>
        <v>0</v>
      </c>
      <c r="AI723" s="178">
        <f t="shared" si="280"/>
        <v>0</v>
      </c>
    </row>
    <row r="724" spans="1:35" s="84" customFormat="1" x14ac:dyDescent="0.35">
      <c r="A724" s="4"/>
      <c r="B724" s="4"/>
      <c r="C724" s="80"/>
      <c r="D724" s="81"/>
      <c r="E724" s="84" t="str">
        <f>E$417</f>
        <v>Import duties on consumables (incentive)</v>
      </c>
      <c r="F724" s="84" t="str">
        <f>F$417</f>
        <v>M$</v>
      </c>
      <c r="G724" s="147"/>
      <c r="H724" s="147"/>
      <c r="I724" s="178">
        <f>I$417</f>
        <v>57.011653125000024</v>
      </c>
      <c r="J724" s="178"/>
      <c r="K724" s="178">
        <f t="shared" ref="K724:AI724" si="281">K$417</f>
        <v>0</v>
      </c>
      <c r="L724" s="178">
        <f t="shared" si="281"/>
        <v>0</v>
      </c>
      <c r="M724" s="178">
        <f t="shared" si="281"/>
        <v>2.9043552862149538</v>
      </c>
      <c r="N724" s="178">
        <f t="shared" si="281"/>
        <v>3.1715427862149541</v>
      </c>
      <c r="O724" s="178">
        <f t="shared" si="281"/>
        <v>3.1715427862149537</v>
      </c>
      <c r="P724" s="178">
        <f t="shared" si="281"/>
        <v>3.1715427862149537</v>
      </c>
      <c r="Q724" s="178">
        <f t="shared" si="281"/>
        <v>3.1715427862149537</v>
      </c>
      <c r="R724" s="178">
        <f t="shared" si="281"/>
        <v>3.1715427862149537</v>
      </c>
      <c r="S724" s="178">
        <f t="shared" si="281"/>
        <v>3.1715427862149537</v>
      </c>
      <c r="T724" s="178">
        <f t="shared" si="281"/>
        <v>3.1715427862149537</v>
      </c>
      <c r="U724" s="178">
        <f t="shared" si="281"/>
        <v>3.1715427862149541</v>
      </c>
      <c r="V724" s="178">
        <f t="shared" si="281"/>
        <v>3.1715427862149541</v>
      </c>
      <c r="W724" s="178">
        <f t="shared" si="281"/>
        <v>3.1715427862149532</v>
      </c>
      <c r="X724" s="178">
        <f t="shared" si="281"/>
        <v>3.1715427862149532</v>
      </c>
      <c r="Y724" s="178">
        <f t="shared" si="281"/>
        <v>3.1715427862149532</v>
      </c>
      <c r="Z724" s="178">
        <f t="shared" si="281"/>
        <v>3.1715427862149537</v>
      </c>
      <c r="AA724" s="178">
        <f t="shared" si="281"/>
        <v>3.1715427862149537</v>
      </c>
      <c r="AB724" s="178">
        <f t="shared" si="281"/>
        <v>3.1715427862149537</v>
      </c>
      <c r="AC724" s="178">
        <f t="shared" si="281"/>
        <v>3.1715427862149537</v>
      </c>
      <c r="AD724" s="178">
        <f t="shared" si="281"/>
        <v>3.1210757593457932</v>
      </c>
      <c r="AE724" s="178">
        <f t="shared" si="281"/>
        <v>0.24153749999999904</v>
      </c>
      <c r="AF724" s="178">
        <f t="shared" si="281"/>
        <v>0</v>
      </c>
      <c r="AG724" s="178">
        <f t="shared" si="281"/>
        <v>0</v>
      </c>
      <c r="AH724" s="178">
        <f t="shared" si="281"/>
        <v>0</v>
      </c>
      <c r="AI724" s="178">
        <f t="shared" si="281"/>
        <v>0</v>
      </c>
    </row>
    <row r="725" spans="1:35" s="84" customFormat="1" x14ac:dyDescent="0.35">
      <c r="A725" s="4"/>
      <c r="B725" s="4"/>
      <c r="C725" s="80"/>
      <c r="D725" s="81"/>
      <c r="E725" s="84" t="str">
        <f>E$702</f>
        <v>Royalty (incentive)</v>
      </c>
      <c r="F725" s="84" t="str">
        <f>F$702</f>
        <v>M$</v>
      </c>
      <c r="G725" s="147"/>
      <c r="H725" s="147"/>
      <c r="I725" s="178">
        <f>I$702</f>
        <v>110.79004701555969</v>
      </c>
      <c r="J725" s="178"/>
      <c r="K725" s="178">
        <f t="shared" ref="K725:AI725" si="282">K$702</f>
        <v>0</v>
      </c>
      <c r="L725" s="178">
        <f t="shared" si="282"/>
        <v>0</v>
      </c>
      <c r="M725" s="178">
        <f t="shared" si="282"/>
        <v>4.6224151792206154</v>
      </c>
      <c r="N725" s="178">
        <f t="shared" si="282"/>
        <v>6.1632202389608208</v>
      </c>
      <c r="O725" s="178">
        <f t="shared" si="282"/>
        <v>6.1632202389608217</v>
      </c>
      <c r="P725" s="178">
        <f t="shared" si="282"/>
        <v>6.1632202389608208</v>
      </c>
      <c r="Q725" s="178">
        <f t="shared" si="282"/>
        <v>6.1632202389608208</v>
      </c>
      <c r="R725" s="178">
        <f t="shared" si="282"/>
        <v>6.1632202389608199</v>
      </c>
      <c r="S725" s="178">
        <f t="shared" si="282"/>
        <v>6.1632202389608208</v>
      </c>
      <c r="T725" s="178">
        <f t="shared" si="282"/>
        <v>6.1632202389608208</v>
      </c>
      <c r="U725" s="178">
        <f t="shared" si="282"/>
        <v>6.1632202389608208</v>
      </c>
      <c r="V725" s="178">
        <f t="shared" si="282"/>
        <v>6.1632202389608199</v>
      </c>
      <c r="W725" s="178">
        <f t="shared" si="282"/>
        <v>6.1632202389608208</v>
      </c>
      <c r="X725" s="178">
        <f t="shared" si="282"/>
        <v>6.1632202389608208</v>
      </c>
      <c r="Y725" s="178">
        <f t="shared" si="282"/>
        <v>6.1632202389608208</v>
      </c>
      <c r="Z725" s="178">
        <f t="shared" si="282"/>
        <v>6.1632202389608208</v>
      </c>
      <c r="AA725" s="178">
        <f t="shared" si="282"/>
        <v>6.1632202389608199</v>
      </c>
      <c r="AB725" s="178">
        <f t="shared" si="282"/>
        <v>6.1632202389608208</v>
      </c>
      <c r="AC725" s="178">
        <f t="shared" si="282"/>
        <v>6.1632202389608208</v>
      </c>
      <c r="AD725" s="178">
        <f t="shared" si="282"/>
        <v>6.1632202389608199</v>
      </c>
      <c r="AE725" s="178">
        <f t="shared" si="282"/>
        <v>1.3928877740051402</v>
      </c>
      <c r="AF725" s="178">
        <f t="shared" si="282"/>
        <v>0</v>
      </c>
      <c r="AG725" s="178">
        <f t="shared" si="282"/>
        <v>0</v>
      </c>
      <c r="AH725" s="178">
        <f t="shared" si="282"/>
        <v>0</v>
      </c>
      <c r="AI725" s="178">
        <f t="shared" si="282"/>
        <v>0</v>
      </c>
    </row>
    <row r="726" spans="1:35" x14ac:dyDescent="0.35">
      <c r="E726" s="46" t="s">
        <v>305</v>
      </c>
      <c r="F726" s="46" t="s">
        <v>88</v>
      </c>
      <c r="I726" s="178">
        <f>SUM(K726:AI726)</f>
        <v>596.81961517063405</v>
      </c>
      <c r="J726" s="178"/>
      <c r="K726" s="178">
        <f>K722-K723-K724-K725</f>
        <v>0</v>
      </c>
      <c r="L726" s="178">
        <f t="shared" ref="L726:AI726" si="283">L722-L723-L724-L725</f>
        <v>0</v>
      </c>
      <c r="M726" s="178">
        <f t="shared" si="283"/>
        <v>10.130304536422207</v>
      </c>
      <c r="N726" s="178">
        <f t="shared" si="283"/>
        <v>33.200913171486107</v>
      </c>
      <c r="O726" s="178">
        <f t="shared" si="283"/>
        <v>33.200913171486107</v>
      </c>
      <c r="P726" s="178">
        <f t="shared" si="283"/>
        <v>33.200913171486107</v>
      </c>
      <c r="Q726" s="178">
        <f t="shared" si="283"/>
        <v>33.200913171486107</v>
      </c>
      <c r="R726" s="178">
        <f t="shared" si="283"/>
        <v>33.200913171486107</v>
      </c>
      <c r="S726" s="178">
        <f t="shared" si="283"/>
        <v>33.200913171486107</v>
      </c>
      <c r="T726" s="178">
        <f t="shared" si="283"/>
        <v>33.200913171486107</v>
      </c>
      <c r="U726" s="178">
        <f t="shared" si="283"/>
        <v>33.200913171486107</v>
      </c>
      <c r="V726" s="178">
        <f t="shared" si="283"/>
        <v>33.200913171486107</v>
      </c>
      <c r="W726" s="178">
        <f t="shared" si="283"/>
        <v>33.200913171486107</v>
      </c>
      <c r="X726" s="178">
        <f t="shared" si="283"/>
        <v>33.200913171486107</v>
      </c>
      <c r="Y726" s="178">
        <f t="shared" si="283"/>
        <v>33.200913171486107</v>
      </c>
      <c r="Z726" s="178">
        <f t="shared" si="283"/>
        <v>33.200913171486107</v>
      </c>
      <c r="AA726" s="178">
        <f t="shared" si="283"/>
        <v>33.200913171486107</v>
      </c>
      <c r="AB726" s="178">
        <f t="shared" si="283"/>
        <v>33.200913171486107</v>
      </c>
      <c r="AC726" s="178">
        <f t="shared" si="283"/>
        <v>33.200913171486107</v>
      </c>
      <c r="AD726" s="178">
        <f t="shared" si="283"/>
        <v>34.618869684336623</v>
      </c>
      <c r="AE726" s="178">
        <f t="shared" si="283"/>
        <v>20.855830206097682</v>
      </c>
      <c r="AF726" s="178">
        <f t="shared" si="283"/>
        <v>0</v>
      </c>
      <c r="AG726" s="178">
        <f t="shared" si="283"/>
        <v>0</v>
      </c>
      <c r="AH726" s="178">
        <f t="shared" si="283"/>
        <v>0</v>
      </c>
      <c r="AI726" s="178">
        <f t="shared" si="283"/>
        <v>0</v>
      </c>
    </row>
    <row r="727" spans="1:35" s="84" customFormat="1" x14ac:dyDescent="0.35">
      <c r="A727" s="4"/>
      <c r="B727" s="4"/>
      <c r="C727" s="80"/>
      <c r="D727" s="81"/>
      <c r="G727" s="147"/>
      <c r="H727" s="147"/>
      <c r="I727" s="178"/>
      <c r="J727" s="178"/>
      <c r="K727" s="178"/>
      <c r="L727" s="178"/>
      <c r="M727" s="178"/>
      <c r="N727" s="178"/>
      <c r="O727" s="178"/>
      <c r="P727" s="178"/>
      <c r="Q727" s="178"/>
      <c r="R727" s="178"/>
      <c r="S727" s="178"/>
      <c r="T727" s="178"/>
      <c r="U727" s="178"/>
      <c r="V727" s="178"/>
      <c r="W727" s="178"/>
      <c r="X727" s="178"/>
      <c r="Y727" s="178"/>
      <c r="Z727" s="178"/>
      <c r="AA727" s="178"/>
      <c r="AB727" s="178"/>
      <c r="AC727" s="178"/>
      <c r="AD727" s="178"/>
      <c r="AE727" s="178"/>
      <c r="AF727" s="178"/>
      <c r="AG727" s="178"/>
      <c r="AH727" s="178"/>
      <c r="AI727" s="178"/>
    </row>
    <row r="728" spans="1:35" s="84" customFormat="1" x14ac:dyDescent="0.35">
      <c r="A728" s="4"/>
      <c r="B728" s="4"/>
      <c r="C728" s="80"/>
      <c r="D728" s="81" t="s">
        <v>699</v>
      </c>
      <c r="G728" s="147"/>
      <c r="H728" s="147"/>
      <c r="I728" s="178"/>
      <c r="J728" s="178"/>
      <c r="K728" s="178"/>
      <c r="L728" s="178"/>
      <c r="M728" s="178"/>
      <c r="N728" s="178"/>
      <c r="O728" s="178"/>
      <c r="P728" s="178"/>
      <c r="Q728" s="178"/>
      <c r="R728" s="178"/>
      <c r="S728" s="178"/>
      <c r="T728" s="178"/>
      <c r="U728" s="178"/>
      <c r="V728" s="178"/>
      <c r="W728" s="178"/>
      <c r="X728" s="178"/>
      <c r="Y728" s="178"/>
      <c r="Z728" s="178"/>
      <c r="AA728" s="178"/>
      <c r="AB728" s="178"/>
      <c r="AC728" s="178"/>
      <c r="AD728" s="178"/>
      <c r="AE728" s="178"/>
      <c r="AF728" s="178"/>
      <c r="AG728" s="178"/>
      <c r="AH728" s="178"/>
      <c r="AI728" s="178"/>
    </row>
    <row r="729" spans="1:35" s="84" customFormat="1" x14ac:dyDescent="0.35">
      <c r="A729" s="4"/>
      <c r="B729" s="4"/>
      <c r="C729" s="80"/>
      <c r="D729" s="81"/>
      <c r="E729" s="84" t="str">
        <f>E$726</f>
        <v>EBITDA (incentive)</v>
      </c>
      <c r="F729" s="84" t="str">
        <f>F$726</f>
        <v>M$</v>
      </c>
      <c r="G729" s="147"/>
      <c r="H729" s="147"/>
      <c r="I729" s="178">
        <f>I$726</f>
        <v>596.81961517063405</v>
      </c>
      <c r="J729" s="178"/>
      <c r="K729" s="178">
        <f t="shared" ref="K729:AI729" si="284">K$726</f>
        <v>0</v>
      </c>
      <c r="L729" s="178">
        <f t="shared" si="284"/>
        <v>0</v>
      </c>
      <c r="M729" s="178">
        <f t="shared" si="284"/>
        <v>10.130304536422207</v>
      </c>
      <c r="N729" s="178">
        <f t="shared" si="284"/>
        <v>33.200913171486107</v>
      </c>
      <c r="O729" s="178">
        <f t="shared" si="284"/>
        <v>33.200913171486107</v>
      </c>
      <c r="P729" s="178">
        <f t="shared" si="284"/>
        <v>33.200913171486107</v>
      </c>
      <c r="Q729" s="178">
        <f t="shared" si="284"/>
        <v>33.200913171486107</v>
      </c>
      <c r="R729" s="178">
        <f t="shared" si="284"/>
        <v>33.200913171486107</v>
      </c>
      <c r="S729" s="178">
        <f t="shared" si="284"/>
        <v>33.200913171486107</v>
      </c>
      <c r="T729" s="178">
        <f t="shared" si="284"/>
        <v>33.200913171486107</v>
      </c>
      <c r="U729" s="178">
        <f t="shared" si="284"/>
        <v>33.200913171486107</v>
      </c>
      <c r="V729" s="178">
        <f t="shared" si="284"/>
        <v>33.200913171486107</v>
      </c>
      <c r="W729" s="178">
        <f t="shared" si="284"/>
        <v>33.200913171486107</v>
      </c>
      <c r="X729" s="178">
        <f t="shared" si="284"/>
        <v>33.200913171486107</v>
      </c>
      <c r="Y729" s="178">
        <f t="shared" si="284"/>
        <v>33.200913171486107</v>
      </c>
      <c r="Z729" s="178">
        <f t="shared" si="284"/>
        <v>33.200913171486107</v>
      </c>
      <c r="AA729" s="178">
        <f t="shared" si="284"/>
        <v>33.200913171486107</v>
      </c>
      <c r="AB729" s="178">
        <f t="shared" si="284"/>
        <v>33.200913171486107</v>
      </c>
      <c r="AC729" s="178">
        <f t="shared" si="284"/>
        <v>33.200913171486107</v>
      </c>
      <c r="AD729" s="178">
        <f t="shared" si="284"/>
        <v>34.618869684336623</v>
      </c>
      <c r="AE729" s="178">
        <f t="shared" si="284"/>
        <v>20.855830206097682</v>
      </c>
      <c r="AF729" s="178">
        <f t="shared" si="284"/>
        <v>0</v>
      </c>
      <c r="AG729" s="178">
        <f t="shared" si="284"/>
        <v>0</v>
      </c>
      <c r="AH729" s="178">
        <f t="shared" si="284"/>
        <v>0</v>
      </c>
      <c r="AI729" s="178">
        <f t="shared" si="284"/>
        <v>0</v>
      </c>
    </row>
    <row r="730" spans="1:35" s="154" customFormat="1" x14ac:dyDescent="0.35">
      <c r="A730" s="15"/>
      <c r="B730" s="15"/>
      <c r="C730" s="152"/>
      <c r="D730" s="153"/>
      <c r="E730" s="154" t="str">
        <f>'T&amp;E'!E$32</f>
        <v>Inflation factor</v>
      </c>
      <c r="F730" s="154" t="str">
        <f>'T&amp;E'!F$32</f>
        <v>index</v>
      </c>
      <c r="G730" s="155"/>
      <c r="H730" s="155"/>
      <c r="I730" s="180"/>
      <c r="J730" s="180"/>
      <c r="K730" s="203">
        <f>'T&amp;E'!K$32</f>
        <v>1</v>
      </c>
      <c r="L730" s="203">
        <f>'T&amp;E'!L$32</f>
        <v>1.02</v>
      </c>
      <c r="M730" s="203">
        <f>'T&amp;E'!M$32</f>
        <v>1.0404</v>
      </c>
      <c r="N730" s="203">
        <f>'T&amp;E'!N$32</f>
        <v>1.0612079999999999</v>
      </c>
      <c r="O730" s="203">
        <f>'T&amp;E'!O$32</f>
        <v>1.08243216</v>
      </c>
      <c r="P730" s="203">
        <f>'T&amp;E'!P$32</f>
        <v>1.1040808032</v>
      </c>
      <c r="Q730" s="203">
        <f>'T&amp;E'!Q$32</f>
        <v>1.1261624192640001</v>
      </c>
      <c r="R730" s="203">
        <f>'T&amp;E'!R$32</f>
        <v>1.1486856676492798</v>
      </c>
      <c r="S730" s="203">
        <f>'T&amp;E'!S$32</f>
        <v>1.1716593810022655</v>
      </c>
      <c r="T730" s="203">
        <f>'T&amp;E'!T$32</f>
        <v>1.1950925686223108</v>
      </c>
      <c r="U730" s="203">
        <f>'T&amp;E'!U$32</f>
        <v>1.2189944199947571</v>
      </c>
      <c r="V730" s="203">
        <f>'T&amp;E'!V$32</f>
        <v>1.243374308394652</v>
      </c>
      <c r="W730" s="203">
        <f>'T&amp;E'!W$32</f>
        <v>1.2682417945625453</v>
      </c>
      <c r="X730" s="203">
        <f>'T&amp;E'!X$32</f>
        <v>1.2936066304537961</v>
      </c>
      <c r="Y730" s="203">
        <f>'T&amp;E'!Y$32</f>
        <v>1.3194787630628722</v>
      </c>
      <c r="Z730" s="203">
        <f>'T&amp;E'!Z$32</f>
        <v>1.3458683383241292</v>
      </c>
      <c r="AA730" s="203">
        <f>'T&amp;E'!AA$32</f>
        <v>1.372785705090612</v>
      </c>
      <c r="AB730" s="203">
        <f>'T&amp;E'!AB$32</f>
        <v>1.4002414191924244</v>
      </c>
      <c r="AC730" s="203">
        <f>'T&amp;E'!AC$32</f>
        <v>1.4282462475762727</v>
      </c>
      <c r="AD730" s="203">
        <f>'T&amp;E'!AD$32</f>
        <v>1.4568111725277981</v>
      </c>
      <c r="AE730" s="203">
        <f>'T&amp;E'!AE$32</f>
        <v>1.4859473959783542</v>
      </c>
      <c r="AF730" s="203">
        <f>'T&amp;E'!AF$32</f>
        <v>1.5156663438979212</v>
      </c>
      <c r="AG730" s="203">
        <f>'T&amp;E'!AG$32</f>
        <v>1.5459796707758797</v>
      </c>
      <c r="AH730" s="203">
        <f>'T&amp;E'!AH$32</f>
        <v>1.576899264191397</v>
      </c>
      <c r="AI730" s="203">
        <f>'T&amp;E'!AI$32</f>
        <v>1.608437249475225</v>
      </c>
    </row>
    <row r="731" spans="1:35" s="84" customFormat="1" x14ac:dyDescent="0.35">
      <c r="A731" s="4"/>
      <c r="B731" s="4"/>
      <c r="C731" s="80"/>
      <c r="D731" s="81"/>
      <c r="E731" s="84" t="s">
        <v>862</v>
      </c>
      <c r="F731" s="84" t="s">
        <v>641</v>
      </c>
      <c r="G731" s="147"/>
      <c r="H731" s="147"/>
      <c r="I731" s="178">
        <f>SUM(K731:AI731)</f>
        <v>748.68272063483039</v>
      </c>
      <c r="J731" s="178"/>
      <c r="K731" s="178">
        <f>K729*K730</f>
        <v>0</v>
      </c>
      <c r="L731" s="178">
        <f t="shared" ref="L731:AI731" si="285">L729*L730</f>
        <v>0</v>
      </c>
      <c r="M731" s="178">
        <f t="shared" si="285"/>
        <v>10.539568839693663</v>
      </c>
      <c r="N731" s="178">
        <f t="shared" si="285"/>
        <v>35.233074664886423</v>
      </c>
      <c r="O731" s="178">
        <f t="shared" si="285"/>
        <v>35.937736158184158</v>
      </c>
      <c r="P731" s="178">
        <f t="shared" si="285"/>
        <v>36.656490881347843</v>
      </c>
      <c r="Q731" s="178">
        <f t="shared" si="285"/>
        <v>37.389620698974802</v>
      </c>
      <c r="R731" s="178">
        <f t="shared" si="285"/>
        <v>38.137413112954285</v>
      </c>
      <c r="S731" s="178">
        <f t="shared" si="285"/>
        <v>38.900161375213379</v>
      </c>
      <c r="T731" s="178">
        <f t="shared" si="285"/>
        <v>39.678164602717644</v>
      </c>
      <c r="U731" s="178">
        <f t="shared" si="285"/>
        <v>40.471727894772002</v>
      </c>
      <c r="V731" s="178">
        <f t="shared" si="285"/>
        <v>41.281162452667431</v>
      </c>
      <c r="W731" s="178">
        <f t="shared" si="285"/>
        <v>42.106785701720788</v>
      </c>
      <c r="X731" s="178">
        <f t="shared" si="285"/>
        <v>42.948921415755201</v>
      </c>
      <c r="Y731" s="178">
        <f t="shared" si="285"/>
        <v>43.807899844070306</v>
      </c>
      <c r="Z731" s="178">
        <f t="shared" si="285"/>
        <v>44.684057840951702</v>
      </c>
      <c r="AA731" s="178">
        <f t="shared" si="285"/>
        <v>45.577738997770744</v>
      </c>
      <c r="AB731" s="178">
        <f t="shared" si="285"/>
        <v>46.489293777726161</v>
      </c>
      <c r="AC731" s="178">
        <f t="shared" si="285"/>
        <v>47.419079653280683</v>
      </c>
      <c r="AD731" s="178">
        <f t="shared" si="285"/>
        <v>50.433156136425481</v>
      </c>
      <c r="AE731" s="178">
        <f t="shared" si="285"/>
        <v>30.990666585717555</v>
      </c>
      <c r="AF731" s="178">
        <f t="shared" si="285"/>
        <v>0</v>
      </c>
      <c r="AG731" s="178">
        <f t="shared" si="285"/>
        <v>0</v>
      </c>
      <c r="AH731" s="178">
        <f t="shared" si="285"/>
        <v>0</v>
      </c>
      <c r="AI731" s="178">
        <f t="shared" si="285"/>
        <v>0</v>
      </c>
    </row>
    <row r="732" spans="1:35" s="84" customFormat="1" x14ac:dyDescent="0.35">
      <c r="A732" s="4"/>
      <c r="B732" s="4"/>
      <c r="C732" s="80"/>
      <c r="D732" s="81"/>
      <c r="G732" s="147"/>
      <c r="H732" s="147"/>
      <c r="I732" s="178"/>
      <c r="J732" s="178"/>
      <c r="K732" s="178"/>
      <c r="L732" s="178"/>
      <c r="M732" s="178"/>
      <c r="N732" s="178"/>
      <c r="O732" s="178"/>
      <c r="P732" s="178"/>
      <c r="Q732" s="178"/>
      <c r="R732" s="178"/>
      <c r="S732" s="178"/>
      <c r="T732" s="178"/>
      <c r="U732" s="178"/>
      <c r="V732" s="178"/>
      <c r="W732" s="178"/>
      <c r="X732" s="178"/>
      <c r="Y732" s="178"/>
      <c r="Z732" s="178"/>
      <c r="AA732" s="178"/>
      <c r="AB732" s="178"/>
      <c r="AC732" s="178"/>
      <c r="AD732" s="178"/>
      <c r="AE732" s="178"/>
      <c r="AF732" s="178"/>
      <c r="AG732" s="178"/>
      <c r="AH732" s="178"/>
      <c r="AI732" s="178"/>
    </row>
    <row r="733" spans="1:35" s="84" customFormat="1" x14ac:dyDescent="0.35">
      <c r="A733" s="4"/>
      <c r="B733" s="4"/>
      <c r="C733" s="80" t="s">
        <v>820</v>
      </c>
      <c r="D733" s="81"/>
      <c r="G733" s="147"/>
      <c r="H733" s="147"/>
      <c r="I733" s="178"/>
      <c r="J733" s="178"/>
      <c r="K733" s="178"/>
      <c r="L733" s="178"/>
      <c r="M733" s="178"/>
      <c r="N733" s="178"/>
      <c r="O733" s="178"/>
      <c r="P733" s="178"/>
      <c r="Q733" s="178"/>
      <c r="R733" s="178"/>
      <c r="S733" s="178"/>
      <c r="T733" s="178"/>
      <c r="U733" s="178"/>
      <c r="V733" s="178"/>
      <c r="W733" s="178"/>
      <c r="X733" s="178"/>
      <c r="Y733" s="178"/>
      <c r="Z733" s="178"/>
      <c r="AA733" s="178"/>
      <c r="AB733" s="178"/>
      <c r="AC733" s="178"/>
      <c r="AD733" s="178"/>
      <c r="AE733" s="178"/>
      <c r="AF733" s="178"/>
      <c r="AG733" s="178"/>
      <c r="AH733" s="178"/>
      <c r="AI733" s="178"/>
    </row>
    <row r="734" spans="1:35" s="84" customFormat="1" x14ac:dyDescent="0.35">
      <c r="A734" s="4"/>
      <c r="B734" s="4"/>
      <c r="C734" s="80"/>
      <c r="D734" s="81"/>
      <c r="G734" s="147"/>
      <c r="H734" s="147"/>
      <c r="I734" s="178"/>
      <c r="J734" s="178"/>
      <c r="K734" s="178"/>
      <c r="L734" s="178"/>
      <c r="M734" s="178"/>
      <c r="N734" s="178"/>
      <c r="O734" s="178"/>
      <c r="P734" s="178"/>
      <c r="Q734" s="178"/>
      <c r="R734" s="178"/>
      <c r="S734" s="178"/>
      <c r="T734" s="178"/>
      <c r="U734" s="178"/>
      <c r="V734" s="178"/>
      <c r="W734" s="178"/>
      <c r="X734" s="178"/>
      <c r="Y734" s="178"/>
      <c r="Z734" s="178"/>
      <c r="AA734" s="178"/>
      <c r="AB734" s="178"/>
      <c r="AC734" s="178"/>
      <c r="AD734" s="178"/>
      <c r="AE734" s="178"/>
      <c r="AF734" s="178"/>
      <c r="AG734" s="178"/>
      <c r="AH734" s="178"/>
      <c r="AI734" s="178"/>
    </row>
    <row r="735" spans="1:35" s="84" customFormat="1" x14ac:dyDescent="0.35">
      <c r="A735" s="4"/>
      <c r="B735" s="4"/>
      <c r="C735" s="80"/>
      <c r="D735" s="81" t="s">
        <v>701</v>
      </c>
      <c r="G735" s="147"/>
      <c r="H735" s="147"/>
      <c r="I735" s="178"/>
      <c r="J735" s="178"/>
      <c r="K735" s="178"/>
      <c r="L735" s="178"/>
      <c r="M735" s="178"/>
      <c r="N735" s="178"/>
      <c r="O735" s="178"/>
      <c r="P735" s="178"/>
      <c r="Q735" s="178"/>
      <c r="R735" s="178"/>
      <c r="S735" s="178"/>
      <c r="T735" s="178"/>
      <c r="U735" s="178"/>
      <c r="V735" s="178"/>
      <c r="W735" s="178"/>
      <c r="X735" s="178"/>
      <c r="Y735" s="178"/>
      <c r="Z735" s="178"/>
      <c r="AA735" s="178"/>
      <c r="AB735" s="178"/>
      <c r="AC735" s="178"/>
      <c r="AD735" s="178"/>
      <c r="AE735" s="178"/>
      <c r="AF735" s="178"/>
      <c r="AG735" s="178"/>
      <c r="AH735" s="178"/>
      <c r="AI735" s="178"/>
    </row>
    <row r="736" spans="1:35" s="84" customFormat="1" x14ac:dyDescent="0.35">
      <c r="A736" s="4"/>
      <c r="B736" s="4"/>
      <c r="C736" s="80"/>
      <c r="D736" s="81"/>
      <c r="E736" s="84" t="str">
        <f>E$322</f>
        <v>Mining company capital costs (original)</v>
      </c>
      <c r="F736" s="84" t="str">
        <f>F$322</f>
        <v>M$</v>
      </c>
      <c r="G736" s="147"/>
      <c r="H736" s="147"/>
      <c r="I736" s="178">
        <f>I$322</f>
        <v>192</v>
      </c>
      <c r="J736" s="178"/>
      <c r="K736" s="178">
        <f t="shared" ref="K736:AI736" si="286">K$322</f>
        <v>96</v>
      </c>
      <c r="L736" s="178">
        <f t="shared" si="286"/>
        <v>96</v>
      </c>
      <c r="M736" s="178">
        <f t="shared" si="286"/>
        <v>0</v>
      </c>
      <c r="N736" s="178">
        <f t="shared" si="286"/>
        <v>0</v>
      </c>
      <c r="O736" s="178">
        <f t="shared" si="286"/>
        <v>0</v>
      </c>
      <c r="P736" s="178">
        <f t="shared" si="286"/>
        <v>0</v>
      </c>
      <c r="Q736" s="178">
        <f t="shared" si="286"/>
        <v>0</v>
      </c>
      <c r="R736" s="178">
        <f t="shared" si="286"/>
        <v>0</v>
      </c>
      <c r="S736" s="178">
        <f t="shared" si="286"/>
        <v>0</v>
      </c>
      <c r="T736" s="178">
        <f t="shared" si="286"/>
        <v>0</v>
      </c>
      <c r="U736" s="178">
        <f t="shared" si="286"/>
        <v>0</v>
      </c>
      <c r="V736" s="178">
        <f t="shared" si="286"/>
        <v>0</v>
      </c>
      <c r="W736" s="178">
        <f t="shared" si="286"/>
        <v>0</v>
      </c>
      <c r="X736" s="178">
        <f t="shared" si="286"/>
        <v>0</v>
      </c>
      <c r="Y736" s="178">
        <f t="shared" si="286"/>
        <v>0</v>
      </c>
      <c r="Z736" s="178">
        <f t="shared" si="286"/>
        <v>0</v>
      </c>
      <c r="AA736" s="178">
        <f t="shared" si="286"/>
        <v>0</v>
      </c>
      <c r="AB736" s="178">
        <f t="shared" si="286"/>
        <v>0</v>
      </c>
      <c r="AC736" s="178">
        <f t="shared" si="286"/>
        <v>0</v>
      </c>
      <c r="AD736" s="178">
        <f t="shared" si="286"/>
        <v>0</v>
      </c>
      <c r="AE736" s="178">
        <f t="shared" si="286"/>
        <v>0</v>
      </c>
      <c r="AF736" s="178">
        <f t="shared" si="286"/>
        <v>0</v>
      </c>
      <c r="AG736" s="178">
        <f t="shared" si="286"/>
        <v>0</v>
      </c>
      <c r="AH736" s="178">
        <f t="shared" si="286"/>
        <v>0</v>
      </c>
      <c r="AI736" s="178">
        <f t="shared" si="286"/>
        <v>0</v>
      </c>
    </row>
    <row r="737" spans="1:35" s="154" customFormat="1" x14ac:dyDescent="0.35">
      <c r="A737" s="15"/>
      <c r="B737" s="15"/>
      <c r="C737" s="152"/>
      <c r="D737" s="153"/>
      <c r="E737" s="154" t="str">
        <f>'T&amp;E'!E$32</f>
        <v>Inflation factor</v>
      </c>
      <c r="F737" s="154" t="str">
        <f>'T&amp;E'!F$32</f>
        <v>index</v>
      </c>
      <c r="G737" s="155"/>
      <c r="H737" s="155"/>
      <c r="I737" s="180"/>
      <c r="J737" s="180"/>
      <c r="K737" s="203">
        <f>'T&amp;E'!K$32</f>
        <v>1</v>
      </c>
      <c r="L737" s="203">
        <f>'T&amp;E'!L$32</f>
        <v>1.02</v>
      </c>
      <c r="M737" s="203">
        <f>'T&amp;E'!M$32</f>
        <v>1.0404</v>
      </c>
      <c r="N737" s="203">
        <f>'T&amp;E'!N$32</f>
        <v>1.0612079999999999</v>
      </c>
      <c r="O737" s="203">
        <f>'T&amp;E'!O$32</f>
        <v>1.08243216</v>
      </c>
      <c r="P737" s="203">
        <f>'T&amp;E'!P$32</f>
        <v>1.1040808032</v>
      </c>
      <c r="Q737" s="203">
        <f>'T&amp;E'!Q$32</f>
        <v>1.1261624192640001</v>
      </c>
      <c r="R737" s="203">
        <f>'T&amp;E'!R$32</f>
        <v>1.1486856676492798</v>
      </c>
      <c r="S737" s="203">
        <f>'T&amp;E'!S$32</f>
        <v>1.1716593810022655</v>
      </c>
      <c r="T737" s="203">
        <f>'T&amp;E'!T$32</f>
        <v>1.1950925686223108</v>
      </c>
      <c r="U737" s="203">
        <f>'T&amp;E'!U$32</f>
        <v>1.2189944199947571</v>
      </c>
      <c r="V737" s="203">
        <f>'T&amp;E'!V$32</f>
        <v>1.243374308394652</v>
      </c>
      <c r="W737" s="203">
        <f>'T&amp;E'!W$32</f>
        <v>1.2682417945625453</v>
      </c>
      <c r="X737" s="203">
        <f>'T&amp;E'!X$32</f>
        <v>1.2936066304537961</v>
      </c>
      <c r="Y737" s="203">
        <f>'T&amp;E'!Y$32</f>
        <v>1.3194787630628722</v>
      </c>
      <c r="Z737" s="203">
        <f>'T&amp;E'!Z$32</f>
        <v>1.3458683383241292</v>
      </c>
      <c r="AA737" s="203">
        <f>'T&amp;E'!AA$32</f>
        <v>1.372785705090612</v>
      </c>
      <c r="AB737" s="203">
        <f>'T&amp;E'!AB$32</f>
        <v>1.4002414191924244</v>
      </c>
      <c r="AC737" s="203">
        <f>'T&amp;E'!AC$32</f>
        <v>1.4282462475762727</v>
      </c>
      <c r="AD737" s="203">
        <f>'T&amp;E'!AD$32</f>
        <v>1.4568111725277981</v>
      </c>
      <c r="AE737" s="203">
        <f>'T&amp;E'!AE$32</f>
        <v>1.4859473959783542</v>
      </c>
      <c r="AF737" s="203">
        <f>'T&amp;E'!AF$32</f>
        <v>1.5156663438979212</v>
      </c>
      <c r="AG737" s="203">
        <f>'T&amp;E'!AG$32</f>
        <v>1.5459796707758797</v>
      </c>
      <c r="AH737" s="203">
        <f>'T&amp;E'!AH$32</f>
        <v>1.576899264191397</v>
      </c>
      <c r="AI737" s="203">
        <f>'T&amp;E'!AI$32</f>
        <v>1.608437249475225</v>
      </c>
    </row>
    <row r="738" spans="1:35" s="84" customFormat="1" x14ac:dyDescent="0.35">
      <c r="A738" s="4"/>
      <c r="B738" s="4"/>
      <c r="C738" s="80"/>
      <c r="D738" s="81"/>
      <c r="E738" s="84" t="s">
        <v>702</v>
      </c>
      <c r="F738" s="84" t="s">
        <v>641</v>
      </c>
      <c r="G738" s="147"/>
      <c r="H738" s="147"/>
      <c r="I738" s="178">
        <f>SUM(K738:AI738)</f>
        <v>193.92000000000002</v>
      </c>
      <c r="J738" s="178"/>
      <c r="K738" s="178">
        <f>K736*K737</f>
        <v>96</v>
      </c>
      <c r="L738" s="178">
        <f t="shared" ref="L738:AI738" si="287">L736*L737</f>
        <v>97.92</v>
      </c>
      <c r="M738" s="178">
        <f t="shared" si="287"/>
        <v>0</v>
      </c>
      <c r="N738" s="178">
        <f t="shared" si="287"/>
        <v>0</v>
      </c>
      <c r="O738" s="178">
        <f t="shared" si="287"/>
        <v>0</v>
      </c>
      <c r="P738" s="178">
        <f t="shared" si="287"/>
        <v>0</v>
      </c>
      <c r="Q738" s="178">
        <f t="shared" si="287"/>
        <v>0</v>
      </c>
      <c r="R738" s="178">
        <f t="shared" si="287"/>
        <v>0</v>
      </c>
      <c r="S738" s="178">
        <f t="shared" si="287"/>
        <v>0</v>
      </c>
      <c r="T738" s="178">
        <f t="shared" si="287"/>
        <v>0</v>
      </c>
      <c r="U738" s="178">
        <f t="shared" si="287"/>
        <v>0</v>
      </c>
      <c r="V738" s="178">
        <f t="shared" si="287"/>
        <v>0</v>
      </c>
      <c r="W738" s="178">
        <f t="shared" si="287"/>
        <v>0</v>
      </c>
      <c r="X738" s="178">
        <f t="shared" si="287"/>
        <v>0</v>
      </c>
      <c r="Y738" s="178">
        <f t="shared" si="287"/>
        <v>0</v>
      </c>
      <c r="Z738" s="178">
        <f t="shared" si="287"/>
        <v>0</v>
      </c>
      <c r="AA738" s="178">
        <f t="shared" si="287"/>
        <v>0</v>
      </c>
      <c r="AB738" s="178">
        <f t="shared" si="287"/>
        <v>0</v>
      </c>
      <c r="AC738" s="178">
        <f t="shared" si="287"/>
        <v>0</v>
      </c>
      <c r="AD738" s="178">
        <f t="shared" si="287"/>
        <v>0</v>
      </c>
      <c r="AE738" s="178">
        <f t="shared" si="287"/>
        <v>0</v>
      </c>
      <c r="AF738" s="178">
        <f t="shared" si="287"/>
        <v>0</v>
      </c>
      <c r="AG738" s="178">
        <f t="shared" si="287"/>
        <v>0</v>
      </c>
      <c r="AH738" s="178">
        <f t="shared" si="287"/>
        <v>0</v>
      </c>
      <c r="AI738" s="178">
        <f t="shared" si="287"/>
        <v>0</v>
      </c>
    </row>
    <row r="739" spans="1:35" s="84" customFormat="1" x14ac:dyDescent="0.35">
      <c r="A739" s="4"/>
      <c r="B739" s="4"/>
      <c r="C739" s="80"/>
      <c r="D739" s="81"/>
      <c r="G739" s="147"/>
      <c r="H739" s="147"/>
      <c r="I739" s="178"/>
      <c r="J739" s="178"/>
      <c r="K739" s="178"/>
      <c r="L739" s="178"/>
      <c r="M739" s="178"/>
      <c r="N739" s="178"/>
      <c r="O739" s="178"/>
      <c r="P739" s="178"/>
      <c r="Q739" s="178"/>
      <c r="R739" s="178"/>
      <c r="S739" s="178"/>
      <c r="T739" s="178"/>
      <c r="U739" s="178"/>
      <c r="V739" s="178"/>
      <c r="W739" s="178"/>
      <c r="X739" s="178"/>
      <c r="Y739" s="178"/>
      <c r="Z739" s="178"/>
      <c r="AA739" s="178"/>
      <c r="AB739" s="178"/>
      <c r="AC739" s="178"/>
      <c r="AD739" s="178"/>
      <c r="AE739" s="178"/>
      <c r="AF739" s="178"/>
      <c r="AG739" s="178"/>
      <c r="AH739" s="178"/>
      <c r="AI739" s="178"/>
    </row>
    <row r="740" spans="1:35" s="84" customFormat="1" x14ac:dyDescent="0.35">
      <c r="A740" s="4"/>
      <c r="B740" s="4"/>
      <c r="C740" s="80"/>
      <c r="D740" s="81" t="s">
        <v>703</v>
      </c>
      <c r="G740" s="147"/>
      <c r="H740" s="147"/>
      <c r="I740" s="178"/>
      <c r="J740" s="178"/>
      <c r="K740" s="178"/>
      <c r="L740" s="178"/>
      <c r="M740" s="178"/>
      <c r="N740" s="178"/>
      <c r="O740" s="178"/>
      <c r="P740" s="178"/>
      <c r="Q740" s="178"/>
      <c r="R740" s="178"/>
      <c r="S740" s="178"/>
      <c r="T740" s="178"/>
      <c r="U740" s="178"/>
      <c r="V740" s="178"/>
      <c r="W740" s="178"/>
      <c r="X740" s="178"/>
      <c r="Y740" s="178"/>
      <c r="Z740" s="178"/>
      <c r="AA740" s="178"/>
      <c r="AB740" s="178"/>
      <c r="AC740" s="178"/>
      <c r="AD740" s="178"/>
      <c r="AE740" s="178"/>
      <c r="AF740" s="178"/>
      <c r="AG740" s="178"/>
      <c r="AH740" s="178"/>
      <c r="AI740" s="178"/>
    </row>
    <row r="741" spans="1:35" s="84" customFormat="1" x14ac:dyDescent="0.35">
      <c r="A741" s="4"/>
      <c r="B741" s="4"/>
      <c r="C741" s="80"/>
      <c r="D741" s="81"/>
      <c r="E741" s="84" t="str">
        <f>E$738</f>
        <v>Mining company capital costs in nominal terms (original)</v>
      </c>
      <c r="F741" s="84" t="str">
        <f>F$738</f>
        <v>M$, nominal</v>
      </c>
      <c r="G741" s="147"/>
      <c r="H741" s="147"/>
      <c r="I741" s="178">
        <f>I$738</f>
        <v>193.92000000000002</v>
      </c>
      <c r="J741" s="178"/>
      <c r="K741" s="178">
        <f t="shared" ref="K741:AI741" si="288">K$738</f>
        <v>96</v>
      </c>
      <c r="L741" s="178">
        <f t="shared" si="288"/>
        <v>97.92</v>
      </c>
      <c r="M741" s="178">
        <f t="shared" si="288"/>
        <v>0</v>
      </c>
      <c r="N741" s="178">
        <f t="shared" si="288"/>
        <v>0</v>
      </c>
      <c r="O741" s="178">
        <f t="shared" si="288"/>
        <v>0</v>
      </c>
      <c r="P741" s="178">
        <f t="shared" si="288"/>
        <v>0</v>
      </c>
      <c r="Q741" s="178">
        <f t="shared" si="288"/>
        <v>0</v>
      </c>
      <c r="R741" s="178">
        <f t="shared" si="288"/>
        <v>0</v>
      </c>
      <c r="S741" s="178">
        <f t="shared" si="288"/>
        <v>0</v>
      </c>
      <c r="T741" s="178">
        <f t="shared" si="288"/>
        <v>0</v>
      </c>
      <c r="U741" s="178">
        <f t="shared" si="288"/>
        <v>0</v>
      </c>
      <c r="V741" s="178">
        <f t="shared" si="288"/>
        <v>0</v>
      </c>
      <c r="W741" s="178">
        <f t="shared" si="288"/>
        <v>0</v>
      </c>
      <c r="X741" s="178">
        <f t="shared" si="288"/>
        <v>0</v>
      </c>
      <c r="Y741" s="178">
        <f t="shared" si="288"/>
        <v>0</v>
      </c>
      <c r="Z741" s="178">
        <f t="shared" si="288"/>
        <v>0</v>
      </c>
      <c r="AA741" s="178">
        <f t="shared" si="288"/>
        <v>0</v>
      </c>
      <c r="AB741" s="178">
        <f t="shared" si="288"/>
        <v>0</v>
      </c>
      <c r="AC741" s="178">
        <f t="shared" si="288"/>
        <v>0</v>
      </c>
      <c r="AD741" s="178">
        <f t="shared" si="288"/>
        <v>0</v>
      </c>
      <c r="AE741" s="178">
        <f t="shared" si="288"/>
        <v>0</v>
      </c>
      <c r="AF741" s="178">
        <f t="shared" si="288"/>
        <v>0</v>
      </c>
      <c r="AG741" s="178">
        <f t="shared" si="288"/>
        <v>0</v>
      </c>
      <c r="AH741" s="178">
        <f t="shared" si="288"/>
        <v>0</v>
      </c>
      <c r="AI741" s="178">
        <f t="shared" si="288"/>
        <v>0</v>
      </c>
    </row>
    <row r="742" spans="1:35" s="84" customFormat="1" x14ac:dyDescent="0.35">
      <c r="A742" s="4"/>
      <c r="B742" s="4"/>
      <c r="C742" s="80"/>
      <c r="D742" s="81"/>
      <c r="E742" s="84" t="s">
        <v>704</v>
      </c>
      <c r="F742" s="84" t="s">
        <v>641</v>
      </c>
      <c r="G742" s="178">
        <f>SUM(K741:AI741)</f>
        <v>193.92000000000002</v>
      </c>
      <c r="H742" s="147"/>
      <c r="I742" s="178"/>
      <c r="J742" s="178"/>
      <c r="K742" s="178"/>
      <c r="L742" s="178"/>
      <c r="M742" s="178"/>
      <c r="N742" s="178"/>
      <c r="O742" s="178"/>
      <c r="P742" s="178"/>
      <c r="Q742" s="178"/>
      <c r="R742" s="178"/>
      <c r="S742" s="178"/>
      <c r="T742" s="178"/>
      <c r="U742" s="178"/>
      <c r="V742" s="178"/>
      <c r="W742" s="178"/>
      <c r="X742" s="178"/>
      <c r="Y742" s="178"/>
      <c r="Z742" s="178"/>
      <c r="AA742" s="178"/>
      <c r="AB742" s="178"/>
      <c r="AC742" s="178"/>
      <c r="AD742" s="178"/>
      <c r="AE742" s="178"/>
      <c r="AF742" s="178"/>
      <c r="AG742" s="178"/>
      <c r="AH742" s="178"/>
      <c r="AI742" s="178"/>
    </row>
    <row r="743" spans="1:35" s="84" customFormat="1" x14ac:dyDescent="0.35">
      <c r="A743" s="4"/>
      <c r="B743" s="4"/>
      <c r="C743" s="80"/>
      <c r="D743" s="81"/>
      <c r="G743" s="147"/>
      <c r="H743" s="147"/>
      <c r="I743" s="178"/>
      <c r="J743" s="178"/>
      <c r="K743" s="178"/>
      <c r="L743" s="178"/>
      <c r="M743" s="178"/>
      <c r="N743" s="178"/>
      <c r="O743" s="178"/>
      <c r="P743" s="178"/>
      <c r="Q743" s="178"/>
      <c r="R743" s="178"/>
      <c r="S743" s="178"/>
      <c r="T743" s="178"/>
      <c r="U743" s="178"/>
      <c r="V743" s="178"/>
      <c r="W743" s="178"/>
      <c r="X743" s="178"/>
      <c r="Y743" s="178"/>
      <c r="Z743" s="178"/>
      <c r="AA743" s="178"/>
      <c r="AB743" s="178"/>
      <c r="AC743" s="178"/>
      <c r="AD743" s="178"/>
      <c r="AE743" s="178"/>
      <c r="AF743" s="178"/>
      <c r="AG743" s="178"/>
      <c r="AH743" s="178"/>
      <c r="AI743" s="178"/>
    </row>
    <row r="744" spans="1:35" s="84" customFormat="1" x14ac:dyDescent="0.35">
      <c r="A744" s="4"/>
      <c r="B744" s="4"/>
      <c r="C744" s="80"/>
      <c r="D744" s="81" t="s">
        <v>709</v>
      </c>
      <c r="G744" s="147"/>
      <c r="H744" s="147"/>
      <c r="I744" s="178"/>
      <c r="J744" s="178"/>
      <c r="K744" s="178"/>
      <c r="L744" s="178"/>
      <c r="M744" s="178"/>
      <c r="N744" s="178"/>
      <c r="O744" s="178"/>
      <c r="P744" s="178"/>
      <c r="Q744" s="178"/>
      <c r="R744" s="178"/>
      <c r="S744" s="178"/>
      <c r="T744" s="178"/>
      <c r="U744" s="178"/>
      <c r="V744" s="178"/>
      <c r="W744" s="178"/>
      <c r="X744" s="178"/>
      <c r="Y744" s="178"/>
      <c r="Z744" s="178"/>
      <c r="AA744" s="178"/>
      <c r="AB744" s="178"/>
      <c r="AC744" s="178"/>
      <c r="AD744" s="178"/>
      <c r="AE744" s="178"/>
      <c r="AF744" s="178"/>
      <c r="AG744" s="178"/>
      <c r="AH744" s="178"/>
      <c r="AI744" s="178"/>
    </row>
    <row r="745" spans="1:35" s="84" customFormat="1" x14ac:dyDescent="0.35">
      <c r="A745" s="4"/>
      <c r="B745" s="4"/>
      <c r="C745" s="80"/>
      <c r="D745" s="81"/>
      <c r="E745" s="84" t="str">
        <f>E$446</f>
        <v>Import duties on capital in nominal terms (incentive)</v>
      </c>
      <c r="F745" s="84" t="str">
        <f>F$446</f>
        <v>M$, nominal</v>
      </c>
      <c r="G745" s="147"/>
      <c r="H745" s="147"/>
      <c r="I745" s="178">
        <f>I$446</f>
        <v>6.8174999999999999</v>
      </c>
      <c r="J745" s="178"/>
      <c r="K745" s="178">
        <f t="shared" ref="K745:AI745" si="289">K$446</f>
        <v>3.375</v>
      </c>
      <c r="L745" s="178">
        <f t="shared" si="289"/>
        <v>3.4424999999999999</v>
      </c>
      <c r="M745" s="178">
        <f t="shared" si="289"/>
        <v>0</v>
      </c>
      <c r="N745" s="178">
        <f t="shared" si="289"/>
        <v>0</v>
      </c>
      <c r="O745" s="178">
        <f t="shared" si="289"/>
        <v>0</v>
      </c>
      <c r="P745" s="178">
        <f t="shared" si="289"/>
        <v>0</v>
      </c>
      <c r="Q745" s="178">
        <f t="shared" si="289"/>
        <v>0</v>
      </c>
      <c r="R745" s="178">
        <f t="shared" si="289"/>
        <v>0</v>
      </c>
      <c r="S745" s="178">
        <f t="shared" si="289"/>
        <v>0</v>
      </c>
      <c r="T745" s="178">
        <f t="shared" si="289"/>
        <v>0</v>
      </c>
      <c r="U745" s="178">
        <f t="shared" si="289"/>
        <v>0</v>
      </c>
      <c r="V745" s="178">
        <f t="shared" si="289"/>
        <v>0</v>
      </c>
      <c r="W745" s="178">
        <f t="shared" si="289"/>
        <v>0</v>
      </c>
      <c r="X745" s="178">
        <f t="shared" si="289"/>
        <v>0</v>
      </c>
      <c r="Y745" s="178">
        <f t="shared" si="289"/>
        <v>0</v>
      </c>
      <c r="Z745" s="178">
        <f t="shared" si="289"/>
        <v>0</v>
      </c>
      <c r="AA745" s="178">
        <f t="shared" si="289"/>
        <v>0</v>
      </c>
      <c r="AB745" s="178">
        <f t="shared" si="289"/>
        <v>0</v>
      </c>
      <c r="AC745" s="178">
        <f t="shared" si="289"/>
        <v>0</v>
      </c>
      <c r="AD745" s="178">
        <f t="shared" si="289"/>
        <v>0</v>
      </c>
      <c r="AE745" s="178">
        <f t="shared" si="289"/>
        <v>0</v>
      </c>
      <c r="AF745" s="178">
        <f t="shared" si="289"/>
        <v>0</v>
      </c>
      <c r="AG745" s="178">
        <f t="shared" si="289"/>
        <v>0</v>
      </c>
      <c r="AH745" s="178">
        <f t="shared" si="289"/>
        <v>0</v>
      </c>
      <c r="AI745" s="178">
        <f t="shared" si="289"/>
        <v>0</v>
      </c>
    </row>
    <row r="746" spans="1:35" s="84" customFormat="1" x14ac:dyDescent="0.35">
      <c r="A746" s="4"/>
      <c r="B746" s="4"/>
      <c r="C746" s="80"/>
      <c r="D746" s="81"/>
      <c r="E746" s="84" t="s">
        <v>863</v>
      </c>
      <c r="F746" s="84" t="s">
        <v>641</v>
      </c>
      <c r="G746" s="178">
        <f>SUM(K745:AI745)</f>
        <v>6.8174999999999999</v>
      </c>
      <c r="H746" s="147"/>
      <c r="I746" s="178"/>
      <c r="J746" s="178"/>
      <c r="K746" s="178"/>
      <c r="L746" s="178"/>
      <c r="M746" s="178"/>
      <c r="N746" s="178"/>
      <c r="O746" s="178"/>
      <c r="P746" s="178"/>
      <c r="Q746" s="178"/>
      <c r="R746" s="178"/>
      <c r="S746" s="178"/>
      <c r="T746" s="178"/>
      <c r="U746" s="178"/>
      <c r="V746" s="178"/>
      <c r="W746" s="178"/>
      <c r="X746" s="178"/>
      <c r="Y746" s="178"/>
      <c r="Z746" s="178"/>
      <c r="AA746" s="178"/>
      <c r="AB746" s="178"/>
      <c r="AC746" s="178"/>
      <c r="AD746" s="178"/>
      <c r="AE746" s="178"/>
      <c r="AF746" s="178"/>
      <c r="AG746" s="178"/>
      <c r="AH746" s="178"/>
      <c r="AI746" s="178"/>
    </row>
    <row r="747" spans="1:35" s="84" customFormat="1" x14ac:dyDescent="0.35">
      <c r="A747" s="4"/>
      <c r="B747" s="4"/>
      <c r="C747" s="80"/>
      <c r="D747" s="81"/>
      <c r="G747" s="147"/>
      <c r="H747" s="147"/>
      <c r="I747" s="178"/>
      <c r="J747" s="178"/>
      <c r="K747" s="178"/>
      <c r="L747" s="178"/>
      <c r="M747" s="178"/>
      <c r="N747" s="178"/>
      <c r="O747" s="178"/>
      <c r="P747" s="178"/>
      <c r="Q747" s="178"/>
      <c r="R747" s="178"/>
      <c r="S747" s="178"/>
      <c r="T747" s="178"/>
      <c r="U747" s="178"/>
      <c r="V747" s="178"/>
      <c r="W747" s="178"/>
      <c r="X747" s="178"/>
      <c r="Y747" s="178"/>
      <c r="Z747" s="178"/>
      <c r="AA747" s="178"/>
      <c r="AB747" s="178"/>
      <c r="AC747" s="178"/>
      <c r="AD747" s="178"/>
      <c r="AE747" s="178"/>
      <c r="AF747" s="178"/>
      <c r="AG747" s="178"/>
      <c r="AH747" s="178"/>
      <c r="AI747" s="178"/>
    </row>
    <row r="748" spans="1:35" s="84" customFormat="1" x14ac:dyDescent="0.35">
      <c r="A748" s="4"/>
      <c r="B748" s="4"/>
      <c r="C748" s="80"/>
      <c r="D748" s="81" t="s">
        <v>744</v>
      </c>
      <c r="G748" s="147"/>
      <c r="H748" s="147"/>
      <c r="I748" s="178"/>
      <c r="J748" s="178"/>
      <c r="K748" s="178"/>
      <c r="L748" s="178"/>
      <c r="M748" s="178"/>
      <c r="N748" s="178"/>
      <c r="O748" s="178"/>
      <c r="P748" s="178"/>
      <c r="Q748" s="178"/>
      <c r="R748" s="178"/>
      <c r="S748" s="178"/>
      <c r="T748" s="178"/>
      <c r="U748" s="178"/>
      <c r="V748" s="178"/>
      <c r="W748" s="178"/>
      <c r="X748" s="178"/>
      <c r="Y748" s="178"/>
      <c r="Z748" s="178"/>
      <c r="AA748" s="178"/>
      <c r="AB748" s="178"/>
      <c r="AC748" s="178"/>
      <c r="AD748" s="178"/>
      <c r="AE748" s="178"/>
      <c r="AF748" s="178"/>
      <c r="AG748" s="178"/>
      <c r="AH748" s="178"/>
      <c r="AI748" s="178"/>
    </row>
    <row r="749" spans="1:35" s="211" customFormat="1" x14ac:dyDescent="0.35">
      <c r="A749" s="42"/>
      <c r="B749" s="42"/>
      <c r="C749" s="209"/>
      <c r="D749" s="210"/>
      <c r="E749" s="211" t="str">
        <f>E$1194</f>
        <v>Mining company interest payment (incentive)</v>
      </c>
      <c r="F749" s="211" t="str">
        <f>F$1194</f>
        <v>M$</v>
      </c>
      <c r="G749" s="212"/>
      <c r="H749" s="212"/>
      <c r="I749" s="213">
        <f>I$1194</f>
        <v>42.93</v>
      </c>
      <c r="J749" s="213"/>
      <c r="K749" s="213">
        <f t="shared" ref="K749:AI749" si="290">K$1194</f>
        <v>7.1549999999999994</v>
      </c>
      <c r="L749" s="213">
        <f t="shared" si="290"/>
        <v>7.1549999999999994</v>
      </c>
      <c r="M749" s="213">
        <f t="shared" si="290"/>
        <v>7.1549999999999994</v>
      </c>
      <c r="N749" s="213">
        <f t="shared" si="290"/>
        <v>6.1328571428571435</v>
      </c>
      <c r="O749" s="213">
        <f t="shared" si="290"/>
        <v>5.1107142857142867</v>
      </c>
      <c r="P749" s="213">
        <f t="shared" si="290"/>
        <v>4.0885714285714299</v>
      </c>
      <c r="Q749" s="213">
        <f t="shared" si="290"/>
        <v>3.0664285714285731</v>
      </c>
      <c r="R749" s="213">
        <f t="shared" si="290"/>
        <v>2.0442857142857158</v>
      </c>
      <c r="S749" s="213">
        <f t="shared" si="290"/>
        <v>1.0221428571428588</v>
      </c>
      <c r="T749" s="213">
        <f t="shared" si="290"/>
        <v>1.7053025658242404E-15</v>
      </c>
      <c r="U749" s="213">
        <f t="shared" si="290"/>
        <v>1.7053025658242404E-15</v>
      </c>
      <c r="V749" s="213">
        <f t="shared" si="290"/>
        <v>1.7053025658242404E-15</v>
      </c>
      <c r="W749" s="213">
        <f t="shared" si="290"/>
        <v>1.7053025658242404E-15</v>
      </c>
      <c r="X749" s="213">
        <f t="shared" si="290"/>
        <v>1.7053025658242404E-15</v>
      </c>
      <c r="Y749" s="213">
        <f t="shared" si="290"/>
        <v>1.7053025658242404E-15</v>
      </c>
      <c r="Z749" s="213">
        <f t="shared" si="290"/>
        <v>1.7053025658242404E-15</v>
      </c>
      <c r="AA749" s="213">
        <f t="shared" si="290"/>
        <v>1.7053025658242404E-15</v>
      </c>
      <c r="AB749" s="213">
        <f t="shared" si="290"/>
        <v>1.7053025658242404E-15</v>
      </c>
      <c r="AC749" s="213">
        <f t="shared" si="290"/>
        <v>1.7053025658242404E-15</v>
      </c>
      <c r="AD749" s="213">
        <f t="shared" si="290"/>
        <v>1.7053025658242404E-15</v>
      </c>
      <c r="AE749" s="213">
        <f t="shared" si="290"/>
        <v>1.7053025658242404E-15</v>
      </c>
      <c r="AF749" s="213">
        <f t="shared" si="290"/>
        <v>1.7053025658242404E-15</v>
      </c>
      <c r="AG749" s="213">
        <f t="shared" si="290"/>
        <v>1.7053025658242404E-15</v>
      </c>
      <c r="AH749" s="213">
        <f t="shared" si="290"/>
        <v>1.7053025658242404E-15</v>
      </c>
      <c r="AI749" s="213">
        <f t="shared" si="290"/>
        <v>1.7053025658242404E-15</v>
      </c>
    </row>
    <row r="750" spans="1:35" s="154" customFormat="1" x14ac:dyDescent="0.35">
      <c r="A750" s="15"/>
      <c r="B750" s="15"/>
      <c r="C750" s="152"/>
      <c r="D750" s="153"/>
      <c r="E750" s="154" t="str">
        <f>'T&amp;E'!E$32</f>
        <v>Inflation factor</v>
      </c>
      <c r="F750" s="154" t="str">
        <f>'T&amp;E'!F$32</f>
        <v>index</v>
      </c>
      <c r="G750" s="155"/>
      <c r="H750" s="155"/>
      <c r="I750" s="180"/>
      <c r="J750" s="180"/>
      <c r="K750" s="203">
        <f>'T&amp;E'!K$32</f>
        <v>1</v>
      </c>
      <c r="L750" s="203">
        <f>'T&amp;E'!L$32</f>
        <v>1.02</v>
      </c>
      <c r="M750" s="203">
        <f>'T&amp;E'!M$32</f>
        <v>1.0404</v>
      </c>
      <c r="N750" s="203">
        <f>'T&amp;E'!N$32</f>
        <v>1.0612079999999999</v>
      </c>
      <c r="O750" s="203">
        <f>'T&amp;E'!O$32</f>
        <v>1.08243216</v>
      </c>
      <c r="P750" s="203">
        <f>'T&amp;E'!P$32</f>
        <v>1.1040808032</v>
      </c>
      <c r="Q750" s="203">
        <f>'T&amp;E'!Q$32</f>
        <v>1.1261624192640001</v>
      </c>
      <c r="R750" s="203">
        <f>'T&amp;E'!R$32</f>
        <v>1.1486856676492798</v>
      </c>
      <c r="S750" s="203">
        <f>'T&amp;E'!S$32</f>
        <v>1.1716593810022655</v>
      </c>
      <c r="T750" s="203">
        <f>'T&amp;E'!T$32</f>
        <v>1.1950925686223108</v>
      </c>
      <c r="U750" s="203">
        <f>'T&amp;E'!U$32</f>
        <v>1.2189944199947571</v>
      </c>
      <c r="V750" s="203">
        <f>'T&amp;E'!V$32</f>
        <v>1.243374308394652</v>
      </c>
      <c r="W750" s="203">
        <f>'T&amp;E'!W$32</f>
        <v>1.2682417945625453</v>
      </c>
      <c r="X750" s="203">
        <f>'T&amp;E'!X$32</f>
        <v>1.2936066304537961</v>
      </c>
      <c r="Y750" s="203">
        <f>'T&amp;E'!Y$32</f>
        <v>1.3194787630628722</v>
      </c>
      <c r="Z750" s="203">
        <f>'T&amp;E'!Z$32</f>
        <v>1.3458683383241292</v>
      </c>
      <c r="AA750" s="203">
        <f>'T&amp;E'!AA$32</f>
        <v>1.372785705090612</v>
      </c>
      <c r="AB750" s="203">
        <f>'T&amp;E'!AB$32</f>
        <v>1.4002414191924244</v>
      </c>
      <c r="AC750" s="203">
        <f>'T&amp;E'!AC$32</f>
        <v>1.4282462475762727</v>
      </c>
      <c r="AD750" s="203">
        <f>'T&amp;E'!AD$32</f>
        <v>1.4568111725277981</v>
      </c>
      <c r="AE750" s="203">
        <f>'T&amp;E'!AE$32</f>
        <v>1.4859473959783542</v>
      </c>
      <c r="AF750" s="203">
        <f>'T&amp;E'!AF$32</f>
        <v>1.5156663438979212</v>
      </c>
      <c r="AG750" s="203">
        <f>'T&amp;E'!AG$32</f>
        <v>1.5459796707758797</v>
      </c>
      <c r="AH750" s="203">
        <f>'T&amp;E'!AH$32</f>
        <v>1.576899264191397</v>
      </c>
      <c r="AI750" s="203">
        <f>'T&amp;E'!AI$32</f>
        <v>1.608437249475225</v>
      </c>
    </row>
    <row r="751" spans="1:35" s="84" customFormat="1" x14ac:dyDescent="0.35">
      <c r="A751" s="4"/>
      <c r="B751" s="4"/>
      <c r="C751" s="80"/>
      <c r="D751" s="81"/>
      <c r="E751" s="84" t="s">
        <v>864</v>
      </c>
      <c r="F751" s="84" t="s">
        <v>641</v>
      </c>
      <c r="G751" s="147"/>
      <c r="H751" s="147"/>
      <c r="I751" s="178">
        <f>SUM(K751:AI751)</f>
        <v>45.450655379459754</v>
      </c>
      <c r="J751" s="178"/>
      <c r="K751" s="178">
        <f>K749*K750</f>
        <v>7.1549999999999994</v>
      </c>
      <c r="L751" s="178">
        <f t="shared" ref="L751:AI751" si="291">L749*L750</f>
        <v>7.2980999999999998</v>
      </c>
      <c r="M751" s="178">
        <f t="shared" si="291"/>
        <v>7.4440619999999988</v>
      </c>
      <c r="N751" s="178">
        <f t="shared" si="291"/>
        <v>6.5082370628571429</v>
      </c>
      <c r="O751" s="178">
        <f t="shared" si="291"/>
        <v>5.5320015034285719</v>
      </c>
      <c r="P751" s="178">
        <f t="shared" si="291"/>
        <v>4.5141132267977158</v>
      </c>
      <c r="Q751" s="178">
        <f t="shared" si="291"/>
        <v>3.4532966185002536</v>
      </c>
      <c r="R751" s="178">
        <f t="shared" si="291"/>
        <v>2.3482417005801723</v>
      </c>
      <c r="S751" s="178">
        <f t="shared" si="291"/>
        <v>1.197603267295889</v>
      </c>
      <c r="T751" s="178">
        <f t="shared" si="291"/>
        <v>2.0379944236691086E-15</v>
      </c>
      <c r="U751" s="178">
        <f t="shared" si="291"/>
        <v>2.0787543121424911E-15</v>
      </c>
      <c r="V751" s="178">
        <f t="shared" si="291"/>
        <v>2.1203293983853406E-15</v>
      </c>
      <c r="W751" s="178">
        <f t="shared" si="291"/>
        <v>2.1627359863530476E-15</v>
      </c>
      <c r="X751" s="178">
        <f t="shared" si="291"/>
        <v>2.2059907060801084E-15</v>
      </c>
      <c r="Y751" s="178">
        <f t="shared" si="291"/>
        <v>2.2501105202017106E-15</v>
      </c>
      <c r="Z751" s="178">
        <f t="shared" si="291"/>
        <v>2.2951127306057444E-15</v>
      </c>
      <c r="AA751" s="178">
        <f t="shared" si="291"/>
        <v>2.3410149852178598E-15</v>
      </c>
      <c r="AB751" s="178">
        <f t="shared" si="291"/>
        <v>2.387835284922217E-15</v>
      </c>
      <c r="AC751" s="178">
        <f t="shared" si="291"/>
        <v>2.435591990620661E-15</v>
      </c>
      <c r="AD751" s="178">
        <f t="shared" si="291"/>
        <v>2.4843038304330742E-15</v>
      </c>
      <c r="AE751" s="178">
        <f t="shared" si="291"/>
        <v>2.5339899070417361E-15</v>
      </c>
      <c r="AF751" s="178">
        <f t="shared" si="291"/>
        <v>2.5846697051825707E-15</v>
      </c>
      <c r="AG751" s="178">
        <f t="shared" si="291"/>
        <v>2.636363099286222E-15</v>
      </c>
      <c r="AH751" s="178">
        <f t="shared" si="291"/>
        <v>2.6890903612719459E-15</v>
      </c>
      <c r="AI751" s="178">
        <f t="shared" si="291"/>
        <v>2.7428721684973852E-15</v>
      </c>
    </row>
    <row r="752" spans="1:35" s="84" customFormat="1" x14ac:dyDescent="0.35">
      <c r="A752" s="4"/>
      <c r="B752" s="4"/>
      <c r="C752" s="80"/>
      <c r="D752" s="81"/>
      <c r="G752" s="147"/>
      <c r="H752" s="147"/>
      <c r="I752" s="178"/>
      <c r="J752" s="178"/>
      <c r="K752" s="178"/>
      <c r="L752" s="178"/>
      <c r="M752" s="178"/>
      <c r="N752" s="178"/>
      <c r="O752" s="178"/>
      <c r="P752" s="178"/>
      <c r="Q752" s="178"/>
      <c r="R752" s="178"/>
      <c r="S752" s="178"/>
      <c r="T752" s="178"/>
      <c r="U752" s="178"/>
      <c r="V752" s="178"/>
      <c r="W752" s="178"/>
      <c r="X752" s="178"/>
      <c r="Y752" s="178"/>
      <c r="Z752" s="178"/>
      <c r="AA752" s="178"/>
      <c r="AB752" s="178"/>
      <c r="AC752" s="178"/>
      <c r="AD752" s="178"/>
      <c r="AE752" s="178"/>
      <c r="AF752" s="178"/>
      <c r="AG752" s="178"/>
      <c r="AH752" s="178"/>
      <c r="AI752" s="178"/>
    </row>
    <row r="753" spans="1:35" s="84" customFormat="1" x14ac:dyDescent="0.35">
      <c r="A753" s="4"/>
      <c r="B753" s="4"/>
      <c r="C753" s="80"/>
      <c r="D753" s="81" t="s">
        <v>705</v>
      </c>
      <c r="G753" s="147"/>
      <c r="H753" s="147"/>
      <c r="I753" s="178"/>
      <c r="J753" s="178"/>
      <c r="K753" s="178"/>
      <c r="L753" s="178"/>
      <c r="M753" s="178"/>
      <c r="N753" s="178"/>
      <c r="O753" s="178"/>
      <c r="P753" s="178"/>
      <c r="Q753" s="178"/>
      <c r="R753" s="178"/>
      <c r="S753" s="178"/>
      <c r="T753" s="178"/>
      <c r="U753" s="178"/>
      <c r="V753" s="178"/>
      <c r="W753" s="178"/>
      <c r="X753" s="178"/>
      <c r="Y753" s="178"/>
      <c r="Z753" s="178"/>
      <c r="AA753" s="178"/>
      <c r="AB753" s="178"/>
      <c r="AC753" s="178"/>
      <c r="AD753" s="178"/>
      <c r="AE753" s="178"/>
      <c r="AF753" s="178"/>
      <c r="AG753" s="178"/>
      <c r="AH753" s="178"/>
      <c r="AI753" s="178"/>
    </row>
    <row r="754" spans="1:35" s="154" customFormat="1" x14ac:dyDescent="0.35">
      <c r="A754" s="15"/>
      <c r="B754" s="15"/>
      <c r="C754" s="152"/>
      <c r="D754" s="153"/>
      <c r="E754" s="154" t="str">
        <f>'T&amp;E'!E$14</f>
        <v>Pre-production period flag</v>
      </c>
      <c r="F754" s="154" t="str">
        <f>'T&amp;E'!F$14</f>
        <v>flag</v>
      </c>
      <c r="G754" s="155"/>
      <c r="H754" s="155"/>
      <c r="I754" s="154">
        <f>'T&amp;E'!I$14</f>
        <v>2</v>
      </c>
      <c r="J754" s="180"/>
      <c r="K754" s="154">
        <f>'T&amp;E'!K$14</f>
        <v>1</v>
      </c>
      <c r="L754" s="154">
        <f>'T&amp;E'!L$14</f>
        <v>1</v>
      </c>
      <c r="M754" s="154">
        <f>'T&amp;E'!M$14</f>
        <v>0</v>
      </c>
      <c r="N754" s="154">
        <f>'T&amp;E'!N$14</f>
        <v>0</v>
      </c>
      <c r="O754" s="154">
        <f>'T&amp;E'!O$14</f>
        <v>0</v>
      </c>
      <c r="P754" s="154">
        <f>'T&amp;E'!P$14</f>
        <v>0</v>
      </c>
      <c r="Q754" s="154">
        <f>'T&amp;E'!Q$14</f>
        <v>0</v>
      </c>
      <c r="R754" s="154">
        <f>'T&amp;E'!R$14</f>
        <v>0</v>
      </c>
      <c r="S754" s="154">
        <f>'T&amp;E'!S$14</f>
        <v>0</v>
      </c>
      <c r="T754" s="154">
        <f>'T&amp;E'!T$14</f>
        <v>0</v>
      </c>
      <c r="U754" s="154">
        <f>'T&amp;E'!U$14</f>
        <v>0</v>
      </c>
      <c r="V754" s="154">
        <f>'T&amp;E'!V$14</f>
        <v>0</v>
      </c>
      <c r="W754" s="154">
        <f>'T&amp;E'!W$14</f>
        <v>0</v>
      </c>
      <c r="X754" s="154">
        <f>'T&amp;E'!X$14</f>
        <v>0</v>
      </c>
      <c r="Y754" s="154">
        <f>'T&amp;E'!Y$14</f>
        <v>0</v>
      </c>
      <c r="Z754" s="154">
        <f>'T&amp;E'!Z$14</f>
        <v>0</v>
      </c>
      <c r="AA754" s="154">
        <f>'T&amp;E'!AA$14</f>
        <v>0</v>
      </c>
      <c r="AB754" s="154">
        <f>'T&amp;E'!AB$14</f>
        <v>0</v>
      </c>
      <c r="AC754" s="154">
        <f>'T&amp;E'!AC$14</f>
        <v>0</v>
      </c>
      <c r="AD754" s="154">
        <f>'T&amp;E'!AD$14</f>
        <v>0</v>
      </c>
      <c r="AE754" s="154">
        <f>'T&amp;E'!AE$14</f>
        <v>0</v>
      </c>
      <c r="AF754" s="154">
        <f>'T&amp;E'!AF$14</f>
        <v>0</v>
      </c>
      <c r="AG754" s="154">
        <f>'T&amp;E'!AG$14</f>
        <v>0</v>
      </c>
      <c r="AH754" s="154">
        <f>'T&amp;E'!AH$14</f>
        <v>0</v>
      </c>
      <c r="AI754" s="154">
        <f>'T&amp;E'!AI$14</f>
        <v>0</v>
      </c>
    </row>
    <row r="755" spans="1:35" s="84" customFormat="1" x14ac:dyDescent="0.35">
      <c r="A755" s="4"/>
      <c r="B755" s="4"/>
      <c r="C755" s="80"/>
      <c r="D755" s="81"/>
      <c r="E755" s="84" t="str">
        <f>E$751</f>
        <v>Mining company interest payment in nominal terms (incentive)</v>
      </c>
      <c r="F755" s="84" t="str">
        <f>F$751</f>
        <v>M$, nominal</v>
      </c>
      <c r="G755" s="147"/>
      <c r="H755" s="147"/>
      <c r="I755" s="178">
        <f>I$751</f>
        <v>45.450655379459754</v>
      </c>
      <c r="J755" s="178"/>
      <c r="K755" s="178">
        <f t="shared" ref="K755:AI755" si="292">K$751</f>
        <v>7.1549999999999994</v>
      </c>
      <c r="L755" s="178">
        <f t="shared" si="292"/>
        <v>7.2980999999999998</v>
      </c>
      <c r="M755" s="178">
        <f t="shared" si="292"/>
        <v>7.4440619999999988</v>
      </c>
      <c r="N755" s="178">
        <f t="shared" si="292"/>
        <v>6.5082370628571429</v>
      </c>
      <c r="O755" s="178">
        <f t="shared" si="292"/>
        <v>5.5320015034285719</v>
      </c>
      <c r="P755" s="178">
        <f t="shared" si="292"/>
        <v>4.5141132267977158</v>
      </c>
      <c r="Q755" s="178">
        <f t="shared" si="292"/>
        <v>3.4532966185002536</v>
      </c>
      <c r="R755" s="178">
        <f t="shared" si="292"/>
        <v>2.3482417005801723</v>
      </c>
      <c r="S755" s="178">
        <f t="shared" si="292"/>
        <v>1.197603267295889</v>
      </c>
      <c r="T755" s="178">
        <f t="shared" si="292"/>
        <v>2.0379944236691086E-15</v>
      </c>
      <c r="U755" s="178">
        <f t="shared" si="292"/>
        <v>2.0787543121424911E-15</v>
      </c>
      <c r="V755" s="178">
        <f t="shared" si="292"/>
        <v>2.1203293983853406E-15</v>
      </c>
      <c r="W755" s="178">
        <f t="shared" si="292"/>
        <v>2.1627359863530476E-15</v>
      </c>
      <c r="X755" s="178">
        <f t="shared" si="292"/>
        <v>2.2059907060801084E-15</v>
      </c>
      <c r="Y755" s="178">
        <f t="shared" si="292"/>
        <v>2.2501105202017106E-15</v>
      </c>
      <c r="Z755" s="178">
        <f t="shared" si="292"/>
        <v>2.2951127306057444E-15</v>
      </c>
      <c r="AA755" s="178">
        <f t="shared" si="292"/>
        <v>2.3410149852178598E-15</v>
      </c>
      <c r="AB755" s="178">
        <f t="shared" si="292"/>
        <v>2.387835284922217E-15</v>
      </c>
      <c r="AC755" s="178">
        <f t="shared" si="292"/>
        <v>2.435591990620661E-15</v>
      </c>
      <c r="AD755" s="178">
        <f t="shared" si="292"/>
        <v>2.4843038304330742E-15</v>
      </c>
      <c r="AE755" s="178">
        <f t="shared" si="292"/>
        <v>2.5339899070417361E-15</v>
      </c>
      <c r="AF755" s="178">
        <f t="shared" si="292"/>
        <v>2.5846697051825707E-15</v>
      </c>
      <c r="AG755" s="178">
        <f t="shared" si="292"/>
        <v>2.636363099286222E-15</v>
      </c>
      <c r="AH755" s="178">
        <f t="shared" si="292"/>
        <v>2.6890903612719459E-15</v>
      </c>
      <c r="AI755" s="178">
        <f t="shared" si="292"/>
        <v>2.7428721684973852E-15</v>
      </c>
    </row>
    <row r="756" spans="1:35" s="84" customFormat="1" x14ac:dyDescent="0.35">
      <c r="A756" s="4"/>
      <c r="B756" s="4"/>
      <c r="C756" s="80"/>
      <c r="D756" s="81"/>
      <c r="E756" s="84" t="s">
        <v>865</v>
      </c>
      <c r="F756" s="84" t="s">
        <v>88</v>
      </c>
      <c r="G756" s="147"/>
      <c r="H756" s="147"/>
      <c r="I756" s="178">
        <f>SUM(K756:AI756)</f>
        <v>14.453099999999999</v>
      </c>
      <c r="J756" s="178"/>
      <c r="K756" s="178">
        <f>K754*K755</f>
        <v>7.1549999999999994</v>
      </c>
      <c r="L756" s="178">
        <f t="shared" ref="L756:AI756" si="293">L754*L755</f>
        <v>7.2980999999999998</v>
      </c>
      <c r="M756" s="178">
        <f t="shared" si="293"/>
        <v>0</v>
      </c>
      <c r="N756" s="178">
        <f t="shared" si="293"/>
        <v>0</v>
      </c>
      <c r="O756" s="178">
        <f t="shared" si="293"/>
        <v>0</v>
      </c>
      <c r="P756" s="178">
        <f t="shared" si="293"/>
        <v>0</v>
      </c>
      <c r="Q756" s="178">
        <f t="shared" si="293"/>
        <v>0</v>
      </c>
      <c r="R756" s="178">
        <f t="shared" si="293"/>
        <v>0</v>
      </c>
      <c r="S756" s="178">
        <f t="shared" si="293"/>
        <v>0</v>
      </c>
      <c r="T756" s="178">
        <f t="shared" si="293"/>
        <v>0</v>
      </c>
      <c r="U756" s="178">
        <f t="shared" si="293"/>
        <v>0</v>
      </c>
      <c r="V756" s="178">
        <f t="shared" si="293"/>
        <v>0</v>
      </c>
      <c r="W756" s="178">
        <f t="shared" si="293"/>
        <v>0</v>
      </c>
      <c r="X756" s="178">
        <f t="shared" si="293"/>
        <v>0</v>
      </c>
      <c r="Y756" s="178">
        <f t="shared" si="293"/>
        <v>0</v>
      </c>
      <c r="Z756" s="178">
        <f t="shared" si="293"/>
        <v>0</v>
      </c>
      <c r="AA756" s="178">
        <f t="shared" si="293"/>
        <v>0</v>
      </c>
      <c r="AB756" s="178">
        <f t="shared" si="293"/>
        <v>0</v>
      </c>
      <c r="AC756" s="178">
        <f t="shared" si="293"/>
        <v>0</v>
      </c>
      <c r="AD756" s="178">
        <f t="shared" si="293"/>
        <v>0</v>
      </c>
      <c r="AE756" s="178">
        <f t="shared" si="293"/>
        <v>0</v>
      </c>
      <c r="AF756" s="178">
        <f t="shared" si="293"/>
        <v>0</v>
      </c>
      <c r="AG756" s="178">
        <f t="shared" si="293"/>
        <v>0</v>
      </c>
      <c r="AH756" s="178">
        <f t="shared" si="293"/>
        <v>0</v>
      </c>
      <c r="AI756" s="178">
        <f t="shared" si="293"/>
        <v>0</v>
      </c>
    </row>
    <row r="757" spans="1:35" s="84" customFormat="1" x14ac:dyDescent="0.35">
      <c r="A757" s="4"/>
      <c r="B757" s="4"/>
      <c r="C757" s="80"/>
      <c r="D757" s="81"/>
      <c r="G757" s="147"/>
      <c r="H757" s="147"/>
      <c r="I757" s="178"/>
      <c r="J757" s="178"/>
      <c r="K757" s="178"/>
      <c r="L757" s="178"/>
      <c r="M757" s="178"/>
      <c r="N757" s="178"/>
      <c r="O757" s="178"/>
      <c r="P757" s="178"/>
      <c r="Q757" s="178"/>
      <c r="R757" s="178"/>
      <c r="S757" s="178"/>
      <c r="T757" s="178"/>
      <c r="U757" s="178"/>
      <c r="V757" s="178"/>
      <c r="W757" s="178"/>
      <c r="X757" s="178"/>
      <c r="Y757" s="178"/>
      <c r="Z757" s="178"/>
      <c r="AA757" s="178"/>
      <c r="AB757" s="178"/>
      <c r="AC757" s="178"/>
      <c r="AD757" s="178"/>
      <c r="AE757" s="178"/>
      <c r="AF757" s="178"/>
      <c r="AG757" s="178"/>
      <c r="AH757" s="178"/>
      <c r="AI757" s="178"/>
    </row>
    <row r="758" spans="1:35" s="84" customFormat="1" x14ac:dyDescent="0.35">
      <c r="A758" s="4"/>
      <c r="B758" s="4"/>
      <c r="C758" s="80"/>
      <c r="D758" s="81" t="s">
        <v>707</v>
      </c>
      <c r="G758" s="147"/>
      <c r="H758" s="147"/>
      <c r="I758" s="178"/>
      <c r="J758" s="178"/>
      <c r="K758" s="178"/>
      <c r="L758" s="178"/>
      <c r="M758" s="178"/>
      <c r="N758" s="178"/>
      <c r="O758" s="178"/>
      <c r="P758" s="178"/>
      <c r="Q758" s="178"/>
      <c r="R758" s="178"/>
      <c r="S758" s="178"/>
      <c r="T758" s="178"/>
      <c r="U758" s="178"/>
      <c r="V758" s="178"/>
      <c r="W758" s="178"/>
      <c r="X758" s="178"/>
      <c r="Y758" s="178"/>
      <c r="Z758" s="178"/>
      <c r="AA758" s="178"/>
      <c r="AB758" s="178"/>
      <c r="AC758" s="178"/>
      <c r="AD758" s="178"/>
      <c r="AE758" s="178"/>
      <c r="AF758" s="178"/>
      <c r="AG758" s="178"/>
      <c r="AH758" s="178"/>
      <c r="AI758" s="178"/>
    </row>
    <row r="759" spans="1:35" s="84" customFormat="1" x14ac:dyDescent="0.35">
      <c r="A759" s="4"/>
      <c r="B759" s="4"/>
      <c r="C759" s="80"/>
      <c r="D759" s="81"/>
      <c r="E759" s="84" t="str">
        <f>E$756</f>
        <v>Capitalised interest in nominal terms (incentive)</v>
      </c>
      <c r="F759" s="84" t="str">
        <f>F$756</f>
        <v>M$</v>
      </c>
      <c r="G759" s="147"/>
      <c r="H759" s="147"/>
      <c r="I759" s="178">
        <f>I$756</f>
        <v>14.453099999999999</v>
      </c>
      <c r="J759" s="178"/>
      <c r="K759" s="178">
        <f t="shared" ref="K759:AI759" si="294">K$756</f>
        <v>7.1549999999999994</v>
      </c>
      <c r="L759" s="178">
        <f t="shared" si="294"/>
        <v>7.2980999999999998</v>
      </c>
      <c r="M759" s="178">
        <f t="shared" si="294"/>
        <v>0</v>
      </c>
      <c r="N759" s="178">
        <f t="shared" si="294"/>
        <v>0</v>
      </c>
      <c r="O759" s="178">
        <f t="shared" si="294"/>
        <v>0</v>
      </c>
      <c r="P759" s="178">
        <f t="shared" si="294"/>
        <v>0</v>
      </c>
      <c r="Q759" s="178">
        <f t="shared" si="294"/>
        <v>0</v>
      </c>
      <c r="R759" s="178">
        <f t="shared" si="294"/>
        <v>0</v>
      </c>
      <c r="S759" s="178">
        <f t="shared" si="294"/>
        <v>0</v>
      </c>
      <c r="T759" s="178">
        <f t="shared" si="294"/>
        <v>0</v>
      </c>
      <c r="U759" s="178">
        <f t="shared" si="294"/>
        <v>0</v>
      </c>
      <c r="V759" s="178">
        <f t="shared" si="294"/>
        <v>0</v>
      </c>
      <c r="W759" s="178">
        <f t="shared" si="294"/>
        <v>0</v>
      </c>
      <c r="X759" s="178">
        <f t="shared" si="294"/>
        <v>0</v>
      </c>
      <c r="Y759" s="178">
        <f t="shared" si="294"/>
        <v>0</v>
      </c>
      <c r="Z759" s="178">
        <f t="shared" si="294"/>
        <v>0</v>
      </c>
      <c r="AA759" s="178">
        <f t="shared" si="294"/>
        <v>0</v>
      </c>
      <c r="AB759" s="178">
        <f t="shared" si="294"/>
        <v>0</v>
      </c>
      <c r="AC759" s="178">
        <f t="shared" si="294"/>
        <v>0</v>
      </c>
      <c r="AD759" s="178">
        <f t="shared" si="294"/>
        <v>0</v>
      </c>
      <c r="AE759" s="178">
        <f t="shared" si="294"/>
        <v>0</v>
      </c>
      <c r="AF759" s="178">
        <f t="shared" si="294"/>
        <v>0</v>
      </c>
      <c r="AG759" s="178">
        <f t="shared" si="294"/>
        <v>0</v>
      </c>
      <c r="AH759" s="178">
        <f t="shared" si="294"/>
        <v>0</v>
      </c>
      <c r="AI759" s="178">
        <f t="shared" si="294"/>
        <v>0</v>
      </c>
    </row>
    <row r="760" spans="1:35" s="84" customFormat="1" x14ac:dyDescent="0.35">
      <c r="A760" s="4"/>
      <c r="B760" s="4"/>
      <c r="C760" s="80"/>
      <c r="D760" s="81"/>
      <c r="E760" s="84" t="s">
        <v>866</v>
      </c>
      <c r="F760" s="84" t="s">
        <v>641</v>
      </c>
      <c r="G760" s="178">
        <f>SUM(K759:AI759)</f>
        <v>14.453099999999999</v>
      </c>
      <c r="H760" s="147"/>
      <c r="I760" s="178"/>
      <c r="J760" s="178"/>
      <c r="K760" s="178"/>
      <c r="L760" s="178"/>
      <c r="M760" s="178"/>
      <c r="N760" s="178"/>
      <c r="O760" s="178"/>
      <c r="P760" s="178"/>
      <c r="Q760" s="178"/>
      <c r="R760" s="178"/>
      <c r="S760" s="178"/>
      <c r="T760" s="178"/>
      <c r="U760" s="178"/>
      <c r="V760" s="178"/>
      <c r="W760" s="178"/>
      <c r="X760" s="178"/>
      <c r="Y760" s="178"/>
      <c r="Z760" s="178"/>
      <c r="AA760" s="178"/>
      <c r="AB760" s="178"/>
      <c r="AC760" s="178"/>
      <c r="AD760" s="178"/>
      <c r="AE760" s="178"/>
      <c r="AF760" s="178"/>
      <c r="AG760" s="178"/>
      <c r="AH760" s="178"/>
      <c r="AI760" s="178"/>
    </row>
    <row r="761" spans="1:35" s="84" customFormat="1" x14ac:dyDescent="0.35">
      <c r="A761" s="4"/>
      <c r="B761" s="4"/>
      <c r="C761" s="80"/>
      <c r="D761" s="81"/>
      <c r="G761" s="147"/>
      <c r="H761" s="147"/>
      <c r="I761" s="178"/>
      <c r="J761" s="178"/>
      <c r="K761" s="178"/>
      <c r="L761" s="178"/>
      <c r="M761" s="178"/>
      <c r="N761" s="178"/>
      <c r="O761" s="178"/>
      <c r="P761" s="178"/>
      <c r="Q761" s="178"/>
      <c r="R761" s="178"/>
      <c r="S761" s="178"/>
      <c r="T761" s="178"/>
      <c r="U761" s="178"/>
      <c r="V761" s="178"/>
      <c r="W761" s="178"/>
      <c r="X761" s="178"/>
      <c r="Y761" s="178"/>
      <c r="Z761" s="178"/>
      <c r="AA761" s="178"/>
      <c r="AB761" s="178"/>
      <c r="AC761" s="178"/>
      <c r="AD761" s="178"/>
      <c r="AE761" s="178"/>
      <c r="AF761" s="178"/>
      <c r="AG761" s="178"/>
      <c r="AH761" s="178"/>
      <c r="AI761" s="178"/>
    </row>
    <row r="762" spans="1:35" s="84" customFormat="1" x14ac:dyDescent="0.35">
      <c r="A762" s="4"/>
      <c r="B762" s="4"/>
      <c r="C762" s="80"/>
      <c r="D762" s="81" t="s">
        <v>716</v>
      </c>
      <c r="G762" s="147"/>
      <c r="H762" s="147"/>
      <c r="I762" s="178"/>
      <c r="J762" s="178"/>
      <c r="K762" s="178"/>
      <c r="L762" s="178"/>
      <c r="M762" s="178"/>
      <c r="N762" s="178"/>
      <c r="O762" s="178"/>
      <c r="P762" s="178"/>
      <c r="Q762" s="178"/>
      <c r="R762" s="178"/>
      <c r="S762" s="178"/>
      <c r="T762" s="178"/>
      <c r="U762" s="178"/>
      <c r="V762" s="178"/>
      <c r="W762" s="178"/>
      <c r="X762" s="178"/>
      <c r="Y762" s="178"/>
      <c r="Z762" s="178"/>
      <c r="AA762" s="178"/>
      <c r="AB762" s="178"/>
      <c r="AC762" s="178"/>
      <c r="AD762" s="178"/>
      <c r="AE762" s="178"/>
      <c r="AF762" s="178"/>
      <c r="AG762" s="178"/>
      <c r="AH762" s="178"/>
      <c r="AI762" s="178"/>
    </row>
    <row r="763" spans="1:35" s="84" customFormat="1" x14ac:dyDescent="0.35">
      <c r="A763" s="4"/>
      <c r="B763" s="4"/>
      <c r="C763" s="80"/>
      <c r="D763" s="81"/>
      <c r="E763" s="84" t="str">
        <f>E$742</f>
        <v>Total mining company capital costs in nominal terms (original)</v>
      </c>
      <c r="F763" s="84" t="str">
        <f>F$742</f>
        <v>M$, nominal</v>
      </c>
      <c r="G763" s="178">
        <f>G$742</f>
        <v>193.92000000000002</v>
      </c>
      <c r="H763" s="147"/>
      <c r="I763" s="178"/>
      <c r="J763" s="178"/>
      <c r="K763" s="178"/>
      <c r="L763" s="178"/>
      <c r="M763" s="178"/>
      <c r="N763" s="178"/>
      <c r="O763" s="178"/>
      <c r="P763" s="178"/>
      <c r="Q763" s="178"/>
      <c r="R763" s="178"/>
      <c r="S763" s="178"/>
      <c r="T763" s="178"/>
      <c r="U763" s="178"/>
      <c r="V763" s="178"/>
      <c r="W763" s="178"/>
      <c r="X763" s="178"/>
      <c r="Y763" s="178"/>
      <c r="Z763" s="178"/>
      <c r="AA763" s="178"/>
      <c r="AB763" s="178"/>
      <c r="AC763" s="178"/>
      <c r="AD763" s="178"/>
      <c r="AE763" s="178"/>
      <c r="AF763" s="178"/>
      <c r="AG763" s="178"/>
      <c r="AH763" s="178"/>
      <c r="AI763" s="178"/>
    </row>
    <row r="764" spans="1:35" s="84" customFormat="1" x14ac:dyDescent="0.35">
      <c r="A764" s="4"/>
      <c r="B764" s="4"/>
      <c r="C764" s="80"/>
      <c r="D764" s="81"/>
      <c r="E764" s="84" t="str">
        <f>E$746</f>
        <v>Total import duties on capital in nominal terms (incentive)</v>
      </c>
      <c r="F764" s="84" t="str">
        <f>F$746</f>
        <v>M$, nominal</v>
      </c>
      <c r="G764" s="178">
        <f>G$746</f>
        <v>6.8174999999999999</v>
      </c>
      <c r="H764" s="147"/>
      <c r="I764" s="178"/>
      <c r="J764" s="178"/>
      <c r="K764" s="178"/>
      <c r="L764" s="178"/>
      <c r="M764" s="178"/>
      <c r="N764" s="178"/>
      <c r="O764" s="178"/>
      <c r="P764" s="178"/>
      <c r="Q764" s="178"/>
      <c r="R764" s="178"/>
      <c r="S764" s="178"/>
      <c r="T764" s="178"/>
      <c r="U764" s="178"/>
      <c r="V764" s="178"/>
      <c r="W764" s="178"/>
      <c r="X764" s="178"/>
      <c r="Y764" s="178"/>
      <c r="Z764" s="178"/>
      <c r="AA764" s="178"/>
      <c r="AB764" s="178"/>
      <c r="AC764" s="178"/>
      <c r="AD764" s="178"/>
      <c r="AE764" s="178"/>
      <c r="AF764" s="178"/>
      <c r="AG764" s="178"/>
      <c r="AH764" s="178"/>
      <c r="AI764" s="178"/>
    </row>
    <row r="765" spans="1:35" s="154" customFormat="1" x14ac:dyDescent="0.35">
      <c r="A765" s="15"/>
      <c r="B765" s="15"/>
      <c r="C765" s="152"/>
      <c r="D765" s="153"/>
      <c r="E765" s="154" t="str">
        <f>Inputs!E$320</f>
        <v>Capitalise interest (original)</v>
      </c>
      <c r="F765" s="154" t="str">
        <f>Inputs!F$320</f>
        <v>switch</v>
      </c>
      <c r="G765" s="214">
        <f>Inputs!G$320</f>
        <v>0</v>
      </c>
      <c r="H765" s="155"/>
      <c r="I765" s="180"/>
      <c r="J765" s="180"/>
      <c r="K765" s="180"/>
      <c r="L765" s="180"/>
      <c r="M765" s="180"/>
      <c r="N765" s="180"/>
      <c r="O765" s="180"/>
      <c r="P765" s="180"/>
      <c r="Q765" s="180"/>
      <c r="R765" s="180"/>
      <c r="S765" s="180"/>
      <c r="T765" s="180"/>
      <c r="U765" s="180"/>
      <c r="V765" s="180"/>
      <c r="W765" s="180"/>
      <c r="X765" s="180"/>
      <c r="Y765" s="180"/>
      <c r="Z765" s="180"/>
      <c r="AA765" s="180"/>
      <c r="AB765" s="180"/>
      <c r="AC765" s="180"/>
      <c r="AD765" s="180"/>
      <c r="AE765" s="180"/>
      <c r="AF765" s="180"/>
      <c r="AG765" s="180"/>
      <c r="AH765" s="180"/>
      <c r="AI765" s="180"/>
    </row>
    <row r="766" spans="1:35" s="211" customFormat="1" x14ac:dyDescent="0.35">
      <c r="A766" s="42"/>
      <c r="B766" s="42"/>
      <c r="C766" s="209"/>
      <c r="D766" s="210"/>
      <c r="E766" s="211" t="str">
        <f>E$760</f>
        <v>Total capitalised interest in nominal terms (incentive)</v>
      </c>
      <c r="F766" s="211" t="str">
        <f>F$760</f>
        <v>M$, nominal</v>
      </c>
      <c r="G766" s="215">
        <f>G$760</f>
        <v>14.453099999999999</v>
      </c>
      <c r="H766" s="212"/>
      <c r="I766" s="213"/>
      <c r="J766" s="213"/>
      <c r="K766" s="213"/>
      <c r="L766" s="213"/>
      <c r="M766" s="213"/>
      <c r="N766" s="213"/>
      <c r="O766" s="213"/>
      <c r="P766" s="213"/>
      <c r="Q766" s="213"/>
      <c r="R766" s="213"/>
      <c r="S766" s="213"/>
      <c r="T766" s="213"/>
      <c r="U766" s="213"/>
      <c r="V766" s="213"/>
      <c r="W766" s="213"/>
      <c r="X766" s="213"/>
      <c r="Y766" s="213"/>
      <c r="Z766" s="213"/>
      <c r="AA766" s="213"/>
      <c r="AB766" s="213"/>
      <c r="AC766" s="213"/>
      <c r="AD766" s="213"/>
      <c r="AE766" s="213"/>
      <c r="AF766" s="213"/>
      <c r="AG766" s="213"/>
      <c r="AH766" s="213"/>
      <c r="AI766" s="213"/>
    </row>
    <row r="767" spans="1:35" x14ac:dyDescent="0.35">
      <c r="E767" s="46" t="s">
        <v>867</v>
      </c>
      <c r="F767" s="84" t="s">
        <v>641</v>
      </c>
      <c r="G767" s="178">
        <f>G763+G764+(G766*G765)</f>
        <v>200.73750000000001</v>
      </c>
    </row>
    <row r="768" spans="1:35" x14ac:dyDescent="0.35">
      <c r="F768" s="84"/>
      <c r="G768" s="178"/>
    </row>
    <row r="769" spans="1:35" x14ac:dyDescent="0.35">
      <c r="D769" s="87" t="s">
        <v>717</v>
      </c>
      <c r="F769" s="84"/>
      <c r="G769" s="178"/>
    </row>
    <row r="770" spans="1:35" x14ac:dyDescent="0.35">
      <c r="E770" s="46" t="str">
        <f>E$767</f>
        <v>Total capital costs after duties and interest in nominal terms (incentive)</v>
      </c>
      <c r="F770" s="46" t="str">
        <f>F$767</f>
        <v>M$, nominal</v>
      </c>
      <c r="G770" s="178">
        <f>G$767</f>
        <v>200.73750000000001</v>
      </c>
    </row>
    <row r="771" spans="1:35" s="84" customFormat="1" x14ac:dyDescent="0.35">
      <c r="A771" s="4"/>
      <c r="B771" s="4"/>
      <c r="C771" s="80"/>
      <c r="D771" s="81"/>
      <c r="E771" s="84" t="str">
        <f>'T&amp;E'!E$22</f>
        <v>Commercial start-up date flag</v>
      </c>
      <c r="F771" s="84" t="str">
        <f>'T&amp;E'!F$22</f>
        <v>flag</v>
      </c>
      <c r="G771" s="147"/>
      <c r="H771" s="147"/>
      <c r="I771" s="84">
        <f>'T&amp;E'!I$22</f>
        <v>1</v>
      </c>
      <c r="J771" s="178"/>
      <c r="K771" s="84">
        <f>'T&amp;E'!K$22</f>
        <v>0</v>
      </c>
      <c r="L771" s="84">
        <f>'T&amp;E'!L$22</f>
        <v>0</v>
      </c>
      <c r="M771" s="84">
        <f>'T&amp;E'!M$22</f>
        <v>1</v>
      </c>
      <c r="N771" s="84">
        <f>'T&amp;E'!N$22</f>
        <v>0</v>
      </c>
      <c r="O771" s="84">
        <f>'T&amp;E'!O$22</f>
        <v>0</v>
      </c>
      <c r="P771" s="84">
        <f>'T&amp;E'!P$22</f>
        <v>0</v>
      </c>
      <c r="Q771" s="84">
        <f>'T&amp;E'!Q$22</f>
        <v>0</v>
      </c>
      <c r="R771" s="84">
        <f>'T&amp;E'!R$22</f>
        <v>0</v>
      </c>
      <c r="S771" s="84">
        <f>'T&amp;E'!S$22</f>
        <v>0</v>
      </c>
      <c r="T771" s="84">
        <f>'T&amp;E'!T$22</f>
        <v>0</v>
      </c>
      <c r="U771" s="84">
        <f>'T&amp;E'!U$22</f>
        <v>0</v>
      </c>
      <c r="V771" s="84">
        <f>'T&amp;E'!V$22</f>
        <v>0</v>
      </c>
      <c r="W771" s="84">
        <f>'T&amp;E'!W$22</f>
        <v>0</v>
      </c>
      <c r="X771" s="84">
        <f>'T&amp;E'!X$22</f>
        <v>0</v>
      </c>
      <c r="Y771" s="84">
        <f>'T&amp;E'!Y$22</f>
        <v>0</v>
      </c>
      <c r="Z771" s="84">
        <f>'T&amp;E'!Z$22</f>
        <v>0</v>
      </c>
      <c r="AA771" s="84">
        <f>'T&amp;E'!AA$22</f>
        <v>0</v>
      </c>
      <c r="AB771" s="84">
        <f>'T&amp;E'!AB$22</f>
        <v>0</v>
      </c>
      <c r="AC771" s="84">
        <f>'T&amp;E'!AC$22</f>
        <v>0</v>
      </c>
      <c r="AD771" s="84">
        <f>'T&amp;E'!AD$22</f>
        <v>0</v>
      </c>
      <c r="AE771" s="84">
        <f>'T&amp;E'!AE$22</f>
        <v>0</v>
      </c>
      <c r="AF771" s="84">
        <f>'T&amp;E'!AF$22</f>
        <v>0</v>
      </c>
      <c r="AG771" s="84">
        <f>'T&amp;E'!AG$22</f>
        <v>0</v>
      </c>
      <c r="AH771" s="84">
        <f>'T&amp;E'!AH$22</f>
        <v>0</v>
      </c>
      <c r="AI771" s="84">
        <f>'T&amp;E'!AI$22</f>
        <v>0</v>
      </c>
    </row>
    <row r="772" spans="1:35" s="84" customFormat="1" x14ac:dyDescent="0.35">
      <c r="A772" s="4"/>
      <c r="B772" s="4"/>
      <c r="C772" s="80"/>
      <c r="D772" s="81"/>
      <c r="E772" s="84" t="s">
        <v>868</v>
      </c>
      <c r="F772" s="84" t="s">
        <v>641</v>
      </c>
      <c r="H772" s="147"/>
      <c r="I772" s="178">
        <f>SUM(K772:AI772)</f>
        <v>200.73750000000001</v>
      </c>
      <c r="J772" s="178"/>
      <c r="K772" s="178">
        <f>$G770*K771</f>
        <v>0</v>
      </c>
      <c r="L772" s="178">
        <f t="shared" ref="L772:AI772" si="295">$G770*L771</f>
        <v>0</v>
      </c>
      <c r="M772" s="178">
        <f t="shared" si="295"/>
        <v>200.73750000000001</v>
      </c>
      <c r="N772" s="178">
        <f t="shared" si="295"/>
        <v>0</v>
      </c>
      <c r="O772" s="178">
        <f t="shared" si="295"/>
        <v>0</v>
      </c>
      <c r="P772" s="178">
        <f t="shared" si="295"/>
        <v>0</v>
      </c>
      <c r="Q772" s="178">
        <f t="shared" si="295"/>
        <v>0</v>
      </c>
      <c r="R772" s="178">
        <f t="shared" si="295"/>
        <v>0</v>
      </c>
      <c r="S772" s="178">
        <f t="shared" si="295"/>
        <v>0</v>
      </c>
      <c r="T772" s="178">
        <f t="shared" si="295"/>
        <v>0</v>
      </c>
      <c r="U772" s="178">
        <f t="shared" si="295"/>
        <v>0</v>
      </c>
      <c r="V772" s="178">
        <f t="shared" si="295"/>
        <v>0</v>
      </c>
      <c r="W772" s="178">
        <f t="shared" si="295"/>
        <v>0</v>
      </c>
      <c r="X772" s="178">
        <f t="shared" si="295"/>
        <v>0</v>
      </c>
      <c r="Y772" s="178">
        <f t="shared" si="295"/>
        <v>0</v>
      </c>
      <c r="Z772" s="178">
        <f t="shared" si="295"/>
        <v>0</v>
      </c>
      <c r="AA772" s="178">
        <f t="shared" si="295"/>
        <v>0</v>
      </c>
      <c r="AB772" s="178">
        <f t="shared" si="295"/>
        <v>0</v>
      </c>
      <c r="AC772" s="178">
        <f t="shared" si="295"/>
        <v>0</v>
      </c>
      <c r="AD772" s="178">
        <f t="shared" si="295"/>
        <v>0</v>
      </c>
      <c r="AE772" s="178">
        <f t="shared" si="295"/>
        <v>0</v>
      </c>
      <c r="AF772" s="178">
        <f t="shared" si="295"/>
        <v>0</v>
      </c>
      <c r="AG772" s="178">
        <f t="shared" si="295"/>
        <v>0</v>
      </c>
      <c r="AH772" s="178">
        <f t="shared" si="295"/>
        <v>0</v>
      </c>
      <c r="AI772" s="178">
        <f t="shared" si="295"/>
        <v>0</v>
      </c>
    </row>
    <row r="773" spans="1:35" s="84" customFormat="1" x14ac:dyDescent="0.35">
      <c r="A773" s="4"/>
      <c r="B773" s="4"/>
      <c r="C773" s="80"/>
      <c r="D773" s="81"/>
      <c r="G773" s="147"/>
      <c r="H773" s="147"/>
      <c r="I773" s="178"/>
      <c r="J773" s="178"/>
      <c r="K773" s="178"/>
      <c r="L773" s="178"/>
      <c r="M773" s="178"/>
      <c r="N773" s="178"/>
      <c r="O773" s="178"/>
      <c r="P773" s="178"/>
      <c r="Q773" s="178"/>
      <c r="R773" s="178"/>
      <c r="S773" s="178"/>
      <c r="T773" s="178"/>
      <c r="U773" s="178"/>
      <c r="V773" s="178"/>
      <c r="W773" s="178"/>
      <c r="X773" s="178"/>
      <c r="Y773" s="178"/>
      <c r="Z773" s="178"/>
      <c r="AA773" s="178"/>
      <c r="AB773" s="178"/>
      <c r="AC773" s="178"/>
      <c r="AD773" s="178"/>
      <c r="AE773" s="178"/>
      <c r="AF773" s="178"/>
      <c r="AG773" s="178"/>
      <c r="AH773" s="178"/>
      <c r="AI773" s="178"/>
    </row>
    <row r="774" spans="1:35" s="84" customFormat="1" x14ac:dyDescent="0.35">
      <c r="A774" s="4"/>
      <c r="B774" s="4"/>
      <c r="C774" s="80" t="s">
        <v>344</v>
      </c>
      <c r="D774" s="81"/>
      <c r="G774" s="147"/>
      <c r="H774" s="147"/>
      <c r="I774" s="178"/>
      <c r="J774" s="178"/>
      <c r="K774" s="178"/>
      <c r="L774" s="178"/>
      <c r="M774" s="178"/>
      <c r="N774" s="178"/>
      <c r="O774" s="178"/>
      <c r="P774" s="178"/>
      <c r="Q774" s="178"/>
      <c r="R774" s="178"/>
      <c r="S774" s="178"/>
      <c r="T774" s="178"/>
      <c r="U774" s="178"/>
      <c r="V774" s="178"/>
      <c r="W774" s="178"/>
      <c r="X774" s="178"/>
      <c r="Y774" s="178"/>
      <c r="Z774" s="178"/>
      <c r="AA774" s="178"/>
      <c r="AB774" s="178"/>
      <c r="AC774" s="178"/>
      <c r="AD774" s="178"/>
      <c r="AE774" s="178"/>
      <c r="AF774" s="178"/>
      <c r="AG774" s="178"/>
      <c r="AH774" s="178"/>
      <c r="AI774" s="178"/>
    </row>
    <row r="775" spans="1:35" s="84" customFormat="1" x14ac:dyDescent="0.35">
      <c r="A775" s="4"/>
      <c r="B775" s="4"/>
      <c r="C775" s="80"/>
      <c r="D775" s="81"/>
      <c r="G775" s="147"/>
      <c r="H775" s="147"/>
      <c r="I775" s="178"/>
      <c r="J775" s="178"/>
      <c r="K775" s="178"/>
      <c r="L775" s="178"/>
      <c r="M775" s="178"/>
      <c r="N775" s="178"/>
      <c r="O775" s="178"/>
      <c r="P775" s="178"/>
      <c r="Q775" s="178"/>
      <c r="R775" s="178"/>
      <c r="S775" s="178"/>
      <c r="T775" s="178"/>
      <c r="U775" s="178"/>
      <c r="V775" s="178"/>
      <c r="W775" s="178"/>
      <c r="X775" s="178"/>
      <c r="Y775" s="178"/>
      <c r="Z775" s="178"/>
      <c r="AA775" s="178"/>
      <c r="AB775" s="178"/>
      <c r="AC775" s="178"/>
      <c r="AD775" s="178"/>
      <c r="AE775" s="178"/>
      <c r="AF775" s="178"/>
      <c r="AG775" s="178"/>
      <c r="AH775" s="178"/>
      <c r="AI775" s="178"/>
    </row>
    <row r="776" spans="1:35" s="84" customFormat="1" x14ac:dyDescent="0.35">
      <c r="A776" s="4"/>
      <c r="B776" s="4"/>
      <c r="C776" s="80"/>
      <c r="D776" s="81" t="s">
        <v>718</v>
      </c>
      <c r="G776" s="147"/>
      <c r="H776" s="147"/>
      <c r="I776" s="178"/>
      <c r="J776" s="178"/>
      <c r="K776" s="178"/>
      <c r="L776" s="178"/>
      <c r="M776" s="178"/>
      <c r="N776" s="178"/>
      <c r="O776" s="178"/>
      <c r="P776" s="178"/>
      <c r="Q776" s="178"/>
      <c r="R776" s="178"/>
      <c r="S776" s="178"/>
      <c r="T776" s="178"/>
      <c r="U776" s="178"/>
      <c r="V776" s="178"/>
      <c r="W776" s="178"/>
      <c r="X776" s="178"/>
      <c r="Y776" s="178"/>
      <c r="Z776" s="178"/>
      <c r="AA776" s="178"/>
      <c r="AB776" s="178"/>
      <c r="AC776" s="178"/>
      <c r="AD776" s="178"/>
      <c r="AE776" s="178"/>
      <c r="AF776" s="178"/>
      <c r="AG776" s="178"/>
      <c r="AH776" s="178"/>
      <c r="AI776" s="178"/>
    </row>
    <row r="777" spans="1:35" s="84" customFormat="1" x14ac:dyDescent="0.35">
      <c r="A777" s="4"/>
      <c r="B777" s="4"/>
      <c r="C777" s="80"/>
      <c r="D777" s="81"/>
      <c r="E777" s="84" t="str">
        <f>E$772</f>
        <v>Capital costs (year placed in service) in nominal terms (incentive)</v>
      </c>
      <c r="F777" s="84" t="str">
        <f>F$772</f>
        <v>M$, nominal</v>
      </c>
      <c r="G777" s="147"/>
      <c r="H777" s="147"/>
      <c r="I777" s="178">
        <f>I$772</f>
        <v>200.73750000000001</v>
      </c>
      <c r="J777" s="178"/>
      <c r="K777" s="178">
        <f t="shared" ref="K777:AI777" si="296">K$772</f>
        <v>0</v>
      </c>
      <c r="L777" s="178">
        <f t="shared" si="296"/>
        <v>0</v>
      </c>
      <c r="M777" s="178">
        <f t="shared" si="296"/>
        <v>200.73750000000001</v>
      </c>
      <c r="N777" s="178">
        <f t="shared" si="296"/>
        <v>0</v>
      </c>
      <c r="O777" s="178">
        <f t="shared" si="296"/>
        <v>0</v>
      </c>
      <c r="P777" s="178">
        <f t="shared" si="296"/>
        <v>0</v>
      </c>
      <c r="Q777" s="178">
        <f t="shared" si="296"/>
        <v>0</v>
      </c>
      <c r="R777" s="178">
        <f t="shared" si="296"/>
        <v>0</v>
      </c>
      <c r="S777" s="178">
        <f t="shared" si="296"/>
        <v>0</v>
      </c>
      <c r="T777" s="178">
        <f t="shared" si="296"/>
        <v>0</v>
      </c>
      <c r="U777" s="178">
        <f t="shared" si="296"/>
        <v>0</v>
      </c>
      <c r="V777" s="178">
        <f t="shared" si="296"/>
        <v>0</v>
      </c>
      <c r="W777" s="178">
        <f t="shared" si="296"/>
        <v>0</v>
      </c>
      <c r="X777" s="178">
        <f t="shared" si="296"/>
        <v>0</v>
      </c>
      <c r="Y777" s="178">
        <f t="shared" si="296"/>
        <v>0</v>
      </c>
      <c r="Z777" s="178">
        <f t="shared" si="296"/>
        <v>0</v>
      </c>
      <c r="AA777" s="178">
        <f t="shared" si="296"/>
        <v>0</v>
      </c>
      <c r="AB777" s="178">
        <f t="shared" si="296"/>
        <v>0</v>
      </c>
      <c r="AC777" s="178">
        <f t="shared" si="296"/>
        <v>0</v>
      </c>
      <c r="AD777" s="178">
        <f t="shared" si="296"/>
        <v>0</v>
      </c>
      <c r="AE777" s="178">
        <f t="shared" si="296"/>
        <v>0</v>
      </c>
      <c r="AF777" s="178">
        <f t="shared" si="296"/>
        <v>0</v>
      </c>
      <c r="AG777" s="178">
        <f t="shared" si="296"/>
        <v>0</v>
      </c>
      <c r="AH777" s="178">
        <f t="shared" si="296"/>
        <v>0</v>
      </c>
      <c r="AI777" s="178">
        <f t="shared" si="296"/>
        <v>0</v>
      </c>
    </row>
    <row r="778" spans="1:35" s="154" customFormat="1" x14ac:dyDescent="0.35">
      <c r="A778" s="15"/>
      <c r="B778" s="15"/>
      <c r="C778" s="152"/>
      <c r="D778" s="153"/>
      <c r="E778" s="154" t="str">
        <f>Inputs!E$213</f>
        <v>Capital allowance rate (incentive)</v>
      </c>
      <c r="F778" s="154" t="str">
        <f>Inputs!F$213</f>
        <v>%</v>
      </c>
      <c r="G778" s="169">
        <f>Inputs!G$213</f>
        <v>0</v>
      </c>
      <c r="H778" s="155"/>
      <c r="I778" s="180"/>
      <c r="J778" s="180"/>
      <c r="K778" s="180"/>
      <c r="L778" s="180"/>
      <c r="M778" s="180"/>
      <c r="N778" s="180"/>
      <c r="O778" s="180"/>
      <c r="P778" s="180"/>
      <c r="Q778" s="180"/>
      <c r="R778" s="180"/>
      <c r="S778" s="180"/>
      <c r="T778" s="180"/>
      <c r="U778" s="180"/>
      <c r="V778" s="180"/>
      <c r="W778" s="180"/>
      <c r="X778" s="180"/>
      <c r="Y778" s="180"/>
      <c r="Z778" s="180"/>
      <c r="AA778" s="180"/>
      <c r="AB778" s="180"/>
      <c r="AC778" s="180"/>
      <c r="AD778" s="180"/>
      <c r="AE778" s="180"/>
      <c r="AF778" s="180"/>
      <c r="AG778" s="180"/>
      <c r="AH778" s="180"/>
      <c r="AI778" s="180"/>
    </row>
    <row r="779" spans="1:35" s="84" customFormat="1" x14ac:dyDescent="0.35">
      <c r="A779" s="4"/>
      <c r="B779" s="4"/>
      <c r="C779" s="80"/>
      <c r="D779" s="81"/>
      <c r="E779" s="84" t="s">
        <v>869</v>
      </c>
      <c r="F779" s="84" t="s">
        <v>641</v>
      </c>
      <c r="G779" s="147"/>
      <c r="H779" s="147"/>
      <c r="I779" s="178">
        <f>SUM(K779:AI779)</f>
        <v>0</v>
      </c>
      <c r="J779" s="178"/>
      <c r="K779" s="178">
        <f t="shared" ref="K779:AI779" si="297">K777*$G778</f>
        <v>0</v>
      </c>
      <c r="L779" s="178">
        <f t="shared" si="297"/>
        <v>0</v>
      </c>
      <c r="M779" s="178">
        <f t="shared" si="297"/>
        <v>0</v>
      </c>
      <c r="N779" s="178">
        <f t="shared" si="297"/>
        <v>0</v>
      </c>
      <c r="O779" s="178">
        <f t="shared" si="297"/>
        <v>0</v>
      </c>
      <c r="P779" s="178">
        <f t="shared" si="297"/>
        <v>0</v>
      </c>
      <c r="Q779" s="178">
        <f t="shared" si="297"/>
        <v>0</v>
      </c>
      <c r="R779" s="178">
        <f t="shared" si="297"/>
        <v>0</v>
      </c>
      <c r="S779" s="178">
        <f t="shared" si="297"/>
        <v>0</v>
      </c>
      <c r="T779" s="178">
        <f t="shared" si="297"/>
        <v>0</v>
      </c>
      <c r="U779" s="178">
        <f t="shared" si="297"/>
        <v>0</v>
      </c>
      <c r="V779" s="178">
        <f t="shared" si="297"/>
        <v>0</v>
      </c>
      <c r="W779" s="178">
        <f t="shared" si="297"/>
        <v>0</v>
      </c>
      <c r="X779" s="178">
        <f t="shared" si="297"/>
        <v>0</v>
      </c>
      <c r="Y779" s="178">
        <f t="shared" si="297"/>
        <v>0</v>
      </c>
      <c r="Z779" s="178">
        <f t="shared" si="297"/>
        <v>0</v>
      </c>
      <c r="AA779" s="178">
        <f t="shared" si="297"/>
        <v>0</v>
      </c>
      <c r="AB779" s="178">
        <f t="shared" si="297"/>
        <v>0</v>
      </c>
      <c r="AC779" s="178">
        <f t="shared" si="297"/>
        <v>0</v>
      </c>
      <c r="AD779" s="178">
        <f t="shared" si="297"/>
        <v>0</v>
      </c>
      <c r="AE779" s="178">
        <f t="shared" si="297"/>
        <v>0</v>
      </c>
      <c r="AF779" s="178">
        <f t="shared" si="297"/>
        <v>0</v>
      </c>
      <c r="AG779" s="178">
        <f t="shared" si="297"/>
        <v>0</v>
      </c>
      <c r="AH779" s="178">
        <f t="shared" si="297"/>
        <v>0</v>
      </c>
      <c r="AI779" s="178">
        <f t="shared" si="297"/>
        <v>0</v>
      </c>
    </row>
    <row r="780" spans="1:35" s="84" customFormat="1" x14ac:dyDescent="0.35">
      <c r="A780" s="4"/>
      <c r="B780" s="4"/>
      <c r="C780" s="80"/>
      <c r="D780" s="81"/>
      <c r="G780" s="147"/>
      <c r="H780" s="147"/>
      <c r="I780" s="178"/>
      <c r="J780" s="178"/>
      <c r="K780" s="178"/>
      <c r="L780" s="178"/>
      <c r="M780" s="178"/>
      <c r="N780" s="178"/>
      <c r="O780" s="178"/>
      <c r="P780" s="178"/>
      <c r="Q780" s="178"/>
      <c r="R780" s="178"/>
      <c r="S780" s="178"/>
      <c r="T780" s="178"/>
      <c r="U780" s="178"/>
      <c r="V780" s="178"/>
      <c r="W780" s="178"/>
      <c r="X780" s="178"/>
      <c r="Y780" s="178"/>
      <c r="Z780" s="178"/>
      <c r="AA780" s="178"/>
      <c r="AB780" s="178"/>
      <c r="AC780" s="178"/>
      <c r="AD780" s="178"/>
      <c r="AE780" s="178"/>
      <c r="AF780" s="178"/>
      <c r="AG780" s="178"/>
      <c r="AH780" s="178"/>
      <c r="AI780" s="178"/>
    </row>
    <row r="781" spans="1:35" s="84" customFormat="1" x14ac:dyDescent="0.35">
      <c r="A781" s="4"/>
      <c r="B781" s="4"/>
      <c r="C781" s="80"/>
      <c r="D781" s="81" t="s">
        <v>719</v>
      </c>
      <c r="G781" s="147"/>
      <c r="H781" s="147"/>
      <c r="I781" s="178"/>
      <c r="J781" s="178"/>
      <c r="K781" s="178"/>
      <c r="L781" s="178"/>
      <c r="M781" s="178"/>
      <c r="N781" s="178"/>
      <c r="O781" s="178"/>
      <c r="P781" s="178"/>
      <c r="Q781" s="178"/>
      <c r="R781" s="178"/>
      <c r="S781" s="178"/>
      <c r="T781" s="178"/>
      <c r="U781" s="178"/>
      <c r="V781" s="178"/>
      <c r="W781" s="178"/>
      <c r="X781" s="178"/>
      <c r="Y781" s="178"/>
      <c r="Z781" s="178"/>
      <c r="AA781" s="178"/>
      <c r="AB781" s="178"/>
      <c r="AC781" s="178"/>
      <c r="AD781" s="178"/>
      <c r="AE781" s="178"/>
      <c r="AF781" s="178"/>
      <c r="AG781" s="178"/>
      <c r="AH781" s="178"/>
      <c r="AI781" s="178"/>
    </row>
    <row r="782" spans="1:35" x14ac:dyDescent="0.35">
      <c r="E782" s="46" t="str">
        <f>E$779</f>
        <v>Capital allowance in nominal terms (incentive)</v>
      </c>
      <c r="F782" s="46" t="str">
        <f>F$779</f>
        <v>M$, nominal</v>
      </c>
      <c r="I782" s="178">
        <f>I$779</f>
        <v>0</v>
      </c>
      <c r="J782" s="178"/>
      <c r="K782" s="178">
        <f t="shared" ref="K782:AI782" si="298">K$779</f>
        <v>0</v>
      </c>
      <c r="L782" s="178">
        <f t="shared" si="298"/>
        <v>0</v>
      </c>
      <c r="M782" s="178">
        <f t="shared" si="298"/>
        <v>0</v>
      </c>
      <c r="N782" s="178">
        <f t="shared" si="298"/>
        <v>0</v>
      </c>
      <c r="O782" s="178">
        <f t="shared" si="298"/>
        <v>0</v>
      </c>
      <c r="P782" s="178">
        <f t="shared" si="298"/>
        <v>0</v>
      </c>
      <c r="Q782" s="178">
        <f t="shared" si="298"/>
        <v>0</v>
      </c>
      <c r="R782" s="178">
        <f t="shared" si="298"/>
        <v>0</v>
      </c>
      <c r="S782" s="178">
        <f t="shared" si="298"/>
        <v>0</v>
      </c>
      <c r="T782" s="178">
        <f t="shared" si="298"/>
        <v>0</v>
      </c>
      <c r="U782" s="178">
        <f t="shared" si="298"/>
        <v>0</v>
      </c>
      <c r="V782" s="178">
        <f t="shared" si="298"/>
        <v>0</v>
      </c>
      <c r="W782" s="178">
        <f t="shared" si="298"/>
        <v>0</v>
      </c>
      <c r="X782" s="178">
        <f t="shared" si="298"/>
        <v>0</v>
      </c>
      <c r="Y782" s="178">
        <f t="shared" si="298"/>
        <v>0</v>
      </c>
      <c r="Z782" s="178">
        <f t="shared" si="298"/>
        <v>0</v>
      </c>
      <c r="AA782" s="178">
        <f t="shared" si="298"/>
        <v>0</v>
      </c>
      <c r="AB782" s="178">
        <f t="shared" si="298"/>
        <v>0</v>
      </c>
      <c r="AC782" s="178">
        <f t="shared" si="298"/>
        <v>0</v>
      </c>
      <c r="AD782" s="178">
        <f t="shared" si="298"/>
        <v>0</v>
      </c>
      <c r="AE782" s="178">
        <f t="shared" si="298"/>
        <v>0</v>
      </c>
      <c r="AF782" s="178">
        <f t="shared" si="298"/>
        <v>0</v>
      </c>
      <c r="AG782" s="178">
        <f t="shared" si="298"/>
        <v>0</v>
      </c>
      <c r="AH782" s="178">
        <f t="shared" si="298"/>
        <v>0</v>
      </c>
      <c r="AI782" s="178">
        <f t="shared" si="298"/>
        <v>0</v>
      </c>
    </row>
    <row r="783" spans="1:35" x14ac:dyDescent="0.35">
      <c r="E783" s="46" t="s">
        <v>870</v>
      </c>
      <c r="F783" s="84" t="s">
        <v>641</v>
      </c>
      <c r="G783" s="178">
        <f>SUM(K782:AI782)</f>
        <v>0</v>
      </c>
    </row>
    <row r="785" spans="1:35" x14ac:dyDescent="0.35">
      <c r="C785" s="86" t="s">
        <v>346</v>
      </c>
    </row>
    <row r="787" spans="1:35" x14ac:dyDescent="0.35">
      <c r="D787" s="87" t="s">
        <v>720</v>
      </c>
    </row>
    <row r="788" spans="1:35" x14ac:dyDescent="0.35">
      <c r="E788" s="46" t="str">
        <f>E$767</f>
        <v>Total capital costs after duties and interest in nominal terms (incentive)</v>
      </c>
      <c r="F788" s="46" t="str">
        <f>F$767</f>
        <v>M$, nominal</v>
      </c>
      <c r="G788" s="178">
        <f>G$767</f>
        <v>200.73750000000001</v>
      </c>
    </row>
    <row r="789" spans="1:35" x14ac:dyDescent="0.35">
      <c r="E789" s="46" t="str">
        <f>E$783</f>
        <v>Total capital allowance in nominal terms (incentive)</v>
      </c>
      <c r="F789" s="46" t="str">
        <f>F$783</f>
        <v>M$, nominal</v>
      </c>
      <c r="G789" s="178">
        <f>G$783</f>
        <v>0</v>
      </c>
    </row>
    <row r="790" spans="1:35" s="154" customFormat="1" x14ac:dyDescent="0.35">
      <c r="A790" s="15"/>
      <c r="B790" s="15"/>
      <c r="C790" s="152"/>
      <c r="D790" s="153"/>
      <c r="E790" s="154" t="str">
        <f>Inputs!E$324</f>
        <v>Capital allowance reduces depreciation (original)</v>
      </c>
      <c r="F790" s="154" t="str">
        <f>Inputs!F$324</f>
        <v>switch</v>
      </c>
      <c r="G790" s="154">
        <f>Inputs!G$324</f>
        <v>1</v>
      </c>
      <c r="H790" s="155"/>
      <c r="I790" s="180"/>
      <c r="J790" s="180"/>
      <c r="K790" s="180"/>
      <c r="L790" s="180"/>
      <c r="M790" s="180"/>
      <c r="N790" s="180"/>
      <c r="O790" s="180"/>
      <c r="P790" s="180"/>
      <c r="Q790" s="180"/>
      <c r="R790" s="180"/>
      <c r="S790" s="180"/>
      <c r="T790" s="180"/>
      <c r="U790" s="180"/>
      <c r="V790" s="180"/>
      <c r="W790" s="180"/>
      <c r="X790" s="180"/>
      <c r="Y790" s="180"/>
      <c r="Z790" s="180"/>
      <c r="AA790" s="180"/>
      <c r="AB790" s="180"/>
      <c r="AC790" s="180"/>
      <c r="AD790" s="180"/>
      <c r="AE790" s="180"/>
      <c r="AF790" s="180"/>
      <c r="AG790" s="180"/>
      <c r="AH790" s="180"/>
      <c r="AI790" s="180"/>
    </row>
    <row r="791" spans="1:35" s="84" customFormat="1" x14ac:dyDescent="0.35">
      <c r="A791" s="4"/>
      <c r="B791" s="4"/>
      <c r="C791" s="80"/>
      <c r="D791" s="81"/>
      <c r="E791" s="84" t="s">
        <v>871</v>
      </c>
      <c r="F791" s="84" t="s">
        <v>641</v>
      </c>
      <c r="G791" s="178">
        <f>G788-(G789*G790)</f>
        <v>200.73750000000001</v>
      </c>
      <c r="H791" s="147"/>
      <c r="I791" s="178"/>
      <c r="J791" s="178"/>
      <c r="K791" s="178"/>
      <c r="L791" s="178"/>
      <c r="M791" s="178"/>
      <c r="N791" s="178"/>
      <c r="O791" s="178"/>
      <c r="P791" s="178"/>
      <c r="Q791" s="178"/>
      <c r="R791" s="178"/>
      <c r="S791" s="178"/>
      <c r="T791" s="178"/>
      <c r="U791" s="178"/>
      <c r="V791" s="178"/>
      <c r="W791" s="178"/>
      <c r="X791" s="178"/>
      <c r="Y791" s="178"/>
      <c r="Z791" s="178"/>
      <c r="AA791" s="178"/>
      <c r="AB791" s="178"/>
      <c r="AC791" s="178"/>
      <c r="AD791" s="178"/>
      <c r="AE791" s="178"/>
      <c r="AF791" s="178"/>
      <c r="AG791" s="178"/>
      <c r="AH791" s="178"/>
      <c r="AI791" s="178"/>
    </row>
    <row r="792" spans="1:35" s="154" customFormat="1" x14ac:dyDescent="0.35">
      <c r="A792" s="15"/>
      <c r="B792" s="15"/>
      <c r="C792" s="152"/>
      <c r="D792" s="153"/>
      <c r="H792" s="155"/>
      <c r="I792" s="180"/>
      <c r="J792" s="180"/>
      <c r="K792" s="180"/>
      <c r="L792" s="180"/>
      <c r="M792" s="180"/>
      <c r="N792" s="180"/>
      <c r="O792" s="180"/>
      <c r="P792" s="180"/>
      <c r="Q792" s="180"/>
      <c r="R792" s="180"/>
      <c r="S792" s="180"/>
      <c r="T792" s="180"/>
      <c r="U792" s="180"/>
      <c r="V792" s="180"/>
      <c r="W792" s="180"/>
      <c r="X792" s="180"/>
      <c r="Y792" s="180"/>
      <c r="Z792" s="180"/>
      <c r="AA792" s="180"/>
      <c r="AB792" s="180"/>
      <c r="AC792" s="180"/>
      <c r="AD792" s="180"/>
      <c r="AE792" s="180"/>
      <c r="AF792" s="180"/>
      <c r="AG792" s="180"/>
      <c r="AH792" s="180"/>
      <c r="AI792" s="180"/>
    </row>
    <row r="793" spans="1:35" s="84" customFormat="1" x14ac:dyDescent="0.35">
      <c r="A793" s="4"/>
      <c r="B793" s="4"/>
      <c r="C793" s="80"/>
      <c r="D793" s="81" t="s">
        <v>345</v>
      </c>
      <c r="G793" s="147"/>
      <c r="H793" s="147"/>
      <c r="I793" s="178"/>
      <c r="J793" s="178"/>
      <c r="K793" s="178"/>
      <c r="L793" s="178"/>
      <c r="M793" s="178"/>
      <c r="N793" s="178"/>
      <c r="O793" s="178"/>
      <c r="P793" s="178"/>
      <c r="Q793" s="178"/>
      <c r="R793" s="178"/>
      <c r="S793" s="178"/>
      <c r="T793" s="178"/>
      <c r="U793" s="178"/>
      <c r="V793" s="178"/>
      <c r="W793" s="178"/>
      <c r="X793" s="178"/>
      <c r="Y793" s="178"/>
      <c r="Z793" s="178"/>
      <c r="AA793" s="178"/>
      <c r="AB793" s="178"/>
      <c r="AC793" s="178"/>
      <c r="AD793" s="178"/>
      <c r="AE793" s="178"/>
      <c r="AF793" s="178"/>
      <c r="AG793" s="178"/>
      <c r="AH793" s="178"/>
      <c r="AI793" s="178"/>
    </row>
    <row r="794" spans="1:35" s="158" customFormat="1" x14ac:dyDescent="0.35">
      <c r="A794" s="11"/>
      <c r="B794" s="11"/>
      <c r="C794" s="156"/>
      <c r="D794" s="157"/>
      <c r="E794" s="158" t="str">
        <f>'T&amp;E'!E$10</f>
        <v>Project model counter</v>
      </c>
      <c r="F794" s="158" t="str">
        <f>'T&amp;E'!F$10</f>
        <v>year #</v>
      </c>
      <c r="I794" s="194"/>
      <c r="J794" s="194"/>
      <c r="K794" s="158">
        <f>'T&amp;E'!K$10</f>
        <v>1</v>
      </c>
      <c r="L794" s="158">
        <f>'T&amp;E'!L$10</f>
        <v>2</v>
      </c>
      <c r="M794" s="158">
        <f>'T&amp;E'!M$10</f>
        <v>3</v>
      </c>
      <c r="N794" s="158">
        <f>'T&amp;E'!N$10</f>
        <v>4</v>
      </c>
      <c r="O794" s="158">
        <f>'T&amp;E'!O$10</f>
        <v>5</v>
      </c>
      <c r="P794" s="158">
        <f>'T&amp;E'!P$10</f>
        <v>6</v>
      </c>
      <c r="Q794" s="158">
        <f>'T&amp;E'!Q$10</f>
        <v>7</v>
      </c>
      <c r="R794" s="158">
        <f>'T&amp;E'!R$10</f>
        <v>8</v>
      </c>
      <c r="S794" s="158">
        <f>'T&amp;E'!S$10</f>
        <v>9</v>
      </c>
      <c r="T794" s="158">
        <f>'T&amp;E'!T$10</f>
        <v>10</v>
      </c>
      <c r="U794" s="158">
        <f>'T&amp;E'!U$10</f>
        <v>11</v>
      </c>
      <c r="V794" s="158">
        <f>'T&amp;E'!V$10</f>
        <v>12</v>
      </c>
      <c r="W794" s="158">
        <f>'T&amp;E'!W$10</f>
        <v>13</v>
      </c>
      <c r="X794" s="158">
        <f>'T&amp;E'!X$10</f>
        <v>14</v>
      </c>
      <c r="Y794" s="158">
        <f>'T&amp;E'!Y$10</f>
        <v>15</v>
      </c>
      <c r="Z794" s="158">
        <f>'T&amp;E'!Z$10</f>
        <v>16</v>
      </c>
      <c r="AA794" s="158">
        <f>'T&amp;E'!AA$10</f>
        <v>17</v>
      </c>
      <c r="AB794" s="158">
        <f>'T&amp;E'!AB$10</f>
        <v>18</v>
      </c>
      <c r="AC794" s="158">
        <f>'T&amp;E'!AC$10</f>
        <v>19</v>
      </c>
      <c r="AD794" s="158">
        <f>'T&amp;E'!AD$10</f>
        <v>20</v>
      </c>
      <c r="AE794" s="158">
        <f>'T&amp;E'!AE$10</f>
        <v>21</v>
      </c>
      <c r="AF794" s="158">
        <f>'T&amp;E'!AF$10</f>
        <v>22</v>
      </c>
      <c r="AG794" s="158">
        <f>'T&amp;E'!AG$10</f>
        <v>23</v>
      </c>
      <c r="AH794" s="158">
        <f>'T&amp;E'!AH$10</f>
        <v>24</v>
      </c>
      <c r="AI794" s="158">
        <f>'T&amp;E'!AI$10</f>
        <v>25</v>
      </c>
    </row>
    <row r="795" spans="1:35" s="154" customFormat="1" x14ac:dyDescent="0.35">
      <c r="A795" s="15"/>
      <c r="B795" s="15"/>
      <c r="C795" s="152"/>
      <c r="D795" s="153"/>
      <c r="E795" s="154" t="str">
        <f>'T&amp;E'!E$18</f>
        <v>Production start-up date</v>
      </c>
      <c r="F795" s="154" t="str">
        <f>'T&amp;E'!F$18</f>
        <v>year #</v>
      </c>
      <c r="G795" s="154">
        <f>'T&amp;E'!G$18</f>
        <v>3</v>
      </c>
      <c r="H795" s="155"/>
      <c r="I795" s="180"/>
      <c r="J795" s="180"/>
      <c r="K795" s="180"/>
      <c r="L795" s="180"/>
      <c r="M795" s="180"/>
      <c r="N795" s="180"/>
      <c r="O795" s="180"/>
      <c r="P795" s="180"/>
      <c r="Q795" s="180"/>
      <c r="R795" s="180"/>
      <c r="S795" s="180"/>
      <c r="T795" s="180"/>
      <c r="U795" s="180"/>
      <c r="V795" s="180"/>
      <c r="W795" s="180"/>
      <c r="X795" s="180"/>
      <c r="Y795" s="180"/>
      <c r="Z795" s="180"/>
      <c r="AA795" s="180"/>
      <c r="AB795" s="180"/>
      <c r="AC795" s="180"/>
      <c r="AD795" s="180"/>
      <c r="AE795" s="180"/>
      <c r="AF795" s="180"/>
      <c r="AG795" s="180"/>
      <c r="AH795" s="180"/>
      <c r="AI795" s="180"/>
    </row>
    <row r="796" spans="1:35" s="84" customFormat="1" x14ac:dyDescent="0.35">
      <c r="A796" s="4"/>
      <c r="B796" s="4"/>
      <c r="C796" s="80"/>
      <c r="D796" s="81"/>
      <c r="E796" s="154" t="str">
        <f>Inputs!E$212</f>
        <v>Depreciation rate (incentive)</v>
      </c>
      <c r="F796" s="154" t="str">
        <f>Inputs!F$212</f>
        <v>years</v>
      </c>
      <c r="G796" s="154">
        <f>Inputs!G$212</f>
        <v>10</v>
      </c>
      <c r="H796" s="147"/>
      <c r="I796" s="178"/>
      <c r="J796" s="178"/>
      <c r="K796" s="178"/>
      <c r="L796" s="178"/>
      <c r="M796" s="178"/>
      <c r="N796" s="178"/>
      <c r="O796" s="178"/>
      <c r="P796" s="178"/>
      <c r="Q796" s="178"/>
      <c r="R796" s="178"/>
      <c r="S796" s="178"/>
      <c r="T796" s="178"/>
      <c r="U796" s="178"/>
      <c r="V796" s="178"/>
      <c r="W796" s="178"/>
      <c r="X796" s="178"/>
      <c r="Y796" s="178"/>
      <c r="Z796" s="178"/>
      <c r="AA796" s="178"/>
      <c r="AB796" s="178"/>
      <c r="AC796" s="178"/>
      <c r="AD796" s="178"/>
      <c r="AE796" s="178"/>
      <c r="AF796" s="178"/>
      <c r="AG796" s="178"/>
      <c r="AH796" s="178"/>
      <c r="AI796" s="178"/>
    </row>
    <row r="797" spans="1:35" s="167" customFormat="1" x14ac:dyDescent="0.35">
      <c r="A797" s="21"/>
      <c r="B797" s="21"/>
      <c r="C797" s="165"/>
      <c r="D797" s="166"/>
      <c r="E797" s="167" t="s">
        <v>210</v>
      </c>
      <c r="F797" s="167" t="s">
        <v>43</v>
      </c>
      <c r="H797" s="168"/>
      <c r="I797" s="167">
        <f>SUM(K797:AI797)</f>
        <v>10</v>
      </c>
      <c r="J797" s="199"/>
      <c r="K797" s="167">
        <f t="shared" ref="K797:AI797" si="299">IF(AND(K794&gt;=$G795,K794&lt;($G795+$G796)),1,0)</f>
        <v>0</v>
      </c>
      <c r="L797" s="167">
        <f t="shared" si="299"/>
        <v>0</v>
      </c>
      <c r="M797" s="167">
        <f t="shared" si="299"/>
        <v>1</v>
      </c>
      <c r="N797" s="167">
        <f t="shared" si="299"/>
        <v>1</v>
      </c>
      <c r="O797" s="167">
        <f t="shared" si="299"/>
        <v>1</v>
      </c>
      <c r="P797" s="167">
        <f t="shared" si="299"/>
        <v>1</v>
      </c>
      <c r="Q797" s="167">
        <f t="shared" si="299"/>
        <v>1</v>
      </c>
      <c r="R797" s="167">
        <f t="shared" si="299"/>
        <v>1</v>
      </c>
      <c r="S797" s="167">
        <f t="shared" si="299"/>
        <v>1</v>
      </c>
      <c r="T797" s="167">
        <f t="shared" si="299"/>
        <v>1</v>
      </c>
      <c r="U797" s="167">
        <f t="shared" si="299"/>
        <v>1</v>
      </c>
      <c r="V797" s="167">
        <f t="shared" si="299"/>
        <v>1</v>
      </c>
      <c r="W797" s="167">
        <f t="shared" si="299"/>
        <v>0</v>
      </c>
      <c r="X797" s="167">
        <f t="shared" si="299"/>
        <v>0</v>
      </c>
      <c r="Y797" s="167">
        <f t="shared" si="299"/>
        <v>0</v>
      </c>
      <c r="Z797" s="167">
        <f t="shared" si="299"/>
        <v>0</v>
      </c>
      <c r="AA797" s="167">
        <f t="shared" si="299"/>
        <v>0</v>
      </c>
      <c r="AB797" s="167">
        <f t="shared" si="299"/>
        <v>0</v>
      </c>
      <c r="AC797" s="167">
        <f t="shared" si="299"/>
        <v>0</v>
      </c>
      <c r="AD797" s="167">
        <f t="shared" si="299"/>
        <v>0</v>
      </c>
      <c r="AE797" s="167">
        <f t="shared" si="299"/>
        <v>0</v>
      </c>
      <c r="AF797" s="167">
        <f t="shared" si="299"/>
        <v>0</v>
      </c>
      <c r="AG797" s="167">
        <f t="shared" si="299"/>
        <v>0</v>
      </c>
      <c r="AH797" s="167">
        <f t="shared" si="299"/>
        <v>0</v>
      </c>
      <c r="AI797" s="167">
        <f t="shared" si="299"/>
        <v>0</v>
      </c>
    </row>
    <row r="798" spans="1:35" s="84" customFormat="1" x14ac:dyDescent="0.35">
      <c r="A798" s="4"/>
      <c r="B798" s="4"/>
      <c r="C798" s="80"/>
      <c r="D798" s="81"/>
      <c r="G798" s="147"/>
      <c r="H798" s="147"/>
      <c r="I798" s="178"/>
      <c r="J798" s="178"/>
      <c r="K798" s="178"/>
      <c r="L798" s="178"/>
      <c r="M798" s="178"/>
      <c r="N798" s="178"/>
      <c r="O798" s="178"/>
      <c r="P798" s="178"/>
      <c r="Q798" s="178"/>
      <c r="R798" s="178"/>
      <c r="S798" s="178"/>
      <c r="T798" s="178"/>
      <c r="U798" s="178"/>
      <c r="V798" s="178"/>
      <c r="W798" s="178"/>
      <c r="X798" s="178"/>
      <c r="Y798" s="178"/>
      <c r="Z798" s="178"/>
      <c r="AA798" s="178"/>
      <c r="AB798" s="178"/>
      <c r="AC798" s="178"/>
      <c r="AD798" s="178"/>
      <c r="AE798" s="178"/>
      <c r="AF798" s="178"/>
      <c r="AG798" s="178"/>
      <c r="AH798" s="178"/>
      <c r="AI798" s="178"/>
    </row>
    <row r="799" spans="1:35" s="84" customFormat="1" x14ac:dyDescent="0.35">
      <c r="A799" s="4"/>
      <c r="B799" s="4"/>
      <c r="C799" s="80"/>
      <c r="D799" s="81" t="s">
        <v>915</v>
      </c>
      <c r="G799" s="147"/>
      <c r="H799" s="147"/>
      <c r="I799" s="178"/>
      <c r="J799" s="178"/>
      <c r="K799" s="178"/>
      <c r="L799" s="178"/>
      <c r="M799" s="178"/>
      <c r="N799" s="178"/>
      <c r="O799" s="178"/>
      <c r="P799" s="178"/>
      <c r="Q799" s="178"/>
      <c r="R799" s="178"/>
      <c r="S799" s="178"/>
      <c r="T799" s="178"/>
      <c r="U799" s="178"/>
      <c r="V799" s="178"/>
      <c r="W799" s="178"/>
      <c r="X799" s="178"/>
      <c r="Y799" s="178"/>
      <c r="Z799" s="178"/>
      <c r="AA799" s="178"/>
      <c r="AB799" s="178"/>
      <c r="AC799" s="178"/>
      <c r="AD799" s="178"/>
      <c r="AE799" s="178"/>
      <c r="AF799" s="178"/>
      <c r="AG799" s="178"/>
      <c r="AH799" s="178"/>
      <c r="AI799" s="178"/>
    </row>
    <row r="800" spans="1:35" s="154" customFormat="1" x14ac:dyDescent="0.35">
      <c r="A800" s="15"/>
      <c r="B800" s="15"/>
      <c r="C800" s="152"/>
      <c r="D800" s="153"/>
      <c r="E800" s="154" t="str">
        <f>Inputs!E$214</f>
        <v>Investment tax credit rate (incentive)</v>
      </c>
      <c r="F800" s="154" t="str">
        <f>Inputs!F$214</f>
        <v>%</v>
      </c>
      <c r="G800" s="169">
        <f>Inputs!G$214</f>
        <v>0</v>
      </c>
      <c r="H800" s="155"/>
      <c r="I800" s="180"/>
      <c r="J800" s="180"/>
      <c r="K800" s="180"/>
      <c r="L800" s="180"/>
      <c r="M800" s="180"/>
      <c r="N800" s="180"/>
      <c r="O800" s="180"/>
      <c r="P800" s="180"/>
      <c r="Q800" s="180"/>
      <c r="R800" s="180"/>
      <c r="S800" s="180"/>
      <c r="T800" s="180"/>
      <c r="U800" s="180"/>
      <c r="V800" s="180"/>
      <c r="W800" s="180"/>
      <c r="X800" s="180"/>
      <c r="Y800" s="180"/>
      <c r="Z800" s="180"/>
      <c r="AA800" s="180"/>
      <c r="AB800" s="180"/>
      <c r="AC800" s="180"/>
      <c r="AD800" s="180"/>
      <c r="AE800" s="180"/>
      <c r="AF800" s="180"/>
      <c r="AG800" s="180"/>
      <c r="AH800" s="180"/>
      <c r="AI800" s="180"/>
    </row>
    <row r="801" spans="1:35" s="154" customFormat="1" x14ac:dyDescent="0.35">
      <c r="A801" s="15"/>
      <c r="B801" s="15"/>
      <c r="C801" s="152"/>
      <c r="D801" s="153"/>
      <c r="E801" s="154" t="str">
        <f>Inputs!E$328</f>
        <v>Allow tax credit and depreciation (original)</v>
      </c>
      <c r="F801" s="154" t="str">
        <f>Inputs!F$328</f>
        <v>switch</v>
      </c>
      <c r="G801" s="154">
        <f>Inputs!G$328</f>
        <v>0</v>
      </c>
      <c r="H801" s="155"/>
      <c r="I801" s="180"/>
      <c r="J801" s="180"/>
      <c r="K801" s="180"/>
      <c r="L801" s="180"/>
      <c r="M801" s="180"/>
      <c r="N801" s="180"/>
      <c r="O801" s="180"/>
      <c r="P801" s="180"/>
      <c r="Q801" s="180"/>
      <c r="R801" s="180"/>
      <c r="S801" s="180"/>
      <c r="T801" s="180"/>
      <c r="U801" s="180"/>
      <c r="V801" s="180"/>
      <c r="W801" s="180"/>
      <c r="X801" s="180"/>
      <c r="Y801" s="180"/>
      <c r="Z801" s="180"/>
      <c r="AA801" s="180"/>
      <c r="AB801" s="180"/>
      <c r="AC801" s="180"/>
      <c r="AD801" s="180"/>
      <c r="AE801" s="180"/>
      <c r="AF801" s="180"/>
      <c r="AG801" s="180"/>
      <c r="AH801" s="180"/>
      <c r="AI801" s="180"/>
    </row>
    <row r="802" spans="1:35" s="84" customFormat="1" x14ac:dyDescent="0.35">
      <c r="A802" s="4"/>
      <c r="B802" s="4"/>
      <c r="C802" s="80"/>
      <c r="D802" s="81"/>
      <c r="E802" s="84" t="s">
        <v>916</v>
      </c>
      <c r="F802" s="84" t="s">
        <v>43</v>
      </c>
      <c r="G802" s="147">
        <f>IF(G800=0,1,G801)</f>
        <v>1</v>
      </c>
      <c r="H802" s="147"/>
      <c r="I802" s="178"/>
      <c r="J802" s="178"/>
      <c r="K802" s="178"/>
      <c r="L802" s="178"/>
      <c r="M802" s="178"/>
      <c r="N802" s="178"/>
      <c r="O802" s="178"/>
      <c r="P802" s="178"/>
      <c r="Q802" s="178"/>
      <c r="R802" s="178"/>
      <c r="S802" s="178"/>
      <c r="T802" s="178"/>
      <c r="U802" s="178"/>
      <c r="V802" s="178"/>
      <c r="W802" s="178"/>
      <c r="X802" s="178"/>
      <c r="Y802" s="178"/>
      <c r="Z802" s="178"/>
      <c r="AA802" s="178"/>
      <c r="AB802" s="178"/>
      <c r="AC802" s="178"/>
      <c r="AD802" s="178"/>
      <c r="AE802" s="178"/>
      <c r="AF802" s="178"/>
      <c r="AG802" s="178"/>
      <c r="AH802" s="178"/>
      <c r="AI802" s="178"/>
    </row>
    <row r="803" spans="1:35" s="84" customFormat="1" x14ac:dyDescent="0.35">
      <c r="A803" s="4"/>
      <c r="B803" s="4"/>
      <c r="C803" s="80"/>
      <c r="D803" s="81"/>
      <c r="G803" s="147"/>
      <c r="H803" s="147"/>
      <c r="I803" s="178"/>
      <c r="J803" s="178"/>
      <c r="K803" s="178"/>
      <c r="L803" s="178"/>
      <c r="M803" s="178"/>
      <c r="N803" s="178"/>
      <c r="O803" s="178"/>
      <c r="P803" s="178"/>
      <c r="Q803" s="178"/>
      <c r="R803" s="178"/>
      <c r="S803" s="178"/>
      <c r="T803" s="178"/>
      <c r="U803" s="178"/>
      <c r="V803" s="178"/>
      <c r="W803" s="178"/>
      <c r="X803" s="178"/>
      <c r="Y803" s="178"/>
      <c r="Z803" s="178"/>
      <c r="AA803" s="178"/>
      <c r="AB803" s="178"/>
      <c r="AC803" s="178"/>
      <c r="AD803" s="178"/>
      <c r="AE803" s="178"/>
      <c r="AF803" s="178"/>
      <c r="AG803" s="178"/>
      <c r="AH803" s="178"/>
      <c r="AI803" s="178"/>
    </row>
    <row r="804" spans="1:35" s="84" customFormat="1" x14ac:dyDescent="0.35">
      <c r="A804" s="4"/>
      <c r="B804" s="4"/>
      <c r="C804" s="80"/>
      <c r="D804" s="81" t="s">
        <v>721</v>
      </c>
      <c r="G804" s="147"/>
      <c r="H804" s="147"/>
      <c r="I804" s="178"/>
      <c r="J804" s="178"/>
      <c r="K804" s="178"/>
      <c r="L804" s="178"/>
      <c r="M804" s="178"/>
      <c r="N804" s="178"/>
      <c r="O804" s="178"/>
      <c r="P804" s="178"/>
      <c r="Q804" s="178"/>
      <c r="R804" s="178"/>
      <c r="S804" s="178"/>
      <c r="T804" s="178"/>
      <c r="U804" s="178"/>
      <c r="V804" s="178"/>
      <c r="W804" s="178"/>
      <c r="X804" s="178"/>
      <c r="Y804" s="178"/>
      <c r="Z804" s="178"/>
      <c r="AA804" s="178"/>
      <c r="AB804" s="178"/>
      <c r="AC804" s="178"/>
      <c r="AD804" s="178"/>
      <c r="AE804" s="178"/>
      <c r="AF804" s="178"/>
      <c r="AG804" s="178"/>
      <c r="AH804" s="178"/>
      <c r="AI804" s="178"/>
    </row>
    <row r="805" spans="1:35" s="167" customFormat="1" x14ac:dyDescent="0.35">
      <c r="A805" s="21"/>
      <c r="B805" s="21"/>
      <c r="C805" s="165"/>
      <c r="D805" s="166"/>
      <c r="E805" s="167" t="str">
        <f>E$802</f>
        <v>Allow tax credit and depreciation flag (original)</v>
      </c>
      <c r="F805" s="167" t="str">
        <f>F$802</f>
        <v>flag</v>
      </c>
      <c r="G805" s="167">
        <f>G$802</f>
        <v>1</v>
      </c>
      <c r="H805" s="168"/>
      <c r="I805" s="199"/>
      <c r="J805" s="199"/>
      <c r="K805" s="199"/>
      <c r="L805" s="199"/>
      <c r="M805" s="199"/>
      <c r="N805" s="199"/>
      <c r="O805" s="199"/>
      <c r="P805" s="199"/>
      <c r="Q805" s="199"/>
      <c r="R805" s="199"/>
      <c r="S805" s="199"/>
      <c r="T805" s="199"/>
      <c r="U805" s="199"/>
      <c r="V805" s="199"/>
      <c r="W805" s="199"/>
      <c r="X805" s="199"/>
      <c r="Y805" s="199"/>
      <c r="Z805" s="199"/>
      <c r="AA805" s="199"/>
      <c r="AB805" s="199"/>
      <c r="AC805" s="199"/>
      <c r="AD805" s="199"/>
      <c r="AE805" s="199"/>
      <c r="AF805" s="199"/>
      <c r="AG805" s="199"/>
      <c r="AH805" s="199"/>
      <c r="AI805" s="199"/>
    </row>
    <row r="806" spans="1:35" s="84" customFormat="1" x14ac:dyDescent="0.35">
      <c r="A806" s="4"/>
      <c r="B806" s="4"/>
      <c r="C806" s="80"/>
      <c r="D806" s="81"/>
      <c r="E806" s="84" t="str">
        <f>E$791</f>
        <v>Tax value of capital in nominal terms (incentive)</v>
      </c>
      <c r="F806" s="84" t="str">
        <f>F$791</f>
        <v>M$, nominal</v>
      </c>
      <c r="G806" s="178">
        <f>G$791</f>
        <v>200.73750000000001</v>
      </c>
      <c r="H806" s="147"/>
      <c r="I806" s="178"/>
      <c r="J806" s="178"/>
      <c r="K806" s="199"/>
      <c r="L806" s="199"/>
      <c r="M806" s="199"/>
      <c r="N806" s="199"/>
      <c r="O806" s="199"/>
      <c r="P806" s="199"/>
      <c r="Q806" s="199"/>
      <c r="R806" s="199"/>
      <c r="S806" s="199"/>
      <c r="T806" s="199"/>
      <c r="U806" s="199"/>
      <c r="V806" s="199"/>
      <c r="W806" s="199"/>
      <c r="X806" s="199"/>
      <c r="Y806" s="199"/>
      <c r="Z806" s="199"/>
      <c r="AA806" s="199"/>
      <c r="AB806" s="199"/>
      <c r="AC806" s="199"/>
      <c r="AD806" s="199"/>
      <c r="AE806" s="199"/>
      <c r="AF806" s="199"/>
      <c r="AG806" s="199"/>
      <c r="AH806" s="199"/>
      <c r="AI806" s="199"/>
    </row>
    <row r="807" spans="1:35" s="84" customFormat="1" x14ac:dyDescent="0.35">
      <c r="A807" s="4"/>
      <c r="B807" s="4"/>
      <c r="C807" s="80"/>
      <c r="D807" s="81"/>
      <c r="E807" s="154" t="str">
        <f>Inputs!E$212</f>
        <v>Depreciation rate (incentive)</v>
      </c>
      <c r="F807" s="154" t="str">
        <f>Inputs!F$212</f>
        <v>years</v>
      </c>
      <c r="G807" s="154">
        <f>Inputs!G$212</f>
        <v>10</v>
      </c>
      <c r="H807" s="147"/>
      <c r="I807" s="178"/>
      <c r="J807" s="178"/>
      <c r="K807" s="178"/>
      <c r="L807" s="178"/>
      <c r="M807" s="178"/>
      <c r="N807" s="178"/>
      <c r="O807" s="178"/>
      <c r="P807" s="178"/>
      <c r="Q807" s="178"/>
      <c r="R807" s="178"/>
      <c r="S807" s="178"/>
      <c r="T807" s="178"/>
      <c r="U807" s="178"/>
      <c r="V807" s="178"/>
      <c r="W807" s="178"/>
      <c r="X807" s="178"/>
      <c r="Y807" s="178"/>
      <c r="Z807" s="178"/>
      <c r="AA807" s="178"/>
      <c r="AB807" s="178"/>
      <c r="AC807" s="178"/>
      <c r="AD807" s="178"/>
      <c r="AE807" s="178"/>
      <c r="AF807" s="178"/>
      <c r="AG807" s="178"/>
      <c r="AH807" s="178"/>
      <c r="AI807" s="178"/>
    </row>
    <row r="808" spans="1:35" x14ac:dyDescent="0.35">
      <c r="E808" s="46" t="str">
        <f>E$797</f>
        <v>Depreciation flag (incentive)</v>
      </c>
      <c r="F808" s="46" t="str">
        <f>F$797</f>
        <v>flag</v>
      </c>
      <c r="G808" s="46"/>
      <c r="I808" s="46">
        <f t="shared" ref="I808:AI808" si="300">I$797</f>
        <v>10</v>
      </c>
      <c r="K808" s="46">
        <f t="shared" si="300"/>
        <v>0</v>
      </c>
      <c r="L808" s="46">
        <f t="shared" si="300"/>
        <v>0</v>
      </c>
      <c r="M808" s="46">
        <f t="shared" si="300"/>
        <v>1</v>
      </c>
      <c r="N808" s="46">
        <f t="shared" si="300"/>
        <v>1</v>
      </c>
      <c r="O808" s="46">
        <f t="shared" si="300"/>
        <v>1</v>
      </c>
      <c r="P808" s="46">
        <f t="shared" si="300"/>
        <v>1</v>
      </c>
      <c r="Q808" s="46">
        <f t="shared" si="300"/>
        <v>1</v>
      </c>
      <c r="R808" s="46">
        <f t="shared" si="300"/>
        <v>1</v>
      </c>
      <c r="S808" s="46">
        <f t="shared" si="300"/>
        <v>1</v>
      </c>
      <c r="T808" s="46">
        <f t="shared" si="300"/>
        <v>1</v>
      </c>
      <c r="U808" s="46">
        <f t="shared" si="300"/>
        <v>1</v>
      </c>
      <c r="V808" s="46">
        <f t="shared" si="300"/>
        <v>1</v>
      </c>
      <c r="W808" s="46">
        <f t="shared" si="300"/>
        <v>0</v>
      </c>
      <c r="X808" s="46">
        <f t="shared" si="300"/>
        <v>0</v>
      </c>
      <c r="Y808" s="46">
        <f t="shared" si="300"/>
        <v>0</v>
      </c>
      <c r="Z808" s="46">
        <f t="shared" si="300"/>
        <v>0</v>
      </c>
      <c r="AA808" s="46">
        <f t="shared" si="300"/>
        <v>0</v>
      </c>
      <c r="AB808" s="46">
        <f t="shared" si="300"/>
        <v>0</v>
      </c>
      <c r="AC808" s="46">
        <f t="shared" si="300"/>
        <v>0</v>
      </c>
      <c r="AD808" s="46">
        <f t="shared" si="300"/>
        <v>0</v>
      </c>
      <c r="AE808" s="46">
        <f t="shared" si="300"/>
        <v>0</v>
      </c>
      <c r="AF808" s="46">
        <f t="shared" si="300"/>
        <v>0</v>
      </c>
      <c r="AG808" s="46">
        <f t="shared" si="300"/>
        <v>0</v>
      </c>
      <c r="AH808" s="46">
        <f t="shared" si="300"/>
        <v>0</v>
      </c>
      <c r="AI808" s="46">
        <f t="shared" si="300"/>
        <v>0</v>
      </c>
    </row>
    <row r="809" spans="1:35" s="84" customFormat="1" x14ac:dyDescent="0.35">
      <c r="A809" s="4"/>
      <c r="B809" s="4"/>
      <c r="C809" s="80"/>
      <c r="D809" s="81"/>
      <c r="E809" s="84" t="s">
        <v>872</v>
      </c>
      <c r="F809" s="84" t="s">
        <v>641</v>
      </c>
      <c r="G809" s="147"/>
      <c r="H809" s="147"/>
      <c r="I809" s="178">
        <f>SUM(K809:AI809)</f>
        <v>200.73749999999998</v>
      </c>
      <c r="J809" s="178"/>
      <c r="K809" s="178">
        <f>$G805*$G806/$G807*K808</f>
        <v>0</v>
      </c>
      <c r="L809" s="178">
        <f t="shared" ref="L809:AI809" si="301">$G805*$G806/$G807*L808</f>
        <v>0</v>
      </c>
      <c r="M809" s="178">
        <f t="shared" si="301"/>
        <v>20.07375</v>
      </c>
      <c r="N809" s="178">
        <f t="shared" si="301"/>
        <v>20.07375</v>
      </c>
      <c r="O809" s="178">
        <f t="shared" si="301"/>
        <v>20.07375</v>
      </c>
      <c r="P809" s="178">
        <f t="shared" si="301"/>
        <v>20.07375</v>
      </c>
      <c r="Q809" s="178">
        <f t="shared" si="301"/>
        <v>20.07375</v>
      </c>
      <c r="R809" s="178">
        <f t="shared" si="301"/>
        <v>20.07375</v>
      </c>
      <c r="S809" s="178">
        <f t="shared" si="301"/>
        <v>20.07375</v>
      </c>
      <c r="T809" s="178">
        <f t="shared" si="301"/>
        <v>20.07375</v>
      </c>
      <c r="U809" s="178">
        <f t="shared" si="301"/>
        <v>20.07375</v>
      </c>
      <c r="V809" s="178">
        <f t="shared" si="301"/>
        <v>20.07375</v>
      </c>
      <c r="W809" s="178">
        <f t="shared" si="301"/>
        <v>0</v>
      </c>
      <c r="X809" s="178">
        <f t="shared" si="301"/>
        <v>0</v>
      </c>
      <c r="Y809" s="178">
        <f t="shared" si="301"/>
        <v>0</v>
      </c>
      <c r="Z809" s="178">
        <f t="shared" si="301"/>
        <v>0</v>
      </c>
      <c r="AA809" s="178">
        <f t="shared" si="301"/>
        <v>0</v>
      </c>
      <c r="AB809" s="178">
        <f t="shared" si="301"/>
        <v>0</v>
      </c>
      <c r="AC809" s="178">
        <f t="shared" si="301"/>
        <v>0</v>
      </c>
      <c r="AD809" s="178">
        <f t="shared" si="301"/>
        <v>0</v>
      </c>
      <c r="AE809" s="178">
        <f t="shared" si="301"/>
        <v>0</v>
      </c>
      <c r="AF809" s="178">
        <f t="shared" si="301"/>
        <v>0</v>
      </c>
      <c r="AG809" s="178">
        <f t="shared" si="301"/>
        <v>0</v>
      </c>
      <c r="AH809" s="178">
        <f t="shared" si="301"/>
        <v>0</v>
      </c>
      <c r="AI809" s="178">
        <f t="shared" si="301"/>
        <v>0</v>
      </c>
    </row>
    <row r="810" spans="1:35" s="84" customFormat="1" x14ac:dyDescent="0.35">
      <c r="A810" s="4"/>
      <c r="B810" s="4"/>
      <c r="C810" s="80"/>
      <c r="D810" s="81"/>
      <c r="G810" s="147"/>
      <c r="H810" s="147"/>
      <c r="I810" s="178"/>
      <c r="J810" s="178"/>
      <c r="K810" s="178"/>
      <c r="L810" s="178"/>
      <c r="M810" s="178"/>
      <c r="N810" s="178"/>
      <c r="O810" s="178"/>
      <c r="P810" s="178"/>
      <c r="Q810" s="178"/>
      <c r="R810" s="178"/>
      <c r="S810" s="178"/>
      <c r="T810" s="178"/>
      <c r="U810" s="178"/>
      <c r="V810" s="178"/>
      <c r="W810" s="178"/>
      <c r="X810" s="178"/>
      <c r="Y810" s="178"/>
      <c r="Z810" s="178"/>
      <c r="AA810" s="178"/>
      <c r="AB810" s="178"/>
      <c r="AC810" s="178"/>
      <c r="AD810" s="178"/>
      <c r="AE810" s="178"/>
      <c r="AF810" s="178"/>
      <c r="AG810" s="178"/>
      <c r="AH810" s="178"/>
      <c r="AI810" s="178"/>
    </row>
    <row r="811" spans="1:35" s="84" customFormat="1" x14ac:dyDescent="0.35">
      <c r="A811" s="4"/>
      <c r="B811" s="4"/>
      <c r="C811" s="80" t="s">
        <v>821</v>
      </c>
      <c r="D811" s="81"/>
      <c r="G811" s="147"/>
      <c r="H811" s="147"/>
      <c r="I811" s="178"/>
      <c r="J811" s="178"/>
      <c r="K811" s="178"/>
      <c r="L811" s="178"/>
      <c r="M811" s="178"/>
      <c r="N811" s="178"/>
      <c r="O811" s="178"/>
      <c r="P811" s="178"/>
      <c r="Q811" s="178"/>
      <c r="R811" s="178"/>
      <c r="S811" s="178"/>
      <c r="T811" s="178"/>
      <c r="U811" s="178"/>
      <c r="V811" s="178"/>
      <c r="W811" s="178"/>
      <c r="X811" s="178"/>
      <c r="Y811" s="178"/>
      <c r="Z811" s="178"/>
      <c r="AA811" s="178"/>
      <c r="AB811" s="178"/>
      <c r="AC811" s="178"/>
      <c r="AD811" s="178"/>
      <c r="AE811" s="178"/>
      <c r="AF811" s="178"/>
      <c r="AG811" s="178"/>
      <c r="AH811" s="178"/>
      <c r="AI811" s="178"/>
    </row>
    <row r="812" spans="1:35" s="84" customFormat="1" x14ac:dyDescent="0.35">
      <c r="A812" s="4"/>
      <c r="B812" s="4"/>
      <c r="C812" s="80"/>
      <c r="D812" s="81"/>
      <c r="G812" s="147"/>
      <c r="H812" s="147"/>
      <c r="I812" s="178"/>
      <c r="J812" s="178"/>
      <c r="K812" s="178"/>
      <c r="L812" s="178"/>
      <c r="M812" s="178"/>
      <c r="N812" s="178"/>
      <c r="O812" s="178"/>
      <c r="P812" s="178"/>
      <c r="Q812" s="178"/>
      <c r="R812" s="178"/>
      <c r="S812" s="178"/>
      <c r="T812" s="178"/>
      <c r="U812" s="178"/>
      <c r="V812" s="178"/>
      <c r="W812" s="178"/>
      <c r="X812" s="178"/>
      <c r="Y812" s="178"/>
      <c r="Z812" s="178"/>
      <c r="AA812" s="178"/>
      <c r="AB812" s="178"/>
      <c r="AC812" s="178"/>
      <c r="AD812" s="178"/>
      <c r="AE812" s="178"/>
      <c r="AF812" s="178"/>
      <c r="AG812" s="178"/>
      <c r="AH812" s="178"/>
      <c r="AI812" s="178"/>
    </row>
    <row r="813" spans="1:35" s="84" customFormat="1" x14ac:dyDescent="0.35">
      <c r="A813" s="4"/>
      <c r="B813" s="4"/>
      <c r="C813" s="80"/>
      <c r="D813" s="81" t="s">
        <v>816</v>
      </c>
      <c r="G813" s="147"/>
      <c r="H813" s="147"/>
      <c r="I813" s="178"/>
      <c r="J813" s="178"/>
      <c r="K813" s="178"/>
      <c r="L813" s="178"/>
      <c r="M813" s="178"/>
      <c r="N813" s="178"/>
      <c r="O813" s="178"/>
      <c r="P813" s="178"/>
      <c r="Q813" s="178"/>
      <c r="R813" s="178"/>
      <c r="S813" s="178"/>
      <c r="T813" s="178"/>
      <c r="U813" s="178"/>
      <c r="V813" s="178"/>
      <c r="W813" s="178"/>
      <c r="X813" s="178"/>
      <c r="Y813" s="178"/>
      <c r="Z813" s="178"/>
      <c r="AA813" s="178"/>
      <c r="AB813" s="178"/>
      <c r="AC813" s="178"/>
      <c r="AD813" s="178"/>
      <c r="AE813" s="178"/>
      <c r="AF813" s="178"/>
      <c r="AG813" s="178"/>
      <c r="AH813" s="178"/>
      <c r="AI813" s="178"/>
    </row>
    <row r="814" spans="1:35" s="84" customFormat="1" x14ac:dyDescent="0.35">
      <c r="A814" s="4"/>
      <c r="B814" s="4"/>
      <c r="C814" s="80"/>
      <c r="D814" s="81"/>
      <c r="E814" s="84" t="str">
        <f>E$368</f>
        <v>Signature bonus in nominal terms (incentive)</v>
      </c>
      <c r="F814" s="84" t="str">
        <f>F$368</f>
        <v>M$, nominal</v>
      </c>
      <c r="G814" s="147"/>
      <c r="H814" s="147"/>
      <c r="I814" s="178">
        <f>I$368</f>
        <v>5</v>
      </c>
      <c r="J814" s="178"/>
      <c r="K814" s="178">
        <f t="shared" ref="K814:AI814" si="302">K$368</f>
        <v>5</v>
      </c>
      <c r="L814" s="178">
        <f t="shared" si="302"/>
        <v>0</v>
      </c>
      <c r="M814" s="178">
        <f t="shared" si="302"/>
        <v>0</v>
      </c>
      <c r="N814" s="178">
        <f t="shared" si="302"/>
        <v>0</v>
      </c>
      <c r="O814" s="178">
        <f t="shared" si="302"/>
        <v>0</v>
      </c>
      <c r="P814" s="178">
        <f t="shared" si="302"/>
        <v>0</v>
      </c>
      <c r="Q814" s="178">
        <f t="shared" si="302"/>
        <v>0</v>
      </c>
      <c r="R814" s="178">
        <f t="shared" si="302"/>
        <v>0</v>
      </c>
      <c r="S814" s="178">
        <f t="shared" si="302"/>
        <v>0</v>
      </c>
      <c r="T814" s="178">
        <f t="shared" si="302"/>
        <v>0</v>
      </c>
      <c r="U814" s="178">
        <f t="shared" si="302"/>
        <v>0</v>
      </c>
      <c r="V814" s="178">
        <f t="shared" si="302"/>
        <v>0</v>
      </c>
      <c r="W814" s="178">
        <f t="shared" si="302"/>
        <v>0</v>
      </c>
      <c r="X814" s="178">
        <f t="shared" si="302"/>
        <v>0</v>
      </c>
      <c r="Y814" s="178">
        <f t="shared" si="302"/>
        <v>0</v>
      </c>
      <c r="Z814" s="178">
        <f t="shared" si="302"/>
        <v>0</v>
      </c>
      <c r="AA814" s="178">
        <f t="shared" si="302"/>
        <v>0</v>
      </c>
      <c r="AB814" s="178">
        <f t="shared" si="302"/>
        <v>0</v>
      </c>
      <c r="AC814" s="178">
        <f t="shared" si="302"/>
        <v>0</v>
      </c>
      <c r="AD814" s="178">
        <f t="shared" si="302"/>
        <v>0</v>
      </c>
      <c r="AE814" s="178">
        <f t="shared" si="302"/>
        <v>0</v>
      </c>
      <c r="AF814" s="178">
        <f t="shared" si="302"/>
        <v>0</v>
      </c>
      <c r="AG814" s="178">
        <f t="shared" si="302"/>
        <v>0</v>
      </c>
      <c r="AH814" s="178">
        <f t="shared" si="302"/>
        <v>0</v>
      </c>
      <c r="AI814" s="178">
        <f t="shared" si="302"/>
        <v>0</v>
      </c>
    </row>
    <row r="815" spans="1:35" s="84" customFormat="1" x14ac:dyDescent="0.35">
      <c r="A815" s="4"/>
      <c r="B815" s="4"/>
      <c r="C815" s="80"/>
      <c r="D815" s="81"/>
      <c r="E815" s="84" t="s">
        <v>874</v>
      </c>
      <c r="F815" s="84" t="s">
        <v>641</v>
      </c>
      <c r="G815" s="178">
        <f>SUM(K814:AI814)</f>
        <v>5</v>
      </c>
      <c r="H815" s="147"/>
      <c r="I815" s="178"/>
      <c r="J815" s="178"/>
      <c r="K815" s="178"/>
      <c r="L815" s="178"/>
      <c r="M815" s="178"/>
      <c r="N815" s="178"/>
      <c r="O815" s="178"/>
      <c r="P815" s="178"/>
      <c r="Q815" s="178"/>
      <c r="R815" s="178"/>
      <c r="S815" s="178"/>
      <c r="T815" s="178"/>
      <c r="U815" s="178"/>
      <c r="V815" s="178"/>
      <c r="W815" s="178"/>
      <c r="X815" s="178"/>
      <c r="Y815" s="178"/>
      <c r="Z815" s="178"/>
      <c r="AA815" s="178"/>
      <c r="AB815" s="178"/>
      <c r="AC815" s="178"/>
      <c r="AD815" s="178"/>
      <c r="AE815" s="178"/>
      <c r="AF815" s="178"/>
      <c r="AG815" s="178"/>
      <c r="AH815" s="178"/>
      <c r="AI815" s="178"/>
    </row>
    <row r="816" spans="1:35" s="84" customFormat="1" x14ac:dyDescent="0.35">
      <c r="A816" s="4"/>
      <c r="B816" s="4"/>
      <c r="C816" s="80"/>
      <c r="D816" s="81"/>
      <c r="G816" s="147"/>
      <c r="H816" s="147"/>
      <c r="I816" s="178"/>
      <c r="J816" s="178"/>
      <c r="K816" s="178"/>
      <c r="L816" s="178"/>
      <c r="M816" s="178"/>
      <c r="N816" s="178"/>
      <c r="O816" s="178"/>
      <c r="P816" s="178"/>
      <c r="Q816" s="178"/>
      <c r="R816" s="178"/>
      <c r="S816" s="178"/>
      <c r="T816" s="178"/>
      <c r="U816" s="178"/>
      <c r="V816" s="178"/>
      <c r="W816" s="178"/>
      <c r="X816" s="178"/>
      <c r="Y816" s="178"/>
      <c r="Z816" s="178"/>
      <c r="AA816" s="178"/>
      <c r="AB816" s="178"/>
      <c r="AC816" s="178"/>
      <c r="AD816" s="178"/>
      <c r="AE816" s="178"/>
      <c r="AF816" s="178"/>
      <c r="AG816" s="178"/>
      <c r="AH816" s="178"/>
      <c r="AI816" s="178"/>
    </row>
    <row r="817" spans="1:35" s="84" customFormat="1" x14ac:dyDescent="0.35">
      <c r="A817" s="4"/>
      <c r="B817" s="4"/>
      <c r="C817" s="80"/>
      <c r="D817" s="81" t="s">
        <v>818</v>
      </c>
      <c r="G817" s="147"/>
      <c r="H817" s="147"/>
      <c r="I817" s="178"/>
      <c r="J817" s="178"/>
      <c r="K817" s="178"/>
      <c r="L817" s="178"/>
      <c r="M817" s="178"/>
      <c r="N817" s="178"/>
      <c r="O817" s="178"/>
      <c r="P817" s="178"/>
      <c r="Q817" s="178"/>
      <c r="R817" s="178"/>
      <c r="S817" s="178"/>
      <c r="T817" s="178"/>
      <c r="U817" s="178"/>
      <c r="V817" s="178"/>
      <c r="W817" s="178"/>
      <c r="X817" s="178"/>
      <c r="Y817" s="178"/>
      <c r="Z817" s="178"/>
      <c r="AA817" s="178"/>
      <c r="AB817" s="178"/>
      <c r="AC817" s="178"/>
      <c r="AD817" s="178"/>
      <c r="AE817" s="178"/>
      <c r="AF817" s="178"/>
      <c r="AG817" s="178"/>
      <c r="AH817" s="178"/>
      <c r="AI817" s="178"/>
    </row>
    <row r="818" spans="1:35" s="158" customFormat="1" x14ac:dyDescent="0.35">
      <c r="A818" s="11"/>
      <c r="B818" s="11"/>
      <c r="C818" s="156"/>
      <c r="D818" s="157"/>
      <c r="E818" s="158" t="str">
        <f>'T&amp;E'!E$10</f>
        <v>Project model counter</v>
      </c>
      <c r="F818" s="158" t="str">
        <f>'T&amp;E'!F$10</f>
        <v>year #</v>
      </c>
      <c r="I818" s="194"/>
      <c r="J818" s="194"/>
      <c r="K818" s="158">
        <f>'T&amp;E'!K$10</f>
        <v>1</v>
      </c>
      <c r="L818" s="158">
        <f>'T&amp;E'!L$10</f>
        <v>2</v>
      </c>
      <c r="M818" s="158">
        <f>'T&amp;E'!M$10</f>
        <v>3</v>
      </c>
      <c r="N818" s="158">
        <f>'T&amp;E'!N$10</f>
        <v>4</v>
      </c>
      <c r="O818" s="158">
        <f>'T&amp;E'!O$10</f>
        <v>5</v>
      </c>
      <c r="P818" s="158">
        <f>'T&amp;E'!P$10</f>
        <v>6</v>
      </c>
      <c r="Q818" s="158">
        <f>'T&amp;E'!Q$10</f>
        <v>7</v>
      </c>
      <c r="R818" s="158">
        <f>'T&amp;E'!R$10</f>
        <v>8</v>
      </c>
      <c r="S818" s="158">
        <f>'T&amp;E'!S$10</f>
        <v>9</v>
      </c>
      <c r="T818" s="158">
        <f>'T&amp;E'!T$10</f>
        <v>10</v>
      </c>
      <c r="U818" s="158">
        <f>'T&amp;E'!U$10</f>
        <v>11</v>
      </c>
      <c r="V818" s="158">
        <f>'T&amp;E'!V$10</f>
        <v>12</v>
      </c>
      <c r="W818" s="158">
        <f>'T&amp;E'!W$10</f>
        <v>13</v>
      </c>
      <c r="X818" s="158">
        <f>'T&amp;E'!X$10</f>
        <v>14</v>
      </c>
      <c r="Y818" s="158">
        <f>'T&amp;E'!Y$10</f>
        <v>15</v>
      </c>
      <c r="Z818" s="158">
        <f>'T&amp;E'!Z$10</f>
        <v>16</v>
      </c>
      <c r="AA818" s="158">
        <f>'T&amp;E'!AA$10</f>
        <v>17</v>
      </c>
      <c r="AB818" s="158">
        <f>'T&amp;E'!AB$10</f>
        <v>18</v>
      </c>
      <c r="AC818" s="158">
        <f>'T&amp;E'!AC$10</f>
        <v>19</v>
      </c>
      <c r="AD818" s="158">
        <f>'T&amp;E'!AD$10</f>
        <v>20</v>
      </c>
      <c r="AE818" s="158">
        <f>'T&amp;E'!AE$10</f>
        <v>21</v>
      </c>
      <c r="AF818" s="158">
        <f>'T&amp;E'!AF$10</f>
        <v>22</v>
      </c>
      <c r="AG818" s="158">
        <f>'T&amp;E'!AG$10</f>
        <v>23</v>
      </c>
      <c r="AH818" s="158">
        <f>'T&amp;E'!AH$10</f>
        <v>24</v>
      </c>
      <c r="AI818" s="158">
        <f>'T&amp;E'!AI$10</f>
        <v>25</v>
      </c>
    </row>
    <row r="819" spans="1:35" s="154" customFormat="1" x14ac:dyDescent="0.35">
      <c r="A819" s="15"/>
      <c r="B819" s="15"/>
      <c r="C819" s="152"/>
      <c r="D819" s="153"/>
      <c r="E819" s="154" t="str">
        <f>'T&amp;E'!E$18</f>
        <v>Production start-up date</v>
      </c>
      <c r="F819" s="154" t="str">
        <f>'T&amp;E'!F$18</f>
        <v>year #</v>
      </c>
      <c r="G819" s="154">
        <f>'T&amp;E'!G$18</f>
        <v>3</v>
      </c>
      <c r="H819" s="155"/>
      <c r="I819" s="180"/>
      <c r="J819" s="180"/>
      <c r="K819" s="180"/>
      <c r="L819" s="180"/>
      <c r="M819" s="180"/>
      <c r="N819" s="180"/>
      <c r="O819" s="180"/>
      <c r="P819" s="180"/>
      <c r="Q819" s="180"/>
      <c r="R819" s="180"/>
      <c r="S819" s="180"/>
      <c r="T819" s="180"/>
      <c r="U819" s="180"/>
      <c r="V819" s="180"/>
      <c r="W819" s="180"/>
      <c r="X819" s="180"/>
      <c r="Y819" s="180"/>
      <c r="Z819" s="180"/>
      <c r="AA819" s="180"/>
      <c r="AB819" s="180"/>
      <c r="AC819" s="180"/>
      <c r="AD819" s="180"/>
      <c r="AE819" s="180"/>
      <c r="AF819" s="180"/>
      <c r="AG819" s="180"/>
      <c r="AH819" s="180"/>
      <c r="AI819" s="180"/>
    </row>
    <row r="820" spans="1:35" s="154" customFormat="1" x14ac:dyDescent="0.35">
      <c r="A820" s="15"/>
      <c r="B820" s="15"/>
      <c r="C820" s="152"/>
      <c r="D820" s="153"/>
      <c r="E820" s="154" t="str">
        <f>Inputs!E$116</f>
        <v>Signature bonus amortisation period (incentive)</v>
      </c>
      <c r="F820" s="154" t="str">
        <f>Inputs!F$116</f>
        <v>years</v>
      </c>
      <c r="G820" s="154">
        <f>Inputs!G$116</f>
        <v>10</v>
      </c>
      <c r="H820" s="155"/>
      <c r="I820" s="180"/>
      <c r="J820" s="180"/>
      <c r="K820" s="180"/>
      <c r="L820" s="180"/>
      <c r="M820" s="180"/>
      <c r="N820" s="180"/>
      <c r="O820" s="180"/>
      <c r="P820" s="180"/>
      <c r="Q820" s="180"/>
      <c r="R820" s="180"/>
      <c r="S820" s="180"/>
      <c r="T820" s="180"/>
      <c r="U820" s="180"/>
      <c r="V820" s="180"/>
      <c r="W820" s="180"/>
      <c r="X820" s="180"/>
      <c r="Y820" s="180"/>
      <c r="Z820" s="180"/>
      <c r="AA820" s="180"/>
      <c r="AB820" s="180"/>
      <c r="AC820" s="180"/>
      <c r="AD820" s="180"/>
      <c r="AE820" s="180"/>
      <c r="AF820" s="180"/>
      <c r="AG820" s="180"/>
      <c r="AH820" s="180"/>
      <c r="AI820" s="180"/>
    </row>
    <row r="821" spans="1:35" s="84" customFormat="1" x14ac:dyDescent="0.35">
      <c r="A821" s="4"/>
      <c r="B821" s="4"/>
      <c r="C821" s="80"/>
      <c r="D821" s="81"/>
      <c r="E821" s="84" t="s">
        <v>875</v>
      </c>
      <c r="F821" s="84" t="s">
        <v>43</v>
      </c>
      <c r="G821" s="147"/>
      <c r="H821" s="147"/>
      <c r="I821" s="167">
        <f>SUM(K821:AI821)</f>
        <v>10</v>
      </c>
      <c r="J821" s="178"/>
      <c r="K821" s="167">
        <f t="shared" ref="K821:AI821" si="303">IF(AND(K818&gt;=$G819,K818&lt;($G819+$G820)),1,0)</f>
        <v>0</v>
      </c>
      <c r="L821" s="167">
        <f t="shared" si="303"/>
        <v>0</v>
      </c>
      <c r="M821" s="167">
        <f t="shared" si="303"/>
        <v>1</v>
      </c>
      <c r="N821" s="167">
        <f t="shared" si="303"/>
        <v>1</v>
      </c>
      <c r="O821" s="167">
        <f t="shared" si="303"/>
        <v>1</v>
      </c>
      <c r="P821" s="167">
        <f t="shared" si="303"/>
        <v>1</v>
      </c>
      <c r="Q821" s="167">
        <f t="shared" si="303"/>
        <v>1</v>
      </c>
      <c r="R821" s="167">
        <f t="shared" si="303"/>
        <v>1</v>
      </c>
      <c r="S821" s="167">
        <f t="shared" si="303"/>
        <v>1</v>
      </c>
      <c r="T821" s="167">
        <f t="shared" si="303"/>
        <v>1</v>
      </c>
      <c r="U821" s="167">
        <f t="shared" si="303"/>
        <v>1</v>
      </c>
      <c r="V821" s="167">
        <f t="shared" si="303"/>
        <v>1</v>
      </c>
      <c r="W821" s="167">
        <f t="shared" si="303"/>
        <v>0</v>
      </c>
      <c r="X821" s="167">
        <f t="shared" si="303"/>
        <v>0</v>
      </c>
      <c r="Y821" s="167">
        <f t="shared" si="303"/>
        <v>0</v>
      </c>
      <c r="Z821" s="167">
        <f t="shared" si="303"/>
        <v>0</v>
      </c>
      <c r="AA821" s="167">
        <f t="shared" si="303"/>
        <v>0</v>
      </c>
      <c r="AB821" s="167">
        <f t="shared" si="303"/>
        <v>0</v>
      </c>
      <c r="AC821" s="167">
        <f t="shared" si="303"/>
        <v>0</v>
      </c>
      <c r="AD821" s="167">
        <f t="shared" si="303"/>
        <v>0</v>
      </c>
      <c r="AE821" s="167">
        <f t="shared" si="303"/>
        <v>0</v>
      </c>
      <c r="AF821" s="167">
        <f t="shared" si="303"/>
        <v>0</v>
      </c>
      <c r="AG821" s="167">
        <f t="shared" si="303"/>
        <v>0</v>
      </c>
      <c r="AH821" s="167">
        <f t="shared" si="303"/>
        <v>0</v>
      </c>
      <c r="AI821" s="167">
        <f t="shared" si="303"/>
        <v>0</v>
      </c>
    </row>
    <row r="822" spans="1:35" s="84" customFormat="1" x14ac:dyDescent="0.35">
      <c r="A822" s="4"/>
      <c r="B822" s="4"/>
      <c r="C822" s="80"/>
      <c r="D822" s="81"/>
      <c r="G822" s="147"/>
      <c r="H822" s="147"/>
      <c r="I822" s="178"/>
      <c r="J822" s="178"/>
      <c r="K822" s="178"/>
      <c r="L822" s="178"/>
      <c r="M822" s="178"/>
      <c r="N822" s="178"/>
      <c r="O822" s="178"/>
      <c r="P822" s="178"/>
      <c r="Q822" s="178"/>
      <c r="R822" s="178"/>
      <c r="S822" s="178"/>
      <c r="T822" s="178"/>
      <c r="U822" s="178"/>
      <c r="V822" s="178"/>
      <c r="W822" s="178"/>
      <c r="X822" s="178"/>
      <c r="Y822" s="178"/>
      <c r="Z822" s="178"/>
      <c r="AA822" s="178"/>
      <c r="AB822" s="178"/>
      <c r="AC822" s="178"/>
      <c r="AD822" s="178"/>
      <c r="AE822" s="178"/>
      <c r="AF822" s="178"/>
      <c r="AG822" s="178"/>
      <c r="AH822" s="178"/>
      <c r="AI822" s="178"/>
    </row>
    <row r="823" spans="1:35" s="84" customFormat="1" x14ac:dyDescent="0.35">
      <c r="A823" s="4"/>
      <c r="B823" s="4"/>
      <c r="C823" s="80"/>
      <c r="D823" s="81" t="s">
        <v>821</v>
      </c>
      <c r="G823" s="147"/>
      <c r="H823" s="147"/>
      <c r="I823" s="178"/>
      <c r="J823" s="178"/>
      <c r="K823" s="178"/>
      <c r="L823" s="178"/>
      <c r="M823" s="178"/>
      <c r="N823" s="178"/>
      <c r="O823" s="178"/>
      <c r="P823" s="178"/>
      <c r="Q823" s="178"/>
      <c r="R823" s="178"/>
      <c r="S823" s="178"/>
      <c r="T823" s="178"/>
      <c r="U823" s="178"/>
      <c r="V823" s="178"/>
      <c r="W823" s="178"/>
      <c r="X823" s="178"/>
      <c r="Y823" s="178"/>
      <c r="Z823" s="178"/>
      <c r="AA823" s="178"/>
      <c r="AB823" s="178"/>
      <c r="AC823" s="178"/>
      <c r="AD823" s="178"/>
      <c r="AE823" s="178"/>
      <c r="AF823" s="178"/>
      <c r="AG823" s="178"/>
      <c r="AH823" s="178"/>
      <c r="AI823" s="178"/>
    </row>
    <row r="824" spans="1:35" s="84" customFormat="1" x14ac:dyDescent="0.35">
      <c r="A824" s="4"/>
      <c r="B824" s="4"/>
      <c r="C824" s="80"/>
      <c r="D824" s="81"/>
      <c r="E824" s="84" t="str">
        <f>E$815</f>
        <v>Total signature bonus in nominal terms (incentive)</v>
      </c>
      <c r="F824" s="84" t="str">
        <f>F$815</f>
        <v>M$, nominal</v>
      </c>
      <c r="G824" s="84">
        <f>G$815</f>
        <v>5</v>
      </c>
      <c r="H824" s="147"/>
      <c r="I824" s="178"/>
      <c r="J824" s="178"/>
      <c r="K824" s="178"/>
      <c r="L824" s="178"/>
      <c r="M824" s="178"/>
      <c r="N824" s="178"/>
      <c r="O824" s="178"/>
      <c r="P824" s="178"/>
      <c r="Q824" s="178"/>
      <c r="R824" s="178"/>
      <c r="S824" s="178"/>
      <c r="T824" s="178"/>
      <c r="U824" s="178"/>
      <c r="V824" s="178"/>
      <c r="W824" s="178"/>
      <c r="X824" s="178"/>
      <c r="Y824" s="178"/>
      <c r="Z824" s="178"/>
      <c r="AA824" s="178"/>
      <c r="AB824" s="178"/>
      <c r="AC824" s="178"/>
      <c r="AD824" s="178"/>
      <c r="AE824" s="178"/>
      <c r="AF824" s="178"/>
      <c r="AG824" s="178"/>
      <c r="AH824" s="178"/>
      <c r="AI824" s="178"/>
    </row>
    <row r="825" spans="1:35" s="154" customFormat="1" x14ac:dyDescent="0.35">
      <c r="A825" s="15"/>
      <c r="B825" s="15"/>
      <c r="C825" s="152"/>
      <c r="D825" s="153"/>
      <c r="E825" s="154" t="str">
        <f>Inputs!E$117</f>
        <v>Deduct signature bonus from taxable income (incentive)</v>
      </c>
      <c r="F825" s="154" t="str">
        <f>Inputs!F$117</f>
        <v>switch</v>
      </c>
      <c r="G825" s="154">
        <f>Inputs!G$117</f>
        <v>1</v>
      </c>
      <c r="H825" s="155"/>
      <c r="I825" s="180"/>
      <c r="J825" s="180"/>
      <c r="K825" s="180"/>
      <c r="L825" s="180"/>
      <c r="M825" s="180"/>
      <c r="N825" s="180"/>
      <c r="O825" s="180"/>
      <c r="P825" s="180"/>
      <c r="Q825" s="180"/>
      <c r="R825" s="180"/>
      <c r="S825" s="180"/>
      <c r="T825" s="180"/>
      <c r="U825" s="180"/>
      <c r="V825" s="180"/>
      <c r="W825" s="180"/>
      <c r="X825" s="180"/>
      <c r="Y825" s="180"/>
      <c r="Z825" s="180"/>
      <c r="AA825" s="180"/>
      <c r="AB825" s="180"/>
      <c r="AC825" s="180"/>
      <c r="AD825" s="180"/>
      <c r="AE825" s="180"/>
      <c r="AF825" s="180"/>
      <c r="AG825" s="180"/>
      <c r="AH825" s="180"/>
      <c r="AI825" s="180"/>
    </row>
    <row r="826" spans="1:35" s="154" customFormat="1" x14ac:dyDescent="0.35">
      <c r="A826" s="15"/>
      <c r="B826" s="15"/>
      <c r="C826" s="152"/>
      <c r="D826" s="153"/>
      <c r="E826" s="154" t="str">
        <f>Inputs!E$116</f>
        <v>Signature bonus amortisation period (incentive)</v>
      </c>
      <c r="F826" s="154" t="str">
        <f>Inputs!F$116</f>
        <v>years</v>
      </c>
      <c r="G826" s="154">
        <f>Inputs!G$116</f>
        <v>10</v>
      </c>
      <c r="H826" s="155"/>
      <c r="I826" s="180"/>
      <c r="J826" s="180"/>
      <c r="K826" s="180"/>
      <c r="L826" s="180"/>
      <c r="M826" s="180"/>
      <c r="N826" s="180"/>
      <c r="O826" s="180"/>
      <c r="P826" s="180"/>
      <c r="Q826" s="180"/>
      <c r="R826" s="180"/>
      <c r="S826" s="180"/>
      <c r="T826" s="180"/>
      <c r="U826" s="180"/>
      <c r="V826" s="180"/>
      <c r="W826" s="180"/>
      <c r="X826" s="180"/>
      <c r="Y826" s="180"/>
      <c r="Z826" s="180"/>
      <c r="AA826" s="180"/>
      <c r="AB826" s="180"/>
      <c r="AC826" s="180"/>
      <c r="AD826" s="180"/>
      <c r="AE826" s="180"/>
      <c r="AF826" s="180"/>
      <c r="AG826" s="180"/>
      <c r="AH826" s="180"/>
      <c r="AI826" s="180"/>
    </row>
    <row r="827" spans="1:35" s="84" customFormat="1" x14ac:dyDescent="0.35">
      <c r="A827" s="4"/>
      <c r="B827" s="4"/>
      <c r="C827" s="80"/>
      <c r="D827" s="81"/>
      <c r="E827" s="84" t="str">
        <f>E$821</f>
        <v>Signature bonus amortisation period flag (incentive)</v>
      </c>
      <c r="F827" s="84" t="str">
        <f>F$821</f>
        <v>flag</v>
      </c>
      <c r="G827" s="147"/>
      <c r="H827" s="147"/>
      <c r="I827" s="84">
        <f>I$821</f>
        <v>10</v>
      </c>
      <c r="J827" s="178"/>
      <c r="K827" s="84">
        <f t="shared" ref="K827:AI827" si="304">K$821</f>
        <v>0</v>
      </c>
      <c r="L827" s="84">
        <f t="shared" si="304"/>
        <v>0</v>
      </c>
      <c r="M827" s="84">
        <f t="shared" si="304"/>
        <v>1</v>
      </c>
      <c r="N827" s="84">
        <f t="shared" si="304"/>
        <v>1</v>
      </c>
      <c r="O827" s="84">
        <f t="shared" si="304"/>
        <v>1</v>
      </c>
      <c r="P827" s="84">
        <f t="shared" si="304"/>
        <v>1</v>
      </c>
      <c r="Q827" s="84">
        <f t="shared" si="304"/>
        <v>1</v>
      </c>
      <c r="R827" s="84">
        <f t="shared" si="304"/>
        <v>1</v>
      </c>
      <c r="S827" s="84">
        <f t="shared" si="304"/>
        <v>1</v>
      </c>
      <c r="T827" s="84">
        <f t="shared" si="304"/>
        <v>1</v>
      </c>
      <c r="U827" s="84">
        <f t="shared" si="304"/>
        <v>1</v>
      </c>
      <c r="V827" s="84">
        <f t="shared" si="304"/>
        <v>1</v>
      </c>
      <c r="W827" s="84">
        <f t="shared" si="304"/>
        <v>0</v>
      </c>
      <c r="X827" s="84">
        <f t="shared" si="304"/>
        <v>0</v>
      </c>
      <c r="Y827" s="84">
        <f t="shared" si="304"/>
        <v>0</v>
      </c>
      <c r="Z827" s="84">
        <f t="shared" si="304"/>
        <v>0</v>
      </c>
      <c r="AA827" s="84">
        <f t="shared" si="304"/>
        <v>0</v>
      </c>
      <c r="AB827" s="84">
        <f t="shared" si="304"/>
        <v>0</v>
      </c>
      <c r="AC827" s="84">
        <f t="shared" si="304"/>
        <v>0</v>
      </c>
      <c r="AD827" s="84">
        <f t="shared" si="304"/>
        <v>0</v>
      </c>
      <c r="AE827" s="84">
        <f t="shared" si="304"/>
        <v>0</v>
      </c>
      <c r="AF827" s="84">
        <f t="shared" si="304"/>
        <v>0</v>
      </c>
      <c r="AG827" s="84">
        <f t="shared" si="304"/>
        <v>0</v>
      </c>
      <c r="AH827" s="84">
        <f t="shared" si="304"/>
        <v>0</v>
      </c>
      <c r="AI827" s="84">
        <f t="shared" si="304"/>
        <v>0</v>
      </c>
    </row>
    <row r="828" spans="1:35" s="84" customFormat="1" x14ac:dyDescent="0.35">
      <c r="A828" s="4"/>
      <c r="B828" s="4"/>
      <c r="C828" s="80"/>
      <c r="D828" s="81"/>
      <c r="E828" s="84" t="s">
        <v>876</v>
      </c>
      <c r="F828" s="84" t="s">
        <v>641</v>
      </c>
      <c r="G828" s="147"/>
      <c r="H828" s="147"/>
      <c r="I828" s="178">
        <f>SUM(K828:AI828)</f>
        <v>5</v>
      </c>
      <c r="J828" s="178"/>
      <c r="K828" s="178">
        <f>$G824*$G825/$G826*K827</f>
        <v>0</v>
      </c>
      <c r="L828" s="178">
        <f t="shared" ref="L828:AI828" si="305">$G824*$G825/$G826*L827</f>
        <v>0</v>
      </c>
      <c r="M828" s="178">
        <f t="shared" si="305"/>
        <v>0.5</v>
      </c>
      <c r="N828" s="178">
        <f t="shared" si="305"/>
        <v>0.5</v>
      </c>
      <c r="O828" s="178">
        <f t="shared" si="305"/>
        <v>0.5</v>
      </c>
      <c r="P828" s="178">
        <f t="shared" si="305"/>
        <v>0.5</v>
      </c>
      <c r="Q828" s="178">
        <f t="shared" si="305"/>
        <v>0.5</v>
      </c>
      <c r="R828" s="178">
        <f t="shared" si="305"/>
        <v>0.5</v>
      </c>
      <c r="S828" s="178">
        <f t="shared" si="305"/>
        <v>0.5</v>
      </c>
      <c r="T828" s="178">
        <f t="shared" si="305"/>
        <v>0.5</v>
      </c>
      <c r="U828" s="178">
        <f t="shared" si="305"/>
        <v>0.5</v>
      </c>
      <c r="V828" s="178">
        <f t="shared" si="305"/>
        <v>0.5</v>
      </c>
      <c r="W828" s="178">
        <f t="shared" si="305"/>
        <v>0</v>
      </c>
      <c r="X828" s="178">
        <f t="shared" si="305"/>
        <v>0</v>
      </c>
      <c r="Y828" s="178">
        <f t="shared" si="305"/>
        <v>0</v>
      </c>
      <c r="Z828" s="178">
        <f t="shared" si="305"/>
        <v>0</v>
      </c>
      <c r="AA828" s="178">
        <f t="shared" si="305"/>
        <v>0</v>
      </c>
      <c r="AB828" s="178">
        <f t="shared" si="305"/>
        <v>0</v>
      </c>
      <c r="AC828" s="178">
        <f t="shared" si="305"/>
        <v>0</v>
      </c>
      <c r="AD828" s="178">
        <f t="shared" si="305"/>
        <v>0</v>
      </c>
      <c r="AE828" s="178">
        <f t="shared" si="305"/>
        <v>0</v>
      </c>
      <c r="AF828" s="178">
        <f t="shared" si="305"/>
        <v>0</v>
      </c>
      <c r="AG828" s="178">
        <f t="shared" si="305"/>
        <v>0</v>
      </c>
      <c r="AH828" s="178">
        <f t="shared" si="305"/>
        <v>0</v>
      </c>
      <c r="AI828" s="178">
        <f t="shared" si="305"/>
        <v>0</v>
      </c>
    </row>
    <row r="829" spans="1:35" s="84" customFormat="1" x14ac:dyDescent="0.35">
      <c r="A829" s="4"/>
      <c r="B829" s="4"/>
      <c r="C829" s="80"/>
      <c r="D829" s="81"/>
      <c r="G829" s="147"/>
      <c r="H829" s="147"/>
      <c r="I829" s="178"/>
      <c r="J829" s="178"/>
      <c r="K829" s="178"/>
      <c r="L829" s="178"/>
      <c r="M829" s="178"/>
      <c r="N829" s="178"/>
      <c r="O829" s="178"/>
      <c r="P829" s="178"/>
      <c r="Q829" s="178"/>
      <c r="R829" s="178"/>
      <c r="S829" s="178"/>
      <c r="T829" s="178"/>
      <c r="U829" s="178"/>
      <c r="V829" s="178"/>
      <c r="W829" s="178"/>
      <c r="X829" s="178"/>
      <c r="Y829" s="178"/>
      <c r="Z829" s="178"/>
      <c r="AA829" s="178"/>
      <c r="AB829" s="178"/>
      <c r="AC829" s="178"/>
      <c r="AD829" s="178"/>
      <c r="AE829" s="178"/>
      <c r="AF829" s="178"/>
      <c r="AG829" s="178"/>
      <c r="AH829" s="178"/>
      <c r="AI829" s="178"/>
    </row>
    <row r="830" spans="1:35" s="84" customFormat="1" x14ac:dyDescent="0.35">
      <c r="A830" s="4"/>
      <c r="B830" s="4"/>
      <c r="C830" s="80" t="s">
        <v>349</v>
      </c>
      <c r="D830" s="81"/>
      <c r="G830" s="147"/>
      <c r="H830" s="147"/>
      <c r="I830" s="178"/>
      <c r="J830" s="178"/>
      <c r="K830" s="178"/>
      <c r="L830" s="178"/>
      <c r="M830" s="178"/>
      <c r="N830" s="178"/>
      <c r="O830" s="178"/>
      <c r="P830" s="178"/>
      <c r="Q830" s="178"/>
      <c r="R830" s="178"/>
      <c r="S830" s="178"/>
      <c r="T830" s="178"/>
      <c r="U830" s="178"/>
      <c r="V830" s="178"/>
      <c r="W830" s="178"/>
      <c r="X830" s="178"/>
      <c r="Y830" s="178"/>
      <c r="Z830" s="178"/>
      <c r="AA830" s="178"/>
      <c r="AB830" s="178"/>
      <c r="AC830" s="178"/>
      <c r="AD830" s="178"/>
      <c r="AE830" s="178"/>
      <c r="AF830" s="178"/>
      <c r="AG830" s="178"/>
      <c r="AH830" s="178"/>
      <c r="AI830" s="178"/>
    </row>
    <row r="832" spans="1:35" x14ac:dyDescent="0.35">
      <c r="D832" s="87" t="s">
        <v>723</v>
      </c>
    </row>
    <row r="833" spans="1:35" x14ac:dyDescent="0.35">
      <c r="E833" s="46" t="str">
        <f>E$731</f>
        <v>EBITDA in nominal terms (incentive)</v>
      </c>
      <c r="F833" s="46" t="str">
        <f>F$731</f>
        <v>M$, nominal</v>
      </c>
      <c r="G833" s="46"/>
      <c r="I833" s="178">
        <f>I$731</f>
        <v>748.68272063483039</v>
      </c>
      <c r="J833" s="178"/>
      <c r="K833" s="178">
        <f t="shared" ref="K833:AI833" si="306">K$731</f>
        <v>0</v>
      </c>
      <c r="L833" s="178">
        <f t="shared" si="306"/>
        <v>0</v>
      </c>
      <c r="M833" s="178">
        <f t="shared" si="306"/>
        <v>10.539568839693663</v>
      </c>
      <c r="N833" s="178">
        <f t="shared" si="306"/>
        <v>35.233074664886423</v>
      </c>
      <c r="O833" s="178">
        <f t="shared" si="306"/>
        <v>35.937736158184158</v>
      </c>
      <c r="P833" s="178">
        <f t="shared" si="306"/>
        <v>36.656490881347843</v>
      </c>
      <c r="Q833" s="178">
        <f t="shared" si="306"/>
        <v>37.389620698974802</v>
      </c>
      <c r="R833" s="178">
        <f t="shared" si="306"/>
        <v>38.137413112954285</v>
      </c>
      <c r="S833" s="178">
        <f t="shared" si="306"/>
        <v>38.900161375213379</v>
      </c>
      <c r="T833" s="178">
        <f t="shared" si="306"/>
        <v>39.678164602717644</v>
      </c>
      <c r="U833" s="178">
        <f t="shared" si="306"/>
        <v>40.471727894772002</v>
      </c>
      <c r="V833" s="178">
        <f t="shared" si="306"/>
        <v>41.281162452667431</v>
      </c>
      <c r="W833" s="178">
        <f t="shared" si="306"/>
        <v>42.106785701720788</v>
      </c>
      <c r="X833" s="178">
        <f t="shared" si="306"/>
        <v>42.948921415755201</v>
      </c>
      <c r="Y833" s="178">
        <f t="shared" si="306"/>
        <v>43.807899844070306</v>
      </c>
      <c r="Z833" s="178">
        <f t="shared" si="306"/>
        <v>44.684057840951702</v>
      </c>
      <c r="AA833" s="178">
        <f t="shared" si="306"/>
        <v>45.577738997770744</v>
      </c>
      <c r="AB833" s="178">
        <f t="shared" si="306"/>
        <v>46.489293777726161</v>
      </c>
      <c r="AC833" s="178">
        <f t="shared" si="306"/>
        <v>47.419079653280683</v>
      </c>
      <c r="AD833" s="178">
        <f t="shared" si="306"/>
        <v>50.433156136425481</v>
      </c>
      <c r="AE833" s="178">
        <f t="shared" si="306"/>
        <v>30.990666585717555</v>
      </c>
      <c r="AF833" s="178">
        <f t="shared" si="306"/>
        <v>0</v>
      </c>
      <c r="AG833" s="178">
        <f t="shared" si="306"/>
        <v>0</v>
      </c>
      <c r="AH833" s="178">
        <f t="shared" si="306"/>
        <v>0</v>
      </c>
      <c r="AI833" s="178">
        <f t="shared" si="306"/>
        <v>0</v>
      </c>
    </row>
    <row r="834" spans="1:35" s="84" customFormat="1" x14ac:dyDescent="0.35">
      <c r="A834" s="4"/>
      <c r="B834" s="4"/>
      <c r="C834" s="80"/>
      <c r="D834" s="81"/>
      <c r="E834" s="84" t="str">
        <f>E$779</f>
        <v>Capital allowance in nominal terms (incentive)</v>
      </c>
      <c r="F834" s="84" t="str">
        <f>F$779</f>
        <v>M$, nominal</v>
      </c>
      <c r="G834" s="147"/>
      <c r="H834" s="147"/>
      <c r="I834" s="178">
        <f>I$779</f>
        <v>0</v>
      </c>
      <c r="J834" s="178"/>
      <c r="K834" s="178">
        <f t="shared" ref="K834:AI834" si="307">K$779</f>
        <v>0</v>
      </c>
      <c r="L834" s="178">
        <f t="shared" si="307"/>
        <v>0</v>
      </c>
      <c r="M834" s="178">
        <f t="shared" si="307"/>
        <v>0</v>
      </c>
      <c r="N834" s="178">
        <f t="shared" si="307"/>
        <v>0</v>
      </c>
      <c r="O834" s="178">
        <f t="shared" si="307"/>
        <v>0</v>
      </c>
      <c r="P834" s="178">
        <f t="shared" si="307"/>
        <v>0</v>
      </c>
      <c r="Q834" s="178">
        <f t="shared" si="307"/>
        <v>0</v>
      </c>
      <c r="R834" s="178">
        <f t="shared" si="307"/>
        <v>0</v>
      </c>
      <c r="S834" s="178">
        <f t="shared" si="307"/>
        <v>0</v>
      </c>
      <c r="T834" s="178">
        <f t="shared" si="307"/>
        <v>0</v>
      </c>
      <c r="U834" s="178">
        <f t="shared" si="307"/>
        <v>0</v>
      </c>
      <c r="V834" s="178">
        <f t="shared" si="307"/>
        <v>0</v>
      </c>
      <c r="W834" s="178">
        <f t="shared" si="307"/>
        <v>0</v>
      </c>
      <c r="X834" s="178">
        <f t="shared" si="307"/>
        <v>0</v>
      </c>
      <c r="Y834" s="178">
        <f t="shared" si="307"/>
        <v>0</v>
      </c>
      <c r="Z834" s="178">
        <f t="shared" si="307"/>
        <v>0</v>
      </c>
      <c r="AA834" s="178">
        <f t="shared" si="307"/>
        <v>0</v>
      </c>
      <c r="AB834" s="178">
        <f t="shared" si="307"/>
        <v>0</v>
      </c>
      <c r="AC834" s="178">
        <f t="shared" si="307"/>
        <v>0</v>
      </c>
      <c r="AD834" s="178">
        <f t="shared" si="307"/>
        <v>0</v>
      </c>
      <c r="AE834" s="178">
        <f t="shared" si="307"/>
        <v>0</v>
      </c>
      <c r="AF834" s="178">
        <f t="shared" si="307"/>
        <v>0</v>
      </c>
      <c r="AG834" s="178">
        <f t="shared" si="307"/>
        <v>0</v>
      </c>
      <c r="AH834" s="178">
        <f t="shared" si="307"/>
        <v>0</v>
      </c>
      <c r="AI834" s="178">
        <f t="shared" si="307"/>
        <v>0</v>
      </c>
    </row>
    <row r="835" spans="1:35" s="84" customFormat="1" x14ac:dyDescent="0.35">
      <c r="A835" s="4"/>
      <c r="B835" s="4"/>
      <c r="C835" s="80"/>
      <c r="D835" s="81"/>
      <c r="E835" s="84" t="str">
        <f>E$809</f>
        <v>Tax depreciation in nominal terms (incentive)</v>
      </c>
      <c r="F835" s="84" t="str">
        <f>F$809</f>
        <v>M$, nominal</v>
      </c>
      <c r="G835" s="147"/>
      <c r="H835" s="147"/>
      <c r="I835" s="178">
        <f>I$809</f>
        <v>200.73749999999998</v>
      </c>
      <c r="J835" s="178"/>
      <c r="K835" s="178">
        <f t="shared" ref="K835:AI835" si="308">K$809</f>
        <v>0</v>
      </c>
      <c r="L835" s="178">
        <f t="shared" si="308"/>
        <v>0</v>
      </c>
      <c r="M835" s="178">
        <f t="shared" si="308"/>
        <v>20.07375</v>
      </c>
      <c r="N835" s="178">
        <f t="shared" si="308"/>
        <v>20.07375</v>
      </c>
      <c r="O835" s="178">
        <f t="shared" si="308"/>
        <v>20.07375</v>
      </c>
      <c r="P835" s="178">
        <f t="shared" si="308"/>
        <v>20.07375</v>
      </c>
      <c r="Q835" s="178">
        <f t="shared" si="308"/>
        <v>20.07375</v>
      </c>
      <c r="R835" s="178">
        <f t="shared" si="308"/>
        <v>20.07375</v>
      </c>
      <c r="S835" s="178">
        <f t="shared" si="308"/>
        <v>20.07375</v>
      </c>
      <c r="T835" s="178">
        <f t="shared" si="308"/>
        <v>20.07375</v>
      </c>
      <c r="U835" s="178">
        <f t="shared" si="308"/>
        <v>20.07375</v>
      </c>
      <c r="V835" s="178">
        <f t="shared" si="308"/>
        <v>20.07375</v>
      </c>
      <c r="W835" s="178">
        <f t="shared" si="308"/>
        <v>0</v>
      </c>
      <c r="X835" s="178">
        <f t="shared" si="308"/>
        <v>0</v>
      </c>
      <c r="Y835" s="178">
        <f t="shared" si="308"/>
        <v>0</v>
      </c>
      <c r="Z835" s="178">
        <f t="shared" si="308"/>
        <v>0</v>
      </c>
      <c r="AA835" s="178">
        <f t="shared" si="308"/>
        <v>0</v>
      </c>
      <c r="AB835" s="178">
        <f t="shared" si="308"/>
        <v>0</v>
      </c>
      <c r="AC835" s="178">
        <f t="shared" si="308"/>
        <v>0</v>
      </c>
      <c r="AD835" s="178">
        <f t="shared" si="308"/>
        <v>0</v>
      </c>
      <c r="AE835" s="178">
        <f t="shared" si="308"/>
        <v>0</v>
      </c>
      <c r="AF835" s="178">
        <f t="shared" si="308"/>
        <v>0</v>
      </c>
      <c r="AG835" s="178">
        <f t="shared" si="308"/>
        <v>0</v>
      </c>
      <c r="AH835" s="178">
        <f t="shared" si="308"/>
        <v>0</v>
      </c>
      <c r="AI835" s="178">
        <f t="shared" si="308"/>
        <v>0</v>
      </c>
    </row>
    <row r="836" spans="1:35" s="84" customFormat="1" x14ac:dyDescent="0.35">
      <c r="A836" s="4"/>
      <c r="B836" s="4"/>
      <c r="C836" s="80"/>
      <c r="D836" s="81"/>
      <c r="E836" s="84" t="str">
        <f>E$828</f>
        <v>Amortisation of signature bonus (incentive)</v>
      </c>
      <c r="F836" s="84" t="str">
        <f>F$828</f>
        <v>M$, nominal</v>
      </c>
      <c r="G836" s="147"/>
      <c r="H836" s="147"/>
      <c r="I836" s="178">
        <f>I$828</f>
        <v>5</v>
      </c>
      <c r="J836" s="178"/>
      <c r="K836" s="178">
        <f t="shared" ref="K836:AI836" si="309">K$828</f>
        <v>0</v>
      </c>
      <c r="L836" s="178">
        <f t="shared" si="309"/>
        <v>0</v>
      </c>
      <c r="M836" s="178">
        <f t="shared" si="309"/>
        <v>0.5</v>
      </c>
      <c r="N836" s="178">
        <f t="shared" si="309"/>
        <v>0.5</v>
      </c>
      <c r="O836" s="178">
        <f t="shared" si="309"/>
        <v>0.5</v>
      </c>
      <c r="P836" s="178">
        <f t="shared" si="309"/>
        <v>0.5</v>
      </c>
      <c r="Q836" s="178">
        <f t="shared" si="309"/>
        <v>0.5</v>
      </c>
      <c r="R836" s="178">
        <f t="shared" si="309"/>
        <v>0.5</v>
      </c>
      <c r="S836" s="178">
        <f t="shared" si="309"/>
        <v>0.5</v>
      </c>
      <c r="T836" s="178">
        <f t="shared" si="309"/>
        <v>0.5</v>
      </c>
      <c r="U836" s="178">
        <f t="shared" si="309"/>
        <v>0.5</v>
      </c>
      <c r="V836" s="178">
        <f t="shared" si="309"/>
        <v>0.5</v>
      </c>
      <c r="W836" s="178">
        <f t="shared" si="309"/>
        <v>0</v>
      </c>
      <c r="X836" s="178">
        <f t="shared" si="309"/>
        <v>0</v>
      </c>
      <c r="Y836" s="178">
        <f t="shared" si="309"/>
        <v>0</v>
      </c>
      <c r="Z836" s="178">
        <f t="shared" si="309"/>
        <v>0</v>
      </c>
      <c r="AA836" s="178">
        <f t="shared" si="309"/>
        <v>0</v>
      </c>
      <c r="AB836" s="178">
        <f t="shared" si="309"/>
        <v>0</v>
      </c>
      <c r="AC836" s="178">
        <f t="shared" si="309"/>
        <v>0</v>
      </c>
      <c r="AD836" s="178">
        <f t="shared" si="309"/>
        <v>0</v>
      </c>
      <c r="AE836" s="178">
        <f t="shared" si="309"/>
        <v>0</v>
      </c>
      <c r="AF836" s="178">
        <f t="shared" si="309"/>
        <v>0</v>
      </c>
      <c r="AG836" s="178">
        <f t="shared" si="309"/>
        <v>0</v>
      </c>
      <c r="AH836" s="178">
        <f t="shared" si="309"/>
        <v>0</v>
      </c>
      <c r="AI836" s="178">
        <f t="shared" si="309"/>
        <v>0</v>
      </c>
    </row>
    <row r="837" spans="1:35" s="84" customFormat="1" x14ac:dyDescent="0.35">
      <c r="A837" s="4"/>
      <c r="B837" s="4"/>
      <c r="C837" s="80"/>
      <c r="D837" s="81"/>
      <c r="E837" s="84" t="s">
        <v>877</v>
      </c>
      <c r="F837" s="84" t="s">
        <v>641</v>
      </c>
      <c r="G837" s="147"/>
      <c r="H837" s="147"/>
      <c r="I837" s="178">
        <f>SUM(K837:AI837)</f>
        <v>542.94522063483032</v>
      </c>
      <c r="J837" s="178"/>
      <c r="K837" s="178">
        <f>K833-K834-K835-K836</f>
        <v>0</v>
      </c>
      <c r="L837" s="178">
        <f t="shared" ref="L837:AI837" si="310">L833-L834-L835-L836</f>
        <v>0</v>
      </c>
      <c r="M837" s="178">
        <f t="shared" si="310"/>
        <v>-10.034181160306337</v>
      </c>
      <c r="N837" s="178">
        <f t="shared" si="310"/>
        <v>14.659324664886423</v>
      </c>
      <c r="O837" s="178">
        <f t="shared" si="310"/>
        <v>15.363986158184158</v>
      </c>
      <c r="P837" s="178">
        <f t="shared" si="310"/>
        <v>16.082740881347842</v>
      </c>
      <c r="Q837" s="178">
        <f t="shared" si="310"/>
        <v>16.815870698974802</v>
      </c>
      <c r="R837" s="178">
        <f t="shared" si="310"/>
        <v>17.563663112954284</v>
      </c>
      <c r="S837" s="178">
        <f t="shared" si="310"/>
        <v>18.326411375213379</v>
      </c>
      <c r="T837" s="178">
        <f t="shared" si="310"/>
        <v>19.104414602717643</v>
      </c>
      <c r="U837" s="178">
        <f t="shared" si="310"/>
        <v>19.897977894772001</v>
      </c>
      <c r="V837" s="178">
        <f t="shared" si="310"/>
        <v>20.70741245266743</v>
      </c>
      <c r="W837" s="178">
        <f t="shared" si="310"/>
        <v>42.106785701720788</v>
      </c>
      <c r="X837" s="178">
        <f t="shared" si="310"/>
        <v>42.948921415755201</v>
      </c>
      <c r="Y837" s="178">
        <f t="shared" si="310"/>
        <v>43.807899844070306</v>
      </c>
      <c r="Z837" s="178">
        <f t="shared" si="310"/>
        <v>44.684057840951702</v>
      </c>
      <c r="AA837" s="178">
        <f t="shared" si="310"/>
        <v>45.577738997770744</v>
      </c>
      <c r="AB837" s="178">
        <f t="shared" si="310"/>
        <v>46.489293777726161</v>
      </c>
      <c r="AC837" s="178">
        <f t="shared" si="310"/>
        <v>47.419079653280683</v>
      </c>
      <c r="AD837" s="178">
        <f t="shared" si="310"/>
        <v>50.433156136425481</v>
      </c>
      <c r="AE837" s="178">
        <f t="shared" si="310"/>
        <v>30.990666585717555</v>
      </c>
      <c r="AF837" s="178">
        <f t="shared" si="310"/>
        <v>0</v>
      </c>
      <c r="AG837" s="178">
        <f t="shared" si="310"/>
        <v>0</v>
      </c>
      <c r="AH837" s="178">
        <f t="shared" si="310"/>
        <v>0</v>
      </c>
      <c r="AI837" s="178">
        <f t="shared" si="310"/>
        <v>0</v>
      </c>
    </row>
    <row r="838" spans="1:35" s="84" customFormat="1" x14ac:dyDescent="0.35">
      <c r="A838" s="4"/>
      <c r="B838" s="4"/>
      <c r="C838" s="80"/>
      <c r="D838" s="81"/>
      <c r="G838" s="147"/>
      <c r="H838" s="147"/>
      <c r="I838" s="178"/>
      <c r="J838" s="178"/>
      <c r="K838" s="178"/>
      <c r="L838" s="178"/>
      <c r="M838" s="178"/>
      <c r="N838" s="178"/>
      <c r="O838" s="178"/>
      <c r="P838" s="178"/>
      <c r="Q838" s="178"/>
      <c r="R838" s="178"/>
      <c r="S838" s="178"/>
      <c r="T838" s="178"/>
      <c r="U838" s="178"/>
      <c r="V838" s="178"/>
      <c r="W838" s="178"/>
      <c r="X838" s="178"/>
      <c r="Y838" s="178"/>
      <c r="Z838" s="178"/>
      <c r="AA838" s="178"/>
      <c r="AB838" s="178"/>
      <c r="AC838" s="178"/>
      <c r="AD838" s="178"/>
      <c r="AE838" s="178"/>
      <c r="AF838" s="178"/>
      <c r="AG838" s="178"/>
      <c r="AH838" s="178"/>
      <c r="AI838" s="178"/>
    </row>
    <row r="839" spans="1:35" s="84" customFormat="1" x14ac:dyDescent="0.35">
      <c r="A839" s="4"/>
      <c r="B839" s="4"/>
      <c r="C839" s="80" t="s">
        <v>746</v>
      </c>
      <c r="D839" s="81"/>
      <c r="G839" s="147"/>
      <c r="H839" s="147"/>
      <c r="I839" s="178"/>
      <c r="J839" s="178"/>
      <c r="K839" s="178"/>
      <c r="L839" s="178"/>
      <c r="M839" s="178"/>
      <c r="N839" s="178"/>
      <c r="O839" s="178"/>
      <c r="P839" s="178"/>
      <c r="Q839" s="178"/>
      <c r="R839" s="178"/>
      <c r="S839" s="178"/>
      <c r="T839" s="178"/>
      <c r="U839" s="178"/>
      <c r="V839" s="178"/>
      <c r="W839" s="178"/>
      <c r="X839" s="178"/>
      <c r="Y839" s="178"/>
      <c r="Z839" s="178"/>
      <c r="AA839" s="178"/>
      <c r="AB839" s="178"/>
      <c r="AC839" s="178"/>
      <c r="AD839" s="178"/>
      <c r="AE839" s="178"/>
      <c r="AF839" s="178"/>
      <c r="AG839" s="178"/>
      <c r="AH839" s="178"/>
      <c r="AI839" s="178"/>
    </row>
    <row r="840" spans="1:35" s="84" customFormat="1" x14ac:dyDescent="0.35">
      <c r="A840" s="4"/>
      <c r="B840" s="4"/>
      <c r="C840" s="80"/>
      <c r="D840" s="81"/>
      <c r="G840" s="147"/>
      <c r="H840" s="147"/>
      <c r="I840" s="178"/>
      <c r="J840" s="178"/>
      <c r="K840" s="178"/>
      <c r="L840" s="178"/>
      <c r="M840" s="178"/>
      <c r="N840" s="178"/>
      <c r="O840" s="178"/>
      <c r="P840" s="178"/>
      <c r="Q840" s="178"/>
      <c r="R840" s="178"/>
      <c r="S840" s="178"/>
      <c r="T840" s="178"/>
      <c r="U840" s="178"/>
      <c r="V840" s="178"/>
      <c r="W840" s="178"/>
      <c r="X840" s="178"/>
      <c r="Y840" s="178"/>
      <c r="Z840" s="178"/>
      <c r="AA840" s="178"/>
      <c r="AB840" s="178"/>
      <c r="AC840" s="178"/>
      <c r="AD840" s="178"/>
      <c r="AE840" s="178"/>
      <c r="AF840" s="178"/>
      <c r="AG840" s="178"/>
      <c r="AH840" s="178"/>
      <c r="AI840" s="178"/>
    </row>
    <row r="841" spans="1:35" s="84" customFormat="1" x14ac:dyDescent="0.35">
      <c r="A841" s="4"/>
      <c r="B841" s="4"/>
      <c r="C841" s="80"/>
      <c r="D841" s="81" t="s">
        <v>747</v>
      </c>
      <c r="G841" s="147"/>
      <c r="H841" s="147"/>
      <c r="I841" s="178"/>
      <c r="J841" s="178"/>
      <c r="K841" s="178"/>
      <c r="L841" s="178"/>
      <c r="M841" s="178"/>
      <c r="N841" s="178"/>
      <c r="O841" s="178"/>
      <c r="P841" s="178"/>
      <c r="Q841" s="178"/>
      <c r="R841" s="178"/>
      <c r="S841" s="178"/>
      <c r="T841" s="178"/>
      <c r="U841" s="178"/>
      <c r="V841" s="178"/>
      <c r="W841" s="178"/>
      <c r="X841" s="178"/>
      <c r="Y841" s="178"/>
      <c r="Z841" s="178"/>
      <c r="AA841" s="178"/>
      <c r="AB841" s="178"/>
      <c r="AC841" s="178"/>
      <c r="AD841" s="178"/>
      <c r="AE841" s="178"/>
      <c r="AF841" s="178"/>
      <c r="AG841" s="178"/>
      <c r="AH841" s="178"/>
      <c r="AI841" s="178"/>
    </row>
    <row r="842" spans="1:35" s="84" customFormat="1" x14ac:dyDescent="0.35">
      <c r="A842" s="4"/>
      <c r="B842" s="4"/>
      <c r="C842" s="80"/>
      <c r="D842" s="81"/>
      <c r="E842" s="84" t="str">
        <f>E$837</f>
        <v>EBIT in nominal terms (incentive)</v>
      </c>
      <c r="F842" s="84" t="str">
        <f>F$837</f>
        <v>M$, nominal</v>
      </c>
      <c r="G842" s="147"/>
      <c r="H842" s="147"/>
      <c r="I842" s="178">
        <f>I$837</f>
        <v>542.94522063483032</v>
      </c>
      <c r="J842" s="178"/>
      <c r="K842" s="178">
        <f t="shared" ref="K842:AI842" si="311">K$837</f>
        <v>0</v>
      </c>
      <c r="L842" s="178">
        <f t="shared" si="311"/>
        <v>0</v>
      </c>
      <c r="M842" s="178">
        <f t="shared" si="311"/>
        <v>-10.034181160306337</v>
      </c>
      <c r="N842" s="178">
        <f t="shared" si="311"/>
        <v>14.659324664886423</v>
      </c>
      <c r="O842" s="178">
        <f t="shared" si="311"/>
        <v>15.363986158184158</v>
      </c>
      <c r="P842" s="178">
        <f t="shared" si="311"/>
        <v>16.082740881347842</v>
      </c>
      <c r="Q842" s="178">
        <f t="shared" si="311"/>
        <v>16.815870698974802</v>
      </c>
      <c r="R842" s="178">
        <f t="shared" si="311"/>
        <v>17.563663112954284</v>
      </c>
      <c r="S842" s="178">
        <f t="shared" si="311"/>
        <v>18.326411375213379</v>
      </c>
      <c r="T842" s="178">
        <f t="shared" si="311"/>
        <v>19.104414602717643</v>
      </c>
      <c r="U842" s="178">
        <f t="shared" si="311"/>
        <v>19.897977894772001</v>
      </c>
      <c r="V842" s="178">
        <f t="shared" si="311"/>
        <v>20.70741245266743</v>
      </c>
      <c r="W842" s="178">
        <f t="shared" si="311"/>
        <v>42.106785701720788</v>
      </c>
      <c r="X842" s="178">
        <f t="shared" si="311"/>
        <v>42.948921415755201</v>
      </c>
      <c r="Y842" s="178">
        <f t="shared" si="311"/>
        <v>43.807899844070306</v>
      </c>
      <c r="Z842" s="178">
        <f t="shared" si="311"/>
        <v>44.684057840951702</v>
      </c>
      <c r="AA842" s="178">
        <f t="shared" si="311"/>
        <v>45.577738997770744</v>
      </c>
      <c r="AB842" s="178">
        <f t="shared" si="311"/>
        <v>46.489293777726161</v>
      </c>
      <c r="AC842" s="178">
        <f t="shared" si="311"/>
        <v>47.419079653280683</v>
      </c>
      <c r="AD842" s="178">
        <f t="shared" si="311"/>
        <v>50.433156136425481</v>
      </c>
      <c r="AE842" s="178">
        <f t="shared" si="311"/>
        <v>30.990666585717555</v>
      </c>
      <c r="AF842" s="178">
        <f t="shared" si="311"/>
        <v>0</v>
      </c>
      <c r="AG842" s="178">
        <f t="shared" si="311"/>
        <v>0</v>
      </c>
      <c r="AH842" s="178">
        <f t="shared" si="311"/>
        <v>0</v>
      </c>
      <c r="AI842" s="178">
        <f t="shared" si="311"/>
        <v>0</v>
      </c>
    </row>
    <row r="843" spans="1:35" s="167" customFormat="1" x14ac:dyDescent="0.35">
      <c r="A843" s="21"/>
      <c r="B843" s="21"/>
      <c r="C843" s="165"/>
      <c r="D843" s="166"/>
      <c r="E843" s="167" t="str">
        <f>E$751</f>
        <v>Mining company interest payment in nominal terms (incentive)</v>
      </c>
      <c r="F843" s="167" t="str">
        <f>F$751</f>
        <v>M$, nominal</v>
      </c>
      <c r="G843" s="168"/>
      <c r="H843" s="168"/>
      <c r="I843" s="178">
        <f>I$751</f>
        <v>45.450655379459754</v>
      </c>
      <c r="J843" s="178"/>
      <c r="K843" s="178">
        <f t="shared" ref="K843:AI843" si="312">K$751</f>
        <v>7.1549999999999994</v>
      </c>
      <c r="L843" s="178">
        <f t="shared" si="312"/>
        <v>7.2980999999999998</v>
      </c>
      <c r="M843" s="178">
        <f t="shared" si="312"/>
        <v>7.4440619999999988</v>
      </c>
      <c r="N843" s="178">
        <f t="shared" si="312"/>
        <v>6.5082370628571429</v>
      </c>
      <c r="O843" s="178">
        <f t="shared" si="312"/>
        <v>5.5320015034285719</v>
      </c>
      <c r="P843" s="178">
        <f t="shared" si="312"/>
        <v>4.5141132267977158</v>
      </c>
      <c r="Q843" s="178">
        <f t="shared" si="312"/>
        <v>3.4532966185002536</v>
      </c>
      <c r="R843" s="178">
        <f t="shared" si="312"/>
        <v>2.3482417005801723</v>
      </c>
      <c r="S843" s="178">
        <f t="shared" si="312"/>
        <v>1.197603267295889</v>
      </c>
      <c r="T843" s="178">
        <f t="shared" si="312"/>
        <v>2.0379944236691086E-15</v>
      </c>
      <c r="U843" s="178">
        <f t="shared" si="312"/>
        <v>2.0787543121424911E-15</v>
      </c>
      <c r="V843" s="178">
        <f t="shared" si="312"/>
        <v>2.1203293983853406E-15</v>
      </c>
      <c r="W843" s="178">
        <f t="shared" si="312"/>
        <v>2.1627359863530476E-15</v>
      </c>
      <c r="X843" s="178">
        <f t="shared" si="312"/>
        <v>2.2059907060801084E-15</v>
      </c>
      <c r="Y843" s="178">
        <f t="shared" si="312"/>
        <v>2.2501105202017106E-15</v>
      </c>
      <c r="Z843" s="178">
        <f t="shared" si="312"/>
        <v>2.2951127306057444E-15</v>
      </c>
      <c r="AA843" s="178">
        <f t="shared" si="312"/>
        <v>2.3410149852178598E-15</v>
      </c>
      <c r="AB843" s="178">
        <f t="shared" si="312"/>
        <v>2.387835284922217E-15</v>
      </c>
      <c r="AC843" s="178">
        <f t="shared" si="312"/>
        <v>2.435591990620661E-15</v>
      </c>
      <c r="AD843" s="178">
        <f t="shared" si="312"/>
        <v>2.4843038304330742E-15</v>
      </c>
      <c r="AE843" s="178">
        <f t="shared" si="312"/>
        <v>2.5339899070417361E-15</v>
      </c>
      <c r="AF843" s="178">
        <f t="shared" si="312"/>
        <v>2.5846697051825707E-15</v>
      </c>
      <c r="AG843" s="178">
        <f t="shared" si="312"/>
        <v>2.636363099286222E-15</v>
      </c>
      <c r="AH843" s="178">
        <f t="shared" si="312"/>
        <v>2.6890903612719459E-15</v>
      </c>
      <c r="AI843" s="178">
        <f t="shared" si="312"/>
        <v>2.7428721684973852E-15</v>
      </c>
    </row>
    <row r="844" spans="1:35" s="84" customFormat="1" x14ac:dyDescent="0.35">
      <c r="A844" s="4"/>
      <c r="B844" s="4"/>
      <c r="C844" s="80"/>
      <c r="D844" s="81"/>
      <c r="E844" s="84" t="s">
        <v>878</v>
      </c>
      <c r="F844" s="84" t="s">
        <v>641</v>
      </c>
      <c r="G844" s="147"/>
      <c r="H844" s="147"/>
      <c r="I844" s="178">
        <f>SUM(K844:AI844)</f>
        <v>497.4945652553705</v>
      </c>
      <c r="J844" s="178"/>
      <c r="K844" s="178">
        <f>K842-K843</f>
        <v>-7.1549999999999994</v>
      </c>
      <c r="L844" s="178">
        <f t="shared" ref="L844:AI844" si="313">L842-L843</f>
        <v>-7.2980999999999998</v>
      </c>
      <c r="M844" s="178">
        <f t="shared" si="313"/>
        <v>-17.478243160306334</v>
      </c>
      <c r="N844" s="178">
        <f t="shared" si="313"/>
        <v>8.1510876020292802</v>
      </c>
      <c r="O844" s="178">
        <f t="shared" si="313"/>
        <v>9.8319846547555869</v>
      </c>
      <c r="P844" s="178">
        <f t="shared" si="313"/>
        <v>11.568627654550127</v>
      </c>
      <c r="Q844" s="178">
        <f t="shared" si="313"/>
        <v>13.362574080474548</v>
      </c>
      <c r="R844" s="178">
        <f t="shared" si="313"/>
        <v>15.215421412374113</v>
      </c>
      <c r="S844" s="178">
        <f t="shared" si="313"/>
        <v>17.128808107917489</v>
      </c>
      <c r="T844" s="178">
        <f t="shared" si="313"/>
        <v>19.10441460271764</v>
      </c>
      <c r="U844" s="178">
        <f t="shared" si="313"/>
        <v>19.897977894771998</v>
      </c>
      <c r="V844" s="178">
        <f t="shared" si="313"/>
        <v>20.707412452667427</v>
      </c>
      <c r="W844" s="178">
        <f t="shared" si="313"/>
        <v>42.106785701720788</v>
      </c>
      <c r="X844" s="178">
        <f t="shared" si="313"/>
        <v>42.948921415755201</v>
      </c>
      <c r="Y844" s="178">
        <f t="shared" si="313"/>
        <v>43.807899844070306</v>
      </c>
      <c r="Z844" s="178">
        <f t="shared" si="313"/>
        <v>44.684057840951702</v>
      </c>
      <c r="AA844" s="178">
        <f t="shared" si="313"/>
        <v>45.577738997770744</v>
      </c>
      <c r="AB844" s="178">
        <f t="shared" si="313"/>
        <v>46.489293777726161</v>
      </c>
      <c r="AC844" s="178">
        <f t="shared" si="313"/>
        <v>47.419079653280683</v>
      </c>
      <c r="AD844" s="178">
        <f t="shared" si="313"/>
        <v>50.433156136425481</v>
      </c>
      <c r="AE844" s="178">
        <f t="shared" si="313"/>
        <v>30.990666585717552</v>
      </c>
      <c r="AF844" s="178">
        <f t="shared" si="313"/>
        <v>-2.5846697051825707E-15</v>
      </c>
      <c r="AG844" s="178">
        <f t="shared" si="313"/>
        <v>-2.636363099286222E-15</v>
      </c>
      <c r="AH844" s="178">
        <f t="shared" si="313"/>
        <v>-2.6890903612719459E-15</v>
      </c>
      <c r="AI844" s="178">
        <f t="shared" si="313"/>
        <v>-2.7428721684973852E-15</v>
      </c>
    </row>
    <row r="846" spans="1:35" x14ac:dyDescent="0.35">
      <c r="C846" s="86" t="s">
        <v>350</v>
      </c>
    </row>
    <row r="848" spans="1:35" x14ac:dyDescent="0.35">
      <c r="D848" s="87" t="s">
        <v>776</v>
      </c>
    </row>
    <row r="849" spans="1:35" x14ac:dyDescent="0.35">
      <c r="E849" s="46" t="str">
        <f>E$844</f>
        <v>EBT in nominal terms (incentive)</v>
      </c>
      <c r="F849" s="46" t="str">
        <f>F$844</f>
        <v>M$, nominal</v>
      </c>
      <c r="I849" s="178">
        <f>I$844</f>
        <v>497.4945652553705</v>
      </c>
      <c r="J849" s="178"/>
      <c r="K849" s="178">
        <f t="shared" ref="K849:AI849" si="314">K$844</f>
        <v>-7.1549999999999994</v>
      </c>
      <c r="L849" s="178">
        <f t="shared" si="314"/>
        <v>-7.2980999999999998</v>
      </c>
      <c r="M849" s="178">
        <f t="shared" si="314"/>
        <v>-17.478243160306334</v>
      </c>
      <c r="N849" s="178">
        <f t="shared" si="314"/>
        <v>8.1510876020292802</v>
      </c>
      <c r="O849" s="178">
        <f t="shared" si="314"/>
        <v>9.8319846547555869</v>
      </c>
      <c r="P849" s="178">
        <f t="shared" si="314"/>
        <v>11.568627654550127</v>
      </c>
      <c r="Q849" s="178">
        <f t="shared" si="314"/>
        <v>13.362574080474548</v>
      </c>
      <c r="R849" s="178">
        <f t="shared" si="314"/>
        <v>15.215421412374113</v>
      </c>
      <c r="S849" s="178">
        <f t="shared" si="314"/>
        <v>17.128808107917489</v>
      </c>
      <c r="T849" s="178">
        <f t="shared" si="314"/>
        <v>19.10441460271764</v>
      </c>
      <c r="U849" s="178">
        <f t="shared" si="314"/>
        <v>19.897977894771998</v>
      </c>
      <c r="V849" s="178">
        <f t="shared" si="314"/>
        <v>20.707412452667427</v>
      </c>
      <c r="W849" s="178">
        <f t="shared" si="314"/>
        <v>42.106785701720788</v>
      </c>
      <c r="X849" s="178">
        <f t="shared" si="314"/>
        <v>42.948921415755201</v>
      </c>
      <c r="Y849" s="178">
        <f t="shared" si="314"/>
        <v>43.807899844070306</v>
      </c>
      <c r="Z849" s="178">
        <f t="shared" si="314"/>
        <v>44.684057840951702</v>
      </c>
      <c r="AA849" s="178">
        <f t="shared" si="314"/>
        <v>45.577738997770744</v>
      </c>
      <c r="AB849" s="178">
        <f t="shared" si="314"/>
        <v>46.489293777726161</v>
      </c>
      <c r="AC849" s="178">
        <f t="shared" si="314"/>
        <v>47.419079653280683</v>
      </c>
      <c r="AD849" s="178">
        <f t="shared" si="314"/>
        <v>50.433156136425481</v>
      </c>
      <c r="AE849" s="178">
        <f t="shared" si="314"/>
        <v>30.990666585717552</v>
      </c>
      <c r="AF849" s="178">
        <f t="shared" si="314"/>
        <v>-2.5846697051825707E-15</v>
      </c>
      <c r="AG849" s="178">
        <f t="shared" si="314"/>
        <v>-2.636363099286222E-15</v>
      </c>
      <c r="AH849" s="178">
        <f t="shared" si="314"/>
        <v>-2.6890903612719459E-15</v>
      </c>
      <c r="AI849" s="178">
        <f t="shared" si="314"/>
        <v>-2.7428721684973852E-15</v>
      </c>
    </row>
    <row r="850" spans="1:35" s="84" customFormat="1" x14ac:dyDescent="0.35">
      <c r="A850" s="4"/>
      <c r="B850" s="4"/>
      <c r="C850" s="80"/>
      <c r="D850" s="81"/>
      <c r="E850" s="84" t="s">
        <v>879</v>
      </c>
      <c r="F850" s="84" t="s">
        <v>641</v>
      </c>
      <c r="G850" s="147"/>
      <c r="H850" s="147"/>
      <c r="I850" s="178">
        <f>SUM(K850:AI850)</f>
        <v>529.42590841567687</v>
      </c>
      <c r="J850" s="178"/>
      <c r="K850" s="178">
        <f>MAX(K849,0)</f>
        <v>0</v>
      </c>
      <c r="L850" s="178">
        <f t="shared" ref="L850:AI850" si="315">MAX(L849,0)</f>
        <v>0</v>
      </c>
      <c r="M850" s="178">
        <f t="shared" si="315"/>
        <v>0</v>
      </c>
      <c r="N850" s="178">
        <f t="shared" si="315"/>
        <v>8.1510876020292802</v>
      </c>
      <c r="O850" s="178">
        <f t="shared" si="315"/>
        <v>9.8319846547555869</v>
      </c>
      <c r="P850" s="178">
        <f t="shared" si="315"/>
        <v>11.568627654550127</v>
      </c>
      <c r="Q850" s="178">
        <f t="shared" si="315"/>
        <v>13.362574080474548</v>
      </c>
      <c r="R850" s="178">
        <f t="shared" si="315"/>
        <v>15.215421412374113</v>
      </c>
      <c r="S850" s="178">
        <f t="shared" si="315"/>
        <v>17.128808107917489</v>
      </c>
      <c r="T850" s="178">
        <f t="shared" si="315"/>
        <v>19.10441460271764</v>
      </c>
      <c r="U850" s="178">
        <f t="shared" si="315"/>
        <v>19.897977894771998</v>
      </c>
      <c r="V850" s="178">
        <f t="shared" si="315"/>
        <v>20.707412452667427</v>
      </c>
      <c r="W850" s="178">
        <f t="shared" si="315"/>
        <v>42.106785701720788</v>
      </c>
      <c r="X850" s="178">
        <f t="shared" si="315"/>
        <v>42.948921415755201</v>
      </c>
      <c r="Y850" s="178">
        <f t="shared" si="315"/>
        <v>43.807899844070306</v>
      </c>
      <c r="Z850" s="178">
        <f t="shared" si="315"/>
        <v>44.684057840951702</v>
      </c>
      <c r="AA850" s="178">
        <f t="shared" si="315"/>
        <v>45.577738997770744</v>
      </c>
      <c r="AB850" s="178">
        <f t="shared" si="315"/>
        <v>46.489293777726161</v>
      </c>
      <c r="AC850" s="178">
        <f t="shared" si="315"/>
        <v>47.419079653280683</v>
      </c>
      <c r="AD850" s="178">
        <f t="shared" si="315"/>
        <v>50.433156136425481</v>
      </c>
      <c r="AE850" s="178">
        <f t="shared" si="315"/>
        <v>30.990666585717552</v>
      </c>
      <c r="AF850" s="178">
        <f t="shared" si="315"/>
        <v>0</v>
      </c>
      <c r="AG850" s="178">
        <f t="shared" si="315"/>
        <v>0</v>
      </c>
      <c r="AH850" s="178">
        <f t="shared" si="315"/>
        <v>0</v>
      </c>
      <c r="AI850" s="178">
        <f t="shared" si="315"/>
        <v>0</v>
      </c>
    </row>
    <row r="852" spans="1:35" x14ac:dyDescent="0.35">
      <c r="D852" s="87" t="s">
        <v>777</v>
      </c>
    </row>
    <row r="853" spans="1:35" x14ac:dyDescent="0.35">
      <c r="E853" s="46" t="str">
        <f>E$844</f>
        <v>EBT in nominal terms (incentive)</v>
      </c>
      <c r="F853" s="46" t="str">
        <f>F$844</f>
        <v>M$, nominal</v>
      </c>
      <c r="I853" s="178">
        <f>I$844</f>
        <v>497.4945652553705</v>
      </c>
      <c r="J853" s="178"/>
      <c r="K853" s="178">
        <f t="shared" ref="K853:AI853" si="316">K$844</f>
        <v>-7.1549999999999994</v>
      </c>
      <c r="L853" s="178">
        <f t="shared" si="316"/>
        <v>-7.2980999999999998</v>
      </c>
      <c r="M853" s="178">
        <f t="shared" si="316"/>
        <v>-17.478243160306334</v>
      </c>
      <c r="N853" s="178">
        <f t="shared" si="316"/>
        <v>8.1510876020292802</v>
      </c>
      <c r="O853" s="178">
        <f t="shared" si="316"/>
        <v>9.8319846547555869</v>
      </c>
      <c r="P853" s="178">
        <f t="shared" si="316"/>
        <v>11.568627654550127</v>
      </c>
      <c r="Q853" s="178">
        <f t="shared" si="316"/>
        <v>13.362574080474548</v>
      </c>
      <c r="R853" s="178">
        <f t="shared" si="316"/>
        <v>15.215421412374113</v>
      </c>
      <c r="S853" s="178">
        <f t="shared" si="316"/>
        <v>17.128808107917489</v>
      </c>
      <c r="T853" s="178">
        <f t="shared" si="316"/>
        <v>19.10441460271764</v>
      </c>
      <c r="U853" s="178">
        <f t="shared" si="316"/>
        <v>19.897977894771998</v>
      </c>
      <c r="V853" s="178">
        <f t="shared" si="316"/>
        <v>20.707412452667427</v>
      </c>
      <c r="W853" s="178">
        <f t="shared" si="316"/>
        <v>42.106785701720788</v>
      </c>
      <c r="X853" s="178">
        <f t="shared" si="316"/>
        <v>42.948921415755201</v>
      </c>
      <c r="Y853" s="178">
        <f t="shared" si="316"/>
        <v>43.807899844070306</v>
      </c>
      <c r="Z853" s="178">
        <f t="shared" si="316"/>
        <v>44.684057840951702</v>
      </c>
      <c r="AA853" s="178">
        <f t="shared" si="316"/>
        <v>45.577738997770744</v>
      </c>
      <c r="AB853" s="178">
        <f t="shared" si="316"/>
        <v>46.489293777726161</v>
      </c>
      <c r="AC853" s="178">
        <f t="shared" si="316"/>
        <v>47.419079653280683</v>
      </c>
      <c r="AD853" s="178">
        <f t="shared" si="316"/>
        <v>50.433156136425481</v>
      </c>
      <c r="AE853" s="178">
        <f t="shared" si="316"/>
        <v>30.990666585717552</v>
      </c>
      <c r="AF853" s="178">
        <f t="shared" si="316"/>
        <v>-2.5846697051825707E-15</v>
      </c>
      <c r="AG853" s="178">
        <f t="shared" si="316"/>
        <v>-2.636363099286222E-15</v>
      </c>
      <c r="AH853" s="178">
        <f t="shared" si="316"/>
        <v>-2.6890903612719459E-15</v>
      </c>
      <c r="AI853" s="178">
        <f t="shared" si="316"/>
        <v>-2.7428721684973852E-15</v>
      </c>
    </row>
    <row r="854" spans="1:35" s="84" customFormat="1" x14ac:dyDescent="0.35">
      <c r="A854" s="4"/>
      <c r="B854" s="4"/>
      <c r="C854" s="80"/>
      <c r="D854" s="81"/>
      <c r="E854" s="84" t="s">
        <v>880</v>
      </c>
      <c r="F854" s="84" t="s">
        <v>641</v>
      </c>
      <c r="G854" s="147"/>
      <c r="H854" s="147"/>
      <c r="I854" s="178">
        <f>SUM(K854:AI854)</f>
        <v>31.931343160306348</v>
      </c>
      <c r="J854" s="178"/>
      <c r="K854" s="178">
        <f>-1*MIN(K853,0)</f>
        <v>7.1549999999999994</v>
      </c>
      <c r="L854" s="178">
        <f t="shared" ref="L854:AI854" si="317">-1*MIN(L853,0)</f>
        <v>7.2980999999999998</v>
      </c>
      <c r="M854" s="178">
        <f t="shared" si="317"/>
        <v>17.478243160306334</v>
      </c>
      <c r="N854" s="178">
        <f t="shared" si="317"/>
        <v>0</v>
      </c>
      <c r="O854" s="178">
        <f t="shared" si="317"/>
        <v>0</v>
      </c>
      <c r="P854" s="178">
        <f t="shared" si="317"/>
        <v>0</v>
      </c>
      <c r="Q854" s="178">
        <f t="shared" si="317"/>
        <v>0</v>
      </c>
      <c r="R854" s="178">
        <f t="shared" si="317"/>
        <v>0</v>
      </c>
      <c r="S854" s="178">
        <f t="shared" si="317"/>
        <v>0</v>
      </c>
      <c r="T854" s="178">
        <f t="shared" si="317"/>
        <v>0</v>
      </c>
      <c r="U854" s="178">
        <f t="shared" si="317"/>
        <v>0</v>
      </c>
      <c r="V854" s="178">
        <f t="shared" si="317"/>
        <v>0</v>
      </c>
      <c r="W854" s="178">
        <f t="shared" si="317"/>
        <v>0</v>
      </c>
      <c r="X854" s="178">
        <f t="shared" si="317"/>
        <v>0</v>
      </c>
      <c r="Y854" s="178">
        <f t="shared" si="317"/>
        <v>0</v>
      </c>
      <c r="Z854" s="178">
        <f t="shared" si="317"/>
        <v>0</v>
      </c>
      <c r="AA854" s="178">
        <f t="shared" si="317"/>
        <v>0</v>
      </c>
      <c r="AB854" s="178">
        <f t="shared" si="317"/>
        <v>0</v>
      </c>
      <c r="AC854" s="178">
        <f t="shared" si="317"/>
        <v>0</v>
      </c>
      <c r="AD854" s="178">
        <f t="shared" si="317"/>
        <v>0</v>
      </c>
      <c r="AE854" s="178">
        <f t="shared" si="317"/>
        <v>0</v>
      </c>
      <c r="AF854" s="178">
        <f t="shared" si="317"/>
        <v>2.5846697051825707E-15</v>
      </c>
      <c r="AG854" s="178">
        <f t="shared" si="317"/>
        <v>2.636363099286222E-15</v>
      </c>
      <c r="AH854" s="178">
        <f t="shared" si="317"/>
        <v>2.6890903612719459E-15</v>
      </c>
      <c r="AI854" s="178">
        <f t="shared" si="317"/>
        <v>2.7428721684973852E-15</v>
      </c>
    </row>
    <row r="856" spans="1:35" x14ac:dyDescent="0.35">
      <c r="D856" s="87" t="s">
        <v>778</v>
      </c>
    </row>
    <row r="857" spans="1:35" s="154" customFormat="1" x14ac:dyDescent="0.35">
      <c r="A857" s="15"/>
      <c r="B857" s="15"/>
      <c r="C857" s="152"/>
      <c r="D857" s="153"/>
      <c r="E857" s="154" t="str">
        <f>Inputs!E$211</f>
        <v>Loss carryforward limit (incentive)</v>
      </c>
      <c r="F857" s="154" t="str">
        <f>Inputs!F$211</f>
        <v>years</v>
      </c>
      <c r="G857" s="154">
        <f>Inputs!G$211</f>
        <v>4</v>
      </c>
      <c r="H857" s="155"/>
      <c r="I857" s="180"/>
      <c r="J857" s="180"/>
      <c r="K857" s="180"/>
      <c r="L857" s="180"/>
      <c r="M857" s="180"/>
      <c r="N857" s="180"/>
      <c r="O857" s="180"/>
      <c r="P857" s="180"/>
      <c r="Q857" s="180"/>
      <c r="R857" s="180"/>
      <c r="S857" s="180"/>
      <c r="T857" s="180"/>
      <c r="U857" s="180"/>
      <c r="V857" s="180"/>
      <c r="W857" s="180"/>
      <c r="X857" s="180"/>
      <c r="Y857" s="180"/>
      <c r="Z857" s="180"/>
      <c r="AA857" s="180"/>
      <c r="AB857" s="180"/>
      <c r="AC857" s="180"/>
      <c r="AD857" s="180"/>
      <c r="AE857" s="180"/>
      <c r="AF857" s="180"/>
      <c r="AG857" s="180"/>
      <c r="AH857" s="180"/>
      <c r="AI857" s="180"/>
    </row>
    <row r="858" spans="1:35" x14ac:dyDescent="0.35">
      <c r="E858" s="46" t="str">
        <f>E$854</f>
        <v>Pre-tax loss in nominal terms (incentive)</v>
      </c>
      <c r="F858" s="46" t="str">
        <f>F$854</f>
        <v>M$, nominal</v>
      </c>
      <c r="I858" s="178">
        <f>I$854</f>
        <v>31.931343160306348</v>
      </c>
      <c r="J858" s="178"/>
      <c r="K858" s="178">
        <f t="shared" ref="K858:AI858" si="318">K$854</f>
        <v>7.1549999999999994</v>
      </c>
      <c r="L858" s="178">
        <f t="shared" si="318"/>
        <v>7.2980999999999998</v>
      </c>
      <c r="M858" s="178">
        <f t="shared" si="318"/>
        <v>17.478243160306334</v>
      </c>
      <c r="N858" s="178">
        <f t="shared" si="318"/>
        <v>0</v>
      </c>
      <c r="O858" s="178">
        <f t="shared" si="318"/>
        <v>0</v>
      </c>
      <c r="P858" s="178">
        <f t="shared" si="318"/>
        <v>0</v>
      </c>
      <c r="Q858" s="178">
        <f t="shared" si="318"/>
        <v>0</v>
      </c>
      <c r="R858" s="178">
        <f t="shared" si="318"/>
        <v>0</v>
      </c>
      <c r="S858" s="178">
        <f t="shared" si="318"/>
        <v>0</v>
      </c>
      <c r="T858" s="178">
        <f t="shared" si="318"/>
        <v>0</v>
      </c>
      <c r="U858" s="178">
        <f t="shared" si="318"/>
        <v>0</v>
      </c>
      <c r="V858" s="178">
        <f t="shared" si="318"/>
        <v>0</v>
      </c>
      <c r="W858" s="178">
        <f t="shared" si="318"/>
        <v>0</v>
      </c>
      <c r="X858" s="178">
        <f t="shared" si="318"/>
        <v>0</v>
      </c>
      <c r="Y858" s="178">
        <f t="shared" si="318"/>
        <v>0</v>
      </c>
      <c r="Z858" s="178">
        <f t="shared" si="318"/>
        <v>0</v>
      </c>
      <c r="AA858" s="178">
        <f t="shared" si="318"/>
        <v>0</v>
      </c>
      <c r="AB858" s="178">
        <f t="shared" si="318"/>
        <v>0</v>
      </c>
      <c r="AC858" s="178">
        <f t="shared" si="318"/>
        <v>0</v>
      </c>
      <c r="AD858" s="178">
        <f t="shared" si="318"/>
        <v>0</v>
      </c>
      <c r="AE858" s="178">
        <f t="shared" si="318"/>
        <v>0</v>
      </c>
      <c r="AF858" s="178">
        <f t="shared" si="318"/>
        <v>2.5846697051825707E-15</v>
      </c>
      <c r="AG858" s="178">
        <f t="shared" si="318"/>
        <v>2.636363099286222E-15</v>
      </c>
      <c r="AH858" s="178">
        <f t="shared" si="318"/>
        <v>2.6890903612719459E-15</v>
      </c>
      <c r="AI858" s="178">
        <f t="shared" si="318"/>
        <v>2.7428721684973852E-15</v>
      </c>
    </row>
    <row r="859" spans="1:35" s="154" customFormat="1" x14ac:dyDescent="0.35">
      <c r="A859" s="15"/>
      <c r="B859" s="15"/>
      <c r="C859" s="152"/>
      <c r="D859" s="153"/>
      <c r="E859" s="154" t="str">
        <f>'T&amp;E'!E$10</f>
        <v>Project model counter</v>
      </c>
      <c r="F859" s="154" t="str">
        <f>'T&amp;E'!F$10</f>
        <v>year #</v>
      </c>
      <c r="G859" s="155"/>
      <c r="H859" s="155"/>
      <c r="I859" s="154">
        <f>'T&amp;E'!I$10</f>
        <v>0</v>
      </c>
      <c r="J859" s="180"/>
      <c r="K859" s="154">
        <f>'T&amp;E'!K$10</f>
        <v>1</v>
      </c>
      <c r="L859" s="154">
        <f>'T&amp;E'!L$10</f>
        <v>2</v>
      </c>
      <c r="M859" s="154">
        <f>'T&amp;E'!M$10</f>
        <v>3</v>
      </c>
      <c r="N859" s="154">
        <f>'T&amp;E'!N$10</f>
        <v>4</v>
      </c>
      <c r="O859" s="154">
        <f>'T&amp;E'!O$10</f>
        <v>5</v>
      </c>
      <c r="P859" s="154">
        <f>'T&amp;E'!P$10</f>
        <v>6</v>
      </c>
      <c r="Q859" s="154">
        <f>'T&amp;E'!Q$10</f>
        <v>7</v>
      </c>
      <c r="R859" s="154">
        <f>'T&amp;E'!R$10</f>
        <v>8</v>
      </c>
      <c r="S859" s="154">
        <f>'T&amp;E'!S$10</f>
        <v>9</v>
      </c>
      <c r="T859" s="154">
        <f>'T&amp;E'!T$10</f>
        <v>10</v>
      </c>
      <c r="U859" s="154">
        <f>'T&amp;E'!U$10</f>
        <v>11</v>
      </c>
      <c r="V859" s="154">
        <f>'T&amp;E'!V$10</f>
        <v>12</v>
      </c>
      <c r="W859" s="154">
        <f>'T&amp;E'!W$10</f>
        <v>13</v>
      </c>
      <c r="X859" s="154">
        <f>'T&amp;E'!X$10</f>
        <v>14</v>
      </c>
      <c r="Y859" s="154">
        <f>'T&amp;E'!Y$10</f>
        <v>15</v>
      </c>
      <c r="Z859" s="154">
        <f>'T&amp;E'!Z$10</f>
        <v>16</v>
      </c>
      <c r="AA859" s="154">
        <f>'T&amp;E'!AA$10</f>
        <v>17</v>
      </c>
      <c r="AB859" s="154">
        <f>'T&amp;E'!AB$10</f>
        <v>18</v>
      </c>
      <c r="AC859" s="154">
        <f>'T&amp;E'!AC$10</f>
        <v>19</v>
      </c>
      <c r="AD859" s="154">
        <f>'T&amp;E'!AD$10</f>
        <v>20</v>
      </c>
      <c r="AE859" s="154">
        <f>'T&amp;E'!AE$10</f>
        <v>21</v>
      </c>
      <c r="AF859" s="154">
        <f>'T&amp;E'!AF$10</f>
        <v>22</v>
      </c>
      <c r="AG859" s="154">
        <f>'T&amp;E'!AG$10</f>
        <v>23</v>
      </c>
      <c r="AH859" s="154">
        <f>'T&amp;E'!AH$10</f>
        <v>24</v>
      </c>
      <c r="AI859" s="154">
        <f>'T&amp;E'!AI$10</f>
        <v>25</v>
      </c>
    </row>
    <row r="860" spans="1:35" s="84" customFormat="1" x14ac:dyDescent="0.35">
      <c r="A860" s="4"/>
      <c r="B860" s="4"/>
      <c r="C860" s="80"/>
      <c r="D860" s="81"/>
      <c r="E860" s="84" t="s">
        <v>881</v>
      </c>
      <c r="F860" s="84" t="s">
        <v>641</v>
      </c>
      <c r="G860" s="147"/>
      <c r="H860" s="147"/>
      <c r="I860" s="178">
        <f>SUM(K860:AI860)</f>
        <v>31.931343160306334</v>
      </c>
      <c r="J860" s="178"/>
      <c r="K860" s="178">
        <f>SUMIF($K859:K859,K859-$G$857,$K858:K858)</f>
        <v>0</v>
      </c>
      <c r="L860" s="178">
        <f>SUMIF($K859:L859,L859-$G$857,$K858:L858)</f>
        <v>0</v>
      </c>
      <c r="M860" s="178">
        <f>SUMIF($K859:M859,M859-$G$857,$K858:M858)</f>
        <v>0</v>
      </c>
      <c r="N860" s="178">
        <f>SUMIF($K859:N859,N859-$G$857,$K858:N858)</f>
        <v>0</v>
      </c>
      <c r="O860" s="178">
        <f>SUMIF($K859:O859,O859-$G$857,$K858:O858)</f>
        <v>7.1549999999999994</v>
      </c>
      <c r="P860" s="178">
        <f>SUMIF($K859:P859,P859-$G$857,$K858:P858)</f>
        <v>7.2980999999999998</v>
      </c>
      <c r="Q860" s="178">
        <f>SUMIF($K859:Q859,Q859-$G$857,$K858:Q858)</f>
        <v>17.478243160306334</v>
      </c>
      <c r="R860" s="178">
        <f>SUMIF($K859:R859,R859-$G$857,$K858:R858)</f>
        <v>0</v>
      </c>
      <c r="S860" s="178">
        <f>SUMIF($K859:S859,S859-$G$857,$K858:S858)</f>
        <v>0</v>
      </c>
      <c r="T860" s="178">
        <f>SUMIF($K859:T859,T859-$G$857,$K858:T858)</f>
        <v>0</v>
      </c>
      <c r="U860" s="178">
        <f>SUMIF($K859:U859,U859-$G$857,$K858:U858)</f>
        <v>0</v>
      </c>
      <c r="V860" s="178">
        <f>SUMIF($K859:V859,V859-$G$857,$K858:V858)</f>
        <v>0</v>
      </c>
      <c r="W860" s="178">
        <f>SUMIF($K859:W859,W859-$G$857,$K858:W858)</f>
        <v>0</v>
      </c>
      <c r="X860" s="178">
        <f>SUMIF($K859:X859,X859-$G$857,$K858:X858)</f>
        <v>0</v>
      </c>
      <c r="Y860" s="178">
        <f>SUMIF($K859:Y859,Y859-$G$857,$K858:Y858)</f>
        <v>0</v>
      </c>
      <c r="Z860" s="178">
        <f>SUMIF($K859:Z859,Z859-$G$857,$K858:Z858)</f>
        <v>0</v>
      </c>
      <c r="AA860" s="178">
        <f>SUMIF($K859:AA859,AA859-$G$857,$K858:AA858)</f>
        <v>0</v>
      </c>
      <c r="AB860" s="178">
        <f>SUMIF($K859:AB859,AB859-$G$857,$K858:AB858)</f>
        <v>0</v>
      </c>
      <c r="AC860" s="178">
        <f>SUMIF($K859:AC859,AC859-$G$857,$K858:AC858)</f>
        <v>0</v>
      </c>
      <c r="AD860" s="178">
        <f>SUMIF($K859:AD859,AD859-$G$857,$K858:AD858)</f>
        <v>0</v>
      </c>
      <c r="AE860" s="178">
        <f>SUMIF($K859:AE859,AE859-$G$857,$K858:AE858)</f>
        <v>0</v>
      </c>
      <c r="AF860" s="178">
        <f>SUMIF($K859:AF859,AF859-$G$857,$K858:AF858)</f>
        <v>0</v>
      </c>
      <c r="AG860" s="178">
        <f>SUMIF($K859:AG859,AG859-$G$857,$K858:AG858)</f>
        <v>0</v>
      </c>
      <c r="AH860" s="178">
        <f>SUMIF($K859:AH859,AH859-$G$857,$K858:AH858)</f>
        <v>0</v>
      </c>
      <c r="AI860" s="178">
        <f>SUMIF($K859:AI859,AI859-$G$857,$K858:AI858)</f>
        <v>0</v>
      </c>
    </row>
    <row r="862" spans="1:35" x14ac:dyDescent="0.35">
      <c r="D862" s="87" t="s">
        <v>779</v>
      </c>
    </row>
    <row r="863" spans="1:35" x14ac:dyDescent="0.35">
      <c r="E863" s="46" t="str">
        <f>E$860</f>
        <v>Tax loss due to expire in nominal terms (incentive)</v>
      </c>
      <c r="F863" s="46" t="str">
        <f>F$860</f>
        <v>M$, nominal</v>
      </c>
      <c r="I863" s="178">
        <f>I$860</f>
        <v>31.931343160306334</v>
      </c>
      <c r="J863" s="178"/>
      <c r="K863" s="178">
        <f t="shared" ref="K863:AI863" si="319">K$860</f>
        <v>0</v>
      </c>
      <c r="L863" s="178">
        <f t="shared" si="319"/>
        <v>0</v>
      </c>
      <c r="M863" s="178">
        <f t="shared" si="319"/>
        <v>0</v>
      </c>
      <c r="N863" s="178">
        <f t="shared" si="319"/>
        <v>0</v>
      </c>
      <c r="O863" s="178">
        <f t="shared" si="319"/>
        <v>7.1549999999999994</v>
      </c>
      <c r="P863" s="178">
        <f t="shared" si="319"/>
        <v>7.2980999999999998</v>
      </c>
      <c r="Q863" s="178">
        <f t="shared" si="319"/>
        <v>17.478243160306334</v>
      </c>
      <c r="R863" s="178">
        <f t="shared" si="319"/>
        <v>0</v>
      </c>
      <c r="S863" s="178">
        <f t="shared" si="319"/>
        <v>0</v>
      </c>
      <c r="T863" s="178">
        <f t="shared" si="319"/>
        <v>0</v>
      </c>
      <c r="U863" s="178">
        <f t="shared" si="319"/>
        <v>0</v>
      </c>
      <c r="V863" s="178">
        <f t="shared" si="319"/>
        <v>0</v>
      </c>
      <c r="W863" s="178">
        <f t="shared" si="319"/>
        <v>0</v>
      </c>
      <c r="X863" s="178">
        <f t="shared" si="319"/>
        <v>0</v>
      </c>
      <c r="Y863" s="178">
        <f t="shared" si="319"/>
        <v>0</v>
      </c>
      <c r="Z863" s="178">
        <f t="shared" si="319"/>
        <v>0</v>
      </c>
      <c r="AA863" s="178">
        <f t="shared" si="319"/>
        <v>0</v>
      </c>
      <c r="AB863" s="178">
        <f t="shared" si="319"/>
        <v>0</v>
      </c>
      <c r="AC863" s="178">
        <f t="shared" si="319"/>
        <v>0</v>
      </c>
      <c r="AD863" s="178">
        <f t="shared" si="319"/>
        <v>0</v>
      </c>
      <c r="AE863" s="178">
        <f t="shared" si="319"/>
        <v>0</v>
      </c>
      <c r="AF863" s="178">
        <f t="shared" si="319"/>
        <v>0</v>
      </c>
      <c r="AG863" s="178">
        <f t="shared" si="319"/>
        <v>0</v>
      </c>
      <c r="AH863" s="178">
        <f t="shared" si="319"/>
        <v>0</v>
      </c>
      <c r="AI863" s="178">
        <f t="shared" si="319"/>
        <v>0</v>
      </c>
    </row>
    <row r="864" spans="1:35" s="84" customFormat="1" x14ac:dyDescent="0.35">
      <c r="A864" s="4"/>
      <c r="B864" s="4"/>
      <c r="C864" s="80"/>
      <c r="D864" s="81"/>
      <c r="E864" s="84" t="s">
        <v>882</v>
      </c>
      <c r="F864" s="84" t="s">
        <v>641</v>
      </c>
      <c r="G864" s="147"/>
      <c r="H864" s="147"/>
      <c r="I864" s="178"/>
      <c r="J864" s="178"/>
      <c r="K864" s="178">
        <f>SUM($K863:K863)</f>
        <v>0</v>
      </c>
      <c r="L864" s="178">
        <f>SUM($K863:L863)</f>
        <v>0</v>
      </c>
      <c r="M864" s="178">
        <f>SUM($K863:M863)</f>
        <v>0</v>
      </c>
      <c r="N864" s="178">
        <f>SUM($K863:N863)</f>
        <v>0</v>
      </c>
      <c r="O864" s="178">
        <f>SUM($K863:O863)</f>
        <v>7.1549999999999994</v>
      </c>
      <c r="P864" s="178">
        <f>SUM($K863:P863)</f>
        <v>14.453099999999999</v>
      </c>
      <c r="Q864" s="178">
        <f>SUM($K863:Q863)</f>
        <v>31.931343160306334</v>
      </c>
      <c r="R864" s="178">
        <f>SUM($K863:R863)</f>
        <v>31.931343160306334</v>
      </c>
      <c r="S864" s="178">
        <f>SUM($K863:S863)</f>
        <v>31.931343160306334</v>
      </c>
      <c r="T864" s="178">
        <f>SUM($K863:T863)</f>
        <v>31.931343160306334</v>
      </c>
      <c r="U864" s="178">
        <f>SUM($K863:U863)</f>
        <v>31.931343160306334</v>
      </c>
      <c r="V864" s="178">
        <f>SUM($K863:V863)</f>
        <v>31.931343160306334</v>
      </c>
      <c r="W864" s="178">
        <f>SUM($K863:W863)</f>
        <v>31.931343160306334</v>
      </c>
      <c r="X864" s="178">
        <f>SUM($K863:X863)</f>
        <v>31.931343160306334</v>
      </c>
      <c r="Y864" s="178">
        <f>SUM($K863:Y863)</f>
        <v>31.931343160306334</v>
      </c>
      <c r="Z864" s="178">
        <f>SUM($K863:Z863)</f>
        <v>31.931343160306334</v>
      </c>
      <c r="AA864" s="178">
        <f>SUM($K863:AA863)</f>
        <v>31.931343160306334</v>
      </c>
      <c r="AB864" s="178">
        <f>SUM($K863:AB863)</f>
        <v>31.931343160306334</v>
      </c>
      <c r="AC864" s="178">
        <f>SUM($K863:AC863)</f>
        <v>31.931343160306334</v>
      </c>
      <c r="AD864" s="178">
        <f>SUM($K863:AD863)</f>
        <v>31.931343160306334</v>
      </c>
      <c r="AE864" s="178">
        <f>SUM($K863:AE863)</f>
        <v>31.931343160306334</v>
      </c>
      <c r="AF864" s="178">
        <f>SUM($K863:AF863)</f>
        <v>31.931343160306334</v>
      </c>
      <c r="AG864" s="178">
        <f>SUM($K863:AG863)</f>
        <v>31.931343160306334</v>
      </c>
      <c r="AH864" s="178">
        <f>SUM($K863:AH863)</f>
        <v>31.931343160306334</v>
      </c>
      <c r="AI864" s="178">
        <f>SUM($K863:AI863)</f>
        <v>31.931343160306334</v>
      </c>
    </row>
    <row r="866" spans="1:35" x14ac:dyDescent="0.35">
      <c r="D866" s="87" t="s">
        <v>780</v>
      </c>
    </row>
    <row r="867" spans="1:35" x14ac:dyDescent="0.35">
      <c r="E867" s="46" t="str">
        <f>E$850</f>
        <v>Pre-tax profit in nominal terms (incentive)</v>
      </c>
      <c r="F867" s="46" t="str">
        <f>F$850</f>
        <v>M$, nominal</v>
      </c>
      <c r="I867" s="178">
        <f>I$850</f>
        <v>529.42590841567687</v>
      </c>
      <c r="J867" s="178"/>
      <c r="K867" s="178">
        <f t="shared" ref="K867:AI867" si="320">K$850</f>
        <v>0</v>
      </c>
      <c r="L867" s="178">
        <f t="shared" si="320"/>
        <v>0</v>
      </c>
      <c r="M867" s="178">
        <f t="shared" si="320"/>
        <v>0</v>
      </c>
      <c r="N867" s="178">
        <f t="shared" si="320"/>
        <v>8.1510876020292802</v>
      </c>
      <c r="O867" s="178">
        <f t="shared" si="320"/>
        <v>9.8319846547555869</v>
      </c>
      <c r="P867" s="178">
        <f t="shared" si="320"/>
        <v>11.568627654550127</v>
      </c>
      <c r="Q867" s="178">
        <f t="shared" si="320"/>
        <v>13.362574080474548</v>
      </c>
      <c r="R867" s="178">
        <f t="shared" si="320"/>
        <v>15.215421412374113</v>
      </c>
      <c r="S867" s="178">
        <f t="shared" si="320"/>
        <v>17.128808107917489</v>
      </c>
      <c r="T867" s="178">
        <f t="shared" si="320"/>
        <v>19.10441460271764</v>
      </c>
      <c r="U867" s="178">
        <f t="shared" si="320"/>
        <v>19.897977894771998</v>
      </c>
      <c r="V867" s="178">
        <f t="shared" si="320"/>
        <v>20.707412452667427</v>
      </c>
      <c r="W867" s="178">
        <f t="shared" si="320"/>
        <v>42.106785701720788</v>
      </c>
      <c r="X867" s="178">
        <f t="shared" si="320"/>
        <v>42.948921415755201</v>
      </c>
      <c r="Y867" s="178">
        <f t="shared" si="320"/>
        <v>43.807899844070306</v>
      </c>
      <c r="Z867" s="178">
        <f t="shared" si="320"/>
        <v>44.684057840951702</v>
      </c>
      <c r="AA867" s="178">
        <f t="shared" si="320"/>
        <v>45.577738997770744</v>
      </c>
      <c r="AB867" s="178">
        <f t="shared" si="320"/>
        <v>46.489293777726161</v>
      </c>
      <c r="AC867" s="178">
        <f t="shared" si="320"/>
        <v>47.419079653280683</v>
      </c>
      <c r="AD867" s="178">
        <f t="shared" si="320"/>
        <v>50.433156136425481</v>
      </c>
      <c r="AE867" s="178">
        <f t="shared" si="320"/>
        <v>30.990666585717552</v>
      </c>
      <c r="AF867" s="178">
        <f t="shared" si="320"/>
        <v>0</v>
      </c>
      <c r="AG867" s="178">
        <f t="shared" si="320"/>
        <v>0</v>
      </c>
      <c r="AH867" s="178">
        <f t="shared" si="320"/>
        <v>0</v>
      </c>
      <c r="AI867" s="178">
        <f t="shared" si="320"/>
        <v>0</v>
      </c>
    </row>
    <row r="868" spans="1:35" s="218" customFormat="1" x14ac:dyDescent="0.35">
      <c r="A868" s="43"/>
      <c r="B868" s="43"/>
      <c r="C868" s="216"/>
      <c r="D868" s="217"/>
      <c r="E868" s="218" t="str">
        <f>E$881</f>
        <v>BEG tax loss carry forward balance in nominal terms (incentive)</v>
      </c>
      <c r="F868" s="218" t="str">
        <f>F$881</f>
        <v>M$, nominal</v>
      </c>
      <c r="G868" s="219"/>
      <c r="I868" s="213">
        <f>I$881</f>
        <v>0</v>
      </c>
      <c r="J868" s="213"/>
      <c r="K868" s="213">
        <f t="shared" ref="K868:AI868" si="321">K$881</f>
        <v>0</v>
      </c>
      <c r="L868" s="213">
        <f t="shared" si="321"/>
        <v>7.1549999999999994</v>
      </c>
      <c r="M868" s="213">
        <f t="shared" si="321"/>
        <v>14.453099999999999</v>
      </c>
      <c r="N868" s="213">
        <f t="shared" si="321"/>
        <v>31.931343160306334</v>
      </c>
      <c r="O868" s="213">
        <f t="shared" si="321"/>
        <v>23.780255558277055</v>
      </c>
      <c r="P868" s="213">
        <f t="shared" si="321"/>
        <v>13.948270903521468</v>
      </c>
      <c r="Q868" s="213">
        <f t="shared" si="321"/>
        <v>2.3796432489713411</v>
      </c>
      <c r="R868" s="213">
        <f t="shared" si="321"/>
        <v>0</v>
      </c>
      <c r="S868" s="213">
        <f t="shared" si="321"/>
        <v>0</v>
      </c>
      <c r="T868" s="213">
        <f t="shared" si="321"/>
        <v>0</v>
      </c>
      <c r="U868" s="213">
        <f t="shared" si="321"/>
        <v>0</v>
      </c>
      <c r="V868" s="213">
        <f t="shared" si="321"/>
        <v>0</v>
      </c>
      <c r="W868" s="213">
        <f t="shared" si="321"/>
        <v>0</v>
      </c>
      <c r="X868" s="213">
        <f t="shared" si="321"/>
        <v>0</v>
      </c>
      <c r="Y868" s="213">
        <f t="shared" si="321"/>
        <v>0</v>
      </c>
      <c r="Z868" s="213">
        <f t="shared" si="321"/>
        <v>0</v>
      </c>
      <c r="AA868" s="213">
        <f t="shared" si="321"/>
        <v>0</v>
      </c>
      <c r="AB868" s="213">
        <f t="shared" si="321"/>
        <v>0</v>
      </c>
      <c r="AC868" s="213">
        <f t="shared" si="321"/>
        <v>0</v>
      </c>
      <c r="AD868" s="213">
        <f t="shared" si="321"/>
        <v>0</v>
      </c>
      <c r="AE868" s="213">
        <f t="shared" si="321"/>
        <v>0</v>
      </c>
      <c r="AF868" s="213">
        <f t="shared" si="321"/>
        <v>0</v>
      </c>
      <c r="AG868" s="213">
        <f t="shared" si="321"/>
        <v>2.5846697051825707E-15</v>
      </c>
      <c r="AH868" s="213">
        <f t="shared" si="321"/>
        <v>5.2210328044687927E-15</v>
      </c>
      <c r="AI868" s="213">
        <f t="shared" si="321"/>
        <v>7.9101231657407391E-15</v>
      </c>
    </row>
    <row r="869" spans="1:35" x14ac:dyDescent="0.35">
      <c r="E869" s="46" t="s">
        <v>883</v>
      </c>
      <c r="F869" s="84" t="s">
        <v>641</v>
      </c>
      <c r="I869" s="178">
        <f>SUM(K869:AI869)</f>
        <v>31.931343160306334</v>
      </c>
      <c r="J869" s="178"/>
      <c r="K869" s="178">
        <f>MIN(K867,K868)</f>
        <v>0</v>
      </c>
      <c r="L869" s="178">
        <f t="shared" ref="L869:AI869" si="322">MIN(L867,L868)</f>
        <v>0</v>
      </c>
      <c r="M869" s="178">
        <f t="shared" si="322"/>
        <v>0</v>
      </c>
      <c r="N869" s="178">
        <f t="shared" si="322"/>
        <v>8.1510876020292802</v>
      </c>
      <c r="O869" s="178">
        <f t="shared" si="322"/>
        <v>9.8319846547555869</v>
      </c>
      <c r="P869" s="178">
        <f t="shared" si="322"/>
        <v>11.568627654550127</v>
      </c>
      <c r="Q869" s="178">
        <f t="shared" si="322"/>
        <v>2.3796432489713411</v>
      </c>
      <c r="R869" s="178">
        <f t="shared" si="322"/>
        <v>0</v>
      </c>
      <c r="S869" s="178">
        <f t="shared" si="322"/>
        <v>0</v>
      </c>
      <c r="T869" s="178">
        <f t="shared" si="322"/>
        <v>0</v>
      </c>
      <c r="U869" s="178">
        <f t="shared" si="322"/>
        <v>0</v>
      </c>
      <c r="V869" s="178">
        <f t="shared" si="322"/>
        <v>0</v>
      </c>
      <c r="W869" s="178">
        <f t="shared" si="322"/>
        <v>0</v>
      </c>
      <c r="X869" s="178">
        <f t="shared" si="322"/>
        <v>0</v>
      </c>
      <c r="Y869" s="178">
        <f t="shared" si="322"/>
        <v>0</v>
      </c>
      <c r="Z869" s="178">
        <f t="shared" si="322"/>
        <v>0</v>
      </c>
      <c r="AA869" s="178">
        <f t="shared" si="322"/>
        <v>0</v>
      </c>
      <c r="AB869" s="178">
        <f t="shared" si="322"/>
        <v>0</v>
      </c>
      <c r="AC869" s="178">
        <f t="shared" si="322"/>
        <v>0</v>
      </c>
      <c r="AD869" s="178">
        <f t="shared" si="322"/>
        <v>0</v>
      </c>
      <c r="AE869" s="178">
        <f t="shared" si="322"/>
        <v>0</v>
      </c>
      <c r="AF869" s="178">
        <f t="shared" si="322"/>
        <v>0</v>
      </c>
      <c r="AG869" s="178">
        <f t="shared" si="322"/>
        <v>0</v>
      </c>
      <c r="AH869" s="178">
        <f t="shared" si="322"/>
        <v>0</v>
      </c>
      <c r="AI869" s="178">
        <f t="shared" si="322"/>
        <v>0</v>
      </c>
    </row>
    <row r="871" spans="1:35" x14ac:dyDescent="0.35">
      <c r="D871" s="87" t="s">
        <v>781</v>
      </c>
    </row>
    <row r="872" spans="1:35" x14ac:dyDescent="0.35">
      <c r="E872" s="46" t="str">
        <f>E$869</f>
        <v>Utilised tax losses in nominal terms (incentive)</v>
      </c>
      <c r="F872" s="46" t="str">
        <f>F$869</f>
        <v>M$, nominal</v>
      </c>
      <c r="I872" s="178">
        <f>I$869</f>
        <v>31.931343160306334</v>
      </c>
      <c r="J872" s="178"/>
      <c r="K872" s="178">
        <f t="shared" ref="K872:AI872" si="323">K$869</f>
        <v>0</v>
      </c>
      <c r="L872" s="178">
        <f t="shared" si="323"/>
        <v>0</v>
      </c>
      <c r="M872" s="178">
        <f t="shared" si="323"/>
        <v>0</v>
      </c>
      <c r="N872" s="178">
        <f t="shared" si="323"/>
        <v>8.1510876020292802</v>
      </c>
      <c r="O872" s="178">
        <f t="shared" si="323"/>
        <v>9.8319846547555869</v>
      </c>
      <c r="P872" s="178">
        <f t="shared" si="323"/>
        <v>11.568627654550127</v>
      </c>
      <c r="Q872" s="178">
        <f t="shared" si="323"/>
        <v>2.3796432489713411</v>
      </c>
      <c r="R872" s="178">
        <f t="shared" si="323"/>
        <v>0</v>
      </c>
      <c r="S872" s="178">
        <f t="shared" si="323"/>
        <v>0</v>
      </c>
      <c r="T872" s="178">
        <f t="shared" si="323"/>
        <v>0</v>
      </c>
      <c r="U872" s="178">
        <f t="shared" si="323"/>
        <v>0</v>
      </c>
      <c r="V872" s="178">
        <f t="shared" si="323"/>
        <v>0</v>
      </c>
      <c r="W872" s="178">
        <f t="shared" si="323"/>
        <v>0</v>
      </c>
      <c r="X872" s="178">
        <f t="shared" si="323"/>
        <v>0</v>
      </c>
      <c r="Y872" s="178">
        <f t="shared" si="323"/>
        <v>0</v>
      </c>
      <c r="Z872" s="178">
        <f t="shared" si="323"/>
        <v>0</v>
      </c>
      <c r="AA872" s="178">
        <f t="shared" si="323"/>
        <v>0</v>
      </c>
      <c r="AB872" s="178">
        <f t="shared" si="323"/>
        <v>0</v>
      </c>
      <c r="AC872" s="178">
        <f t="shared" si="323"/>
        <v>0</v>
      </c>
      <c r="AD872" s="178">
        <f t="shared" si="323"/>
        <v>0</v>
      </c>
      <c r="AE872" s="178">
        <f t="shared" si="323"/>
        <v>0</v>
      </c>
      <c r="AF872" s="178">
        <f t="shared" si="323"/>
        <v>0</v>
      </c>
      <c r="AG872" s="178">
        <f t="shared" si="323"/>
        <v>0</v>
      </c>
      <c r="AH872" s="178">
        <f t="shared" si="323"/>
        <v>0</v>
      </c>
      <c r="AI872" s="178">
        <f t="shared" si="323"/>
        <v>0</v>
      </c>
    </row>
    <row r="873" spans="1:35" s="84" customFormat="1" x14ac:dyDescent="0.35">
      <c r="A873" s="4"/>
      <c r="B873" s="4"/>
      <c r="C873" s="80"/>
      <c r="D873" s="81"/>
      <c r="E873" s="84" t="s">
        <v>884</v>
      </c>
      <c r="F873" s="84" t="s">
        <v>641</v>
      </c>
      <c r="G873" s="147"/>
      <c r="H873" s="147"/>
      <c r="I873" s="178"/>
      <c r="J873" s="178"/>
      <c r="K873" s="178">
        <f>SUM($K872:K872)</f>
        <v>0</v>
      </c>
      <c r="L873" s="178">
        <f>SUM($K872:L872)</f>
        <v>0</v>
      </c>
      <c r="M873" s="178">
        <f>SUM($K872:M872)</f>
        <v>0</v>
      </c>
      <c r="N873" s="178">
        <f>SUM($K872:N872)</f>
        <v>8.1510876020292802</v>
      </c>
      <c r="O873" s="178">
        <f>SUM($K872:O872)</f>
        <v>17.983072256784865</v>
      </c>
      <c r="P873" s="178">
        <f>SUM($K872:P872)</f>
        <v>29.551699911334993</v>
      </c>
      <c r="Q873" s="178">
        <f>SUM($K872:Q872)</f>
        <v>31.931343160306334</v>
      </c>
      <c r="R873" s="178">
        <f>SUM($K872:R872)</f>
        <v>31.931343160306334</v>
      </c>
      <c r="S873" s="178">
        <f>SUM($K872:S872)</f>
        <v>31.931343160306334</v>
      </c>
      <c r="T873" s="178">
        <f>SUM($K872:T872)</f>
        <v>31.931343160306334</v>
      </c>
      <c r="U873" s="178">
        <f>SUM($K872:U872)</f>
        <v>31.931343160306334</v>
      </c>
      <c r="V873" s="178">
        <f>SUM($K872:V872)</f>
        <v>31.931343160306334</v>
      </c>
      <c r="W873" s="178">
        <f>SUM($K872:W872)</f>
        <v>31.931343160306334</v>
      </c>
      <c r="X873" s="178">
        <f>SUM($K872:X872)</f>
        <v>31.931343160306334</v>
      </c>
      <c r="Y873" s="178">
        <f>SUM($K872:Y872)</f>
        <v>31.931343160306334</v>
      </c>
      <c r="Z873" s="178">
        <f>SUM($K872:Z872)</f>
        <v>31.931343160306334</v>
      </c>
      <c r="AA873" s="178">
        <f>SUM($K872:AA872)</f>
        <v>31.931343160306334</v>
      </c>
      <c r="AB873" s="178">
        <f>SUM($K872:AB872)</f>
        <v>31.931343160306334</v>
      </c>
      <c r="AC873" s="178">
        <f>SUM($K872:AC872)</f>
        <v>31.931343160306334</v>
      </c>
      <c r="AD873" s="178">
        <f>SUM($K872:AD872)</f>
        <v>31.931343160306334</v>
      </c>
      <c r="AE873" s="178">
        <f>SUM($K872:AE872)</f>
        <v>31.931343160306334</v>
      </c>
      <c r="AF873" s="178">
        <f>SUM($K872:AF872)</f>
        <v>31.931343160306334</v>
      </c>
      <c r="AG873" s="178">
        <f>SUM($K872:AG872)</f>
        <v>31.931343160306334</v>
      </c>
      <c r="AH873" s="178">
        <f>SUM($K872:AH872)</f>
        <v>31.931343160306334</v>
      </c>
      <c r="AI873" s="178">
        <f>SUM($K872:AI872)</f>
        <v>31.931343160306334</v>
      </c>
    </row>
    <row r="875" spans="1:35" x14ac:dyDescent="0.35">
      <c r="D875" s="87" t="s">
        <v>782</v>
      </c>
    </row>
    <row r="876" spans="1:35" x14ac:dyDescent="0.35">
      <c r="E876" s="46" t="str">
        <f>E$864</f>
        <v>Cumulative tax loss due to expire in nominal terms (incentive)</v>
      </c>
      <c r="F876" s="46" t="str">
        <f>F$864</f>
        <v>M$, nominal</v>
      </c>
      <c r="K876" s="178">
        <f t="shared" ref="K876:AI876" si="324">K$864</f>
        <v>0</v>
      </c>
      <c r="L876" s="178">
        <f t="shared" si="324"/>
        <v>0</v>
      </c>
      <c r="M876" s="178">
        <f t="shared" si="324"/>
        <v>0</v>
      </c>
      <c r="N876" s="178">
        <f t="shared" si="324"/>
        <v>0</v>
      </c>
      <c r="O876" s="178">
        <f t="shared" si="324"/>
        <v>7.1549999999999994</v>
      </c>
      <c r="P876" s="178">
        <f t="shared" si="324"/>
        <v>14.453099999999999</v>
      </c>
      <c r="Q876" s="178">
        <f t="shared" si="324"/>
        <v>31.931343160306334</v>
      </c>
      <c r="R876" s="178">
        <f t="shared" si="324"/>
        <v>31.931343160306334</v>
      </c>
      <c r="S876" s="178">
        <f t="shared" si="324"/>
        <v>31.931343160306334</v>
      </c>
      <c r="T876" s="178">
        <f t="shared" si="324"/>
        <v>31.931343160306334</v>
      </c>
      <c r="U876" s="178">
        <f t="shared" si="324"/>
        <v>31.931343160306334</v>
      </c>
      <c r="V876" s="178">
        <f t="shared" si="324"/>
        <v>31.931343160306334</v>
      </c>
      <c r="W876" s="178">
        <f t="shared" si="324"/>
        <v>31.931343160306334</v>
      </c>
      <c r="X876" s="178">
        <f t="shared" si="324"/>
        <v>31.931343160306334</v>
      </c>
      <c r="Y876" s="178">
        <f t="shared" si="324"/>
        <v>31.931343160306334</v>
      </c>
      <c r="Z876" s="178">
        <f t="shared" si="324"/>
        <v>31.931343160306334</v>
      </c>
      <c r="AA876" s="178">
        <f t="shared" si="324"/>
        <v>31.931343160306334</v>
      </c>
      <c r="AB876" s="178">
        <f t="shared" si="324"/>
        <v>31.931343160306334</v>
      </c>
      <c r="AC876" s="178">
        <f t="shared" si="324"/>
        <v>31.931343160306334</v>
      </c>
      <c r="AD876" s="178">
        <f t="shared" si="324"/>
        <v>31.931343160306334</v>
      </c>
      <c r="AE876" s="178">
        <f t="shared" si="324"/>
        <v>31.931343160306334</v>
      </c>
      <c r="AF876" s="178">
        <f t="shared" si="324"/>
        <v>31.931343160306334</v>
      </c>
      <c r="AG876" s="178">
        <f t="shared" si="324"/>
        <v>31.931343160306334</v>
      </c>
      <c r="AH876" s="178">
        <f t="shared" si="324"/>
        <v>31.931343160306334</v>
      </c>
      <c r="AI876" s="178">
        <f t="shared" si="324"/>
        <v>31.931343160306334</v>
      </c>
    </row>
    <row r="877" spans="1:35" x14ac:dyDescent="0.35">
      <c r="E877" s="46" t="str">
        <f>E$873</f>
        <v>Cumulative utilized tax losses in nominal terms (incentive)</v>
      </c>
      <c r="F877" s="46" t="str">
        <f>F$873</f>
        <v>M$, nominal</v>
      </c>
      <c r="K877" s="178">
        <f t="shared" ref="K877:AI877" si="325">K$873</f>
        <v>0</v>
      </c>
      <c r="L877" s="178">
        <f t="shared" si="325"/>
        <v>0</v>
      </c>
      <c r="M877" s="178">
        <f t="shared" si="325"/>
        <v>0</v>
      </c>
      <c r="N877" s="178">
        <f t="shared" si="325"/>
        <v>8.1510876020292802</v>
      </c>
      <c r="O877" s="178">
        <f t="shared" si="325"/>
        <v>17.983072256784865</v>
      </c>
      <c r="P877" s="178">
        <f t="shared" si="325"/>
        <v>29.551699911334993</v>
      </c>
      <c r="Q877" s="178">
        <f t="shared" si="325"/>
        <v>31.931343160306334</v>
      </c>
      <c r="R877" s="178">
        <f t="shared" si="325"/>
        <v>31.931343160306334</v>
      </c>
      <c r="S877" s="178">
        <f t="shared" si="325"/>
        <v>31.931343160306334</v>
      </c>
      <c r="T877" s="178">
        <f t="shared" si="325"/>
        <v>31.931343160306334</v>
      </c>
      <c r="U877" s="178">
        <f t="shared" si="325"/>
        <v>31.931343160306334</v>
      </c>
      <c r="V877" s="178">
        <f t="shared" si="325"/>
        <v>31.931343160306334</v>
      </c>
      <c r="W877" s="178">
        <f t="shared" si="325"/>
        <v>31.931343160306334</v>
      </c>
      <c r="X877" s="178">
        <f t="shared" si="325"/>
        <v>31.931343160306334</v>
      </c>
      <c r="Y877" s="178">
        <f t="shared" si="325"/>
        <v>31.931343160306334</v>
      </c>
      <c r="Z877" s="178">
        <f t="shared" si="325"/>
        <v>31.931343160306334</v>
      </c>
      <c r="AA877" s="178">
        <f t="shared" si="325"/>
        <v>31.931343160306334</v>
      </c>
      <c r="AB877" s="178">
        <f t="shared" si="325"/>
        <v>31.931343160306334</v>
      </c>
      <c r="AC877" s="178">
        <f t="shared" si="325"/>
        <v>31.931343160306334</v>
      </c>
      <c r="AD877" s="178">
        <f t="shared" si="325"/>
        <v>31.931343160306334</v>
      </c>
      <c r="AE877" s="178">
        <f t="shared" si="325"/>
        <v>31.931343160306334</v>
      </c>
      <c r="AF877" s="178">
        <f t="shared" si="325"/>
        <v>31.931343160306334</v>
      </c>
      <c r="AG877" s="178">
        <f t="shared" si="325"/>
        <v>31.931343160306334</v>
      </c>
      <c r="AH877" s="178">
        <f t="shared" si="325"/>
        <v>31.931343160306334</v>
      </c>
      <c r="AI877" s="178">
        <f t="shared" si="325"/>
        <v>31.931343160306334</v>
      </c>
    </row>
    <row r="878" spans="1:35" x14ac:dyDescent="0.35">
      <c r="E878" s="46" t="s">
        <v>885</v>
      </c>
      <c r="F878" s="84" t="s">
        <v>641</v>
      </c>
      <c r="I878" s="178">
        <f>SUM(K878:AI878)</f>
        <v>0</v>
      </c>
      <c r="K878" s="178">
        <f>MAX(0,K876-K877-SUM($J878:J878))</f>
        <v>0</v>
      </c>
      <c r="L878" s="178">
        <f>MAX(0,L876-L877-SUM($J878:K878))</f>
        <v>0</v>
      </c>
      <c r="M878" s="178">
        <f>MAX(0,M876-M877-SUM($J878:L878))</f>
        <v>0</v>
      </c>
      <c r="N878" s="178">
        <f>MAX(0,N876-N877-SUM($J878:M878))</f>
        <v>0</v>
      </c>
      <c r="O878" s="178">
        <f>MAX(0,O876-O877-SUM($J878:N878))</f>
        <v>0</v>
      </c>
      <c r="P878" s="178">
        <f>MAX(0,P876-P877-SUM($J878:O878))</f>
        <v>0</v>
      </c>
      <c r="Q878" s="178">
        <f>MAX(0,Q876-Q877-SUM($J878:P878))</f>
        <v>0</v>
      </c>
      <c r="R878" s="178">
        <f>MAX(0,R876-R877-SUM($J878:Q878))</f>
        <v>0</v>
      </c>
      <c r="S878" s="178">
        <f>MAX(0,S876-S877-SUM($J878:R878))</f>
        <v>0</v>
      </c>
      <c r="T878" s="178">
        <f>MAX(0,T876-T877-SUM($J878:S878))</f>
        <v>0</v>
      </c>
      <c r="U878" s="178">
        <f>MAX(0,U876-U877-SUM($J878:T878))</f>
        <v>0</v>
      </c>
      <c r="V878" s="178">
        <f>MAX(0,V876-V877-SUM($J878:U878))</f>
        <v>0</v>
      </c>
      <c r="W878" s="178">
        <f>MAX(0,W876-W877-SUM($J878:V878))</f>
        <v>0</v>
      </c>
      <c r="X878" s="178">
        <f>MAX(0,X876-X877-SUM($J878:W878))</f>
        <v>0</v>
      </c>
      <c r="Y878" s="178">
        <f>MAX(0,Y876-Y877-SUM($J878:X878))</f>
        <v>0</v>
      </c>
      <c r="Z878" s="178">
        <f>MAX(0,Z876-Z877-SUM($J878:Y878))</f>
        <v>0</v>
      </c>
      <c r="AA878" s="178">
        <f>MAX(0,AA876-AA877-SUM($J878:Z878))</f>
        <v>0</v>
      </c>
      <c r="AB878" s="178">
        <f>MAX(0,AB876-AB877-SUM($J878:AA878))</f>
        <v>0</v>
      </c>
      <c r="AC878" s="178">
        <f>MAX(0,AC876-AC877-SUM($J878:AB878))</f>
        <v>0</v>
      </c>
      <c r="AD878" s="178">
        <f>MAX(0,AD876-AD877-SUM($J878:AC878))</f>
        <v>0</v>
      </c>
      <c r="AE878" s="178">
        <f>MAX(0,AE876-AE877-SUM($J878:AD878))</f>
        <v>0</v>
      </c>
      <c r="AF878" s="178">
        <f>MAX(0,AF876-AF877-SUM($J878:AE878))</f>
        <v>0</v>
      </c>
      <c r="AG878" s="178">
        <f>MAX(0,AG876-AG877-SUM($J878:AF878))</f>
        <v>0</v>
      </c>
      <c r="AH878" s="178">
        <f>MAX(0,AH876-AH877-SUM($J878:AG878))</f>
        <v>0</v>
      </c>
      <c r="AI878" s="178">
        <f>MAX(0,AI876-AI877-SUM($J878:AH878))</f>
        <v>0</v>
      </c>
    </row>
    <row r="880" spans="1:35" x14ac:dyDescent="0.35">
      <c r="D880" s="87" t="s">
        <v>783</v>
      </c>
    </row>
    <row r="881" spans="1:35" s="84" customFormat="1" x14ac:dyDescent="0.35">
      <c r="A881" s="4"/>
      <c r="B881" s="4"/>
      <c r="C881" s="80"/>
      <c r="D881" s="81"/>
      <c r="E881" s="84" t="s">
        <v>886</v>
      </c>
      <c r="F881" s="84" t="s">
        <v>641</v>
      </c>
      <c r="G881" s="147"/>
      <c r="H881" s="147"/>
      <c r="I881" s="178"/>
      <c r="J881" s="178"/>
      <c r="K881" s="178">
        <f>J885</f>
        <v>0</v>
      </c>
      <c r="L881" s="178">
        <f t="shared" ref="L881:AI881" si="326">K885</f>
        <v>7.1549999999999994</v>
      </c>
      <c r="M881" s="178">
        <f t="shared" si="326"/>
        <v>14.453099999999999</v>
      </c>
      <c r="N881" s="178">
        <f t="shared" si="326"/>
        <v>31.931343160306334</v>
      </c>
      <c r="O881" s="178">
        <f t="shared" si="326"/>
        <v>23.780255558277055</v>
      </c>
      <c r="P881" s="178">
        <f t="shared" si="326"/>
        <v>13.948270903521468</v>
      </c>
      <c r="Q881" s="178">
        <f t="shared" si="326"/>
        <v>2.3796432489713411</v>
      </c>
      <c r="R881" s="178">
        <f t="shared" si="326"/>
        <v>0</v>
      </c>
      <c r="S881" s="178">
        <f t="shared" si="326"/>
        <v>0</v>
      </c>
      <c r="T881" s="178">
        <f t="shared" si="326"/>
        <v>0</v>
      </c>
      <c r="U881" s="178">
        <f t="shared" si="326"/>
        <v>0</v>
      </c>
      <c r="V881" s="178">
        <f t="shared" si="326"/>
        <v>0</v>
      </c>
      <c r="W881" s="178">
        <f t="shared" si="326"/>
        <v>0</v>
      </c>
      <c r="X881" s="178">
        <f t="shared" si="326"/>
        <v>0</v>
      </c>
      <c r="Y881" s="178">
        <f t="shared" si="326"/>
        <v>0</v>
      </c>
      <c r="Z881" s="178">
        <f t="shared" si="326"/>
        <v>0</v>
      </c>
      <c r="AA881" s="178">
        <f t="shared" si="326"/>
        <v>0</v>
      </c>
      <c r="AB881" s="178">
        <f t="shared" si="326"/>
        <v>0</v>
      </c>
      <c r="AC881" s="178">
        <f t="shared" si="326"/>
        <v>0</v>
      </c>
      <c r="AD881" s="178">
        <f t="shared" si="326"/>
        <v>0</v>
      </c>
      <c r="AE881" s="178">
        <f t="shared" si="326"/>
        <v>0</v>
      </c>
      <c r="AF881" s="178">
        <f t="shared" si="326"/>
        <v>0</v>
      </c>
      <c r="AG881" s="178">
        <f t="shared" si="326"/>
        <v>2.5846697051825707E-15</v>
      </c>
      <c r="AH881" s="178">
        <f t="shared" si="326"/>
        <v>5.2210328044687927E-15</v>
      </c>
      <c r="AI881" s="178">
        <f t="shared" si="326"/>
        <v>7.9101231657407391E-15</v>
      </c>
    </row>
    <row r="882" spans="1:35" s="84" customFormat="1" x14ac:dyDescent="0.35">
      <c r="A882" s="4"/>
      <c r="B882" s="4"/>
      <c r="C882" s="80"/>
      <c r="D882" s="82" t="s">
        <v>45</v>
      </c>
      <c r="E882" s="84" t="str">
        <f>E$854</f>
        <v>Pre-tax loss in nominal terms (incentive)</v>
      </c>
      <c r="F882" s="84" t="str">
        <f>F$854</f>
        <v>M$, nominal</v>
      </c>
      <c r="G882" s="147"/>
      <c r="H882" s="147"/>
      <c r="I882" s="178">
        <f>I$854</f>
        <v>31.931343160306348</v>
      </c>
      <c r="J882" s="178"/>
      <c r="K882" s="178">
        <f t="shared" ref="K882:AI882" si="327">K$854</f>
        <v>7.1549999999999994</v>
      </c>
      <c r="L882" s="178">
        <f t="shared" si="327"/>
        <v>7.2980999999999998</v>
      </c>
      <c r="M882" s="178">
        <f t="shared" si="327"/>
        <v>17.478243160306334</v>
      </c>
      <c r="N882" s="178">
        <f t="shared" si="327"/>
        <v>0</v>
      </c>
      <c r="O882" s="178">
        <f t="shared" si="327"/>
        <v>0</v>
      </c>
      <c r="P882" s="178">
        <f t="shared" si="327"/>
        <v>0</v>
      </c>
      <c r="Q882" s="178">
        <f t="shared" si="327"/>
        <v>0</v>
      </c>
      <c r="R882" s="178">
        <f t="shared" si="327"/>
        <v>0</v>
      </c>
      <c r="S882" s="178">
        <f t="shared" si="327"/>
        <v>0</v>
      </c>
      <c r="T882" s="178">
        <f t="shared" si="327"/>
        <v>0</v>
      </c>
      <c r="U882" s="178">
        <f t="shared" si="327"/>
        <v>0</v>
      </c>
      <c r="V882" s="178">
        <f t="shared" si="327"/>
        <v>0</v>
      </c>
      <c r="W882" s="178">
        <f t="shared" si="327"/>
        <v>0</v>
      </c>
      <c r="X882" s="178">
        <f t="shared" si="327"/>
        <v>0</v>
      </c>
      <c r="Y882" s="178">
        <f t="shared" si="327"/>
        <v>0</v>
      </c>
      <c r="Z882" s="178">
        <f t="shared" si="327"/>
        <v>0</v>
      </c>
      <c r="AA882" s="178">
        <f t="shared" si="327"/>
        <v>0</v>
      </c>
      <c r="AB882" s="178">
        <f t="shared" si="327"/>
        <v>0</v>
      </c>
      <c r="AC882" s="178">
        <f t="shared" si="327"/>
        <v>0</v>
      </c>
      <c r="AD882" s="178">
        <f t="shared" si="327"/>
        <v>0</v>
      </c>
      <c r="AE882" s="178">
        <f t="shared" si="327"/>
        <v>0</v>
      </c>
      <c r="AF882" s="178">
        <f t="shared" si="327"/>
        <v>2.5846697051825707E-15</v>
      </c>
      <c r="AG882" s="178">
        <f t="shared" si="327"/>
        <v>2.636363099286222E-15</v>
      </c>
      <c r="AH882" s="178">
        <f t="shared" si="327"/>
        <v>2.6890903612719459E-15</v>
      </c>
      <c r="AI882" s="178">
        <f t="shared" si="327"/>
        <v>2.7428721684973852E-15</v>
      </c>
    </row>
    <row r="883" spans="1:35" s="84" customFormat="1" x14ac:dyDescent="0.35">
      <c r="A883" s="4"/>
      <c r="B883" s="4"/>
      <c r="C883" s="80"/>
      <c r="D883" s="82" t="s">
        <v>41</v>
      </c>
      <c r="E883" s="84" t="str">
        <f>E$869</f>
        <v>Utilised tax losses in nominal terms (incentive)</v>
      </c>
      <c r="F883" s="84" t="str">
        <f>F$869</f>
        <v>M$, nominal</v>
      </c>
      <c r="G883" s="147"/>
      <c r="H883" s="147"/>
      <c r="I883" s="178">
        <f>I$869</f>
        <v>31.931343160306334</v>
      </c>
      <c r="J883" s="178"/>
      <c r="K883" s="178">
        <f t="shared" ref="K883:AI883" si="328">K$869</f>
        <v>0</v>
      </c>
      <c r="L883" s="178">
        <f t="shared" si="328"/>
        <v>0</v>
      </c>
      <c r="M883" s="178">
        <f t="shared" si="328"/>
        <v>0</v>
      </c>
      <c r="N883" s="178">
        <f t="shared" si="328"/>
        <v>8.1510876020292802</v>
      </c>
      <c r="O883" s="178">
        <f t="shared" si="328"/>
        <v>9.8319846547555869</v>
      </c>
      <c r="P883" s="178">
        <f t="shared" si="328"/>
        <v>11.568627654550127</v>
      </c>
      <c r="Q883" s="178">
        <f t="shared" si="328"/>
        <v>2.3796432489713411</v>
      </c>
      <c r="R883" s="178">
        <f t="shared" si="328"/>
        <v>0</v>
      </c>
      <c r="S883" s="178">
        <f t="shared" si="328"/>
        <v>0</v>
      </c>
      <c r="T883" s="178">
        <f t="shared" si="328"/>
        <v>0</v>
      </c>
      <c r="U883" s="178">
        <f t="shared" si="328"/>
        <v>0</v>
      </c>
      <c r="V883" s="178">
        <f t="shared" si="328"/>
        <v>0</v>
      </c>
      <c r="W883" s="178">
        <f t="shared" si="328"/>
        <v>0</v>
      </c>
      <c r="X883" s="178">
        <f t="shared" si="328"/>
        <v>0</v>
      </c>
      <c r="Y883" s="178">
        <f t="shared" si="328"/>
        <v>0</v>
      </c>
      <c r="Z883" s="178">
        <f t="shared" si="328"/>
        <v>0</v>
      </c>
      <c r="AA883" s="178">
        <f t="shared" si="328"/>
        <v>0</v>
      </c>
      <c r="AB883" s="178">
        <f t="shared" si="328"/>
        <v>0</v>
      </c>
      <c r="AC883" s="178">
        <f t="shared" si="328"/>
        <v>0</v>
      </c>
      <c r="AD883" s="178">
        <f t="shared" si="328"/>
        <v>0</v>
      </c>
      <c r="AE883" s="178">
        <f t="shared" si="328"/>
        <v>0</v>
      </c>
      <c r="AF883" s="178">
        <f t="shared" si="328"/>
        <v>0</v>
      </c>
      <c r="AG883" s="178">
        <f t="shared" si="328"/>
        <v>0</v>
      </c>
      <c r="AH883" s="178">
        <f t="shared" si="328"/>
        <v>0</v>
      </c>
      <c r="AI883" s="178">
        <f t="shared" si="328"/>
        <v>0</v>
      </c>
    </row>
    <row r="884" spans="1:35" s="84" customFormat="1" x14ac:dyDescent="0.35">
      <c r="A884" s="4"/>
      <c r="B884" s="4"/>
      <c r="C884" s="80"/>
      <c r="D884" s="82" t="s">
        <v>41</v>
      </c>
      <c r="E884" s="84" t="str">
        <f>E$878</f>
        <v>Tax loss expired in nominal terms (incentive)</v>
      </c>
      <c r="F884" s="84" t="str">
        <f>F$878</f>
        <v>M$, nominal</v>
      </c>
      <c r="G884" s="147"/>
      <c r="H884" s="147"/>
      <c r="I884" s="178">
        <f>I$878</f>
        <v>0</v>
      </c>
      <c r="J884" s="178"/>
      <c r="K884" s="178">
        <f t="shared" ref="K884:AI884" si="329">K$878</f>
        <v>0</v>
      </c>
      <c r="L884" s="178">
        <f t="shared" si="329"/>
        <v>0</v>
      </c>
      <c r="M884" s="178">
        <f t="shared" si="329"/>
        <v>0</v>
      </c>
      <c r="N884" s="178">
        <f t="shared" si="329"/>
        <v>0</v>
      </c>
      <c r="O884" s="178">
        <f t="shared" si="329"/>
        <v>0</v>
      </c>
      <c r="P884" s="178">
        <f t="shared" si="329"/>
        <v>0</v>
      </c>
      <c r="Q884" s="178">
        <f t="shared" si="329"/>
        <v>0</v>
      </c>
      <c r="R884" s="178">
        <f t="shared" si="329"/>
        <v>0</v>
      </c>
      <c r="S884" s="178">
        <f t="shared" si="329"/>
        <v>0</v>
      </c>
      <c r="T884" s="178">
        <f t="shared" si="329"/>
        <v>0</v>
      </c>
      <c r="U884" s="178">
        <f t="shared" si="329"/>
        <v>0</v>
      </c>
      <c r="V884" s="178">
        <f t="shared" si="329"/>
        <v>0</v>
      </c>
      <c r="W884" s="178">
        <f t="shared" si="329"/>
        <v>0</v>
      </c>
      <c r="X884" s="178">
        <f t="shared" si="329"/>
        <v>0</v>
      </c>
      <c r="Y884" s="178">
        <f t="shared" si="329"/>
        <v>0</v>
      </c>
      <c r="Z884" s="178">
        <f t="shared" si="329"/>
        <v>0</v>
      </c>
      <c r="AA884" s="178">
        <f t="shared" si="329"/>
        <v>0</v>
      </c>
      <c r="AB884" s="178">
        <f t="shared" si="329"/>
        <v>0</v>
      </c>
      <c r="AC884" s="178">
        <f t="shared" si="329"/>
        <v>0</v>
      </c>
      <c r="AD884" s="178">
        <f t="shared" si="329"/>
        <v>0</v>
      </c>
      <c r="AE884" s="178">
        <f t="shared" si="329"/>
        <v>0</v>
      </c>
      <c r="AF884" s="178">
        <f t="shared" si="329"/>
        <v>0</v>
      </c>
      <c r="AG884" s="178">
        <f t="shared" si="329"/>
        <v>0</v>
      </c>
      <c r="AH884" s="178">
        <f t="shared" si="329"/>
        <v>0</v>
      </c>
      <c r="AI884" s="178">
        <f t="shared" si="329"/>
        <v>0</v>
      </c>
    </row>
    <row r="885" spans="1:35" s="84" customFormat="1" x14ac:dyDescent="0.35">
      <c r="A885" s="4"/>
      <c r="B885" s="4"/>
      <c r="C885" s="80"/>
      <c r="D885" s="81"/>
      <c r="E885" s="84" t="s">
        <v>887</v>
      </c>
      <c r="F885" s="84" t="s">
        <v>641</v>
      </c>
      <c r="G885" s="147"/>
      <c r="H885" s="147"/>
      <c r="I885" s="178"/>
      <c r="J885" s="178"/>
      <c r="K885" s="178">
        <f t="shared" ref="K885:AI885" si="330">K881+K882-K883-K884</f>
        <v>7.1549999999999994</v>
      </c>
      <c r="L885" s="178">
        <f t="shared" si="330"/>
        <v>14.453099999999999</v>
      </c>
      <c r="M885" s="178">
        <f t="shared" si="330"/>
        <v>31.931343160306334</v>
      </c>
      <c r="N885" s="178">
        <f t="shared" si="330"/>
        <v>23.780255558277055</v>
      </c>
      <c r="O885" s="178">
        <f t="shared" si="330"/>
        <v>13.948270903521468</v>
      </c>
      <c r="P885" s="178">
        <f t="shared" si="330"/>
        <v>2.3796432489713411</v>
      </c>
      <c r="Q885" s="178">
        <f t="shared" si="330"/>
        <v>0</v>
      </c>
      <c r="R885" s="178">
        <f t="shared" si="330"/>
        <v>0</v>
      </c>
      <c r="S885" s="178">
        <f t="shared" si="330"/>
        <v>0</v>
      </c>
      <c r="T885" s="178">
        <f t="shared" si="330"/>
        <v>0</v>
      </c>
      <c r="U885" s="178">
        <f t="shared" si="330"/>
        <v>0</v>
      </c>
      <c r="V885" s="178">
        <f t="shared" si="330"/>
        <v>0</v>
      </c>
      <c r="W885" s="178">
        <f t="shared" si="330"/>
        <v>0</v>
      </c>
      <c r="X885" s="178">
        <f t="shared" si="330"/>
        <v>0</v>
      </c>
      <c r="Y885" s="178">
        <f t="shared" si="330"/>
        <v>0</v>
      </c>
      <c r="Z885" s="178">
        <f t="shared" si="330"/>
        <v>0</v>
      </c>
      <c r="AA885" s="178">
        <f t="shared" si="330"/>
        <v>0</v>
      </c>
      <c r="AB885" s="178">
        <f t="shared" si="330"/>
        <v>0</v>
      </c>
      <c r="AC885" s="178">
        <f t="shared" si="330"/>
        <v>0</v>
      </c>
      <c r="AD885" s="178">
        <f t="shared" si="330"/>
        <v>0</v>
      </c>
      <c r="AE885" s="178">
        <f t="shared" si="330"/>
        <v>0</v>
      </c>
      <c r="AF885" s="178">
        <f t="shared" si="330"/>
        <v>2.5846697051825707E-15</v>
      </c>
      <c r="AG885" s="178">
        <f t="shared" si="330"/>
        <v>5.2210328044687927E-15</v>
      </c>
      <c r="AH885" s="178">
        <f t="shared" si="330"/>
        <v>7.9101231657407391E-15</v>
      </c>
      <c r="AI885" s="178">
        <f t="shared" si="330"/>
        <v>1.0652995334238125E-14</v>
      </c>
    </row>
    <row r="886" spans="1:35" s="84" customFormat="1" x14ac:dyDescent="0.35">
      <c r="A886" s="4"/>
      <c r="B886" s="4"/>
      <c r="C886" s="80"/>
      <c r="D886" s="81"/>
      <c r="G886" s="147"/>
      <c r="H886" s="147"/>
      <c r="I886" s="178"/>
      <c r="J886" s="178"/>
      <c r="K886" s="178"/>
      <c r="L886" s="178"/>
      <c r="M886" s="178"/>
      <c r="N886" s="178"/>
      <c r="O886" s="178"/>
      <c r="P886" s="178"/>
      <c r="Q886" s="178"/>
      <c r="R886" s="178"/>
      <c r="S886" s="178"/>
      <c r="T886" s="178"/>
      <c r="U886" s="178"/>
      <c r="V886" s="178"/>
      <c r="W886" s="178"/>
      <c r="X886" s="178"/>
      <c r="Y886" s="178"/>
      <c r="Z886" s="178"/>
      <c r="AA886" s="178"/>
      <c r="AB886" s="178"/>
      <c r="AC886" s="178"/>
      <c r="AD886" s="178"/>
      <c r="AE886" s="178"/>
      <c r="AF886" s="178"/>
      <c r="AG886" s="178"/>
      <c r="AH886" s="178"/>
      <c r="AI886" s="178"/>
    </row>
    <row r="887" spans="1:35" s="84" customFormat="1" x14ac:dyDescent="0.35">
      <c r="A887" s="4"/>
      <c r="B887" s="4"/>
      <c r="C887" s="80" t="s">
        <v>355</v>
      </c>
      <c r="D887" s="81"/>
      <c r="G887" s="147"/>
      <c r="H887" s="147"/>
      <c r="I887" s="178"/>
      <c r="J887" s="178"/>
      <c r="K887" s="178"/>
      <c r="L887" s="178"/>
      <c r="M887" s="178"/>
      <c r="N887" s="178"/>
      <c r="O887" s="178"/>
      <c r="P887" s="178"/>
      <c r="Q887" s="178"/>
      <c r="R887" s="178"/>
      <c r="S887" s="178"/>
      <c r="T887" s="178"/>
      <c r="U887" s="178"/>
      <c r="V887" s="178"/>
      <c r="W887" s="178"/>
      <c r="X887" s="178"/>
      <c r="Y887" s="178"/>
      <c r="Z887" s="178"/>
      <c r="AA887" s="178"/>
      <c r="AB887" s="178"/>
      <c r="AC887" s="178"/>
      <c r="AD887" s="178"/>
      <c r="AE887" s="178"/>
      <c r="AF887" s="178"/>
      <c r="AG887" s="178"/>
      <c r="AH887" s="178"/>
      <c r="AI887" s="178"/>
    </row>
    <row r="888" spans="1:35" s="84" customFormat="1" x14ac:dyDescent="0.35">
      <c r="A888" s="4"/>
      <c r="B888" s="4"/>
      <c r="C888" s="80"/>
      <c r="D888" s="81"/>
      <c r="G888" s="147"/>
      <c r="H888" s="147"/>
      <c r="I888" s="178"/>
      <c r="J888" s="178"/>
      <c r="K888" s="178"/>
      <c r="L888" s="178"/>
      <c r="M888" s="178"/>
      <c r="N888" s="178"/>
      <c r="O888" s="178"/>
      <c r="P888" s="178"/>
      <c r="Q888" s="178"/>
      <c r="R888" s="178"/>
      <c r="S888" s="178"/>
      <c r="T888" s="178"/>
      <c r="U888" s="178"/>
      <c r="V888" s="178"/>
      <c r="W888" s="178"/>
      <c r="X888" s="178"/>
      <c r="Y888" s="178"/>
      <c r="Z888" s="178"/>
      <c r="AA888" s="178"/>
      <c r="AB888" s="178"/>
      <c r="AC888" s="178"/>
      <c r="AD888" s="178"/>
      <c r="AE888" s="178"/>
      <c r="AF888" s="178"/>
      <c r="AG888" s="178"/>
      <c r="AH888" s="178"/>
      <c r="AI888" s="178"/>
    </row>
    <row r="889" spans="1:35" s="84" customFormat="1" x14ac:dyDescent="0.35">
      <c r="A889" s="4"/>
      <c r="B889" s="4"/>
      <c r="C889" s="80"/>
      <c r="D889" s="81" t="s">
        <v>734</v>
      </c>
      <c r="G889" s="147"/>
      <c r="H889" s="147"/>
      <c r="I889" s="178"/>
      <c r="J889" s="178"/>
      <c r="K889" s="178"/>
      <c r="L889" s="178"/>
      <c r="M889" s="178"/>
      <c r="N889" s="178"/>
      <c r="O889" s="178"/>
      <c r="P889" s="178"/>
      <c r="Q889" s="178"/>
      <c r="R889" s="178"/>
      <c r="S889" s="178"/>
      <c r="T889" s="178"/>
      <c r="U889" s="178"/>
      <c r="V889" s="178"/>
      <c r="W889" s="178"/>
      <c r="X889" s="178"/>
      <c r="Y889" s="178"/>
      <c r="Z889" s="178"/>
      <c r="AA889" s="178"/>
      <c r="AB889" s="178"/>
      <c r="AC889" s="178"/>
      <c r="AD889" s="178"/>
      <c r="AE889" s="178"/>
      <c r="AF889" s="178"/>
      <c r="AG889" s="178"/>
      <c r="AH889" s="178"/>
      <c r="AI889" s="178"/>
    </row>
    <row r="890" spans="1:35" s="84" customFormat="1" x14ac:dyDescent="0.35">
      <c r="A890" s="4"/>
      <c r="B890" s="4"/>
      <c r="C890" s="80"/>
      <c r="D890" s="81"/>
      <c r="E890" s="84" t="str">
        <f>E$850</f>
        <v>Pre-tax profit in nominal terms (incentive)</v>
      </c>
      <c r="F890" s="84" t="str">
        <f>F$850</f>
        <v>M$, nominal</v>
      </c>
      <c r="G890" s="147"/>
      <c r="H890" s="147"/>
      <c r="I890" s="178">
        <f>I$850</f>
        <v>529.42590841567687</v>
      </c>
      <c r="J890" s="178"/>
      <c r="K890" s="178">
        <f t="shared" ref="K890:AI890" si="331">K$850</f>
        <v>0</v>
      </c>
      <c r="L890" s="178">
        <f t="shared" si="331"/>
        <v>0</v>
      </c>
      <c r="M890" s="178">
        <f t="shared" si="331"/>
        <v>0</v>
      </c>
      <c r="N890" s="178">
        <f t="shared" si="331"/>
        <v>8.1510876020292802</v>
      </c>
      <c r="O890" s="178">
        <f t="shared" si="331"/>
        <v>9.8319846547555869</v>
      </c>
      <c r="P890" s="178">
        <f t="shared" si="331"/>
        <v>11.568627654550127</v>
      </c>
      <c r="Q890" s="178">
        <f t="shared" si="331"/>
        <v>13.362574080474548</v>
      </c>
      <c r="R890" s="178">
        <f t="shared" si="331"/>
        <v>15.215421412374113</v>
      </c>
      <c r="S890" s="178">
        <f t="shared" si="331"/>
        <v>17.128808107917489</v>
      </c>
      <c r="T890" s="178">
        <f t="shared" si="331"/>
        <v>19.10441460271764</v>
      </c>
      <c r="U890" s="178">
        <f t="shared" si="331"/>
        <v>19.897977894771998</v>
      </c>
      <c r="V890" s="178">
        <f t="shared" si="331"/>
        <v>20.707412452667427</v>
      </c>
      <c r="W890" s="178">
        <f t="shared" si="331"/>
        <v>42.106785701720788</v>
      </c>
      <c r="X890" s="178">
        <f t="shared" si="331"/>
        <v>42.948921415755201</v>
      </c>
      <c r="Y890" s="178">
        <f t="shared" si="331"/>
        <v>43.807899844070306</v>
      </c>
      <c r="Z890" s="178">
        <f t="shared" si="331"/>
        <v>44.684057840951702</v>
      </c>
      <c r="AA890" s="178">
        <f t="shared" si="331"/>
        <v>45.577738997770744</v>
      </c>
      <c r="AB890" s="178">
        <f t="shared" si="331"/>
        <v>46.489293777726161</v>
      </c>
      <c r="AC890" s="178">
        <f t="shared" si="331"/>
        <v>47.419079653280683</v>
      </c>
      <c r="AD890" s="178">
        <f t="shared" si="331"/>
        <v>50.433156136425481</v>
      </c>
      <c r="AE890" s="178">
        <f t="shared" si="331"/>
        <v>30.990666585717552</v>
      </c>
      <c r="AF890" s="178">
        <f t="shared" si="331"/>
        <v>0</v>
      </c>
      <c r="AG890" s="178">
        <f t="shared" si="331"/>
        <v>0</v>
      </c>
      <c r="AH890" s="178">
        <f t="shared" si="331"/>
        <v>0</v>
      </c>
      <c r="AI890" s="178">
        <f t="shared" si="331"/>
        <v>0</v>
      </c>
    </row>
    <row r="891" spans="1:35" s="84" customFormat="1" x14ac:dyDescent="0.35">
      <c r="A891" s="4"/>
      <c r="B891" s="4"/>
      <c r="C891" s="80"/>
      <c r="D891" s="81"/>
      <c r="E891" s="84" t="str">
        <f>E$869</f>
        <v>Utilised tax losses in nominal terms (incentive)</v>
      </c>
      <c r="F891" s="84" t="str">
        <f>F$869</f>
        <v>M$, nominal</v>
      </c>
      <c r="G891" s="147"/>
      <c r="H891" s="147"/>
      <c r="I891" s="178">
        <f>I$869</f>
        <v>31.931343160306334</v>
      </c>
      <c r="J891" s="178"/>
      <c r="K891" s="178">
        <f t="shared" ref="K891:AI891" si="332">K$869</f>
        <v>0</v>
      </c>
      <c r="L891" s="178">
        <f t="shared" si="332"/>
        <v>0</v>
      </c>
      <c r="M891" s="178">
        <f t="shared" si="332"/>
        <v>0</v>
      </c>
      <c r="N891" s="178">
        <f t="shared" si="332"/>
        <v>8.1510876020292802</v>
      </c>
      <c r="O891" s="178">
        <f t="shared" si="332"/>
        <v>9.8319846547555869</v>
      </c>
      <c r="P891" s="178">
        <f t="shared" si="332"/>
        <v>11.568627654550127</v>
      </c>
      <c r="Q891" s="178">
        <f t="shared" si="332"/>
        <v>2.3796432489713411</v>
      </c>
      <c r="R891" s="178">
        <f t="shared" si="332"/>
        <v>0</v>
      </c>
      <c r="S891" s="178">
        <f t="shared" si="332"/>
        <v>0</v>
      </c>
      <c r="T891" s="178">
        <f t="shared" si="332"/>
        <v>0</v>
      </c>
      <c r="U891" s="178">
        <f t="shared" si="332"/>
        <v>0</v>
      </c>
      <c r="V891" s="178">
        <f t="shared" si="332"/>
        <v>0</v>
      </c>
      <c r="W891" s="178">
        <f t="shared" si="332"/>
        <v>0</v>
      </c>
      <c r="X891" s="178">
        <f t="shared" si="332"/>
        <v>0</v>
      </c>
      <c r="Y891" s="178">
        <f t="shared" si="332"/>
        <v>0</v>
      </c>
      <c r="Z891" s="178">
        <f t="shared" si="332"/>
        <v>0</v>
      </c>
      <c r="AA891" s="178">
        <f t="shared" si="332"/>
        <v>0</v>
      </c>
      <c r="AB891" s="178">
        <f t="shared" si="332"/>
        <v>0</v>
      </c>
      <c r="AC891" s="178">
        <f t="shared" si="332"/>
        <v>0</v>
      </c>
      <c r="AD891" s="178">
        <f t="shared" si="332"/>
        <v>0</v>
      </c>
      <c r="AE891" s="178">
        <f t="shared" si="332"/>
        <v>0</v>
      </c>
      <c r="AF891" s="178">
        <f t="shared" si="332"/>
        <v>0</v>
      </c>
      <c r="AG891" s="178">
        <f t="shared" si="332"/>
        <v>0</v>
      </c>
      <c r="AH891" s="178">
        <f t="shared" si="332"/>
        <v>0</v>
      </c>
      <c r="AI891" s="178">
        <f t="shared" si="332"/>
        <v>0</v>
      </c>
    </row>
    <row r="892" spans="1:35" s="84" customFormat="1" x14ac:dyDescent="0.35">
      <c r="A892" s="4"/>
      <c r="B892" s="4"/>
      <c r="C892" s="80"/>
      <c r="D892" s="81"/>
      <c r="E892" s="84" t="s">
        <v>888</v>
      </c>
      <c r="F892" s="84" t="s">
        <v>641</v>
      </c>
      <c r="G892" s="147"/>
      <c r="H892" s="147"/>
      <c r="I892" s="178">
        <f>SUM(K892:AI892)</f>
        <v>497.4945652553705</v>
      </c>
      <c r="J892" s="178"/>
      <c r="K892" s="178">
        <f>K890-K891</f>
        <v>0</v>
      </c>
      <c r="L892" s="178">
        <f t="shared" ref="L892:AI892" si="333">L890-L891</f>
        <v>0</v>
      </c>
      <c r="M892" s="178">
        <f t="shared" si="333"/>
        <v>0</v>
      </c>
      <c r="N892" s="178">
        <f t="shared" si="333"/>
        <v>0</v>
      </c>
      <c r="O892" s="178">
        <f t="shared" si="333"/>
        <v>0</v>
      </c>
      <c r="P892" s="178">
        <f t="shared" si="333"/>
        <v>0</v>
      </c>
      <c r="Q892" s="178">
        <f t="shared" si="333"/>
        <v>10.982930831503207</v>
      </c>
      <c r="R892" s="178">
        <f t="shared" si="333"/>
        <v>15.215421412374113</v>
      </c>
      <c r="S892" s="178">
        <f t="shared" si="333"/>
        <v>17.128808107917489</v>
      </c>
      <c r="T892" s="178">
        <f t="shared" si="333"/>
        <v>19.10441460271764</v>
      </c>
      <c r="U892" s="178">
        <f t="shared" si="333"/>
        <v>19.897977894771998</v>
      </c>
      <c r="V892" s="178">
        <f t="shared" si="333"/>
        <v>20.707412452667427</v>
      </c>
      <c r="W892" s="178">
        <f t="shared" si="333"/>
        <v>42.106785701720788</v>
      </c>
      <c r="X892" s="178">
        <f t="shared" si="333"/>
        <v>42.948921415755201</v>
      </c>
      <c r="Y892" s="178">
        <f t="shared" si="333"/>
        <v>43.807899844070306</v>
      </c>
      <c r="Z892" s="178">
        <f t="shared" si="333"/>
        <v>44.684057840951702</v>
      </c>
      <c r="AA892" s="178">
        <f t="shared" si="333"/>
        <v>45.577738997770744</v>
      </c>
      <c r="AB892" s="178">
        <f t="shared" si="333"/>
        <v>46.489293777726161</v>
      </c>
      <c r="AC892" s="178">
        <f t="shared" si="333"/>
        <v>47.419079653280683</v>
      </c>
      <c r="AD892" s="178">
        <f t="shared" si="333"/>
        <v>50.433156136425481</v>
      </c>
      <c r="AE892" s="178">
        <f t="shared" si="333"/>
        <v>30.990666585717552</v>
      </c>
      <c r="AF892" s="178">
        <f t="shared" si="333"/>
        <v>0</v>
      </c>
      <c r="AG892" s="178">
        <f t="shared" si="333"/>
        <v>0</v>
      </c>
      <c r="AH892" s="178">
        <f t="shared" si="333"/>
        <v>0</v>
      </c>
      <c r="AI892" s="178">
        <f t="shared" si="333"/>
        <v>0</v>
      </c>
    </row>
    <row r="894" spans="1:35" x14ac:dyDescent="0.35">
      <c r="D894" s="87" t="s">
        <v>351</v>
      </c>
    </row>
    <row r="895" spans="1:35" s="154" customFormat="1" x14ac:dyDescent="0.35">
      <c r="A895" s="15"/>
      <c r="B895" s="15"/>
      <c r="C895" s="152"/>
      <c r="D895" s="153"/>
      <c r="E895" s="154" t="str">
        <f>'T&amp;E'!E$10</f>
        <v>Project model counter</v>
      </c>
      <c r="F895" s="154" t="str">
        <f>'T&amp;E'!F$10</f>
        <v>year #</v>
      </c>
      <c r="G895" s="155"/>
      <c r="H895" s="155"/>
      <c r="I895" s="154">
        <f>'T&amp;E'!I$10</f>
        <v>0</v>
      </c>
      <c r="J895" s="180"/>
      <c r="K895" s="154">
        <f>'T&amp;E'!K$10</f>
        <v>1</v>
      </c>
      <c r="L895" s="154">
        <f>'T&amp;E'!L$10</f>
        <v>2</v>
      </c>
      <c r="M895" s="154">
        <f>'T&amp;E'!M$10</f>
        <v>3</v>
      </c>
      <c r="N895" s="154">
        <f>'T&amp;E'!N$10</f>
        <v>4</v>
      </c>
      <c r="O895" s="154">
        <f>'T&amp;E'!O$10</f>
        <v>5</v>
      </c>
      <c r="P895" s="154">
        <f>'T&amp;E'!P$10</f>
        <v>6</v>
      </c>
      <c r="Q895" s="154">
        <f>'T&amp;E'!Q$10</f>
        <v>7</v>
      </c>
      <c r="R895" s="154">
        <f>'T&amp;E'!R$10</f>
        <v>8</v>
      </c>
      <c r="S895" s="154">
        <f>'T&amp;E'!S$10</f>
        <v>9</v>
      </c>
      <c r="T895" s="154">
        <f>'T&amp;E'!T$10</f>
        <v>10</v>
      </c>
      <c r="U895" s="154">
        <f>'T&amp;E'!U$10</f>
        <v>11</v>
      </c>
      <c r="V895" s="154">
        <f>'T&amp;E'!V$10</f>
        <v>12</v>
      </c>
      <c r="W895" s="154">
        <f>'T&amp;E'!W$10</f>
        <v>13</v>
      </c>
      <c r="X895" s="154">
        <f>'T&amp;E'!X$10</f>
        <v>14</v>
      </c>
      <c r="Y895" s="154">
        <f>'T&amp;E'!Y$10</f>
        <v>15</v>
      </c>
      <c r="Z895" s="154">
        <f>'T&amp;E'!Z$10</f>
        <v>16</v>
      </c>
      <c r="AA895" s="154">
        <f>'T&amp;E'!AA$10</f>
        <v>17</v>
      </c>
      <c r="AB895" s="154">
        <f>'T&amp;E'!AB$10</f>
        <v>18</v>
      </c>
      <c r="AC895" s="154">
        <f>'T&amp;E'!AC$10</f>
        <v>19</v>
      </c>
      <c r="AD895" s="154">
        <f>'T&amp;E'!AD$10</f>
        <v>20</v>
      </c>
      <c r="AE895" s="154">
        <f>'T&amp;E'!AE$10</f>
        <v>21</v>
      </c>
      <c r="AF895" s="154">
        <f>'T&amp;E'!AF$10</f>
        <v>22</v>
      </c>
      <c r="AG895" s="154">
        <f>'T&amp;E'!AG$10</f>
        <v>23</v>
      </c>
      <c r="AH895" s="154">
        <f>'T&amp;E'!AH$10</f>
        <v>24</v>
      </c>
      <c r="AI895" s="154">
        <f>'T&amp;E'!AI$10</f>
        <v>25</v>
      </c>
    </row>
    <row r="896" spans="1:35" s="154" customFormat="1" x14ac:dyDescent="0.35">
      <c r="A896" s="15"/>
      <c r="B896" s="15"/>
      <c r="C896" s="152"/>
      <c r="D896" s="153"/>
      <c r="E896" s="154" t="str">
        <f>Inputs!E$210</f>
        <v>Income tax incentive period (incentive)</v>
      </c>
      <c r="F896" s="154" t="str">
        <f>Inputs!F$210</f>
        <v>years</v>
      </c>
      <c r="G896" s="154">
        <f>Inputs!G$210</f>
        <v>0</v>
      </c>
      <c r="H896" s="155"/>
      <c r="J896" s="180"/>
    </row>
    <row r="897" spans="1:35" s="154" customFormat="1" x14ac:dyDescent="0.35">
      <c r="A897" s="15"/>
      <c r="B897" s="15"/>
      <c r="C897" s="152"/>
      <c r="D897" s="153"/>
      <c r="E897" s="154" t="str">
        <f>Inputs!E$70</f>
        <v>Pre-production period</v>
      </c>
      <c r="F897" s="154" t="str">
        <f>Inputs!F$70</f>
        <v>years</v>
      </c>
      <c r="G897" s="154">
        <f>Inputs!G$70</f>
        <v>2</v>
      </c>
      <c r="H897" s="155"/>
      <c r="J897" s="180"/>
    </row>
    <row r="898" spans="1:35" s="154" customFormat="1" x14ac:dyDescent="0.35">
      <c r="A898" s="15"/>
      <c r="B898" s="15"/>
      <c r="C898" s="152"/>
      <c r="D898" s="153"/>
      <c r="E898" s="154" t="str">
        <f>'T&amp;E'!E$26</f>
        <v>Post-production start-up date flag</v>
      </c>
      <c r="F898" s="154" t="str">
        <f>'T&amp;E'!F$26</f>
        <v>flag</v>
      </c>
      <c r="H898" s="155"/>
      <c r="I898" s="154">
        <f>'T&amp;E'!I$26</f>
        <v>23</v>
      </c>
      <c r="J898" s="180"/>
      <c r="K898" s="154">
        <f>'T&amp;E'!K$26</f>
        <v>0</v>
      </c>
      <c r="L898" s="154">
        <f>'T&amp;E'!L$26</f>
        <v>0</v>
      </c>
      <c r="M898" s="154">
        <f>'T&amp;E'!M$26</f>
        <v>1</v>
      </c>
      <c r="N898" s="154">
        <f>'T&amp;E'!N$26</f>
        <v>1</v>
      </c>
      <c r="O898" s="154">
        <f>'T&amp;E'!O$26</f>
        <v>1</v>
      </c>
      <c r="P898" s="154">
        <f>'T&amp;E'!P$26</f>
        <v>1</v>
      </c>
      <c r="Q898" s="154">
        <f>'T&amp;E'!Q$26</f>
        <v>1</v>
      </c>
      <c r="R898" s="154">
        <f>'T&amp;E'!R$26</f>
        <v>1</v>
      </c>
      <c r="S898" s="154">
        <f>'T&amp;E'!S$26</f>
        <v>1</v>
      </c>
      <c r="T898" s="154">
        <f>'T&amp;E'!T$26</f>
        <v>1</v>
      </c>
      <c r="U898" s="154">
        <f>'T&amp;E'!U$26</f>
        <v>1</v>
      </c>
      <c r="V898" s="154">
        <f>'T&amp;E'!V$26</f>
        <v>1</v>
      </c>
      <c r="W898" s="154">
        <f>'T&amp;E'!W$26</f>
        <v>1</v>
      </c>
      <c r="X898" s="154">
        <f>'T&amp;E'!X$26</f>
        <v>1</v>
      </c>
      <c r="Y898" s="154">
        <f>'T&amp;E'!Y$26</f>
        <v>1</v>
      </c>
      <c r="Z898" s="154">
        <f>'T&amp;E'!Z$26</f>
        <v>1</v>
      </c>
      <c r="AA898" s="154">
        <f>'T&amp;E'!AA$26</f>
        <v>1</v>
      </c>
      <c r="AB898" s="154">
        <f>'T&amp;E'!AB$26</f>
        <v>1</v>
      </c>
      <c r="AC898" s="154">
        <f>'T&amp;E'!AC$26</f>
        <v>1</v>
      </c>
      <c r="AD898" s="154">
        <f>'T&amp;E'!AD$26</f>
        <v>1</v>
      </c>
      <c r="AE898" s="154">
        <f>'T&amp;E'!AE$26</f>
        <v>1</v>
      </c>
      <c r="AF898" s="154">
        <f>'T&amp;E'!AF$26</f>
        <v>1</v>
      </c>
      <c r="AG898" s="154">
        <f>'T&amp;E'!AG$26</f>
        <v>1</v>
      </c>
      <c r="AH898" s="154">
        <f>'T&amp;E'!AH$26</f>
        <v>1</v>
      </c>
      <c r="AI898" s="154">
        <f>'T&amp;E'!AI$26</f>
        <v>1</v>
      </c>
    </row>
    <row r="899" spans="1:35" s="167" customFormat="1" x14ac:dyDescent="0.35">
      <c r="A899" s="21"/>
      <c r="B899" s="21"/>
      <c r="C899" s="165"/>
      <c r="D899" s="166"/>
      <c r="E899" s="167" t="s">
        <v>527</v>
      </c>
      <c r="F899" s="167" t="s">
        <v>43</v>
      </c>
      <c r="G899" s="168"/>
      <c r="H899" s="168"/>
      <c r="I899" s="167">
        <f>SUM(K899:AI899)</f>
        <v>0</v>
      </c>
      <c r="J899" s="199"/>
      <c r="K899" s="167">
        <f>IF('T&amp;E'!K10&gt;$G896+$G897,0,1)*K898</f>
        <v>0</v>
      </c>
      <c r="L899" s="167">
        <f>IF('T&amp;E'!L10&gt;$G896+$G897,0,1)*L898</f>
        <v>0</v>
      </c>
      <c r="M899" s="167">
        <f>IF('T&amp;E'!M10&gt;$G896+$G897,0,1)*M898</f>
        <v>0</v>
      </c>
      <c r="N899" s="167">
        <f>IF('T&amp;E'!N10&gt;$G896+$G897,0,1)*N898</f>
        <v>0</v>
      </c>
      <c r="O899" s="167">
        <f>IF('T&amp;E'!O10&gt;$G896+$G897,0,1)*O898</f>
        <v>0</v>
      </c>
      <c r="P899" s="167">
        <f>IF('T&amp;E'!P10&gt;$G896+$G897,0,1)*P898</f>
        <v>0</v>
      </c>
      <c r="Q899" s="167">
        <f>IF('T&amp;E'!Q10&gt;$G896+$G897,0,1)*Q898</f>
        <v>0</v>
      </c>
      <c r="R899" s="167">
        <f>IF('T&amp;E'!R10&gt;$G896+$G897,0,1)*R898</f>
        <v>0</v>
      </c>
      <c r="S899" s="167">
        <f>IF('T&amp;E'!S10&gt;$G896+$G897,0,1)*S898</f>
        <v>0</v>
      </c>
      <c r="T899" s="167">
        <f>IF('T&amp;E'!T10&gt;$G896+$G897,0,1)*T898</f>
        <v>0</v>
      </c>
      <c r="U899" s="167">
        <f>IF('T&amp;E'!U10&gt;$G896+$G897,0,1)*U898</f>
        <v>0</v>
      </c>
      <c r="V899" s="167">
        <f>IF('T&amp;E'!V10&gt;$G896+$G897,0,1)*V898</f>
        <v>0</v>
      </c>
      <c r="W899" s="167">
        <f>IF('T&amp;E'!W10&gt;$G896+$G897,0,1)*W898</f>
        <v>0</v>
      </c>
      <c r="X899" s="167">
        <f>IF('T&amp;E'!X10&gt;$G896+$G897,0,1)*X898</f>
        <v>0</v>
      </c>
      <c r="Y899" s="167">
        <f>IF('T&amp;E'!Y10&gt;$G896+$G897,0,1)*Y898</f>
        <v>0</v>
      </c>
      <c r="Z899" s="167">
        <f>IF('T&amp;E'!Z10&gt;$G896+$G897,0,1)*Z898</f>
        <v>0</v>
      </c>
      <c r="AA899" s="167">
        <f>IF('T&amp;E'!AA10&gt;$G896+$G897,0,1)*AA898</f>
        <v>0</v>
      </c>
      <c r="AB899" s="167">
        <f>IF('T&amp;E'!AB10&gt;$G896+$G897,0,1)*AB898</f>
        <v>0</v>
      </c>
      <c r="AC899" s="167">
        <f>IF('T&amp;E'!AC10&gt;$G896+$G897,0,1)*AC898</f>
        <v>0</v>
      </c>
      <c r="AD899" s="167">
        <f>IF('T&amp;E'!AD10&gt;$G896+$G897,0,1)*AD898</f>
        <v>0</v>
      </c>
      <c r="AE899" s="167">
        <f>IF('T&amp;E'!AE10&gt;$G896+$G897,0,1)*AE898</f>
        <v>0</v>
      </c>
      <c r="AF899" s="167">
        <f>IF('T&amp;E'!AF10&gt;$G896+$G897,0,1)*AF898</f>
        <v>0</v>
      </c>
      <c r="AG899" s="167">
        <f>IF('T&amp;E'!AG10&gt;$G896+$G897,0,1)*AG898</f>
        <v>0</v>
      </c>
      <c r="AH899" s="167">
        <f>IF('T&amp;E'!AH10&gt;$G896+$G897,0,1)*AH898</f>
        <v>0</v>
      </c>
      <c r="AI899" s="167">
        <f>IF('T&amp;E'!AI10&gt;$G896+$G897,0,1)*AI898</f>
        <v>0</v>
      </c>
    </row>
    <row r="901" spans="1:35" x14ac:dyDescent="0.35">
      <c r="D901" s="87" t="s">
        <v>353</v>
      </c>
    </row>
    <row r="902" spans="1:35" s="154" customFormat="1" x14ac:dyDescent="0.35">
      <c r="A902" s="15"/>
      <c r="B902" s="15"/>
      <c r="C902" s="152"/>
      <c r="D902" s="153"/>
      <c r="E902" s="154" t="str">
        <f>'T&amp;E'!E$26</f>
        <v>Post-production start-up date flag</v>
      </c>
      <c r="F902" s="154" t="str">
        <f>'T&amp;E'!F$26</f>
        <v>flag</v>
      </c>
      <c r="H902" s="155"/>
      <c r="I902" s="154">
        <f>'T&amp;E'!I$26</f>
        <v>23</v>
      </c>
      <c r="J902" s="180"/>
      <c r="K902" s="154">
        <f>'T&amp;E'!K$26</f>
        <v>0</v>
      </c>
      <c r="L902" s="154">
        <f>'T&amp;E'!L$26</f>
        <v>0</v>
      </c>
      <c r="M902" s="154">
        <f>'T&amp;E'!M$26</f>
        <v>1</v>
      </c>
      <c r="N902" s="154">
        <f>'T&amp;E'!N$26</f>
        <v>1</v>
      </c>
      <c r="O902" s="154">
        <f>'T&amp;E'!O$26</f>
        <v>1</v>
      </c>
      <c r="P902" s="154">
        <f>'T&amp;E'!P$26</f>
        <v>1</v>
      </c>
      <c r="Q902" s="154">
        <f>'T&amp;E'!Q$26</f>
        <v>1</v>
      </c>
      <c r="R902" s="154">
        <f>'T&amp;E'!R$26</f>
        <v>1</v>
      </c>
      <c r="S902" s="154">
        <f>'T&amp;E'!S$26</f>
        <v>1</v>
      </c>
      <c r="T902" s="154">
        <f>'T&amp;E'!T$26</f>
        <v>1</v>
      </c>
      <c r="U902" s="154">
        <f>'T&amp;E'!U$26</f>
        <v>1</v>
      </c>
      <c r="V902" s="154">
        <f>'T&amp;E'!V$26</f>
        <v>1</v>
      </c>
      <c r="W902" s="154">
        <f>'T&amp;E'!W$26</f>
        <v>1</v>
      </c>
      <c r="X902" s="154">
        <f>'T&amp;E'!X$26</f>
        <v>1</v>
      </c>
      <c r="Y902" s="154">
        <f>'T&amp;E'!Y$26</f>
        <v>1</v>
      </c>
      <c r="Z902" s="154">
        <f>'T&amp;E'!Z$26</f>
        <v>1</v>
      </c>
      <c r="AA902" s="154">
        <f>'T&amp;E'!AA$26</f>
        <v>1</v>
      </c>
      <c r="AB902" s="154">
        <f>'T&amp;E'!AB$26</f>
        <v>1</v>
      </c>
      <c r="AC902" s="154">
        <f>'T&amp;E'!AC$26</f>
        <v>1</v>
      </c>
      <c r="AD902" s="154">
        <f>'T&amp;E'!AD$26</f>
        <v>1</v>
      </c>
      <c r="AE902" s="154">
        <f>'T&amp;E'!AE$26</f>
        <v>1</v>
      </c>
      <c r="AF902" s="154">
        <f>'T&amp;E'!AF$26</f>
        <v>1</v>
      </c>
      <c r="AG902" s="154">
        <f>'T&amp;E'!AG$26</f>
        <v>1</v>
      </c>
      <c r="AH902" s="154">
        <f>'T&amp;E'!AH$26</f>
        <v>1</v>
      </c>
      <c r="AI902" s="154">
        <f>'T&amp;E'!AI$26</f>
        <v>1</v>
      </c>
    </row>
    <row r="903" spans="1:35" x14ac:dyDescent="0.35">
      <c r="E903" s="46" t="str">
        <f>E$899</f>
        <v>Income tax holiday rate flag (incentive)</v>
      </c>
      <c r="F903" s="46" t="str">
        <f>F$899</f>
        <v>flag</v>
      </c>
      <c r="I903" s="46">
        <f>I$899</f>
        <v>0</v>
      </c>
      <c r="K903" s="46">
        <f t="shared" ref="K903:AI903" si="334">K$899</f>
        <v>0</v>
      </c>
      <c r="L903" s="46">
        <f t="shared" si="334"/>
        <v>0</v>
      </c>
      <c r="M903" s="46">
        <f t="shared" si="334"/>
        <v>0</v>
      </c>
      <c r="N903" s="46">
        <f t="shared" si="334"/>
        <v>0</v>
      </c>
      <c r="O903" s="46">
        <f t="shared" si="334"/>
        <v>0</v>
      </c>
      <c r="P903" s="46">
        <f t="shared" si="334"/>
        <v>0</v>
      </c>
      <c r="Q903" s="46">
        <f t="shared" si="334"/>
        <v>0</v>
      </c>
      <c r="R903" s="46">
        <f t="shared" si="334"/>
        <v>0</v>
      </c>
      <c r="S903" s="46">
        <f t="shared" si="334"/>
        <v>0</v>
      </c>
      <c r="T903" s="46">
        <f t="shared" si="334"/>
        <v>0</v>
      </c>
      <c r="U903" s="46">
        <f t="shared" si="334"/>
        <v>0</v>
      </c>
      <c r="V903" s="46">
        <f t="shared" si="334"/>
        <v>0</v>
      </c>
      <c r="W903" s="46">
        <f t="shared" si="334"/>
        <v>0</v>
      </c>
      <c r="X903" s="46">
        <f t="shared" si="334"/>
        <v>0</v>
      </c>
      <c r="Y903" s="46">
        <f t="shared" si="334"/>
        <v>0</v>
      </c>
      <c r="Z903" s="46">
        <f t="shared" si="334"/>
        <v>0</v>
      </c>
      <c r="AA903" s="46">
        <f t="shared" si="334"/>
        <v>0</v>
      </c>
      <c r="AB903" s="46">
        <f t="shared" si="334"/>
        <v>0</v>
      </c>
      <c r="AC903" s="46">
        <f t="shared" si="334"/>
        <v>0</v>
      </c>
      <c r="AD903" s="46">
        <f t="shared" si="334"/>
        <v>0</v>
      </c>
      <c r="AE903" s="46">
        <f t="shared" si="334"/>
        <v>0</v>
      </c>
      <c r="AF903" s="46">
        <f t="shared" si="334"/>
        <v>0</v>
      </c>
      <c r="AG903" s="46">
        <f t="shared" si="334"/>
        <v>0</v>
      </c>
      <c r="AH903" s="46">
        <f t="shared" si="334"/>
        <v>0</v>
      </c>
      <c r="AI903" s="46">
        <f t="shared" si="334"/>
        <v>0</v>
      </c>
    </row>
    <row r="904" spans="1:35" s="167" customFormat="1" x14ac:dyDescent="0.35">
      <c r="A904" s="21"/>
      <c r="B904" s="21"/>
      <c r="C904" s="165"/>
      <c r="D904" s="166"/>
      <c r="E904" s="167" t="s">
        <v>528</v>
      </c>
      <c r="F904" s="167" t="s">
        <v>43</v>
      </c>
      <c r="G904" s="204"/>
      <c r="H904" s="168"/>
      <c r="I904" s="167">
        <f>SUM(K904:AI904)</f>
        <v>23</v>
      </c>
      <c r="J904" s="199"/>
      <c r="K904" s="167">
        <f>IF(K903=1,0,1)*K902</f>
        <v>0</v>
      </c>
      <c r="L904" s="167">
        <f t="shared" ref="L904:AI904" si="335">IF(L903=1,0,1)*L902</f>
        <v>0</v>
      </c>
      <c r="M904" s="167">
        <f t="shared" si="335"/>
        <v>1</v>
      </c>
      <c r="N904" s="167">
        <f t="shared" si="335"/>
        <v>1</v>
      </c>
      <c r="O904" s="167">
        <f t="shared" si="335"/>
        <v>1</v>
      </c>
      <c r="P904" s="167">
        <f t="shared" si="335"/>
        <v>1</v>
      </c>
      <c r="Q904" s="167">
        <f t="shared" si="335"/>
        <v>1</v>
      </c>
      <c r="R904" s="167">
        <f t="shared" si="335"/>
        <v>1</v>
      </c>
      <c r="S904" s="167">
        <f t="shared" si="335"/>
        <v>1</v>
      </c>
      <c r="T904" s="167">
        <f t="shared" si="335"/>
        <v>1</v>
      </c>
      <c r="U904" s="167">
        <f t="shared" si="335"/>
        <v>1</v>
      </c>
      <c r="V904" s="167">
        <f t="shared" si="335"/>
        <v>1</v>
      </c>
      <c r="W904" s="167">
        <f t="shared" si="335"/>
        <v>1</v>
      </c>
      <c r="X904" s="167">
        <f t="shared" si="335"/>
        <v>1</v>
      </c>
      <c r="Y904" s="167">
        <f t="shared" si="335"/>
        <v>1</v>
      </c>
      <c r="Z904" s="167">
        <f t="shared" si="335"/>
        <v>1</v>
      </c>
      <c r="AA904" s="167">
        <f t="shared" si="335"/>
        <v>1</v>
      </c>
      <c r="AB904" s="167">
        <f t="shared" si="335"/>
        <v>1</v>
      </c>
      <c r="AC904" s="167">
        <f t="shared" si="335"/>
        <v>1</v>
      </c>
      <c r="AD904" s="167">
        <f t="shared" si="335"/>
        <v>1</v>
      </c>
      <c r="AE904" s="167">
        <f t="shared" si="335"/>
        <v>1</v>
      </c>
      <c r="AF904" s="167">
        <f t="shared" si="335"/>
        <v>1</v>
      </c>
      <c r="AG904" s="167">
        <f t="shared" si="335"/>
        <v>1</v>
      </c>
      <c r="AH904" s="167">
        <f t="shared" si="335"/>
        <v>1</v>
      </c>
      <c r="AI904" s="167">
        <f t="shared" si="335"/>
        <v>1</v>
      </c>
    </row>
    <row r="906" spans="1:35" x14ac:dyDescent="0.35">
      <c r="D906" s="87" t="s">
        <v>736</v>
      </c>
    </row>
    <row r="907" spans="1:35" x14ac:dyDescent="0.35">
      <c r="E907" s="46" t="str">
        <f>E$892</f>
        <v>Taxable income in nominal terms (incentive)</v>
      </c>
      <c r="F907" s="46" t="str">
        <f>F$892</f>
        <v>M$, nominal</v>
      </c>
      <c r="I907" s="178">
        <f>I$892</f>
        <v>497.4945652553705</v>
      </c>
      <c r="J907" s="178"/>
      <c r="K907" s="178">
        <f t="shared" ref="K907:AI907" si="336">K$892</f>
        <v>0</v>
      </c>
      <c r="L907" s="178">
        <f t="shared" si="336"/>
        <v>0</v>
      </c>
      <c r="M907" s="178">
        <f t="shared" si="336"/>
        <v>0</v>
      </c>
      <c r="N907" s="178">
        <f t="shared" si="336"/>
        <v>0</v>
      </c>
      <c r="O907" s="178">
        <f t="shared" si="336"/>
        <v>0</v>
      </c>
      <c r="P907" s="178">
        <f t="shared" si="336"/>
        <v>0</v>
      </c>
      <c r="Q907" s="178">
        <f t="shared" si="336"/>
        <v>10.982930831503207</v>
      </c>
      <c r="R907" s="178">
        <f t="shared" si="336"/>
        <v>15.215421412374113</v>
      </c>
      <c r="S907" s="178">
        <f t="shared" si="336"/>
        <v>17.128808107917489</v>
      </c>
      <c r="T907" s="178">
        <f t="shared" si="336"/>
        <v>19.10441460271764</v>
      </c>
      <c r="U907" s="178">
        <f t="shared" si="336"/>
        <v>19.897977894771998</v>
      </c>
      <c r="V907" s="178">
        <f t="shared" si="336"/>
        <v>20.707412452667427</v>
      </c>
      <c r="W907" s="178">
        <f t="shared" si="336"/>
        <v>42.106785701720788</v>
      </c>
      <c r="X907" s="178">
        <f t="shared" si="336"/>
        <v>42.948921415755201</v>
      </c>
      <c r="Y907" s="178">
        <f t="shared" si="336"/>
        <v>43.807899844070306</v>
      </c>
      <c r="Z907" s="178">
        <f t="shared" si="336"/>
        <v>44.684057840951702</v>
      </c>
      <c r="AA907" s="178">
        <f t="shared" si="336"/>
        <v>45.577738997770744</v>
      </c>
      <c r="AB907" s="178">
        <f t="shared" si="336"/>
        <v>46.489293777726161</v>
      </c>
      <c r="AC907" s="178">
        <f t="shared" si="336"/>
        <v>47.419079653280683</v>
      </c>
      <c r="AD907" s="178">
        <f t="shared" si="336"/>
        <v>50.433156136425481</v>
      </c>
      <c r="AE907" s="178">
        <f t="shared" si="336"/>
        <v>30.990666585717552</v>
      </c>
      <c r="AF907" s="178">
        <f t="shared" si="336"/>
        <v>0</v>
      </c>
      <c r="AG907" s="178">
        <f t="shared" si="336"/>
        <v>0</v>
      </c>
      <c r="AH907" s="178">
        <f t="shared" si="336"/>
        <v>0</v>
      </c>
      <c r="AI907" s="178">
        <f t="shared" si="336"/>
        <v>0</v>
      </c>
    </row>
    <row r="908" spans="1:35" s="154" customFormat="1" x14ac:dyDescent="0.35">
      <c r="A908" s="15"/>
      <c r="B908" s="15"/>
      <c r="C908" s="152"/>
      <c r="D908" s="153"/>
      <c r="E908" s="154" t="str">
        <f>Inputs!E$209</f>
        <v>Income tax incentive rate (incentive)</v>
      </c>
      <c r="F908" s="154" t="str">
        <f>Inputs!F$209</f>
        <v>%</v>
      </c>
      <c r="G908" s="169">
        <f>Inputs!G$209</f>
        <v>0</v>
      </c>
      <c r="H908" s="155"/>
      <c r="J908" s="180"/>
    </row>
    <row r="909" spans="1:35" x14ac:dyDescent="0.35">
      <c r="E909" s="46" t="str">
        <f>E$899</f>
        <v>Income tax holiday rate flag (incentive)</v>
      </c>
      <c r="F909" s="46" t="str">
        <f>F$899</f>
        <v>flag</v>
      </c>
      <c r="I909" s="46">
        <f>I$899</f>
        <v>0</v>
      </c>
      <c r="K909" s="46">
        <f t="shared" ref="K909:AI909" si="337">K$899</f>
        <v>0</v>
      </c>
      <c r="L909" s="46">
        <f t="shared" si="337"/>
        <v>0</v>
      </c>
      <c r="M909" s="46">
        <f t="shared" si="337"/>
        <v>0</v>
      </c>
      <c r="N909" s="46">
        <f t="shared" si="337"/>
        <v>0</v>
      </c>
      <c r="O909" s="46">
        <f t="shared" si="337"/>
        <v>0</v>
      </c>
      <c r="P909" s="46">
        <f t="shared" si="337"/>
        <v>0</v>
      </c>
      <c r="Q909" s="46">
        <f t="shared" si="337"/>
        <v>0</v>
      </c>
      <c r="R909" s="46">
        <f t="shared" si="337"/>
        <v>0</v>
      </c>
      <c r="S909" s="46">
        <f t="shared" si="337"/>
        <v>0</v>
      </c>
      <c r="T909" s="46">
        <f t="shared" si="337"/>
        <v>0</v>
      </c>
      <c r="U909" s="46">
        <f t="shared" si="337"/>
        <v>0</v>
      </c>
      <c r="V909" s="46">
        <f t="shared" si="337"/>
        <v>0</v>
      </c>
      <c r="W909" s="46">
        <f t="shared" si="337"/>
        <v>0</v>
      </c>
      <c r="X909" s="46">
        <f t="shared" si="337"/>
        <v>0</v>
      </c>
      <c r="Y909" s="46">
        <f t="shared" si="337"/>
        <v>0</v>
      </c>
      <c r="Z909" s="46">
        <f t="shared" si="337"/>
        <v>0</v>
      </c>
      <c r="AA909" s="46">
        <f t="shared" si="337"/>
        <v>0</v>
      </c>
      <c r="AB909" s="46">
        <f t="shared" si="337"/>
        <v>0</v>
      </c>
      <c r="AC909" s="46">
        <f t="shared" si="337"/>
        <v>0</v>
      </c>
      <c r="AD909" s="46">
        <f t="shared" si="337"/>
        <v>0</v>
      </c>
      <c r="AE909" s="46">
        <f t="shared" si="337"/>
        <v>0</v>
      </c>
      <c r="AF909" s="46">
        <f t="shared" si="337"/>
        <v>0</v>
      </c>
      <c r="AG909" s="46">
        <f t="shared" si="337"/>
        <v>0</v>
      </c>
      <c r="AH909" s="46">
        <f t="shared" si="337"/>
        <v>0</v>
      </c>
      <c r="AI909" s="46">
        <f t="shared" si="337"/>
        <v>0</v>
      </c>
    </row>
    <row r="910" spans="1:35" s="154" customFormat="1" x14ac:dyDescent="0.35">
      <c r="A910" s="15"/>
      <c r="B910" s="15"/>
      <c r="C910" s="152"/>
      <c r="D910" s="153"/>
      <c r="E910" s="154" t="str">
        <f>Inputs!E$208</f>
        <v>Income tax standard rate (incentive)</v>
      </c>
      <c r="F910" s="154" t="str">
        <f>Inputs!F$208</f>
        <v>%</v>
      </c>
      <c r="G910" s="169">
        <f>Inputs!G$208</f>
        <v>0.3</v>
      </c>
      <c r="H910" s="155"/>
      <c r="I910" s="180"/>
      <c r="J910" s="180"/>
      <c r="K910" s="180"/>
      <c r="L910" s="180"/>
      <c r="M910" s="180"/>
      <c r="N910" s="180"/>
      <c r="O910" s="180"/>
      <c r="P910" s="180"/>
      <c r="Q910" s="180"/>
      <c r="R910" s="180"/>
      <c r="S910" s="180"/>
      <c r="T910" s="180"/>
      <c r="U910" s="180"/>
      <c r="V910" s="180"/>
      <c r="W910" s="180"/>
      <c r="X910" s="180"/>
      <c r="Y910" s="180"/>
      <c r="Z910" s="180"/>
      <c r="AA910" s="180"/>
      <c r="AB910" s="180"/>
      <c r="AC910" s="180"/>
      <c r="AD910" s="180"/>
      <c r="AE910" s="180"/>
      <c r="AF910" s="180"/>
      <c r="AG910" s="180"/>
      <c r="AH910" s="180"/>
      <c r="AI910" s="180"/>
    </row>
    <row r="911" spans="1:35" s="84" customFormat="1" x14ac:dyDescent="0.35">
      <c r="A911" s="4"/>
      <c r="B911" s="4"/>
      <c r="C911" s="80"/>
      <c r="D911" s="81"/>
      <c r="E911" s="84" t="str">
        <f>E$904</f>
        <v>Income tax standard rate flag (incentive)</v>
      </c>
      <c r="F911" s="84" t="str">
        <f>F$904</f>
        <v>flag</v>
      </c>
      <c r="G911" s="147"/>
      <c r="H911" s="147"/>
      <c r="I911" s="84">
        <f>I$904</f>
        <v>23</v>
      </c>
      <c r="J911" s="178"/>
      <c r="K911" s="84">
        <f t="shared" ref="K911:AI911" si="338">K$904</f>
        <v>0</v>
      </c>
      <c r="L911" s="84">
        <f t="shared" si="338"/>
        <v>0</v>
      </c>
      <c r="M911" s="84">
        <f t="shared" si="338"/>
        <v>1</v>
      </c>
      <c r="N911" s="84">
        <f t="shared" si="338"/>
        <v>1</v>
      </c>
      <c r="O911" s="84">
        <f t="shared" si="338"/>
        <v>1</v>
      </c>
      <c r="P911" s="84">
        <f t="shared" si="338"/>
        <v>1</v>
      </c>
      <c r="Q911" s="84">
        <f t="shared" si="338"/>
        <v>1</v>
      </c>
      <c r="R911" s="84">
        <f t="shared" si="338"/>
        <v>1</v>
      </c>
      <c r="S911" s="84">
        <f t="shared" si="338"/>
        <v>1</v>
      </c>
      <c r="T911" s="84">
        <f t="shared" si="338"/>
        <v>1</v>
      </c>
      <c r="U911" s="84">
        <f t="shared" si="338"/>
        <v>1</v>
      </c>
      <c r="V911" s="84">
        <f t="shared" si="338"/>
        <v>1</v>
      </c>
      <c r="W911" s="84">
        <f t="shared" si="338"/>
        <v>1</v>
      </c>
      <c r="X911" s="84">
        <f t="shared" si="338"/>
        <v>1</v>
      </c>
      <c r="Y911" s="84">
        <f t="shared" si="338"/>
        <v>1</v>
      </c>
      <c r="Z911" s="84">
        <f t="shared" si="338"/>
        <v>1</v>
      </c>
      <c r="AA911" s="84">
        <f t="shared" si="338"/>
        <v>1</v>
      </c>
      <c r="AB911" s="84">
        <f t="shared" si="338"/>
        <v>1</v>
      </c>
      <c r="AC911" s="84">
        <f t="shared" si="338"/>
        <v>1</v>
      </c>
      <c r="AD911" s="84">
        <f t="shared" si="338"/>
        <v>1</v>
      </c>
      <c r="AE911" s="84">
        <f t="shared" si="338"/>
        <v>1</v>
      </c>
      <c r="AF911" s="84">
        <f t="shared" si="338"/>
        <v>1</v>
      </c>
      <c r="AG911" s="84">
        <f t="shared" si="338"/>
        <v>1</v>
      </c>
      <c r="AH911" s="84">
        <f t="shared" si="338"/>
        <v>1</v>
      </c>
      <c r="AI911" s="84">
        <f t="shared" si="338"/>
        <v>1</v>
      </c>
    </row>
    <row r="912" spans="1:35" s="84" customFormat="1" x14ac:dyDescent="0.35">
      <c r="A912" s="4"/>
      <c r="B912" s="4"/>
      <c r="C912" s="80"/>
      <c r="D912" s="81"/>
      <c r="E912" s="84" t="s">
        <v>889</v>
      </c>
      <c r="F912" s="84" t="s">
        <v>641</v>
      </c>
      <c r="G912" s="147"/>
      <c r="H912" s="147"/>
      <c r="I912" s="178">
        <f>SUM(K912:AI912)</f>
        <v>149.24836957661114</v>
      </c>
      <c r="J912" s="178"/>
      <c r="K912" s="178">
        <f>(K907*$G908*K909)+(K907*$G910*K911)</f>
        <v>0</v>
      </c>
      <c r="L912" s="178">
        <f t="shared" ref="L912:AI912" si="339">(L907*$G908*L909)+(L907*$G910*L911)</f>
        <v>0</v>
      </c>
      <c r="M912" s="178">
        <f t="shared" si="339"/>
        <v>0</v>
      </c>
      <c r="N912" s="178">
        <f t="shared" si="339"/>
        <v>0</v>
      </c>
      <c r="O912" s="178">
        <f t="shared" si="339"/>
        <v>0</v>
      </c>
      <c r="P912" s="178">
        <f t="shared" si="339"/>
        <v>0</v>
      </c>
      <c r="Q912" s="178">
        <f t="shared" si="339"/>
        <v>3.294879249450962</v>
      </c>
      <c r="R912" s="178">
        <f t="shared" si="339"/>
        <v>4.5646264237122338</v>
      </c>
      <c r="S912" s="178">
        <f t="shared" si="339"/>
        <v>5.1386424323752466</v>
      </c>
      <c r="T912" s="178">
        <f t="shared" si="339"/>
        <v>5.7313243808152921</v>
      </c>
      <c r="U912" s="178">
        <f t="shared" si="339"/>
        <v>5.9693933684315992</v>
      </c>
      <c r="V912" s="178">
        <f t="shared" si="339"/>
        <v>6.2122237358002277</v>
      </c>
      <c r="W912" s="178">
        <f t="shared" si="339"/>
        <v>12.632035710516236</v>
      </c>
      <c r="X912" s="178">
        <f t="shared" si="339"/>
        <v>12.88467642472656</v>
      </c>
      <c r="Y912" s="178">
        <f t="shared" si="339"/>
        <v>13.142369953221092</v>
      </c>
      <c r="Z912" s="178">
        <f t="shared" si="339"/>
        <v>13.40521735228551</v>
      </c>
      <c r="AA912" s="178">
        <f t="shared" si="339"/>
        <v>13.673321699331224</v>
      </c>
      <c r="AB912" s="178">
        <f t="shared" si="339"/>
        <v>13.946788133317847</v>
      </c>
      <c r="AC912" s="178">
        <f t="shared" si="339"/>
        <v>14.225723895984205</v>
      </c>
      <c r="AD912" s="178">
        <f t="shared" si="339"/>
        <v>15.129946840927644</v>
      </c>
      <c r="AE912" s="178">
        <f t="shared" si="339"/>
        <v>9.2971999757152659</v>
      </c>
      <c r="AF912" s="178">
        <f t="shared" si="339"/>
        <v>0</v>
      </c>
      <c r="AG912" s="178">
        <f t="shared" si="339"/>
        <v>0</v>
      </c>
      <c r="AH912" s="178">
        <f t="shared" si="339"/>
        <v>0</v>
      </c>
      <c r="AI912" s="178">
        <f t="shared" si="339"/>
        <v>0</v>
      </c>
    </row>
    <row r="914" spans="1:35" x14ac:dyDescent="0.35">
      <c r="C914" s="86" t="s">
        <v>109</v>
      </c>
    </row>
    <row r="916" spans="1:35" x14ac:dyDescent="0.35">
      <c r="D916" s="87" t="s">
        <v>784</v>
      </c>
    </row>
    <row r="917" spans="1:35" s="84" customFormat="1" x14ac:dyDescent="0.35">
      <c r="A917" s="4"/>
      <c r="B917" s="4"/>
      <c r="C917" s="80"/>
      <c r="D917" s="81"/>
      <c r="E917" s="84" t="str">
        <f>E$767</f>
        <v>Total capital costs after duties and interest in nominal terms (incentive)</v>
      </c>
      <c r="F917" s="84" t="str">
        <f>F$767</f>
        <v>M$, nominal</v>
      </c>
      <c r="G917" s="220">
        <f>G$767</f>
        <v>200.73750000000001</v>
      </c>
      <c r="H917" s="147"/>
      <c r="I917" s="178"/>
      <c r="J917" s="178"/>
      <c r="K917" s="178"/>
      <c r="L917" s="178"/>
      <c r="M917" s="178"/>
      <c r="N917" s="178"/>
      <c r="O917" s="178"/>
      <c r="P917" s="178"/>
      <c r="Q917" s="178"/>
      <c r="R917" s="178"/>
      <c r="S917" s="178"/>
      <c r="T917" s="178"/>
      <c r="U917" s="178"/>
      <c r="V917" s="178"/>
      <c r="W917" s="178"/>
      <c r="X917" s="178"/>
      <c r="Y917" s="178"/>
      <c r="Z917" s="178"/>
      <c r="AA917" s="178"/>
      <c r="AB917" s="178"/>
      <c r="AC917" s="178"/>
      <c r="AD917" s="178"/>
      <c r="AE917" s="178"/>
      <c r="AF917" s="178"/>
      <c r="AG917" s="178"/>
      <c r="AH917" s="178"/>
      <c r="AI917" s="178"/>
    </row>
    <row r="918" spans="1:35" s="154" customFormat="1" x14ac:dyDescent="0.35">
      <c r="A918" s="15"/>
      <c r="B918" s="15"/>
      <c r="C918" s="152"/>
      <c r="D918" s="153"/>
      <c r="E918" s="154" t="str">
        <f>Inputs!E$214</f>
        <v>Investment tax credit rate (incentive)</v>
      </c>
      <c r="F918" s="154" t="str">
        <f>Inputs!F$214</f>
        <v>%</v>
      </c>
      <c r="G918" s="169">
        <f>Inputs!G$214</f>
        <v>0</v>
      </c>
      <c r="H918" s="155"/>
      <c r="I918" s="180"/>
      <c r="J918" s="180"/>
      <c r="K918" s="180"/>
      <c r="L918" s="180"/>
      <c r="M918" s="180"/>
      <c r="N918" s="180"/>
      <c r="O918" s="180"/>
      <c r="P918" s="180"/>
      <c r="Q918" s="180"/>
      <c r="R918" s="180"/>
      <c r="S918" s="180"/>
      <c r="T918" s="180"/>
      <c r="U918" s="180"/>
      <c r="V918" s="180"/>
      <c r="W918" s="180"/>
      <c r="X918" s="180"/>
      <c r="Y918" s="180"/>
      <c r="Z918" s="180"/>
      <c r="AA918" s="180"/>
      <c r="AB918" s="180"/>
      <c r="AC918" s="180"/>
      <c r="AD918" s="180"/>
      <c r="AE918" s="180"/>
      <c r="AF918" s="180"/>
      <c r="AG918" s="180"/>
      <c r="AH918" s="180"/>
      <c r="AI918" s="180"/>
    </row>
    <row r="919" spans="1:35" s="84" customFormat="1" x14ac:dyDescent="0.35">
      <c r="A919" s="4"/>
      <c r="B919" s="4"/>
      <c r="C919" s="80"/>
      <c r="D919" s="81"/>
      <c r="E919" s="84" t="s">
        <v>890</v>
      </c>
      <c r="F919" s="84" t="s">
        <v>641</v>
      </c>
      <c r="G919" s="178">
        <f>G917*G918</f>
        <v>0</v>
      </c>
      <c r="H919" s="147"/>
      <c r="I919" s="178"/>
      <c r="J919" s="178"/>
      <c r="K919" s="178"/>
      <c r="L919" s="178"/>
      <c r="M919" s="178"/>
      <c r="N919" s="178"/>
      <c r="O919" s="178"/>
      <c r="P919" s="178"/>
      <c r="Q919" s="178"/>
      <c r="R919" s="178"/>
      <c r="S919" s="178"/>
      <c r="T919" s="178"/>
      <c r="U919" s="178"/>
      <c r="V919" s="178"/>
      <c r="W919" s="178"/>
      <c r="X919" s="178"/>
      <c r="Y919" s="178"/>
      <c r="Z919" s="178"/>
      <c r="AA919" s="178"/>
      <c r="AB919" s="178"/>
      <c r="AC919" s="178"/>
      <c r="AD919" s="178"/>
      <c r="AE919" s="178"/>
      <c r="AF919" s="178"/>
      <c r="AG919" s="178"/>
      <c r="AH919" s="178"/>
      <c r="AI919" s="178"/>
    </row>
    <row r="921" spans="1:35" x14ac:dyDescent="0.35">
      <c r="D921" s="87" t="s">
        <v>356</v>
      </c>
    </row>
    <row r="922" spans="1:35" s="154" customFormat="1" x14ac:dyDescent="0.35">
      <c r="A922" s="15"/>
      <c r="B922" s="15"/>
      <c r="C922" s="152"/>
      <c r="D922" s="153"/>
      <c r="E922" s="154" t="str">
        <f>'T&amp;E'!E$10</f>
        <v>Project model counter</v>
      </c>
      <c r="F922" s="154" t="str">
        <f>'T&amp;E'!F$10</f>
        <v>year #</v>
      </c>
      <c r="G922" s="155"/>
      <c r="H922" s="155"/>
      <c r="I922" s="154">
        <f>'T&amp;E'!I$10</f>
        <v>0</v>
      </c>
      <c r="J922" s="180"/>
      <c r="K922" s="154">
        <f>'T&amp;E'!K$10</f>
        <v>1</v>
      </c>
      <c r="L922" s="154">
        <f>'T&amp;E'!L$10</f>
        <v>2</v>
      </c>
      <c r="M922" s="154">
        <f>'T&amp;E'!M$10</f>
        <v>3</v>
      </c>
      <c r="N922" s="154">
        <f>'T&amp;E'!N$10</f>
        <v>4</v>
      </c>
      <c r="O922" s="154">
        <f>'T&amp;E'!O$10</f>
        <v>5</v>
      </c>
      <c r="P922" s="154">
        <f>'T&amp;E'!P$10</f>
        <v>6</v>
      </c>
      <c r="Q922" s="154">
        <f>'T&amp;E'!Q$10</f>
        <v>7</v>
      </c>
      <c r="R922" s="154">
        <f>'T&amp;E'!R$10</f>
        <v>8</v>
      </c>
      <c r="S922" s="154">
        <f>'T&amp;E'!S$10</f>
        <v>9</v>
      </c>
      <c r="T922" s="154">
        <f>'T&amp;E'!T$10</f>
        <v>10</v>
      </c>
      <c r="U922" s="154">
        <f>'T&amp;E'!U$10</f>
        <v>11</v>
      </c>
      <c r="V922" s="154">
        <f>'T&amp;E'!V$10</f>
        <v>12</v>
      </c>
      <c r="W922" s="154">
        <f>'T&amp;E'!W$10</f>
        <v>13</v>
      </c>
      <c r="X922" s="154">
        <f>'T&amp;E'!X$10</f>
        <v>14</v>
      </c>
      <c r="Y922" s="154">
        <f>'T&amp;E'!Y$10</f>
        <v>15</v>
      </c>
      <c r="Z922" s="154">
        <f>'T&amp;E'!Z$10</f>
        <v>16</v>
      </c>
      <c r="AA922" s="154">
        <f>'T&amp;E'!AA$10</f>
        <v>17</v>
      </c>
      <c r="AB922" s="154">
        <f>'T&amp;E'!AB$10</f>
        <v>18</v>
      </c>
      <c r="AC922" s="154">
        <f>'T&amp;E'!AC$10</f>
        <v>19</v>
      </c>
      <c r="AD922" s="154">
        <f>'T&amp;E'!AD$10</f>
        <v>20</v>
      </c>
      <c r="AE922" s="154">
        <f>'T&amp;E'!AE$10</f>
        <v>21</v>
      </c>
      <c r="AF922" s="154">
        <f>'T&amp;E'!AF$10</f>
        <v>22</v>
      </c>
      <c r="AG922" s="154">
        <f>'T&amp;E'!AG$10</f>
        <v>23</v>
      </c>
      <c r="AH922" s="154">
        <f>'T&amp;E'!AH$10</f>
        <v>24</v>
      </c>
      <c r="AI922" s="154">
        <f>'T&amp;E'!AI$10</f>
        <v>25</v>
      </c>
    </row>
    <row r="923" spans="1:35" s="154" customFormat="1" x14ac:dyDescent="0.35">
      <c r="A923" s="15"/>
      <c r="B923" s="15"/>
      <c r="C923" s="152"/>
      <c r="D923" s="153"/>
      <c r="E923" s="154" t="str">
        <f>Inputs!E$70</f>
        <v>Pre-production period</v>
      </c>
      <c r="F923" s="154" t="str">
        <f>Inputs!F$70</f>
        <v>years</v>
      </c>
      <c r="G923" s="154">
        <f>Inputs!G$70</f>
        <v>2</v>
      </c>
      <c r="H923" s="155"/>
      <c r="I923" s="180"/>
      <c r="J923" s="180"/>
      <c r="K923" s="180"/>
      <c r="L923" s="180"/>
      <c r="M923" s="180"/>
      <c r="N923" s="180"/>
      <c r="O923" s="180"/>
      <c r="P923" s="180"/>
      <c r="Q923" s="180"/>
      <c r="R923" s="180"/>
      <c r="S923" s="180"/>
      <c r="T923" s="180"/>
      <c r="U923" s="180"/>
      <c r="V923" s="180"/>
      <c r="W923" s="180"/>
      <c r="X923" s="180"/>
      <c r="Y923" s="180"/>
      <c r="Z923" s="180"/>
      <c r="AA923" s="180"/>
      <c r="AB923" s="180"/>
      <c r="AC923" s="180"/>
      <c r="AD923" s="180"/>
      <c r="AE923" s="180"/>
      <c r="AF923" s="180"/>
      <c r="AG923" s="180"/>
      <c r="AH923" s="180"/>
      <c r="AI923" s="180"/>
    </row>
    <row r="924" spans="1:35" s="154" customFormat="1" x14ac:dyDescent="0.35">
      <c r="A924" s="15"/>
      <c r="B924" s="15"/>
      <c r="C924" s="152"/>
      <c r="D924" s="153"/>
      <c r="E924" s="154" t="str">
        <f>Inputs!E$215</f>
        <v>Investment tax credit carryforward limit (incentive)</v>
      </c>
      <c r="F924" s="154" t="str">
        <f>Inputs!F$215</f>
        <v>years</v>
      </c>
      <c r="G924" s="154">
        <f>Inputs!G$215</f>
        <v>99</v>
      </c>
      <c r="H924" s="155"/>
      <c r="I924" s="180"/>
      <c r="J924" s="180"/>
      <c r="K924" s="180"/>
      <c r="L924" s="180"/>
      <c r="M924" s="180"/>
      <c r="N924" s="180"/>
      <c r="O924" s="180"/>
      <c r="P924" s="180"/>
      <c r="Q924" s="180"/>
      <c r="R924" s="180"/>
      <c r="S924" s="180"/>
      <c r="T924" s="180"/>
      <c r="U924" s="180"/>
      <c r="V924" s="180"/>
      <c r="W924" s="180"/>
      <c r="X924" s="180"/>
      <c r="Y924" s="180"/>
      <c r="Z924" s="180"/>
      <c r="AA924" s="180"/>
      <c r="AB924" s="180"/>
      <c r="AC924" s="180"/>
      <c r="AD924" s="180"/>
      <c r="AE924" s="180"/>
      <c r="AF924" s="180"/>
      <c r="AG924" s="180"/>
      <c r="AH924" s="180"/>
      <c r="AI924" s="180"/>
    </row>
    <row r="925" spans="1:35" s="84" customFormat="1" x14ac:dyDescent="0.35">
      <c r="A925" s="4"/>
      <c r="B925" s="4"/>
      <c r="C925" s="80"/>
      <c r="D925" s="81"/>
      <c r="E925" s="84" t="s">
        <v>529</v>
      </c>
      <c r="F925" s="84" t="s">
        <v>43</v>
      </c>
      <c r="G925" s="147"/>
      <c r="H925" s="147"/>
      <c r="I925" s="178"/>
      <c r="J925" s="178"/>
      <c r="K925" s="147">
        <f>IF(K922&gt;$G924+$G923,0,1)</f>
        <v>1</v>
      </c>
      <c r="L925" s="147">
        <f t="shared" ref="L925:AI925" si="340">IF(L922&gt;$G924+$G923,0,1)</f>
        <v>1</v>
      </c>
      <c r="M925" s="147">
        <f t="shared" si="340"/>
        <v>1</v>
      </c>
      <c r="N925" s="147">
        <f t="shared" si="340"/>
        <v>1</v>
      </c>
      <c r="O925" s="147">
        <f t="shared" si="340"/>
        <v>1</v>
      </c>
      <c r="P925" s="147">
        <f t="shared" si="340"/>
        <v>1</v>
      </c>
      <c r="Q925" s="147">
        <f t="shared" si="340"/>
        <v>1</v>
      </c>
      <c r="R925" s="147">
        <f t="shared" si="340"/>
        <v>1</v>
      </c>
      <c r="S925" s="147">
        <f t="shared" si="340"/>
        <v>1</v>
      </c>
      <c r="T925" s="147">
        <f t="shared" si="340"/>
        <v>1</v>
      </c>
      <c r="U925" s="147">
        <f t="shared" si="340"/>
        <v>1</v>
      </c>
      <c r="V925" s="147">
        <f t="shared" si="340"/>
        <v>1</v>
      </c>
      <c r="W925" s="147">
        <f t="shared" si="340"/>
        <v>1</v>
      </c>
      <c r="X925" s="147">
        <f t="shared" si="340"/>
        <v>1</v>
      </c>
      <c r="Y925" s="147">
        <f t="shared" si="340"/>
        <v>1</v>
      </c>
      <c r="Z925" s="147">
        <f t="shared" si="340"/>
        <v>1</v>
      </c>
      <c r="AA925" s="147">
        <f t="shared" si="340"/>
        <v>1</v>
      </c>
      <c r="AB925" s="147">
        <f t="shared" si="340"/>
        <v>1</v>
      </c>
      <c r="AC925" s="147">
        <f t="shared" si="340"/>
        <v>1</v>
      </c>
      <c r="AD925" s="147">
        <f t="shared" si="340"/>
        <v>1</v>
      </c>
      <c r="AE925" s="147">
        <f t="shared" si="340"/>
        <v>1</v>
      </c>
      <c r="AF925" s="147">
        <f t="shared" si="340"/>
        <v>1</v>
      </c>
      <c r="AG925" s="147">
        <f t="shared" si="340"/>
        <v>1</v>
      </c>
      <c r="AH925" s="147">
        <f t="shared" si="340"/>
        <v>1</v>
      </c>
      <c r="AI925" s="147">
        <f t="shared" si="340"/>
        <v>1</v>
      </c>
    </row>
    <row r="927" spans="1:35" x14ac:dyDescent="0.35">
      <c r="D927" s="87" t="s">
        <v>785</v>
      </c>
    </row>
    <row r="928" spans="1:35" s="84" customFormat="1" x14ac:dyDescent="0.35">
      <c r="A928" s="4"/>
      <c r="B928" s="4"/>
      <c r="C928" s="80"/>
      <c r="D928" s="81"/>
      <c r="E928" s="84" t="s">
        <v>891</v>
      </c>
      <c r="F928" s="84" t="s">
        <v>641</v>
      </c>
      <c r="G928" s="147"/>
      <c r="H928" s="147"/>
      <c r="I928" s="178"/>
      <c r="J928" s="178"/>
      <c r="K928" s="178">
        <f t="shared" ref="K928:AI928" si="341">J930</f>
        <v>0</v>
      </c>
      <c r="L928" s="178">
        <f t="shared" si="341"/>
        <v>0</v>
      </c>
      <c r="M928" s="178">
        <f t="shared" si="341"/>
        <v>0</v>
      </c>
      <c r="N928" s="178">
        <f t="shared" si="341"/>
        <v>0</v>
      </c>
      <c r="O928" s="178">
        <f t="shared" si="341"/>
        <v>0</v>
      </c>
      <c r="P928" s="178">
        <f t="shared" si="341"/>
        <v>0</v>
      </c>
      <c r="Q928" s="178">
        <f t="shared" si="341"/>
        <v>0</v>
      </c>
      <c r="R928" s="178">
        <f t="shared" si="341"/>
        <v>0</v>
      </c>
      <c r="S928" s="178">
        <f t="shared" si="341"/>
        <v>0</v>
      </c>
      <c r="T928" s="178">
        <f t="shared" si="341"/>
        <v>0</v>
      </c>
      <c r="U928" s="178">
        <f t="shared" si="341"/>
        <v>0</v>
      </c>
      <c r="V928" s="178">
        <f t="shared" si="341"/>
        <v>0</v>
      </c>
      <c r="W928" s="178">
        <f t="shared" si="341"/>
        <v>0</v>
      </c>
      <c r="X928" s="178">
        <f t="shared" si="341"/>
        <v>0</v>
      </c>
      <c r="Y928" s="178">
        <f t="shared" si="341"/>
        <v>0</v>
      </c>
      <c r="Z928" s="178">
        <f t="shared" si="341"/>
        <v>0</v>
      </c>
      <c r="AA928" s="178">
        <f t="shared" si="341"/>
        <v>0</v>
      </c>
      <c r="AB928" s="178">
        <f t="shared" si="341"/>
        <v>0</v>
      </c>
      <c r="AC928" s="178">
        <f t="shared" si="341"/>
        <v>0</v>
      </c>
      <c r="AD928" s="178">
        <f t="shared" si="341"/>
        <v>0</v>
      </c>
      <c r="AE928" s="178">
        <f t="shared" si="341"/>
        <v>0</v>
      </c>
      <c r="AF928" s="178">
        <f t="shared" si="341"/>
        <v>0</v>
      </c>
      <c r="AG928" s="178">
        <f t="shared" si="341"/>
        <v>0</v>
      </c>
      <c r="AH928" s="178">
        <f t="shared" si="341"/>
        <v>0</v>
      </c>
      <c r="AI928" s="178">
        <f t="shared" si="341"/>
        <v>0</v>
      </c>
    </row>
    <row r="929" spans="1:35" s="84" customFormat="1" x14ac:dyDescent="0.35">
      <c r="A929" s="4"/>
      <c r="B929" s="4"/>
      <c r="C929" s="80"/>
      <c r="D929" s="81"/>
      <c r="E929" s="84" t="s">
        <v>892</v>
      </c>
      <c r="F929" s="84" t="s">
        <v>641</v>
      </c>
      <c r="G929" s="147"/>
      <c r="H929" s="147"/>
      <c r="I929" s="178">
        <f>SUM(K929:AI929)</f>
        <v>0</v>
      </c>
      <c r="J929" s="178"/>
      <c r="K929" s="178">
        <f t="shared" ref="K929:AI929" si="342">MIN(K912,K928)</f>
        <v>0</v>
      </c>
      <c r="L929" s="178">
        <f t="shared" si="342"/>
        <v>0</v>
      </c>
      <c r="M929" s="178">
        <f t="shared" si="342"/>
        <v>0</v>
      </c>
      <c r="N929" s="178">
        <f t="shared" si="342"/>
        <v>0</v>
      </c>
      <c r="O929" s="178">
        <f t="shared" si="342"/>
        <v>0</v>
      </c>
      <c r="P929" s="178">
        <f t="shared" si="342"/>
        <v>0</v>
      </c>
      <c r="Q929" s="178">
        <f t="shared" si="342"/>
        <v>0</v>
      </c>
      <c r="R929" s="178">
        <f t="shared" si="342"/>
        <v>0</v>
      </c>
      <c r="S929" s="178">
        <f t="shared" si="342"/>
        <v>0</v>
      </c>
      <c r="T929" s="178">
        <f t="shared" si="342"/>
        <v>0</v>
      </c>
      <c r="U929" s="178">
        <f t="shared" si="342"/>
        <v>0</v>
      </c>
      <c r="V929" s="178">
        <f t="shared" si="342"/>
        <v>0</v>
      </c>
      <c r="W929" s="178">
        <f t="shared" si="342"/>
        <v>0</v>
      </c>
      <c r="X929" s="178">
        <f t="shared" si="342"/>
        <v>0</v>
      </c>
      <c r="Y929" s="178">
        <f t="shared" si="342"/>
        <v>0</v>
      </c>
      <c r="Z929" s="178">
        <f t="shared" si="342"/>
        <v>0</v>
      </c>
      <c r="AA929" s="178">
        <f t="shared" si="342"/>
        <v>0</v>
      </c>
      <c r="AB929" s="178">
        <f t="shared" si="342"/>
        <v>0</v>
      </c>
      <c r="AC929" s="178">
        <f t="shared" si="342"/>
        <v>0</v>
      </c>
      <c r="AD929" s="178">
        <f t="shared" si="342"/>
        <v>0</v>
      </c>
      <c r="AE929" s="178">
        <f t="shared" si="342"/>
        <v>0</v>
      </c>
      <c r="AF929" s="178">
        <f t="shared" si="342"/>
        <v>0</v>
      </c>
      <c r="AG929" s="178">
        <f t="shared" si="342"/>
        <v>0</v>
      </c>
      <c r="AH929" s="178">
        <f t="shared" si="342"/>
        <v>0</v>
      </c>
      <c r="AI929" s="178">
        <f t="shared" si="342"/>
        <v>0</v>
      </c>
    </row>
    <row r="930" spans="1:35" s="84" customFormat="1" x14ac:dyDescent="0.35">
      <c r="A930" s="4"/>
      <c r="B930" s="4"/>
      <c r="C930" s="80"/>
      <c r="D930" s="81"/>
      <c r="E930" s="84" t="s">
        <v>893</v>
      </c>
      <c r="F930" s="84" t="s">
        <v>641</v>
      </c>
      <c r="G930" s="147"/>
      <c r="H930" s="147"/>
      <c r="I930" s="178"/>
      <c r="J930" s="178">
        <f>G919</f>
        <v>0</v>
      </c>
      <c r="K930" s="178">
        <f t="shared" ref="K930:AI930" si="343">(K928-K929)*K925</f>
        <v>0</v>
      </c>
      <c r="L930" s="178">
        <f t="shared" si="343"/>
        <v>0</v>
      </c>
      <c r="M930" s="178">
        <f t="shared" si="343"/>
        <v>0</v>
      </c>
      <c r="N930" s="178">
        <f t="shared" si="343"/>
        <v>0</v>
      </c>
      <c r="O930" s="178">
        <f t="shared" si="343"/>
        <v>0</v>
      </c>
      <c r="P930" s="178">
        <f t="shared" si="343"/>
        <v>0</v>
      </c>
      <c r="Q930" s="178">
        <f t="shared" si="343"/>
        <v>0</v>
      </c>
      <c r="R930" s="178">
        <f t="shared" si="343"/>
        <v>0</v>
      </c>
      <c r="S930" s="178">
        <f t="shared" si="343"/>
        <v>0</v>
      </c>
      <c r="T930" s="178">
        <f t="shared" si="343"/>
        <v>0</v>
      </c>
      <c r="U930" s="178">
        <f t="shared" si="343"/>
        <v>0</v>
      </c>
      <c r="V930" s="178">
        <f t="shared" si="343"/>
        <v>0</v>
      </c>
      <c r="W930" s="178">
        <f t="shared" si="343"/>
        <v>0</v>
      </c>
      <c r="X930" s="178">
        <f t="shared" si="343"/>
        <v>0</v>
      </c>
      <c r="Y930" s="178">
        <f t="shared" si="343"/>
        <v>0</v>
      </c>
      <c r="Z930" s="178">
        <f t="shared" si="343"/>
        <v>0</v>
      </c>
      <c r="AA930" s="178">
        <f t="shared" si="343"/>
        <v>0</v>
      </c>
      <c r="AB930" s="178">
        <f t="shared" si="343"/>
        <v>0</v>
      </c>
      <c r="AC930" s="178">
        <f t="shared" si="343"/>
        <v>0</v>
      </c>
      <c r="AD930" s="178">
        <f t="shared" si="343"/>
        <v>0</v>
      </c>
      <c r="AE930" s="178">
        <f t="shared" si="343"/>
        <v>0</v>
      </c>
      <c r="AF930" s="178">
        <f t="shared" si="343"/>
        <v>0</v>
      </c>
      <c r="AG930" s="178">
        <f t="shared" si="343"/>
        <v>0</v>
      </c>
      <c r="AH930" s="178">
        <f t="shared" si="343"/>
        <v>0</v>
      </c>
      <c r="AI930" s="178">
        <f t="shared" si="343"/>
        <v>0</v>
      </c>
    </row>
    <row r="932" spans="1:35" x14ac:dyDescent="0.35">
      <c r="C932" s="86" t="s">
        <v>44</v>
      </c>
    </row>
    <row r="934" spans="1:35" x14ac:dyDescent="0.35">
      <c r="D934" s="87" t="s">
        <v>743</v>
      </c>
    </row>
    <row r="935" spans="1:35" x14ac:dyDescent="0.35">
      <c r="E935" s="46" t="str">
        <f>E$912</f>
        <v>Income tax due before tax credit in nominal terms (incentive)</v>
      </c>
      <c r="F935" s="46" t="str">
        <f>F$912</f>
        <v>M$, nominal</v>
      </c>
      <c r="I935" s="178">
        <f>I$912</f>
        <v>149.24836957661114</v>
      </c>
      <c r="J935" s="178"/>
      <c r="K935" s="178">
        <f t="shared" ref="K935:AI935" si="344">K$912</f>
        <v>0</v>
      </c>
      <c r="L935" s="178">
        <f t="shared" si="344"/>
        <v>0</v>
      </c>
      <c r="M935" s="178">
        <f t="shared" si="344"/>
        <v>0</v>
      </c>
      <c r="N935" s="178">
        <f t="shared" si="344"/>
        <v>0</v>
      </c>
      <c r="O935" s="178">
        <f t="shared" si="344"/>
        <v>0</v>
      </c>
      <c r="P935" s="178">
        <f t="shared" si="344"/>
        <v>0</v>
      </c>
      <c r="Q935" s="178">
        <f t="shared" si="344"/>
        <v>3.294879249450962</v>
      </c>
      <c r="R935" s="178">
        <f t="shared" si="344"/>
        <v>4.5646264237122338</v>
      </c>
      <c r="S935" s="178">
        <f t="shared" si="344"/>
        <v>5.1386424323752466</v>
      </c>
      <c r="T935" s="178">
        <f t="shared" si="344"/>
        <v>5.7313243808152921</v>
      </c>
      <c r="U935" s="178">
        <f t="shared" si="344"/>
        <v>5.9693933684315992</v>
      </c>
      <c r="V935" s="178">
        <f t="shared" si="344"/>
        <v>6.2122237358002277</v>
      </c>
      <c r="W935" s="178">
        <f t="shared" si="344"/>
        <v>12.632035710516236</v>
      </c>
      <c r="X935" s="178">
        <f t="shared" si="344"/>
        <v>12.88467642472656</v>
      </c>
      <c r="Y935" s="178">
        <f t="shared" si="344"/>
        <v>13.142369953221092</v>
      </c>
      <c r="Z935" s="178">
        <f t="shared" si="344"/>
        <v>13.40521735228551</v>
      </c>
      <c r="AA935" s="178">
        <f t="shared" si="344"/>
        <v>13.673321699331224</v>
      </c>
      <c r="AB935" s="178">
        <f t="shared" si="344"/>
        <v>13.946788133317847</v>
      </c>
      <c r="AC935" s="178">
        <f t="shared" si="344"/>
        <v>14.225723895984205</v>
      </c>
      <c r="AD935" s="178">
        <f t="shared" si="344"/>
        <v>15.129946840927644</v>
      </c>
      <c r="AE935" s="178">
        <f t="shared" si="344"/>
        <v>9.2971999757152659</v>
      </c>
      <c r="AF935" s="178">
        <f t="shared" si="344"/>
        <v>0</v>
      </c>
      <c r="AG935" s="178">
        <f t="shared" si="344"/>
        <v>0</v>
      </c>
      <c r="AH935" s="178">
        <f t="shared" si="344"/>
        <v>0</v>
      </c>
      <c r="AI935" s="178">
        <f t="shared" si="344"/>
        <v>0</v>
      </c>
    </row>
    <row r="936" spans="1:35" s="84" customFormat="1" x14ac:dyDescent="0.35">
      <c r="A936" s="4"/>
      <c r="B936" s="4"/>
      <c r="C936" s="80"/>
      <c r="D936" s="81"/>
      <c r="E936" s="84" t="str">
        <f>E$929</f>
        <v>Tax credit utilised in nominal terms (incentive)</v>
      </c>
      <c r="F936" s="84" t="str">
        <f>F$929</f>
        <v>M$, nominal</v>
      </c>
      <c r="G936" s="147"/>
      <c r="H936" s="147"/>
      <c r="I936" s="178">
        <f>I$929</f>
        <v>0</v>
      </c>
      <c r="J936" s="178"/>
      <c r="K936" s="178">
        <f t="shared" ref="K936:AI936" si="345">K$929</f>
        <v>0</v>
      </c>
      <c r="L936" s="178">
        <f t="shared" si="345"/>
        <v>0</v>
      </c>
      <c r="M936" s="178">
        <f t="shared" si="345"/>
        <v>0</v>
      </c>
      <c r="N936" s="178">
        <f t="shared" si="345"/>
        <v>0</v>
      </c>
      <c r="O936" s="178">
        <f t="shared" si="345"/>
        <v>0</v>
      </c>
      <c r="P936" s="178">
        <f t="shared" si="345"/>
        <v>0</v>
      </c>
      <c r="Q936" s="178">
        <f t="shared" si="345"/>
        <v>0</v>
      </c>
      <c r="R936" s="178">
        <f t="shared" si="345"/>
        <v>0</v>
      </c>
      <c r="S936" s="178">
        <f t="shared" si="345"/>
        <v>0</v>
      </c>
      <c r="T936" s="178">
        <f t="shared" si="345"/>
        <v>0</v>
      </c>
      <c r="U936" s="178">
        <f t="shared" si="345"/>
        <v>0</v>
      </c>
      <c r="V936" s="178">
        <f t="shared" si="345"/>
        <v>0</v>
      </c>
      <c r="W936" s="178">
        <f t="shared" si="345"/>
        <v>0</v>
      </c>
      <c r="X936" s="178">
        <f t="shared" si="345"/>
        <v>0</v>
      </c>
      <c r="Y936" s="178">
        <f t="shared" si="345"/>
        <v>0</v>
      </c>
      <c r="Z936" s="178">
        <f t="shared" si="345"/>
        <v>0</v>
      </c>
      <c r="AA936" s="178">
        <f t="shared" si="345"/>
        <v>0</v>
      </c>
      <c r="AB936" s="178">
        <f t="shared" si="345"/>
        <v>0</v>
      </c>
      <c r="AC936" s="178">
        <f t="shared" si="345"/>
        <v>0</v>
      </c>
      <c r="AD936" s="178">
        <f t="shared" si="345"/>
        <v>0</v>
      </c>
      <c r="AE936" s="178">
        <f t="shared" si="345"/>
        <v>0</v>
      </c>
      <c r="AF936" s="178">
        <f t="shared" si="345"/>
        <v>0</v>
      </c>
      <c r="AG936" s="178">
        <f t="shared" si="345"/>
        <v>0</v>
      </c>
      <c r="AH936" s="178">
        <f t="shared" si="345"/>
        <v>0</v>
      </c>
      <c r="AI936" s="178">
        <f t="shared" si="345"/>
        <v>0</v>
      </c>
    </row>
    <row r="937" spans="1:35" s="84" customFormat="1" x14ac:dyDescent="0.35">
      <c r="A937" s="4"/>
      <c r="B937" s="4"/>
      <c r="C937" s="80"/>
      <c r="D937" s="81"/>
      <c r="E937" s="84" t="s">
        <v>894</v>
      </c>
      <c r="F937" s="84" t="s">
        <v>641</v>
      </c>
      <c r="G937" s="147"/>
      <c r="H937" s="147"/>
      <c r="I937" s="178">
        <f>SUM(K937:AI937)</f>
        <v>149.24836957661114</v>
      </c>
      <c r="J937" s="178"/>
      <c r="K937" s="178">
        <f>K935-K936</f>
        <v>0</v>
      </c>
      <c r="L937" s="178">
        <f t="shared" ref="L937:AI937" si="346">L935-L936</f>
        <v>0</v>
      </c>
      <c r="M937" s="178">
        <f t="shared" si="346"/>
        <v>0</v>
      </c>
      <c r="N937" s="178">
        <f t="shared" si="346"/>
        <v>0</v>
      </c>
      <c r="O937" s="178">
        <f t="shared" si="346"/>
        <v>0</v>
      </c>
      <c r="P937" s="178">
        <f t="shared" si="346"/>
        <v>0</v>
      </c>
      <c r="Q937" s="178">
        <f t="shared" si="346"/>
        <v>3.294879249450962</v>
      </c>
      <c r="R937" s="178">
        <f t="shared" si="346"/>
        <v>4.5646264237122338</v>
      </c>
      <c r="S937" s="178">
        <f t="shared" si="346"/>
        <v>5.1386424323752466</v>
      </c>
      <c r="T937" s="178">
        <f t="shared" si="346"/>
        <v>5.7313243808152921</v>
      </c>
      <c r="U937" s="178">
        <f t="shared" si="346"/>
        <v>5.9693933684315992</v>
      </c>
      <c r="V937" s="178">
        <f t="shared" si="346"/>
        <v>6.2122237358002277</v>
      </c>
      <c r="W937" s="178">
        <f t="shared" si="346"/>
        <v>12.632035710516236</v>
      </c>
      <c r="X937" s="178">
        <f t="shared" si="346"/>
        <v>12.88467642472656</v>
      </c>
      <c r="Y937" s="178">
        <f t="shared" si="346"/>
        <v>13.142369953221092</v>
      </c>
      <c r="Z937" s="178">
        <f t="shared" si="346"/>
        <v>13.40521735228551</v>
      </c>
      <c r="AA937" s="178">
        <f t="shared" si="346"/>
        <v>13.673321699331224</v>
      </c>
      <c r="AB937" s="178">
        <f t="shared" si="346"/>
        <v>13.946788133317847</v>
      </c>
      <c r="AC937" s="178">
        <f t="shared" si="346"/>
        <v>14.225723895984205</v>
      </c>
      <c r="AD937" s="178">
        <f t="shared" si="346"/>
        <v>15.129946840927644</v>
      </c>
      <c r="AE937" s="178">
        <f t="shared" si="346"/>
        <v>9.2971999757152659</v>
      </c>
      <c r="AF937" s="178">
        <f t="shared" si="346"/>
        <v>0</v>
      </c>
      <c r="AG937" s="178">
        <f t="shared" si="346"/>
        <v>0</v>
      </c>
      <c r="AH937" s="178">
        <f t="shared" si="346"/>
        <v>0</v>
      </c>
      <c r="AI937" s="178">
        <f t="shared" si="346"/>
        <v>0</v>
      </c>
    </row>
    <row r="938" spans="1:35" s="84" customFormat="1" x14ac:dyDescent="0.35">
      <c r="A938" s="4"/>
      <c r="B938" s="4"/>
      <c r="C938" s="80"/>
      <c r="D938" s="81"/>
      <c r="G938" s="147"/>
      <c r="H938" s="147"/>
      <c r="I938" s="178"/>
      <c r="J938" s="178"/>
      <c r="K938" s="178"/>
      <c r="L938" s="178"/>
      <c r="M938" s="178"/>
      <c r="N938" s="178"/>
      <c r="O938" s="178"/>
      <c r="P938" s="178"/>
      <c r="Q938" s="178"/>
      <c r="R938" s="178"/>
      <c r="S938" s="178"/>
      <c r="T938" s="178"/>
      <c r="U938" s="178"/>
      <c r="V938" s="178"/>
      <c r="W938" s="178"/>
      <c r="X938" s="178"/>
      <c r="Y938" s="178"/>
      <c r="Z938" s="178"/>
      <c r="AA938" s="178"/>
      <c r="AB938" s="178"/>
      <c r="AC938" s="178"/>
      <c r="AD938" s="178"/>
      <c r="AE938" s="178"/>
      <c r="AF938" s="178"/>
      <c r="AG938" s="178"/>
      <c r="AH938" s="178"/>
      <c r="AI938" s="178"/>
    </row>
    <row r="939" spans="1:35" s="84" customFormat="1" x14ac:dyDescent="0.35">
      <c r="A939" s="4"/>
      <c r="B939" s="4"/>
      <c r="C939" s="80"/>
      <c r="D939" s="81" t="s">
        <v>44</v>
      </c>
      <c r="G939" s="147"/>
      <c r="H939" s="147"/>
      <c r="I939" s="178"/>
      <c r="J939" s="178"/>
      <c r="K939" s="178"/>
      <c r="L939" s="178"/>
      <c r="M939" s="178"/>
      <c r="N939" s="178"/>
      <c r="O939" s="178"/>
      <c r="P939" s="178"/>
      <c r="Q939" s="178"/>
      <c r="R939" s="178"/>
      <c r="S939" s="178"/>
      <c r="T939" s="178"/>
      <c r="U939" s="178"/>
      <c r="V939" s="178"/>
      <c r="W939" s="178"/>
      <c r="X939" s="178"/>
      <c r="Y939" s="178"/>
      <c r="Z939" s="178"/>
      <c r="AA939" s="178"/>
      <c r="AB939" s="178"/>
      <c r="AC939" s="178"/>
      <c r="AD939" s="178"/>
      <c r="AE939" s="178"/>
      <c r="AF939" s="178"/>
      <c r="AG939" s="178"/>
      <c r="AH939" s="178"/>
      <c r="AI939" s="178"/>
    </row>
    <row r="940" spans="1:35" s="84" customFormat="1" x14ac:dyDescent="0.35">
      <c r="A940" s="4"/>
      <c r="B940" s="4"/>
      <c r="C940" s="80"/>
      <c r="D940" s="81"/>
      <c r="E940" s="84" t="str">
        <f>E$937</f>
        <v>Income tax in nominal terms (incentive)</v>
      </c>
      <c r="F940" s="84" t="str">
        <f>F$937</f>
        <v>M$, nominal</v>
      </c>
      <c r="G940" s="147"/>
      <c r="H940" s="147"/>
      <c r="I940" s="178">
        <f>I$937</f>
        <v>149.24836957661114</v>
      </c>
      <c r="J940" s="178"/>
      <c r="K940" s="178">
        <f t="shared" ref="K940:AI940" si="347">K$937</f>
        <v>0</v>
      </c>
      <c r="L940" s="178">
        <f t="shared" si="347"/>
        <v>0</v>
      </c>
      <c r="M940" s="178">
        <f t="shared" si="347"/>
        <v>0</v>
      </c>
      <c r="N940" s="178">
        <f t="shared" si="347"/>
        <v>0</v>
      </c>
      <c r="O940" s="178">
        <f t="shared" si="347"/>
        <v>0</v>
      </c>
      <c r="P940" s="178">
        <f t="shared" si="347"/>
        <v>0</v>
      </c>
      <c r="Q940" s="178">
        <f t="shared" si="347"/>
        <v>3.294879249450962</v>
      </c>
      <c r="R940" s="178">
        <f t="shared" si="347"/>
        <v>4.5646264237122338</v>
      </c>
      <c r="S940" s="178">
        <f t="shared" si="347"/>
        <v>5.1386424323752466</v>
      </c>
      <c r="T940" s="178">
        <f t="shared" si="347"/>
        <v>5.7313243808152921</v>
      </c>
      <c r="U940" s="178">
        <f t="shared" si="347"/>
        <v>5.9693933684315992</v>
      </c>
      <c r="V940" s="178">
        <f t="shared" si="347"/>
        <v>6.2122237358002277</v>
      </c>
      <c r="W940" s="178">
        <f t="shared" si="347"/>
        <v>12.632035710516236</v>
      </c>
      <c r="X940" s="178">
        <f t="shared" si="347"/>
        <v>12.88467642472656</v>
      </c>
      <c r="Y940" s="178">
        <f t="shared" si="347"/>
        <v>13.142369953221092</v>
      </c>
      <c r="Z940" s="178">
        <f t="shared" si="347"/>
        <v>13.40521735228551</v>
      </c>
      <c r="AA940" s="178">
        <f t="shared" si="347"/>
        <v>13.673321699331224</v>
      </c>
      <c r="AB940" s="178">
        <f t="shared" si="347"/>
        <v>13.946788133317847</v>
      </c>
      <c r="AC940" s="178">
        <f t="shared" si="347"/>
        <v>14.225723895984205</v>
      </c>
      <c r="AD940" s="178">
        <f t="shared" si="347"/>
        <v>15.129946840927644</v>
      </c>
      <c r="AE940" s="178">
        <f t="shared" si="347"/>
        <v>9.2971999757152659</v>
      </c>
      <c r="AF940" s="178">
        <f t="shared" si="347"/>
        <v>0</v>
      </c>
      <c r="AG940" s="178">
        <f t="shared" si="347"/>
        <v>0</v>
      </c>
      <c r="AH940" s="178">
        <f t="shared" si="347"/>
        <v>0</v>
      </c>
      <c r="AI940" s="178">
        <f t="shared" si="347"/>
        <v>0</v>
      </c>
    </row>
    <row r="941" spans="1:35" s="154" customFormat="1" x14ac:dyDescent="0.35">
      <c r="A941" s="15"/>
      <c r="B941" s="15"/>
      <c r="C941" s="152"/>
      <c r="D941" s="153"/>
      <c r="E941" s="154" t="str">
        <f>'T&amp;E'!E$32</f>
        <v>Inflation factor</v>
      </c>
      <c r="F941" s="154" t="str">
        <f>'T&amp;E'!F$32</f>
        <v>index</v>
      </c>
      <c r="G941" s="155"/>
      <c r="H941" s="155"/>
      <c r="I941" s="180"/>
      <c r="J941" s="180"/>
      <c r="K941" s="203">
        <f>'T&amp;E'!K$32</f>
        <v>1</v>
      </c>
      <c r="L941" s="203">
        <f>'T&amp;E'!L$32</f>
        <v>1.02</v>
      </c>
      <c r="M941" s="203">
        <f>'T&amp;E'!M$32</f>
        <v>1.0404</v>
      </c>
      <c r="N941" s="203">
        <f>'T&amp;E'!N$32</f>
        <v>1.0612079999999999</v>
      </c>
      <c r="O941" s="203">
        <f>'T&amp;E'!O$32</f>
        <v>1.08243216</v>
      </c>
      <c r="P941" s="203">
        <f>'T&amp;E'!P$32</f>
        <v>1.1040808032</v>
      </c>
      <c r="Q941" s="203">
        <f>'T&amp;E'!Q$32</f>
        <v>1.1261624192640001</v>
      </c>
      <c r="R941" s="203">
        <f>'T&amp;E'!R$32</f>
        <v>1.1486856676492798</v>
      </c>
      <c r="S941" s="203">
        <f>'T&amp;E'!S$32</f>
        <v>1.1716593810022655</v>
      </c>
      <c r="T941" s="203">
        <f>'T&amp;E'!T$32</f>
        <v>1.1950925686223108</v>
      </c>
      <c r="U941" s="203">
        <f>'T&amp;E'!U$32</f>
        <v>1.2189944199947571</v>
      </c>
      <c r="V941" s="203">
        <f>'T&amp;E'!V$32</f>
        <v>1.243374308394652</v>
      </c>
      <c r="W941" s="203">
        <f>'T&amp;E'!W$32</f>
        <v>1.2682417945625453</v>
      </c>
      <c r="X941" s="203">
        <f>'T&amp;E'!X$32</f>
        <v>1.2936066304537961</v>
      </c>
      <c r="Y941" s="203">
        <f>'T&amp;E'!Y$32</f>
        <v>1.3194787630628722</v>
      </c>
      <c r="Z941" s="203">
        <f>'T&amp;E'!Z$32</f>
        <v>1.3458683383241292</v>
      </c>
      <c r="AA941" s="203">
        <f>'T&amp;E'!AA$32</f>
        <v>1.372785705090612</v>
      </c>
      <c r="AB941" s="203">
        <f>'T&amp;E'!AB$32</f>
        <v>1.4002414191924244</v>
      </c>
      <c r="AC941" s="203">
        <f>'T&amp;E'!AC$32</f>
        <v>1.4282462475762727</v>
      </c>
      <c r="AD941" s="203">
        <f>'T&amp;E'!AD$32</f>
        <v>1.4568111725277981</v>
      </c>
      <c r="AE941" s="203">
        <f>'T&amp;E'!AE$32</f>
        <v>1.4859473959783542</v>
      </c>
      <c r="AF941" s="203">
        <f>'T&amp;E'!AF$32</f>
        <v>1.5156663438979212</v>
      </c>
      <c r="AG941" s="203">
        <f>'T&amp;E'!AG$32</f>
        <v>1.5459796707758797</v>
      </c>
      <c r="AH941" s="203">
        <f>'T&amp;E'!AH$32</f>
        <v>1.576899264191397</v>
      </c>
      <c r="AI941" s="203">
        <f>'T&amp;E'!AI$32</f>
        <v>1.608437249475225</v>
      </c>
    </row>
    <row r="942" spans="1:35" s="162" customFormat="1" x14ac:dyDescent="0.35">
      <c r="A942" s="35"/>
      <c r="B942" s="35"/>
      <c r="C942" s="160"/>
      <c r="D942" s="161"/>
      <c r="E942" s="162" t="s">
        <v>306</v>
      </c>
      <c r="F942" s="162" t="s">
        <v>88</v>
      </c>
      <c r="G942" s="163"/>
      <c r="H942" s="163"/>
      <c r="I942" s="433">
        <f>SUM(K942:AI942)</f>
        <v>112.3386094387092</v>
      </c>
      <c r="J942" s="433"/>
      <c r="K942" s="433">
        <f>K940/K941</f>
        <v>0</v>
      </c>
      <c r="L942" s="433">
        <f t="shared" ref="L942:AI942" si="348">L940/L941</f>
        <v>0</v>
      </c>
      <c r="M942" s="433">
        <f t="shared" si="348"/>
        <v>0</v>
      </c>
      <c r="N942" s="433">
        <f t="shared" si="348"/>
        <v>0</v>
      </c>
      <c r="O942" s="433">
        <f t="shared" si="348"/>
        <v>0</v>
      </c>
      <c r="P942" s="433">
        <f t="shared" si="348"/>
        <v>0</v>
      </c>
      <c r="Q942" s="433">
        <f t="shared" si="348"/>
        <v>2.9257584812715738</v>
      </c>
      <c r="R942" s="433">
        <f t="shared" si="348"/>
        <v>3.9737819947327133</v>
      </c>
      <c r="S942" s="433">
        <f t="shared" si="348"/>
        <v>4.3857818370212076</v>
      </c>
      <c r="T942" s="433">
        <f t="shared" si="348"/>
        <v>4.7957158560715492</v>
      </c>
      <c r="U942" s="433">
        <f t="shared" si="348"/>
        <v>4.8969817010788885</v>
      </c>
      <c r="V942" s="433">
        <f t="shared" si="348"/>
        <v>4.9962619412821603</v>
      </c>
      <c r="W942" s="433">
        <f t="shared" si="348"/>
        <v>9.9602739514458332</v>
      </c>
      <c r="X942" s="433">
        <f t="shared" si="348"/>
        <v>9.9602739514458332</v>
      </c>
      <c r="Y942" s="433">
        <f t="shared" si="348"/>
        <v>9.9602739514458314</v>
      </c>
      <c r="Z942" s="433">
        <f t="shared" si="348"/>
        <v>9.9602739514458314</v>
      </c>
      <c r="AA942" s="433">
        <f t="shared" si="348"/>
        <v>9.9602739514458332</v>
      </c>
      <c r="AB942" s="433">
        <f t="shared" si="348"/>
        <v>9.9602739514458314</v>
      </c>
      <c r="AC942" s="433">
        <f t="shared" si="348"/>
        <v>9.9602739514458332</v>
      </c>
      <c r="AD942" s="433">
        <f t="shared" si="348"/>
        <v>10.385660905300988</v>
      </c>
      <c r="AE942" s="433">
        <f t="shared" si="348"/>
        <v>6.2567490618293045</v>
      </c>
      <c r="AF942" s="433">
        <f t="shared" si="348"/>
        <v>0</v>
      </c>
      <c r="AG942" s="433">
        <f t="shared" si="348"/>
        <v>0</v>
      </c>
      <c r="AH942" s="433">
        <f t="shared" si="348"/>
        <v>0</v>
      </c>
      <c r="AI942" s="433">
        <f t="shared" si="348"/>
        <v>0</v>
      </c>
    </row>
    <row r="943" spans="1:35" s="84" customFormat="1" x14ac:dyDescent="0.35">
      <c r="A943" s="4"/>
      <c r="B943" s="4"/>
      <c r="C943" s="80"/>
      <c r="D943" s="81"/>
      <c r="G943" s="147"/>
      <c r="H943" s="147"/>
      <c r="I943" s="178"/>
      <c r="J943" s="178"/>
      <c r="K943" s="178"/>
      <c r="L943" s="178"/>
      <c r="M943" s="178"/>
      <c r="N943" s="178"/>
      <c r="O943" s="178"/>
      <c r="P943" s="178"/>
      <c r="Q943" s="178"/>
      <c r="R943" s="178"/>
      <c r="S943" s="178"/>
      <c r="T943" s="178"/>
      <c r="U943" s="178"/>
      <c r="V943" s="178"/>
      <c r="W943" s="178"/>
      <c r="X943" s="178"/>
      <c r="Y943" s="178"/>
      <c r="Z943" s="178"/>
      <c r="AA943" s="178"/>
      <c r="AB943" s="178"/>
      <c r="AC943" s="178"/>
      <c r="AD943" s="178"/>
      <c r="AE943" s="178"/>
      <c r="AF943" s="178"/>
      <c r="AG943" s="178"/>
      <c r="AH943" s="178"/>
      <c r="AI943" s="178"/>
    </row>
    <row r="944" spans="1:35" s="84" customFormat="1" x14ac:dyDescent="0.35">
      <c r="A944" s="4"/>
      <c r="B944" s="4"/>
      <c r="C944" s="80"/>
      <c r="D944" s="81" t="s">
        <v>370</v>
      </c>
      <c r="G944" s="147"/>
      <c r="H944" s="147"/>
      <c r="I944" s="178"/>
      <c r="J944" s="178"/>
      <c r="K944" s="178"/>
      <c r="L944" s="178"/>
      <c r="M944" s="178"/>
      <c r="N944" s="178"/>
      <c r="O944" s="178"/>
      <c r="P944" s="178"/>
      <c r="Q944" s="178"/>
      <c r="R944" s="178"/>
      <c r="S944" s="178"/>
      <c r="T944" s="178"/>
      <c r="U944" s="178"/>
      <c r="V944" s="178"/>
      <c r="W944" s="178"/>
      <c r="X944" s="178"/>
      <c r="Y944" s="178"/>
      <c r="Z944" s="178"/>
      <c r="AA944" s="178"/>
      <c r="AB944" s="178"/>
      <c r="AC944" s="178"/>
      <c r="AD944" s="178"/>
      <c r="AE944" s="178"/>
      <c r="AF944" s="178"/>
      <c r="AG944" s="178"/>
      <c r="AH944" s="178"/>
      <c r="AI944" s="178"/>
    </row>
    <row r="945" spans="1:35" s="84" customFormat="1" x14ac:dyDescent="0.35">
      <c r="A945" s="4"/>
      <c r="B945" s="4"/>
      <c r="C945" s="80"/>
      <c r="D945" s="81"/>
      <c r="E945" s="84" t="str">
        <f>E$942</f>
        <v>Income tax (incentive)</v>
      </c>
      <c r="F945" s="84" t="str">
        <f>F$942</f>
        <v>M$</v>
      </c>
      <c r="G945" s="147"/>
      <c r="H945" s="147"/>
      <c r="I945" s="178">
        <f>I$942</f>
        <v>112.3386094387092</v>
      </c>
      <c r="J945" s="178"/>
      <c r="K945" s="178">
        <f t="shared" ref="K945:AI945" si="349">K$942</f>
        <v>0</v>
      </c>
      <c r="L945" s="178">
        <f t="shared" si="349"/>
        <v>0</v>
      </c>
      <c r="M945" s="178">
        <f t="shared" si="349"/>
        <v>0</v>
      </c>
      <c r="N945" s="178">
        <f t="shared" si="349"/>
        <v>0</v>
      </c>
      <c r="O945" s="178">
        <f t="shared" si="349"/>
        <v>0</v>
      </c>
      <c r="P945" s="178">
        <f t="shared" si="349"/>
        <v>0</v>
      </c>
      <c r="Q945" s="178">
        <f t="shared" si="349"/>
        <v>2.9257584812715738</v>
      </c>
      <c r="R945" s="178">
        <f t="shared" si="349"/>
        <v>3.9737819947327133</v>
      </c>
      <c r="S945" s="178">
        <f t="shared" si="349"/>
        <v>4.3857818370212076</v>
      </c>
      <c r="T945" s="178">
        <f t="shared" si="349"/>
        <v>4.7957158560715492</v>
      </c>
      <c r="U945" s="178">
        <f t="shared" si="349"/>
        <v>4.8969817010788885</v>
      </c>
      <c r="V945" s="178">
        <f t="shared" si="349"/>
        <v>4.9962619412821603</v>
      </c>
      <c r="W945" s="178">
        <f t="shared" si="349"/>
        <v>9.9602739514458332</v>
      </c>
      <c r="X945" s="178">
        <f t="shared" si="349"/>
        <v>9.9602739514458332</v>
      </c>
      <c r="Y945" s="178">
        <f t="shared" si="349"/>
        <v>9.9602739514458314</v>
      </c>
      <c r="Z945" s="178">
        <f t="shared" si="349"/>
        <v>9.9602739514458314</v>
      </c>
      <c r="AA945" s="178">
        <f t="shared" si="349"/>
        <v>9.9602739514458332</v>
      </c>
      <c r="AB945" s="178">
        <f t="shared" si="349"/>
        <v>9.9602739514458314</v>
      </c>
      <c r="AC945" s="178">
        <f t="shared" si="349"/>
        <v>9.9602739514458332</v>
      </c>
      <c r="AD945" s="178">
        <f t="shared" si="349"/>
        <v>10.385660905300988</v>
      </c>
      <c r="AE945" s="178">
        <f t="shared" si="349"/>
        <v>6.2567490618293045</v>
      </c>
      <c r="AF945" s="178">
        <f t="shared" si="349"/>
        <v>0</v>
      </c>
      <c r="AG945" s="178">
        <f t="shared" si="349"/>
        <v>0</v>
      </c>
      <c r="AH945" s="178">
        <f t="shared" si="349"/>
        <v>0</v>
      </c>
      <c r="AI945" s="178">
        <f t="shared" si="349"/>
        <v>0</v>
      </c>
    </row>
    <row r="946" spans="1:35" s="162" customFormat="1" x14ac:dyDescent="0.35">
      <c r="A946" s="35"/>
      <c r="B946" s="35"/>
      <c r="C946" s="160"/>
      <c r="D946" s="161"/>
      <c r="E946" s="162" t="s">
        <v>530</v>
      </c>
      <c r="F946" s="162" t="s">
        <v>88</v>
      </c>
      <c r="G946" s="433">
        <f>SUM(K945:AI945)</f>
        <v>112.3386094387092</v>
      </c>
      <c r="H946" s="163"/>
      <c r="I946" s="433"/>
      <c r="J946" s="433"/>
      <c r="K946" s="433"/>
      <c r="L946" s="433"/>
      <c r="M946" s="433"/>
      <c r="N946" s="433"/>
      <c r="O946" s="433"/>
      <c r="P946" s="433"/>
      <c r="Q946" s="433"/>
      <c r="R946" s="433"/>
      <c r="S946" s="433"/>
      <c r="T946" s="433"/>
      <c r="U946" s="433"/>
      <c r="V946" s="433"/>
      <c r="W946" s="433"/>
      <c r="X946" s="433"/>
      <c r="Y946" s="433"/>
      <c r="Z946" s="433"/>
      <c r="AA946" s="433"/>
      <c r="AB946" s="433"/>
      <c r="AC946" s="433"/>
      <c r="AD946" s="433"/>
      <c r="AE946" s="433"/>
      <c r="AF946" s="433"/>
      <c r="AG946" s="433"/>
      <c r="AH946" s="433"/>
      <c r="AI946" s="433"/>
    </row>
    <row r="947" spans="1:35" s="84" customFormat="1" x14ac:dyDescent="0.35">
      <c r="A947" s="4"/>
      <c r="B947" s="4"/>
      <c r="C947" s="80"/>
      <c r="D947" s="81"/>
      <c r="G947" s="147"/>
      <c r="H947" s="147"/>
      <c r="I947" s="178"/>
      <c r="J947" s="178"/>
      <c r="K947" s="178"/>
      <c r="L947" s="178"/>
      <c r="M947" s="178"/>
      <c r="N947" s="178"/>
      <c r="O947" s="178"/>
      <c r="P947" s="178"/>
      <c r="Q947" s="178"/>
      <c r="R947" s="178"/>
      <c r="S947" s="178"/>
      <c r="T947" s="178"/>
      <c r="U947" s="178"/>
      <c r="V947" s="178"/>
      <c r="W947" s="178"/>
      <c r="X947" s="178"/>
      <c r="Y947" s="178"/>
      <c r="Z947" s="178"/>
      <c r="AA947" s="178"/>
      <c r="AB947" s="178"/>
      <c r="AC947" s="178"/>
      <c r="AD947" s="178"/>
      <c r="AE947" s="178"/>
      <c r="AF947" s="178"/>
      <c r="AG947" s="178"/>
      <c r="AH947" s="178"/>
      <c r="AI947" s="178"/>
    </row>
    <row r="948" spans="1:35" s="84" customFormat="1" x14ac:dyDescent="0.35">
      <c r="A948" s="4"/>
      <c r="B948" s="4"/>
      <c r="C948" s="80"/>
      <c r="D948" s="81" t="s">
        <v>378</v>
      </c>
      <c r="G948" s="147"/>
      <c r="H948" s="147"/>
      <c r="I948" s="178"/>
      <c r="J948" s="178"/>
      <c r="K948" s="178"/>
      <c r="L948" s="178"/>
      <c r="M948" s="178"/>
      <c r="N948" s="178"/>
      <c r="O948" s="178"/>
      <c r="P948" s="178"/>
      <c r="Q948" s="178"/>
      <c r="R948" s="178"/>
      <c r="S948" s="178"/>
      <c r="T948" s="178"/>
      <c r="U948" s="178"/>
      <c r="V948" s="178"/>
      <c r="W948" s="178"/>
      <c r="X948" s="178"/>
      <c r="Y948" s="178"/>
      <c r="Z948" s="178"/>
      <c r="AA948" s="178"/>
      <c r="AB948" s="178"/>
      <c r="AC948" s="178"/>
      <c r="AD948" s="178"/>
      <c r="AE948" s="178"/>
      <c r="AF948" s="178"/>
      <c r="AG948" s="178"/>
      <c r="AH948" s="178"/>
      <c r="AI948" s="178"/>
    </row>
    <row r="949" spans="1:35" s="84" customFormat="1" x14ac:dyDescent="0.35">
      <c r="A949" s="4"/>
      <c r="B949" s="4"/>
      <c r="C949" s="80"/>
      <c r="D949" s="81"/>
      <c r="E949" s="84" t="str">
        <f>E$942</f>
        <v>Income tax (incentive)</v>
      </c>
      <c r="F949" s="84" t="str">
        <f>F$942</f>
        <v>M$</v>
      </c>
      <c r="G949" s="147"/>
      <c r="H949" s="147"/>
      <c r="I949" s="178">
        <f>I$942</f>
        <v>112.3386094387092</v>
      </c>
      <c r="J949" s="178"/>
      <c r="K949" s="178">
        <f t="shared" ref="K949:AI949" si="350">K$942</f>
        <v>0</v>
      </c>
      <c r="L949" s="178">
        <f t="shared" si="350"/>
        <v>0</v>
      </c>
      <c r="M949" s="178">
        <f t="shared" si="350"/>
        <v>0</v>
      </c>
      <c r="N949" s="178">
        <f t="shared" si="350"/>
        <v>0</v>
      </c>
      <c r="O949" s="178">
        <f t="shared" si="350"/>
        <v>0</v>
      </c>
      <c r="P949" s="178">
        <f t="shared" si="350"/>
        <v>0</v>
      </c>
      <c r="Q949" s="178">
        <f t="shared" si="350"/>
        <v>2.9257584812715738</v>
      </c>
      <c r="R949" s="178">
        <f t="shared" si="350"/>
        <v>3.9737819947327133</v>
      </c>
      <c r="S949" s="178">
        <f t="shared" si="350"/>
        <v>4.3857818370212076</v>
      </c>
      <c r="T949" s="178">
        <f t="shared" si="350"/>
        <v>4.7957158560715492</v>
      </c>
      <c r="U949" s="178">
        <f t="shared" si="350"/>
        <v>4.8969817010788885</v>
      </c>
      <c r="V949" s="178">
        <f t="shared" si="350"/>
        <v>4.9962619412821603</v>
      </c>
      <c r="W949" s="178">
        <f t="shared" si="350"/>
        <v>9.9602739514458332</v>
      </c>
      <c r="X949" s="178">
        <f t="shared" si="350"/>
        <v>9.9602739514458332</v>
      </c>
      <c r="Y949" s="178">
        <f t="shared" si="350"/>
        <v>9.9602739514458314</v>
      </c>
      <c r="Z949" s="178">
        <f t="shared" si="350"/>
        <v>9.9602739514458314</v>
      </c>
      <c r="AA949" s="178">
        <f t="shared" si="350"/>
        <v>9.9602739514458332</v>
      </c>
      <c r="AB949" s="178">
        <f t="shared" si="350"/>
        <v>9.9602739514458314</v>
      </c>
      <c r="AC949" s="178">
        <f t="shared" si="350"/>
        <v>9.9602739514458332</v>
      </c>
      <c r="AD949" s="178">
        <f t="shared" si="350"/>
        <v>10.385660905300988</v>
      </c>
      <c r="AE949" s="178">
        <f t="shared" si="350"/>
        <v>6.2567490618293045</v>
      </c>
      <c r="AF949" s="178">
        <f t="shared" si="350"/>
        <v>0</v>
      </c>
      <c r="AG949" s="178">
        <f t="shared" si="350"/>
        <v>0</v>
      </c>
      <c r="AH949" s="178">
        <f t="shared" si="350"/>
        <v>0</v>
      </c>
      <c r="AI949" s="178">
        <f t="shared" si="350"/>
        <v>0</v>
      </c>
    </row>
    <row r="950" spans="1:35" s="154" customFormat="1" x14ac:dyDescent="0.35">
      <c r="A950" s="15"/>
      <c r="B950" s="15"/>
      <c r="C950" s="152"/>
      <c r="D950" s="153"/>
      <c r="E950" s="154" t="str">
        <f>'T&amp;E'!E$36</f>
        <v>Government discount factor</v>
      </c>
      <c r="F950" s="154" t="str">
        <f>'T&amp;E'!F$36</f>
        <v>index</v>
      </c>
      <c r="G950" s="155"/>
      <c r="H950" s="155"/>
      <c r="I950" s="180"/>
      <c r="J950" s="180"/>
      <c r="K950" s="203">
        <f>'T&amp;E'!K$36</f>
        <v>1</v>
      </c>
      <c r="L950" s="203">
        <f>'T&amp;E'!L$36</f>
        <v>0.90909090909090906</v>
      </c>
      <c r="M950" s="203">
        <f>'T&amp;E'!M$36</f>
        <v>0.82644628099173545</v>
      </c>
      <c r="N950" s="203">
        <f>'T&amp;E'!N$36</f>
        <v>0.75131480090157754</v>
      </c>
      <c r="O950" s="203">
        <f>'T&amp;E'!O$36</f>
        <v>0.68301345536507052</v>
      </c>
      <c r="P950" s="203">
        <f>'T&amp;E'!P$36</f>
        <v>0.62092132305915493</v>
      </c>
      <c r="Q950" s="203">
        <f>'T&amp;E'!Q$36</f>
        <v>0.56447393005377722</v>
      </c>
      <c r="R950" s="203">
        <f>'T&amp;E'!R$36</f>
        <v>0.51315811823070645</v>
      </c>
      <c r="S950" s="203">
        <f>'T&amp;E'!S$36</f>
        <v>0.46650738020973315</v>
      </c>
      <c r="T950" s="203">
        <f>'T&amp;E'!T$36</f>
        <v>0.42409761837248466</v>
      </c>
      <c r="U950" s="203">
        <f>'T&amp;E'!U$36</f>
        <v>0.38554328942953148</v>
      </c>
      <c r="V950" s="203">
        <f>'T&amp;E'!V$36</f>
        <v>0.3504938994813922</v>
      </c>
      <c r="W950" s="203">
        <f>'T&amp;E'!W$36</f>
        <v>0.31863081771035656</v>
      </c>
      <c r="X950" s="203">
        <f>'T&amp;E'!X$36</f>
        <v>0.28966437973668779</v>
      </c>
      <c r="Y950" s="203">
        <f>'T&amp;E'!Y$36</f>
        <v>0.26333125430607973</v>
      </c>
      <c r="Z950" s="203">
        <f>'T&amp;E'!Z$36</f>
        <v>0.23939204936916339</v>
      </c>
      <c r="AA950" s="203">
        <f>'T&amp;E'!AA$36</f>
        <v>0.21762913579014853</v>
      </c>
      <c r="AB950" s="203">
        <f>'T&amp;E'!AB$36</f>
        <v>0.19784466890013502</v>
      </c>
      <c r="AC950" s="203">
        <f>'T&amp;E'!AC$36</f>
        <v>0.17985878990921364</v>
      </c>
      <c r="AD950" s="203">
        <f>'T&amp;E'!AD$36</f>
        <v>0.16350799082655781</v>
      </c>
      <c r="AE950" s="203">
        <f>'T&amp;E'!AE$36</f>
        <v>0.14864362802414349</v>
      </c>
      <c r="AF950" s="203">
        <f>'T&amp;E'!AF$36</f>
        <v>0.13513057093103953</v>
      </c>
      <c r="AG950" s="203">
        <f>'T&amp;E'!AG$36</f>
        <v>0.12284597357367227</v>
      </c>
      <c r="AH950" s="203">
        <f>'T&amp;E'!AH$36</f>
        <v>0.11167815779424752</v>
      </c>
      <c r="AI950" s="203">
        <f>'T&amp;E'!AI$36</f>
        <v>0.10152559799477048</v>
      </c>
    </row>
    <row r="951" spans="1:35" s="162" customFormat="1" x14ac:dyDescent="0.35">
      <c r="A951" s="35"/>
      <c r="B951" s="35"/>
      <c r="C951" s="160"/>
      <c r="D951" s="161"/>
      <c r="E951" s="162" t="s">
        <v>531</v>
      </c>
      <c r="F951" s="162" t="s">
        <v>230</v>
      </c>
      <c r="G951" s="163"/>
      <c r="H951" s="163"/>
      <c r="I951" s="433">
        <f>SUM(K951:AI951)</f>
        <v>31.033590709796975</v>
      </c>
      <c r="J951" s="433"/>
      <c r="K951" s="433">
        <f>K949*K950</f>
        <v>0</v>
      </c>
      <c r="L951" s="433">
        <f t="shared" ref="L951:AI951" si="351">L949*L950</f>
        <v>0</v>
      </c>
      <c r="M951" s="433">
        <f t="shared" si="351"/>
        <v>0</v>
      </c>
      <c r="N951" s="433">
        <f t="shared" si="351"/>
        <v>0</v>
      </c>
      <c r="O951" s="433">
        <f t="shared" si="351"/>
        <v>0</v>
      </c>
      <c r="P951" s="433">
        <f t="shared" si="351"/>
        <v>0</v>
      </c>
      <c r="Q951" s="433">
        <f t="shared" si="351"/>
        <v>1.6515143883115357</v>
      </c>
      <c r="R951" s="433">
        <f t="shared" si="351"/>
        <v>2.0391784906761021</v>
      </c>
      <c r="S951" s="433">
        <f t="shared" si="351"/>
        <v>2.0459995949601946</v>
      </c>
      <c r="T951" s="433">
        <f t="shared" si="351"/>
        <v>2.0338516729511054</v>
      </c>
      <c r="U951" s="433">
        <f t="shared" si="351"/>
        <v>1.8879984333101774</v>
      </c>
      <c r="V951" s="433">
        <f t="shared" si="351"/>
        <v>1.7511593306304549</v>
      </c>
      <c r="W951" s="433">
        <f t="shared" si="351"/>
        <v>3.1736502337683503</v>
      </c>
      <c r="X951" s="433">
        <f t="shared" si="351"/>
        <v>2.8851365761530459</v>
      </c>
      <c r="Y951" s="433">
        <f t="shared" si="351"/>
        <v>2.6228514328664039</v>
      </c>
      <c r="Z951" s="433">
        <f t="shared" si="351"/>
        <v>2.3844103935149126</v>
      </c>
      <c r="AA951" s="433">
        <f t="shared" si="351"/>
        <v>2.1676458122862847</v>
      </c>
      <c r="AB951" s="433">
        <f t="shared" si="351"/>
        <v>1.97058710207844</v>
      </c>
      <c r="AC951" s="433">
        <f t="shared" si="351"/>
        <v>1.7914428200713093</v>
      </c>
      <c r="AD951" s="433">
        <f t="shared" si="351"/>
        <v>1.698138548031694</v>
      </c>
      <c r="AE951" s="433">
        <f t="shared" si="351"/>
        <v>0.93002588018696386</v>
      </c>
      <c r="AF951" s="433">
        <f t="shared" si="351"/>
        <v>0</v>
      </c>
      <c r="AG951" s="433">
        <f t="shared" si="351"/>
        <v>0</v>
      </c>
      <c r="AH951" s="433">
        <f t="shared" si="351"/>
        <v>0</v>
      </c>
      <c r="AI951" s="433">
        <f t="shared" si="351"/>
        <v>0</v>
      </c>
    </row>
    <row r="952" spans="1:35" s="84" customFormat="1" x14ac:dyDescent="0.35">
      <c r="A952" s="4"/>
      <c r="B952" s="4"/>
      <c r="C952" s="80"/>
      <c r="D952" s="81"/>
      <c r="G952" s="147"/>
      <c r="H952" s="147"/>
      <c r="I952" s="178"/>
      <c r="J952" s="178"/>
      <c r="K952" s="178"/>
      <c r="L952" s="178"/>
      <c r="M952" s="178"/>
      <c r="N952" s="178"/>
      <c r="O952" s="178"/>
      <c r="P952" s="178"/>
      <c r="Q952" s="178"/>
      <c r="R952" s="178"/>
      <c r="S952" s="178"/>
      <c r="T952" s="178"/>
      <c r="U952" s="178"/>
      <c r="V952" s="178"/>
      <c r="W952" s="178"/>
      <c r="X952" s="178"/>
      <c r="Y952" s="178"/>
      <c r="Z952" s="178"/>
      <c r="AA952" s="178"/>
      <c r="AB952" s="178"/>
      <c r="AC952" s="178"/>
      <c r="AD952" s="178"/>
      <c r="AE952" s="178"/>
      <c r="AF952" s="178"/>
      <c r="AG952" s="178"/>
      <c r="AH952" s="178"/>
      <c r="AI952" s="178"/>
    </row>
    <row r="953" spans="1:35" s="84" customFormat="1" x14ac:dyDescent="0.35">
      <c r="A953" s="4"/>
      <c r="B953" s="4"/>
      <c r="C953" s="80"/>
      <c r="D953" s="81" t="s">
        <v>379</v>
      </c>
      <c r="G953" s="147"/>
      <c r="H953" s="147"/>
      <c r="I953" s="178"/>
      <c r="J953" s="178"/>
      <c r="K953" s="178"/>
      <c r="L953" s="178"/>
      <c r="M953" s="178"/>
      <c r="N953" s="178"/>
      <c r="O953" s="178"/>
      <c r="P953" s="178"/>
      <c r="Q953" s="178"/>
      <c r="R953" s="178"/>
      <c r="S953" s="178"/>
      <c r="T953" s="178"/>
      <c r="U953" s="178"/>
      <c r="V953" s="178"/>
      <c r="W953" s="178"/>
      <c r="X953" s="178"/>
      <c r="Y953" s="178"/>
      <c r="Z953" s="178"/>
      <c r="AA953" s="178"/>
      <c r="AB953" s="178"/>
      <c r="AC953" s="178"/>
      <c r="AD953" s="178"/>
      <c r="AE953" s="178"/>
      <c r="AF953" s="178"/>
      <c r="AG953" s="178"/>
      <c r="AH953" s="178"/>
      <c r="AI953" s="178"/>
    </row>
    <row r="954" spans="1:35" s="84" customFormat="1" x14ac:dyDescent="0.35">
      <c r="A954" s="4"/>
      <c r="B954" s="4"/>
      <c r="C954" s="80"/>
      <c r="D954" s="81"/>
      <c r="E954" s="84" t="str">
        <f>E$951</f>
        <v>Discounted income tax (incentive)</v>
      </c>
      <c r="F954" s="84" t="str">
        <f>F$951</f>
        <v>M$, discounted</v>
      </c>
      <c r="G954" s="147"/>
      <c r="H954" s="147"/>
      <c r="I954" s="178">
        <f>I$951</f>
        <v>31.033590709796975</v>
      </c>
      <c r="J954" s="178"/>
      <c r="K954" s="178">
        <f t="shared" ref="K954:AI954" si="352">K$951</f>
        <v>0</v>
      </c>
      <c r="L954" s="178">
        <f t="shared" si="352"/>
        <v>0</v>
      </c>
      <c r="M954" s="178">
        <f t="shared" si="352"/>
        <v>0</v>
      </c>
      <c r="N954" s="178">
        <f t="shared" si="352"/>
        <v>0</v>
      </c>
      <c r="O954" s="178">
        <f t="shared" si="352"/>
        <v>0</v>
      </c>
      <c r="P954" s="178">
        <f t="shared" si="352"/>
        <v>0</v>
      </c>
      <c r="Q954" s="178">
        <f t="shared" si="352"/>
        <v>1.6515143883115357</v>
      </c>
      <c r="R954" s="178">
        <f t="shared" si="352"/>
        <v>2.0391784906761021</v>
      </c>
      <c r="S954" s="178">
        <f t="shared" si="352"/>
        <v>2.0459995949601946</v>
      </c>
      <c r="T954" s="178">
        <f t="shared" si="352"/>
        <v>2.0338516729511054</v>
      </c>
      <c r="U954" s="178">
        <f t="shared" si="352"/>
        <v>1.8879984333101774</v>
      </c>
      <c r="V954" s="178">
        <f t="shared" si="352"/>
        <v>1.7511593306304549</v>
      </c>
      <c r="W954" s="178">
        <f t="shared" si="352"/>
        <v>3.1736502337683503</v>
      </c>
      <c r="X954" s="178">
        <f t="shared" si="352"/>
        <v>2.8851365761530459</v>
      </c>
      <c r="Y954" s="178">
        <f t="shared" si="352"/>
        <v>2.6228514328664039</v>
      </c>
      <c r="Z954" s="178">
        <f t="shared" si="352"/>
        <v>2.3844103935149126</v>
      </c>
      <c r="AA954" s="178">
        <f t="shared" si="352"/>
        <v>2.1676458122862847</v>
      </c>
      <c r="AB954" s="178">
        <f t="shared" si="352"/>
        <v>1.97058710207844</v>
      </c>
      <c r="AC954" s="178">
        <f t="shared" si="352"/>
        <v>1.7914428200713093</v>
      </c>
      <c r="AD954" s="178">
        <f t="shared" si="352"/>
        <v>1.698138548031694</v>
      </c>
      <c r="AE954" s="178">
        <f t="shared" si="352"/>
        <v>0.93002588018696386</v>
      </c>
      <c r="AF954" s="178">
        <f t="shared" si="352"/>
        <v>0</v>
      </c>
      <c r="AG954" s="178">
        <f t="shared" si="352"/>
        <v>0</v>
      </c>
      <c r="AH954" s="178">
        <f t="shared" si="352"/>
        <v>0</v>
      </c>
      <c r="AI954" s="178">
        <f t="shared" si="352"/>
        <v>0</v>
      </c>
    </row>
    <row r="955" spans="1:35" s="162" customFormat="1" x14ac:dyDescent="0.35">
      <c r="A955" s="35"/>
      <c r="B955" s="35"/>
      <c r="C955" s="160"/>
      <c r="D955" s="161"/>
      <c r="E955" s="162" t="s">
        <v>532</v>
      </c>
      <c r="F955" s="162" t="s">
        <v>230</v>
      </c>
      <c r="G955" s="433">
        <f>SUM(K954:AI954)</f>
        <v>31.033590709796975</v>
      </c>
      <c r="H955" s="163"/>
      <c r="J955" s="433"/>
      <c r="K955" s="433"/>
      <c r="L955" s="433"/>
      <c r="M955" s="433"/>
      <c r="N955" s="433"/>
      <c r="O955" s="433"/>
      <c r="P955" s="433"/>
      <c r="Q955" s="433"/>
      <c r="R955" s="433"/>
      <c r="S955" s="433"/>
      <c r="T955" s="433"/>
      <c r="U955" s="433"/>
      <c r="V955" s="433"/>
      <c r="W955" s="433"/>
      <c r="X955" s="433"/>
      <c r="Y955" s="433"/>
      <c r="Z955" s="433"/>
      <c r="AA955" s="433"/>
      <c r="AB955" s="433"/>
      <c r="AC955" s="433"/>
      <c r="AD955" s="433"/>
      <c r="AE955" s="433"/>
      <c r="AF955" s="433"/>
      <c r="AG955" s="433"/>
      <c r="AH955" s="433"/>
      <c r="AI955" s="433"/>
    </row>
    <row r="956" spans="1:35" s="84" customFormat="1" x14ac:dyDescent="0.35">
      <c r="A956" s="4"/>
      <c r="B956" s="4"/>
      <c r="C956" s="80"/>
      <c r="D956" s="81"/>
      <c r="G956" s="147"/>
      <c r="H956" s="147"/>
      <c r="I956" s="178"/>
      <c r="J956" s="178"/>
      <c r="K956" s="178"/>
      <c r="L956" s="178"/>
      <c r="M956" s="178"/>
      <c r="N956" s="178"/>
      <c r="O956" s="178"/>
      <c r="P956" s="178"/>
      <c r="Q956" s="178"/>
      <c r="R956" s="178"/>
      <c r="S956" s="178"/>
      <c r="T956" s="178"/>
      <c r="U956" s="178"/>
      <c r="V956" s="178"/>
      <c r="W956" s="178"/>
      <c r="X956" s="178"/>
      <c r="Y956" s="178"/>
      <c r="Z956" s="178"/>
      <c r="AA956" s="178"/>
      <c r="AB956" s="178"/>
      <c r="AC956" s="178"/>
      <c r="AD956" s="178"/>
      <c r="AE956" s="178"/>
      <c r="AF956" s="178"/>
      <c r="AG956" s="178"/>
      <c r="AH956" s="178"/>
      <c r="AI956" s="178"/>
    </row>
    <row r="957" spans="1:35" s="84" customFormat="1" x14ac:dyDescent="0.35">
      <c r="A957" s="4"/>
      <c r="B957" s="4" t="s">
        <v>769</v>
      </c>
      <c r="C957" s="80"/>
      <c r="D957" s="81"/>
      <c r="G957" s="147"/>
      <c r="H957" s="147"/>
      <c r="I957" s="178"/>
      <c r="J957" s="178"/>
      <c r="K957" s="178"/>
      <c r="L957" s="178"/>
      <c r="M957" s="178"/>
      <c r="N957" s="178"/>
      <c r="O957" s="178"/>
      <c r="P957" s="178"/>
      <c r="Q957" s="178"/>
      <c r="R957" s="178"/>
      <c r="S957" s="178"/>
      <c r="T957" s="178"/>
      <c r="U957" s="178"/>
      <c r="V957" s="178"/>
      <c r="W957" s="178"/>
      <c r="X957" s="178"/>
      <c r="Y957" s="178"/>
      <c r="Z957" s="178"/>
      <c r="AA957" s="178"/>
      <c r="AB957" s="178"/>
      <c r="AC957" s="178"/>
      <c r="AD957" s="178"/>
      <c r="AE957" s="178"/>
      <c r="AF957" s="178"/>
      <c r="AG957" s="178"/>
      <c r="AH957" s="178"/>
      <c r="AI957" s="178"/>
    </row>
    <row r="958" spans="1:35" s="84" customFormat="1" x14ac:dyDescent="0.35">
      <c r="A958" s="4"/>
      <c r="B958" s="4"/>
      <c r="C958" s="80"/>
      <c r="D958" s="81"/>
      <c r="G958" s="147"/>
      <c r="H958" s="147"/>
      <c r="I958" s="178"/>
      <c r="J958" s="178"/>
      <c r="K958" s="178"/>
      <c r="L958" s="178"/>
      <c r="M958" s="178"/>
      <c r="N958" s="178"/>
      <c r="O958" s="178"/>
      <c r="P958" s="178"/>
      <c r="Q958" s="178"/>
      <c r="R958" s="178"/>
      <c r="S958" s="178"/>
      <c r="T958" s="178"/>
      <c r="U958" s="178"/>
      <c r="V958" s="178"/>
      <c r="W958" s="178"/>
      <c r="X958" s="178"/>
      <c r="Y958" s="178"/>
      <c r="Z958" s="178"/>
      <c r="AA958" s="178"/>
      <c r="AB958" s="178"/>
      <c r="AC958" s="178"/>
      <c r="AD958" s="178"/>
      <c r="AE958" s="178"/>
      <c r="AF958" s="178"/>
      <c r="AG958" s="178"/>
      <c r="AH958" s="178"/>
      <c r="AI958" s="178"/>
    </row>
    <row r="959" spans="1:35" s="84" customFormat="1" x14ac:dyDescent="0.35">
      <c r="A959" s="4"/>
      <c r="B959" s="4"/>
      <c r="C959" s="80"/>
      <c r="D959" s="81" t="s">
        <v>786</v>
      </c>
      <c r="G959" s="147"/>
      <c r="H959" s="147"/>
      <c r="I959" s="178"/>
      <c r="J959" s="178"/>
      <c r="K959" s="178"/>
      <c r="L959" s="178"/>
      <c r="M959" s="178"/>
      <c r="N959" s="178"/>
      <c r="O959" s="178"/>
      <c r="P959" s="178"/>
      <c r="Q959" s="178"/>
      <c r="R959" s="178"/>
      <c r="S959" s="178"/>
      <c r="T959" s="178"/>
      <c r="U959" s="178"/>
      <c r="V959" s="178"/>
      <c r="W959" s="178"/>
      <c r="X959" s="178"/>
      <c r="Y959" s="178"/>
      <c r="Z959" s="178"/>
      <c r="AA959" s="178"/>
      <c r="AB959" s="178"/>
      <c r="AC959" s="178"/>
      <c r="AD959" s="178"/>
      <c r="AE959" s="178"/>
      <c r="AF959" s="178"/>
      <c r="AG959" s="178"/>
      <c r="AH959" s="178"/>
      <c r="AI959" s="178"/>
    </row>
    <row r="960" spans="1:35" s="84" customFormat="1" x14ac:dyDescent="0.35">
      <c r="A960" s="4"/>
      <c r="B960" s="4"/>
      <c r="C960" s="80"/>
      <c r="D960" s="81"/>
      <c r="E960" s="84" t="str">
        <f>E$731</f>
        <v>EBITDA in nominal terms (incentive)</v>
      </c>
      <c r="F960" s="84" t="str">
        <f>F$731</f>
        <v>M$, nominal</v>
      </c>
      <c r="G960" s="147"/>
      <c r="H960" s="147"/>
      <c r="I960" s="178">
        <f>I$731</f>
        <v>748.68272063483039</v>
      </c>
      <c r="J960" s="178"/>
      <c r="K960" s="178">
        <f t="shared" ref="K960:AI960" si="353">K$731</f>
        <v>0</v>
      </c>
      <c r="L960" s="178">
        <f t="shared" si="353"/>
        <v>0</v>
      </c>
      <c r="M960" s="178">
        <f t="shared" si="353"/>
        <v>10.539568839693663</v>
      </c>
      <c r="N960" s="178">
        <f t="shared" si="353"/>
        <v>35.233074664886423</v>
      </c>
      <c r="O960" s="178">
        <f t="shared" si="353"/>
        <v>35.937736158184158</v>
      </c>
      <c r="P960" s="178">
        <f t="shared" si="353"/>
        <v>36.656490881347843</v>
      </c>
      <c r="Q960" s="178">
        <f t="shared" si="353"/>
        <v>37.389620698974802</v>
      </c>
      <c r="R960" s="178">
        <f t="shared" si="353"/>
        <v>38.137413112954285</v>
      </c>
      <c r="S960" s="178">
        <f t="shared" si="353"/>
        <v>38.900161375213379</v>
      </c>
      <c r="T960" s="178">
        <f t="shared" si="353"/>
        <v>39.678164602717644</v>
      </c>
      <c r="U960" s="178">
        <f t="shared" si="353"/>
        <v>40.471727894772002</v>
      </c>
      <c r="V960" s="178">
        <f t="shared" si="353"/>
        <v>41.281162452667431</v>
      </c>
      <c r="W960" s="178">
        <f t="shared" si="353"/>
        <v>42.106785701720788</v>
      </c>
      <c r="X960" s="178">
        <f t="shared" si="353"/>
        <v>42.948921415755201</v>
      </c>
      <c r="Y960" s="178">
        <f t="shared" si="353"/>
        <v>43.807899844070306</v>
      </c>
      <c r="Z960" s="178">
        <f t="shared" si="353"/>
        <v>44.684057840951702</v>
      </c>
      <c r="AA960" s="178">
        <f t="shared" si="353"/>
        <v>45.577738997770744</v>
      </c>
      <c r="AB960" s="178">
        <f t="shared" si="353"/>
        <v>46.489293777726161</v>
      </c>
      <c r="AC960" s="178">
        <f t="shared" si="353"/>
        <v>47.419079653280683</v>
      </c>
      <c r="AD960" s="178">
        <f t="shared" si="353"/>
        <v>50.433156136425481</v>
      </c>
      <c r="AE960" s="178">
        <f t="shared" si="353"/>
        <v>30.990666585717555</v>
      </c>
      <c r="AF960" s="178">
        <f t="shared" si="353"/>
        <v>0</v>
      </c>
      <c r="AG960" s="178">
        <f t="shared" si="353"/>
        <v>0</v>
      </c>
      <c r="AH960" s="178">
        <f t="shared" si="353"/>
        <v>0</v>
      </c>
      <c r="AI960" s="178">
        <f t="shared" si="353"/>
        <v>0</v>
      </c>
    </row>
    <row r="961" spans="1:35" s="84" customFormat="1" x14ac:dyDescent="0.35">
      <c r="A961" s="4"/>
      <c r="B961" s="4"/>
      <c r="C961" s="80"/>
      <c r="D961" s="81"/>
      <c r="E961" s="84" t="str">
        <f>E$738</f>
        <v>Mining company capital costs in nominal terms (original)</v>
      </c>
      <c r="F961" s="84" t="str">
        <f>F$738</f>
        <v>M$, nominal</v>
      </c>
      <c r="G961" s="147"/>
      <c r="H961" s="147"/>
      <c r="I961" s="178">
        <f>I$738</f>
        <v>193.92000000000002</v>
      </c>
      <c r="J961" s="178"/>
      <c r="K961" s="178">
        <f t="shared" ref="K961:AI961" si="354">K$738</f>
        <v>96</v>
      </c>
      <c r="L961" s="178">
        <f t="shared" si="354"/>
        <v>97.92</v>
      </c>
      <c r="M961" s="178">
        <f t="shared" si="354"/>
        <v>0</v>
      </c>
      <c r="N961" s="178">
        <f t="shared" si="354"/>
        <v>0</v>
      </c>
      <c r="O961" s="178">
        <f t="shared" si="354"/>
        <v>0</v>
      </c>
      <c r="P961" s="178">
        <f t="shared" si="354"/>
        <v>0</v>
      </c>
      <c r="Q961" s="178">
        <f t="shared" si="354"/>
        <v>0</v>
      </c>
      <c r="R961" s="178">
        <f t="shared" si="354"/>
        <v>0</v>
      </c>
      <c r="S961" s="178">
        <f t="shared" si="354"/>
        <v>0</v>
      </c>
      <c r="T961" s="178">
        <f t="shared" si="354"/>
        <v>0</v>
      </c>
      <c r="U961" s="178">
        <f t="shared" si="354"/>
        <v>0</v>
      </c>
      <c r="V961" s="178">
        <f t="shared" si="354"/>
        <v>0</v>
      </c>
      <c r="W961" s="178">
        <f t="shared" si="354"/>
        <v>0</v>
      </c>
      <c r="X961" s="178">
        <f t="shared" si="354"/>
        <v>0</v>
      </c>
      <c r="Y961" s="178">
        <f t="shared" si="354"/>
        <v>0</v>
      </c>
      <c r="Z961" s="178">
        <f t="shared" si="354"/>
        <v>0</v>
      </c>
      <c r="AA961" s="178">
        <f t="shared" si="354"/>
        <v>0</v>
      </c>
      <c r="AB961" s="178">
        <f t="shared" si="354"/>
        <v>0</v>
      </c>
      <c r="AC961" s="178">
        <f t="shared" si="354"/>
        <v>0</v>
      </c>
      <c r="AD961" s="178">
        <f t="shared" si="354"/>
        <v>0</v>
      </c>
      <c r="AE961" s="178">
        <f t="shared" si="354"/>
        <v>0</v>
      </c>
      <c r="AF961" s="178">
        <f t="shared" si="354"/>
        <v>0</v>
      </c>
      <c r="AG961" s="178">
        <f t="shared" si="354"/>
        <v>0</v>
      </c>
      <c r="AH961" s="178">
        <f t="shared" si="354"/>
        <v>0</v>
      </c>
      <c r="AI961" s="178">
        <f t="shared" si="354"/>
        <v>0</v>
      </c>
    </row>
    <row r="962" spans="1:35" s="84" customFormat="1" x14ac:dyDescent="0.35">
      <c r="A962" s="4"/>
      <c r="B962" s="4"/>
      <c r="C962" s="80"/>
      <c r="D962" s="81"/>
      <c r="E962" s="84" t="str">
        <f>E$446</f>
        <v>Import duties on capital in nominal terms (incentive)</v>
      </c>
      <c r="F962" s="84" t="str">
        <f>F$446</f>
        <v>M$, nominal</v>
      </c>
      <c r="G962" s="147"/>
      <c r="H962" s="147"/>
      <c r="I962" s="178">
        <f>I$446</f>
        <v>6.8174999999999999</v>
      </c>
      <c r="J962" s="178"/>
      <c r="K962" s="178">
        <f t="shared" ref="K962:AI962" si="355">K$446</f>
        <v>3.375</v>
      </c>
      <c r="L962" s="178">
        <f t="shared" si="355"/>
        <v>3.4424999999999999</v>
      </c>
      <c r="M962" s="178">
        <f t="shared" si="355"/>
        <v>0</v>
      </c>
      <c r="N962" s="178">
        <f t="shared" si="355"/>
        <v>0</v>
      </c>
      <c r="O962" s="178">
        <f t="shared" si="355"/>
        <v>0</v>
      </c>
      <c r="P962" s="178">
        <f t="shared" si="355"/>
        <v>0</v>
      </c>
      <c r="Q962" s="178">
        <f t="shared" si="355"/>
        <v>0</v>
      </c>
      <c r="R962" s="178">
        <f t="shared" si="355"/>
        <v>0</v>
      </c>
      <c r="S962" s="178">
        <f t="shared" si="355"/>
        <v>0</v>
      </c>
      <c r="T962" s="178">
        <f t="shared" si="355"/>
        <v>0</v>
      </c>
      <c r="U962" s="178">
        <f t="shared" si="355"/>
        <v>0</v>
      </c>
      <c r="V962" s="178">
        <f t="shared" si="355"/>
        <v>0</v>
      </c>
      <c r="W962" s="178">
        <f t="shared" si="355"/>
        <v>0</v>
      </c>
      <c r="X962" s="178">
        <f t="shared" si="355"/>
        <v>0</v>
      </c>
      <c r="Y962" s="178">
        <f t="shared" si="355"/>
        <v>0</v>
      </c>
      <c r="Z962" s="178">
        <f t="shared" si="355"/>
        <v>0</v>
      </c>
      <c r="AA962" s="178">
        <f t="shared" si="355"/>
        <v>0</v>
      </c>
      <c r="AB962" s="178">
        <f t="shared" si="355"/>
        <v>0</v>
      </c>
      <c r="AC962" s="178">
        <f t="shared" si="355"/>
        <v>0</v>
      </c>
      <c r="AD962" s="178">
        <f t="shared" si="355"/>
        <v>0</v>
      </c>
      <c r="AE962" s="178">
        <f t="shared" si="355"/>
        <v>0</v>
      </c>
      <c r="AF962" s="178">
        <f t="shared" si="355"/>
        <v>0</v>
      </c>
      <c r="AG962" s="178">
        <f t="shared" si="355"/>
        <v>0</v>
      </c>
      <c r="AH962" s="178">
        <f t="shared" si="355"/>
        <v>0</v>
      </c>
      <c r="AI962" s="178">
        <f t="shared" si="355"/>
        <v>0</v>
      </c>
    </row>
    <row r="963" spans="1:35" s="84" customFormat="1" x14ac:dyDescent="0.35">
      <c r="A963" s="4"/>
      <c r="B963" s="4"/>
      <c r="C963" s="80"/>
      <c r="D963" s="81"/>
      <c r="E963" s="84" t="str">
        <f>E$697</f>
        <v>Royalty in nominal terms (incentive)</v>
      </c>
      <c r="F963" s="84" t="str">
        <f>F$697</f>
        <v>M$, nominal</v>
      </c>
      <c r="G963" s="147"/>
      <c r="H963" s="147"/>
      <c r="I963" s="178">
        <f>I$697</f>
        <v>137.76704079202352</v>
      </c>
      <c r="J963" s="178"/>
      <c r="K963" s="178">
        <f t="shared" ref="K963:AI963" si="356">K$697</f>
        <v>0</v>
      </c>
      <c r="L963" s="178">
        <f t="shared" si="356"/>
        <v>0</v>
      </c>
      <c r="M963" s="178">
        <f t="shared" si="356"/>
        <v>4.8091607524611284</v>
      </c>
      <c r="N963" s="178">
        <f t="shared" si="356"/>
        <v>6.540458623347134</v>
      </c>
      <c r="O963" s="178">
        <f t="shared" si="356"/>
        <v>6.671267795814078</v>
      </c>
      <c r="P963" s="178">
        <f t="shared" si="356"/>
        <v>6.8046931517303593</v>
      </c>
      <c r="Q963" s="178">
        <f t="shared" si="356"/>
        <v>6.9407870147649664</v>
      </c>
      <c r="R963" s="178">
        <f t="shared" si="356"/>
        <v>7.0796027550602636</v>
      </c>
      <c r="S963" s="178">
        <f t="shared" si="356"/>
        <v>7.22119481016147</v>
      </c>
      <c r="T963" s="178">
        <f t="shared" si="356"/>
        <v>7.3656187063646996</v>
      </c>
      <c r="U963" s="178">
        <f t="shared" si="356"/>
        <v>7.5129310804919944</v>
      </c>
      <c r="V963" s="178">
        <f t="shared" si="356"/>
        <v>7.6631897021018318</v>
      </c>
      <c r="W963" s="178">
        <f t="shared" si="356"/>
        <v>7.816453496143871</v>
      </c>
      <c r="X963" s="178">
        <f t="shared" si="356"/>
        <v>7.9727825660667468</v>
      </c>
      <c r="Y963" s="178">
        <f t="shared" si="356"/>
        <v>8.1322382173880836</v>
      </c>
      <c r="Z963" s="178">
        <f t="shared" si="356"/>
        <v>8.2948829817358423</v>
      </c>
      <c r="AA963" s="178">
        <f t="shared" si="356"/>
        <v>8.46078064137056</v>
      </c>
      <c r="AB963" s="178">
        <f t="shared" si="356"/>
        <v>8.6299962541979731</v>
      </c>
      <c r="AC963" s="178">
        <f t="shared" si="356"/>
        <v>8.8025961792819309</v>
      </c>
      <c r="AD963" s="178">
        <f t="shared" si="356"/>
        <v>8.9786481028675684</v>
      </c>
      <c r="AE963" s="178">
        <f t="shared" si="356"/>
        <v>2.0697579606730243</v>
      </c>
      <c r="AF963" s="178">
        <f t="shared" si="356"/>
        <v>0</v>
      </c>
      <c r="AG963" s="178">
        <f t="shared" si="356"/>
        <v>0</v>
      </c>
      <c r="AH963" s="178">
        <f t="shared" si="356"/>
        <v>0</v>
      </c>
      <c r="AI963" s="178">
        <f t="shared" si="356"/>
        <v>0</v>
      </c>
    </row>
    <row r="964" spans="1:35" s="84" customFormat="1" x14ac:dyDescent="0.35">
      <c r="A964" s="4"/>
      <c r="B964" s="4"/>
      <c r="C964" s="80"/>
      <c r="D964" s="81"/>
      <c r="E964" s="84" t="str">
        <f>E$937</f>
        <v>Income tax in nominal terms (incentive)</v>
      </c>
      <c r="F964" s="84" t="str">
        <f>F$937</f>
        <v>M$, nominal</v>
      </c>
      <c r="G964" s="147"/>
      <c r="H964" s="147"/>
      <c r="I964" s="178">
        <f>I$937</f>
        <v>149.24836957661114</v>
      </c>
      <c r="J964" s="178"/>
      <c r="K964" s="178">
        <f t="shared" ref="K964:AI964" si="357">K$937</f>
        <v>0</v>
      </c>
      <c r="L964" s="178">
        <f t="shared" si="357"/>
        <v>0</v>
      </c>
      <c r="M964" s="178">
        <f t="shared" si="357"/>
        <v>0</v>
      </c>
      <c r="N964" s="178">
        <f t="shared" si="357"/>
        <v>0</v>
      </c>
      <c r="O964" s="178">
        <f t="shared" si="357"/>
        <v>0</v>
      </c>
      <c r="P964" s="178">
        <f t="shared" si="357"/>
        <v>0</v>
      </c>
      <c r="Q964" s="178">
        <f t="shared" si="357"/>
        <v>3.294879249450962</v>
      </c>
      <c r="R964" s="178">
        <f t="shared" si="357"/>
        <v>4.5646264237122338</v>
      </c>
      <c r="S964" s="178">
        <f t="shared" si="357"/>
        <v>5.1386424323752466</v>
      </c>
      <c r="T964" s="178">
        <f t="shared" si="357"/>
        <v>5.7313243808152921</v>
      </c>
      <c r="U964" s="178">
        <f t="shared" si="357"/>
        <v>5.9693933684315992</v>
      </c>
      <c r="V964" s="178">
        <f t="shared" si="357"/>
        <v>6.2122237358002277</v>
      </c>
      <c r="W964" s="178">
        <f t="shared" si="357"/>
        <v>12.632035710516236</v>
      </c>
      <c r="X964" s="178">
        <f t="shared" si="357"/>
        <v>12.88467642472656</v>
      </c>
      <c r="Y964" s="178">
        <f t="shared" si="357"/>
        <v>13.142369953221092</v>
      </c>
      <c r="Z964" s="178">
        <f t="shared" si="357"/>
        <v>13.40521735228551</v>
      </c>
      <c r="AA964" s="178">
        <f t="shared" si="357"/>
        <v>13.673321699331224</v>
      </c>
      <c r="AB964" s="178">
        <f t="shared" si="357"/>
        <v>13.946788133317847</v>
      </c>
      <c r="AC964" s="178">
        <f t="shared" si="357"/>
        <v>14.225723895984205</v>
      </c>
      <c r="AD964" s="178">
        <f t="shared" si="357"/>
        <v>15.129946840927644</v>
      </c>
      <c r="AE964" s="178">
        <f t="shared" si="357"/>
        <v>9.2971999757152659</v>
      </c>
      <c r="AF964" s="178">
        <f t="shared" si="357"/>
        <v>0</v>
      </c>
      <c r="AG964" s="178">
        <f t="shared" si="357"/>
        <v>0</v>
      </c>
      <c r="AH964" s="178">
        <f t="shared" si="357"/>
        <v>0</v>
      </c>
      <c r="AI964" s="178">
        <f t="shared" si="357"/>
        <v>0</v>
      </c>
    </row>
    <row r="965" spans="1:35" s="84" customFormat="1" x14ac:dyDescent="0.35">
      <c r="A965" s="4"/>
      <c r="B965" s="4"/>
      <c r="C965" s="80"/>
      <c r="D965" s="81"/>
      <c r="E965" s="84" t="s">
        <v>895</v>
      </c>
      <c r="F965" s="84" t="s">
        <v>641</v>
      </c>
      <c r="G965" s="147"/>
      <c r="H965" s="147"/>
      <c r="I965" s="178">
        <f>SUM(K965:AI965)</f>
        <v>260.9298102661956</v>
      </c>
      <c r="J965" s="178"/>
      <c r="K965" s="178">
        <f>K960-K961-K962-K963-K964</f>
        <v>-99.375</v>
      </c>
      <c r="L965" s="178">
        <f t="shared" ref="L965:AI965" si="358">L960-L961-L962-L963-L964</f>
        <v>-101.3625</v>
      </c>
      <c r="M965" s="178">
        <f t="shared" si="358"/>
        <v>5.7304080872325347</v>
      </c>
      <c r="N965" s="178">
        <f t="shared" si="358"/>
        <v>28.692616041539289</v>
      </c>
      <c r="O965" s="178">
        <f t="shared" si="358"/>
        <v>29.26646836237008</v>
      </c>
      <c r="P965" s="178">
        <f t="shared" si="358"/>
        <v>29.851797729617484</v>
      </c>
      <c r="Q965" s="178">
        <f t="shared" si="358"/>
        <v>27.153954434758877</v>
      </c>
      <c r="R965" s="178">
        <f t="shared" si="358"/>
        <v>26.493183934181786</v>
      </c>
      <c r="S965" s="178">
        <f t="shared" si="358"/>
        <v>26.540324132676663</v>
      </c>
      <c r="T965" s="178">
        <f t="shared" si="358"/>
        <v>26.581221515537653</v>
      </c>
      <c r="U965" s="178">
        <f t="shared" si="358"/>
        <v>26.989403445848406</v>
      </c>
      <c r="V965" s="178">
        <f t="shared" si="358"/>
        <v>27.40574901476537</v>
      </c>
      <c r="W965" s="178">
        <f t="shared" si="358"/>
        <v>21.658296495060682</v>
      </c>
      <c r="X965" s="178">
        <f t="shared" si="358"/>
        <v>22.091462424961893</v>
      </c>
      <c r="Y965" s="178">
        <f t="shared" si="358"/>
        <v>22.533291673461129</v>
      </c>
      <c r="Z965" s="178">
        <f t="shared" si="358"/>
        <v>22.983957506930345</v>
      </c>
      <c r="AA965" s="178">
        <f t="shared" si="358"/>
        <v>23.443636657068957</v>
      </c>
      <c r="AB965" s="178">
        <f t="shared" si="358"/>
        <v>23.912509390210339</v>
      </c>
      <c r="AC965" s="178">
        <f t="shared" si="358"/>
        <v>24.390759578014553</v>
      </c>
      <c r="AD965" s="178">
        <f t="shared" si="358"/>
        <v>26.32456119263027</v>
      </c>
      <c r="AE965" s="178">
        <f t="shared" si="358"/>
        <v>19.623708649329267</v>
      </c>
      <c r="AF965" s="178">
        <f t="shared" si="358"/>
        <v>0</v>
      </c>
      <c r="AG965" s="178">
        <f t="shared" si="358"/>
        <v>0</v>
      </c>
      <c r="AH965" s="178">
        <f t="shared" si="358"/>
        <v>0</v>
      </c>
      <c r="AI965" s="178">
        <f t="shared" si="358"/>
        <v>0</v>
      </c>
    </row>
    <row r="966" spans="1:35" s="84" customFormat="1" x14ac:dyDescent="0.35">
      <c r="A966" s="4"/>
      <c r="B966" s="4"/>
      <c r="C966" s="80"/>
      <c r="D966" s="81"/>
      <c r="G966" s="147"/>
      <c r="H966" s="147"/>
      <c r="I966" s="178"/>
      <c r="J966" s="178"/>
      <c r="K966" s="178"/>
      <c r="L966" s="178"/>
      <c r="M966" s="178"/>
      <c r="N966" s="178"/>
      <c r="O966" s="178"/>
      <c r="P966" s="178"/>
      <c r="Q966" s="178"/>
      <c r="R966" s="178"/>
      <c r="S966" s="178"/>
      <c r="T966" s="178"/>
      <c r="U966" s="178"/>
      <c r="V966" s="178"/>
      <c r="W966" s="178"/>
      <c r="X966" s="178"/>
      <c r="Y966" s="178"/>
      <c r="Z966" s="178"/>
      <c r="AA966" s="178"/>
      <c r="AB966" s="178"/>
      <c r="AC966" s="178"/>
      <c r="AD966" s="178"/>
      <c r="AE966" s="178"/>
      <c r="AF966" s="178"/>
      <c r="AG966" s="178"/>
      <c r="AH966" s="178"/>
      <c r="AI966" s="178"/>
    </row>
    <row r="967" spans="1:35" s="84" customFormat="1" x14ac:dyDescent="0.35">
      <c r="A967" s="4"/>
      <c r="B967" s="4"/>
      <c r="C967" s="80"/>
      <c r="D967" s="81" t="s">
        <v>788</v>
      </c>
      <c r="G967" s="147"/>
      <c r="H967" s="147"/>
      <c r="I967" s="178"/>
      <c r="J967" s="178"/>
      <c r="K967" s="178"/>
      <c r="L967" s="178"/>
      <c r="M967" s="178"/>
      <c r="N967" s="178"/>
      <c r="O967" s="178"/>
      <c r="P967" s="178"/>
      <c r="Q967" s="178"/>
      <c r="R967" s="178"/>
      <c r="S967" s="178"/>
      <c r="T967" s="178"/>
      <c r="U967" s="178"/>
      <c r="V967" s="178"/>
      <c r="W967" s="178"/>
      <c r="X967" s="178"/>
      <c r="Y967" s="178"/>
      <c r="Z967" s="178"/>
      <c r="AA967" s="178"/>
      <c r="AB967" s="178"/>
      <c r="AC967" s="178"/>
      <c r="AD967" s="178"/>
      <c r="AE967" s="178"/>
      <c r="AF967" s="178"/>
      <c r="AG967" s="178"/>
      <c r="AH967" s="178"/>
      <c r="AI967" s="178"/>
    </row>
    <row r="968" spans="1:35" s="84" customFormat="1" x14ac:dyDescent="0.35">
      <c r="A968" s="4"/>
      <c r="B968" s="4"/>
      <c r="C968" s="80"/>
      <c r="D968" s="81"/>
      <c r="E968" s="211" t="str">
        <f>E$992</f>
        <v>RRT cash flow balance BEG</v>
      </c>
      <c r="F968" s="211" t="str">
        <f>F$992</f>
        <v>M$, nominal</v>
      </c>
      <c r="G968" s="147"/>
      <c r="H968" s="147"/>
      <c r="I968" s="211"/>
      <c r="J968" s="178"/>
      <c r="K968" s="213">
        <f t="shared" ref="K968:AI968" si="359">K$992</f>
        <v>0</v>
      </c>
      <c r="L968" s="213">
        <f t="shared" si="359"/>
        <v>-119.25</v>
      </c>
      <c r="M968" s="213">
        <f t="shared" si="359"/>
        <v>-264.73500000000001</v>
      </c>
      <c r="N968" s="213">
        <f t="shared" si="359"/>
        <v>-310.80551029532097</v>
      </c>
      <c r="O968" s="213">
        <f t="shared" si="359"/>
        <v>-338.53547310453803</v>
      </c>
      <c r="P968" s="213">
        <f t="shared" si="359"/>
        <v>-371.12280569060158</v>
      </c>
      <c r="Q968" s="213">
        <f t="shared" si="359"/>
        <v>-409.5252095531809</v>
      </c>
      <c r="R968" s="213">
        <f t="shared" si="359"/>
        <v>-458.84550614210644</v>
      </c>
      <c r="S968" s="213">
        <f t="shared" si="359"/>
        <v>-518.82278664950957</v>
      </c>
      <c r="T968" s="213">
        <f t="shared" si="359"/>
        <v>-590.73895502019946</v>
      </c>
      <c r="U968" s="213">
        <f t="shared" si="359"/>
        <v>-676.98928020559413</v>
      </c>
      <c r="V968" s="213">
        <f t="shared" si="359"/>
        <v>-779.99985211169485</v>
      </c>
      <c r="W968" s="213">
        <f t="shared" si="359"/>
        <v>-903.11292371631544</v>
      </c>
      <c r="X968" s="213">
        <f t="shared" si="359"/>
        <v>-1057.7455526655058</v>
      </c>
      <c r="Y968" s="213">
        <f t="shared" si="359"/>
        <v>-1242.7849082886526</v>
      </c>
      <c r="Z968" s="213">
        <f t="shared" si="359"/>
        <v>-1464.3019399382297</v>
      </c>
      <c r="AA968" s="213">
        <f t="shared" si="359"/>
        <v>-1729.581578917559</v>
      </c>
      <c r="AB968" s="213">
        <f t="shared" si="359"/>
        <v>-2047.365530712588</v>
      </c>
      <c r="AC968" s="213">
        <f t="shared" si="359"/>
        <v>-2428.1436255868534</v>
      </c>
      <c r="AD968" s="213">
        <f t="shared" si="359"/>
        <v>-2884.5034392106063</v>
      </c>
      <c r="AE968" s="213">
        <f t="shared" si="359"/>
        <v>-3429.8146536215709</v>
      </c>
      <c r="AF968" s="213">
        <f t="shared" si="359"/>
        <v>-4092.2291339666899</v>
      </c>
      <c r="AG968" s="213">
        <f t="shared" si="359"/>
        <v>-4910.6749607600277</v>
      </c>
      <c r="AH968" s="213">
        <f t="shared" si="359"/>
        <v>-5892.8099529120336</v>
      </c>
      <c r="AI968" s="213">
        <f t="shared" si="359"/>
        <v>-7071.3719434944405</v>
      </c>
    </row>
    <row r="969" spans="1:35" s="84" customFormat="1" x14ac:dyDescent="0.35">
      <c r="A969" s="4"/>
      <c r="B969" s="4"/>
      <c r="C969" s="80"/>
      <c r="D969" s="81"/>
      <c r="E969" s="84" t="str">
        <f>E$965</f>
        <v>RRT cashflow in nominal terms (incentive)</v>
      </c>
      <c r="F969" s="84" t="str">
        <f>F$965</f>
        <v>M$, nominal</v>
      </c>
      <c r="G969" s="147"/>
      <c r="H969" s="147"/>
      <c r="I969" s="178">
        <f>I$965</f>
        <v>260.9298102661956</v>
      </c>
      <c r="J969" s="178"/>
      <c r="K969" s="178">
        <f t="shared" ref="K969:AI969" si="360">K$965</f>
        <v>-99.375</v>
      </c>
      <c r="L969" s="178">
        <f t="shared" si="360"/>
        <v>-101.3625</v>
      </c>
      <c r="M969" s="178">
        <f t="shared" si="360"/>
        <v>5.7304080872325347</v>
      </c>
      <c r="N969" s="178">
        <f t="shared" si="360"/>
        <v>28.692616041539289</v>
      </c>
      <c r="O969" s="178">
        <f t="shared" si="360"/>
        <v>29.26646836237008</v>
      </c>
      <c r="P969" s="178">
        <f t="shared" si="360"/>
        <v>29.851797729617484</v>
      </c>
      <c r="Q969" s="178">
        <f t="shared" si="360"/>
        <v>27.153954434758877</v>
      </c>
      <c r="R969" s="178">
        <f t="shared" si="360"/>
        <v>26.493183934181786</v>
      </c>
      <c r="S969" s="178">
        <f t="shared" si="360"/>
        <v>26.540324132676663</v>
      </c>
      <c r="T969" s="178">
        <f t="shared" si="360"/>
        <v>26.581221515537653</v>
      </c>
      <c r="U969" s="178">
        <f t="shared" si="360"/>
        <v>26.989403445848406</v>
      </c>
      <c r="V969" s="178">
        <f t="shared" si="360"/>
        <v>27.40574901476537</v>
      </c>
      <c r="W969" s="178">
        <f t="shared" si="360"/>
        <v>21.658296495060682</v>
      </c>
      <c r="X969" s="178">
        <f t="shared" si="360"/>
        <v>22.091462424961893</v>
      </c>
      <c r="Y969" s="178">
        <f t="shared" si="360"/>
        <v>22.533291673461129</v>
      </c>
      <c r="Z969" s="178">
        <f t="shared" si="360"/>
        <v>22.983957506930345</v>
      </c>
      <c r="AA969" s="178">
        <f t="shared" si="360"/>
        <v>23.443636657068957</v>
      </c>
      <c r="AB969" s="178">
        <f t="shared" si="360"/>
        <v>23.912509390210339</v>
      </c>
      <c r="AC969" s="178">
        <f t="shared" si="360"/>
        <v>24.390759578014553</v>
      </c>
      <c r="AD969" s="178">
        <f t="shared" si="360"/>
        <v>26.32456119263027</v>
      </c>
      <c r="AE969" s="178">
        <f t="shared" si="360"/>
        <v>19.623708649329267</v>
      </c>
      <c r="AF969" s="178">
        <f t="shared" si="360"/>
        <v>0</v>
      </c>
      <c r="AG969" s="178">
        <f t="shared" si="360"/>
        <v>0</v>
      </c>
      <c r="AH969" s="178">
        <f t="shared" si="360"/>
        <v>0</v>
      </c>
      <c r="AI969" s="178">
        <f t="shared" si="360"/>
        <v>0</v>
      </c>
    </row>
    <row r="970" spans="1:35" s="84" customFormat="1" x14ac:dyDescent="0.35">
      <c r="A970" s="4"/>
      <c r="B970" s="4"/>
      <c r="C970" s="80"/>
      <c r="D970" s="81"/>
      <c r="E970" s="84" t="s">
        <v>896</v>
      </c>
      <c r="F970" s="84" t="s">
        <v>641</v>
      </c>
      <c r="G970" s="147"/>
      <c r="H970" s="147"/>
      <c r="I970" s="178"/>
      <c r="J970" s="178"/>
      <c r="K970" s="178">
        <f>SUM(K968:K969)</f>
        <v>-99.375</v>
      </c>
      <c r="L970" s="178">
        <f t="shared" ref="L970:AI970" si="361">SUM(L968:L969)</f>
        <v>-220.61250000000001</v>
      </c>
      <c r="M970" s="178">
        <f t="shared" si="361"/>
        <v>-259.00459191276747</v>
      </c>
      <c r="N970" s="178">
        <f t="shared" si="361"/>
        <v>-282.11289425378169</v>
      </c>
      <c r="O970" s="178">
        <f t="shared" si="361"/>
        <v>-309.26900474216797</v>
      </c>
      <c r="P970" s="178">
        <f t="shared" si="361"/>
        <v>-341.27100796098409</v>
      </c>
      <c r="Q970" s="178">
        <f t="shared" si="361"/>
        <v>-382.37125511842203</v>
      </c>
      <c r="R970" s="178">
        <f t="shared" si="361"/>
        <v>-432.35232220792466</v>
      </c>
      <c r="S970" s="178">
        <f t="shared" si="361"/>
        <v>-492.28246251683288</v>
      </c>
      <c r="T970" s="178">
        <f t="shared" si="361"/>
        <v>-564.15773350466179</v>
      </c>
      <c r="U970" s="178">
        <f t="shared" si="361"/>
        <v>-649.99987675974569</v>
      </c>
      <c r="V970" s="178">
        <f t="shared" si="361"/>
        <v>-752.59410309692953</v>
      </c>
      <c r="W970" s="178">
        <f t="shared" si="361"/>
        <v>-881.45462722125478</v>
      </c>
      <c r="X970" s="178">
        <f t="shared" si="361"/>
        <v>-1035.6540902405438</v>
      </c>
      <c r="Y970" s="178">
        <f t="shared" si="361"/>
        <v>-1220.2516166151913</v>
      </c>
      <c r="Z970" s="178">
        <f t="shared" si="361"/>
        <v>-1441.3179824312992</v>
      </c>
      <c r="AA970" s="178">
        <f t="shared" si="361"/>
        <v>-1706.13794226049</v>
      </c>
      <c r="AB970" s="178">
        <f t="shared" si="361"/>
        <v>-2023.4530213223777</v>
      </c>
      <c r="AC970" s="178">
        <f t="shared" si="361"/>
        <v>-2403.7528660088387</v>
      </c>
      <c r="AD970" s="178">
        <f t="shared" si="361"/>
        <v>-2858.1788780179759</v>
      </c>
      <c r="AE970" s="178">
        <f t="shared" si="361"/>
        <v>-3410.1909449722416</v>
      </c>
      <c r="AF970" s="178">
        <f t="shared" si="361"/>
        <v>-4092.2291339666899</v>
      </c>
      <c r="AG970" s="178">
        <f t="shared" si="361"/>
        <v>-4910.6749607600277</v>
      </c>
      <c r="AH970" s="178">
        <f t="shared" si="361"/>
        <v>-5892.8099529120336</v>
      </c>
      <c r="AI970" s="178">
        <f t="shared" si="361"/>
        <v>-7071.3719434944405</v>
      </c>
    </row>
    <row r="971" spans="1:35" s="84" customFormat="1" x14ac:dyDescent="0.35">
      <c r="A971" s="4"/>
      <c r="B971" s="4"/>
      <c r="C971" s="80"/>
      <c r="D971" s="81"/>
      <c r="G971" s="147"/>
      <c r="H971" s="147"/>
      <c r="I971" s="178"/>
      <c r="J971" s="178"/>
      <c r="K971" s="178"/>
      <c r="L971" s="178"/>
      <c r="M971" s="178"/>
      <c r="N971" s="178"/>
      <c r="O971" s="178"/>
      <c r="P971" s="178"/>
      <c r="Q971" s="178"/>
      <c r="R971" s="178"/>
      <c r="S971" s="178"/>
      <c r="T971" s="178"/>
      <c r="U971" s="178"/>
      <c r="V971" s="178"/>
      <c r="W971" s="178"/>
      <c r="X971" s="178"/>
      <c r="Y971" s="178"/>
      <c r="Z971" s="178"/>
      <c r="AA971" s="178"/>
      <c r="AB971" s="178"/>
      <c r="AC971" s="178"/>
      <c r="AD971" s="178"/>
      <c r="AE971" s="178"/>
      <c r="AF971" s="178"/>
      <c r="AG971" s="178"/>
      <c r="AH971" s="178"/>
      <c r="AI971" s="178"/>
    </row>
    <row r="972" spans="1:35" s="84" customFormat="1" x14ac:dyDescent="0.35">
      <c r="A972" s="4"/>
      <c r="B972" s="4"/>
      <c r="C972" s="80"/>
      <c r="D972" s="81" t="s">
        <v>789</v>
      </c>
      <c r="G972" s="147"/>
      <c r="H972" s="147"/>
      <c r="I972" s="178"/>
      <c r="J972" s="178"/>
      <c r="K972" s="178"/>
      <c r="L972" s="178"/>
      <c r="M972" s="178"/>
      <c r="N972" s="178"/>
      <c r="O972" s="178"/>
      <c r="P972" s="178"/>
      <c r="Q972" s="178"/>
      <c r="R972" s="178"/>
      <c r="S972" s="178"/>
      <c r="T972" s="178"/>
      <c r="U972" s="178"/>
      <c r="V972" s="178"/>
      <c r="W972" s="178"/>
      <c r="X972" s="178"/>
      <c r="Y972" s="178"/>
      <c r="Z972" s="178"/>
      <c r="AA972" s="178"/>
      <c r="AB972" s="178"/>
      <c r="AC972" s="178"/>
      <c r="AD972" s="178"/>
      <c r="AE972" s="178"/>
      <c r="AF972" s="178"/>
      <c r="AG972" s="178"/>
      <c r="AH972" s="178"/>
      <c r="AI972" s="178"/>
    </row>
    <row r="973" spans="1:35" s="84" customFormat="1" x14ac:dyDescent="0.35">
      <c r="A973" s="4"/>
      <c r="B973" s="4"/>
      <c r="C973" s="80"/>
      <c r="D973" s="81"/>
      <c r="E973" s="84" t="str">
        <f>E$970</f>
        <v>Accumulated RRT cashflow (incentive)</v>
      </c>
      <c r="F973" s="84" t="str">
        <f>F$970</f>
        <v>M$, nominal</v>
      </c>
      <c r="G973" s="147"/>
      <c r="H973" s="147"/>
      <c r="I973" s="178">
        <f>I$970</f>
        <v>0</v>
      </c>
      <c r="J973" s="178"/>
      <c r="K973" s="178">
        <f t="shared" ref="K973:AI973" si="362">K$970</f>
        <v>-99.375</v>
      </c>
      <c r="L973" s="178">
        <f t="shared" si="362"/>
        <v>-220.61250000000001</v>
      </c>
      <c r="M973" s="178">
        <f t="shared" si="362"/>
        <v>-259.00459191276747</v>
      </c>
      <c r="N973" s="178">
        <f t="shared" si="362"/>
        <v>-282.11289425378169</v>
      </c>
      <c r="O973" s="178">
        <f t="shared" si="362"/>
        <v>-309.26900474216797</v>
      </c>
      <c r="P973" s="178">
        <f t="shared" si="362"/>
        <v>-341.27100796098409</v>
      </c>
      <c r="Q973" s="178">
        <f t="shared" si="362"/>
        <v>-382.37125511842203</v>
      </c>
      <c r="R973" s="178">
        <f t="shared" si="362"/>
        <v>-432.35232220792466</v>
      </c>
      <c r="S973" s="178">
        <f t="shared" si="362"/>
        <v>-492.28246251683288</v>
      </c>
      <c r="T973" s="178">
        <f t="shared" si="362"/>
        <v>-564.15773350466179</v>
      </c>
      <c r="U973" s="178">
        <f t="shared" si="362"/>
        <v>-649.99987675974569</v>
      </c>
      <c r="V973" s="178">
        <f t="shared" si="362"/>
        <v>-752.59410309692953</v>
      </c>
      <c r="W973" s="178">
        <f t="shared" si="362"/>
        <v>-881.45462722125478</v>
      </c>
      <c r="X973" s="178">
        <f t="shared" si="362"/>
        <v>-1035.6540902405438</v>
      </c>
      <c r="Y973" s="178">
        <f t="shared" si="362"/>
        <v>-1220.2516166151913</v>
      </c>
      <c r="Z973" s="178">
        <f t="shared" si="362"/>
        <v>-1441.3179824312992</v>
      </c>
      <c r="AA973" s="178">
        <f t="shared" si="362"/>
        <v>-1706.13794226049</v>
      </c>
      <c r="AB973" s="178">
        <f t="shared" si="362"/>
        <v>-2023.4530213223777</v>
      </c>
      <c r="AC973" s="178">
        <f t="shared" si="362"/>
        <v>-2403.7528660088387</v>
      </c>
      <c r="AD973" s="178">
        <f t="shared" si="362"/>
        <v>-2858.1788780179759</v>
      </c>
      <c r="AE973" s="178">
        <f t="shared" si="362"/>
        <v>-3410.1909449722416</v>
      </c>
      <c r="AF973" s="178">
        <f t="shared" si="362"/>
        <v>-4092.2291339666899</v>
      </c>
      <c r="AG973" s="178">
        <f t="shared" si="362"/>
        <v>-4910.6749607600277</v>
      </c>
      <c r="AH973" s="178">
        <f t="shared" si="362"/>
        <v>-5892.8099529120336</v>
      </c>
      <c r="AI973" s="178">
        <f t="shared" si="362"/>
        <v>-7071.3719434944405</v>
      </c>
    </row>
    <row r="974" spans="1:35" s="84" customFormat="1" x14ac:dyDescent="0.35">
      <c r="A974" s="4"/>
      <c r="B974" s="4"/>
      <c r="C974" s="80"/>
      <c r="D974" s="81"/>
      <c r="E974" s="84" t="s">
        <v>897</v>
      </c>
      <c r="F974" s="84" t="s">
        <v>43</v>
      </c>
      <c r="G974" s="147"/>
      <c r="H974" s="147"/>
      <c r="I974" s="147">
        <f>SUM(K974:AI974)</f>
        <v>0</v>
      </c>
      <c r="J974" s="178"/>
      <c r="K974" s="147">
        <f>IF(K973&gt;0,1,0)</f>
        <v>0</v>
      </c>
      <c r="L974" s="147">
        <f t="shared" ref="L974:AI974" si="363">IF(L973&gt;0,1,0)</f>
        <v>0</v>
      </c>
      <c r="M974" s="147">
        <f t="shared" si="363"/>
        <v>0</v>
      </c>
      <c r="N974" s="147">
        <f t="shared" si="363"/>
        <v>0</v>
      </c>
      <c r="O974" s="147">
        <f t="shared" si="363"/>
        <v>0</v>
      </c>
      <c r="P974" s="147">
        <f t="shared" si="363"/>
        <v>0</v>
      </c>
      <c r="Q974" s="147">
        <f t="shared" si="363"/>
        <v>0</v>
      </c>
      <c r="R974" s="147">
        <f t="shared" si="363"/>
        <v>0</v>
      </c>
      <c r="S974" s="147">
        <f t="shared" si="363"/>
        <v>0</v>
      </c>
      <c r="T974" s="147">
        <f t="shared" si="363"/>
        <v>0</v>
      </c>
      <c r="U974" s="147">
        <f t="shared" si="363"/>
        <v>0</v>
      </c>
      <c r="V974" s="147">
        <f t="shared" si="363"/>
        <v>0</v>
      </c>
      <c r="W974" s="147">
        <f t="shared" si="363"/>
        <v>0</v>
      </c>
      <c r="X974" s="147">
        <f t="shared" si="363"/>
        <v>0</v>
      </c>
      <c r="Y974" s="147">
        <f t="shared" si="363"/>
        <v>0</v>
      </c>
      <c r="Z974" s="147">
        <f t="shared" si="363"/>
        <v>0</v>
      </c>
      <c r="AA974" s="147">
        <f t="shared" si="363"/>
        <v>0</v>
      </c>
      <c r="AB974" s="147">
        <f t="shared" si="363"/>
        <v>0</v>
      </c>
      <c r="AC974" s="147">
        <f t="shared" si="363"/>
        <v>0</v>
      </c>
      <c r="AD974" s="147">
        <f t="shared" si="363"/>
        <v>0</v>
      </c>
      <c r="AE974" s="147">
        <f t="shared" si="363"/>
        <v>0</v>
      </c>
      <c r="AF974" s="147">
        <f t="shared" si="363"/>
        <v>0</v>
      </c>
      <c r="AG974" s="147">
        <f t="shared" si="363"/>
        <v>0</v>
      </c>
      <c r="AH974" s="147">
        <f t="shared" si="363"/>
        <v>0</v>
      </c>
      <c r="AI974" s="147">
        <f t="shared" si="363"/>
        <v>0</v>
      </c>
    </row>
    <row r="975" spans="1:35" s="84" customFormat="1" x14ac:dyDescent="0.35">
      <c r="A975" s="4"/>
      <c r="B975" s="4"/>
      <c r="C975" s="80"/>
      <c r="D975" s="81"/>
      <c r="G975" s="147"/>
      <c r="H975" s="147"/>
      <c r="I975" s="178"/>
      <c r="J975" s="178"/>
      <c r="K975" s="178"/>
      <c r="L975" s="178"/>
      <c r="M975" s="178"/>
      <c r="N975" s="178"/>
      <c r="O975" s="178"/>
      <c r="P975" s="178"/>
      <c r="Q975" s="178"/>
      <c r="R975" s="178"/>
      <c r="S975" s="178"/>
      <c r="T975" s="178"/>
      <c r="U975" s="178"/>
      <c r="V975" s="178"/>
      <c r="W975" s="178"/>
      <c r="X975" s="178"/>
      <c r="Y975" s="178"/>
      <c r="Z975" s="178"/>
      <c r="AA975" s="178"/>
      <c r="AB975" s="178"/>
      <c r="AC975" s="178"/>
      <c r="AD975" s="178"/>
      <c r="AE975" s="178"/>
      <c r="AF975" s="178"/>
      <c r="AG975" s="178"/>
      <c r="AH975" s="178"/>
      <c r="AI975" s="178"/>
    </row>
    <row r="976" spans="1:35" s="84" customFormat="1" x14ac:dyDescent="0.35">
      <c r="A976" s="4"/>
      <c r="B976" s="4"/>
      <c r="C976" s="80"/>
      <c r="D976" s="81" t="s">
        <v>790</v>
      </c>
      <c r="G976" s="147"/>
      <c r="H976" s="147"/>
      <c r="I976" s="178"/>
      <c r="J976" s="178"/>
      <c r="K976" s="178"/>
      <c r="L976" s="178"/>
      <c r="M976" s="178"/>
      <c r="N976" s="178"/>
      <c r="O976" s="178"/>
      <c r="P976" s="178"/>
      <c r="Q976" s="178"/>
      <c r="R976" s="178"/>
      <c r="S976" s="178"/>
      <c r="T976" s="178"/>
      <c r="U976" s="178"/>
      <c r="V976" s="178"/>
      <c r="W976" s="178"/>
      <c r="X976" s="178"/>
      <c r="Y976" s="178"/>
      <c r="Z976" s="178"/>
      <c r="AA976" s="178"/>
      <c r="AB976" s="178"/>
      <c r="AC976" s="178"/>
      <c r="AD976" s="178"/>
      <c r="AE976" s="178"/>
      <c r="AF976" s="178"/>
      <c r="AG976" s="178"/>
      <c r="AH976" s="178"/>
      <c r="AI976" s="178"/>
    </row>
    <row r="977" spans="1:35" s="84" customFormat="1" x14ac:dyDescent="0.35">
      <c r="A977" s="4"/>
      <c r="B977" s="4"/>
      <c r="C977" s="80"/>
      <c r="D977" s="81"/>
      <c r="E977" s="84" t="str">
        <f>E$970</f>
        <v>Accumulated RRT cashflow (incentive)</v>
      </c>
      <c r="F977" s="84" t="str">
        <f>F$970</f>
        <v>M$, nominal</v>
      </c>
      <c r="G977" s="147"/>
      <c r="H977" s="147"/>
      <c r="I977" s="178">
        <f>I$970</f>
        <v>0</v>
      </c>
      <c r="J977" s="178"/>
      <c r="K977" s="178">
        <f t="shared" ref="K977:AI977" si="364">K$970</f>
        <v>-99.375</v>
      </c>
      <c r="L977" s="178">
        <f t="shared" si="364"/>
        <v>-220.61250000000001</v>
      </c>
      <c r="M977" s="178">
        <f t="shared" si="364"/>
        <v>-259.00459191276747</v>
      </c>
      <c r="N977" s="178">
        <f t="shared" si="364"/>
        <v>-282.11289425378169</v>
      </c>
      <c r="O977" s="178">
        <f t="shared" si="364"/>
        <v>-309.26900474216797</v>
      </c>
      <c r="P977" s="178">
        <f t="shared" si="364"/>
        <v>-341.27100796098409</v>
      </c>
      <c r="Q977" s="178">
        <f t="shared" si="364"/>
        <v>-382.37125511842203</v>
      </c>
      <c r="R977" s="178">
        <f t="shared" si="364"/>
        <v>-432.35232220792466</v>
      </c>
      <c r="S977" s="178">
        <f t="shared" si="364"/>
        <v>-492.28246251683288</v>
      </c>
      <c r="T977" s="178">
        <f t="shared" si="364"/>
        <v>-564.15773350466179</v>
      </c>
      <c r="U977" s="178">
        <f t="shared" si="364"/>
        <v>-649.99987675974569</v>
      </c>
      <c r="V977" s="178">
        <f t="shared" si="364"/>
        <v>-752.59410309692953</v>
      </c>
      <c r="W977" s="178">
        <f t="shared" si="364"/>
        <v>-881.45462722125478</v>
      </c>
      <c r="X977" s="178">
        <f t="shared" si="364"/>
        <v>-1035.6540902405438</v>
      </c>
      <c r="Y977" s="178">
        <f t="shared" si="364"/>
        <v>-1220.2516166151913</v>
      </c>
      <c r="Z977" s="178">
        <f t="shared" si="364"/>
        <v>-1441.3179824312992</v>
      </c>
      <c r="AA977" s="178">
        <f t="shared" si="364"/>
        <v>-1706.13794226049</v>
      </c>
      <c r="AB977" s="178">
        <f t="shared" si="364"/>
        <v>-2023.4530213223777</v>
      </c>
      <c r="AC977" s="178">
        <f t="shared" si="364"/>
        <v>-2403.7528660088387</v>
      </c>
      <c r="AD977" s="178">
        <f t="shared" si="364"/>
        <v>-2858.1788780179759</v>
      </c>
      <c r="AE977" s="178">
        <f t="shared" si="364"/>
        <v>-3410.1909449722416</v>
      </c>
      <c r="AF977" s="178">
        <f t="shared" si="364"/>
        <v>-4092.2291339666899</v>
      </c>
      <c r="AG977" s="178">
        <f t="shared" si="364"/>
        <v>-4910.6749607600277</v>
      </c>
      <c r="AH977" s="178">
        <f t="shared" si="364"/>
        <v>-5892.8099529120336</v>
      </c>
      <c r="AI977" s="178">
        <f t="shared" si="364"/>
        <v>-7071.3719434944405</v>
      </c>
    </row>
    <row r="978" spans="1:35" s="84" customFormat="1" x14ac:dyDescent="0.35">
      <c r="A978" s="4"/>
      <c r="B978" s="4"/>
      <c r="C978" s="80"/>
      <c r="D978" s="81"/>
      <c r="E978" s="84" t="s">
        <v>898</v>
      </c>
      <c r="F978" s="84" t="s">
        <v>43</v>
      </c>
      <c r="G978" s="147"/>
      <c r="H978" s="147"/>
      <c r="I978" s="147">
        <f>SUM(K978:AI978)</f>
        <v>25</v>
      </c>
      <c r="J978" s="178"/>
      <c r="K978" s="147">
        <f>IF(K977&lt;=0,1,0)</f>
        <v>1</v>
      </c>
      <c r="L978" s="147">
        <f t="shared" ref="L978:AI978" si="365">IF(L977&lt;=0,1,0)</f>
        <v>1</v>
      </c>
      <c r="M978" s="147">
        <f t="shared" si="365"/>
        <v>1</v>
      </c>
      <c r="N978" s="147">
        <f t="shared" si="365"/>
        <v>1</v>
      </c>
      <c r="O978" s="147">
        <f t="shared" si="365"/>
        <v>1</v>
      </c>
      <c r="P978" s="147">
        <f t="shared" si="365"/>
        <v>1</v>
      </c>
      <c r="Q978" s="147">
        <f t="shared" si="365"/>
        <v>1</v>
      </c>
      <c r="R978" s="147">
        <f t="shared" si="365"/>
        <v>1</v>
      </c>
      <c r="S978" s="147">
        <f t="shared" si="365"/>
        <v>1</v>
      </c>
      <c r="T978" s="147">
        <f t="shared" si="365"/>
        <v>1</v>
      </c>
      <c r="U978" s="147">
        <f t="shared" si="365"/>
        <v>1</v>
      </c>
      <c r="V978" s="147">
        <f t="shared" si="365"/>
        <v>1</v>
      </c>
      <c r="W978" s="147">
        <f t="shared" si="365"/>
        <v>1</v>
      </c>
      <c r="X978" s="147">
        <f t="shared" si="365"/>
        <v>1</v>
      </c>
      <c r="Y978" s="147">
        <f t="shared" si="365"/>
        <v>1</v>
      </c>
      <c r="Z978" s="147">
        <f t="shared" si="365"/>
        <v>1</v>
      </c>
      <c r="AA978" s="147">
        <f t="shared" si="365"/>
        <v>1</v>
      </c>
      <c r="AB978" s="147">
        <f t="shared" si="365"/>
        <v>1</v>
      </c>
      <c r="AC978" s="147">
        <f t="shared" si="365"/>
        <v>1</v>
      </c>
      <c r="AD978" s="147">
        <f t="shared" si="365"/>
        <v>1</v>
      </c>
      <c r="AE978" s="147">
        <f t="shared" si="365"/>
        <v>1</v>
      </c>
      <c r="AF978" s="147">
        <f t="shared" si="365"/>
        <v>1</v>
      </c>
      <c r="AG978" s="147">
        <f t="shared" si="365"/>
        <v>1</v>
      </c>
      <c r="AH978" s="147">
        <f t="shared" si="365"/>
        <v>1</v>
      </c>
      <c r="AI978" s="147">
        <f t="shared" si="365"/>
        <v>1</v>
      </c>
    </row>
    <row r="979" spans="1:35" s="84" customFormat="1" x14ac:dyDescent="0.35">
      <c r="A979" s="4"/>
      <c r="B979" s="4"/>
      <c r="C979" s="80"/>
      <c r="D979" s="81"/>
      <c r="G979" s="147"/>
      <c r="H979" s="147"/>
      <c r="I979" s="178"/>
      <c r="J979" s="178"/>
      <c r="K979" s="178"/>
      <c r="L979" s="178"/>
      <c r="M979" s="178"/>
      <c r="N979" s="178"/>
      <c r="O979" s="178"/>
      <c r="P979" s="178"/>
      <c r="Q979" s="178"/>
      <c r="R979" s="178"/>
      <c r="S979" s="178"/>
      <c r="T979" s="178"/>
      <c r="U979" s="178"/>
      <c r="V979" s="178"/>
      <c r="W979" s="178"/>
      <c r="X979" s="178"/>
      <c r="Y979" s="178"/>
      <c r="Z979" s="178"/>
      <c r="AA979" s="178"/>
      <c r="AB979" s="178"/>
      <c r="AC979" s="178"/>
      <c r="AD979" s="178"/>
      <c r="AE979" s="178"/>
      <c r="AF979" s="178"/>
      <c r="AG979" s="178"/>
      <c r="AH979" s="178"/>
      <c r="AI979" s="178"/>
    </row>
    <row r="980" spans="1:35" s="84" customFormat="1" x14ac:dyDescent="0.35">
      <c r="A980" s="4"/>
      <c r="B980" s="4"/>
      <c r="C980" s="80"/>
      <c r="D980" s="81" t="s">
        <v>791</v>
      </c>
      <c r="G980" s="147"/>
      <c r="H980" s="147"/>
      <c r="I980" s="178"/>
      <c r="J980" s="178"/>
      <c r="K980" s="178"/>
      <c r="L980" s="178"/>
      <c r="M980" s="178"/>
      <c r="N980" s="178"/>
      <c r="O980" s="178"/>
      <c r="P980" s="178"/>
      <c r="Q980" s="178"/>
      <c r="R980" s="178"/>
      <c r="S980" s="178"/>
      <c r="T980" s="178"/>
      <c r="U980" s="178"/>
      <c r="V980" s="178"/>
      <c r="W980" s="178"/>
      <c r="X980" s="178"/>
      <c r="Y980" s="178"/>
      <c r="Z980" s="178"/>
      <c r="AA980" s="178"/>
      <c r="AB980" s="178"/>
      <c r="AC980" s="178"/>
      <c r="AD980" s="178"/>
      <c r="AE980" s="178"/>
      <c r="AF980" s="178"/>
      <c r="AG980" s="178"/>
      <c r="AH980" s="178"/>
      <c r="AI980" s="178"/>
    </row>
    <row r="981" spans="1:35" s="84" customFormat="1" x14ac:dyDescent="0.35">
      <c r="A981" s="4"/>
      <c r="B981" s="4"/>
      <c r="C981" s="80"/>
      <c r="D981" s="81"/>
      <c r="E981" s="84" t="str">
        <f>E$970</f>
        <v>Accumulated RRT cashflow (incentive)</v>
      </c>
      <c r="F981" s="84" t="str">
        <f>F$970</f>
        <v>M$, nominal</v>
      </c>
      <c r="G981" s="147"/>
      <c r="H981" s="147"/>
      <c r="I981" s="178">
        <f>I$970</f>
        <v>0</v>
      </c>
      <c r="J981" s="178"/>
      <c r="K981" s="178">
        <f t="shared" ref="K981:AI981" si="366">K$970</f>
        <v>-99.375</v>
      </c>
      <c r="L981" s="178">
        <f t="shared" si="366"/>
        <v>-220.61250000000001</v>
      </c>
      <c r="M981" s="178">
        <f t="shared" si="366"/>
        <v>-259.00459191276747</v>
      </c>
      <c r="N981" s="178">
        <f t="shared" si="366"/>
        <v>-282.11289425378169</v>
      </c>
      <c r="O981" s="178">
        <f t="shared" si="366"/>
        <v>-309.26900474216797</v>
      </c>
      <c r="P981" s="178">
        <f t="shared" si="366"/>
        <v>-341.27100796098409</v>
      </c>
      <c r="Q981" s="178">
        <f t="shared" si="366"/>
        <v>-382.37125511842203</v>
      </c>
      <c r="R981" s="178">
        <f t="shared" si="366"/>
        <v>-432.35232220792466</v>
      </c>
      <c r="S981" s="178">
        <f t="shared" si="366"/>
        <v>-492.28246251683288</v>
      </c>
      <c r="T981" s="178">
        <f t="shared" si="366"/>
        <v>-564.15773350466179</v>
      </c>
      <c r="U981" s="178">
        <f t="shared" si="366"/>
        <v>-649.99987675974569</v>
      </c>
      <c r="V981" s="178">
        <f t="shared" si="366"/>
        <v>-752.59410309692953</v>
      </c>
      <c r="W981" s="178">
        <f t="shared" si="366"/>
        <v>-881.45462722125478</v>
      </c>
      <c r="X981" s="178">
        <f t="shared" si="366"/>
        <v>-1035.6540902405438</v>
      </c>
      <c r="Y981" s="178">
        <f t="shared" si="366"/>
        <v>-1220.2516166151913</v>
      </c>
      <c r="Z981" s="178">
        <f t="shared" si="366"/>
        <v>-1441.3179824312992</v>
      </c>
      <c r="AA981" s="178">
        <f t="shared" si="366"/>
        <v>-1706.13794226049</v>
      </c>
      <c r="AB981" s="178">
        <f t="shared" si="366"/>
        <v>-2023.4530213223777</v>
      </c>
      <c r="AC981" s="178">
        <f t="shared" si="366"/>
        <v>-2403.7528660088387</v>
      </c>
      <c r="AD981" s="178">
        <f t="shared" si="366"/>
        <v>-2858.1788780179759</v>
      </c>
      <c r="AE981" s="178">
        <f t="shared" si="366"/>
        <v>-3410.1909449722416</v>
      </c>
      <c r="AF981" s="178">
        <f t="shared" si="366"/>
        <v>-4092.2291339666899</v>
      </c>
      <c r="AG981" s="178">
        <f t="shared" si="366"/>
        <v>-4910.6749607600277</v>
      </c>
      <c r="AH981" s="178">
        <f t="shared" si="366"/>
        <v>-5892.8099529120336</v>
      </c>
      <c r="AI981" s="178">
        <f t="shared" si="366"/>
        <v>-7071.3719434944405</v>
      </c>
    </row>
    <row r="982" spans="1:35" s="84" customFormat="1" x14ac:dyDescent="0.35">
      <c r="A982" s="4"/>
      <c r="B982" s="4"/>
      <c r="C982" s="80"/>
      <c r="D982" s="81"/>
      <c r="E982" s="84" t="str">
        <f>E$978</f>
        <v>Not liable for RRT flag (incentive)</v>
      </c>
      <c r="F982" s="84" t="str">
        <f>F$978</f>
        <v>flag</v>
      </c>
      <c r="G982" s="147"/>
      <c r="H982" s="147"/>
      <c r="I982" s="84">
        <f>I$978</f>
        <v>25</v>
      </c>
      <c r="J982" s="178"/>
      <c r="K982" s="84">
        <f t="shared" ref="K982:AI982" si="367">K$978</f>
        <v>1</v>
      </c>
      <c r="L982" s="84">
        <f t="shared" si="367"/>
        <v>1</v>
      </c>
      <c r="M982" s="84">
        <f t="shared" si="367"/>
        <v>1</v>
      </c>
      <c r="N982" s="84">
        <f t="shared" si="367"/>
        <v>1</v>
      </c>
      <c r="O982" s="84">
        <f t="shared" si="367"/>
        <v>1</v>
      </c>
      <c r="P982" s="84">
        <f t="shared" si="367"/>
        <v>1</v>
      </c>
      <c r="Q982" s="84">
        <f t="shared" si="367"/>
        <v>1</v>
      </c>
      <c r="R982" s="84">
        <f t="shared" si="367"/>
        <v>1</v>
      </c>
      <c r="S982" s="84">
        <f t="shared" si="367"/>
        <v>1</v>
      </c>
      <c r="T982" s="84">
        <f t="shared" si="367"/>
        <v>1</v>
      </c>
      <c r="U982" s="84">
        <f t="shared" si="367"/>
        <v>1</v>
      </c>
      <c r="V982" s="84">
        <f t="shared" si="367"/>
        <v>1</v>
      </c>
      <c r="W982" s="84">
        <f t="shared" si="367"/>
        <v>1</v>
      </c>
      <c r="X982" s="84">
        <f t="shared" si="367"/>
        <v>1</v>
      </c>
      <c r="Y982" s="84">
        <f t="shared" si="367"/>
        <v>1</v>
      </c>
      <c r="Z982" s="84">
        <f t="shared" si="367"/>
        <v>1</v>
      </c>
      <c r="AA982" s="84">
        <f t="shared" si="367"/>
        <v>1</v>
      </c>
      <c r="AB982" s="84">
        <f t="shared" si="367"/>
        <v>1</v>
      </c>
      <c r="AC982" s="84">
        <f t="shared" si="367"/>
        <v>1</v>
      </c>
      <c r="AD982" s="84">
        <f t="shared" si="367"/>
        <v>1</v>
      </c>
      <c r="AE982" s="84">
        <f t="shared" si="367"/>
        <v>1</v>
      </c>
      <c r="AF982" s="84">
        <f t="shared" si="367"/>
        <v>1</v>
      </c>
      <c r="AG982" s="84">
        <f t="shared" si="367"/>
        <v>1</v>
      </c>
      <c r="AH982" s="84">
        <f t="shared" si="367"/>
        <v>1</v>
      </c>
      <c r="AI982" s="84">
        <f t="shared" si="367"/>
        <v>1</v>
      </c>
    </row>
    <row r="983" spans="1:35" s="154" customFormat="1" x14ac:dyDescent="0.35">
      <c r="A983" s="15"/>
      <c r="B983" s="15"/>
      <c r="C983" s="152"/>
      <c r="D983" s="153"/>
      <c r="E983" s="154" t="str">
        <f>Inputs!E$225</f>
        <v>Resource rent tax uplift (incentive)</v>
      </c>
      <c r="F983" s="154" t="str">
        <f>Inputs!F$225</f>
        <v>%</v>
      </c>
      <c r="G983" s="169">
        <f>Inputs!G$225</f>
        <v>0.2</v>
      </c>
      <c r="H983" s="155"/>
      <c r="I983" s="180"/>
      <c r="J983" s="180"/>
      <c r="K983" s="180"/>
      <c r="L983" s="180"/>
      <c r="M983" s="180"/>
      <c r="N983" s="180"/>
      <c r="O983" s="180"/>
      <c r="P983" s="180"/>
      <c r="Q983" s="180"/>
      <c r="R983" s="180"/>
      <c r="S983" s="180"/>
      <c r="T983" s="180"/>
      <c r="U983" s="180"/>
      <c r="V983" s="180"/>
      <c r="W983" s="180"/>
      <c r="X983" s="180"/>
      <c r="Y983" s="180"/>
      <c r="Z983" s="180"/>
      <c r="AA983" s="180"/>
      <c r="AB983" s="180"/>
      <c r="AC983" s="180"/>
      <c r="AD983" s="180"/>
      <c r="AE983" s="180"/>
      <c r="AF983" s="180"/>
      <c r="AG983" s="180"/>
      <c r="AH983" s="180"/>
      <c r="AI983" s="180"/>
    </row>
    <row r="984" spans="1:35" s="84" customFormat="1" x14ac:dyDescent="0.35">
      <c r="A984" s="4"/>
      <c r="B984" s="4"/>
      <c r="C984" s="80"/>
      <c r="D984" s="81"/>
      <c r="E984" s="84" t="s">
        <v>899</v>
      </c>
      <c r="F984" s="84" t="s">
        <v>641</v>
      </c>
      <c r="G984" s="147"/>
      <c r="H984" s="147"/>
      <c r="I984" s="178">
        <f>SUM(K984:AI984)</f>
        <v>-8746.5761424595257</v>
      </c>
      <c r="J984" s="178"/>
      <c r="K984" s="178">
        <f>K981*K982*$G983</f>
        <v>-19.875</v>
      </c>
      <c r="L984" s="178">
        <f t="shared" ref="L984:AI984" si="368">L981*L982*$G983</f>
        <v>-44.122500000000002</v>
      </c>
      <c r="M984" s="178">
        <f t="shared" si="368"/>
        <v>-51.800918382553498</v>
      </c>
      <c r="N984" s="178">
        <f t="shared" si="368"/>
        <v>-56.422578850756338</v>
      </c>
      <c r="O984" s="178">
        <f t="shared" si="368"/>
        <v>-61.853800948433594</v>
      </c>
      <c r="P984" s="178">
        <f t="shared" si="368"/>
        <v>-68.254201592196821</v>
      </c>
      <c r="Q984" s="178">
        <f t="shared" si="368"/>
        <v>-76.474251023684403</v>
      </c>
      <c r="R984" s="178">
        <f t="shared" si="368"/>
        <v>-86.470464441584937</v>
      </c>
      <c r="S984" s="178">
        <f t="shared" si="368"/>
        <v>-98.456492503366576</v>
      </c>
      <c r="T984" s="178">
        <f t="shared" si="368"/>
        <v>-112.83154670093236</v>
      </c>
      <c r="U984" s="178">
        <f t="shared" si="368"/>
        <v>-129.99997535194913</v>
      </c>
      <c r="V984" s="178">
        <f t="shared" si="368"/>
        <v>-150.51882061938591</v>
      </c>
      <c r="W984" s="178">
        <f t="shared" si="368"/>
        <v>-176.29092544425097</v>
      </c>
      <c r="X984" s="178">
        <f t="shared" si="368"/>
        <v>-207.13081804810878</v>
      </c>
      <c r="Y984" s="178">
        <f t="shared" si="368"/>
        <v>-244.05032332303827</v>
      </c>
      <c r="Z984" s="178">
        <f t="shared" si="368"/>
        <v>-288.26359648625987</v>
      </c>
      <c r="AA984" s="178">
        <f t="shared" si="368"/>
        <v>-341.22758845209802</v>
      </c>
      <c r="AB984" s="178">
        <f t="shared" si="368"/>
        <v>-404.69060426447555</v>
      </c>
      <c r="AC984" s="178">
        <f t="shared" si="368"/>
        <v>-480.75057320176779</v>
      </c>
      <c r="AD984" s="178">
        <f t="shared" si="368"/>
        <v>-571.63577560359522</v>
      </c>
      <c r="AE984" s="178">
        <f t="shared" si="368"/>
        <v>-682.03818899444832</v>
      </c>
      <c r="AF984" s="178">
        <f t="shared" si="368"/>
        <v>-818.44582679333803</v>
      </c>
      <c r="AG984" s="178">
        <f t="shared" si="368"/>
        <v>-982.13499215200557</v>
      </c>
      <c r="AH984" s="178">
        <f t="shared" si="368"/>
        <v>-1178.5619905824067</v>
      </c>
      <c r="AI984" s="178">
        <f t="shared" si="368"/>
        <v>-1414.2743886988883</v>
      </c>
    </row>
    <row r="985" spans="1:35" s="84" customFormat="1" x14ac:dyDescent="0.35">
      <c r="A985" s="4"/>
      <c r="B985" s="4"/>
      <c r="C985" s="80"/>
      <c r="D985" s="81"/>
      <c r="G985" s="147"/>
      <c r="H985" s="147"/>
      <c r="I985" s="178"/>
      <c r="J985" s="178"/>
      <c r="K985" s="178"/>
      <c r="L985" s="178"/>
      <c r="M985" s="178"/>
      <c r="N985" s="178"/>
      <c r="O985" s="178"/>
      <c r="P985" s="178"/>
      <c r="Q985" s="178"/>
      <c r="R985" s="178"/>
      <c r="S985" s="178"/>
      <c r="T985" s="178"/>
      <c r="U985" s="178"/>
      <c r="V985" s="178"/>
      <c r="W985" s="178"/>
      <c r="X985" s="178"/>
      <c r="Y985" s="178"/>
      <c r="Z985" s="178"/>
      <c r="AA985" s="178"/>
      <c r="AB985" s="178"/>
      <c r="AC985" s="178"/>
      <c r="AD985" s="178"/>
      <c r="AE985" s="178"/>
      <c r="AF985" s="178"/>
      <c r="AG985" s="178"/>
      <c r="AH985" s="178"/>
      <c r="AI985" s="178"/>
    </row>
    <row r="986" spans="1:35" s="84" customFormat="1" x14ac:dyDescent="0.35">
      <c r="A986" s="4"/>
      <c r="B986" s="4"/>
      <c r="C986" s="80"/>
      <c r="D986" s="81" t="s">
        <v>795</v>
      </c>
      <c r="G986" s="147"/>
      <c r="H986" s="147"/>
      <c r="I986" s="178"/>
      <c r="J986" s="178"/>
      <c r="K986" s="178"/>
      <c r="L986" s="178"/>
      <c r="M986" s="178"/>
      <c r="N986" s="178"/>
      <c r="O986" s="178"/>
      <c r="P986" s="178"/>
      <c r="Q986" s="178"/>
      <c r="R986" s="178"/>
      <c r="S986" s="178"/>
      <c r="T986" s="178"/>
      <c r="U986" s="178"/>
      <c r="V986" s="178"/>
      <c r="W986" s="178"/>
      <c r="X986" s="178"/>
      <c r="Y986" s="178"/>
      <c r="Z986" s="178"/>
      <c r="AA986" s="178"/>
      <c r="AB986" s="178"/>
      <c r="AC986" s="178"/>
      <c r="AD986" s="178"/>
      <c r="AE986" s="178"/>
      <c r="AF986" s="178"/>
      <c r="AG986" s="178"/>
      <c r="AH986" s="178"/>
      <c r="AI986" s="178"/>
    </row>
    <row r="987" spans="1:35" s="84" customFormat="1" x14ac:dyDescent="0.35">
      <c r="A987" s="4"/>
      <c r="B987" s="4"/>
      <c r="C987" s="80"/>
      <c r="D987" s="81"/>
      <c r="E987" s="84" t="str">
        <f>E$970</f>
        <v>Accumulated RRT cashflow (incentive)</v>
      </c>
      <c r="F987" s="84" t="str">
        <f>F$970</f>
        <v>M$, nominal</v>
      </c>
      <c r="G987" s="147"/>
      <c r="H987" s="147"/>
      <c r="I987" s="178">
        <f>I$970</f>
        <v>0</v>
      </c>
      <c r="J987" s="178"/>
      <c r="K987" s="178">
        <f t="shared" ref="K987:AI987" si="369">K$970</f>
        <v>-99.375</v>
      </c>
      <c r="L987" s="178">
        <f t="shared" si="369"/>
        <v>-220.61250000000001</v>
      </c>
      <c r="M987" s="178">
        <f t="shared" si="369"/>
        <v>-259.00459191276747</v>
      </c>
      <c r="N987" s="178">
        <f t="shared" si="369"/>
        <v>-282.11289425378169</v>
      </c>
      <c r="O987" s="178">
        <f t="shared" si="369"/>
        <v>-309.26900474216797</v>
      </c>
      <c r="P987" s="178">
        <f t="shared" si="369"/>
        <v>-341.27100796098409</v>
      </c>
      <c r="Q987" s="178">
        <f t="shared" si="369"/>
        <v>-382.37125511842203</v>
      </c>
      <c r="R987" s="178">
        <f t="shared" si="369"/>
        <v>-432.35232220792466</v>
      </c>
      <c r="S987" s="178">
        <f t="shared" si="369"/>
        <v>-492.28246251683288</v>
      </c>
      <c r="T987" s="178">
        <f t="shared" si="369"/>
        <v>-564.15773350466179</v>
      </c>
      <c r="U987" s="178">
        <f t="shared" si="369"/>
        <v>-649.99987675974569</v>
      </c>
      <c r="V987" s="178">
        <f t="shared" si="369"/>
        <v>-752.59410309692953</v>
      </c>
      <c r="W987" s="178">
        <f t="shared" si="369"/>
        <v>-881.45462722125478</v>
      </c>
      <c r="X987" s="178">
        <f t="shared" si="369"/>
        <v>-1035.6540902405438</v>
      </c>
      <c r="Y987" s="178">
        <f t="shared" si="369"/>
        <v>-1220.2516166151913</v>
      </c>
      <c r="Z987" s="178">
        <f t="shared" si="369"/>
        <v>-1441.3179824312992</v>
      </c>
      <c r="AA987" s="178">
        <f t="shared" si="369"/>
        <v>-1706.13794226049</v>
      </c>
      <c r="AB987" s="178">
        <f t="shared" si="369"/>
        <v>-2023.4530213223777</v>
      </c>
      <c r="AC987" s="178">
        <f t="shared" si="369"/>
        <v>-2403.7528660088387</v>
      </c>
      <c r="AD987" s="178">
        <f t="shared" si="369"/>
        <v>-2858.1788780179759</v>
      </c>
      <c r="AE987" s="178">
        <f t="shared" si="369"/>
        <v>-3410.1909449722416</v>
      </c>
      <c r="AF987" s="178">
        <f t="shared" si="369"/>
        <v>-4092.2291339666899</v>
      </c>
      <c r="AG987" s="178">
        <f t="shared" si="369"/>
        <v>-4910.6749607600277</v>
      </c>
      <c r="AH987" s="178">
        <f t="shared" si="369"/>
        <v>-5892.8099529120336</v>
      </c>
      <c r="AI987" s="178">
        <f t="shared" si="369"/>
        <v>-7071.3719434944405</v>
      </c>
    </row>
    <row r="988" spans="1:35" s="84" customFormat="1" x14ac:dyDescent="0.35">
      <c r="A988" s="4"/>
      <c r="B988" s="4"/>
      <c r="C988" s="80"/>
      <c r="D988" s="81"/>
      <c r="E988" s="84" t="str">
        <f>E$974</f>
        <v>Liable for RRT flag (incentive)</v>
      </c>
      <c r="F988" s="84" t="str">
        <f>F$974</f>
        <v>flag</v>
      </c>
      <c r="G988" s="147"/>
      <c r="H988" s="147"/>
      <c r="I988" s="84">
        <f>I$974</f>
        <v>0</v>
      </c>
      <c r="J988" s="178"/>
      <c r="K988" s="84">
        <f t="shared" ref="K988:AI988" si="370">K$974</f>
        <v>0</v>
      </c>
      <c r="L988" s="84">
        <f t="shared" si="370"/>
        <v>0</v>
      </c>
      <c r="M988" s="84">
        <f t="shared" si="370"/>
        <v>0</v>
      </c>
      <c r="N988" s="84">
        <f t="shared" si="370"/>
        <v>0</v>
      </c>
      <c r="O988" s="84">
        <f t="shared" si="370"/>
        <v>0</v>
      </c>
      <c r="P988" s="84">
        <f t="shared" si="370"/>
        <v>0</v>
      </c>
      <c r="Q988" s="84">
        <f t="shared" si="370"/>
        <v>0</v>
      </c>
      <c r="R988" s="84">
        <f t="shared" si="370"/>
        <v>0</v>
      </c>
      <c r="S988" s="84">
        <f t="shared" si="370"/>
        <v>0</v>
      </c>
      <c r="T988" s="84">
        <f t="shared" si="370"/>
        <v>0</v>
      </c>
      <c r="U988" s="84">
        <f t="shared" si="370"/>
        <v>0</v>
      </c>
      <c r="V988" s="84">
        <f t="shared" si="370"/>
        <v>0</v>
      </c>
      <c r="W988" s="84">
        <f t="shared" si="370"/>
        <v>0</v>
      </c>
      <c r="X988" s="84">
        <f t="shared" si="370"/>
        <v>0</v>
      </c>
      <c r="Y988" s="84">
        <f t="shared" si="370"/>
        <v>0</v>
      </c>
      <c r="Z988" s="84">
        <f t="shared" si="370"/>
        <v>0</v>
      </c>
      <c r="AA988" s="84">
        <f t="shared" si="370"/>
        <v>0</v>
      </c>
      <c r="AB988" s="84">
        <f t="shared" si="370"/>
        <v>0</v>
      </c>
      <c r="AC988" s="84">
        <f t="shared" si="370"/>
        <v>0</v>
      </c>
      <c r="AD988" s="84">
        <f t="shared" si="370"/>
        <v>0</v>
      </c>
      <c r="AE988" s="84">
        <f t="shared" si="370"/>
        <v>0</v>
      </c>
      <c r="AF988" s="84">
        <f t="shared" si="370"/>
        <v>0</v>
      </c>
      <c r="AG988" s="84">
        <f t="shared" si="370"/>
        <v>0</v>
      </c>
      <c r="AH988" s="84">
        <f t="shared" si="370"/>
        <v>0</v>
      </c>
      <c r="AI988" s="84">
        <f t="shared" si="370"/>
        <v>0</v>
      </c>
    </row>
    <row r="989" spans="1:35" s="84" customFormat="1" x14ac:dyDescent="0.35">
      <c r="A989" s="4"/>
      <c r="B989" s="4"/>
      <c r="C989" s="80"/>
      <c r="D989" s="81"/>
      <c r="E989" s="84" t="s">
        <v>900</v>
      </c>
      <c r="F989" s="84" t="s">
        <v>641</v>
      </c>
      <c r="G989" s="147"/>
      <c r="H989" s="147"/>
      <c r="I989" s="178">
        <f>SUM(K989:AI989)</f>
        <v>0</v>
      </c>
      <c r="J989" s="178"/>
      <c r="K989" s="178">
        <f>K987*K988</f>
        <v>0</v>
      </c>
      <c r="L989" s="178">
        <f t="shared" ref="L989:AI989" si="371">L987*L988</f>
        <v>0</v>
      </c>
      <c r="M989" s="178">
        <f t="shared" si="371"/>
        <v>0</v>
      </c>
      <c r="N989" s="178">
        <f t="shared" si="371"/>
        <v>0</v>
      </c>
      <c r="O989" s="178">
        <f t="shared" si="371"/>
        <v>0</v>
      </c>
      <c r="P989" s="178">
        <f t="shared" si="371"/>
        <v>0</v>
      </c>
      <c r="Q989" s="178">
        <f t="shared" si="371"/>
        <v>0</v>
      </c>
      <c r="R989" s="178">
        <f t="shared" si="371"/>
        <v>0</v>
      </c>
      <c r="S989" s="178">
        <f t="shared" si="371"/>
        <v>0</v>
      </c>
      <c r="T989" s="178">
        <f t="shared" si="371"/>
        <v>0</v>
      </c>
      <c r="U989" s="178">
        <f t="shared" si="371"/>
        <v>0</v>
      </c>
      <c r="V989" s="178">
        <f t="shared" si="371"/>
        <v>0</v>
      </c>
      <c r="W989" s="178">
        <f t="shared" si="371"/>
        <v>0</v>
      </c>
      <c r="X989" s="178">
        <f t="shared" si="371"/>
        <v>0</v>
      </c>
      <c r="Y989" s="178">
        <f t="shared" si="371"/>
        <v>0</v>
      </c>
      <c r="Z989" s="178">
        <f t="shared" si="371"/>
        <v>0</v>
      </c>
      <c r="AA989" s="178">
        <f t="shared" si="371"/>
        <v>0</v>
      </c>
      <c r="AB989" s="178">
        <f t="shared" si="371"/>
        <v>0</v>
      </c>
      <c r="AC989" s="178">
        <f t="shared" si="371"/>
        <v>0</v>
      </c>
      <c r="AD989" s="178">
        <f t="shared" si="371"/>
        <v>0</v>
      </c>
      <c r="AE989" s="178">
        <f t="shared" si="371"/>
        <v>0</v>
      </c>
      <c r="AF989" s="178">
        <f t="shared" si="371"/>
        <v>0</v>
      </c>
      <c r="AG989" s="178">
        <f t="shared" si="371"/>
        <v>0</v>
      </c>
      <c r="AH989" s="178">
        <f t="shared" si="371"/>
        <v>0</v>
      </c>
      <c r="AI989" s="178">
        <f t="shared" si="371"/>
        <v>0</v>
      </c>
    </row>
    <row r="990" spans="1:35" s="84" customFormat="1" x14ac:dyDescent="0.35">
      <c r="A990" s="4"/>
      <c r="B990" s="4"/>
      <c r="C990" s="80"/>
      <c r="D990" s="81"/>
      <c r="G990" s="147"/>
      <c r="H990" s="147"/>
      <c r="I990" s="178"/>
      <c r="J990" s="178"/>
      <c r="K990" s="178"/>
      <c r="L990" s="178"/>
      <c r="M990" s="178"/>
      <c r="N990" s="178"/>
      <c r="O990" s="178"/>
      <c r="P990" s="178"/>
      <c r="Q990" s="178"/>
      <c r="R990" s="178"/>
      <c r="S990" s="178"/>
      <c r="T990" s="178"/>
      <c r="U990" s="178"/>
      <c r="V990" s="178"/>
      <c r="W990" s="178"/>
      <c r="X990" s="178"/>
      <c r="Y990" s="178"/>
      <c r="Z990" s="178"/>
      <c r="AA990" s="178"/>
      <c r="AB990" s="178"/>
      <c r="AC990" s="178"/>
      <c r="AD990" s="178"/>
      <c r="AE990" s="178"/>
      <c r="AF990" s="178"/>
      <c r="AG990" s="178"/>
      <c r="AH990" s="178"/>
      <c r="AI990" s="178"/>
    </row>
    <row r="991" spans="1:35" s="84" customFormat="1" x14ac:dyDescent="0.35">
      <c r="A991" s="4"/>
      <c r="B991" s="4"/>
      <c r="C991" s="80"/>
      <c r="D991" s="81" t="s">
        <v>797</v>
      </c>
      <c r="G991" s="147"/>
      <c r="H991" s="147"/>
      <c r="I991" s="178"/>
      <c r="J991" s="178"/>
      <c r="K991" s="178"/>
      <c r="L991" s="178"/>
      <c r="M991" s="178"/>
      <c r="N991" s="178"/>
      <c r="O991" s="178"/>
      <c r="P991" s="178"/>
      <c r="Q991" s="178"/>
      <c r="R991" s="178"/>
      <c r="S991" s="178"/>
      <c r="T991" s="178"/>
      <c r="U991" s="178"/>
      <c r="V991" s="178"/>
      <c r="W991" s="178"/>
      <c r="X991" s="178"/>
      <c r="Y991" s="178"/>
      <c r="Z991" s="178"/>
      <c r="AA991" s="178"/>
      <c r="AB991" s="178"/>
      <c r="AC991" s="178"/>
      <c r="AD991" s="178"/>
      <c r="AE991" s="178"/>
      <c r="AF991" s="178"/>
      <c r="AG991" s="178"/>
      <c r="AH991" s="178"/>
      <c r="AI991" s="178"/>
    </row>
    <row r="992" spans="1:35" s="84" customFormat="1" x14ac:dyDescent="0.35">
      <c r="A992" s="4"/>
      <c r="B992" s="4"/>
      <c r="C992" s="80"/>
      <c r="D992" s="81"/>
      <c r="E992" s="84" t="s">
        <v>798</v>
      </c>
      <c r="F992" s="84" t="s">
        <v>641</v>
      </c>
      <c r="G992" s="147"/>
      <c r="H992" s="147"/>
      <c r="I992" s="178"/>
      <c r="J992" s="178"/>
      <c r="K992" s="178">
        <f>J996</f>
        <v>0</v>
      </c>
      <c r="L992" s="178">
        <f t="shared" ref="L992:AI992" si="372">K996</f>
        <v>-119.25</v>
      </c>
      <c r="M992" s="178">
        <f t="shared" si="372"/>
        <v>-264.73500000000001</v>
      </c>
      <c r="N992" s="178">
        <f t="shared" si="372"/>
        <v>-310.80551029532097</v>
      </c>
      <c r="O992" s="178">
        <f t="shared" si="372"/>
        <v>-338.53547310453803</v>
      </c>
      <c r="P992" s="178">
        <f t="shared" si="372"/>
        <v>-371.12280569060158</v>
      </c>
      <c r="Q992" s="178">
        <f t="shared" si="372"/>
        <v>-409.5252095531809</v>
      </c>
      <c r="R992" s="178">
        <f t="shared" si="372"/>
        <v>-458.84550614210644</v>
      </c>
      <c r="S992" s="178">
        <f t="shared" si="372"/>
        <v>-518.82278664950957</v>
      </c>
      <c r="T992" s="178">
        <f t="shared" si="372"/>
        <v>-590.73895502019946</v>
      </c>
      <c r="U992" s="178">
        <f t="shared" si="372"/>
        <v>-676.98928020559413</v>
      </c>
      <c r="V992" s="178">
        <f t="shared" si="372"/>
        <v>-779.99985211169485</v>
      </c>
      <c r="W992" s="178">
        <f t="shared" si="372"/>
        <v>-903.11292371631544</v>
      </c>
      <c r="X992" s="178">
        <f t="shared" si="372"/>
        <v>-1057.7455526655058</v>
      </c>
      <c r="Y992" s="178">
        <f t="shared" si="372"/>
        <v>-1242.7849082886526</v>
      </c>
      <c r="Z992" s="178">
        <f t="shared" si="372"/>
        <v>-1464.3019399382297</v>
      </c>
      <c r="AA992" s="178">
        <f t="shared" si="372"/>
        <v>-1729.581578917559</v>
      </c>
      <c r="AB992" s="178">
        <f t="shared" si="372"/>
        <v>-2047.365530712588</v>
      </c>
      <c r="AC992" s="178">
        <f t="shared" si="372"/>
        <v>-2428.1436255868534</v>
      </c>
      <c r="AD992" s="178">
        <f t="shared" si="372"/>
        <v>-2884.5034392106063</v>
      </c>
      <c r="AE992" s="178">
        <f t="shared" si="372"/>
        <v>-3429.8146536215709</v>
      </c>
      <c r="AF992" s="178">
        <f t="shared" si="372"/>
        <v>-4092.2291339666899</v>
      </c>
      <c r="AG992" s="178">
        <f t="shared" si="372"/>
        <v>-4910.6749607600277</v>
      </c>
      <c r="AH992" s="178">
        <f t="shared" si="372"/>
        <v>-5892.8099529120336</v>
      </c>
      <c r="AI992" s="178">
        <f t="shared" si="372"/>
        <v>-7071.3719434944405</v>
      </c>
    </row>
    <row r="993" spans="1:35" s="84" customFormat="1" x14ac:dyDescent="0.35">
      <c r="A993" s="4"/>
      <c r="B993" s="4"/>
      <c r="C993" s="80"/>
      <c r="D993" s="221" t="s">
        <v>45</v>
      </c>
      <c r="E993" s="84" t="str">
        <f>E$965</f>
        <v>RRT cashflow in nominal terms (incentive)</v>
      </c>
      <c r="F993" s="84" t="str">
        <f>F$965</f>
        <v>M$, nominal</v>
      </c>
      <c r="G993" s="147"/>
      <c r="H993" s="147"/>
      <c r="I993" s="178">
        <f>I$965</f>
        <v>260.9298102661956</v>
      </c>
      <c r="J993" s="178"/>
      <c r="K993" s="178">
        <f t="shared" ref="K993:AI993" si="373">K$965</f>
        <v>-99.375</v>
      </c>
      <c r="L993" s="178">
        <f t="shared" si="373"/>
        <v>-101.3625</v>
      </c>
      <c r="M993" s="178">
        <f t="shared" si="373"/>
        <v>5.7304080872325347</v>
      </c>
      <c r="N993" s="178">
        <f t="shared" si="373"/>
        <v>28.692616041539289</v>
      </c>
      <c r="O993" s="178">
        <f t="shared" si="373"/>
        <v>29.26646836237008</v>
      </c>
      <c r="P993" s="178">
        <f t="shared" si="373"/>
        <v>29.851797729617484</v>
      </c>
      <c r="Q993" s="178">
        <f t="shared" si="373"/>
        <v>27.153954434758877</v>
      </c>
      <c r="R993" s="178">
        <f t="shared" si="373"/>
        <v>26.493183934181786</v>
      </c>
      <c r="S993" s="178">
        <f t="shared" si="373"/>
        <v>26.540324132676663</v>
      </c>
      <c r="T993" s="178">
        <f t="shared" si="373"/>
        <v>26.581221515537653</v>
      </c>
      <c r="U993" s="178">
        <f t="shared" si="373"/>
        <v>26.989403445848406</v>
      </c>
      <c r="V993" s="178">
        <f t="shared" si="373"/>
        <v>27.40574901476537</v>
      </c>
      <c r="W993" s="178">
        <f t="shared" si="373"/>
        <v>21.658296495060682</v>
      </c>
      <c r="X993" s="178">
        <f t="shared" si="373"/>
        <v>22.091462424961893</v>
      </c>
      <c r="Y993" s="178">
        <f t="shared" si="373"/>
        <v>22.533291673461129</v>
      </c>
      <c r="Z993" s="178">
        <f t="shared" si="373"/>
        <v>22.983957506930345</v>
      </c>
      <c r="AA993" s="178">
        <f t="shared" si="373"/>
        <v>23.443636657068957</v>
      </c>
      <c r="AB993" s="178">
        <f t="shared" si="373"/>
        <v>23.912509390210339</v>
      </c>
      <c r="AC993" s="178">
        <f t="shared" si="373"/>
        <v>24.390759578014553</v>
      </c>
      <c r="AD993" s="178">
        <f t="shared" si="373"/>
        <v>26.32456119263027</v>
      </c>
      <c r="AE993" s="178">
        <f t="shared" si="373"/>
        <v>19.623708649329267</v>
      </c>
      <c r="AF993" s="178">
        <f t="shared" si="373"/>
        <v>0</v>
      </c>
      <c r="AG993" s="178">
        <f t="shared" si="373"/>
        <v>0</v>
      </c>
      <c r="AH993" s="178">
        <f t="shared" si="373"/>
        <v>0</v>
      </c>
      <c r="AI993" s="178">
        <f t="shared" si="373"/>
        <v>0</v>
      </c>
    </row>
    <row r="994" spans="1:35" s="84" customFormat="1" x14ac:dyDescent="0.35">
      <c r="A994" s="4"/>
      <c r="B994" s="4"/>
      <c r="C994" s="80"/>
      <c r="D994" s="221" t="s">
        <v>45</v>
      </c>
      <c r="E994" s="84" t="str">
        <f>E$984</f>
        <v>RRT uplift (incentive)</v>
      </c>
      <c r="F994" s="84" t="str">
        <f>F$984</f>
        <v>M$, nominal</v>
      </c>
      <c r="G994" s="147"/>
      <c r="H994" s="147"/>
      <c r="I994" s="178">
        <f>I$984</f>
        <v>-8746.5761424595257</v>
      </c>
      <c r="J994" s="178"/>
      <c r="K994" s="178">
        <f t="shared" ref="K994:AI994" si="374">K$984</f>
        <v>-19.875</v>
      </c>
      <c r="L994" s="178">
        <f t="shared" si="374"/>
        <v>-44.122500000000002</v>
      </c>
      <c r="M994" s="178">
        <f t="shared" si="374"/>
        <v>-51.800918382553498</v>
      </c>
      <c r="N994" s="178">
        <f t="shared" si="374"/>
        <v>-56.422578850756338</v>
      </c>
      <c r="O994" s="178">
        <f t="shared" si="374"/>
        <v>-61.853800948433594</v>
      </c>
      <c r="P994" s="178">
        <f t="shared" si="374"/>
        <v>-68.254201592196821</v>
      </c>
      <c r="Q994" s="178">
        <f t="shared" si="374"/>
        <v>-76.474251023684403</v>
      </c>
      <c r="R994" s="178">
        <f t="shared" si="374"/>
        <v>-86.470464441584937</v>
      </c>
      <c r="S994" s="178">
        <f t="shared" si="374"/>
        <v>-98.456492503366576</v>
      </c>
      <c r="T994" s="178">
        <f t="shared" si="374"/>
        <v>-112.83154670093236</v>
      </c>
      <c r="U994" s="178">
        <f t="shared" si="374"/>
        <v>-129.99997535194913</v>
      </c>
      <c r="V994" s="178">
        <f t="shared" si="374"/>
        <v>-150.51882061938591</v>
      </c>
      <c r="W994" s="178">
        <f t="shared" si="374"/>
        <v>-176.29092544425097</v>
      </c>
      <c r="X994" s="178">
        <f t="shared" si="374"/>
        <v>-207.13081804810878</v>
      </c>
      <c r="Y994" s="178">
        <f t="shared" si="374"/>
        <v>-244.05032332303827</v>
      </c>
      <c r="Z994" s="178">
        <f t="shared" si="374"/>
        <v>-288.26359648625987</v>
      </c>
      <c r="AA994" s="178">
        <f t="shared" si="374"/>
        <v>-341.22758845209802</v>
      </c>
      <c r="AB994" s="178">
        <f t="shared" si="374"/>
        <v>-404.69060426447555</v>
      </c>
      <c r="AC994" s="178">
        <f t="shared" si="374"/>
        <v>-480.75057320176779</v>
      </c>
      <c r="AD994" s="178">
        <f t="shared" si="374"/>
        <v>-571.63577560359522</v>
      </c>
      <c r="AE994" s="178">
        <f t="shared" si="374"/>
        <v>-682.03818899444832</v>
      </c>
      <c r="AF994" s="178">
        <f t="shared" si="374"/>
        <v>-818.44582679333803</v>
      </c>
      <c r="AG994" s="178">
        <f t="shared" si="374"/>
        <v>-982.13499215200557</v>
      </c>
      <c r="AH994" s="178">
        <f t="shared" si="374"/>
        <v>-1178.5619905824067</v>
      </c>
      <c r="AI994" s="178">
        <f t="shared" si="374"/>
        <v>-1414.2743886988883</v>
      </c>
    </row>
    <row r="995" spans="1:35" s="84" customFormat="1" x14ac:dyDescent="0.35">
      <c r="A995" s="4"/>
      <c r="B995" s="4"/>
      <c r="C995" s="80"/>
      <c r="D995" s="221" t="s">
        <v>41</v>
      </c>
      <c r="E995" s="84" t="str">
        <f>E$989</f>
        <v>RRT reset (incentive)</v>
      </c>
      <c r="F995" s="84" t="str">
        <f>F$989</f>
        <v>M$, nominal</v>
      </c>
      <c r="G995" s="147"/>
      <c r="H995" s="147"/>
      <c r="I995" s="178">
        <f>I$989</f>
        <v>0</v>
      </c>
      <c r="J995" s="178"/>
      <c r="K995" s="178">
        <f t="shared" ref="K995:AI995" si="375">K$989</f>
        <v>0</v>
      </c>
      <c r="L995" s="178">
        <f t="shared" si="375"/>
        <v>0</v>
      </c>
      <c r="M995" s="178">
        <f t="shared" si="375"/>
        <v>0</v>
      </c>
      <c r="N995" s="178">
        <f t="shared" si="375"/>
        <v>0</v>
      </c>
      <c r="O995" s="178">
        <f t="shared" si="375"/>
        <v>0</v>
      </c>
      <c r="P995" s="178">
        <f t="shared" si="375"/>
        <v>0</v>
      </c>
      <c r="Q995" s="178">
        <f t="shared" si="375"/>
        <v>0</v>
      </c>
      <c r="R995" s="178">
        <f t="shared" si="375"/>
        <v>0</v>
      </c>
      <c r="S995" s="178">
        <f t="shared" si="375"/>
        <v>0</v>
      </c>
      <c r="T995" s="178">
        <f t="shared" si="375"/>
        <v>0</v>
      </c>
      <c r="U995" s="178">
        <f t="shared" si="375"/>
        <v>0</v>
      </c>
      <c r="V995" s="178">
        <f t="shared" si="375"/>
        <v>0</v>
      </c>
      <c r="W995" s="178">
        <f t="shared" si="375"/>
        <v>0</v>
      </c>
      <c r="X995" s="178">
        <f t="shared" si="375"/>
        <v>0</v>
      </c>
      <c r="Y995" s="178">
        <f t="shared" si="375"/>
        <v>0</v>
      </c>
      <c r="Z995" s="178">
        <f t="shared" si="375"/>
        <v>0</v>
      </c>
      <c r="AA995" s="178">
        <f t="shared" si="375"/>
        <v>0</v>
      </c>
      <c r="AB995" s="178">
        <f t="shared" si="375"/>
        <v>0</v>
      </c>
      <c r="AC995" s="178">
        <f t="shared" si="375"/>
        <v>0</v>
      </c>
      <c r="AD995" s="178">
        <f t="shared" si="375"/>
        <v>0</v>
      </c>
      <c r="AE995" s="178">
        <f t="shared" si="375"/>
        <v>0</v>
      </c>
      <c r="AF995" s="178">
        <f t="shared" si="375"/>
        <v>0</v>
      </c>
      <c r="AG995" s="178">
        <f t="shared" si="375"/>
        <v>0</v>
      </c>
      <c r="AH995" s="178">
        <f t="shared" si="375"/>
        <v>0</v>
      </c>
      <c r="AI995" s="178">
        <f t="shared" si="375"/>
        <v>0</v>
      </c>
    </row>
    <row r="996" spans="1:35" s="84" customFormat="1" x14ac:dyDescent="0.35">
      <c r="A996" s="4"/>
      <c r="B996" s="4"/>
      <c r="C996" s="80"/>
      <c r="D996" s="81"/>
      <c r="E996" s="84" t="s">
        <v>799</v>
      </c>
      <c r="F996" s="84" t="s">
        <v>641</v>
      </c>
      <c r="G996" s="147"/>
      <c r="H996" s="147"/>
      <c r="I996" s="178"/>
      <c r="J996" s="178"/>
      <c r="K996" s="178">
        <f>K992+K993+K994-K995</f>
        <v>-119.25</v>
      </c>
      <c r="L996" s="178">
        <f t="shared" ref="L996:AI996" si="376">L992+L993+L994-L995</f>
        <v>-264.73500000000001</v>
      </c>
      <c r="M996" s="178">
        <f t="shared" si="376"/>
        <v>-310.80551029532097</v>
      </c>
      <c r="N996" s="178">
        <f t="shared" si="376"/>
        <v>-338.53547310453803</v>
      </c>
      <c r="O996" s="178">
        <f t="shared" si="376"/>
        <v>-371.12280569060158</v>
      </c>
      <c r="P996" s="178">
        <f t="shared" si="376"/>
        <v>-409.5252095531809</v>
      </c>
      <c r="Q996" s="178">
        <f t="shared" si="376"/>
        <v>-458.84550614210644</v>
      </c>
      <c r="R996" s="178">
        <f t="shared" si="376"/>
        <v>-518.82278664950957</v>
      </c>
      <c r="S996" s="178">
        <f t="shared" si="376"/>
        <v>-590.73895502019946</v>
      </c>
      <c r="T996" s="178">
        <f t="shared" si="376"/>
        <v>-676.98928020559413</v>
      </c>
      <c r="U996" s="178">
        <f t="shared" si="376"/>
        <v>-779.99985211169485</v>
      </c>
      <c r="V996" s="178">
        <f t="shared" si="376"/>
        <v>-903.11292371631544</v>
      </c>
      <c r="W996" s="178">
        <f t="shared" si="376"/>
        <v>-1057.7455526655058</v>
      </c>
      <c r="X996" s="178">
        <f t="shared" si="376"/>
        <v>-1242.7849082886526</v>
      </c>
      <c r="Y996" s="178">
        <f t="shared" si="376"/>
        <v>-1464.3019399382297</v>
      </c>
      <c r="Z996" s="178">
        <f t="shared" si="376"/>
        <v>-1729.581578917559</v>
      </c>
      <c r="AA996" s="178">
        <f t="shared" si="376"/>
        <v>-2047.365530712588</v>
      </c>
      <c r="AB996" s="178">
        <f t="shared" si="376"/>
        <v>-2428.1436255868534</v>
      </c>
      <c r="AC996" s="178">
        <f t="shared" si="376"/>
        <v>-2884.5034392106063</v>
      </c>
      <c r="AD996" s="178">
        <f t="shared" si="376"/>
        <v>-3429.8146536215709</v>
      </c>
      <c r="AE996" s="178">
        <f t="shared" si="376"/>
        <v>-4092.2291339666899</v>
      </c>
      <c r="AF996" s="178">
        <f t="shared" si="376"/>
        <v>-4910.6749607600277</v>
      </c>
      <c r="AG996" s="178">
        <f t="shared" si="376"/>
        <v>-5892.8099529120336</v>
      </c>
      <c r="AH996" s="178">
        <f t="shared" si="376"/>
        <v>-7071.3719434944405</v>
      </c>
      <c r="AI996" s="178">
        <f t="shared" si="376"/>
        <v>-8485.6463321933297</v>
      </c>
    </row>
    <row r="997" spans="1:35" s="84" customFormat="1" x14ac:dyDescent="0.35">
      <c r="A997" s="4"/>
      <c r="B997" s="4"/>
      <c r="C997" s="80"/>
      <c r="D997" s="81"/>
      <c r="G997" s="147"/>
      <c r="H997" s="147"/>
      <c r="I997" s="178"/>
      <c r="J997" s="178"/>
      <c r="K997" s="178"/>
      <c r="L997" s="178"/>
      <c r="M997" s="178"/>
      <c r="N997" s="178"/>
      <c r="O997" s="178"/>
      <c r="P997" s="178"/>
      <c r="Q997" s="178"/>
      <c r="R997" s="178"/>
      <c r="S997" s="178"/>
      <c r="T997" s="178"/>
      <c r="U997" s="178"/>
      <c r="V997" s="178"/>
      <c r="W997" s="178"/>
      <c r="X997" s="178"/>
      <c r="Y997" s="178"/>
      <c r="Z997" s="178"/>
      <c r="AA997" s="178"/>
      <c r="AB997" s="178"/>
      <c r="AC997" s="178"/>
      <c r="AD997" s="178"/>
      <c r="AE997" s="178"/>
      <c r="AF997" s="178"/>
      <c r="AG997" s="178"/>
      <c r="AH997" s="178"/>
      <c r="AI997" s="178"/>
    </row>
    <row r="998" spans="1:35" s="84" customFormat="1" x14ac:dyDescent="0.35">
      <c r="A998" s="4"/>
      <c r="B998" s="4"/>
      <c r="C998" s="80"/>
      <c r="D998" s="81" t="s">
        <v>800</v>
      </c>
      <c r="G998" s="147"/>
      <c r="H998" s="147"/>
      <c r="I998" s="178"/>
      <c r="J998" s="178"/>
      <c r="K998" s="178"/>
      <c r="L998" s="178"/>
      <c r="M998" s="178"/>
      <c r="N998" s="178"/>
      <c r="O998" s="178"/>
      <c r="P998" s="178"/>
      <c r="Q998" s="178"/>
      <c r="R998" s="178"/>
      <c r="S998" s="178"/>
      <c r="T998" s="178"/>
      <c r="U998" s="178"/>
      <c r="V998" s="178"/>
      <c r="W998" s="178"/>
      <c r="X998" s="178"/>
      <c r="Y998" s="178"/>
      <c r="Z998" s="178"/>
      <c r="AA998" s="178"/>
      <c r="AB998" s="178"/>
      <c r="AC998" s="178"/>
      <c r="AD998" s="178"/>
      <c r="AE998" s="178"/>
      <c r="AF998" s="178"/>
      <c r="AG998" s="178"/>
      <c r="AH998" s="178"/>
      <c r="AI998" s="178"/>
    </row>
    <row r="999" spans="1:35" s="84" customFormat="1" x14ac:dyDescent="0.35">
      <c r="A999" s="4"/>
      <c r="B999" s="4"/>
      <c r="C999" s="80"/>
      <c r="D999" s="81"/>
      <c r="E999" s="84" t="str">
        <f>E$970</f>
        <v>Accumulated RRT cashflow (incentive)</v>
      </c>
      <c r="F999" s="84" t="str">
        <f>F$970</f>
        <v>M$, nominal</v>
      </c>
      <c r="G999" s="147"/>
      <c r="H999" s="147"/>
      <c r="J999" s="178"/>
      <c r="K999" s="178">
        <f t="shared" ref="K999:AI999" si="377">K$970</f>
        <v>-99.375</v>
      </c>
      <c r="L999" s="178">
        <f t="shared" si="377"/>
        <v>-220.61250000000001</v>
      </c>
      <c r="M999" s="178">
        <f t="shared" si="377"/>
        <v>-259.00459191276747</v>
      </c>
      <c r="N999" s="178">
        <f t="shared" si="377"/>
        <v>-282.11289425378169</v>
      </c>
      <c r="O999" s="178">
        <f t="shared" si="377"/>
        <v>-309.26900474216797</v>
      </c>
      <c r="P999" s="178">
        <f t="shared" si="377"/>
        <v>-341.27100796098409</v>
      </c>
      <c r="Q999" s="178">
        <f t="shared" si="377"/>
        <v>-382.37125511842203</v>
      </c>
      <c r="R999" s="178">
        <f t="shared" si="377"/>
        <v>-432.35232220792466</v>
      </c>
      <c r="S999" s="178">
        <f t="shared" si="377"/>
        <v>-492.28246251683288</v>
      </c>
      <c r="T999" s="178">
        <f t="shared" si="377"/>
        <v>-564.15773350466179</v>
      </c>
      <c r="U999" s="178">
        <f t="shared" si="377"/>
        <v>-649.99987675974569</v>
      </c>
      <c r="V999" s="178">
        <f t="shared" si="377"/>
        <v>-752.59410309692953</v>
      </c>
      <c r="W999" s="178">
        <f t="shared" si="377"/>
        <v>-881.45462722125478</v>
      </c>
      <c r="X999" s="178">
        <f t="shared" si="377"/>
        <v>-1035.6540902405438</v>
      </c>
      <c r="Y999" s="178">
        <f t="shared" si="377"/>
        <v>-1220.2516166151913</v>
      </c>
      <c r="Z999" s="178">
        <f t="shared" si="377"/>
        <v>-1441.3179824312992</v>
      </c>
      <c r="AA999" s="178">
        <f t="shared" si="377"/>
        <v>-1706.13794226049</v>
      </c>
      <c r="AB999" s="178">
        <f t="shared" si="377"/>
        <v>-2023.4530213223777</v>
      </c>
      <c r="AC999" s="178">
        <f t="shared" si="377"/>
        <v>-2403.7528660088387</v>
      </c>
      <c r="AD999" s="178">
        <f t="shared" si="377"/>
        <v>-2858.1788780179759</v>
      </c>
      <c r="AE999" s="178">
        <f t="shared" si="377"/>
        <v>-3410.1909449722416</v>
      </c>
      <c r="AF999" s="178">
        <f t="shared" si="377"/>
        <v>-4092.2291339666899</v>
      </c>
      <c r="AG999" s="178">
        <f t="shared" si="377"/>
        <v>-4910.6749607600277</v>
      </c>
      <c r="AH999" s="178">
        <f t="shared" si="377"/>
        <v>-5892.8099529120336</v>
      </c>
      <c r="AI999" s="178">
        <f t="shared" si="377"/>
        <v>-7071.3719434944405</v>
      </c>
    </row>
    <row r="1000" spans="1:35" s="84" customFormat="1" x14ac:dyDescent="0.35">
      <c r="A1000" s="4"/>
      <c r="B1000" s="4"/>
      <c r="C1000" s="80"/>
      <c r="D1000" s="81"/>
      <c r="E1000" s="84" t="str">
        <f>E$974</f>
        <v>Liable for RRT flag (incentive)</v>
      </c>
      <c r="F1000" s="84" t="str">
        <f>F$974</f>
        <v>flag</v>
      </c>
      <c r="G1000" s="147"/>
      <c r="H1000" s="147"/>
      <c r="I1000" s="84">
        <f>I$974</f>
        <v>0</v>
      </c>
      <c r="J1000" s="178"/>
      <c r="K1000" s="84">
        <f t="shared" ref="K1000:AI1000" si="378">K$974</f>
        <v>0</v>
      </c>
      <c r="L1000" s="84">
        <f t="shared" si="378"/>
        <v>0</v>
      </c>
      <c r="M1000" s="84">
        <f t="shared" si="378"/>
        <v>0</v>
      </c>
      <c r="N1000" s="84">
        <f t="shared" si="378"/>
        <v>0</v>
      </c>
      <c r="O1000" s="84">
        <f t="shared" si="378"/>
        <v>0</v>
      </c>
      <c r="P1000" s="84">
        <f t="shared" si="378"/>
        <v>0</v>
      </c>
      <c r="Q1000" s="84">
        <f t="shared" si="378"/>
        <v>0</v>
      </c>
      <c r="R1000" s="84">
        <f t="shared" si="378"/>
        <v>0</v>
      </c>
      <c r="S1000" s="84">
        <f t="shared" si="378"/>
        <v>0</v>
      </c>
      <c r="T1000" s="84">
        <f t="shared" si="378"/>
        <v>0</v>
      </c>
      <c r="U1000" s="84">
        <f t="shared" si="378"/>
        <v>0</v>
      </c>
      <c r="V1000" s="84">
        <f t="shared" si="378"/>
        <v>0</v>
      </c>
      <c r="W1000" s="84">
        <f t="shared" si="378"/>
        <v>0</v>
      </c>
      <c r="X1000" s="84">
        <f t="shared" si="378"/>
        <v>0</v>
      </c>
      <c r="Y1000" s="84">
        <f t="shared" si="378"/>
        <v>0</v>
      </c>
      <c r="Z1000" s="84">
        <f t="shared" si="378"/>
        <v>0</v>
      </c>
      <c r="AA1000" s="84">
        <f t="shared" si="378"/>
        <v>0</v>
      </c>
      <c r="AB1000" s="84">
        <f t="shared" si="378"/>
        <v>0</v>
      </c>
      <c r="AC1000" s="84">
        <f t="shared" si="378"/>
        <v>0</v>
      </c>
      <c r="AD1000" s="84">
        <f t="shared" si="378"/>
        <v>0</v>
      </c>
      <c r="AE1000" s="84">
        <f t="shared" si="378"/>
        <v>0</v>
      </c>
      <c r="AF1000" s="84">
        <f t="shared" si="378"/>
        <v>0</v>
      </c>
      <c r="AG1000" s="84">
        <f t="shared" si="378"/>
        <v>0</v>
      </c>
      <c r="AH1000" s="84">
        <f t="shared" si="378"/>
        <v>0</v>
      </c>
      <c r="AI1000" s="84">
        <f t="shared" si="378"/>
        <v>0</v>
      </c>
    </row>
    <row r="1001" spans="1:35" s="154" customFormat="1" x14ac:dyDescent="0.35">
      <c r="A1001" s="15"/>
      <c r="B1001" s="15"/>
      <c r="C1001" s="152"/>
      <c r="D1001" s="153"/>
      <c r="E1001" s="154" t="str">
        <f>Inputs!E$224</f>
        <v>Resource rent tax rate (incentive)</v>
      </c>
      <c r="F1001" s="154" t="str">
        <f>Inputs!F$224</f>
        <v>%</v>
      </c>
      <c r="G1001" s="169">
        <f>Inputs!G$224</f>
        <v>0.2</v>
      </c>
      <c r="H1001" s="155"/>
      <c r="I1001" s="180"/>
      <c r="J1001" s="180"/>
      <c r="K1001" s="180"/>
      <c r="L1001" s="180"/>
      <c r="M1001" s="180"/>
      <c r="N1001" s="180"/>
      <c r="O1001" s="180"/>
      <c r="P1001" s="180"/>
      <c r="Q1001" s="180"/>
      <c r="R1001" s="180"/>
      <c r="S1001" s="180"/>
      <c r="T1001" s="180"/>
      <c r="U1001" s="180"/>
      <c r="V1001" s="180"/>
      <c r="W1001" s="180"/>
      <c r="X1001" s="180"/>
      <c r="Y1001" s="180"/>
      <c r="Z1001" s="180"/>
      <c r="AA1001" s="180"/>
      <c r="AB1001" s="180"/>
      <c r="AC1001" s="180"/>
      <c r="AD1001" s="180"/>
      <c r="AE1001" s="180"/>
      <c r="AF1001" s="180"/>
      <c r="AG1001" s="180"/>
      <c r="AH1001" s="180"/>
      <c r="AI1001" s="180"/>
    </row>
    <row r="1002" spans="1:35" s="84" customFormat="1" x14ac:dyDescent="0.35">
      <c r="A1002" s="4"/>
      <c r="B1002" s="4"/>
      <c r="C1002" s="80"/>
      <c r="D1002" s="81"/>
      <c r="E1002" s="84" t="s">
        <v>1608</v>
      </c>
      <c r="F1002" s="84" t="s">
        <v>641</v>
      </c>
      <c r="G1002" s="147"/>
      <c r="H1002" s="147"/>
      <c r="I1002" s="178">
        <f>SUM(K1002:AI1002)</f>
        <v>0</v>
      </c>
      <c r="J1002" s="178"/>
      <c r="K1002" s="178">
        <f>K999*K1000*$G1001</f>
        <v>0</v>
      </c>
      <c r="L1002" s="178">
        <f t="shared" ref="L1002:AI1002" si="379">L999*L1000*$G1001</f>
        <v>0</v>
      </c>
      <c r="M1002" s="178">
        <f t="shared" si="379"/>
        <v>0</v>
      </c>
      <c r="N1002" s="178">
        <f t="shared" si="379"/>
        <v>0</v>
      </c>
      <c r="O1002" s="178">
        <f t="shared" si="379"/>
        <v>0</v>
      </c>
      <c r="P1002" s="178">
        <f t="shared" si="379"/>
        <v>0</v>
      </c>
      <c r="Q1002" s="178">
        <f t="shared" si="379"/>
        <v>0</v>
      </c>
      <c r="R1002" s="178">
        <f t="shared" si="379"/>
        <v>0</v>
      </c>
      <c r="S1002" s="178">
        <f t="shared" si="379"/>
        <v>0</v>
      </c>
      <c r="T1002" s="178">
        <f t="shared" si="379"/>
        <v>0</v>
      </c>
      <c r="U1002" s="178">
        <f t="shared" si="379"/>
        <v>0</v>
      </c>
      <c r="V1002" s="178">
        <f t="shared" si="379"/>
        <v>0</v>
      </c>
      <c r="W1002" s="178">
        <f t="shared" si="379"/>
        <v>0</v>
      </c>
      <c r="X1002" s="178">
        <f t="shared" si="379"/>
        <v>0</v>
      </c>
      <c r="Y1002" s="178">
        <f t="shared" si="379"/>
        <v>0</v>
      </c>
      <c r="Z1002" s="178">
        <f t="shared" si="379"/>
        <v>0</v>
      </c>
      <c r="AA1002" s="178">
        <f t="shared" si="379"/>
        <v>0</v>
      </c>
      <c r="AB1002" s="178">
        <f t="shared" si="379"/>
        <v>0</v>
      </c>
      <c r="AC1002" s="178">
        <f t="shared" si="379"/>
        <v>0</v>
      </c>
      <c r="AD1002" s="178">
        <f t="shared" si="379"/>
        <v>0</v>
      </c>
      <c r="AE1002" s="178">
        <f t="shared" si="379"/>
        <v>0</v>
      </c>
      <c r="AF1002" s="178">
        <f t="shared" si="379"/>
        <v>0</v>
      </c>
      <c r="AG1002" s="178">
        <f t="shared" si="379"/>
        <v>0</v>
      </c>
      <c r="AH1002" s="178">
        <f t="shared" si="379"/>
        <v>0</v>
      </c>
      <c r="AI1002" s="178">
        <f t="shared" si="379"/>
        <v>0</v>
      </c>
    </row>
    <row r="1003" spans="1:35" s="84" customFormat="1" x14ac:dyDescent="0.35">
      <c r="A1003" s="4"/>
      <c r="B1003" s="4"/>
      <c r="C1003" s="80"/>
      <c r="D1003" s="81"/>
      <c r="G1003" s="147"/>
      <c r="H1003" s="147"/>
      <c r="I1003" s="178"/>
      <c r="J1003" s="178"/>
      <c r="K1003" s="178"/>
      <c r="L1003" s="178"/>
      <c r="M1003" s="178"/>
      <c r="N1003" s="178"/>
      <c r="O1003" s="178"/>
      <c r="P1003" s="178"/>
      <c r="Q1003" s="178"/>
      <c r="R1003" s="178"/>
      <c r="S1003" s="178"/>
      <c r="T1003" s="178"/>
      <c r="U1003" s="178"/>
      <c r="V1003" s="178"/>
      <c r="W1003" s="178"/>
      <c r="X1003" s="178"/>
      <c r="Y1003" s="178"/>
      <c r="Z1003" s="178"/>
      <c r="AA1003" s="178"/>
      <c r="AB1003" s="178"/>
      <c r="AC1003" s="178"/>
      <c r="AD1003" s="178"/>
      <c r="AE1003" s="178"/>
      <c r="AF1003" s="178"/>
      <c r="AG1003" s="178"/>
      <c r="AH1003" s="178"/>
      <c r="AI1003" s="178"/>
    </row>
    <row r="1004" spans="1:35" s="84" customFormat="1" x14ac:dyDescent="0.35">
      <c r="A1004" s="4"/>
      <c r="B1004" s="4"/>
      <c r="C1004" s="80"/>
      <c r="D1004" s="81" t="s">
        <v>801</v>
      </c>
      <c r="G1004" s="147"/>
      <c r="H1004" s="147"/>
      <c r="I1004" s="178"/>
      <c r="J1004" s="178"/>
      <c r="K1004" s="178"/>
      <c r="L1004" s="178"/>
      <c r="M1004" s="178"/>
      <c r="N1004" s="178"/>
      <c r="O1004" s="178"/>
      <c r="P1004" s="178"/>
      <c r="Q1004" s="178"/>
      <c r="R1004" s="178"/>
      <c r="S1004" s="178"/>
      <c r="T1004" s="178"/>
      <c r="U1004" s="178"/>
      <c r="V1004" s="178"/>
      <c r="W1004" s="178"/>
      <c r="X1004" s="178"/>
      <c r="Y1004" s="178"/>
      <c r="Z1004" s="178"/>
      <c r="AA1004" s="178"/>
      <c r="AB1004" s="178"/>
      <c r="AC1004" s="178"/>
      <c r="AD1004" s="178"/>
      <c r="AE1004" s="178"/>
      <c r="AF1004" s="178"/>
      <c r="AG1004" s="178"/>
      <c r="AH1004" s="178"/>
      <c r="AI1004" s="178"/>
    </row>
    <row r="1005" spans="1:35" s="84" customFormat="1" x14ac:dyDescent="0.35">
      <c r="A1005" s="4"/>
      <c r="B1005" s="4"/>
      <c r="C1005" s="80"/>
      <c r="D1005" s="81"/>
      <c r="E1005" s="84" t="str">
        <f>E$1002</f>
        <v>Resource rent tax in nominal terms (incentive)</v>
      </c>
      <c r="F1005" s="84" t="str">
        <f>F$1002</f>
        <v>M$, nominal</v>
      </c>
      <c r="G1005" s="147"/>
      <c r="H1005" s="147"/>
      <c r="I1005" s="178">
        <f>I$1002</f>
        <v>0</v>
      </c>
      <c r="J1005" s="178"/>
      <c r="K1005" s="178">
        <f t="shared" ref="K1005:AI1005" si="380">K$1002</f>
        <v>0</v>
      </c>
      <c r="L1005" s="178">
        <f t="shared" si="380"/>
        <v>0</v>
      </c>
      <c r="M1005" s="178">
        <f t="shared" si="380"/>
        <v>0</v>
      </c>
      <c r="N1005" s="178">
        <f t="shared" si="380"/>
        <v>0</v>
      </c>
      <c r="O1005" s="178">
        <f t="shared" si="380"/>
        <v>0</v>
      </c>
      <c r="P1005" s="178">
        <f t="shared" si="380"/>
        <v>0</v>
      </c>
      <c r="Q1005" s="178">
        <f t="shared" si="380"/>
        <v>0</v>
      </c>
      <c r="R1005" s="178">
        <f t="shared" si="380"/>
        <v>0</v>
      </c>
      <c r="S1005" s="178">
        <f t="shared" si="380"/>
        <v>0</v>
      </c>
      <c r="T1005" s="178">
        <f t="shared" si="380"/>
        <v>0</v>
      </c>
      <c r="U1005" s="178">
        <f t="shared" si="380"/>
        <v>0</v>
      </c>
      <c r="V1005" s="178">
        <f t="shared" si="380"/>
        <v>0</v>
      </c>
      <c r="W1005" s="178">
        <f t="shared" si="380"/>
        <v>0</v>
      </c>
      <c r="X1005" s="178">
        <f t="shared" si="380"/>
        <v>0</v>
      </c>
      <c r="Y1005" s="178">
        <f t="shared" si="380"/>
        <v>0</v>
      </c>
      <c r="Z1005" s="178">
        <f t="shared" si="380"/>
        <v>0</v>
      </c>
      <c r="AA1005" s="178">
        <f t="shared" si="380"/>
        <v>0</v>
      </c>
      <c r="AB1005" s="178">
        <f t="shared" si="380"/>
        <v>0</v>
      </c>
      <c r="AC1005" s="178">
        <f t="shared" si="380"/>
        <v>0</v>
      </c>
      <c r="AD1005" s="178">
        <f t="shared" si="380"/>
        <v>0</v>
      </c>
      <c r="AE1005" s="178">
        <f t="shared" si="380"/>
        <v>0</v>
      </c>
      <c r="AF1005" s="178">
        <f t="shared" si="380"/>
        <v>0</v>
      </c>
      <c r="AG1005" s="178">
        <f t="shared" si="380"/>
        <v>0</v>
      </c>
      <c r="AH1005" s="178">
        <f t="shared" si="380"/>
        <v>0</v>
      </c>
      <c r="AI1005" s="178">
        <f t="shared" si="380"/>
        <v>0</v>
      </c>
    </row>
    <row r="1006" spans="1:35" s="154" customFormat="1" x14ac:dyDescent="0.35">
      <c r="A1006" s="15"/>
      <c r="B1006" s="15"/>
      <c r="C1006" s="152"/>
      <c r="D1006" s="153"/>
      <c r="E1006" s="154" t="str">
        <f>'T&amp;E'!E$32</f>
        <v>Inflation factor</v>
      </c>
      <c r="F1006" s="154" t="str">
        <f>'T&amp;E'!F$32</f>
        <v>index</v>
      </c>
      <c r="G1006" s="155"/>
      <c r="H1006" s="155"/>
      <c r="I1006" s="180"/>
      <c r="J1006" s="180"/>
      <c r="K1006" s="203">
        <f>'T&amp;E'!K$32</f>
        <v>1</v>
      </c>
      <c r="L1006" s="203">
        <f>'T&amp;E'!L$32</f>
        <v>1.02</v>
      </c>
      <c r="M1006" s="203">
        <f>'T&amp;E'!M$32</f>
        <v>1.0404</v>
      </c>
      <c r="N1006" s="203">
        <f>'T&amp;E'!N$32</f>
        <v>1.0612079999999999</v>
      </c>
      <c r="O1006" s="203">
        <f>'T&amp;E'!O$32</f>
        <v>1.08243216</v>
      </c>
      <c r="P1006" s="203">
        <f>'T&amp;E'!P$32</f>
        <v>1.1040808032</v>
      </c>
      <c r="Q1006" s="203">
        <f>'T&amp;E'!Q$32</f>
        <v>1.1261624192640001</v>
      </c>
      <c r="R1006" s="203">
        <f>'T&amp;E'!R$32</f>
        <v>1.1486856676492798</v>
      </c>
      <c r="S1006" s="203">
        <f>'T&amp;E'!S$32</f>
        <v>1.1716593810022655</v>
      </c>
      <c r="T1006" s="203">
        <f>'T&amp;E'!T$32</f>
        <v>1.1950925686223108</v>
      </c>
      <c r="U1006" s="203">
        <f>'T&amp;E'!U$32</f>
        <v>1.2189944199947571</v>
      </c>
      <c r="V1006" s="203">
        <f>'T&amp;E'!V$32</f>
        <v>1.243374308394652</v>
      </c>
      <c r="W1006" s="203">
        <f>'T&amp;E'!W$32</f>
        <v>1.2682417945625453</v>
      </c>
      <c r="X1006" s="203">
        <f>'T&amp;E'!X$32</f>
        <v>1.2936066304537961</v>
      </c>
      <c r="Y1006" s="203">
        <f>'T&amp;E'!Y$32</f>
        <v>1.3194787630628722</v>
      </c>
      <c r="Z1006" s="203">
        <f>'T&amp;E'!Z$32</f>
        <v>1.3458683383241292</v>
      </c>
      <c r="AA1006" s="203">
        <f>'T&amp;E'!AA$32</f>
        <v>1.372785705090612</v>
      </c>
      <c r="AB1006" s="203">
        <f>'T&amp;E'!AB$32</f>
        <v>1.4002414191924244</v>
      </c>
      <c r="AC1006" s="203">
        <f>'T&amp;E'!AC$32</f>
        <v>1.4282462475762727</v>
      </c>
      <c r="AD1006" s="203">
        <f>'T&amp;E'!AD$32</f>
        <v>1.4568111725277981</v>
      </c>
      <c r="AE1006" s="203">
        <f>'T&amp;E'!AE$32</f>
        <v>1.4859473959783542</v>
      </c>
      <c r="AF1006" s="203">
        <f>'T&amp;E'!AF$32</f>
        <v>1.5156663438979212</v>
      </c>
      <c r="AG1006" s="203">
        <f>'T&amp;E'!AG$32</f>
        <v>1.5459796707758797</v>
      </c>
      <c r="AH1006" s="203">
        <f>'T&amp;E'!AH$32</f>
        <v>1.576899264191397</v>
      </c>
      <c r="AI1006" s="203">
        <f>'T&amp;E'!AI$32</f>
        <v>1.608437249475225</v>
      </c>
    </row>
    <row r="1007" spans="1:35" s="162" customFormat="1" x14ac:dyDescent="0.35">
      <c r="A1007" s="35"/>
      <c r="B1007" s="35"/>
      <c r="C1007" s="160"/>
      <c r="D1007" s="161"/>
      <c r="E1007" s="162" t="s">
        <v>773</v>
      </c>
      <c r="F1007" s="162" t="s">
        <v>88</v>
      </c>
      <c r="G1007" s="163"/>
      <c r="H1007" s="163"/>
      <c r="I1007" s="433">
        <f>SUM(K1007:AI1007)</f>
        <v>0</v>
      </c>
      <c r="J1007" s="433"/>
      <c r="K1007" s="433">
        <f>K1005/K1006</f>
        <v>0</v>
      </c>
      <c r="L1007" s="433">
        <f t="shared" ref="L1007:AI1007" si="381">L1005/L1006</f>
        <v>0</v>
      </c>
      <c r="M1007" s="433">
        <f t="shared" si="381"/>
        <v>0</v>
      </c>
      <c r="N1007" s="433">
        <f t="shared" si="381"/>
        <v>0</v>
      </c>
      <c r="O1007" s="433">
        <f t="shared" si="381"/>
        <v>0</v>
      </c>
      <c r="P1007" s="433">
        <f t="shared" si="381"/>
        <v>0</v>
      </c>
      <c r="Q1007" s="433">
        <f t="shared" si="381"/>
        <v>0</v>
      </c>
      <c r="R1007" s="433">
        <f t="shared" si="381"/>
        <v>0</v>
      </c>
      <c r="S1007" s="433">
        <f t="shared" si="381"/>
        <v>0</v>
      </c>
      <c r="T1007" s="433">
        <f t="shared" si="381"/>
        <v>0</v>
      </c>
      <c r="U1007" s="433">
        <f t="shared" si="381"/>
        <v>0</v>
      </c>
      <c r="V1007" s="433">
        <f t="shared" si="381"/>
        <v>0</v>
      </c>
      <c r="W1007" s="433">
        <f t="shared" si="381"/>
        <v>0</v>
      </c>
      <c r="X1007" s="433">
        <f t="shared" si="381"/>
        <v>0</v>
      </c>
      <c r="Y1007" s="433">
        <f t="shared" si="381"/>
        <v>0</v>
      </c>
      <c r="Z1007" s="433">
        <f t="shared" si="381"/>
        <v>0</v>
      </c>
      <c r="AA1007" s="433">
        <f t="shared" si="381"/>
        <v>0</v>
      </c>
      <c r="AB1007" s="433">
        <f t="shared" si="381"/>
        <v>0</v>
      </c>
      <c r="AC1007" s="433">
        <f t="shared" si="381"/>
        <v>0</v>
      </c>
      <c r="AD1007" s="433">
        <f t="shared" si="381"/>
        <v>0</v>
      </c>
      <c r="AE1007" s="433">
        <f t="shared" si="381"/>
        <v>0</v>
      </c>
      <c r="AF1007" s="433">
        <f t="shared" si="381"/>
        <v>0</v>
      </c>
      <c r="AG1007" s="433">
        <f t="shared" si="381"/>
        <v>0</v>
      </c>
      <c r="AH1007" s="433">
        <f t="shared" si="381"/>
        <v>0</v>
      </c>
      <c r="AI1007" s="433">
        <f t="shared" si="381"/>
        <v>0</v>
      </c>
    </row>
    <row r="1008" spans="1:35" s="84" customFormat="1" x14ac:dyDescent="0.35">
      <c r="A1008" s="4"/>
      <c r="B1008" s="4"/>
      <c r="C1008" s="80"/>
      <c r="D1008" s="81"/>
      <c r="G1008" s="147"/>
      <c r="H1008" s="147"/>
      <c r="I1008" s="178"/>
      <c r="J1008" s="178"/>
      <c r="K1008" s="178"/>
      <c r="L1008" s="178"/>
      <c r="M1008" s="178"/>
      <c r="N1008" s="178"/>
      <c r="O1008" s="178"/>
      <c r="P1008" s="178"/>
      <c r="Q1008" s="178"/>
      <c r="R1008" s="178"/>
      <c r="S1008" s="178"/>
      <c r="T1008" s="178"/>
      <c r="U1008" s="178"/>
      <c r="V1008" s="178"/>
      <c r="W1008" s="178"/>
      <c r="X1008" s="178"/>
      <c r="Y1008" s="178"/>
      <c r="Z1008" s="178"/>
      <c r="AA1008" s="178"/>
      <c r="AB1008" s="178"/>
      <c r="AC1008" s="178"/>
      <c r="AD1008" s="178"/>
      <c r="AE1008" s="178"/>
      <c r="AF1008" s="178"/>
      <c r="AG1008" s="178"/>
      <c r="AH1008" s="178"/>
      <c r="AI1008" s="178"/>
    </row>
    <row r="1009" spans="1:35" s="84" customFormat="1" x14ac:dyDescent="0.35">
      <c r="A1009" s="4"/>
      <c r="B1009" s="4"/>
      <c r="C1009" s="80"/>
      <c r="D1009" s="81" t="s">
        <v>802</v>
      </c>
      <c r="G1009" s="147"/>
      <c r="H1009" s="147"/>
      <c r="I1009" s="178"/>
      <c r="J1009" s="178"/>
      <c r="K1009" s="178"/>
      <c r="L1009" s="178"/>
      <c r="M1009" s="178"/>
      <c r="N1009" s="178"/>
      <c r="O1009" s="178"/>
      <c r="P1009" s="178"/>
      <c r="Q1009" s="178"/>
      <c r="R1009" s="178"/>
      <c r="S1009" s="178"/>
      <c r="T1009" s="178"/>
      <c r="U1009" s="178"/>
      <c r="V1009" s="178"/>
      <c r="W1009" s="178"/>
      <c r="X1009" s="178"/>
      <c r="Y1009" s="178"/>
      <c r="Z1009" s="178"/>
      <c r="AA1009" s="178"/>
      <c r="AB1009" s="178"/>
      <c r="AC1009" s="178"/>
      <c r="AD1009" s="178"/>
      <c r="AE1009" s="178"/>
      <c r="AF1009" s="178"/>
      <c r="AG1009" s="178"/>
      <c r="AH1009" s="178"/>
      <c r="AI1009" s="178"/>
    </row>
    <row r="1010" spans="1:35" s="84" customFormat="1" x14ac:dyDescent="0.35">
      <c r="A1010" s="4"/>
      <c r="B1010" s="4"/>
      <c r="C1010" s="80"/>
      <c r="D1010" s="81"/>
      <c r="E1010" s="84" t="str">
        <f>E$1007</f>
        <v>Resource rent tax (incentive)</v>
      </c>
      <c r="F1010" s="84" t="str">
        <f>F$1007</f>
        <v>M$</v>
      </c>
      <c r="G1010" s="147"/>
      <c r="H1010" s="147"/>
      <c r="I1010" s="178">
        <f>I$1007</f>
        <v>0</v>
      </c>
      <c r="J1010" s="178"/>
      <c r="K1010" s="178">
        <f t="shared" ref="K1010:AI1010" si="382">K$1007</f>
        <v>0</v>
      </c>
      <c r="L1010" s="178">
        <f t="shared" si="382"/>
        <v>0</v>
      </c>
      <c r="M1010" s="178">
        <f t="shared" si="382"/>
        <v>0</v>
      </c>
      <c r="N1010" s="178">
        <f t="shared" si="382"/>
        <v>0</v>
      </c>
      <c r="O1010" s="178">
        <f t="shared" si="382"/>
        <v>0</v>
      </c>
      <c r="P1010" s="178">
        <f t="shared" si="382"/>
        <v>0</v>
      </c>
      <c r="Q1010" s="178">
        <f t="shared" si="382"/>
        <v>0</v>
      </c>
      <c r="R1010" s="178">
        <f t="shared" si="382"/>
        <v>0</v>
      </c>
      <c r="S1010" s="178">
        <f t="shared" si="382"/>
        <v>0</v>
      </c>
      <c r="T1010" s="178">
        <f t="shared" si="382"/>
        <v>0</v>
      </c>
      <c r="U1010" s="178">
        <f t="shared" si="382"/>
        <v>0</v>
      </c>
      <c r="V1010" s="178">
        <f t="shared" si="382"/>
        <v>0</v>
      </c>
      <c r="W1010" s="178">
        <f t="shared" si="382"/>
        <v>0</v>
      </c>
      <c r="X1010" s="178">
        <f t="shared" si="382"/>
        <v>0</v>
      </c>
      <c r="Y1010" s="178">
        <f t="shared" si="382"/>
        <v>0</v>
      </c>
      <c r="Z1010" s="178">
        <f t="shared" si="382"/>
        <v>0</v>
      </c>
      <c r="AA1010" s="178">
        <f t="shared" si="382"/>
        <v>0</v>
      </c>
      <c r="AB1010" s="178">
        <f t="shared" si="382"/>
        <v>0</v>
      </c>
      <c r="AC1010" s="178">
        <f t="shared" si="382"/>
        <v>0</v>
      </c>
      <c r="AD1010" s="178">
        <f t="shared" si="382"/>
        <v>0</v>
      </c>
      <c r="AE1010" s="178">
        <f t="shared" si="382"/>
        <v>0</v>
      </c>
      <c r="AF1010" s="178">
        <f t="shared" si="382"/>
        <v>0</v>
      </c>
      <c r="AG1010" s="178">
        <f t="shared" si="382"/>
        <v>0</v>
      </c>
      <c r="AH1010" s="178">
        <f t="shared" si="382"/>
        <v>0</v>
      </c>
      <c r="AI1010" s="178">
        <f t="shared" si="382"/>
        <v>0</v>
      </c>
    </row>
    <row r="1011" spans="1:35" s="162" customFormat="1" x14ac:dyDescent="0.35">
      <c r="A1011" s="35"/>
      <c r="B1011" s="35"/>
      <c r="C1011" s="160"/>
      <c r="D1011" s="161"/>
      <c r="E1011" s="162" t="s">
        <v>901</v>
      </c>
      <c r="F1011" s="162" t="s">
        <v>88</v>
      </c>
      <c r="G1011" s="433">
        <f>SUM(K1010:AI1010)</f>
        <v>0</v>
      </c>
      <c r="H1011" s="163"/>
      <c r="I1011" s="433"/>
      <c r="J1011" s="433"/>
      <c r="K1011" s="433"/>
      <c r="L1011" s="433"/>
      <c r="M1011" s="433"/>
      <c r="N1011" s="433"/>
      <c r="O1011" s="433"/>
      <c r="P1011" s="433"/>
      <c r="Q1011" s="433"/>
      <c r="R1011" s="433"/>
      <c r="S1011" s="433"/>
      <c r="T1011" s="433"/>
      <c r="U1011" s="433"/>
      <c r="V1011" s="433"/>
      <c r="W1011" s="433"/>
      <c r="X1011" s="433"/>
      <c r="Y1011" s="433"/>
      <c r="Z1011" s="433"/>
      <c r="AA1011" s="433"/>
      <c r="AB1011" s="433"/>
      <c r="AC1011" s="433"/>
      <c r="AD1011" s="433"/>
      <c r="AE1011" s="433"/>
      <c r="AF1011" s="433"/>
      <c r="AG1011" s="433"/>
      <c r="AH1011" s="433"/>
      <c r="AI1011" s="433"/>
    </row>
    <row r="1012" spans="1:35" s="84" customFormat="1" x14ac:dyDescent="0.35">
      <c r="A1012" s="4"/>
      <c r="B1012" s="4"/>
      <c r="C1012" s="80"/>
      <c r="D1012" s="81"/>
      <c r="G1012" s="147"/>
      <c r="H1012" s="147"/>
      <c r="I1012" s="178"/>
      <c r="J1012" s="178"/>
      <c r="K1012" s="178"/>
      <c r="L1012" s="178"/>
      <c r="M1012" s="178"/>
      <c r="N1012" s="178"/>
      <c r="O1012" s="178"/>
      <c r="P1012" s="178"/>
      <c r="Q1012" s="178"/>
      <c r="R1012" s="178"/>
      <c r="S1012" s="178"/>
      <c r="T1012" s="178"/>
      <c r="U1012" s="178"/>
      <c r="V1012" s="178"/>
      <c r="W1012" s="178"/>
      <c r="X1012" s="178"/>
      <c r="Y1012" s="178"/>
      <c r="Z1012" s="178"/>
      <c r="AA1012" s="178"/>
      <c r="AB1012" s="178"/>
      <c r="AC1012" s="178"/>
      <c r="AD1012" s="178"/>
      <c r="AE1012" s="178"/>
      <c r="AF1012" s="178"/>
      <c r="AG1012" s="178"/>
      <c r="AH1012" s="178"/>
      <c r="AI1012" s="178"/>
    </row>
    <row r="1013" spans="1:35" s="84" customFormat="1" x14ac:dyDescent="0.35">
      <c r="A1013" s="4"/>
      <c r="B1013" s="4"/>
      <c r="C1013" s="80"/>
      <c r="D1013" s="81" t="s">
        <v>803</v>
      </c>
      <c r="G1013" s="147"/>
      <c r="H1013" s="147"/>
      <c r="I1013" s="178"/>
      <c r="J1013" s="178"/>
      <c r="K1013" s="178"/>
      <c r="L1013" s="178"/>
      <c r="M1013" s="178"/>
      <c r="N1013" s="178"/>
      <c r="O1013" s="178"/>
      <c r="P1013" s="178"/>
      <c r="Q1013" s="178"/>
      <c r="R1013" s="178"/>
      <c r="S1013" s="178"/>
      <c r="T1013" s="178"/>
      <c r="U1013" s="178"/>
      <c r="V1013" s="178"/>
      <c r="W1013" s="178"/>
      <c r="X1013" s="178"/>
      <c r="Y1013" s="178"/>
      <c r="Z1013" s="178"/>
      <c r="AA1013" s="178"/>
      <c r="AB1013" s="178"/>
      <c r="AC1013" s="178"/>
      <c r="AD1013" s="178"/>
      <c r="AE1013" s="178"/>
      <c r="AF1013" s="178"/>
      <c r="AG1013" s="178"/>
      <c r="AH1013" s="178"/>
      <c r="AI1013" s="178"/>
    </row>
    <row r="1014" spans="1:35" s="84" customFormat="1" x14ac:dyDescent="0.35">
      <c r="A1014" s="4"/>
      <c r="B1014" s="4"/>
      <c r="C1014" s="80"/>
      <c r="D1014" s="81"/>
      <c r="E1014" s="84" t="str">
        <f>E$1007</f>
        <v>Resource rent tax (incentive)</v>
      </c>
      <c r="F1014" s="84" t="str">
        <f>F$1007</f>
        <v>M$</v>
      </c>
      <c r="G1014" s="147"/>
      <c r="H1014" s="147"/>
      <c r="I1014" s="178">
        <f>I$1007</f>
        <v>0</v>
      </c>
      <c r="J1014" s="178"/>
      <c r="K1014" s="178">
        <f t="shared" ref="K1014:AI1014" si="383">K$1007</f>
        <v>0</v>
      </c>
      <c r="L1014" s="178">
        <f t="shared" si="383"/>
        <v>0</v>
      </c>
      <c r="M1014" s="178">
        <f t="shared" si="383"/>
        <v>0</v>
      </c>
      <c r="N1014" s="178">
        <f t="shared" si="383"/>
        <v>0</v>
      </c>
      <c r="O1014" s="178">
        <f t="shared" si="383"/>
        <v>0</v>
      </c>
      <c r="P1014" s="178">
        <f t="shared" si="383"/>
        <v>0</v>
      </c>
      <c r="Q1014" s="178">
        <f t="shared" si="383"/>
        <v>0</v>
      </c>
      <c r="R1014" s="178">
        <f t="shared" si="383"/>
        <v>0</v>
      </c>
      <c r="S1014" s="178">
        <f t="shared" si="383"/>
        <v>0</v>
      </c>
      <c r="T1014" s="178">
        <f t="shared" si="383"/>
        <v>0</v>
      </c>
      <c r="U1014" s="178">
        <f t="shared" si="383"/>
        <v>0</v>
      </c>
      <c r="V1014" s="178">
        <f t="shared" si="383"/>
        <v>0</v>
      </c>
      <c r="W1014" s="178">
        <f t="shared" si="383"/>
        <v>0</v>
      </c>
      <c r="X1014" s="178">
        <f t="shared" si="383"/>
        <v>0</v>
      </c>
      <c r="Y1014" s="178">
        <f t="shared" si="383"/>
        <v>0</v>
      </c>
      <c r="Z1014" s="178">
        <f t="shared" si="383"/>
        <v>0</v>
      </c>
      <c r="AA1014" s="178">
        <f t="shared" si="383"/>
        <v>0</v>
      </c>
      <c r="AB1014" s="178">
        <f t="shared" si="383"/>
        <v>0</v>
      </c>
      <c r="AC1014" s="178">
        <f t="shared" si="383"/>
        <v>0</v>
      </c>
      <c r="AD1014" s="178">
        <f t="shared" si="383"/>
        <v>0</v>
      </c>
      <c r="AE1014" s="178">
        <f t="shared" si="383"/>
        <v>0</v>
      </c>
      <c r="AF1014" s="178">
        <f t="shared" si="383"/>
        <v>0</v>
      </c>
      <c r="AG1014" s="178">
        <f t="shared" si="383"/>
        <v>0</v>
      </c>
      <c r="AH1014" s="178">
        <f t="shared" si="383"/>
        <v>0</v>
      </c>
      <c r="AI1014" s="178">
        <f t="shared" si="383"/>
        <v>0</v>
      </c>
    </row>
    <row r="1015" spans="1:35" s="154" customFormat="1" x14ac:dyDescent="0.35">
      <c r="A1015" s="15"/>
      <c r="B1015" s="15"/>
      <c r="C1015" s="152"/>
      <c r="D1015" s="153"/>
      <c r="E1015" s="154" t="str">
        <f>'T&amp;E'!E$36</f>
        <v>Government discount factor</v>
      </c>
      <c r="F1015" s="154" t="str">
        <f>'T&amp;E'!F$36</f>
        <v>index</v>
      </c>
      <c r="G1015" s="155"/>
      <c r="H1015" s="155"/>
      <c r="I1015" s="180"/>
      <c r="J1015" s="180"/>
      <c r="K1015" s="203">
        <f>'T&amp;E'!K$36</f>
        <v>1</v>
      </c>
      <c r="L1015" s="203">
        <f>'T&amp;E'!L$36</f>
        <v>0.90909090909090906</v>
      </c>
      <c r="M1015" s="203">
        <f>'T&amp;E'!M$36</f>
        <v>0.82644628099173545</v>
      </c>
      <c r="N1015" s="203">
        <f>'T&amp;E'!N$36</f>
        <v>0.75131480090157754</v>
      </c>
      <c r="O1015" s="203">
        <f>'T&amp;E'!O$36</f>
        <v>0.68301345536507052</v>
      </c>
      <c r="P1015" s="203">
        <f>'T&amp;E'!P$36</f>
        <v>0.62092132305915493</v>
      </c>
      <c r="Q1015" s="203">
        <f>'T&amp;E'!Q$36</f>
        <v>0.56447393005377722</v>
      </c>
      <c r="R1015" s="203">
        <f>'T&amp;E'!R$36</f>
        <v>0.51315811823070645</v>
      </c>
      <c r="S1015" s="203">
        <f>'T&amp;E'!S$36</f>
        <v>0.46650738020973315</v>
      </c>
      <c r="T1015" s="203">
        <f>'T&amp;E'!T$36</f>
        <v>0.42409761837248466</v>
      </c>
      <c r="U1015" s="203">
        <f>'T&amp;E'!U$36</f>
        <v>0.38554328942953148</v>
      </c>
      <c r="V1015" s="203">
        <f>'T&amp;E'!V$36</f>
        <v>0.3504938994813922</v>
      </c>
      <c r="W1015" s="203">
        <f>'T&amp;E'!W$36</f>
        <v>0.31863081771035656</v>
      </c>
      <c r="X1015" s="203">
        <f>'T&amp;E'!X$36</f>
        <v>0.28966437973668779</v>
      </c>
      <c r="Y1015" s="203">
        <f>'T&amp;E'!Y$36</f>
        <v>0.26333125430607973</v>
      </c>
      <c r="Z1015" s="203">
        <f>'T&amp;E'!Z$36</f>
        <v>0.23939204936916339</v>
      </c>
      <c r="AA1015" s="203">
        <f>'T&amp;E'!AA$36</f>
        <v>0.21762913579014853</v>
      </c>
      <c r="AB1015" s="203">
        <f>'T&amp;E'!AB$36</f>
        <v>0.19784466890013502</v>
      </c>
      <c r="AC1015" s="203">
        <f>'T&amp;E'!AC$36</f>
        <v>0.17985878990921364</v>
      </c>
      <c r="AD1015" s="203">
        <f>'T&amp;E'!AD$36</f>
        <v>0.16350799082655781</v>
      </c>
      <c r="AE1015" s="203">
        <f>'T&amp;E'!AE$36</f>
        <v>0.14864362802414349</v>
      </c>
      <c r="AF1015" s="203">
        <f>'T&amp;E'!AF$36</f>
        <v>0.13513057093103953</v>
      </c>
      <c r="AG1015" s="203">
        <f>'T&amp;E'!AG$36</f>
        <v>0.12284597357367227</v>
      </c>
      <c r="AH1015" s="203">
        <f>'T&amp;E'!AH$36</f>
        <v>0.11167815779424752</v>
      </c>
      <c r="AI1015" s="203">
        <f>'T&amp;E'!AI$36</f>
        <v>0.10152559799477048</v>
      </c>
    </row>
    <row r="1016" spans="1:35" s="162" customFormat="1" x14ac:dyDescent="0.35">
      <c r="A1016" s="35"/>
      <c r="B1016" s="35"/>
      <c r="C1016" s="160"/>
      <c r="D1016" s="161"/>
      <c r="E1016" s="162" t="s">
        <v>902</v>
      </c>
      <c r="F1016" s="162" t="s">
        <v>230</v>
      </c>
      <c r="G1016" s="163"/>
      <c r="H1016" s="163"/>
      <c r="I1016" s="433">
        <f>SUM(K1016:AI1016)</f>
        <v>0</v>
      </c>
      <c r="J1016" s="433"/>
      <c r="K1016" s="433">
        <f>K1014*K1015</f>
        <v>0</v>
      </c>
      <c r="L1016" s="433">
        <f t="shared" ref="L1016:AI1016" si="384">L1014*L1015</f>
        <v>0</v>
      </c>
      <c r="M1016" s="433">
        <f t="shared" si="384"/>
        <v>0</v>
      </c>
      <c r="N1016" s="433">
        <f t="shared" si="384"/>
        <v>0</v>
      </c>
      <c r="O1016" s="433">
        <f t="shared" si="384"/>
        <v>0</v>
      </c>
      <c r="P1016" s="433">
        <f t="shared" si="384"/>
        <v>0</v>
      </c>
      <c r="Q1016" s="433">
        <f t="shared" si="384"/>
        <v>0</v>
      </c>
      <c r="R1016" s="433">
        <f t="shared" si="384"/>
        <v>0</v>
      </c>
      <c r="S1016" s="433">
        <f t="shared" si="384"/>
        <v>0</v>
      </c>
      <c r="T1016" s="433">
        <f t="shared" si="384"/>
        <v>0</v>
      </c>
      <c r="U1016" s="433">
        <f t="shared" si="384"/>
        <v>0</v>
      </c>
      <c r="V1016" s="433">
        <f t="shared" si="384"/>
        <v>0</v>
      </c>
      <c r="W1016" s="433">
        <f t="shared" si="384"/>
        <v>0</v>
      </c>
      <c r="X1016" s="433">
        <f t="shared" si="384"/>
        <v>0</v>
      </c>
      <c r="Y1016" s="433">
        <f t="shared" si="384"/>
        <v>0</v>
      </c>
      <c r="Z1016" s="433">
        <f t="shared" si="384"/>
        <v>0</v>
      </c>
      <c r="AA1016" s="433">
        <f t="shared" si="384"/>
        <v>0</v>
      </c>
      <c r="AB1016" s="433">
        <f t="shared" si="384"/>
        <v>0</v>
      </c>
      <c r="AC1016" s="433">
        <f t="shared" si="384"/>
        <v>0</v>
      </c>
      <c r="AD1016" s="433">
        <f t="shared" si="384"/>
        <v>0</v>
      </c>
      <c r="AE1016" s="433">
        <f t="shared" si="384"/>
        <v>0</v>
      </c>
      <c r="AF1016" s="433">
        <f t="shared" si="384"/>
        <v>0</v>
      </c>
      <c r="AG1016" s="433">
        <f t="shared" si="384"/>
        <v>0</v>
      </c>
      <c r="AH1016" s="433">
        <f t="shared" si="384"/>
        <v>0</v>
      </c>
      <c r="AI1016" s="433">
        <f t="shared" si="384"/>
        <v>0</v>
      </c>
    </row>
    <row r="1017" spans="1:35" s="84" customFormat="1" x14ac:dyDescent="0.35">
      <c r="A1017" s="4"/>
      <c r="B1017" s="4"/>
      <c r="C1017" s="80"/>
      <c r="D1017" s="81"/>
      <c r="G1017" s="147"/>
      <c r="H1017" s="147"/>
      <c r="I1017" s="178"/>
      <c r="J1017" s="178"/>
      <c r="K1017" s="178"/>
      <c r="L1017" s="178"/>
      <c r="M1017" s="178"/>
      <c r="N1017" s="178"/>
      <c r="O1017" s="178"/>
      <c r="P1017" s="178"/>
      <c r="Q1017" s="178"/>
      <c r="R1017" s="178"/>
      <c r="S1017" s="178"/>
      <c r="T1017" s="178"/>
      <c r="U1017" s="178"/>
      <c r="V1017" s="178"/>
      <c r="W1017" s="178"/>
      <c r="X1017" s="178"/>
      <c r="Y1017" s="178"/>
      <c r="Z1017" s="178"/>
      <c r="AA1017" s="178"/>
      <c r="AB1017" s="178"/>
      <c r="AC1017" s="178"/>
      <c r="AD1017" s="178"/>
      <c r="AE1017" s="178"/>
      <c r="AF1017" s="178"/>
      <c r="AG1017" s="178"/>
      <c r="AH1017" s="178"/>
      <c r="AI1017" s="178"/>
    </row>
    <row r="1018" spans="1:35" s="84" customFormat="1" x14ac:dyDescent="0.35">
      <c r="A1018" s="4"/>
      <c r="B1018" s="4"/>
      <c r="C1018" s="80"/>
      <c r="D1018" s="81" t="s">
        <v>805</v>
      </c>
      <c r="G1018" s="147"/>
      <c r="H1018" s="147"/>
      <c r="I1018" s="178"/>
      <c r="J1018" s="178"/>
      <c r="K1018" s="178"/>
      <c r="L1018" s="178"/>
      <c r="M1018" s="178"/>
      <c r="N1018" s="178"/>
      <c r="O1018" s="178"/>
      <c r="P1018" s="178"/>
      <c r="Q1018" s="178"/>
      <c r="R1018" s="178"/>
      <c r="S1018" s="178"/>
      <c r="T1018" s="178"/>
      <c r="U1018" s="178"/>
      <c r="V1018" s="178"/>
      <c r="W1018" s="178"/>
      <c r="X1018" s="178"/>
      <c r="Y1018" s="178"/>
      <c r="Z1018" s="178"/>
      <c r="AA1018" s="178"/>
      <c r="AB1018" s="178"/>
      <c r="AC1018" s="178"/>
      <c r="AD1018" s="178"/>
      <c r="AE1018" s="178"/>
      <c r="AF1018" s="178"/>
      <c r="AG1018" s="178"/>
      <c r="AH1018" s="178"/>
      <c r="AI1018" s="178"/>
    </row>
    <row r="1019" spans="1:35" s="84" customFormat="1" x14ac:dyDescent="0.35">
      <c r="A1019" s="4"/>
      <c r="B1019" s="4"/>
      <c r="C1019" s="80"/>
      <c r="D1019" s="81"/>
      <c r="E1019" s="84" t="str">
        <f>E$1016</f>
        <v>Discounted resource rent tax (incentive)</v>
      </c>
      <c r="F1019" s="84" t="str">
        <f>F$1016</f>
        <v>M$, discounted</v>
      </c>
      <c r="G1019" s="147"/>
      <c r="H1019" s="147"/>
      <c r="I1019" s="178">
        <f>I$1016</f>
        <v>0</v>
      </c>
      <c r="J1019" s="178"/>
      <c r="K1019" s="178">
        <f t="shared" ref="K1019:AI1019" si="385">K$1016</f>
        <v>0</v>
      </c>
      <c r="L1019" s="178">
        <f t="shared" si="385"/>
        <v>0</v>
      </c>
      <c r="M1019" s="178">
        <f t="shared" si="385"/>
        <v>0</v>
      </c>
      <c r="N1019" s="178">
        <f t="shared" si="385"/>
        <v>0</v>
      </c>
      <c r="O1019" s="178">
        <f t="shared" si="385"/>
        <v>0</v>
      </c>
      <c r="P1019" s="178">
        <f t="shared" si="385"/>
        <v>0</v>
      </c>
      <c r="Q1019" s="178">
        <f t="shared" si="385"/>
        <v>0</v>
      </c>
      <c r="R1019" s="178">
        <f t="shared" si="385"/>
        <v>0</v>
      </c>
      <c r="S1019" s="178">
        <f t="shared" si="385"/>
        <v>0</v>
      </c>
      <c r="T1019" s="178">
        <f t="shared" si="385"/>
        <v>0</v>
      </c>
      <c r="U1019" s="178">
        <f t="shared" si="385"/>
        <v>0</v>
      </c>
      <c r="V1019" s="178">
        <f t="shared" si="385"/>
        <v>0</v>
      </c>
      <c r="W1019" s="178">
        <f t="shared" si="385"/>
        <v>0</v>
      </c>
      <c r="X1019" s="178">
        <f t="shared" si="385"/>
        <v>0</v>
      </c>
      <c r="Y1019" s="178">
        <f t="shared" si="385"/>
        <v>0</v>
      </c>
      <c r="Z1019" s="178">
        <f t="shared" si="385"/>
        <v>0</v>
      </c>
      <c r="AA1019" s="178">
        <f t="shared" si="385"/>
        <v>0</v>
      </c>
      <c r="AB1019" s="178">
        <f t="shared" si="385"/>
        <v>0</v>
      </c>
      <c r="AC1019" s="178">
        <f t="shared" si="385"/>
        <v>0</v>
      </c>
      <c r="AD1019" s="178">
        <f t="shared" si="385"/>
        <v>0</v>
      </c>
      <c r="AE1019" s="178">
        <f t="shared" si="385"/>
        <v>0</v>
      </c>
      <c r="AF1019" s="178">
        <f t="shared" si="385"/>
        <v>0</v>
      </c>
      <c r="AG1019" s="178">
        <f t="shared" si="385"/>
        <v>0</v>
      </c>
      <c r="AH1019" s="178">
        <f t="shared" si="385"/>
        <v>0</v>
      </c>
      <c r="AI1019" s="178">
        <f t="shared" si="385"/>
        <v>0</v>
      </c>
    </row>
    <row r="1020" spans="1:35" s="162" customFormat="1" x14ac:dyDescent="0.35">
      <c r="A1020" s="35"/>
      <c r="B1020" s="35"/>
      <c r="C1020" s="160"/>
      <c r="D1020" s="161"/>
      <c r="E1020" s="162" t="s">
        <v>903</v>
      </c>
      <c r="F1020" s="162" t="s">
        <v>230</v>
      </c>
      <c r="G1020" s="433">
        <f>SUM(K1019:AI1019)</f>
        <v>0</v>
      </c>
      <c r="H1020" s="163"/>
      <c r="I1020" s="433"/>
      <c r="J1020" s="433"/>
      <c r="K1020" s="433"/>
      <c r="L1020" s="433"/>
      <c r="M1020" s="433"/>
      <c r="N1020" s="433"/>
      <c r="O1020" s="433"/>
      <c r="P1020" s="433"/>
      <c r="Q1020" s="433"/>
      <c r="R1020" s="433"/>
      <c r="S1020" s="433"/>
      <c r="T1020" s="433"/>
      <c r="U1020" s="433"/>
      <c r="V1020" s="433"/>
      <c r="W1020" s="433"/>
      <c r="X1020" s="433"/>
      <c r="Y1020" s="433"/>
      <c r="Z1020" s="433"/>
      <c r="AA1020" s="433"/>
      <c r="AB1020" s="433"/>
      <c r="AC1020" s="433"/>
      <c r="AD1020" s="433"/>
      <c r="AE1020" s="433"/>
      <c r="AF1020" s="433"/>
      <c r="AG1020" s="433"/>
      <c r="AH1020" s="433"/>
      <c r="AI1020" s="433"/>
    </row>
    <row r="1021" spans="1:35" s="84" customFormat="1" x14ac:dyDescent="0.35">
      <c r="A1021" s="4"/>
      <c r="B1021" s="4"/>
      <c r="C1021" s="80"/>
      <c r="D1021" s="81"/>
      <c r="G1021" s="147"/>
      <c r="H1021" s="147"/>
      <c r="I1021" s="178"/>
      <c r="J1021" s="178"/>
      <c r="K1021" s="178"/>
      <c r="L1021" s="178"/>
      <c r="M1021" s="178"/>
      <c r="N1021" s="178"/>
      <c r="O1021" s="178"/>
      <c r="P1021" s="178"/>
      <c r="Q1021" s="178"/>
      <c r="R1021" s="178"/>
      <c r="S1021" s="178"/>
      <c r="T1021" s="178"/>
      <c r="U1021" s="178"/>
      <c r="V1021" s="178"/>
      <c r="W1021" s="178"/>
      <c r="X1021" s="178"/>
      <c r="Y1021" s="178"/>
      <c r="Z1021" s="178"/>
      <c r="AA1021" s="178"/>
      <c r="AB1021" s="178"/>
      <c r="AC1021" s="178"/>
      <c r="AD1021" s="178"/>
      <c r="AE1021" s="178"/>
      <c r="AF1021" s="178"/>
      <c r="AG1021" s="178"/>
      <c r="AH1021" s="178"/>
      <c r="AI1021" s="178"/>
    </row>
    <row r="1022" spans="1:35" s="84" customFormat="1" x14ac:dyDescent="0.35">
      <c r="A1022" s="4"/>
      <c r="B1022" s="4" t="s">
        <v>96</v>
      </c>
      <c r="C1022" s="80"/>
      <c r="D1022" s="81"/>
      <c r="G1022" s="147"/>
      <c r="H1022" s="147"/>
      <c r="I1022" s="178"/>
      <c r="J1022" s="178"/>
      <c r="K1022" s="178"/>
      <c r="L1022" s="178"/>
      <c r="M1022" s="178"/>
      <c r="N1022" s="178"/>
      <c r="O1022" s="178"/>
      <c r="P1022" s="178"/>
      <c r="Q1022" s="178"/>
      <c r="R1022" s="178"/>
      <c r="S1022" s="178"/>
      <c r="T1022" s="178"/>
      <c r="U1022" s="178"/>
      <c r="V1022" s="178"/>
      <c r="W1022" s="178"/>
      <c r="X1022" s="178"/>
      <c r="Y1022" s="178"/>
      <c r="Z1022" s="178"/>
      <c r="AA1022" s="178"/>
      <c r="AB1022" s="178"/>
      <c r="AC1022" s="178"/>
      <c r="AD1022" s="178"/>
      <c r="AE1022" s="178"/>
      <c r="AF1022" s="178"/>
      <c r="AG1022" s="178"/>
      <c r="AH1022" s="178"/>
      <c r="AI1022" s="178"/>
    </row>
    <row r="1023" spans="1:35" s="84" customFormat="1" x14ac:dyDescent="0.35">
      <c r="A1023" s="4"/>
      <c r="B1023" s="4"/>
      <c r="C1023" s="80"/>
      <c r="D1023" s="81"/>
      <c r="G1023" s="147"/>
      <c r="H1023" s="147"/>
      <c r="I1023" s="178"/>
      <c r="J1023" s="178"/>
      <c r="K1023" s="178"/>
      <c r="L1023" s="178"/>
      <c r="M1023" s="178"/>
      <c r="N1023" s="178"/>
      <c r="O1023" s="178"/>
      <c r="P1023" s="178"/>
      <c r="Q1023" s="178"/>
      <c r="R1023" s="178"/>
      <c r="S1023" s="178"/>
      <c r="T1023" s="178"/>
      <c r="U1023" s="178"/>
      <c r="V1023" s="178"/>
      <c r="W1023" s="178"/>
      <c r="X1023" s="178"/>
      <c r="Y1023" s="178"/>
      <c r="Z1023" s="178"/>
      <c r="AA1023" s="178"/>
      <c r="AB1023" s="178"/>
      <c r="AC1023" s="178"/>
      <c r="AD1023" s="178"/>
      <c r="AE1023" s="178"/>
      <c r="AF1023" s="178"/>
      <c r="AG1023" s="178"/>
      <c r="AH1023" s="178"/>
      <c r="AI1023" s="178"/>
    </row>
    <row r="1024" spans="1:35" s="84" customFormat="1" x14ac:dyDescent="0.35">
      <c r="A1024" s="4"/>
      <c r="B1024" s="4"/>
      <c r="C1024" s="80" t="s">
        <v>97</v>
      </c>
      <c r="D1024" s="81"/>
      <c r="G1024" s="147"/>
      <c r="H1024" s="147"/>
      <c r="I1024" s="178"/>
      <c r="J1024" s="178"/>
      <c r="K1024" s="178"/>
      <c r="L1024" s="178"/>
      <c r="M1024" s="178"/>
      <c r="N1024" s="178"/>
      <c r="O1024" s="178"/>
      <c r="P1024" s="178"/>
      <c r="Q1024" s="178"/>
      <c r="R1024" s="178"/>
      <c r="S1024" s="178"/>
      <c r="T1024" s="178"/>
      <c r="U1024" s="178"/>
      <c r="V1024" s="178"/>
      <c r="W1024" s="178"/>
      <c r="X1024" s="178"/>
      <c r="Y1024" s="178"/>
      <c r="Z1024" s="178"/>
      <c r="AA1024" s="178"/>
      <c r="AB1024" s="178"/>
      <c r="AC1024" s="178"/>
      <c r="AD1024" s="178"/>
      <c r="AE1024" s="178"/>
      <c r="AF1024" s="178"/>
      <c r="AG1024" s="178"/>
      <c r="AH1024" s="178"/>
      <c r="AI1024" s="178"/>
    </row>
    <row r="1025" spans="1:35" s="84" customFormat="1" x14ac:dyDescent="0.35">
      <c r="A1025" s="4"/>
      <c r="B1025" s="4"/>
      <c r="C1025" s="80"/>
      <c r="D1025" s="81"/>
      <c r="G1025" s="147"/>
      <c r="H1025" s="147"/>
      <c r="I1025" s="178"/>
      <c r="J1025" s="178"/>
      <c r="K1025" s="178"/>
      <c r="L1025" s="178"/>
      <c r="M1025" s="178"/>
      <c r="N1025" s="178"/>
      <c r="O1025" s="178"/>
      <c r="P1025" s="178"/>
      <c r="Q1025" s="178"/>
      <c r="R1025" s="178"/>
      <c r="S1025" s="178"/>
      <c r="T1025" s="178"/>
      <c r="U1025" s="178"/>
      <c r="V1025" s="178"/>
      <c r="W1025" s="178"/>
      <c r="X1025" s="178"/>
      <c r="Y1025" s="178"/>
      <c r="Z1025" s="178"/>
      <c r="AA1025" s="178"/>
      <c r="AB1025" s="178"/>
      <c r="AC1025" s="178"/>
      <c r="AD1025" s="178"/>
      <c r="AE1025" s="178"/>
      <c r="AF1025" s="178"/>
      <c r="AG1025" s="178"/>
      <c r="AH1025" s="178"/>
      <c r="AI1025" s="178"/>
    </row>
    <row r="1026" spans="1:35" s="84" customFormat="1" x14ac:dyDescent="0.35">
      <c r="A1026" s="4"/>
      <c r="B1026" s="4"/>
      <c r="C1026" s="80"/>
      <c r="D1026" s="81" t="s">
        <v>358</v>
      </c>
      <c r="G1026" s="147"/>
      <c r="H1026" s="147"/>
      <c r="I1026" s="178"/>
      <c r="J1026" s="178"/>
      <c r="K1026" s="178"/>
      <c r="L1026" s="178"/>
      <c r="M1026" s="178"/>
      <c r="N1026" s="178"/>
      <c r="O1026" s="178"/>
      <c r="P1026" s="178"/>
      <c r="Q1026" s="178"/>
      <c r="R1026" s="178"/>
      <c r="S1026" s="178"/>
      <c r="T1026" s="178"/>
      <c r="U1026" s="178"/>
      <c r="V1026" s="178"/>
      <c r="W1026" s="178"/>
      <c r="X1026" s="178"/>
      <c r="Y1026" s="178"/>
      <c r="Z1026" s="178"/>
      <c r="AA1026" s="178"/>
      <c r="AB1026" s="178"/>
      <c r="AC1026" s="178"/>
      <c r="AD1026" s="178"/>
      <c r="AE1026" s="178"/>
      <c r="AF1026" s="178"/>
      <c r="AG1026" s="178"/>
      <c r="AH1026" s="178"/>
      <c r="AI1026" s="178"/>
    </row>
    <row r="1027" spans="1:35" s="84" customFormat="1" x14ac:dyDescent="0.35">
      <c r="A1027" s="4"/>
      <c r="B1027" s="4"/>
      <c r="C1027" s="80"/>
      <c r="D1027" s="81"/>
      <c r="E1027" s="84" t="str">
        <f>E$301</f>
        <v>Management fees (cost-plus method) (original)</v>
      </c>
      <c r="F1027" s="84" t="str">
        <f>F$301</f>
        <v>M$</v>
      </c>
      <c r="G1027" s="147"/>
      <c r="H1027" s="147"/>
      <c r="I1027" s="178">
        <f>I$301</f>
        <v>94.373999999999995</v>
      </c>
      <c r="J1027" s="178"/>
      <c r="K1027" s="178">
        <f t="shared" ref="K1027:AI1027" si="386">K$301</f>
        <v>0</v>
      </c>
      <c r="L1027" s="178">
        <f t="shared" si="386"/>
        <v>0</v>
      </c>
      <c r="M1027" s="178">
        <f t="shared" si="386"/>
        <v>5.25</v>
      </c>
      <c r="N1027" s="178">
        <f t="shared" si="386"/>
        <v>5.25</v>
      </c>
      <c r="O1027" s="178">
        <f t="shared" si="386"/>
        <v>5.25</v>
      </c>
      <c r="P1027" s="178">
        <f t="shared" si="386"/>
        <v>5.25</v>
      </c>
      <c r="Q1027" s="178">
        <f t="shared" si="386"/>
        <v>5.25</v>
      </c>
      <c r="R1027" s="178">
        <f t="shared" si="386"/>
        <v>5.25</v>
      </c>
      <c r="S1027" s="178">
        <f t="shared" si="386"/>
        <v>5.25</v>
      </c>
      <c r="T1027" s="178">
        <f t="shared" si="386"/>
        <v>5.25</v>
      </c>
      <c r="U1027" s="178">
        <f t="shared" si="386"/>
        <v>5.25</v>
      </c>
      <c r="V1027" s="178">
        <f t="shared" si="386"/>
        <v>5.25</v>
      </c>
      <c r="W1027" s="178">
        <f t="shared" si="386"/>
        <v>5.25</v>
      </c>
      <c r="X1027" s="178">
        <f t="shared" si="386"/>
        <v>5.25</v>
      </c>
      <c r="Y1027" s="178">
        <f t="shared" si="386"/>
        <v>5.25</v>
      </c>
      <c r="Z1027" s="178">
        <f t="shared" si="386"/>
        <v>5.25</v>
      </c>
      <c r="AA1027" s="178">
        <f t="shared" si="386"/>
        <v>5.25</v>
      </c>
      <c r="AB1027" s="178">
        <f t="shared" si="386"/>
        <v>5.25</v>
      </c>
      <c r="AC1027" s="178">
        <f t="shared" si="386"/>
        <v>5.25</v>
      </c>
      <c r="AD1027" s="178">
        <f t="shared" si="386"/>
        <v>5.1239999999999952</v>
      </c>
      <c r="AE1027" s="178">
        <f t="shared" si="386"/>
        <v>0</v>
      </c>
      <c r="AF1027" s="178">
        <f t="shared" si="386"/>
        <v>0</v>
      </c>
      <c r="AG1027" s="178">
        <f t="shared" si="386"/>
        <v>0</v>
      </c>
      <c r="AH1027" s="178">
        <f t="shared" si="386"/>
        <v>0</v>
      </c>
      <c r="AI1027" s="178">
        <f t="shared" si="386"/>
        <v>0</v>
      </c>
    </row>
    <row r="1028" spans="1:35" s="84" customFormat="1" x14ac:dyDescent="0.35">
      <c r="A1028" s="4"/>
      <c r="B1028" s="4"/>
      <c r="C1028" s="80"/>
      <c r="D1028" s="81"/>
      <c r="E1028" s="84" t="str">
        <f>E$317</f>
        <v>EPCM fees (original)</v>
      </c>
      <c r="F1028" s="84" t="str">
        <f>F$317</f>
        <v>M$</v>
      </c>
      <c r="G1028" s="147"/>
      <c r="H1028" s="147"/>
      <c r="I1028" s="178">
        <f>I$317</f>
        <v>32</v>
      </c>
      <c r="J1028" s="178"/>
      <c r="K1028" s="178">
        <f t="shared" ref="K1028:AI1028" si="387">K$317</f>
        <v>16</v>
      </c>
      <c r="L1028" s="178">
        <f t="shared" si="387"/>
        <v>16</v>
      </c>
      <c r="M1028" s="178">
        <f t="shared" si="387"/>
        <v>0</v>
      </c>
      <c r="N1028" s="178">
        <f t="shared" si="387"/>
        <v>0</v>
      </c>
      <c r="O1028" s="178">
        <f t="shared" si="387"/>
        <v>0</v>
      </c>
      <c r="P1028" s="178">
        <f t="shared" si="387"/>
        <v>0</v>
      </c>
      <c r="Q1028" s="178">
        <f t="shared" si="387"/>
        <v>0</v>
      </c>
      <c r="R1028" s="178">
        <f t="shared" si="387"/>
        <v>0</v>
      </c>
      <c r="S1028" s="178">
        <f t="shared" si="387"/>
        <v>0</v>
      </c>
      <c r="T1028" s="178">
        <f t="shared" si="387"/>
        <v>0</v>
      </c>
      <c r="U1028" s="178">
        <f t="shared" si="387"/>
        <v>0</v>
      </c>
      <c r="V1028" s="178">
        <f t="shared" si="387"/>
        <v>0</v>
      </c>
      <c r="W1028" s="178">
        <f t="shared" si="387"/>
        <v>0</v>
      </c>
      <c r="X1028" s="178">
        <f t="shared" si="387"/>
        <v>0</v>
      </c>
      <c r="Y1028" s="178">
        <f t="shared" si="387"/>
        <v>0</v>
      </c>
      <c r="Z1028" s="178">
        <f t="shared" si="387"/>
        <v>0</v>
      </c>
      <c r="AA1028" s="178">
        <f t="shared" si="387"/>
        <v>0</v>
      </c>
      <c r="AB1028" s="178">
        <f t="shared" si="387"/>
        <v>0</v>
      </c>
      <c r="AC1028" s="178">
        <f t="shared" si="387"/>
        <v>0</v>
      </c>
      <c r="AD1028" s="178">
        <f t="shared" si="387"/>
        <v>0</v>
      </c>
      <c r="AE1028" s="178">
        <f t="shared" si="387"/>
        <v>0</v>
      </c>
      <c r="AF1028" s="178">
        <f t="shared" si="387"/>
        <v>0</v>
      </c>
      <c r="AG1028" s="178">
        <f t="shared" si="387"/>
        <v>0</v>
      </c>
      <c r="AH1028" s="178">
        <f t="shared" si="387"/>
        <v>0</v>
      </c>
      <c r="AI1028" s="178">
        <f t="shared" si="387"/>
        <v>0</v>
      </c>
    </row>
    <row r="1029" spans="1:35" s="84" customFormat="1" x14ac:dyDescent="0.35">
      <c r="A1029" s="4"/>
      <c r="B1029" s="4"/>
      <c r="C1029" s="80"/>
      <c r="D1029" s="81"/>
      <c r="E1029" s="84" t="s">
        <v>904</v>
      </c>
      <c r="F1029" s="84" t="s">
        <v>88</v>
      </c>
      <c r="G1029" s="147"/>
      <c r="H1029" s="147"/>
      <c r="I1029" s="178">
        <f>SUM(K1029:AI1029)</f>
        <v>126.374</v>
      </c>
      <c r="J1029" s="178"/>
      <c r="K1029" s="178">
        <f>SUM(K1027:K1028)</f>
        <v>16</v>
      </c>
      <c r="L1029" s="178">
        <f t="shared" ref="L1029:AI1029" si="388">SUM(L1027:L1028)</f>
        <v>16</v>
      </c>
      <c r="M1029" s="178">
        <f t="shared" si="388"/>
        <v>5.25</v>
      </c>
      <c r="N1029" s="178">
        <f t="shared" si="388"/>
        <v>5.25</v>
      </c>
      <c r="O1029" s="178">
        <f t="shared" si="388"/>
        <v>5.25</v>
      </c>
      <c r="P1029" s="178">
        <f t="shared" si="388"/>
        <v>5.25</v>
      </c>
      <c r="Q1029" s="178">
        <f t="shared" si="388"/>
        <v>5.25</v>
      </c>
      <c r="R1029" s="178">
        <f t="shared" si="388"/>
        <v>5.25</v>
      </c>
      <c r="S1029" s="178">
        <f t="shared" si="388"/>
        <v>5.25</v>
      </c>
      <c r="T1029" s="178">
        <f t="shared" si="388"/>
        <v>5.25</v>
      </c>
      <c r="U1029" s="178">
        <f t="shared" si="388"/>
        <v>5.25</v>
      </c>
      <c r="V1029" s="178">
        <f t="shared" si="388"/>
        <v>5.25</v>
      </c>
      <c r="W1029" s="178">
        <f t="shared" si="388"/>
        <v>5.25</v>
      </c>
      <c r="X1029" s="178">
        <f t="shared" si="388"/>
        <v>5.25</v>
      </c>
      <c r="Y1029" s="178">
        <f t="shared" si="388"/>
        <v>5.25</v>
      </c>
      <c r="Z1029" s="178">
        <f t="shared" si="388"/>
        <v>5.25</v>
      </c>
      <c r="AA1029" s="178">
        <f t="shared" si="388"/>
        <v>5.25</v>
      </c>
      <c r="AB1029" s="178">
        <f t="shared" si="388"/>
        <v>5.25</v>
      </c>
      <c r="AC1029" s="178">
        <f t="shared" si="388"/>
        <v>5.25</v>
      </c>
      <c r="AD1029" s="178">
        <f t="shared" si="388"/>
        <v>5.1239999999999952</v>
      </c>
      <c r="AE1029" s="178">
        <f t="shared" si="388"/>
        <v>0</v>
      </c>
      <c r="AF1029" s="178">
        <f t="shared" si="388"/>
        <v>0</v>
      </c>
      <c r="AG1029" s="178">
        <f t="shared" si="388"/>
        <v>0</v>
      </c>
      <c r="AH1029" s="178">
        <f t="shared" si="388"/>
        <v>0</v>
      </c>
      <c r="AI1029" s="178">
        <f t="shared" si="388"/>
        <v>0</v>
      </c>
    </row>
    <row r="1030" spans="1:35" s="84" customFormat="1" x14ac:dyDescent="0.35">
      <c r="A1030" s="4"/>
      <c r="B1030" s="4"/>
      <c r="C1030" s="80"/>
      <c r="D1030" s="81"/>
      <c r="G1030" s="147"/>
      <c r="H1030" s="147"/>
      <c r="I1030" s="178"/>
      <c r="J1030" s="178"/>
      <c r="K1030" s="178"/>
      <c r="L1030" s="178"/>
      <c r="M1030" s="178"/>
      <c r="N1030" s="178"/>
      <c r="O1030" s="178"/>
      <c r="P1030" s="178"/>
      <c r="Q1030" s="178"/>
      <c r="R1030" s="178"/>
      <c r="S1030" s="178"/>
      <c r="T1030" s="178"/>
      <c r="U1030" s="178"/>
      <c r="V1030" s="178"/>
      <c r="W1030" s="178"/>
      <c r="X1030" s="178"/>
      <c r="Y1030" s="178"/>
      <c r="Z1030" s="178"/>
      <c r="AA1030" s="178"/>
      <c r="AB1030" s="178"/>
      <c r="AC1030" s="178"/>
      <c r="AD1030" s="178"/>
      <c r="AE1030" s="178"/>
      <c r="AF1030" s="178"/>
      <c r="AG1030" s="178"/>
      <c r="AH1030" s="178"/>
      <c r="AI1030" s="178"/>
    </row>
    <row r="1031" spans="1:35" s="84" customFormat="1" x14ac:dyDescent="0.35">
      <c r="A1031" s="4"/>
      <c r="B1031" s="4"/>
      <c r="C1031" s="80"/>
      <c r="D1031" s="81" t="s">
        <v>749</v>
      </c>
      <c r="G1031" s="147"/>
      <c r="H1031" s="147"/>
      <c r="I1031" s="178"/>
      <c r="J1031" s="178"/>
      <c r="K1031" s="178"/>
      <c r="L1031" s="178"/>
      <c r="M1031" s="178"/>
      <c r="N1031" s="178"/>
      <c r="O1031" s="178"/>
      <c r="P1031" s="178"/>
      <c r="Q1031" s="178"/>
      <c r="R1031" s="178"/>
      <c r="S1031" s="178"/>
      <c r="T1031" s="178"/>
      <c r="U1031" s="178"/>
      <c r="V1031" s="178"/>
      <c r="W1031" s="178"/>
      <c r="X1031" s="178"/>
      <c r="Y1031" s="178"/>
      <c r="Z1031" s="178"/>
      <c r="AA1031" s="178"/>
      <c r="AB1031" s="178"/>
      <c r="AC1031" s="178"/>
      <c r="AD1031" s="178"/>
      <c r="AE1031" s="178"/>
      <c r="AF1031" s="178"/>
      <c r="AG1031" s="178"/>
      <c r="AH1031" s="178"/>
      <c r="AI1031" s="178"/>
    </row>
    <row r="1032" spans="1:35" s="84" customFormat="1" x14ac:dyDescent="0.35">
      <c r="A1032" s="4"/>
      <c r="B1032" s="4"/>
      <c r="C1032" s="80"/>
      <c r="D1032" s="81"/>
      <c r="E1032" s="84" t="str">
        <f>E$1029</f>
        <v>Payments for services (original)</v>
      </c>
      <c r="F1032" s="84" t="str">
        <f>F$1029</f>
        <v>M$</v>
      </c>
      <c r="G1032" s="147"/>
      <c r="H1032" s="147"/>
      <c r="I1032" s="178">
        <f>I$1029</f>
        <v>126.374</v>
      </c>
      <c r="J1032" s="178"/>
      <c r="K1032" s="178">
        <f t="shared" ref="K1032:AI1032" si="389">K$1029</f>
        <v>16</v>
      </c>
      <c r="L1032" s="178">
        <f t="shared" si="389"/>
        <v>16</v>
      </c>
      <c r="M1032" s="178">
        <f t="shared" si="389"/>
        <v>5.25</v>
      </c>
      <c r="N1032" s="178">
        <f t="shared" si="389"/>
        <v>5.25</v>
      </c>
      <c r="O1032" s="178">
        <f t="shared" si="389"/>
        <v>5.25</v>
      </c>
      <c r="P1032" s="178">
        <f t="shared" si="389"/>
        <v>5.25</v>
      </c>
      <c r="Q1032" s="178">
        <f t="shared" si="389"/>
        <v>5.25</v>
      </c>
      <c r="R1032" s="178">
        <f t="shared" si="389"/>
        <v>5.25</v>
      </c>
      <c r="S1032" s="178">
        <f t="shared" si="389"/>
        <v>5.25</v>
      </c>
      <c r="T1032" s="178">
        <f t="shared" si="389"/>
        <v>5.25</v>
      </c>
      <c r="U1032" s="178">
        <f t="shared" si="389"/>
        <v>5.25</v>
      </c>
      <c r="V1032" s="178">
        <f t="shared" si="389"/>
        <v>5.25</v>
      </c>
      <c r="W1032" s="178">
        <f t="shared" si="389"/>
        <v>5.25</v>
      </c>
      <c r="X1032" s="178">
        <f t="shared" si="389"/>
        <v>5.25</v>
      </c>
      <c r="Y1032" s="178">
        <f t="shared" si="389"/>
        <v>5.25</v>
      </c>
      <c r="Z1032" s="178">
        <f t="shared" si="389"/>
        <v>5.25</v>
      </c>
      <c r="AA1032" s="178">
        <f t="shared" si="389"/>
        <v>5.25</v>
      </c>
      <c r="AB1032" s="178">
        <f t="shared" si="389"/>
        <v>5.25</v>
      </c>
      <c r="AC1032" s="178">
        <f t="shared" si="389"/>
        <v>5.25</v>
      </c>
      <c r="AD1032" s="178">
        <f t="shared" si="389"/>
        <v>5.1239999999999952</v>
      </c>
      <c r="AE1032" s="178">
        <f t="shared" si="389"/>
        <v>0</v>
      </c>
      <c r="AF1032" s="178">
        <f t="shared" si="389"/>
        <v>0</v>
      </c>
      <c r="AG1032" s="178">
        <f t="shared" si="389"/>
        <v>0</v>
      </c>
      <c r="AH1032" s="178">
        <f t="shared" si="389"/>
        <v>0</v>
      </c>
      <c r="AI1032" s="178">
        <f t="shared" si="389"/>
        <v>0</v>
      </c>
    </row>
    <row r="1033" spans="1:35" s="154" customFormat="1" x14ac:dyDescent="0.35">
      <c r="A1033" s="15"/>
      <c r="B1033" s="15"/>
      <c r="C1033" s="152"/>
      <c r="D1033" s="153"/>
      <c r="E1033" s="154" t="str">
        <f>'T&amp;E'!E$32</f>
        <v>Inflation factor</v>
      </c>
      <c r="F1033" s="154" t="str">
        <f>'T&amp;E'!F$32</f>
        <v>index</v>
      </c>
      <c r="G1033" s="155"/>
      <c r="H1033" s="155"/>
      <c r="I1033" s="180"/>
      <c r="J1033" s="180"/>
      <c r="K1033" s="203">
        <f>'T&amp;E'!K$32</f>
        <v>1</v>
      </c>
      <c r="L1033" s="203">
        <f>'T&amp;E'!L$32</f>
        <v>1.02</v>
      </c>
      <c r="M1033" s="203">
        <f>'T&amp;E'!M$32</f>
        <v>1.0404</v>
      </c>
      <c r="N1033" s="203">
        <f>'T&amp;E'!N$32</f>
        <v>1.0612079999999999</v>
      </c>
      <c r="O1033" s="203">
        <f>'T&amp;E'!O$32</f>
        <v>1.08243216</v>
      </c>
      <c r="P1033" s="203">
        <f>'T&amp;E'!P$32</f>
        <v>1.1040808032</v>
      </c>
      <c r="Q1033" s="203">
        <f>'T&amp;E'!Q$32</f>
        <v>1.1261624192640001</v>
      </c>
      <c r="R1033" s="203">
        <f>'T&amp;E'!R$32</f>
        <v>1.1486856676492798</v>
      </c>
      <c r="S1033" s="203">
        <f>'T&amp;E'!S$32</f>
        <v>1.1716593810022655</v>
      </c>
      <c r="T1033" s="203">
        <f>'T&amp;E'!T$32</f>
        <v>1.1950925686223108</v>
      </c>
      <c r="U1033" s="203">
        <f>'T&amp;E'!U$32</f>
        <v>1.2189944199947571</v>
      </c>
      <c r="V1033" s="203">
        <f>'T&amp;E'!V$32</f>
        <v>1.243374308394652</v>
      </c>
      <c r="W1033" s="203">
        <f>'T&amp;E'!W$32</f>
        <v>1.2682417945625453</v>
      </c>
      <c r="X1033" s="203">
        <f>'T&amp;E'!X$32</f>
        <v>1.2936066304537961</v>
      </c>
      <c r="Y1033" s="203">
        <f>'T&amp;E'!Y$32</f>
        <v>1.3194787630628722</v>
      </c>
      <c r="Z1033" s="203">
        <f>'T&amp;E'!Z$32</f>
        <v>1.3458683383241292</v>
      </c>
      <c r="AA1033" s="203">
        <f>'T&amp;E'!AA$32</f>
        <v>1.372785705090612</v>
      </c>
      <c r="AB1033" s="203">
        <f>'T&amp;E'!AB$32</f>
        <v>1.4002414191924244</v>
      </c>
      <c r="AC1033" s="203">
        <f>'T&amp;E'!AC$32</f>
        <v>1.4282462475762727</v>
      </c>
      <c r="AD1033" s="203">
        <f>'T&amp;E'!AD$32</f>
        <v>1.4568111725277981</v>
      </c>
      <c r="AE1033" s="203">
        <f>'T&amp;E'!AE$32</f>
        <v>1.4859473959783542</v>
      </c>
      <c r="AF1033" s="203">
        <f>'T&amp;E'!AF$32</f>
        <v>1.5156663438979212</v>
      </c>
      <c r="AG1033" s="203">
        <f>'T&amp;E'!AG$32</f>
        <v>1.5459796707758797</v>
      </c>
      <c r="AH1033" s="203">
        <f>'T&amp;E'!AH$32</f>
        <v>1.576899264191397</v>
      </c>
      <c r="AI1033" s="203">
        <f>'T&amp;E'!AI$32</f>
        <v>1.608437249475225</v>
      </c>
    </row>
    <row r="1034" spans="1:35" s="84" customFormat="1" x14ac:dyDescent="0.35">
      <c r="A1034" s="4"/>
      <c r="B1034" s="4"/>
      <c r="C1034" s="80"/>
      <c r="D1034" s="81"/>
      <c r="E1034" s="84" t="s">
        <v>905</v>
      </c>
      <c r="F1034" s="84" t="s">
        <v>641</v>
      </c>
      <c r="G1034" s="147"/>
      <c r="H1034" s="147"/>
      <c r="I1034" s="178">
        <f>SUM(K1034:AI1034)</f>
        <v>149.09263323657953</v>
      </c>
      <c r="J1034" s="178"/>
      <c r="K1034" s="178">
        <f>K1032*K1033</f>
        <v>16</v>
      </c>
      <c r="L1034" s="178">
        <f t="shared" ref="L1034:AI1034" si="390">L1032*L1033</f>
        <v>16.32</v>
      </c>
      <c r="M1034" s="178">
        <f t="shared" si="390"/>
        <v>5.4620999999999995</v>
      </c>
      <c r="N1034" s="178">
        <f t="shared" si="390"/>
        <v>5.5713419999999996</v>
      </c>
      <c r="O1034" s="178">
        <f t="shared" si="390"/>
        <v>5.6827688399999996</v>
      </c>
      <c r="P1034" s="178">
        <f t="shared" si="390"/>
        <v>5.7964242168000002</v>
      </c>
      <c r="Q1034" s="178">
        <f t="shared" si="390"/>
        <v>5.9123527011360002</v>
      </c>
      <c r="R1034" s="178">
        <f t="shared" si="390"/>
        <v>6.0305997551587192</v>
      </c>
      <c r="S1034" s="178">
        <f t="shared" si="390"/>
        <v>6.1512117502618944</v>
      </c>
      <c r="T1034" s="178">
        <f t="shared" si="390"/>
        <v>6.2742359852671319</v>
      </c>
      <c r="U1034" s="178">
        <f t="shared" si="390"/>
        <v>6.3997207049724745</v>
      </c>
      <c r="V1034" s="178">
        <f t="shared" si="390"/>
        <v>6.5277151190719227</v>
      </c>
      <c r="W1034" s="178">
        <f t="shared" si="390"/>
        <v>6.6582694214533626</v>
      </c>
      <c r="X1034" s="178">
        <f t="shared" si="390"/>
        <v>6.7914348098824293</v>
      </c>
      <c r="Y1034" s="178">
        <f t="shared" si="390"/>
        <v>6.9272635060800791</v>
      </c>
      <c r="Z1034" s="178">
        <f t="shared" si="390"/>
        <v>7.0658087762016786</v>
      </c>
      <c r="AA1034" s="178">
        <f t="shared" si="390"/>
        <v>7.2071249517257137</v>
      </c>
      <c r="AB1034" s="178">
        <f t="shared" si="390"/>
        <v>7.3512674507602283</v>
      </c>
      <c r="AC1034" s="178">
        <f t="shared" si="390"/>
        <v>7.4982927997754318</v>
      </c>
      <c r="AD1034" s="178">
        <f t="shared" si="390"/>
        <v>7.4647004480324304</v>
      </c>
      <c r="AE1034" s="178">
        <f t="shared" si="390"/>
        <v>0</v>
      </c>
      <c r="AF1034" s="178">
        <f t="shared" si="390"/>
        <v>0</v>
      </c>
      <c r="AG1034" s="178">
        <f t="shared" si="390"/>
        <v>0</v>
      </c>
      <c r="AH1034" s="178">
        <f t="shared" si="390"/>
        <v>0</v>
      </c>
      <c r="AI1034" s="178">
        <f t="shared" si="390"/>
        <v>0</v>
      </c>
    </row>
    <row r="1035" spans="1:35" s="84" customFormat="1" x14ac:dyDescent="0.35">
      <c r="A1035" s="4"/>
      <c r="B1035" s="4"/>
      <c r="C1035" s="80"/>
      <c r="D1035" s="81"/>
      <c r="G1035" s="147"/>
      <c r="H1035" s="147"/>
      <c r="I1035" s="178"/>
      <c r="J1035" s="178"/>
      <c r="K1035" s="178"/>
      <c r="L1035" s="178"/>
      <c r="M1035" s="178"/>
      <c r="N1035" s="178"/>
      <c r="O1035" s="178"/>
      <c r="P1035" s="178"/>
      <c r="Q1035" s="178"/>
      <c r="R1035" s="178"/>
      <c r="S1035" s="178"/>
      <c r="T1035" s="178"/>
      <c r="U1035" s="178"/>
      <c r="V1035" s="178"/>
      <c r="W1035" s="178"/>
      <c r="X1035" s="178"/>
      <c r="Y1035" s="178"/>
      <c r="Z1035" s="178"/>
      <c r="AA1035" s="178"/>
      <c r="AB1035" s="178"/>
      <c r="AC1035" s="178"/>
      <c r="AD1035" s="178"/>
      <c r="AE1035" s="178"/>
      <c r="AF1035" s="178"/>
      <c r="AG1035" s="178"/>
      <c r="AH1035" s="178"/>
      <c r="AI1035" s="178"/>
    </row>
    <row r="1036" spans="1:35" s="84" customFormat="1" x14ac:dyDescent="0.35">
      <c r="A1036" s="4"/>
      <c r="B1036" s="4"/>
      <c r="C1036" s="80"/>
      <c r="D1036" s="81" t="s">
        <v>360</v>
      </c>
      <c r="G1036" s="147"/>
      <c r="H1036" s="147"/>
      <c r="I1036" s="178"/>
      <c r="J1036" s="178"/>
      <c r="K1036" s="178"/>
      <c r="L1036" s="178"/>
      <c r="M1036" s="178"/>
      <c r="N1036" s="178"/>
      <c r="O1036" s="178"/>
      <c r="P1036" s="178"/>
      <c r="Q1036" s="178"/>
      <c r="R1036" s="178"/>
      <c r="S1036" s="178"/>
      <c r="T1036" s="178"/>
      <c r="U1036" s="178"/>
      <c r="V1036" s="178"/>
      <c r="W1036" s="178"/>
      <c r="X1036" s="178"/>
      <c r="Y1036" s="178"/>
      <c r="Z1036" s="178"/>
      <c r="AA1036" s="178"/>
      <c r="AB1036" s="178"/>
      <c r="AC1036" s="178"/>
      <c r="AD1036" s="178"/>
      <c r="AE1036" s="178"/>
      <c r="AF1036" s="178"/>
      <c r="AG1036" s="178"/>
      <c r="AH1036" s="178"/>
      <c r="AI1036" s="178"/>
    </row>
    <row r="1037" spans="1:35" s="154" customFormat="1" x14ac:dyDescent="0.35">
      <c r="A1037" s="15"/>
      <c r="B1037" s="15"/>
      <c r="C1037" s="152"/>
      <c r="D1037" s="153"/>
      <c r="E1037" s="154" t="str">
        <f>'T&amp;E'!E$10</f>
        <v>Project model counter</v>
      </c>
      <c r="F1037" s="154" t="str">
        <f>'T&amp;E'!F$10</f>
        <v>year #</v>
      </c>
      <c r="G1037" s="155"/>
      <c r="H1037" s="155"/>
      <c r="I1037" s="154">
        <f>'T&amp;E'!I$10</f>
        <v>0</v>
      </c>
      <c r="J1037" s="180"/>
      <c r="K1037" s="154">
        <f>'T&amp;E'!K$10</f>
        <v>1</v>
      </c>
      <c r="L1037" s="154">
        <f>'T&amp;E'!L$10</f>
        <v>2</v>
      </c>
      <c r="M1037" s="154">
        <f>'T&amp;E'!M$10</f>
        <v>3</v>
      </c>
      <c r="N1037" s="154">
        <f>'T&amp;E'!N$10</f>
        <v>4</v>
      </c>
      <c r="O1037" s="154">
        <f>'T&amp;E'!O$10</f>
        <v>5</v>
      </c>
      <c r="P1037" s="154">
        <f>'T&amp;E'!P$10</f>
        <v>6</v>
      </c>
      <c r="Q1037" s="154">
        <f>'T&amp;E'!Q$10</f>
        <v>7</v>
      </c>
      <c r="R1037" s="154">
        <f>'T&amp;E'!R$10</f>
        <v>8</v>
      </c>
      <c r="S1037" s="154">
        <f>'T&amp;E'!S$10</f>
        <v>9</v>
      </c>
      <c r="T1037" s="154">
        <f>'T&amp;E'!T$10</f>
        <v>10</v>
      </c>
      <c r="U1037" s="154">
        <f>'T&amp;E'!U$10</f>
        <v>11</v>
      </c>
      <c r="V1037" s="154">
        <f>'T&amp;E'!V$10</f>
        <v>12</v>
      </c>
      <c r="W1037" s="154">
        <f>'T&amp;E'!W$10</f>
        <v>13</v>
      </c>
      <c r="X1037" s="154">
        <f>'T&amp;E'!X$10</f>
        <v>14</v>
      </c>
      <c r="Y1037" s="154">
        <f>'T&amp;E'!Y$10</f>
        <v>15</v>
      </c>
      <c r="Z1037" s="154">
        <f>'T&amp;E'!Z$10</f>
        <v>16</v>
      </c>
      <c r="AA1037" s="154">
        <f>'T&amp;E'!AA$10</f>
        <v>17</v>
      </c>
      <c r="AB1037" s="154">
        <f>'T&amp;E'!AB$10</f>
        <v>18</v>
      </c>
      <c r="AC1037" s="154">
        <f>'T&amp;E'!AC$10</f>
        <v>19</v>
      </c>
      <c r="AD1037" s="154">
        <f>'T&amp;E'!AD$10</f>
        <v>20</v>
      </c>
      <c r="AE1037" s="154">
        <f>'T&amp;E'!AE$10</f>
        <v>21</v>
      </c>
      <c r="AF1037" s="154">
        <f>'T&amp;E'!AF$10</f>
        <v>22</v>
      </c>
      <c r="AG1037" s="154">
        <f>'T&amp;E'!AG$10</f>
        <v>23</v>
      </c>
      <c r="AH1037" s="154">
        <f>'T&amp;E'!AH$10</f>
        <v>24</v>
      </c>
      <c r="AI1037" s="154">
        <f>'T&amp;E'!AI$10</f>
        <v>25</v>
      </c>
    </row>
    <row r="1038" spans="1:35" s="154" customFormat="1" x14ac:dyDescent="0.35">
      <c r="A1038" s="15"/>
      <c r="B1038" s="15"/>
      <c r="C1038" s="152"/>
      <c r="D1038" s="153"/>
      <c r="E1038" s="154" t="str">
        <f>Inputs!E$239</f>
        <v>WHT on services incentive period (incentive)</v>
      </c>
      <c r="F1038" s="154" t="str">
        <f>Inputs!F$239</f>
        <v>years</v>
      </c>
      <c r="G1038" s="154">
        <f>Inputs!G$239</f>
        <v>0</v>
      </c>
      <c r="H1038" s="155"/>
      <c r="I1038" s="180"/>
      <c r="J1038" s="180"/>
      <c r="K1038" s="180"/>
      <c r="L1038" s="180"/>
      <c r="M1038" s="180"/>
      <c r="N1038" s="180"/>
      <c r="O1038" s="180"/>
      <c r="P1038" s="180"/>
      <c r="Q1038" s="180"/>
      <c r="R1038" s="180"/>
      <c r="S1038" s="180"/>
      <c r="T1038" s="180"/>
      <c r="U1038" s="180"/>
      <c r="V1038" s="180"/>
      <c r="W1038" s="180"/>
      <c r="X1038" s="180"/>
      <c r="Y1038" s="180"/>
      <c r="Z1038" s="180"/>
      <c r="AA1038" s="180"/>
      <c r="AB1038" s="180"/>
      <c r="AC1038" s="180"/>
      <c r="AD1038" s="180"/>
      <c r="AE1038" s="180"/>
      <c r="AF1038" s="180"/>
      <c r="AG1038" s="180"/>
      <c r="AH1038" s="180"/>
      <c r="AI1038" s="180"/>
    </row>
    <row r="1039" spans="1:35" s="84" customFormat="1" x14ac:dyDescent="0.35">
      <c r="A1039" s="4"/>
      <c r="B1039" s="4"/>
      <c r="C1039" s="80"/>
      <c r="D1039" s="81"/>
      <c r="E1039" s="84" t="s">
        <v>533</v>
      </c>
      <c r="F1039" s="84" t="s">
        <v>43</v>
      </c>
      <c r="G1039" s="147"/>
      <c r="H1039" s="147"/>
      <c r="I1039" s="147">
        <f>SUM(K1039:AI1039)</f>
        <v>0</v>
      </c>
      <c r="J1039" s="147"/>
      <c r="K1039" s="147">
        <f>IF(K1037&lt;=$G1038,1,0)</f>
        <v>0</v>
      </c>
      <c r="L1039" s="147">
        <f t="shared" ref="L1039:AI1039" si="391">IF(L1037&lt;=$G1038,1,0)</f>
        <v>0</v>
      </c>
      <c r="M1039" s="147">
        <f t="shared" si="391"/>
        <v>0</v>
      </c>
      <c r="N1039" s="147">
        <f t="shared" si="391"/>
        <v>0</v>
      </c>
      <c r="O1039" s="147">
        <f t="shared" si="391"/>
        <v>0</v>
      </c>
      <c r="P1039" s="147">
        <f t="shared" si="391"/>
        <v>0</v>
      </c>
      <c r="Q1039" s="147">
        <f t="shared" si="391"/>
        <v>0</v>
      </c>
      <c r="R1039" s="147">
        <f t="shared" si="391"/>
        <v>0</v>
      </c>
      <c r="S1039" s="147">
        <f t="shared" si="391"/>
        <v>0</v>
      </c>
      <c r="T1039" s="147">
        <f t="shared" si="391"/>
        <v>0</v>
      </c>
      <c r="U1039" s="147">
        <f t="shared" si="391"/>
        <v>0</v>
      </c>
      <c r="V1039" s="147">
        <f t="shared" si="391"/>
        <v>0</v>
      </c>
      <c r="W1039" s="147">
        <f t="shared" si="391"/>
        <v>0</v>
      </c>
      <c r="X1039" s="147">
        <f t="shared" si="391"/>
        <v>0</v>
      </c>
      <c r="Y1039" s="147">
        <f t="shared" si="391"/>
        <v>0</v>
      </c>
      <c r="Z1039" s="147">
        <f t="shared" si="391"/>
        <v>0</v>
      </c>
      <c r="AA1039" s="147">
        <f t="shared" si="391"/>
        <v>0</v>
      </c>
      <c r="AB1039" s="147">
        <f t="shared" si="391"/>
        <v>0</v>
      </c>
      <c r="AC1039" s="147">
        <f t="shared" si="391"/>
        <v>0</v>
      </c>
      <c r="AD1039" s="147">
        <f t="shared" si="391"/>
        <v>0</v>
      </c>
      <c r="AE1039" s="147">
        <f t="shared" si="391"/>
        <v>0</v>
      </c>
      <c r="AF1039" s="147">
        <f t="shared" si="391"/>
        <v>0</v>
      </c>
      <c r="AG1039" s="147">
        <f t="shared" si="391"/>
        <v>0</v>
      </c>
      <c r="AH1039" s="147">
        <f t="shared" si="391"/>
        <v>0</v>
      </c>
      <c r="AI1039" s="147">
        <f t="shared" si="391"/>
        <v>0</v>
      </c>
    </row>
    <row r="1040" spans="1:35" s="84" customFormat="1" x14ac:dyDescent="0.35">
      <c r="A1040" s="4"/>
      <c r="B1040" s="4"/>
      <c r="C1040" s="80"/>
      <c r="D1040" s="81"/>
      <c r="G1040" s="147"/>
      <c r="H1040" s="147"/>
      <c r="I1040" s="178"/>
      <c r="J1040" s="178"/>
      <c r="K1040" s="178"/>
      <c r="L1040" s="178"/>
      <c r="M1040" s="178"/>
      <c r="N1040" s="178"/>
      <c r="O1040" s="178"/>
      <c r="P1040" s="178"/>
      <c r="Q1040" s="178"/>
      <c r="R1040" s="178"/>
      <c r="S1040" s="178"/>
      <c r="T1040" s="178"/>
      <c r="U1040" s="178"/>
      <c r="V1040" s="178"/>
      <c r="W1040" s="178"/>
      <c r="X1040" s="178"/>
      <c r="Y1040" s="178"/>
      <c r="Z1040" s="178"/>
      <c r="AA1040" s="178"/>
      <c r="AB1040" s="178"/>
      <c r="AC1040" s="178"/>
      <c r="AD1040" s="178"/>
      <c r="AE1040" s="178"/>
      <c r="AF1040" s="178"/>
      <c r="AG1040" s="178"/>
      <c r="AH1040" s="178"/>
      <c r="AI1040" s="178"/>
    </row>
    <row r="1041" spans="1:35" s="84" customFormat="1" x14ac:dyDescent="0.35">
      <c r="A1041" s="4"/>
      <c r="B1041" s="4"/>
      <c r="C1041" s="80"/>
      <c r="D1041" s="81" t="s">
        <v>359</v>
      </c>
      <c r="G1041" s="147"/>
      <c r="H1041" s="147"/>
      <c r="I1041" s="178"/>
      <c r="J1041" s="178"/>
      <c r="K1041" s="178"/>
      <c r="L1041" s="178"/>
      <c r="M1041" s="178"/>
      <c r="N1041" s="178"/>
      <c r="O1041" s="178"/>
      <c r="P1041" s="178"/>
      <c r="Q1041" s="178"/>
      <c r="R1041" s="178"/>
      <c r="S1041" s="178"/>
      <c r="T1041" s="178"/>
      <c r="U1041" s="178"/>
      <c r="V1041" s="178"/>
      <c r="W1041" s="178"/>
      <c r="X1041" s="178"/>
      <c r="Y1041" s="178"/>
      <c r="Z1041" s="178"/>
      <c r="AA1041" s="178"/>
      <c r="AB1041" s="178"/>
      <c r="AC1041" s="178"/>
      <c r="AD1041" s="178"/>
      <c r="AE1041" s="178"/>
      <c r="AF1041" s="178"/>
      <c r="AG1041" s="178"/>
      <c r="AH1041" s="178"/>
      <c r="AI1041" s="178"/>
    </row>
    <row r="1042" spans="1:35" s="84" customFormat="1" x14ac:dyDescent="0.35">
      <c r="A1042" s="4"/>
      <c r="B1042" s="4"/>
      <c r="C1042" s="80"/>
      <c r="D1042" s="81"/>
      <c r="E1042" s="84" t="str">
        <f>E$1039</f>
        <v>WHT on services incentive rate flag (incentive)</v>
      </c>
      <c r="F1042" s="84" t="str">
        <f>F$1039</f>
        <v>flag</v>
      </c>
      <c r="G1042" s="147"/>
      <c r="H1042" s="147"/>
      <c r="I1042" s="84">
        <f>I$1039</f>
        <v>0</v>
      </c>
      <c r="J1042" s="178"/>
      <c r="K1042" s="84">
        <f t="shared" ref="K1042:AI1042" si="392">K$1039</f>
        <v>0</v>
      </c>
      <c r="L1042" s="84">
        <f t="shared" si="392"/>
        <v>0</v>
      </c>
      <c r="M1042" s="84">
        <f t="shared" si="392"/>
        <v>0</v>
      </c>
      <c r="N1042" s="84">
        <f t="shared" si="392"/>
        <v>0</v>
      </c>
      <c r="O1042" s="84">
        <f t="shared" si="392"/>
        <v>0</v>
      </c>
      <c r="P1042" s="84">
        <f t="shared" si="392"/>
        <v>0</v>
      </c>
      <c r="Q1042" s="84">
        <f t="shared" si="392"/>
        <v>0</v>
      </c>
      <c r="R1042" s="84">
        <f t="shared" si="392"/>
        <v>0</v>
      </c>
      <c r="S1042" s="84">
        <f t="shared" si="392"/>
        <v>0</v>
      </c>
      <c r="T1042" s="84">
        <f t="shared" si="392"/>
        <v>0</v>
      </c>
      <c r="U1042" s="84">
        <f t="shared" si="392"/>
        <v>0</v>
      </c>
      <c r="V1042" s="84">
        <f t="shared" si="392"/>
        <v>0</v>
      </c>
      <c r="W1042" s="84">
        <f t="shared" si="392"/>
        <v>0</v>
      </c>
      <c r="X1042" s="84">
        <f t="shared" si="392"/>
        <v>0</v>
      </c>
      <c r="Y1042" s="84">
        <f t="shared" si="392"/>
        <v>0</v>
      </c>
      <c r="Z1042" s="84">
        <f t="shared" si="392"/>
        <v>0</v>
      </c>
      <c r="AA1042" s="84">
        <f t="shared" si="392"/>
        <v>0</v>
      </c>
      <c r="AB1042" s="84">
        <f t="shared" si="392"/>
        <v>0</v>
      </c>
      <c r="AC1042" s="84">
        <f t="shared" si="392"/>
        <v>0</v>
      </c>
      <c r="AD1042" s="84">
        <f t="shared" si="392"/>
        <v>0</v>
      </c>
      <c r="AE1042" s="84">
        <f t="shared" si="392"/>
        <v>0</v>
      </c>
      <c r="AF1042" s="84">
        <f t="shared" si="392"/>
        <v>0</v>
      </c>
      <c r="AG1042" s="84">
        <f t="shared" si="392"/>
        <v>0</v>
      </c>
      <c r="AH1042" s="84">
        <f t="shared" si="392"/>
        <v>0</v>
      </c>
      <c r="AI1042" s="84">
        <f t="shared" si="392"/>
        <v>0</v>
      </c>
    </row>
    <row r="1043" spans="1:35" s="84" customFormat="1" x14ac:dyDescent="0.35">
      <c r="A1043" s="4"/>
      <c r="B1043" s="4"/>
      <c r="C1043" s="80"/>
      <c r="D1043" s="81"/>
      <c r="E1043" s="84" t="s">
        <v>211</v>
      </c>
      <c r="F1043" s="84" t="s">
        <v>43</v>
      </c>
      <c r="G1043" s="147"/>
      <c r="H1043" s="147"/>
      <c r="I1043" s="147">
        <f>SUM(K1043:AI1043)</f>
        <v>25</v>
      </c>
      <c r="J1043" s="178"/>
      <c r="K1043" s="147">
        <f>IF(K1042=1,0,1)</f>
        <v>1</v>
      </c>
      <c r="L1043" s="147">
        <f t="shared" ref="L1043:AI1043" si="393">IF(L1042=1,0,1)</f>
        <v>1</v>
      </c>
      <c r="M1043" s="147">
        <f t="shared" si="393"/>
        <v>1</v>
      </c>
      <c r="N1043" s="147">
        <f t="shared" si="393"/>
        <v>1</v>
      </c>
      <c r="O1043" s="147">
        <f t="shared" si="393"/>
        <v>1</v>
      </c>
      <c r="P1043" s="147">
        <f t="shared" si="393"/>
        <v>1</v>
      </c>
      <c r="Q1043" s="147">
        <f t="shared" si="393"/>
        <v>1</v>
      </c>
      <c r="R1043" s="147">
        <f t="shared" si="393"/>
        <v>1</v>
      </c>
      <c r="S1043" s="147">
        <f t="shared" si="393"/>
        <v>1</v>
      </c>
      <c r="T1043" s="147">
        <f t="shared" si="393"/>
        <v>1</v>
      </c>
      <c r="U1043" s="147">
        <f t="shared" si="393"/>
        <v>1</v>
      </c>
      <c r="V1043" s="147">
        <f t="shared" si="393"/>
        <v>1</v>
      </c>
      <c r="W1043" s="147">
        <f t="shared" si="393"/>
        <v>1</v>
      </c>
      <c r="X1043" s="147">
        <f t="shared" si="393"/>
        <v>1</v>
      </c>
      <c r="Y1043" s="147">
        <f t="shared" si="393"/>
        <v>1</v>
      </c>
      <c r="Z1043" s="147">
        <f t="shared" si="393"/>
        <v>1</v>
      </c>
      <c r="AA1043" s="147">
        <f t="shared" si="393"/>
        <v>1</v>
      </c>
      <c r="AB1043" s="147">
        <f t="shared" si="393"/>
        <v>1</v>
      </c>
      <c r="AC1043" s="147">
        <f t="shared" si="393"/>
        <v>1</v>
      </c>
      <c r="AD1043" s="147">
        <f t="shared" si="393"/>
        <v>1</v>
      </c>
      <c r="AE1043" s="147">
        <f t="shared" si="393"/>
        <v>1</v>
      </c>
      <c r="AF1043" s="147">
        <f t="shared" si="393"/>
        <v>1</v>
      </c>
      <c r="AG1043" s="147">
        <f t="shared" si="393"/>
        <v>1</v>
      </c>
      <c r="AH1043" s="147">
        <f t="shared" si="393"/>
        <v>1</v>
      </c>
      <c r="AI1043" s="147">
        <f t="shared" si="393"/>
        <v>1</v>
      </c>
    </row>
    <row r="1044" spans="1:35" s="84" customFormat="1" x14ac:dyDescent="0.35">
      <c r="A1044" s="4"/>
      <c r="B1044" s="4"/>
      <c r="C1044" s="80"/>
      <c r="D1044" s="81"/>
      <c r="G1044" s="147"/>
      <c r="H1044" s="147"/>
      <c r="I1044" s="178"/>
      <c r="J1044" s="178"/>
      <c r="K1044" s="178"/>
      <c r="L1044" s="178"/>
      <c r="M1044" s="178"/>
      <c r="N1044" s="178"/>
      <c r="O1044" s="178"/>
      <c r="P1044" s="178"/>
      <c r="Q1044" s="178"/>
      <c r="R1044" s="178"/>
      <c r="S1044" s="178"/>
      <c r="T1044" s="178"/>
      <c r="U1044" s="178"/>
      <c r="V1044" s="178"/>
      <c r="W1044" s="178"/>
      <c r="X1044" s="178"/>
      <c r="Y1044" s="178"/>
      <c r="Z1044" s="178"/>
      <c r="AA1044" s="178"/>
      <c r="AB1044" s="178"/>
      <c r="AC1044" s="178"/>
      <c r="AD1044" s="178"/>
      <c r="AE1044" s="178"/>
      <c r="AF1044" s="178"/>
      <c r="AG1044" s="178"/>
      <c r="AH1044" s="178"/>
      <c r="AI1044" s="178"/>
    </row>
    <row r="1045" spans="1:35" s="84" customFormat="1" x14ac:dyDescent="0.35">
      <c r="A1045" s="4"/>
      <c r="B1045" s="4"/>
      <c r="C1045" s="80"/>
      <c r="D1045" s="81" t="s">
        <v>750</v>
      </c>
      <c r="G1045" s="147"/>
      <c r="H1045" s="147"/>
      <c r="I1045" s="178"/>
      <c r="J1045" s="178"/>
      <c r="K1045" s="178"/>
      <c r="L1045" s="178"/>
      <c r="M1045" s="178"/>
      <c r="N1045" s="178"/>
      <c r="O1045" s="178"/>
      <c r="P1045" s="178"/>
      <c r="Q1045" s="178"/>
      <c r="R1045" s="178"/>
      <c r="S1045" s="178"/>
      <c r="T1045" s="178"/>
      <c r="U1045" s="178"/>
      <c r="V1045" s="178"/>
      <c r="W1045" s="178"/>
      <c r="X1045" s="178"/>
      <c r="Y1045" s="178"/>
      <c r="Z1045" s="178"/>
      <c r="AA1045" s="178"/>
      <c r="AB1045" s="178"/>
      <c r="AC1045" s="178"/>
      <c r="AD1045" s="178"/>
      <c r="AE1045" s="178"/>
      <c r="AF1045" s="178"/>
      <c r="AG1045" s="178"/>
      <c r="AH1045" s="178"/>
      <c r="AI1045" s="178"/>
    </row>
    <row r="1046" spans="1:35" s="84" customFormat="1" x14ac:dyDescent="0.35">
      <c r="A1046" s="4"/>
      <c r="B1046" s="4"/>
      <c r="C1046" s="80"/>
      <c r="D1046" s="81"/>
      <c r="E1046" s="84" t="str">
        <f>E$1034</f>
        <v>Payments for services in nominal terms (original)</v>
      </c>
      <c r="F1046" s="84" t="str">
        <f>F$1034</f>
        <v>M$, nominal</v>
      </c>
      <c r="G1046" s="147"/>
      <c r="H1046" s="147"/>
      <c r="I1046" s="178">
        <f>I$1034</f>
        <v>149.09263323657953</v>
      </c>
      <c r="J1046" s="178"/>
      <c r="K1046" s="178">
        <f t="shared" ref="K1046:AI1046" si="394">K$1034</f>
        <v>16</v>
      </c>
      <c r="L1046" s="178">
        <f t="shared" si="394"/>
        <v>16.32</v>
      </c>
      <c r="M1046" s="178">
        <f t="shared" si="394"/>
        <v>5.4620999999999995</v>
      </c>
      <c r="N1046" s="178">
        <f t="shared" si="394"/>
        <v>5.5713419999999996</v>
      </c>
      <c r="O1046" s="178">
        <f t="shared" si="394"/>
        <v>5.6827688399999996</v>
      </c>
      <c r="P1046" s="178">
        <f t="shared" si="394"/>
        <v>5.7964242168000002</v>
      </c>
      <c r="Q1046" s="178">
        <f t="shared" si="394"/>
        <v>5.9123527011360002</v>
      </c>
      <c r="R1046" s="178">
        <f t="shared" si="394"/>
        <v>6.0305997551587192</v>
      </c>
      <c r="S1046" s="178">
        <f t="shared" si="394"/>
        <v>6.1512117502618944</v>
      </c>
      <c r="T1046" s="178">
        <f t="shared" si="394"/>
        <v>6.2742359852671319</v>
      </c>
      <c r="U1046" s="178">
        <f t="shared" si="394"/>
        <v>6.3997207049724745</v>
      </c>
      <c r="V1046" s="178">
        <f t="shared" si="394"/>
        <v>6.5277151190719227</v>
      </c>
      <c r="W1046" s="178">
        <f t="shared" si="394"/>
        <v>6.6582694214533626</v>
      </c>
      <c r="X1046" s="178">
        <f t="shared" si="394"/>
        <v>6.7914348098824293</v>
      </c>
      <c r="Y1046" s="178">
        <f t="shared" si="394"/>
        <v>6.9272635060800791</v>
      </c>
      <c r="Z1046" s="178">
        <f t="shared" si="394"/>
        <v>7.0658087762016786</v>
      </c>
      <c r="AA1046" s="178">
        <f t="shared" si="394"/>
        <v>7.2071249517257137</v>
      </c>
      <c r="AB1046" s="178">
        <f t="shared" si="394"/>
        <v>7.3512674507602283</v>
      </c>
      <c r="AC1046" s="178">
        <f t="shared" si="394"/>
        <v>7.4982927997754318</v>
      </c>
      <c r="AD1046" s="178">
        <f t="shared" si="394"/>
        <v>7.4647004480324304</v>
      </c>
      <c r="AE1046" s="178">
        <f t="shared" si="394"/>
        <v>0</v>
      </c>
      <c r="AF1046" s="178">
        <f t="shared" si="394"/>
        <v>0</v>
      </c>
      <c r="AG1046" s="178">
        <f t="shared" si="394"/>
        <v>0</v>
      </c>
      <c r="AH1046" s="178">
        <f t="shared" si="394"/>
        <v>0</v>
      </c>
      <c r="AI1046" s="178">
        <f t="shared" si="394"/>
        <v>0</v>
      </c>
    </row>
    <row r="1047" spans="1:35" s="154" customFormat="1" x14ac:dyDescent="0.35">
      <c r="A1047" s="15"/>
      <c r="B1047" s="15"/>
      <c r="C1047" s="152"/>
      <c r="D1047" s="153"/>
      <c r="E1047" s="169" t="str">
        <f>Inputs!E$238</f>
        <v>WHT on services incentive rate (incentive)</v>
      </c>
      <c r="F1047" s="169" t="str">
        <f>Inputs!F$238</f>
        <v>%</v>
      </c>
      <c r="G1047" s="169">
        <f>Inputs!G$238</f>
        <v>0</v>
      </c>
      <c r="H1047" s="155"/>
      <c r="I1047" s="180"/>
      <c r="J1047" s="180"/>
      <c r="K1047" s="180"/>
      <c r="L1047" s="180"/>
      <c r="M1047" s="180"/>
      <c r="N1047" s="180"/>
      <c r="O1047" s="180"/>
      <c r="P1047" s="180"/>
      <c r="Q1047" s="180"/>
      <c r="R1047" s="180"/>
      <c r="S1047" s="180"/>
      <c r="T1047" s="180"/>
      <c r="U1047" s="180"/>
      <c r="V1047" s="180"/>
      <c r="W1047" s="180"/>
      <c r="X1047" s="180"/>
      <c r="Y1047" s="180"/>
      <c r="Z1047" s="180"/>
      <c r="AA1047" s="180"/>
      <c r="AB1047" s="180"/>
      <c r="AC1047" s="180"/>
      <c r="AD1047" s="180"/>
      <c r="AE1047" s="180"/>
      <c r="AF1047" s="180"/>
      <c r="AG1047" s="180"/>
      <c r="AH1047" s="180"/>
      <c r="AI1047" s="180"/>
    </row>
    <row r="1048" spans="1:35" s="84" customFormat="1" x14ac:dyDescent="0.35">
      <c r="A1048" s="4"/>
      <c r="B1048" s="4"/>
      <c r="C1048" s="80"/>
      <c r="D1048" s="81"/>
      <c r="E1048" s="84" t="str">
        <f>E$1039</f>
        <v>WHT on services incentive rate flag (incentive)</v>
      </c>
      <c r="F1048" s="84" t="str">
        <f>F$1039</f>
        <v>flag</v>
      </c>
      <c r="G1048" s="147"/>
      <c r="H1048" s="147"/>
      <c r="I1048" s="84">
        <f>I$1039</f>
        <v>0</v>
      </c>
      <c r="J1048" s="178"/>
      <c r="K1048" s="84">
        <f t="shared" ref="K1048:AI1048" si="395">K$1039</f>
        <v>0</v>
      </c>
      <c r="L1048" s="84">
        <f t="shared" si="395"/>
        <v>0</v>
      </c>
      <c r="M1048" s="84">
        <f t="shared" si="395"/>
        <v>0</v>
      </c>
      <c r="N1048" s="84">
        <f t="shared" si="395"/>
        <v>0</v>
      </c>
      <c r="O1048" s="84">
        <f t="shared" si="395"/>
        <v>0</v>
      </c>
      <c r="P1048" s="84">
        <f t="shared" si="395"/>
        <v>0</v>
      </c>
      <c r="Q1048" s="84">
        <f t="shared" si="395"/>
        <v>0</v>
      </c>
      <c r="R1048" s="84">
        <f t="shared" si="395"/>
        <v>0</v>
      </c>
      <c r="S1048" s="84">
        <f t="shared" si="395"/>
        <v>0</v>
      </c>
      <c r="T1048" s="84">
        <f t="shared" si="395"/>
        <v>0</v>
      </c>
      <c r="U1048" s="84">
        <f t="shared" si="395"/>
        <v>0</v>
      </c>
      <c r="V1048" s="84">
        <f t="shared" si="395"/>
        <v>0</v>
      </c>
      <c r="W1048" s="84">
        <f t="shared" si="395"/>
        <v>0</v>
      </c>
      <c r="X1048" s="84">
        <f t="shared" si="395"/>
        <v>0</v>
      </c>
      <c r="Y1048" s="84">
        <f t="shared" si="395"/>
        <v>0</v>
      </c>
      <c r="Z1048" s="84">
        <f t="shared" si="395"/>
        <v>0</v>
      </c>
      <c r="AA1048" s="84">
        <f t="shared" si="395"/>
        <v>0</v>
      </c>
      <c r="AB1048" s="84">
        <f t="shared" si="395"/>
        <v>0</v>
      </c>
      <c r="AC1048" s="84">
        <f t="shared" si="395"/>
        <v>0</v>
      </c>
      <c r="AD1048" s="84">
        <f t="shared" si="395"/>
        <v>0</v>
      </c>
      <c r="AE1048" s="84">
        <f t="shared" si="395"/>
        <v>0</v>
      </c>
      <c r="AF1048" s="84">
        <f t="shared" si="395"/>
        <v>0</v>
      </c>
      <c r="AG1048" s="84">
        <f t="shared" si="395"/>
        <v>0</v>
      </c>
      <c r="AH1048" s="84">
        <f t="shared" si="395"/>
        <v>0</v>
      </c>
      <c r="AI1048" s="84">
        <f t="shared" si="395"/>
        <v>0</v>
      </c>
    </row>
    <row r="1049" spans="1:35" s="154" customFormat="1" x14ac:dyDescent="0.35">
      <c r="A1049" s="15"/>
      <c r="B1049" s="15"/>
      <c r="C1049" s="152"/>
      <c r="D1049" s="153"/>
      <c r="E1049" s="169" t="str">
        <f>Inputs!E$237</f>
        <v>WHT on services standard rate (incentive)</v>
      </c>
      <c r="F1049" s="169" t="str">
        <f>Inputs!F$237</f>
        <v>%</v>
      </c>
      <c r="G1049" s="169">
        <f>Inputs!G$237</f>
        <v>0.15</v>
      </c>
      <c r="H1049" s="155"/>
      <c r="I1049" s="180"/>
      <c r="J1049" s="180"/>
      <c r="K1049" s="180"/>
      <c r="L1049" s="180"/>
      <c r="M1049" s="180"/>
      <c r="N1049" s="180"/>
      <c r="O1049" s="180"/>
      <c r="P1049" s="180"/>
      <c r="Q1049" s="180"/>
      <c r="R1049" s="180"/>
      <c r="S1049" s="180"/>
      <c r="T1049" s="180"/>
      <c r="U1049" s="180"/>
      <c r="V1049" s="180"/>
      <c r="W1049" s="180"/>
      <c r="X1049" s="180"/>
      <c r="Y1049" s="180"/>
      <c r="Z1049" s="180"/>
      <c r="AA1049" s="180"/>
      <c r="AB1049" s="180"/>
      <c r="AC1049" s="180"/>
      <c r="AD1049" s="180"/>
      <c r="AE1049" s="180"/>
      <c r="AF1049" s="180"/>
      <c r="AG1049" s="180"/>
      <c r="AH1049" s="180"/>
      <c r="AI1049" s="180"/>
    </row>
    <row r="1050" spans="1:35" x14ac:dyDescent="0.35">
      <c r="E1050" s="46" t="str">
        <f>E$1043</f>
        <v>WHT on services standard period flag (incentive)</v>
      </c>
      <c r="F1050" s="46" t="str">
        <f>F$1043</f>
        <v>flag</v>
      </c>
      <c r="I1050" s="46">
        <f>I$1043</f>
        <v>25</v>
      </c>
      <c r="K1050" s="46">
        <f t="shared" ref="K1050:AI1050" si="396">K$1043</f>
        <v>1</v>
      </c>
      <c r="L1050" s="46">
        <f t="shared" si="396"/>
        <v>1</v>
      </c>
      <c r="M1050" s="46">
        <f t="shared" si="396"/>
        <v>1</v>
      </c>
      <c r="N1050" s="46">
        <f t="shared" si="396"/>
        <v>1</v>
      </c>
      <c r="O1050" s="46">
        <f t="shared" si="396"/>
        <v>1</v>
      </c>
      <c r="P1050" s="46">
        <f t="shared" si="396"/>
        <v>1</v>
      </c>
      <c r="Q1050" s="46">
        <f t="shared" si="396"/>
        <v>1</v>
      </c>
      <c r="R1050" s="46">
        <f t="shared" si="396"/>
        <v>1</v>
      </c>
      <c r="S1050" s="46">
        <f t="shared" si="396"/>
        <v>1</v>
      </c>
      <c r="T1050" s="46">
        <f t="shared" si="396"/>
        <v>1</v>
      </c>
      <c r="U1050" s="46">
        <f t="shared" si="396"/>
        <v>1</v>
      </c>
      <c r="V1050" s="46">
        <f t="shared" si="396"/>
        <v>1</v>
      </c>
      <c r="W1050" s="46">
        <f t="shared" si="396"/>
        <v>1</v>
      </c>
      <c r="X1050" s="46">
        <f t="shared" si="396"/>
        <v>1</v>
      </c>
      <c r="Y1050" s="46">
        <f t="shared" si="396"/>
        <v>1</v>
      </c>
      <c r="Z1050" s="46">
        <f t="shared" si="396"/>
        <v>1</v>
      </c>
      <c r="AA1050" s="46">
        <f t="shared" si="396"/>
        <v>1</v>
      </c>
      <c r="AB1050" s="46">
        <f t="shared" si="396"/>
        <v>1</v>
      </c>
      <c r="AC1050" s="46">
        <f t="shared" si="396"/>
        <v>1</v>
      </c>
      <c r="AD1050" s="46">
        <f t="shared" si="396"/>
        <v>1</v>
      </c>
      <c r="AE1050" s="46">
        <f t="shared" si="396"/>
        <v>1</v>
      </c>
      <c r="AF1050" s="46">
        <f t="shared" si="396"/>
        <v>1</v>
      </c>
      <c r="AG1050" s="46">
        <f t="shared" si="396"/>
        <v>1</v>
      </c>
      <c r="AH1050" s="46">
        <f t="shared" si="396"/>
        <v>1</v>
      </c>
      <c r="AI1050" s="46">
        <f t="shared" si="396"/>
        <v>1</v>
      </c>
    </row>
    <row r="1051" spans="1:35" x14ac:dyDescent="0.35">
      <c r="E1051" s="46" t="s">
        <v>906</v>
      </c>
      <c r="F1051" s="46" t="s">
        <v>641</v>
      </c>
      <c r="I1051" s="178">
        <f>SUM(K1051:AI1051)</f>
        <v>22.363894985486919</v>
      </c>
      <c r="J1051" s="178"/>
      <c r="K1051" s="178">
        <f>(K1046*$G1047*K1048)+(K1046*$G1049*K1050)</f>
        <v>2.4</v>
      </c>
      <c r="L1051" s="178">
        <f t="shared" ref="L1051:AI1051" si="397">(L1046*$G1047*L1048)+(L1046*$G1049*L1050)</f>
        <v>2.448</v>
      </c>
      <c r="M1051" s="178">
        <f t="shared" si="397"/>
        <v>0.8193149999999999</v>
      </c>
      <c r="N1051" s="178">
        <f t="shared" si="397"/>
        <v>0.83570129999999987</v>
      </c>
      <c r="O1051" s="178">
        <f t="shared" si="397"/>
        <v>0.85241532599999992</v>
      </c>
      <c r="P1051" s="178">
        <f t="shared" si="397"/>
        <v>0.86946363252000003</v>
      </c>
      <c r="Q1051" s="178">
        <f t="shared" si="397"/>
        <v>0.88685290517040005</v>
      </c>
      <c r="R1051" s="178">
        <f t="shared" si="397"/>
        <v>0.90458996327380781</v>
      </c>
      <c r="S1051" s="178">
        <f t="shared" si="397"/>
        <v>0.92268176253928413</v>
      </c>
      <c r="T1051" s="178">
        <f t="shared" si="397"/>
        <v>0.94113539779006972</v>
      </c>
      <c r="U1051" s="178">
        <f t="shared" si="397"/>
        <v>0.95995810574587115</v>
      </c>
      <c r="V1051" s="178">
        <f t="shared" si="397"/>
        <v>0.97915726786078838</v>
      </c>
      <c r="W1051" s="178">
        <f t="shared" si="397"/>
        <v>0.99874041321800433</v>
      </c>
      <c r="X1051" s="178">
        <f t="shared" si="397"/>
        <v>1.0187152214823643</v>
      </c>
      <c r="Y1051" s="178">
        <f t="shared" si="397"/>
        <v>1.0390895259120119</v>
      </c>
      <c r="Z1051" s="178">
        <f t="shared" si="397"/>
        <v>1.0598713164302518</v>
      </c>
      <c r="AA1051" s="178">
        <f t="shared" si="397"/>
        <v>1.081068742758857</v>
      </c>
      <c r="AB1051" s="178">
        <f t="shared" si="397"/>
        <v>1.1026901176140342</v>
      </c>
      <c r="AC1051" s="178">
        <f t="shared" si="397"/>
        <v>1.1247439199663147</v>
      </c>
      <c r="AD1051" s="178">
        <f t="shared" si="397"/>
        <v>1.1197050672048645</v>
      </c>
      <c r="AE1051" s="178">
        <f t="shared" si="397"/>
        <v>0</v>
      </c>
      <c r="AF1051" s="178">
        <f t="shared" si="397"/>
        <v>0</v>
      </c>
      <c r="AG1051" s="178">
        <f t="shared" si="397"/>
        <v>0</v>
      </c>
      <c r="AH1051" s="178">
        <f t="shared" si="397"/>
        <v>0</v>
      </c>
      <c r="AI1051" s="178">
        <f t="shared" si="397"/>
        <v>0</v>
      </c>
    </row>
    <row r="1052" spans="1:35" x14ac:dyDescent="0.35">
      <c r="I1052" s="46"/>
      <c r="K1052" s="46"/>
      <c r="L1052" s="46"/>
      <c r="M1052" s="46"/>
      <c r="N1052" s="46"/>
      <c r="O1052" s="46"/>
      <c r="P1052" s="46"/>
      <c r="Q1052" s="46"/>
      <c r="R1052" s="46"/>
      <c r="S1052" s="46"/>
      <c r="T1052" s="46"/>
      <c r="U1052" s="46"/>
      <c r="V1052" s="46"/>
      <c r="W1052" s="46"/>
      <c r="X1052" s="46"/>
      <c r="Y1052" s="46"/>
      <c r="Z1052" s="46"/>
      <c r="AA1052" s="46"/>
      <c r="AB1052" s="46"/>
      <c r="AC1052" s="46"/>
      <c r="AD1052" s="46"/>
      <c r="AE1052" s="46"/>
      <c r="AF1052" s="46"/>
    </row>
    <row r="1053" spans="1:35" x14ac:dyDescent="0.35">
      <c r="D1053" s="87" t="s">
        <v>46</v>
      </c>
      <c r="I1053" s="46"/>
      <c r="K1053" s="46"/>
      <c r="L1053" s="46"/>
      <c r="M1053" s="46"/>
      <c r="N1053" s="46"/>
      <c r="O1053" s="46"/>
      <c r="P1053" s="46"/>
      <c r="Q1053" s="46"/>
      <c r="R1053" s="46"/>
      <c r="S1053" s="46"/>
      <c r="T1053" s="46"/>
      <c r="U1053" s="46"/>
      <c r="V1053" s="46"/>
      <c r="W1053" s="46"/>
      <c r="X1053" s="46"/>
      <c r="Y1053" s="46"/>
      <c r="Z1053" s="46"/>
      <c r="AA1053" s="46"/>
      <c r="AB1053" s="46"/>
      <c r="AC1053" s="46"/>
      <c r="AD1053" s="46"/>
      <c r="AE1053" s="46"/>
      <c r="AF1053" s="46"/>
    </row>
    <row r="1054" spans="1:35" x14ac:dyDescent="0.35">
      <c r="E1054" s="46" t="str">
        <f>E$1051</f>
        <v>WHT on services in nominal terms (incentive)</v>
      </c>
      <c r="F1054" s="46" t="str">
        <f>F$1051</f>
        <v>M$, nominal</v>
      </c>
      <c r="I1054" s="178">
        <f>I$1051</f>
        <v>22.363894985486919</v>
      </c>
      <c r="J1054" s="178"/>
      <c r="K1054" s="178">
        <f t="shared" ref="K1054:AI1054" si="398">K$1051</f>
        <v>2.4</v>
      </c>
      <c r="L1054" s="178">
        <f t="shared" si="398"/>
        <v>2.448</v>
      </c>
      <c r="M1054" s="178">
        <f t="shared" si="398"/>
        <v>0.8193149999999999</v>
      </c>
      <c r="N1054" s="178">
        <f t="shared" si="398"/>
        <v>0.83570129999999987</v>
      </c>
      <c r="O1054" s="178">
        <f t="shared" si="398"/>
        <v>0.85241532599999992</v>
      </c>
      <c r="P1054" s="178">
        <f t="shared" si="398"/>
        <v>0.86946363252000003</v>
      </c>
      <c r="Q1054" s="178">
        <f t="shared" si="398"/>
        <v>0.88685290517040005</v>
      </c>
      <c r="R1054" s="178">
        <f t="shared" si="398"/>
        <v>0.90458996327380781</v>
      </c>
      <c r="S1054" s="178">
        <f t="shared" si="398"/>
        <v>0.92268176253928413</v>
      </c>
      <c r="T1054" s="178">
        <f t="shared" si="398"/>
        <v>0.94113539779006972</v>
      </c>
      <c r="U1054" s="178">
        <f t="shared" si="398"/>
        <v>0.95995810574587115</v>
      </c>
      <c r="V1054" s="178">
        <f t="shared" si="398"/>
        <v>0.97915726786078838</v>
      </c>
      <c r="W1054" s="178">
        <f t="shared" si="398"/>
        <v>0.99874041321800433</v>
      </c>
      <c r="X1054" s="178">
        <f t="shared" si="398"/>
        <v>1.0187152214823643</v>
      </c>
      <c r="Y1054" s="178">
        <f t="shared" si="398"/>
        <v>1.0390895259120119</v>
      </c>
      <c r="Z1054" s="178">
        <f t="shared" si="398"/>
        <v>1.0598713164302518</v>
      </c>
      <c r="AA1054" s="178">
        <f t="shared" si="398"/>
        <v>1.081068742758857</v>
      </c>
      <c r="AB1054" s="178">
        <f t="shared" si="398"/>
        <v>1.1026901176140342</v>
      </c>
      <c r="AC1054" s="178">
        <f t="shared" si="398"/>
        <v>1.1247439199663147</v>
      </c>
      <c r="AD1054" s="178">
        <f t="shared" si="398"/>
        <v>1.1197050672048645</v>
      </c>
      <c r="AE1054" s="178">
        <f t="shared" si="398"/>
        <v>0</v>
      </c>
      <c r="AF1054" s="178">
        <f t="shared" si="398"/>
        <v>0</v>
      </c>
      <c r="AG1054" s="178">
        <f t="shared" si="398"/>
        <v>0</v>
      </c>
      <c r="AH1054" s="178">
        <f t="shared" si="398"/>
        <v>0</v>
      </c>
      <c r="AI1054" s="178">
        <f t="shared" si="398"/>
        <v>0</v>
      </c>
    </row>
    <row r="1055" spans="1:35" s="154" customFormat="1" x14ac:dyDescent="0.35">
      <c r="A1055" s="15"/>
      <c r="B1055" s="15"/>
      <c r="C1055" s="152"/>
      <c r="D1055" s="153"/>
      <c r="E1055" s="154" t="str">
        <f>'T&amp;E'!E$32</f>
        <v>Inflation factor</v>
      </c>
      <c r="F1055" s="154" t="str">
        <f>'T&amp;E'!F$32</f>
        <v>index</v>
      </c>
      <c r="G1055" s="155"/>
      <c r="H1055" s="155"/>
      <c r="I1055" s="180"/>
      <c r="J1055" s="180"/>
      <c r="K1055" s="203">
        <f>'T&amp;E'!K$32</f>
        <v>1</v>
      </c>
      <c r="L1055" s="203">
        <f>'T&amp;E'!L$32</f>
        <v>1.02</v>
      </c>
      <c r="M1055" s="203">
        <f>'T&amp;E'!M$32</f>
        <v>1.0404</v>
      </c>
      <c r="N1055" s="203">
        <f>'T&amp;E'!N$32</f>
        <v>1.0612079999999999</v>
      </c>
      <c r="O1055" s="203">
        <f>'T&amp;E'!O$32</f>
        <v>1.08243216</v>
      </c>
      <c r="P1055" s="203">
        <f>'T&amp;E'!P$32</f>
        <v>1.1040808032</v>
      </c>
      <c r="Q1055" s="203">
        <f>'T&amp;E'!Q$32</f>
        <v>1.1261624192640001</v>
      </c>
      <c r="R1055" s="203">
        <f>'T&amp;E'!R$32</f>
        <v>1.1486856676492798</v>
      </c>
      <c r="S1055" s="203">
        <f>'T&amp;E'!S$32</f>
        <v>1.1716593810022655</v>
      </c>
      <c r="T1055" s="203">
        <f>'T&amp;E'!T$32</f>
        <v>1.1950925686223108</v>
      </c>
      <c r="U1055" s="203">
        <f>'T&amp;E'!U$32</f>
        <v>1.2189944199947571</v>
      </c>
      <c r="V1055" s="203">
        <f>'T&amp;E'!V$32</f>
        <v>1.243374308394652</v>
      </c>
      <c r="W1055" s="203">
        <f>'T&amp;E'!W$32</f>
        <v>1.2682417945625453</v>
      </c>
      <c r="X1055" s="203">
        <f>'T&amp;E'!X$32</f>
        <v>1.2936066304537961</v>
      </c>
      <c r="Y1055" s="203">
        <f>'T&amp;E'!Y$32</f>
        <v>1.3194787630628722</v>
      </c>
      <c r="Z1055" s="203">
        <f>'T&amp;E'!Z$32</f>
        <v>1.3458683383241292</v>
      </c>
      <c r="AA1055" s="203">
        <f>'T&amp;E'!AA$32</f>
        <v>1.372785705090612</v>
      </c>
      <c r="AB1055" s="203">
        <f>'T&amp;E'!AB$32</f>
        <v>1.4002414191924244</v>
      </c>
      <c r="AC1055" s="203">
        <f>'T&amp;E'!AC$32</f>
        <v>1.4282462475762727</v>
      </c>
      <c r="AD1055" s="203">
        <f>'T&amp;E'!AD$32</f>
        <v>1.4568111725277981</v>
      </c>
      <c r="AE1055" s="203">
        <f>'T&amp;E'!AE$32</f>
        <v>1.4859473959783542</v>
      </c>
      <c r="AF1055" s="203">
        <f>'T&amp;E'!AF$32</f>
        <v>1.5156663438979212</v>
      </c>
      <c r="AG1055" s="203">
        <f>'T&amp;E'!AG$32</f>
        <v>1.5459796707758797</v>
      </c>
      <c r="AH1055" s="203">
        <f>'T&amp;E'!AH$32</f>
        <v>1.576899264191397</v>
      </c>
      <c r="AI1055" s="203">
        <f>'T&amp;E'!AI$32</f>
        <v>1.608437249475225</v>
      </c>
    </row>
    <row r="1056" spans="1:35" s="162" customFormat="1" x14ac:dyDescent="0.35">
      <c r="A1056" s="35"/>
      <c r="B1056" s="35"/>
      <c r="C1056" s="160"/>
      <c r="D1056" s="161"/>
      <c r="E1056" s="162" t="s">
        <v>307</v>
      </c>
      <c r="F1056" s="162" t="s">
        <v>88</v>
      </c>
      <c r="G1056" s="163"/>
      <c r="H1056" s="163"/>
      <c r="I1056" s="433">
        <f>SUM(K1056:AI1056)</f>
        <v>18.956099999999999</v>
      </c>
      <c r="J1056" s="433"/>
      <c r="K1056" s="433">
        <f>K1054/K1055</f>
        <v>2.4</v>
      </c>
      <c r="L1056" s="433">
        <f t="shared" ref="L1056:AI1056" si="399">L1054/L1055</f>
        <v>2.4</v>
      </c>
      <c r="M1056" s="433">
        <f t="shared" si="399"/>
        <v>0.78749999999999987</v>
      </c>
      <c r="N1056" s="433">
        <f t="shared" si="399"/>
        <v>0.78749999999999998</v>
      </c>
      <c r="O1056" s="433">
        <f t="shared" si="399"/>
        <v>0.78749999999999998</v>
      </c>
      <c r="P1056" s="433">
        <f t="shared" si="399"/>
        <v>0.78749999999999998</v>
      </c>
      <c r="Q1056" s="433">
        <f t="shared" si="399"/>
        <v>0.78749999999999998</v>
      </c>
      <c r="R1056" s="433">
        <f t="shared" si="399"/>
        <v>0.78749999999999998</v>
      </c>
      <c r="S1056" s="433">
        <f t="shared" si="399"/>
        <v>0.78749999999999998</v>
      </c>
      <c r="T1056" s="433">
        <f t="shared" si="399"/>
        <v>0.78749999999999998</v>
      </c>
      <c r="U1056" s="433">
        <f t="shared" si="399"/>
        <v>0.78749999999999998</v>
      </c>
      <c r="V1056" s="433">
        <f t="shared" si="399"/>
        <v>0.78749999999999998</v>
      </c>
      <c r="W1056" s="433">
        <f t="shared" si="399"/>
        <v>0.78749999999999998</v>
      </c>
      <c r="X1056" s="433">
        <f t="shared" si="399"/>
        <v>0.78749999999999987</v>
      </c>
      <c r="Y1056" s="433">
        <f t="shared" si="399"/>
        <v>0.78750000000000009</v>
      </c>
      <c r="Z1056" s="433">
        <f t="shared" si="399"/>
        <v>0.78749999999999998</v>
      </c>
      <c r="AA1056" s="433">
        <f t="shared" si="399"/>
        <v>0.78749999999999998</v>
      </c>
      <c r="AB1056" s="433">
        <f t="shared" si="399"/>
        <v>0.78749999999999998</v>
      </c>
      <c r="AC1056" s="433">
        <f t="shared" si="399"/>
        <v>0.78749999999999998</v>
      </c>
      <c r="AD1056" s="433">
        <f t="shared" si="399"/>
        <v>0.76859999999999917</v>
      </c>
      <c r="AE1056" s="433">
        <f t="shared" si="399"/>
        <v>0</v>
      </c>
      <c r="AF1056" s="433">
        <f t="shared" si="399"/>
        <v>0</v>
      </c>
      <c r="AG1056" s="433">
        <f t="shared" si="399"/>
        <v>0</v>
      </c>
      <c r="AH1056" s="433">
        <f t="shared" si="399"/>
        <v>0</v>
      </c>
      <c r="AI1056" s="433">
        <f t="shared" si="399"/>
        <v>0</v>
      </c>
    </row>
    <row r="1057" spans="1:35" s="84" customFormat="1" x14ac:dyDescent="0.35">
      <c r="A1057" s="4"/>
      <c r="B1057" s="4"/>
      <c r="C1057" s="80"/>
      <c r="D1057" s="81"/>
      <c r="G1057" s="147"/>
      <c r="H1057" s="147"/>
      <c r="I1057" s="178"/>
      <c r="J1057" s="178"/>
      <c r="K1057" s="178"/>
      <c r="L1057" s="178"/>
      <c r="M1057" s="178"/>
      <c r="N1057" s="178"/>
      <c r="O1057" s="178"/>
      <c r="P1057" s="178"/>
      <c r="Q1057" s="178"/>
      <c r="R1057" s="178"/>
      <c r="S1057" s="178"/>
      <c r="T1057" s="178"/>
      <c r="U1057" s="178"/>
      <c r="V1057" s="178"/>
      <c r="W1057" s="178"/>
      <c r="X1057" s="178"/>
      <c r="Y1057" s="178"/>
      <c r="Z1057" s="178"/>
      <c r="AA1057" s="178"/>
      <c r="AB1057" s="178"/>
      <c r="AC1057" s="178"/>
      <c r="AD1057" s="178"/>
      <c r="AE1057" s="178"/>
      <c r="AF1057" s="178"/>
      <c r="AG1057" s="178"/>
      <c r="AH1057" s="178"/>
      <c r="AI1057" s="178"/>
    </row>
    <row r="1058" spans="1:35" s="84" customFormat="1" x14ac:dyDescent="0.35">
      <c r="A1058" s="4"/>
      <c r="B1058" s="4"/>
      <c r="C1058" s="80"/>
      <c r="D1058" s="81" t="s">
        <v>371</v>
      </c>
      <c r="G1058" s="147"/>
      <c r="H1058" s="147"/>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row>
    <row r="1059" spans="1:35" s="84" customFormat="1" x14ac:dyDescent="0.35">
      <c r="A1059" s="4"/>
      <c r="B1059" s="4"/>
      <c r="C1059" s="80"/>
      <c r="D1059" s="81"/>
      <c r="E1059" s="84" t="str">
        <f>E$1056</f>
        <v>WHT on services (incentive)</v>
      </c>
      <c r="F1059" s="84" t="str">
        <f>F$1056</f>
        <v>M$</v>
      </c>
      <c r="G1059" s="147"/>
      <c r="H1059" s="147"/>
      <c r="I1059" s="178">
        <f>I$1056</f>
        <v>18.956099999999999</v>
      </c>
      <c r="J1059" s="178"/>
      <c r="K1059" s="178">
        <f t="shared" ref="K1059:AI1059" si="400">K$1056</f>
        <v>2.4</v>
      </c>
      <c r="L1059" s="178">
        <f t="shared" si="400"/>
        <v>2.4</v>
      </c>
      <c r="M1059" s="178">
        <f t="shared" si="400"/>
        <v>0.78749999999999987</v>
      </c>
      <c r="N1059" s="178">
        <f t="shared" si="400"/>
        <v>0.78749999999999998</v>
      </c>
      <c r="O1059" s="178">
        <f t="shared" si="400"/>
        <v>0.78749999999999998</v>
      </c>
      <c r="P1059" s="178">
        <f t="shared" si="400"/>
        <v>0.78749999999999998</v>
      </c>
      <c r="Q1059" s="178">
        <f t="shared" si="400"/>
        <v>0.78749999999999998</v>
      </c>
      <c r="R1059" s="178">
        <f t="shared" si="400"/>
        <v>0.78749999999999998</v>
      </c>
      <c r="S1059" s="178">
        <f t="shared" si="400"/>
        <v>0.78749999999999998</v>
      </c>
      <c r="T1059" s="178">
        <f t="shared" si="400"/>
        <v>0.78749999999999998</v>
      </c>
      <c r="U1059" s="178">
        <f t="shared" si="400"/>
        <v>0.78749999999999998</v>
      </c>
      <c r="V1059" s="178">
        <f t="shared" si="400"/>
        <v>0.78749999999999998</v>
      </c>
      <c r="W1059" s="178">
        <f t="shared" si="400"/>
        <v>0.78749999999999998</v>
      </c>
      <c r="X1059" s="178">
        <f t="shared" si="400"/>
        <v>0.78749999999999987</v>
      </c>
      <c r="Y1059" s="178">
        <f t="shared" si="400"/>
        <v>0.78750000000000009</v>
      </c>
      <c r="Z1059" s="178">
        <f t="shared" si="400"/>
        <v>0.78749999999999998</v>
      </c>
      <c r="AA1059" s="178">
        <f t="shared" si="400"/>
        <v>0.78749999999999998</v>
      </c>
      <c r="AB1059" s="178">
        <f t="shared" si="400"/>
        <v>0.78749999999999998</v>
      </c>
      <c r="AC1059" s="178">
        <f t="shared" si="400"/>
        <v>0.78749999999999998</v>
      </c>
      <c r="AD1059" s="178">
        <f t="shared" si="400"/>
        <v>0.76859999999999917</v>
      </c>
      <c r="AE1059" s="178">
        <f t="shared" si="400"/>
        <v>0</v>
      </c>
      <c r="AF1059" s="178">
        <f t="shared" si="400"/>
        <v>0</v>
      </c>
      <c r="AG1059" s="178">
        <f t="shared" si="400"/>
        <v>0</v>
      </c>
      <c r="AH1059" s="178">
        <f t="shared" si="400"/>
        <v>0</v>
      </c>
      <c r="AI1059" s="178">
        <f t="shared" si="400"/>
        <v>0</v>
      </c>
    </row>
    <row r="1060" spans="1:35" s="162" customFormat="1" x14ac:dyDescent="0.35">
      <c r="A1060" s="35"/>
      <c r="B1060" s="35"/>
      <c r="C1060" s="160"/>
      <c r="D1060" s="161"/>
      <c r="E1060" s="162" t="s">
        <v>534</v>
      </c>
      <c r="F1060" s="162" t="s">
        <v>88</v>
      </c>
      <c r="G1060" s="433">
        <f>SUM(K1059:AI1059)</f>
        <v>18.956099999999999</v>
      </c>
      <c r="H1060" s="163"/>
      <c r="I1060" s="433"/>
      <c r="J1060" s="433"/>
      <c r="K1060" s="433"/>
      <c r="L1060" s="433"/>
      <c r="M1060" s="433"/>
      <c r="N1060" s="433"/>
      <c r="O1060" s="433"/>
      <c r="P1060" s="433"/>
      <c r="Q1060" s="433"/>
      <c r="R1060" s="433"/>
      <c r="S1060" s="433"/>
      <c r="T1060" s="433"/>
      <c r="U1060" s="433"/>
      <c r="V1060" s="433"/>
      <c r="W1060" s="433"/>
      <c r="X1060" s="433"/>
      <c r="Y1060" s="433"/>
      <c r="Z1060" s="433"/>
      <c r="AA1060" s="433"/>
      <c r="AB1060" s="433"/>
      <c r="AC1060" s="433"/>
      <c r="AD1060" s="433"/>
      <c r="AE1060" s="433"/>
      <c r="AF1060" s="433"/>
      <c r="AG1060" s="433"/>
      <c r="AH1060" s="433"/>
      <c r="AI1060" s="433"/>
    </row>
    <row r="1061" spans="1:35" s="84" customFormat="1" x14ac:dyDescent="0.35">
      <c r="A1061" s="4"/>
      <c r="B1061" s="4"/>
      <c r="C1061" s="80"/>
      <c r="D1061" s="81"/>
      <c r="G1061" s="147"/>
      <c r="H1061" s="147"/>
      <c r="I1061" s="178"/>
      <c r="J1061" s="178"/>
      <c r="K1061" s="178"/>
      <c r="L1061" s="178"/>
      <c r="M1061" s="178"/>
      <c r="N1061" s="178"/>
      <c r="O1061" s="178"/>
      <c r="P1061" s="178"/>
      <c r="Q1061" s="178"/>
      <c r="R1061" s="178"/>
      <c r="S1061" s="178"/>
      <c r="T1061" s="178"/>
      <c r="U1061" s="178"/>
      <c r="V1061" s="178"/>
      <c r="W1061" s="178"/>
      <c r="X1061" s="178"/>
      <c r="Y1061" s="178"/>
      <c r="Z1061" s="178"/>
      <c r="AA1061" s="178"/>
      <c r="AB1061" s="178"/>
      <c r="AC1061" s="178"/>
      <c r="AD1061" s="178"/>
      <c r="AE1061" s="178"/>
      <c r="AF1061" s="178"/>
      <c r="AG1061" s="178"/>
      <c r="AH1061" s="178"/>
      <c r="AI1061" s="178"/>
    </row>
    <row r="1062" spans="1:35" s="84" customFormat="1" x14ac:dyDescent="0.35">
      <c r="A1062" s="4"/>
      <c r="B1062" s="4"/>
      <c r="C1062" s="80"/>
      <c r="D1062" s="81" t="s">
        <v>380</v>
      </c>
      <c r="G1062" s="147"/>
      <c r="H1062" s="147"/>
      <c r="I1062" s="178"/>
      <c r="J1062" s="178"/>
      <c r="K1062" s="178"/>
      <c r="L1062" s="178"/>
      <c r="M1062" s="178"/>
      <c r="N1062" s="178"/>
      <c r="O1062" s="178"/>
      <c r="P1062" s="178"/>
      <c r="Q1062" s="178"/>
      <c r="R1062" s="178"/>
      <c r="S1062" s="178"/>
      <c r="T1062" s="178"/>
      <c r="U1062" s="178"/>
      <c r="V1062" s="178"/>
      <c r="W1062" s="178"/>
      <c r="X1062" s="178"/>
      <c r="Y1062" s="178"/>
      <c r="Z1062" s="178"/>
      <c r="AA1062" s="178"/>
      <c r="AB1062" s="178"/>
      <c r="AC1062" s="178"/>
      <c r="AD1062" s="178"/>
      <c r="AE1062" s="178"/>
      <c r="AF1062" s="178"/>
      <c r="AG1062" s="178"/>
      <c r="AH1062" s="178"/>
      <c r="AI1062" s="178"/>
    </row>
    <row r="1063" spans="1:35" s="84" customFormat="1" x14ac:dyDescent="0.35">
      <c r="A1063" s="4"/>
      <c r="B1063" s="4"/>
      <c r="C1063" s="80"/>
      <c r="D1063" s="81"/>
      <c r="E1063" s="84" t="str">
        <f>E$1056</f>
        <v>WHT on services (incentive)</v>
      </c>
      <c r="F1063" s="84" t="str">
        <f>F$1056</f>
        <v>M$</v>
      </c>
      <c r="G1063" s="147"/>
      <c r="H1063" s="147"/>
      <c r="I1063" s="178">
        <f>I$1056</f>
        <v>18.956099999999999</v>
      </c>
      <c r="J1063" s="178"/>
      <c r="K1063" s="178">
        <f t="shared" ref="K1063:AI1063" si="401">K$1056</f>
        <v>2.4</v>
      </c>
      <c r="L1063" s="178">
        <f t="shared" si="401"/>
        <v>2.4</v>
      </c>
      <c r="M1063" s="178">
        <f t="shared" si="401"/>
        <v>0.78749999999999987</v>
      </c>
      <c r="N1063" s="178">
        <f t="shared" si="401"/>
        <v>0.78749999999999998</v>
      </c>
      <c r="O1063" s="178">
        <f t="shared" si="401"/>
        <v>0.78749999999999998</v>
      </c>
      <c r="P1063" s="178">
        <f t="shared" si="401"/>
        <v>0.78749999999999998</v>
      </c>
      <c r="Q1063" s="178">
        <f t="shared" si="401"/>
        <v>0.78749999999999998</v>
      </c>
      <c r="R1063" s="178">
        <f t="shared" si="401"/>
        <v>0.78749999999999998</v>
      </c>
      <c r="S1063" s="178">
        <f t="shared" si="401"/>
        <v>0.78749999999999998</v>
      </c>
      <c r="T1063" s="178">
        <f t="shared" si="401"/>
        <v>0.78749999999999998</v>
      </c>
      <c r="U1063" s="178">
        <f t="shared" si="401"/>
        <v>0.78749999999999998</v>
      </c>
      <c r="V1063" s="178">
        <f t="shared" si="401"/>
        <v>0.78749999999999998</v>
      </c>
      <c r="W1063" s="178">
        <f t="shared" si="401"/>
        <v>0.78749999999999998</v>
      </c>
      <c r="X1063" s="178">
        <f t="shared" si="401"/>
        <v>0.78749999999999987</v>
      </c>
      <c r="Y1063" s="178">
        <f t="shared" si="401"/>
        <v>0.78750000000000009</v>
      </c>
      <c r="Z1063" s="178">
        <f t="shared" si="401"/>
        <v>0.78749999999999998</v>
      </c>
      <c r="AA1063" s="178">
        <f t="shared" si="401"/>
        <v>0.78749999999999998</v>
      </c>
      <c r="AB1063" s="178">
        <f t="shared" si="401"/>
        <v>0.78749999999999998</v>
      </c>
      <c r="AC1063" s="178">
        <f t="shared" si="401"/>
        <v>0.78749999999999998</v>
      </c>
      <c r="AD1063" s="178">
        <f t="shared" si="401"/>
        <v>0.76859999999999917</v>
      </c>
      <c r="AE1063" s="178">
        <f t="shared" si="401"/>
        <v>0</v>
      </c>
      <c r="AF1063" s="178">
        <f t="shared" si="401"/>
        <v>0</v>
      </c>
      <c r="AG1063" s="178">
        <f t="shared" si="401"/>
        <v>0</v>
      </c>
      <c r="AH1063" s="178">
        <f t="shared" si="401"/>
        <v>0</v>
      </c>
      <c r="AI1063" s="178">
        <f t="shared" si="401"/>
        <v>0</v>
      </c>
    </row>
    <row r="1064" spans="1:35" s="154" customFormat="1" x14ac:dyDescent="0.35">
      <c r="A1064" s="15"/>
      <c r="B1064" s="15"/>
      <c r="C1064" s="152"/>
      <c r="D1064" s="153"/>
      <c r="E1064" s="154" t="str">
        <f>'T&amp;E'!E$36</f>
        <v>Government discount factor</v>
      </c>
      <c r="F1064" s="154" t="str">
        <f>'T&amp;E'!F$36</f>
        <v>index</v>
      </c>
      <c r="G1064" s="155"/>
      <c r="H1064" s="155"/>
      <c r="I1064" s="180"/>
      <c r="J1064" s="180"/>
      <c r="K1064" s="203">
        <f>'T&amp;E'!K$36</f>
        <v>1</v>
      </c>
      <c r="L1064" s="203">
        <f>'T&amp;E'!L$36</f>
        <v>0.90909090909090906</v>
      </c>
      <c r="M1064" s="203">
        <f>'T&amp;E'!M$36</f>
        <v>0.82644628099173545</v>
      </c>
      <c r="N1064" s="203">
        <f>'T&amp;E'!N$36</f>
        <v>0.75131480090157754</v>
      </c>
      <c r="O1064" s="203">
        <f>'T&amp;E'!O$36</f>
        <v>0.68301345536507052</v>
      </c>
      <c r="P1064" s="203">
        <f>'T&amp;E'!P$36</f>
        <v>0.62092132305915493</v>
      </c>
      <c r="Q1064" s="203">
        <f>'T&amp;E'!Q$36</f>
        <v>0.56447393005377722</v>
      </c>
      <c r="R1064" s="203">
        <f>'T&amp;E'!R$36</f>
        <v>0.51315811823070645</v>
      </c>
      <c r="S1064" s="203">
        <f>'T&amp;E'!S$36</f>
        <v>0.46650738020973315</v>
      </c>
      <c r="T1064" s="203">
        <f>'T&amp;E'!T$36</f>
        <v>0.42409761837248466</v>
      </c>
      <c r="U1064" s="203">
        <f>'T&amp;E'!U$36</f>
        <v>0.38554328942953148</v>
      </c>
      <c r="V1064" s="203">
        <f>'T&amp;E'!V$36</f>
        <v>0.3504938994813922</v>
      </c>
      <c r="W1064" s="203">
        <f>'T&amp;E'!W$36</f>
        <v>0.31863081771035656</v>
      </c>
      <c r="X1064" s="203">
        <f>'T&amp;E'!X$36</f>
        <v>0.28966437973668779</v>
      </c>
      <c r="Y1064" s="203">
        <f>'T&amp;E'!Y$36</f>
        <v>0.26333125430607973</v>
      </c>
      <c r="Z1064" s="203">
        <f>'T&amp;E'!Z$36</f>
        <v>0.23939204936916339</v>
      </c>
      <c r="AA1064" s="203">
        <f>'T&amp;E'!AA$36</f>
        <v>0.21762913579014853</v>
      </c>
      <c r="AB1064" s="203">
        <f>'T&amp;E'!AB$36</f>
        <v>0.19784466890013502</v>
      </c>
      <c r="AC1064" s="203">
        <f>'T&amp;E'!AC$36</f>
        <v>0.17985878990921364</v>
      </c>
      <c r="AD1064" s="203">
        <f>'T&amp;E'!AD$36</f>
        <v>0.16350799082655781</v>
      </c>
      <c r="AE1064" s="203">
        <f>'T&amp;E'!AE$36</f>
        <v>0.14864362802414349</v>
      </c>
      <c r="AF1064" s="203">
        <f>'T&amp;E'!AF$36</f>
        <v>0.13513057093103953</v>
      </c>
      <c r="AG1064" s="203">
        <f>'T&amp;E'!AG$36</f>
        <v>0.12284597357367227</v>
      </c>
      <c r="AH1064" s="203">
        <f>'T&amp;E'!AH$36</f>
        <v>0.11167815779424752</v>
      </c>
      <c r="AI1064" s="203">
        <f>'T&amp;E'!AI$36</f>
        <v>0.10152559799477048</v>
      </c>
    </row>
    <row r="1065" spans="1:35" s="162" customFormat="1" x14ac:dyDescent="0.35">
      <c r="A1065" s="35"/>
      <c r="B1065" s="35"/>
      <c r="C1065" s="160"/>
      <c r="D1065" s="161"/>
      <c r="E1065" s="162" t="s">
        <v>535</v>
      </c>
      <c r="F1065" s="162" t="s">
        <v>230</v>
      </c>
      <c r="G1065" s="163"/>
      <c r="H1065" s="163"/>
      <c r="I1065" s="433">
        <f>SUM(K1065:AI1065)</f>
        <v>10.450193362123322</v>
      </c>
      <c r="J1065" s="433"/>
      <c r="K1065" s="433">
        <f>K1063*K1064</f>
        <v>2.4</v>
      </c>
      <c r="L1065" s="433">
        <f t="shared" ref="L1065:AI1065" si="402">L1063*L1064</f>
        <v>2.1818181818181817</v>
      </c>
      <c r="M1065" s="433">
        <f t="shared" si="402"/>
        <v>0.65082644628099151</v>
      </c>
      <c r="N1065" s="433">
        <f t="shared" si="402"/>
        <v>0.59166040570999234</v>
      </c>
      <c r="O1065" s="433">
        <f t="shared" si="402"/>
        <v>0.53787309609999301</v>
      </c>
      <c r="P1065" s="433">
        <f t="shared" si="402"/>
        <v>0.48897554190908449</v>
      </c>
      <c r="Q1065" s="433">
        <f t="shared" si="402"/>
        <v>0.44452321991734955</v>
      </c>
      <c r="R1065" s="433">
        <f t="shared" si="402"/>
        <v>0.40411201810668129</v>
      </c>
      <c r="S1065" s="433">
        <f t="shared" si="402"/>
        <v>0.36737456191516482</v>
      </c>
      <c r="T1065" s="433">
        <f t="shared" si="402"/>
        <v>0.33397687446833169</v>
      </c>
      <c r="U1065" s="433">
        <f t="shared" si="402"/>
        <v>0.30361534042575605</v>
      </c>
      <c r="V1065" s="433">
        <f t="shared" si="402"/>
        <v>0.27601394584159633</v>
      </c>
      <c r="W1065" s="433">
        <f t="shared" si="402"/>
        <v>0.25092176894690577</v>
      </c>
      <c r="X1065" s="433">
        <f t="shared" si="402"/>
        <v>0.22811069904264161</v>
      </c>
      <c r="Y1065" s="433">
        <f t="shared" si="402"/>
        <v>0.20737336276603782</v>
      </c>
      <c r="Z1065" s="433">
        <f t="shared" si="402"/>
        <v>0.18852123887821617</v>
      </c>
      <c r="AA1065" s="433">
        <f t="shared" si="402"/>
        <v>0.17138294443474197</v>
      </c>
      <c r="AB1065" s="433">
        <f t="shared" si="402"/>
        <v>0.15580267675885634</v>
      </c>
      <c r="AC1065" s="433">
        <f t="shared" si="402"/>
        <v>0.14163879705350574</v>
      </c>
      <c r="AD1065" s="433">
        <f t="shared" si="402"/>
        <v>0.1256722417492922</v>
      </c>
      <c r="AE1065" s="433">
        <f t="shared" si="402"/>
        <v>0</v>
      </c>
      <c r="AF1065" s="433">
        <f t="shared" si="402"/>
        <v>0</v>
      </c>
      <c r="AG1065" s="433">
        <f t="shared" si="402"/>
        <v>0</v>
      </c>
      <c r="AH1065" s="433">
        <f t="shared" si="402"/>
        <v>0</v>
      </c>
      <c r="AI1065" s="433">
        <f t="shared" si="402"/>
        <v>0</v>
      </c>
    </row>
    <row r="1066" spans="1:35" s="84" customFormat="1" x14ac:dyDescent="0.35">
      <c r="A1066" s="4"/>
      <c r="B1066" s="4"/>
      <c r="C1066" s="80"/>
      <c r="D1066" s="81"/>
      <c r="G1066" s="147"/>
      <c r="H1066" s="147"/>
      <c r="I1066" s="178"/>
      <c r="J1066" s="178"/>
      <c r="K1066" s="178"/>
      <c r="L1066" s="178"/>
      <c r="M1066" s="178"/>
      <c r="N1066" s="178"/>
      <c r="O1066" s="178"/>
      <c r="P1066" s="178"/>
      <c r="Q1066" s="178"/>
      <c r="R1066" s="178"/>
      <c r="S1066" s="178"/>
      <c r="T1066" s="178"/>
      <c r="U1066" s="178"/>
      <c r="V1066" s="178"/>
      <c r="W1066" s="178"/>
      <c r="X1066" s="178"/>
      <c r="Y1066" s="178"/>
      <c r="Z1066" s="178"/>
      <c r="AA1066" s="178"/>
      <c r="AB1066" s="178"/>
      <c r="AC1066" s="178"/>
      <c r="AD1066" s="178"/>
      <c r="AE1066" s="178"/>
      <c r="AF1066" s="178"/>
      <c r="AG1066" s="178"/>
      <c r="AH1066" s="178"/>
      <c r="AI1066" s="178"/>
    </row>
    <row r="1067" spans="1:35" s="84" customFormat="1" x14ac:dyDescent="0.35">
      <c r="A1067" s="4"/>
      <c r="B1067" s="4"/>
      <c r="C1067" s="80"/>
      <c r="D1067" s="81" t="s">
        <v>381</v>
      </c>
      <c r="G1067" s="147"/>
      <c r="H1067" s="147"/>
      <c r="I1067" s="178"/>
      <c r="J1067" s="178"/>
      <c r="K1067" s="178"/>
      <c r="L1067" s="178"/>
      <c r="M1067" s="178"/>
      <c r="N1067" s="178"/>
      <c r="O1067" s="178"/>
      <c r="P1067" s="178"/>
      <c r="Q1067" s="178"/>
      <c r="R1067" s="178"/>
      <c r="S1067" s="178"/>
      <c r="T1067" s="178"/>
      <c r="U1067" s="178"/>
      <c r="V1067" s="178"/>
      <c r="W1067" s="178"/>
      <c r="X1067" s="178"/>
      <c r="Y1067" s="178"/>
      <c r="Z1067" s="178"/>
      <c r="AA1067" s="178"/>
      <c r="AB1067" s="178"/>
      <c r="AC1067" s="178"/>
      <c r="AD1067" s="178"/>
      <c r="AE1067" s="178"/>
      <c r="AF1067" s="178"/>
      <c r="AG1067" s="178"/>
      <c r="AH1067" s="178"/>
      <c r="AI1067" s="178"/>
    </row>
    <row r="1068" spans="1:35" s="84" customFormat="1" x14ac:dyDescent="0.35">
      <c r="A1068" s="4"/>
      <c r="B1068" s="4"/>
      <c r="C1068" s="80"/>
      <c r="D1068" s="81"/>
      <c r="E1068" s="84" t="str">
        <f>E$1065</f>
        <v>Discounted WHT on services (incentive)</v>
      </c>
      <c r="F1068" s="84" t="str">
        <f>F$1065</f>
        <v>M$, discounted</v>
      </c>
      <c r="G1068" s="147"/>
      <c r="H1068" s="147"/>
      <c r="I1068" s="178">
        <f>I$1065</f>
        <v>10.450193362123322</v>
      </c>
      <c r="J1068" s="178"/>
      <c r="K1068" s="178">
        <f t="shared" ref="K1068:AI1068" si="403">K$1065</f>
        <v>2.4</v>
      </c>
      <c r="L1068" s="178">
        <f t="shared" si="403"/>
        <v>2.1818181818181817</v>
      </c>
      <c r="M1068" s="178">
        <f t="shared" si="403"/>
        <v>0.65082644628099151</v>
      </c>
      <c r="N1068" s="178">
        <f t="shared" si="403"/>
        <v>0.59166040570999234</v>
      </c>
      <c r="O1068" s="178">
        <f t="shared" si="403"/>
        <v>0.53787309609999301</v>
      </c>
      <c r="P1068" s="178">
        <f t="shared" si="403"/>
        <v>0.48897554190908449</v>
      </c>
      <c r="Q1068" s="178">
        <f t="shared" si="403"/>
        <v>0.44452321991734955</v>
      </c>
      <c r="R1068" s="178">
        <f t="shared" si="403"/>
        <v>0.40411201810668129</v>
      </c>
      <c r="S1068" s="178">
        <f t="shared" si="403"/>
        <v>0.36737456191516482</v>
      </c>
      <c r="T1068" s="178">
        <f t="shared" si="403"/>
        <v>0.33397687446833169</v>
      </c>
      <c r="U1068" s="178">
        <f t="shared" si="403"/>
        <v>0.30361534042575605</v>
      </c>
      <c r="V1068" s="178">
        <f t="shared" si="403"/>
        <v>0.27601394584159633</v>
      </c>
      <c r="W1068" s="178">
        <f t="shared" si="403"/>
        <v>0.25092176894690577</v>
      </c>
      <c r="X1068" s="178">
        <f t="shared" si="403"/>
        <v>0.22811069904264161</v>
      </c>
      <c r="Y1068" s="178">
        <f t="shared" si="403"/>
        <v>0.20737336276603782</v>
      </c>
      <c r="Z1068" s="178">
        <f t="shared" si="403"/>
        <v>0.18852123887821617</v>
      </c>
      <c r="AA1068" s="178">
        <f t="shared" si="403"/>
        <v>0.17138294443474197</v>
      </c>
      <c r="AB1068" s="178">
        <f t="shared" si="403"/>
        <v>0.15580267675885634</v>
      </c>
      <c r="AC1068" s="178">
        <f t="shared" si="403"/>
        <v>0.14163879705350574</v>
      </c>
      <c r="AD1068" s="178">
        <f t="shared" si="403"/>
        <v>0.1256722417492922</v>
      </c>
      <c r="AE1068" s="178">
        <f t="shared" si="403"/>
        <v>0</v>
      </c>
      <c r="AF1068" s="178">
        <f t="shared" si="403"/>
        <v>0</v>
      </c>
      <c r="AG1068" s="178">
        <f t="shared" si="403"/>
        <v>0</v>
      </c>
      <c r="AH1068" s="178">
        <f t="shared" si="403"/>
        <v>0</v>
      </c>
      <c r="AI1068" s="178">
        <f t="shared" si="403"/>
        <v>0</v>
      </c>
    </row>
    <row r="1069" spans="1:35" s="162" customFormat="1" x14ac:dyDescent="0.35">
      <c r="A1069" s="35"/>
      <c r="B1069" s="35"/>
      <c r="C1069" s="160"/>
      <c r="D1069" s="161"/>
      <c r="E1069" s="162" t="s">
        <v>536</v>
      </c>
      <c r="F1069" s="162" t="s">
        <v>230</v>
      </c>
      <c r="G1069" s="433">
        <f>SUM(K1068:AI1068)</f>
        <v>10.450193362123322</v>
      </c>
      <c r="H1069" s="163"/>
      <c r="J1069" s="433"/>
      <c r="K1069" s="433"/>
      <c r="L1069" s="433"/>
      <c r="M1069" s="433"/>
      <c r="N1069" s="433"/>
      <c r="O1069" s="433"/>
      <c r="P1069" s="433"/>
      <c r="Q1069" s="433"/>
      <c r="R1069" s="433"/>
      <c r="S1069" s="433"/>
      <c r="T1069" s="433"/>
      <c r="U1069" s="433"/>
      <c r="V1069" s="433"/>
      <c r="W1069" s="433"/>
      <c r="X1069" s="433"/>
      <c r="Y1069" s="433"/>
      <c r="Z1069" s="433"/>
      <c r="AA1069" s="433"/>
      <c r="AB1069" s="433"/>
      <c r="AC1069" s="433"/>
      <c r="AD1069" s="433"/>
      <c r="AE1069" s="433"/>
      <c r="AF1069" s="433"/>
      <c r="AG1069" s="433"/>
      <c r="AH1069" s="433"/>
      <c r="AI1069" s="433"/>
    </row>
    <row r="1070" spans="1:35" s="84" customFormat="1" x14ac:dyDescent="0.35">
      <c r="A1070" s="4"/>
      <c r="B1070" s="4"/>
      <c r="C1070" s="80"/>
      <c r="D1070" s="81"/>
      <c r="G1070" s="147"/>
      <c r="H1070" s="147"/>
      <c r="I1070" s="178"/>
      <c r="J1070" s="178"/>
      <c r="K1070" s="178"/>
      <c r="L1070" s="178"/>
      <c r="M1070" s="178"/>
      <c r="N1070" s="178"/>
      <c r="O1070" s="178"/>
      <c r="P1070" s="178"/>
      <c r="Q1070" s="178"/>
      <c r="R1070" s="178"/>
      <c r="S1070" s="178"/>
      <c r="T1070" s="178"/>
      <c r="U1070" s="178"/>
      <c r="V1070" s="178"/>
      <c r="W1070" s="178"/>
      <c r="X1070" s="178"/>
      <c r="Y1070" s="178"/>
      <c r="Z1070" s="178"/>
      <c r="AA1070" s="178"/>
      <c r="AB1070" s="178"/>
      <c r="AC1070" s="178"/>
      <c r="AD1070" s="178"/>
      <c r="AE1070" s="178"/>
      <c r="AF1070" s="178"/>
      <c r="AG1070" s="178"/>
      <c r="AH1070" s="178"/>
      <c r="AI1070" s="178"/>
    </row>
    <row r="1071" spans="1:35" s="84" customFormat="1" x14ac:dyDescent="0.35">
      <c r="A1071" s="4"/>
      <c r="B1071" s="4"/>
      <c r="C1071" s="80" t="s">
        <v>35</v>
      </c>
      <c r="D1071" s="81"/>
      <c r="G1071" s="147"/>
      <c r="H1071" s="147"/>
      <c r="I1071" s="178"/>
      <c r="J1071" s="178"/>
      <c r="K1071" s="178"/>
      <c r="L1071" s="178"/>
      <c r="M1071" s="178"/>
      <c r="N1071" s="178"/>
      <c r="O1071" s="178"/>
      <c r="P1071" s="178"/>
      <c r="Q1071" s="178"/>
      <c r="R1071" s="178"/>
      <c r="S1071" s="178"/>
      <c r="T1071" s="178"/>
      <c r="U1071" s="178"/>
      <c r="V1071" s="178"/>
      <c r="W1071" s="178"/>
      <c r="X1071" s="178"/>
      <c r="Y1071" s="178"/>
      <c r="Z1071" s="178"/>
      <c r="AA1071" s="178"/>
      <c r="AB1071" s="178"/>
      <c r="AC1071" s="178"/>
      <c r="AD1071" s="178"/>
      <c r="AE1071" s="178"/>
      <c r="AF1071" s="178"/>
      <c r="AG1071" s="178"/>
      <c r="AH1071" s="178"/>
      <c r="AI1071" s="178"/>
    </row>
    <row r="1072" spans="1:35" s="84" customFormat="1" x14ac:dyDescent="0.35">
      <c r="A1072" s="4"/>
      <c r="B1072" s="4"/>
      <c r="C1072" s="80"/>
      <c r="D1072" s="81"/>
      <c r="G1072" s="147"/>
      <c r="H1072" s="147"/>
      <c r="I1072" s="178"/>
      <c r="J1072" s="178"/>
      <c r="K1072" s="178"/>
      <c r="L1072" s="178"/>
      <c r="M1072" s="178"/>
      <c r="N1072" s="178"/>
      <c r="O1072" s="178"/>
      <c r="P1072" s="178"/>
      <c r="Q1072" s="178"/>
      <c r="R1072" s="178"/>
      <c r="S1072" s="178"/>
      <c r="T1072" s="178"/>
      <c r="U1072" s="178"/>
      <c r="V1072" s="178"/>
      <c r="W1072" s="178"/>
      <c r="X1072" s="178"/>
      <c r="Y1072" s="178"/>
      <c r="Z1072" s="178"/>
      <c r="AA1072" s="178"/>
      <c r="AB1072" s="178"/>
      <c r="AC1072" s="178"/>
      <c r="AD1072" s="178"/>
      <c r="AE1072" s="178"/>
      <c r="AF1072" s="178"/>
      <c r="AG1072" s="178"/>
      <c r="AH1072" s="178"/>
      <c r="AI1072" s="178"/>
    </row>
    <row r="1073" spans="1:35" s="84" customFormat="1" x14ac:dyDescent="0.35">
      <c r="A1073" s="4"/>
      <c r="B1073" s="4"/>
      <c r="C1073" s="80"/>
      <c r="D1073" s="81" t="s">
        <v>362</v>
      </c>
      <c r="G1073" s="147"/>
      <c r="H1073" s="147"/>
      <c r="I1073" s="178"/>
      <c r="J1073" s="178"/>
      <c r="K1073" s="178"/>
      <c r="L1073" s="178"/>
      <c r="M1073" s="178"/>
      <c r="N1073" s="178"/>
      <c r="O1073" s="178"/>
      <c r="P1073" s="178"/>
      <c r="Q1073" s="178"/>
      <c r="R1073" s="178"/>
      <c r="S1073" s="178"/>
      <c r="T1073" s="178"/>
      <c r="U1073" s="178"/>
      <c r="V1073" s="178"/>
      <c r="W1073" s="178"/>
      <c r="X1073" s="178"/>
      <c r="Y1073" s="178"/>
      <c r="Z1073" s="178"/>
      <c r="AA1073" s="178"/>
      <c r="AB1073" s="178"/>
      <c r="AC1073" s="178"/>
      <c r="AD1073" s="178"/>
      <c r="AE1073" s="178"/>
      <c r="AF1073" s="178"/>
      <c r="AG1073" s="178"/>
      <c r="AH1073" s="178"/>
      <c r="AI1073" s="178"/>
    </row>
    <row r="1074" spans="1:35" s="154" customFormat="1" x14ac:dyDescent="0.35">
      <c r="A1074" s="15"/>
      <c r="B1074" s="15"/>
      <c r="C1074" s="152"/>
      <c r="D1074" s="153"/>
      <c r="E1074" s="154" t="str">
        <f>'T&amp;E'!E$10</f>
        <v>Project model counter</v>
      </c>
      <c r="F1074" s="154" t="str">
        <f>'T&amp;E'!F$10</f>
        <v>year #</v>
      </c>
      <c r="G1074" s="155"/>
      <c r="H1074" s="155"/>
      <c r="I1074" s="154">
        <f>'T&amp;E'!I$10</f>
        <v>0</v>
      </c>
      <c r="J1074" s="180"/>
      <c r="K1074" s="154">
        <f>'T&amp;E'!K$10</f>
        <v>1</v>
      </c>
      <c r="L1074" s="154">
        <f>'T&amp;E'!L$10</f>
        <v>2</v>
      </c>
      <c r="M1074" s="154">
        <f>'T&amp;E'!M$10</f>
        <v>3</v>
      </c>
      <c r="N1074" s="154">
        <f>'T&amp;E'!N$10</f>
        <v>4</v>
      </c>
      <c r="O1074" s="154">
        <f>'T&amp;E'!O$10</f>
        <v>5</v>
      </c>
      <c r="P1074" s="154">
        <f>'T&amp;E'!P$10</f>
        <v>6</v>
      </c>
      <c r="Q1074" s="154">
        <f>'T&amp;E'!Q$10</f>
        <v>7</v>
      </c>
      <c r="R1074" s="154">
        <f>'T&amp;E'!R$10</f>
        <v>8</v>
      </c>
      <c r="S1074" s="154">
        <f>'T&amp;E'!S$10</f>
        <v>9</v>
      </c>
      <c r="T1074" s="154">
        <f>'T&amp;E'!T$10</f>
        <v>10</v>
      </c>
      <c r="U1074" s="154">
        <f>'T&amp;E'!U$10</f>
        <v>11</v>
      </c>
      <c r="V1074" s="154">
        <f>'T&amp;E'!V$10</f>
        <v>12</v>
      </c>
      <c r="W1074" s="154">
        <f>'T&amp;E'!W$10</f>
        <v>13</v>
      </c>
      <c r="X1074" s="154">
        <f>'T&amp;E'!X$10</f>
        <v>14</v>
      </c>
      <c r="Y1074" s="154">
        <f>'T&amp;E'!Y$10</f>
        <v>15</v>
      </c>
      <c r="Z1074" s="154">
        <f>'T&amp;E'!Z$10</f>
        <v>16</v>
      </c>
      <c r="AA1074" s="154">
        <f>'T&amp;E'!AA$10</f>
        <v>17</v>
      </c>
      <c r="AB1074" s="154">
        <f>'T&amp;E'!AB$10</f>
        <v>18</v>
      </c>
      <c r="AC1074" s="154">
        <f>'T&amp;E'!AC$10</f>
        <v>19</v>
      </c>
      <c r="AD1074" s="154">
        <f>'T&amp;E'!AD$10</f>
        <v>20</v>
      </c>
      <c r="AE1074" s="154">
        <f>'T&amp;E'!AE$10</f>
        <v>21</v>
      </c>
      <c r="AF1074" s="154">
        <f>'T&amp;E'!AF$10</f>
        <v>22</v>
      </c>
      <c r="AG1074" s="154">
        <f>'T&amp;E'!AG$10</f>
        <v>23</v>
      </c>
      <c r="AH1074" s="154">
        <f>'T&amp;E'!AH$10</f>
        <v>24</v>
      </c>
      <c r="AI1074" s="154">
        <f>'T&amp;E'!AI$10</f>
        <v>25</v>
      </c>
    </row>
    <row r="1075" spans="1:35" s="154" customFormat="1" x14ac:dyDescent="0.35">
      <c r="A1075" s="15"/>
      <c r="B1075" s="15"/>
      <c r="C1075" s="152"/>
      <c r="D1075" s="153"/>
      <c r="E1075" s="154" t="str">
        <f>Inputs!E$251</f>
        <v>WHT on interest incentive period (incentive)</v>
      </c>
      <c r="F1075" s="154" t="str">
        <f>Inputs!F$251</f>
        <v>years</v>
      </c>
      <c r="G1075" s="154">
        <f>Inputs!G$251</f>
        <v>0</v>
      </c>
      <c r="H1075" s="155"/>
      <c r="I1075" s="180"/>
      <c r="J1075" s="180"/>
      <c r="K1075" s="180"/>
      <c r="L1075" s="180"/>
      <c r="M1075" s="180"/>
      <c r="N1075" s="180"/>
      <c r="O1075" s="180"/>
      <c r="P1075" s="180"/>
      <c r="Q1075" s="180"/>
      <c r="R1075" s="180"/>
      <c r="S1075" s="180"/>
      <c r="T1075" s="180"/>
      <c r="U1075" s="180"/>
      <c r="V1075" s="180"/>
      <c r="W1075" s="180"/>
      <c r="X1075" s="180"/>
      <c r="Y1075" s="180"/>
      <c r="Z1075" s="180"/>
      <c r="AA1075" s="180"/>
      <c r="AB1075" s="180"/>
      <c r="AC1075" s="180"/>
      <c r="AD1075" s="180"/>
      <c r="AE1075" s="180"/>
      <c r="AF1075" s="180"/>
      <c r="AG1075" s="180"/>
      <c r="AH1075" s="180"/>
      <c r="AI1075" s="180"/>
    </row>
    <row r="1076" spans="1:35" s="84" customFormat="1" x14ac:dyDescent="0.35">
      <c r="A1076" s="4"/>
      <c r="B1076" s="4"/>
      <c r="C1076" s="80"/>
      <c r="D1076" s="81"/>
      <c r="E1076" s="84" t="s">
        <v>537</v>
      </c>
      <c r="F1076" s="84" t="s">
        <v>43</v>
      </c>
      <c r="G1076" s="147"/>
      <c r="H1076" s="147"/>
      <c r="I1076" s="147">
        <f>SUM(K1076:AI1076)</f>
        <v>0</v>
      </c>
      <c r="J1076" s="178"/>
      <c r="K1076" s="147">
        <f>IF(K1074&lt;=$G1075,1,0)</f>
        <v>0</v>
      </c>
      <c r="L1076" s="147">
        <f t="shared" ref="L1076:AI1076" si="404">IF(L1074&lt;=$G1075,1,0)</f>
        <v>0</v>
      </c>
      <c r="M1076" s="147">
        <f t="shared" si="404"/>
        <v>0</v>
      </c>
      <c r="N1076" s="147">
        <f t="shared" si="404"/>
        <v>0</v>
      </c>
      <c r="O1076" s="147">
        <f t="shared" si="404"/>
        <v>0</v>
      </c>
      <c r="P1076" s="147">
        <f t="shared" si="404"/>
        <v>0</v>
      </c>
      <c r="Q1076" s="147">
        <f t="shared" si="404"/>
        <v>0</v>
      </c>
      <c r="R1076" s="147">
        <f t="shared" si="404"/>
        <v>0</v>
      </c>
      <c r="S1076" s="147">
        <f t="shared" si="404"/>
        <v>0</v>
      </c>
      <c r="T1076" s="147">
        <f t="shared" si="404"/>
        <v>0</v>
      </c>
      <c r="U1076" s="147">
        <f t="shared" si="404"/>
        <v>0</v>
      </c>
      <c r="V1076" s="147">
        <f t="shared" si="404"/>
        <v>0</v>
      </c>
      <c r="W1076" s="147">
        <f t="shared" si="404"/>
        <v>0</v>
      </c>
      <c r="X1076" s="147">
        <f t="shared" si="404"/>
        <v>0</v>
      </c>
      <c r="Y1076" s="147">
        <f t="shared" si="404"/>
        <v>0</v>
      </c>
      <c r="Z1076" s="147">
        <f t="shared" si="404"/>
        <v>0</v>
      </c>
      <c r="AA1076" s="147">
        <f t="shared" si="404"/>
        <v>0</v>
      </c>
      <c r="AB1076" s="147">
        <f t="shared" si="404"/>
        <v>0</v>
      </c>
      <c r="AC1076" s="147">
        <f t="shared" si="404"/>
        <v>0</v>
      </c>
      <c r="AD1076" s="147">
        <f t="shared" si="404"/>
        <v>0</v>
      </c>
      <c r="AE1076" s="147">
        <f t="shared" si="404"/>
        <v>0</v>
      </c>
      <c r="AF1076" s="147">
        <f t="shared" si="404"/>
        <v>0</v>
      </c>
      <c r="AG1076" s="147">
        <f t="shared" si="404"/>
        <v>0</v>
      </c>
      <c r="AH1076" s="147">
        <f t="shared" si="404"/>
        <v>0</v>
      </c>
      <c r="AI1076" s="147">
        <f t="shared" si="404"/>
        <v>0</v>
      </c>
    </row>
    <row r="1077" spans="1:35" s="84" customFormat="1" x14ac:dyDescent="0.35">
      <c r="A1077" s="4"/>
      <c r="B1077" s="4"/>
      <c r="C1077" s="80"/>
      <c r="D1077" s="81"/>
      <c r="G1077" s="147"/>
      <c r="H1077" s="147"/>
      <c r="I1077" s="178"/>
      <c r="J1077" s="178"/>
      <c r="K1077" s="178"/>
      <c r="L1077" s="178"/>
      <c r="M1077" s="178"/>
      <c r="N1077" s="178"/>
      <c r="O1077" s="178"/>
      <c r="P1077" s="178"/>
      <c r="Q1077" s="178"/>
      <c r="R1077" s="178"/>
      <c r="S1077" s="178"/>
      <c r="T1077" s="178"/>
      <c r="U1077" s="178"/>
      <c r="V1077" s="178"/>
      <c r="W1077" s="178"/>
      <c r="X1077" s="178"/>
      <c r="Y1077" s="178"/>
      <c r="Z1077" s="178"/>
      <c r="AA1077" s="178"/>
      <c r="AB1077" s="178"/>
      <c r="AC1077" s="178"/>
      <c r="AD1077" s="178"/>
      <c r="AE1077" s="178"/>
      <c r="AF1077" s="178"/>
      <c r="AG1077" s="178"/>
      <c r="AH1077" s="178"/>
      <c r="AI1077" s="178"/>
    </row>
    <row r="1078" spans="1:35" s="84" customFormat="1" x14ac:dyDescent="0.35">
      <c r="A1078" s="4"/>
      <c r="B1078" s="4"/>
      <c r="C1078" s="80"/>
      <c r="D1078" s="81" t="s">
        <v>363</v>
      </c>
      <c r="G1078" s="147"/>
      <c r="H1078" s="147"/>
      <c r="I1078" s="178"/>
      <c r="J1078" s="178"/>
      <c r="K1078" s="178"/>
      <c r="L1078" s="178"/>
      <c r="M1078" s="178"/>
      <c r="N1078" s="178"/>
      <c r="O1078" s="178"/>
      <c r="P1078" s="178"/>
      <c r="Q1078" s="178"/>
      <c r="R1078" s="178"/>
      <c r="S1078" s="178"/>
      <c r="T1078" s="178"/>
      <c r="U1078" s="178"/>
      <c r="V1078" s="178"/>
      <c r="W1078" s="178"/>
      <c r="X1078" s="178"/>
      <c r="Y1078" s="178"/>
      <c r="Z1078" s="178"/>
      <c r="AA1078" s="178"/>
      <c r="AB1078" s="178"/>
      <c r="AC1078" s="178"/>
      <c r="AD1078" s="178"/>
      <c r="AE1078" s="178"/>
      <c r="AF1078" s="178"/>
      <c r="AG1078" s="178"/>
      <c r="AH1078" s="178"/>
      <c r="AI1078" s="178"/>
    </row>
    <row r="1079" spans="1:35" s="84" customFormat="1" x14ac:dyDescent="0.35">
      <c r="A1079" s="4"/>
      <c r="B1079" s="4"/>
      <c r="C1079" s="80"/>
      <c r="D1079" s="81"/>
      <c r="E1079" s="84" t="str">
        <f>E$1076</f>
        <v>WHT on interest incentive rate flag (incentive)</v>
      </c>
      <c r="F1079" s="84" t="str">
        <f>F$1076</f>
        <v>flag</v>
      </c>
      <c r="G1079" s="147"/>
      <c r="H1079" s="147"/>
      <c r="I1079" s="84">
        <f>I$1076</f>
        <v>0</v>
      </c>
      <c r="J1079" s="178"/>
      <c r="K1079" s="84">
        <f t="shared" ref="K1079:AI1079" si="405">K$1076</f>
        <v>0</v>
      </c>
      <c r="L1079" s="84">
        <f t="shared" si="405"/>
        <v>0</v>
      </c>
      <c r="M1079" s="84">
        <f t="shared" si="405"/>
        <v>0</v>
      </c>
      <c r="N1079" s="84">
        <f t="shared" si="405"/>
        <v>0</v>
      </c>
      <c r="O1079" s="84">
        <f t="shared" si="405"/>
        <v>0</v>
      </c>
      <c r="P1079" s="84">
        <f t="shared" si="405"/>
        <v>0</v>
      </c>
      <c r="Q1079" s="84">
        <f t="shared" si="405"/>
        <v>0</v>
      </c>
      <c r="R1079" s="84">
        <f t="shared" si="405"/>
        <v>0</v>
      </c>
      <c r="S1079" s="84">
        <f t="shared" si="405"/>
        <v>0</v>
      </c>
      <c r="T1079" s="84">
        <f t="shared" si="405"/>
        <v>0</v>
      </c>
      <c r="U1079" s="84">
        <f t="shared" si="405"/>
        <v>0</v>
      </c>
      <c r="V1079" s="84">
        <f t="shared" si="405"/>
        <v>0</v>
      </c>
      <c r="W1079" s="84">
        <f t="shared" si="405"/>
        <v>0</v>
      </c>
      <c r="X1079" s="84">
        <f t="shared" si="405"/>
        <v>0</v>
      </c>
      <c r="Y1079" s="84">
        <f t="shared" si="405"/>
        <v>0</v>
      </c>
      <c r="Z1079" s="84">
        <f t="shared" si="405"/>
        <v>0</v>
      </c>
      <c r="AA1079" s="84">
        <f t="shared" si="405"/>
        <v>0</v>
      </c>
      <c r="AB1079" s="84">
        <f t="shared" si="405"/>
        <v>0</v>
      </c>
      <c r="AC1079" s="84">
        <f t="shared" si="405"/>
        <v>0</v>
      </c>
      <c r="AD1079" s="84">
        <f t="shared" si="405"/>
        <v>0</v>
      </c>
      <c r="AE1079" s="84">
        <f t="shared" si="405"/>
        <v>0</v>
      </c>
      <c r="AF1079" s="84">
        <f t="shared" si="405"/>
        <v>0</v>
      </c>
      <c r="AG1079" s="84">
        <f t="shared" si="405"/>
        <v>0</v>
      </c>
      <c r="AH1079" s="84">
        <f t="shared" si="405"/>
        <v>0</v>
      </c>
      <c r="AI1079" s="84">
        <f t="shared" si="405"/>
        <v>0</v>
      </c>
    </row>
    <row r="1080" spans="1:35" s="84" customFormat="1" x14ac:dyDescent="0.35">
      <c r="A1080" s="4"/>
      <c r="B1080" s="4"/>
      <c r="C1080" s="80"/>
      <c r="D1080" s="81"/>
      <c r="E1080" s="84" t="s">
        <v>538</v>
      </c>
      <c r="F1080" s="84" t="s">
        <v>43</v>
      </c>
      <c r="G1080" s="147"/>
      <c r="H1080" s="147"/>
      <c r="I1080" s="147">
        <f>SUM(K1080:AI1080)</f>
        <v>25</v>
      </c>
      <c r="J1080" s="178"/>
      <c r="K1080" s="147">
        <f>IF(K1079=1,0,1)</f>
        <v>1</v>
      </c>
      <c r="L1080" s="147">
        <f t="shared" ref="L1080:AI1080" si="406">IF(L1079=1,0,1)</f>
        <v>1</v>
      </c>
      <c r="M1080" s="147">
        <f t="shared" si="406"/>
        <v>1</v>
      </c>
      <c r="N1080" s="147">
        <f t="shared" si="406"/>
        <v>1</v>
      </c>
      <c r="O1080" s="147">
        <f t="shared" si="406"/>
        <v>1</v>
      </c>
      <c r="P1080" s="147">
        <f t="shared" si="406"/>
        <v>1</v>
      </c>
      <c r="Q1080" s="147">
        <f t="shared" si="406"/>
        <v>1</v>
      </c>
      <c r="R1080" s="147">
        <f t="shared" si="406"/>
        <v>1</v>
      </c>
      <c r="S1080" s="147">
        <f t="shared" si="406"/>
        <v>1</v>
      </c>
      <c r="T1080" s="147">
        <f t="shared" si="406"/>
        <v>1</v>
      </c>
      <c r="U1080" s="147">
        <f t="shared" si="406"/>
        <v>1</v>
      </c>
      <c r="V1080" s="147">
        <f t="shared" si="406"/>
        <v>1</v>
      </c>
      <c r="W1080" s="147">
        <f t="shared" si="406"/>
        <v>1</v>
      </c>
      <c r="X1080" s="147">
        <f t="shared" si="406"/>
        <v>1</v>
      </c>
      <c r="Y1080" s="147">
        <f t="shared" si="406"/>
        <v>1</v>
      </c>
      <c r="Z1080" s="147">
        <f t="shared" si="406"/>
        <v>1</v>
      </c>
      <c r="AA1080" s="147">
        <f t="shared" si="406"/>
        <v>1</v>
      </c>
      <c r="AB1080" s="147">
        <f t="shared" si="406"/>
        <v>1</v>
      </c>
      <c r="AC1080" s="147">
        <f t="shared" si="406"/>
        <v>1</v>
      </c>
      <c r="AD1080" s="147">
        <f t="shared" si="406"/>
        <v>1</v>
      </c>
      <c r="AE1080" s="147">
        <f t="shared" si="406"/>
        <v>1</v>
      </c>
      <c r="AF1080" s="147">
        <f t="shared" si="406"/>
        <v>1</v>
      </c>
      <c r="AG1080" s="147">
        <f t="shared" si="406"/>
        <v>1</v>
      </c>
      <c r="AH1080" s="147">
        <f t="shared" si="406"/>
        <v>1</v>
      </c>
      <c r="AI1080" s="147">
        <f t="shared" si="406"/>
        <v>1</v>
      </c>
    </row>
    <row r="1081" spans="1:35" s="84" customFormat="1" x14ac:dyDescent="0.35">
      <c r="A1081" s="4"/>
      <c r="B1081" s="4"/>
      <c r="C1081" s="80"/>
      <c r="D1081" s="81"/>
      <c r="G1081" s="147"/>
      <c r="H1081" s="147"/>
      <c r="I1081" s="147"/>
      <c r="J1081" s="178"/>
      <c r="K1081" s="147"/>
      <c r="L1081" s="147"/>
      <c r="M1081" s="147"/>
      <c r="N1081" s="147"/>
      <c r="O1081" s="147"/>
      <c r="P1081" s="147"/>
      <c r="Q1081" s="147"/>
      <c r="R1081" s="147"/>
      <c r="S1081" s="147"/>
      <c r="T1081" s="147"/>
      <c r="U1081" s="147"/>
      <c r="V1081" s="147"/>
      <c r="W1081" s="147"/>
      <c r="X1081" s="147"/>
      <c r="Y1081" s="147"/>
      <c r="Z1081" s="147"/>
      <c r="AA1081" s="147"/>
      <c r="AB1081" s="147"/>
      <c r="AC1081" s="147"/>
      <c r="AD1081" s="147"/>
      <c r="AE1081" s="147"/>
      <c r="AF1081" s="147"/>
      <c r="AG1081" s="147"/>
      <c r="AH1081" s="147"/>
      <c r="AI1081" s="147"/>
    </row>
    <row r="1082" spans="1:35" s="84" customFormat="1" x14ac:dyDescent="0.35">
      <c r="A1082" s="4"/>
      <c r="B1082" s="4"/>
      <c r="C1082" s="80"/>
      <c r="D1082" s="81" t="s">
        <v>752</v>
      </c>
      <c r="G1082" s="147"/>
      <c r="H1082" s="147"/>
      <c r="I1082" s="178"/>
      <c r="J1082" s="178"/>
      <c r="K1082" s="178"/>
      <c r="L1082" s="178"/>
      <c r="M1082" s="178"/>
      <c r="N1082" s="178"/>
      <c r="O1082" s="178"/>
      <c r="P1082" s="178"/>
      <c r="Q1082" s="178"/>
      <c r="R1082" s="178"/>
      <c r="S1082" s="178"/>
      <c r="T1082" s="178"/>
      <c r="U1082" s="178"/>
      <c r="V1082" s="178"/>
      <c r="W1082" s="178"/>
      <c r="X1082" s="178"/>
      <c r="Y1082" s="178"/>
      <c r="Z1082" s="178"/>
      <c r="AA1082" s="178"/>
      <c r="AB1082" s="178"/>
      <c r="AC1082" s="178"/>
      <c r="AD1082" s="178"/>
      <c r="AE1082" s="178"/>
      <c r="AF1082" s="178"/>
      <c r="AG1082" s="178"/>
      <c r="AH1082" s="178"/>
      <c r="AI1082" s="178"/>
    </row>
    <row r="1083" spans="1:35" s="167" customFormat="1" x14ac:dyDescent="0.35">
      <c r="A1083" s="21"/>
      <c r="B1083" s="21"/>
      <c r="C1083" s="165"/>
      <c r="D1083" s="166"/>
      <c r="E1083" s="167" t="str">
        <f>E$751</f>
        <v>Mining company interest payment in nominal terms (incentive)</v>
      </c>
      <c r="F1083" s="167" t="str">
        <f>F$751</f>
        <v>M$, nominal</v>
      </c>
      <c r="G1083" s="168"/>
      <c r="H1083" s="168"/>
      <c r="I1083" s="199">
        <f>I$751</f>
        <v>45.450655379459754</v>
      </c>
      <c r="J1083" s="199"/>
      <c r="K1083" s="199">
        <f t="shared" ref="K1083:AI1083" si="407">K$751</f>
        <v>7.1549999999999994</v>
      </c>
      <c r="L1083" s="199">
        <f t="shared" si="407"/>
        <v>7.2980999999999998</v>
      </c>
      <c r="M1083" s="199">
        <f t="shared" si="407"/>
        <v>7.4440619999999988</v>
      </c>
      <c r="N1083" s="199">
        <f t="shared" si="407"/>
        <v>6.5082370628571429</v>
      </c>
      <c r="O1083" s="199">
        <f t="shared" si="407"/>
        <v>5.5320015034285719</v>
      </c>
      <c r="P1083" s="199">
        <f t="shared" si="407"/>
        <v>4.5141132267977158</v>
      </c>
      <c r="Q1083" s="199">
        <f t="shared" si="407"/>
        <v>3.4532966185002536</v>
      </c>
      <c r="R1083" s="199">
        <f t="shared" si="407"/>
        <v>2.3482417005801723</v>
      </c>
      <c r="S1083" s="199">
        <f t="shared" si="407"/>
        <v>1.197603267295889</v>
      </c>
      <c r="T1083" s="199">
        <f t="shared" si="407"/>
        <v>2.0379944236691086E-15</v>
      </c>
      <c r="U1083" s="199">
        <f t="shared" si="407"/>
        <v>2.0787543121424911E-15</v>
      </c>
      <c r="V1083" s="199">
        <f t="shared" si="407"/>
        <v>2.1203293983853406E-15</v>
      </c>
      <c r="W1083" s="199">
        <f t="shared" si="407"/>
        <v>2.1627359863530476E-15</v>
      </c>
      <c r="X1083" s="199">
        <f t="shared" si="407"/>
        <v>2.2059907060801084E-15</v>
      </c>
      <c r="Y1083" s="199">
        <f t="shared" si="407"/>
        <v>2.2501105202017106E-15</v>
      </c>
      <c r="Z1083" s="199">
        <f t="shared" si="407"/>
        <v>2.2951127306057444E-15</v>
      </c>
      <c r="AA1083" s="199">
        <f t="shared" si="407"/>
        <v>2.3410149852178598E-15</v>
      </c>
      <c r="AB1083" s="199">
        <f t="shared" si="407"/>
        <v>2.387835284922217E-15</v>
      </c>
      <c r="AC1083" s="199">
        <f t="shared" si="407"/>
        <v>2.435591990620661E-15</v>
      </c>
      <c r="AD1083" s="199">
        <f t="shared" si="407"/>
        <v>2.4843038304330742E-15</v>
      </c>
      <c r="AE1083" s="199">
        <f t="shared" si="407"/>
        <v>2.5339899070417361E-15</v>
      </c>
      <c r="AF1083" s="199">
        <f t="shared" si="407"/>
        <v>2.5846697051825707E-15</v>
      </c>
      <c r="AG1083" s="199">
        <f t="shared" si="407"/>
        <v>2.636363099286222E-15</v>
      </c>
      <c r="AH1083" s="199">
        <f t="shared" si="407"/>
        <v>2.6890903612719459E-15</v>
      </c>
      <c r="AI1083" s="199">
        <f t="shared" si="407"/>
        <v>2.7428721684973852E-15</v>
      </c>
    </row>
    <row r="1084" spans="1:35" s="154" customFormat="1" x14ac:dyDescent="0.35">
      <c r="A1084" s="15"/>
      <c r="B1084" s="15"/>
      <c r="C1084" s="152"/>
      <c r="D1084" s="153"/>
      <c r="E1084" s="169" t="str">
        <f>Inputs!E$250</f>
        <v>WHT on interest incentive rate (incentive)</v>
      </c>
      <c r="F1084" s="169" t="str">
        <f>Inputs!F$250</f>
        <v>%</v>
      </c>
      <c r="G1084" s="169">
        <f>Inputs!G$250</f>
        <v>0</v>
      </c>
      <c r="H1084" s="155"/>
      <c r="I1084" s="180"/>
      <c r="J1084" s="180"/>
      <c r="K1084" s="180"/>
      <c r="L1084" s="180"/>
      <c r="M1084" s="180"/>
      <c r="N1084" s="180"/>
      <c r="O1084" s="180"/>
      <c r="P1084" s="180"/>
      <c r="Q1084" s="180"/>
      <c r="R1084" s="180"/>
      <c r="S1084" s="180"/>
      <c r="T1084" s="180"/>
      <c r="U1084" s="180"/>
      <c r="V1084" s="180"/>
      <c r="W1084" s="180"/>
      <c r="X1084" s="180"/>
      <c r="Y1084" s="180"/>
      <c r="Z1084" s="180"/>
      <c r="AA1084" s="180"/>
      <c r="AB1084" s="180"/>
      <c r="AC1084" s="180"/>
      <c r="AD1084" s="180"/>
      <c r="AE1084" s="180"/>
      <c r="AF1084" s="180"/>
      <c r="AG1084" s="180"/>
      <c r="AH1084" s="180"/>
      <c r="AI1084" s="180"/>
    </row>
    <row r="1085" spans="1:35" s="84" customFormat="1" x14ac:dyDescent="0.35">
      <c r="A1085" s="4"/>
      <c r="B1085" s="4"/>
      <c r="C1085" s="80"/>
      <c r="D1085" s="81"/>
      <c r="E1085" s="84" t="str">
        <f>E$1076</f>
        <v>WHT on interest incentive rate flag (incentive)</v>
      </c>
      <c r="F1085" s="84" t="str">
        <f>F$1076</f>
        <v>flag</v>
      </c>
      <c r="G1085" s="147"/>
      <c r="H1085" s="147"/>
      <c r="I1085" s="84">
        <f>I$1076</f>
        <v>0</v>
      </c>
      <c r="J1085" s="178"/>
      <c r="K1085" s="84">
        <f t="shared" ref="K1085:AI1085" si="408">K$1076</f>
        <v>0</v>
      </c>
      <c r="L1085" s="84">
        <f t="shared" si="408"/>
        <v>0</v>
      </c>
      <c r="M1085" s="84">
        <f t="shared" si="408"/>
        <v>0</v>
      </c>
      <c r="N1085" s="84">
        <f t="shared" si="408"/>
        <v>0</v>
      </c>
      <c r="O1085" s="84">
        <f t="shared" si="408"/>
        <v>0</v>
      </c>
      <c r="P1085" s="84">
        <f t="shared" si="408"/>
        <v>0</v>
      </c>
      <c r="Q1085" s="84">
        <f t="shared" si="408"/>
        <v>0</v>
      </c>
      <c r="R1085" s="84">
        <f t="shared" si="408"/>
        <v>0</v>
      </c>
      <c r="S1085" s="84">
        <f t="shared" si="408"/>
        <v>0</v>
      </c>
      <c r="T1085" s="84">
        <f t="shared" si="408"/>
        <v>0</v>
      </c>
      <c r="U1085" s="84">
        <f t="shared" si="408"/>
        <v>0</v>
      </c>
      <c r="V1085" s="84">
        <f t="shared" si="408"/>
        <v>0</v>
      </c>
      <c r="W1085" s="84">
        <f t="shared" si="408"/>
        <v>0</v>
      </c>
      <c r="X1085" s="84">
        <f t="shared" si="408"/>
        <v>0</v>
      </c>
      <c r="Y1085" s="84">
        <f t="shared" si="408"/>
        <v>0</v>
      </c>
      <c r="Z1085" s="84">
        <f t="shared" si="408"/>
        <v>0</v>
      </c>
      <c r="AA1085" s="84">
        <f t="shared" si="408"/>
        <v>0</v>
      </c>
      <c r="AB1085" s="84">
        <f t="shared" si="408"/>
        <v>0</v>
      </c>
      <c r="AC1085" s="84">
        <f t="shared" si="408"/>
        <v>0</v>
      </c>
      <c r="AD1085" s="84">
        <f t="shared" si="408"/>
        <v>0</v>
      </c>
      <c r="AE1085" s="84">
        <f t="shared" si="408"/>
        <v>0</v>
      </c>
      <c r="AF1085" s="84">
        <f t="shared" si="408"/>
        <v>0</v>
      </c>
      <c r="AG1085" s="84">
        <f t="shared" si="408"/>
        <v>0</v>
      </c>
      <c r="AH1085" s="84">
        <f t="shared" si="408"/>
        <v>0</v>
      </c>
      <c r="AI1085" s="84">
        <f t="shared" si="408"/>
        <v>0</v>
      </c>
    </row>
    <row r="1086" spans="1:35" s="154" customFormat="1" x14ac:dyDescent="0.35">
      <c r="A1086" s="15"/>
      <c r="B1086" s="15"/>
      <c r="C1086" s="152"/>
      <c r="D1086" s="153"/>
      <c r="E1086" s="169" t="str">
        <f>Inputs!E$249</f>
        <v>WHT on interest standard rate (incentive)</v>
      </c>
      <c r="F1086" s="169" t="str">
        <f>Inputs!F$249</f>
        <v>%</v>
      </c>
      <c r="G1086" s="169">
        <f>Inputs!G$249</f>
        <v>0.15</v>
      </c>
      <c r="H1086" s="155"/>
      <c r="I1086" s="180"/>
      <c r="J1086" s="180"/>
      <c r="K1086" s="180"/>
      <c r="L1086" s="180"/>
      <c r="M1086" s="180"/>
      <c r="N1086" s="180"/>
      <c r="O1086" s="180"/>
      <c r="P1086" s="180"/>
      <c r="Q1086" s="180"/>
      <c r="R1086" s="180"/>
      <c r="S1086" s="180"/>
      <c r="T1086" s="180"/>
      <c r="U1086" s="180"/>
      <c r="V1086" s="180"/>
      <c r="W1086" s="180"/>
      <c r="X1086" s="180"/>
      <c r="Y1086" s="180"/>
      <c r="Z1086" s="180"/>
      <c r="AA1086" s="180"/>
      <c r="AB1086" s="180"/>
      <c r="AC1086" s="180"/>
      <c r="AD1086" s="180"/>
      <c r="AE1086" s="180"/>
      <c r="AF1086" s="180"/>
      <c r="AG1086" s="180"/>
      <c r="AH1086" s="180"/>
      <c r="AI1086" s="180"/>
    </row>
    <row r="1087" spans="1:35" x14ac:dyDescent="0.35">
      <c r="E1087" s="46" t="str">
        <f>E$1080</f>
        <v>WHT on interest standard rate flag (incentive)</v>
      </c>
      <c r="F1087" s="46" t="str">
        <f>F$1080</f>
        <v>flag</v>
      </c>
      <c r="I1087" s="46">
        <f>I$1080</f>
        <v>25</v>
      </c>
      <c r="K1087" s="46">
        <f t="shared" ref="K1087:AI1087" si="409">K$1080</f>
        <v>1</v>
      </c>
      <c r="L1087" s="46">
        <f t="shared" si="409"/>
        <v>1</v>
      </c>
      <c r="M1087" s="46">
        <f t="shared" si="409"/>
        <v>1</v>
      </c>
      <c r="N1087" s="46">
        <f t="shared" si="409"/>
        <v>1</v>
      </c>
      <c r="O1087" s="46">
        <f t="shared" si="409"/>
        <v>1</v>
      </c>
      <c r="P1087" s="46">
        <f t="shared" si="409"/>
        <v>1</v>
      </c>
      <c r="Q1087" s="46">
        <f t="shared" si="409"/>
        <v>1</v>
      </c>
      <c r="R1087" s="46">
        <f t="shared" si="409"/>
        <v>1</v>
      </c>
      <c r="S1087" s="46">
        <f t="shared" si="409"/>
        <v>1</v>
      </c>
      <c r="T1087" s="46">
        <f t="shared" si="409"/>
        <v>1</v>
      </c>
      <c r="U1087" s="46">
        <f t="shared" si="409"/>
        <v>1</v>
      </c>
      <c r="V1087" s="46">
        <f t="shared" si="409"/>
        <v>1</v>
      </c>
      <c r="W1087" s="46">
        <f t="shared" si="409"/>
        <v>1</v>
      </c>
      <c r="X1087" s="46">
        <f t="shared" si="409"/>
        <v>1</v>
      </c>
      <c r="Y1087" s="46">
        <f t="shared" si="409"/>
        <v>1</v>
      </c>
      <c r="Z1087" s="46">
        <f t="shared" si="409"/>
        <v>1</v>
      </c>
      <c r="AA1087" s="46">
        <f t="shared" si="409"/>
        <v>1</v>
      </c>
      <c r="AB1087" s="46">
        <f t="shared" si="409"/>
        <v>1</v>
      </c>
      <c r="AC1087" s="46">
        <f t="shared" si="409"/>
        <v>1</v>
      </c>
      <c r="AD1087" s="46">
        <f t="shared" si="409"/>
        <v>1</v>
      </c>
      <c r="AE1087" s="46">
        <f t="shared" si="409"/>
        <v>1</v>
      </c>
      <c r="AF1087" s="46">
        <f t="shared" si="409"/>
        <v>1</v>
      </c>
      <c r="AG1087" s="46">
        <f t="shared" si="409"/>
        <v>1</v>
      </c>
      <c r="AH1087" s="46">
        <f t="shared" si="409"/>
        <v>1</v>
      </c>
      <c r="AI1087" s="46">
        <f t="shared" si="409"/>
        <v>1</v>
      </c>
    </row>
    <row r="1088" spans="1:35" x14ac:dyDescent="0.35">
      <c r="E1088" s="46" t="s">
        <v>907</v>
      </c>
      <c r="F1088" s="46" t="s">
        <v>641</v>
      </c>
      <c r="I1088" s="199">
        <f>SUM(K1088:AI1088)</f>
        <v>6.8175983069189625</v>
      </c>
      <c r="J1088" s="199"/>
      <c r="K1088" s="199">
        <f>(K1083*$G1084*K1085)+(K1083*$G1086*K1087)</f>
        <v>1.0732499999999998</v>
      </c>
      <c r="L1088" s="199">
        <f t="shared" ref="L1088:AI1088" si="410">(L1083*$G1084*L1085)+(L1083*$G1086*L1087)</f>
        <v>1.0947149999999999</v>
      </c>
      <c r="M1088" s="199">
        <f t="shared" si="410"/>
        <v>1.1166092999999997</v>
      </c>
      <c r="N1088" s="199">
        <f t="shared" si="410"/>
        <v>0.97623555942857143</v>
      </c>
      <c r="O1088" s="199">
        <f t="shared" si="410"/>
        <v>0.82980022551428578</v>
      </c>
      <c r="P1088" s="199">
        <f t="shared" si="410"/>
        <v>0.67711698401965736</v>
      </c>
      <c r="Q1088" s="199">
        <f t="shared" si="410"/>
        <v>0.51799449277503806</v>
      </c>
      <c r="R1088" s="199">
        <f t="shared" si="410"/>
        <v>0.35223625508702583</v>
      </c>
      <c r="S1088" s="199">
        <f t="shared" si="410"/>
        <v>0.17964049009438335</v>
      </c>
      <c r="T1088" s="199">
        <f t="shared" si="410"/>
        <v>3.0569916355036629E-16</v>
      </c>
      <c r="U1088" s="199">
        <f t="shared" si="410"/>
        <v>3.1181314682137364E-16</v>
      </c>
      <c r="V1088" s="199">
        <f t="shared" si="410"/>
        <v>3.1804940975780108E-16</v>
      </c>
      <c r="W1088" s="199">
        <f t="shared" si="410"/>
        <v>3.2441039795295714E-16</v>
      </c>
      <c r="X1088" s="199">
        <f t="shared" si="410"/>
        <v>3.3089860591201626E-16</v>
      </c>
      <c r="Y1088" s="199">
        <f t="shared" si="410"/>
        <v>3.3751657803025661E-16</v>
      </c>
      <c r="Z1088" s="199">
        <f t="shared" si="410"/>
        <v>3.4426690959086167E-16</v>
      </c>
      <c r="AA1088" s="199">
        <f t="shared" si="410"/>
        <v>3.5115224778267897E-16</v>
      </c>
      <c r="AB1088" s="199">
        <f t="shared" si="410"/>
        <v>3.5817529273833252E-16</v>
      </c>
      <c r="AC1088" s="199">
        <f t="shared" si="410"/>
        <v>3.6533879859309912E-16</v>
      </c>
      <c r="AD1088" s="199">
        <f t="shared" si="410"/>
        <v>3.7264557456496112E-16</v>
      </c>
      <c r="AE1088" s="199">
        <f t="shared" si="410"/>
        <v>3.8009848605626043E-16</v>
      </c>
      <c r="AF1088" s="199">
        <f t="shared" si="410"/>
        <v>3.8770045577738558E-16</v>
      </c>
      <c r="AG1088" s="199">
        <f t="shared" si="410"/>
        <v>3.9545446489293331E-16</v>
      </c>
      <c r="AH1088" s="199">
        <f t="shared" si="410"/>
        <v>4.0336355419079187E-16</v>
      </c>
      <c r="AI1088" s="199">
        <f t="shared" si="410"/>
        <v>4.1143082527460777E-16</v>
      </c>
    </row>
    <row r="1089" spans="1:35" x14ac:dyDescent="0.35">
      <c r="I1089" s="46"/>
      <c r="K1089" s="46"/>
      <c r="L1089" s="46"/>
      <c r="M1089" s="46"/>
      <c r="N1089" s="46"/>
      <c r="O1089" s="46"/>
      <c r="P1089" s="46"/>
      <c r="Q1089" s="46"/>
      <c r="R1089" s="46"/>
      <c r="S1089" s="46"/>
      <c r="T1089" s="46"/>
      <c r="U1089" s="46"/>
      <c r="V1089" s="46"/>
      <c r="W1089" s="46"/>
      <c r="X1089" s="46"/>
      <c r="Y1089" s="46"/>
      <c r="Z1089" s="46"/>
      <c r="AA1089" s="46"/>
      <c r="AB1089" s="46"/>
      <c r="AC1089" s="46"/>
      <c r="AD1089" s="46"/>
      <c r="AE1089" s="46"/>
      <c r="AF1089" s="46"/>
    </row>
    <row r="1090" spans="1:35" x14ac:dyDescent="0.35">
      <c r="D1090" s="87" t="s">
        <v>48</v>
      </c>
      <c r="I1090" s="46"/>
      <c r="K1090" s="46"/>
      <c r="L1090" s="46"/>
      <c r="M1090" s="46"/>
      <c r="N1090" s="46"/>
      <c r="O1090" s="46"/>
      <c r="P1090" s="46"/>
      <c r="Q1090" s="46"/>
      <c r="R1090" s="46"/>
      <c r="S1090" s="46"/>
      <c r="T1090" s="46"/>
      <c r="U1090" s="46"/>
      <c r="V1090" s="46"/>
      <c r="W1090" s="46"/>
      <c r="X1090" s="46"/>
      <c r="Y1090" s="46"/>
      <c r="Z1090" s="46"/>
      <c r="AA1090" s="46"/>
      <c r="AB1090" s="46"/>
      <c r="AC1090" s="46"/>
      <c r="AD1090" s="46"/>
      <c r="AE1090" s="46"/>
      <c r="AF1090" s="46"/>
    </row>
    <row r="1091" spans="1:35" x14ac:dyDescent="0.35">
      <c r="E1091" s="46" t="str">
        <f>E$1088</f>
        <v>WHT on interest in nominal terms (incentive)</v>
      </c>
      <c r="F1091" s="46" t="str">
        <f>F$1088</f>
        <v>M$, nominal</v>
      </c>
      <c r="I1091" s="199">
        <f>I$1088</f>
        <v>6.8175983069189625</v>
      </c>
      <c r="J1091" s="199"/>
      <c r="K1091" s="199">
        <f t="shared" ref="K1091:AI1091" si="411">K$1088</f>
        <v>1.0732499999999998</v>
      </c>
      <c r="L1091" s="199">
        <f t="shared" si="411"/>
        <v>1.0947149999999999</v>
      </c>
      <c r="M1091" s="199">
        <f t="shared" si="411"/>
        <v>1.1166092999999997</v>
      </c>
      <c r="N1091" s="199">
        <f t="shared" si="411"/>
        <v>0.97623555942857143</v>
      </c>
      <c r="O1091" s="199">
        <f t="shared" si="411"/>
        <v>0.82980022551428578</v>
      </c>
      <c r="P1091" s="199">
        <f t="shared" si="411"/>
        <v>0.67711698401965736</v>
      </c>
      <c r="Q1091" s="199">
        <f t="shared" si="411"/>
        <v>0.51799449277503806</v>
      </c>
      <c r="R1091" s="199">
        <f t="shared" si="411"/>
        <v>0.35223625508702583</v>
      </c>
      <c r="S1091" s="199">
        <f t="shared" si="411"/>
        <v>0.17964049009438335</v>
      </c>
      <c r="T1091" s="199">
        <f t="shared" si="411"/>
        <v>3.0569916355036629E-16</v>
      </c>
      <c r="U1091" s="199">
        <f t="shared" si="411"/>
        <v>3.1181314682137364E-16</v>
      </c>
      <c r="V1091" s="199">
        <f t="shared" si="411"/>
        <v>3.1804940975780108E-16</v>
      </c>
      <c r="W1091" s="199">
        <f t="shared" si="411"/>
        <v>3.2441039795295714E-16</v>
      </c>
      <c r="X1091" s="199">
        <f t="shared" si="411"/>
        <v>3.3089860591201626E-16</v>
      </c>
      <c r="Y1091" s="199">
        <f t="shared" si="411"/>
        <v>3.3751657803025661E-16</v>
      </c>
      <c r="Z1091" s="199">
        <f t="shared" si="411"/>
        <v>3.4426690959086167E-16</v>
      </c>
      <c r="AA1091" s="199">
        <f t="shared" si="411"/>
        <v>3.5115224778267897E-16</v>
      </c>
      <c r="AB1091" s="199">
        <f t="shared" si="411"/>
        <v>3.5817529273833252E-16</v>
      </c>
      <c r="AC1091" s="199">
        <f t="shared" si="411"/>
        <v>3.6533879859309912E-16</v>
      </c>
      <c r="AD1091" s="199">
        <f t="shared" si="411"/>
        <v>3.7264557456496112E-16</v>
      </c>
      <c r="AE1091" s="199">
        <f t="shared" si="411"/>
        <v>3.8009848605626043E-16</v>
      </c>
      <c r="AF1091" s="199">
        <f t="shared" si="411"/>
        <v>3.8770045577738558E-16</v>
      </c>
      <c r="AG1091" s="199">
        <f t="shared" si="411"/>
        <v>3.9545446489293331E-16</v>
      </c>
      <c r="AH1091" s="199">
        <f t="shared" si="411"/>
        <v>4.0336355419079187E-16</v>
      </c>
      <c r="AI1091" s="199">
        <f t="shared" si="411"/>
        <v>4.1143082527460777E-16</v>
      </c>
    </row>
    <row r="1092" spans="1:35" s="154" customFormat="1" x14ac:dyDescent="0.35">
      <c r="A1092" s="15"/>
      <c r="B1092" s="15"/>
      <c r="C1092" s="152"/>
      <c r="D1092" s="153"/>
      <c r="E1092" s="154" t="str">
        <f>'T&amp;E'!E$32</f>
        <v>Inflation factor</v>
      </c>
      <c r="F1092" s="154" t="str">
        <f>'T&amp;E'!F$32</f>
        <v>index</v>
      </c>
      <c r="G1092" s="155"/>
      <c r="H1092" s="155"/>
      <c r="I1092" s="180"/>
      <c r="J1092" s="180"/>
      <c r="K1092" s="203">
        <f>'T&amp;E'!K$32</f>
        <v>1</v>
      </c>
      <c r="L1092" s="203">
        <f>'T&amp;E'!L$32</f>
        <v>1.02</v>
      </c>
      <c r="M1092" s="203">
        <f>'T&amp;E'!M$32</f>
        <v>1.0404</v>
      </c>
      <c r="N1092" s="203">
        <f>'T&amp;E'!N$32</f>
        <v>1.0612079999999999</v>
      </c>
      <c r="O1092" s="203">
        <f>'T&amp;E'!O$32</f>
        <v>1.08243216</v>
      </c>
      <c r="P1092" s="203">
        <f>'T&amp;E'!P$32</f>
        <v>1.1040808032</v>
      </c>
      <c r="Q1092" s="203">
        <f>'T&amp;E'!Q$32</f>
        <v>1.1261624192640001</v>
      </c>
      <c r="R1092" s="203">
        <f>'T&amp;E'!R$32</f>
        <v>1.1486856676492798</v>
      </c>
      <c r="S1092" s="203">
        <f>'T&amp;E'!S$32</f>
        <v>1.1716593810022655</v>
      </c>
      <c r="T1092" s="203">
        <f>'T&amp;E'!T$32</f>
        <v>1.1950925686223108</v>
      </c>
      <c r="U1092" s="203">
        <f>'T&amp;E'!U$32</f>
        <v>1.2189944199947571</v>
      </c>
      <c r="V1092" s="203">
        <f>'T&amp;E'!V$32</f>
        <v>1.243374308394652</v>
      </c>
      <c r="W1092" s="203">
        <f>'T&amp;E'!W$32</f>
        <v>1.2682417945625453</v>
      </c>
      <c r="X1092" s="203">
        <f>'T&amp;E'!X$32</f>
        <v>1.2936066304537961</v>
      </c>
      <c r="Y1092" s="203">
        <f>'T&amp;E'!Y$32</f>
        <v>1.3194787630628722</v>
      </c>
      <c r="Z1092" s="203">
        <f>'T&amp;E'!Z$32</f>
        <v>1.3458683383241292</v>
      </c>
      <c r="AA1092" s="203">
        <f>'T&amp;E'!AA$32</f>
        <v>1.372785705090612</v>
      </c>
      <c r="AB1092" s="203">
        <f>'T&amp;E'!AB$32</f>
        <v>1.4002414191924244</v>
      </c>
      <c r="AC1092" s="203">
        <f>'T&amp;E'!AC$32</f>
        <v>1.4282462475762727</v>
      </c>
      <c r="AD1092" s="203">
        <f>'T&amp;E'!AD$32</f>
        <v>1.4568111725277981</v>
      </c>
      <c r="AE1092" s="203">
        <f>'T&amp;E'!AE$32</f>
        <v>1.4859473959783542</v>
      </c>
      <c r="AF1092" s="203">
        <f>'T&amp;E'!AF$32</f>
        <v>1.5156663438979212</v>
      </c>
      <c r="AG1092" s="203">
        <f>'T&amp;E'!AG$32</f>
        <v>1.5459796707758797</v>
      </c>
      <c r="AH1092" s="203">
        <f>'T&amp;E'!AH$32</f>
        <v>1.576899264191397</v>
      </c>
      <c r="AI1092" s="203">
        <f>'T&amp;E'!AI$32</f>
        <v>1.608437249475225</v>
      </c>
    </row>
    <row r="1093" spans="1:35" s="162" customFormat="1" x14ac:dyDescent="0.35">
      <c r="A1093" s="35"/>
      <c r="B1093" s="35"/>
      <c r="C1093" s="160"/>
      <c r="D1093" s="161"/>
      <c r="E1093" s="162" t="s">
        <v>308</v>
      </c>
      <c r="F1093" s="162" t="s">
        <v>88</v>
      </c>
      <c r="G1093" s="163"/>
      <c r="H1093" s="163"/>
      <c r="I1093" s="433">
        <f>SUM(K1093:AI1093)</f>
        <v>6.4395000000000007</v>
      </c>
      <c r="J1093" s="433"/>
      <c r="K1093" s="433">
        <f>K1091/K1092</f>
        <v>1.0732499999999998</v>
      </c>
      <c r="L1093" s="433">
        <f t="shared" ref="L1093:AI1093" si="412">L1091/L1092</f>
        <v>1.0732499999999998</v>
      </c>
      <c r="M1093" s="433">
        <f t="shared" si="412"/>
        <v>1.0732499999999998</v>
      </c>
      <c r="N1093" s="433">
        <f t="shared" si="412"/>
        <v>0.91992857142857154</v>
      </c>
      <c r="O1093" s="433">
        <f t="shared" si="412"/>
        <v>0.76660714285714293</v>
      </c>
      <c r="P1093" s="433">
        <f t="shared" si="412"/>
        <v>0.61328571428571443</v>
      </c>
      <c r="Q1093" s="433">
        <f t="shared" si="412"/>
        <v>0.45996428571428599</v>
      </c>
      <c r="R1093" s="433">
        <f t="shared" si="412"/>
        <v>0.30664285714285733</v>
      </c>
      <c r="S1093" s="433">
        <f t="shared" si="412"/>
        <v>0.1533214285714288</v>
      </c>
      <c r="T1093" s="433">
        <f t="shared" si="412"/>
        <v>2.5579538487363605E-16</v>
      </c>
      <c r="U1093" s="433">
        <f t="shared" si="412"/>
        <v>2.5579538487363605E-16</v>
      </c>
      <c r="V1093" s="433">
        <f t="shared" si="412"/>
        <v>2.557953848736361E-16</v>
      </c>
      <c r="W1093" s="433">
        <f t="shared" si="412"/>
        <v>2.5579538487363605E-16</v>
      </c>
      <c r="X1093" s="433">
        <f t="shared" si="412"/>
        <v>2.5579538487363605E-16</v>
      </c>
      <c r="Y1093" s="433">
        <f t="shared" si="412"/>
        <v>2.5579538487363605E-16</v>
      </c>
      <c r="Z1093" s="433">
        <f t="shared" si="412"/>
        <v>2.5579538487363605E-16</v>
      </c>
      <c r="AA1093" s="433">
        <f t="shared" si="412"/>
        <v>2.557953848736361E-16</v>
      </c>
      <c r="AB1093" s="433">
        <f t="shared" si="412"/>
        <v>2.5579538487363605E-16</v>
      </c>
      <c r="AC1093" s="433">
        <f t="shared" si="412"/>
        <v>2.5579538487363605E-16</v>
      </c>
      <c r="AD1093" s="433">
        <f t="shared" si="412"/>
        <v>2.5579538487363605E-16</v>
      </c>
      <c r="AE1093" s="433">
        <f t="shared" si="412"/>
        <v>2.557953848736361E-16</v>
      </c>
      <c r="AF1093" s="433">
        <f t="shared" si="412"/>
        <v>2.5579538487363605E-16</v>
      </c>
      <c r="AG1093" s="433">
        <f t="shared" si="412"/>
        <v>2.5579538487363605E-16</v>
      </c>
      <c r="AH1093" s="433">
        <f t="shared" si="412"/>
        <v>2.5579538487363605E-16</v>
      </c>
      <c r="AI1093" s="433">
        <f t="shared" si="412"/>
        <v>2.5579538487363605E-16</v>
      </c>
    </row>
    <row r="1094" spans="1:35" s="167" customFormat="1" x14ac:dyDescent="0.35">
      <c r="A1094" s="21"/>
      <c r="B1094" s="21"/>
      <c r="C1094" s="165"/>
      <c r="D1094" s="166"/>
      <c r="G1094" s="168"/>
      <c r="H1094" s="168"/>
      <c r="I1094" s="199"/>
      <c r="J1094" s="199"/>
      <c r="K1094" s="178"/>
      <c r="L1094" s="178"/>
      <c r="M1094" s="178"/>
      <c r="N1094" s="178"/>
      <c r="O1094" s="178"/>
      <c r="P1094" s="178"/>
      <c r="Q1094" s="178"/>
      <c r="R1094" s="178"/>
      <c r="S1094" s="178"/>
      <c r="T1094" s="178"/>
      <c r="U1094" s="178"/>
      <c r="V1094" s="178"/>
      <c r="W1094" s="178"/>
      <c r="X1094" s="178"/>
      <c r="Y1094" s="178"/>
      <c r="Z1094" s="178"/>
      <c r="AA1094" s="178"/>
      <c r="AB1094" s="178"/>
      <c r="AC1094" s="178"/>
      <c r="AD1094" s="178"/>
      <c r="AE1094" s="178"/>
      <c r="AF1094" s="178"/>
      <c r="AG1094" s="178"/>
      <c r="AH1094" s="178"/>
      <c r="AI1094" s="178"/>
    </row>
    <row r="1095" spans="1:35" s="167" customFormat="1" x14ac:dyDescent="0.35">
      <c r="A1095" s="21"/>
      <c r="B1095" s="21"/>
      <c r="C1095" s="165"/>
      <c r="D1095" s="166" t="s">
        <v>372</v>
      </c>
      <c r="G1095" s="168"/>
      <c r="H1095" s="168"/>
      <c r="I1095" s="199"/>
      <c r="J1095" s="199"/>
      <c r="K1095" s="178"/>
      <c r="L1095" s="178"/>
      <c r="M1095" s="178"/>
      <c r="N1095" s="178"/>
      <c r="O1095" s="178"/>
      <c r="P1095" s="178"/>
      <c r="Q1095" s="178"/>
      <c r="R1095" s="178"/>
      <c r="S1095" s="178"/>
      <c r="T1095" s="178"/>
      <c r="U1095" s="178"/>
      <c r="V1095" s="178"/>
      <c r="W1095" s="178"/>
      <c r="X1095" s="178"/>
      <c r="Y1095" s="178"/>
      <c r="Z1095" s="178"/>
      <c r="AA1095" s="178"/>
      <c r="AB1095" s="178"/>
      <c r="AC1095" s="178"/>
      <c r="AD1095" s="178"/>
      <c r="AE1095" s="178"/>
      <c r="AF1095" s="178"/>
      <c r="AG1095" s="178"/>
      <c r="AH1095" s="178"/>
      <c r="AI1095" s="178"/>
    </row>
    <row r="1096" spans="1:35" s="167" customFormat="1" x14ac:dyDescent="0.35">
      <c r="A1096" s="21"/>
      <c r="B1096" s="21"/>
      <c r="C1096" s="165"/>
      <c r="D1096" s="166"/>
      <c r="E1096" s="167" t="str">
        <f>E$1093</f>
        <v>WHT on interest (incentive)</v>
      </c>
      <c r="F1096" s="167" t="str">
        <f>F$1093</f>
        <v>M$</v>
      </c>
      <c r="G1096" s="168"/>
      <c r="H1096" s="168"/>
      <c r="I1096" s="199">
        <f>I$1093</f>
        <v>6.4395000000000007</v>
      </c>
      <c r="J1096" s="199"/>
      <c r="K1096" s="199">
        <f t="shared" ref="K1096:AI1096" si="413">K$1093</f>
        <v>1.0732499999999998</v>
      </c>
      <c r="L1096" s="199">
        <f t="shared" si="413"/>
        <v>1.0732499999999998</v>
      </c>
      <c r="M1096" s="199">
        <f t="shared" si="413"/>
        <v>1.0732499999999998</v>
      </c>
      <c r="N1096" s="199">
        <f t="shared" si="413"/>
        <v>0.91992857142857154</v>
      </c>
      <c r="O1096" s="199">
        <f t="shared" si="413"/>
        <v>0.76660714285714293</v>
      </c>
      <c r="P1096" s="199">
        <f t="shared" si="413"/>
        <v>0.61328571428571443</v>
      </c>
      <c r="Q1096" s="199">
        <f t="shared" si="413"/>
        <v>0.45996428571428599</v>
      </c>
      <c r="R1096" s="199">
        <f t="shared" si="413"/>
        <v>0.30664285714285733</v>
      </c>
      <c r="S1096" s="199">
        <f t="shared" si="413"/>
        <v>0.1533214285714288</v>
      </c>
      <c r="T1096" s="199">
        <f t="shared" si="413"/>
        <v>2.5579538487363605E-16</v>
      </c>
      <c r="U1096" s="199">
        <f t="shared" si="413"/>
        <v>2.5579538487363605E-16</v>
      </c>
      <c r="V1096" s="199">
        <f t="shared" si="413"/>
        <v>2.557953848736361E-16</v>
      </c>
      <c r="W1096" s="199">
        <f t="shared" si="413"/>
        <v>2.5579538487363605E-16</v>
      </c>
      <c r="X1096" s="199">
        <f t="shared" si="413"/>
        <v>2.5579538487363605E-16</v>
      </c>
      <c r="Y1096" s="199">
        <f t="shared" si="413"/>
        <v>2.5579538487363605E-16</v>
      </c>
      <c r="Z1096" s="199">
        <f t="shared" si="413"/>
        <v>2.5579538487363605E-16</v>
      </c>
      <c r="AA1096" s="199">
        <f t="shared" si="413"/>
        <v>2.557953848736361E-16</v>
      </c>
      <c r="AB1096" s="199">
        <f t="shared" si="413"/>
        <v>2.5579538487363605E-16</v>
      </c>
      <c r="AC1096" s="199">
        <f t="shared" si="413"/>
        <v>2.5579538487363605E-16</v>
      </c>
      <c r="AD1096" s="199">
        <f t="shared" si="413"/>
        <v>2.5579538487363605E-16</v>
      </c>
      <c r="AE1096" s="199">
        <f t="shared" si="413"/>
        <v>2.557953848736361E-16</v>
      </c>
      <c r="AF1096" s="199">
        <f t="shared" si="413"/>
        <v>2.5579538487363605E-16</v>
      </c>
      <c r="AG1096" s="199">
        <f t="shared" si="413"/>
        <v>2.5579538487363605E-16</v>
      </c>
      <c r="AH1096" s="199">
        <f t="shared" si="413"/>
        <v>2.5579538487363605E-16</v>
      </c>
      <c r="AI1096" s="199">
        <f t="shared" si="413"/>
        <v>2.5579538487363605E-16</v>
      </c>
    </row>
    <row r="1097" spans="1:35" s="162" customFormat="1" x14ac:dyDescent="0.35">
      <c r="A1097" s="35"/>
      <c r="B1097" s="35"/>
      <c r="C1097" s="160"/>
      <c r="D1097" s="161"/>
      <c r="E1097" s="162" t="s">
        <v>539</v>
      </c>
      <c r="F1097" s="162" t="s">
        <v>88</v>
      </c>
      <c r="G1097" s="433">
        <f>SUM(K1096:AI1096)</f>
        <v>6.4395000000000007</v>
      </c>
      <c r="H1097" s="163"/>
      <c r="I1097" s="433"/>
      <c r="J1097" s="433"/>
      <c r="K1097" s="433"/>
      <c r="L1097" s="433"/>
      <c r="M1097" s="433"/>
      <c r="N1097" s="433"/>
      <c r="O1097" s="433"/>
      <c r="P1097" s="433"/>
      <c r="Q1097" s="433"/>
      <c r="R1097" s="433"/>
      <c r="S1097" s="433"/>
      <c r="T1097" s="433"/>
      <c r="U1097" s="433"/>
      <c r="V1097" s="433"/>
      <c r="W1097" s="433"/>
      <c r="X1097" s="433"/>
      <c r="Y1097" s="433"/>
      <c r="Z1097" s="433"/>
      <c r="AA1097" s="433"/>
      <c r="AB1097" s="433"/>
      <c r="AC1097" s="433"/>
      <c r="AD1097" s="433"/>
      <c r="AE1097" s="433"/>
      <c r="AF1097" s="433"/>
      <c r="AG1097" s="433"/>
      <c r="AH1097" s="433"/>
      <c r="AI1097" s="433"/>
    </row>
    <row r="1098" spans="1:35" s="84" customFormat="1" x14ac:dyDescent="0.35">
      <c r="A1098" s="4"/>
      <c r="B1098" s="4"/>
      <c r="C1098" s="80"/>
      <c r="D1098" s="81"/>
      <c r="G1098" s="147"/>
      <c r="H1098" s="147"/>
      <c r="I1098" s="178"/>
      <c r="J1098" s="178"/>
      <c r="K1098" s="178"/>
      <c r="L1098" s="178"/>
      <c r="M1098" s="178"/>
      <c r="N1098" s="178"/>
      <c r="O1098" s="178"/>
      <c r="P1098" s="178"/>
      <c r="Q1098" s="178"/>
      <c r="R1098" s="178"/>
      <c r="S1098" s="178"/>
      <c r="T1098" s="178"/>
      <c r="U1098" s="178"/>
      <c r="V1098" s="178"/>
      <c r="W1098" s="178"/>
      <c r="X1098" s="178"/>
      <c r="Y1098" s="178"/>
      <c r="Z1098" s="178"/>
      <c r="AA1098" s="178"/>
      <c r="AB1098" s="178"/>
      <c r="AC1098" s="178"/>
      <c r="AD1098" s="178"/>
      <c r="AE1098" s="178"/>
      <c r="AF1098" s="178"/>
      <c r="AG1098" s="178"/>
      <c r="AH1098" s="178"/>
      <c r="AI1098" s="178"/>
    </row>
    <row r="1099" spans="1:35" s="84" customFormat="1" x14ac:dyDescent="0.35">
      <c r="A1099" s="4"/>
      <c r="B1099" s="4"/>
      <c r="C1099" s="80"/>
      <c r="D1099" s="81" t="s">
        <v>382</v>
      </c>
      <c r="G1099" s="147"/>
      <c r="H1099" s="147"/>
      <c r="I1099" s="178"/>
      <c r="J1099" s="178"/>
      <c r="K1099" s="178"/>
      <c r="L1099" s="178"/>
      <c r="M1099" s="178"/>
      <c r="N1099" s="178"/>
      <c r="O1099" s="178"/>
      <c r="P1099" s="178"/>
      <c r="Q1099" s="178"/>
      <c r="R1099" s="178"/>
      <c r="S1099" s="178"/>
      <c r="T1099" s="178"/>
      <c r="U1099" s="178"/>
      <c r="V1099" s="178"/>
      <c r="W1099" s="178"/>
      <c r="X1099" s="178"/>
      <c r="Y1099" s="178"/>
      <c r="Z1099" s="178"/>
      <c r="AA1099" s="178"/>
      <c r="AB1099" s="178"/>
      <c r="AC1099" s="178"/>
      <c r="AD1099" s="178"/>
      <c r="AE1099" s="178"/>
      <c r="AF1099" s="178"/>
      <c r="AG1099" s="178"/>
      <c r="AH1099" s="178"/>
      <c r="AI1099" s="178"/>
    </row>
    <row r="1100" spans="1:35" s="167" customFormat="1" x14ac:dyDescent="0.35">
      <c r="A1100" s="21"/>
      <c r="B1100" s="21"/>
      <c r="C1100" s="165"/>
      <c r="D1100" s="166"/>
      <c r="E1100" s="167" t="str">
        <f>E$1093</f>
        <v>WHT on interest (incentive)</v>
      </c>
      <c r="F1100" s="167" t="str">
        <f>F$1093</f>
        <v>M$</v>
      </c>
      <c r="G1100" s="168"/>
      <c r="H1100" s="168"/>
      <c r="I1100" s="199">
        <f>I$1093</f>
        <v>6.4395000000000007</v>
      </c>
      <c r="J1100" s="199"/>
      <c r="K1100" s="199">
        <f t="shared" ref="K1100:AI1100" si="414">K$1093</f>
        <v>1.0732499999999998</v>
      </c>
      <c r="L1100" s="199">
        <f t="shared" si="414"/>
        <v>1.0732499999999998</v>
      </c>
      <c r="M1100" s="199">
        <f t="shared" si="414"/>
        <v>1.0732499999999998</v>
      </c>
      <c r="N1100" s="199">
        <f t="shared" si="414"/>
        <v>0.91992857142857154</v>
      </c>
      <c r="O1100" s="199">
        <f t="shared" si="414"/>
        <v>0.76660714285714293</v>
      </c>
      <c r="P1100" s="199">
        <f t="shared" si="414"/>
        <v>0.61328571428571443</v>
      </c>
      <c r="Q1100" s="199">
        <f t="shared" si="414"/>
        <v>0.45996428571428599</v>
      </c>
      <c r="R1100" s="199">
        <f t="shared" si="414"/>
        <v>0.30664285714285733</v>
      </c>
      <c r="S1100" s="199">
        <f t="shared" si="414"/>
        <v>0.1533214285714288</v>
      </c>
      <c r="T1100" s="199">
        <f t="shared" si="414"/>
        <v>2.5579538487363605E-16</v>
      </c>
      <c r="U1100" s="199">
        <f t="shared" si="414"/>
        <v>2.5579538487363605E-16</v>
      </c>
      <c r="V1100" s="199">
        <f t="shared" si="414"/>
        <v>2.557953848736361E-16</v>
      </c>
      <c r="W1100" s="199">
        <f t="shared" si="414"/>
        <v>2.5579538487363605E-16</v>
      </c>
      <c r="X1100" s="199">
        <f t="shared" si="414"/>
        <v>2.5579538487363605E-16</v>
      </c>
      <c r="Y1100" s="199">
        <f t="shared" si="414"/>
        <v>2.5579538487363605E-16</v>
      </c>
      <c r="Z1100" s="199">
        <f t="shared" si="414"/>
        <v>2.5579538487363605E-16</v>
      </c>
      <c r="AA1100" s="199">
        <f t="shared" si="414"/>
        <v>2.557953848736361E-16</v>
      </c>
      <c r="AB1100" s="199">
        <f t="shared" si="414"/>
        <v>2.5579538487363605E-16</v>
      </c>
      <c r="AC1100" s="199">
        <f t="shared" si="414"/>
        <v>2.5579538487363605E-16</v>
      </c>
      <c r="AD1100" s="199">
        <f t="shared" si="414"/>
        <v>2.5579538487363605E-16</v>
      </c>
      <c r="AE1100" s="199">
        <f t="shared" si="414"/>
        <v>2.557953848736361E-16</v>
      </c>
      <c r="AF1100" s="199">
        <f t="shared" si="414"/>
        <v>2.5579538487363605E-16</v>
      </c>
      <c r="AG1100" s="199">
        <f t="shared" si="414"/>
        <v>2.5579538487363605E-16</v>
      </c>
      <c r="AH1100" s="199">
        <f t="shared" si="414"/>
        <v>2.5579538487363605E-16</v>
      </c>
      <c r="AI1100" s="199">
        <f t="shared" si="414"/>
        <v>2.5579538487363605E-16</v>
      </c>
    </row>
    <row r="1101" spans="1:35" s="154" customFormat="1" x14ac:dyDescent="0.35">
      <c r="A1101" s="15"/>
      <c r="B1101" s="15"/>
      <c r="C1101" s="152"/>
      <c r="D1101" s="153"/>
      <c r="E1101" s="154" t="str">
        <f>'T&amp;E'!E$36</f>
        <v>Government discount factor</v>
      </c>
      <c r="F1101" s="154" t="str">
        <f>'T&amp;E'!F$36</f>
        <v>index</v>
      </c>
      <c r="G1101" s="155"/>
      <c r="H1101" s="155"/>
      <c r="I1101" s="180"/>
      <c r="J1101" s="180"/>
      <c r="K1101" s="203">
        <f>'T&amp;E'!K$36</f>
        <v>1</v>
      </c>
      <c r="L1101" s="203">
        <f>'T&amp;E'!L$36</f>
        <v>0.90909090909090906</v>
      </c>
      <c r="M1101" s="203">
        <f>'T&amp;E'!M$36</f>
        <v>0.82644628099173545</v>
      </c>
      <c r="N1101" s="203">
        <f>'T&amp;E'!N$36</f>
        <v>0.75131480090157754</v>
      </c>
      <c r="O1101" s="203">
        <f>'T&amp;E'!O$36</f>
        <v>0.68301345536507052</v>
      </c>
      <c r="P1101" s="203">
        <f>'T&amp;E'!P$36</f>
        <v>0.62092132305915493</v>
      </c>
      <c r="Q1101" s="203">
        <f>'T&amp;E'!Q$36</f>
        <v>0.56447393005377722</v>
      </c>
      <c r="R1101" s="203">
        <f>'T&amp;E'!R$36</f>
        <v>0.51315811823070645</v>
      </c>
      <c r="S1101" s="203">
        <f>'T&amp;E'!S$36</f>
        <v>0.46650738020973315</v>
      </c>
      <c r="T1101" s="203">
        <f>'T&amp;E'!T$36</f>
        <v>0.42409761837248466</v>
      </c>
      <c r="U1101" s="203">
        <f>'T&amp;E'!U$36</f>
        <v>0.38554328942953148</v>
      </c>
      <c r="V1101" s="203">
        <f>'T&amp;E'!V$36</f>
        <v>0.3504938994813922</v>
      </c>
      <c r="W1101" s="203">
        <f>'T&amp;E'!W$36</f>
        <v>0.31863081771035656</v>
      </c>
      <c r="X1101" s="203">
        <f>'T&amp;E'!X$36</f>
        <v>0.28966437973668779</v>
      </c>
      <c r="Y1101" s="203">
        <f>'T&amp;E'!Y$36</f>
        <v>0.26333125430607973</v>
      </c>
      <c r="Z1101" s="203">
        <f>'T&amp;E'!Z$36</f>
        <v>0.23939204936916339</v>
      </c>
      <c r="AA1101" s="203">
        <f>'T&amp;E'!AA$36</f>
        <v>0.21762913579014853</v>
      </c>
      <c r="AB1101" s="203">
        <f>'T&amp;E'!AB$36</f>
        <v>0.19784466890013502</v>
      </c>
      <c r="AC1101" s="203">
        <f>'T&amp;E'!AC$36</f>
        <v>0.17985878990921364</v>
      </c>
      <c r="AD1101" s="203">
        <f>'T&amp;E'!AD$36</f>
        <v>0.16350799082655781</v>
      </c>
      <c r="AE1101" s="203">
        <f>'T&amp;E'!AE$36</f>
        <v>0.14864362802414349</v>
      </c>
      <c r="AF1101" s="203">
        <f>'T&amp;E'!AF$36</f>
        <v>0.13513057093103953</v>
      </c>
      <c r="AG1101" s="203">
        <f>'T&amp;E'!AG$36</f>
        <v>0.12284597357367227</v>
      </c>
      <c r="AH1101" s="203">
        <f>'T&amp;E'!AH$36</f>
        <v>0.11167815779424752</v>
      </c>
      <c r="AI1101" s="203">
        <f>'T&amp;E'!AI$36</f>
        <v>0.10152559799477048</v>
      </c>
    </row>
    <row r="1102" spans="1:35" s="162" customFormat="1" x14ac:dyDescent="0.35">
      <c r="A1102" s="35"/>
      <c r="B1102" s="35"/>
      <c r="C1102" s="160"/>
      <c r="D1102" s="161"/>
      <c r="E1102" s="162" t="s">
        <v>540</v>
      </c>
      <c r="F1102" s="162" t="s">
        <v>230</v>
      </c>
      <c r="G1102" s="163"/>
      <c r="H1102" s="163"/>
      <c r="I1102" s="433">
        <f>SUM(K1102:AI1102)</f>
        <v>5.0199961089754019</v>
      </c>
      <c r="J1102" s="433"/>
      <c r="K1102" s="433">
        <f>K1100*K1101</f>
        <v>1.0732499999999998</v>
      </c>
      <c r="L1102" s="433">
        <f t="shared" ref="L1102:AI1102" si="415">L1100*L1101</f>
        <v>0.97568181818181798</v>
      </c>
      <c r="M1102" s="433">
        <f t="shared" si="415"/>
        <v>0.88698347107437991</v>
      </c>
      <c r="N1102" s="433">
        <f t="shared" si="415"/>
        <v>0.69115595148652986</v>
      </c>
      <c r="O1102" s="433">
        <f t="shared" si="415"/>
        <v>0.52360299355040141</v>
      </c>
      <c r="P1102" s="433">
        <f t="shared" si="415"/>
        <v>0.3808021771275647</v>
      </c>
      <c r="Q1102" s="433">
        <f t="shared" si="415"/>
        <v>0.25963784804152146</v>
      </c>
      <c r="R1102" s="433">
        <f t="shared" si="415"/>
        <v>0.15735627154031601</v>
      </c>
      <c r="S1102" s="433">
        <f t="shared" si="415"/>
        <v>7.1525577972870985E-2</v>
      </c>
      <c r="T1102" s="433">
        <f t="shared" si="415"/>
        <v>1.0848221351558214E-16</v>
      </c>
      <c r="U1102" s="433">
        <f t="shared" si="415"/>
        <v>9.8620194105074665E-17</v>
      </c>
      <c r="V1102" s="433">
        <f t="shared" si="415"/>
        <v>8.965472191370424E-17</v>
      </c>
      <c r="W1102" s="433">
        <f t="shared" si="415"/>
        <v>8.1504292648822021E-17</v>
      </c>
      <c r="X1102" s="433">
        <f t="shared" si="415"/>
        <v>7.4094811498929122E-17</v>
      </c>
      <c r="Y1102" s="433">
        <f t="shared" si="415"/>
        <v>6.7358919544480993E-17</v>
      </c>
      <c r="Z1102" s="433">
        <f t="shared" si="415"/>
        <v>6.1235381404073635E-17</v>
      </c>
      <c r="AA1102" s="433">
        <f t="shared" si="415"/>
        <v>5.5668528549157857E-17</v>
      </c>
      <c r="AB1102" s="433">
        <f t="shared" si="415"/>
        <v>5.0607753226507129E-17</v>
      </c>
      <c r="AC1102" s="433">
        <f t="shared" si="415"/>
        <v>4.6007048387733751E-17</v>
      </c>
      <c r="AD1102" s="433">
        <f t="shared" si="415"/>
        <v>4.1824589443394309E-17</v>
      </c>
      <c r="AE1102" s="433">
        <f t="shared" si="415"/>
        <v>3.8022354039449387E-17</v>
      </c>
      <c r="AF1102" s="433">
        <f t="shared" si="415"/>
        <v>3.456577639949943E-17</v>
      </c>
      <c r="AG1102" s="433">
        <f t="shared" si="415"/>
        <v>3.1423433090454023E-17</v>
      </c>
      <c r="AH1102" s="433">
        <f t="shared" si="415"/>
        <v>2.8566757354958203E-17</v>
      </c>
      <c r="AI1102" s="433">
        <f t="shared" si="415"/>
        <v>2.5969779413598369E-17</v>
      </c>
    </row>
    <row r="1103" spans="1:35" s="84" customFormat="1" x14ac:dyDescent="0.35">
      <c r="A1103" s="4"/>
      <c r="B1103" s="4"/>
      <c r="C1103" s="80"/>
      <c r="D1103" s="81"/>
      <c r="G1103" s="147"/>
      <c r="H1103" s="147"/>
      <c r="I1103" s="178"/>
      <c r="J1103" s="178"/>
      <c r="K1103" s="178"/>
      <c r="L1103" s="178"/>
      <c r="M1103" s="178"/>
      <c r="N1103" s="178"/>
      <c r="O1103" s="178"/>
      <c r="P1103" s="178"/>
      <c r="Q1103" s="178"/>
      <c r="R1103" s="178"/>
      <c r="S1103" s="178"/>
      <c r="T1103" s="178"/>
      <c r="U1103" s="178"/>
      <c r="V1103" s="178"/>
      <c r="W1103" s="178"/>
      <c r="X1103" s="178"/>
      <c r="Y1103" s="178"/>
      <c r="Z1103" s="178"/>
      <c r="AA1103" s="178"/>
      <c r="AB1103" s="178"/>
      <c r="AC1103" s="178"/>
      <c r="AD1103" s="178"/>
      <c r="AE1103" s="178"/>
      <c r="AF1103" s="178"/>
      <c r="AG1103" s="178"/>
      <c r="AH1103" s="178"/>
      <c r="AI1103" s="178"/>
    </row>
    <row r="1104" spans="1:35" s="84" customFormat="1" x14ac:dyDescent="0.35">
      <c r="A1104" s="4"/>
      <c r="B1104" s="4"/>
      <c r="C1104" s="80"/>
      <c r="D1104" s="81" t="s">
        <v>383</v>
      </c>
      <c r="G1104" s="147"/>
      <c r="H1104" s="147"/>
      <c r="I1104" s="178"/>
      <c r="J1104" s="178"/>
      <c r="K1104" s="178"/>
      <c r="L1104" s="178"/>
      <c r="M1104" s="178"/>
      <c r="N1104" s="178"/>
      <c r="O1104" s="178"/>
      <c r="P1104" s="178"/>
      <c r="Q1104" s="178"/>
      <c r="R1104" s="178"/>
      <c r="S1104" s="178"/>
      <c r="T1104" s="178"/>
      <c r="U1104" s="178"/>
      <c r="V1104" s="178"/>
      <c r="W1104" s="178"/>
      <c r="X1104" s="178"/>
      <c r="Y1104" s="178"/>
      <c r="Z1104" s="178"/>
      <c r="AA1104" s="178"/>
      <c r="AB1104" s="178"/>
      <c r="AC1104" s="178"/>
      <c r="AD1104" s="178"/>
      <c r="AE1104" s="178"/>
      <c r="AF1104" s="178"/>
      <c r="AG1104" s="178"/>
      <c r="AH1104" s="178"/>
      <c r="AI1104" s="178"/>
    </row>
    <row r="1105" spans="1:35" s="84" customFormat="1" x14ac:dyDescent="0.35">
      <c r="A1105" s="4"/>
      <c r="B1105" s="4"/>
      <c r="C1105" s="80"/>
      <c r="D1105" s="81"/>
      <c r="E1105" s="84" t="str">
        <f>E$1102</f>
        <v>Discounted WHT on interest (incentive)</v>
      </c>
      <c r="F1105" s="84" t="str">
        <f>F$1102</f>
        <v>M$, discounted</v>
      </c>
      <c r="G1105" s="147"/>
      <c r="H1105" s="147"/>
      <c r="I1105" s="178">
        <f>I$1102</f>
        <v>5.0199961089754019</v>
      </c>
      <c r="J1105" s="178"/>
      <c r="K1105" s="178">
        <f t="shared" ref="K1105:AI1105" si="416">K$1102</f>
        <v>1.0732499999999998</v>
      </c>
      <c r="L1105" s="178">
        <f t="shared" si="416"/>
        <v>0.97568181818181798</v>
      </c>
      <c r="M1105" s="178">
        <f t="shared" si="416"/>
        <v>0.88698347107437991</v>
      </c>
      <c r="N1105" s="178">
        <f t="shared" si="416"/>
        <v>0.69115595148652986</v>
      </c>
      <c r="O1105" s="178">
        <f t="shared" si="416"/>
        <v>0.52360299355040141</v>
      </c>
      <c r="P1105" s="178">
        <f t="shared" si="416"/>
        <v>0.3808021771275647</v>
      </c>
      <c r="Q1105" s="178">
        <f t="shared" si="416"/>
        <v>0.25963784804152146</v>
      </c>
      <c r="R1105" s="178">
        <f t="shared" si="416"/>
        <v>0.15735627154031601</v>
      </c>
      <c r="S1105" s="178">
        <f t="shared" si="416"/>
        <v>7.1525577972870985E-2</v>
      </c>
      <c r="T1105" s="178">
        <f t="shared" si="416"/>
        <v>1.0848221351558214E-16</v>
      </c>
      <c r="U1105" s="178">
        <f t="shared" si="416"/>
        <v>9.8620194105074665E-17</v>
      </c>
      <c r="V1105" s="178">
        <f t="shared" si="416"/>
        <v>8.965472191370424E-17</v>
      </c>
      <c r="W1105" s="178">
        <f t="shared" si="416"/>
        <v>8.1504292648822021E-17</v>
      </c>
      <c r="X1105" s="178">
        <f t="shared" si="416"/>
        <v>7.4094811498929122E-17</v>
      </c>
      <c r="Y1105" s="178">
        <f t="shared" si="416"/>
        <v>6.7358919544480993E-17</v>
      </c>
      <c r="Z1105" s="178">
        <f t="shared" si="416"/>
        <v>6.1235381404073635E-17</v>
      </c>
      <c r="AA1105" s="178">
        <f t="shared" si="416"/>
        <v>5.5668528549157857E-17</v>
      </c>
      <c r="AB1105" s="178">
        <f t="shared" si="416"/>
        <v>5.0607753226507129E-17</v>
      </c>
      <c r="AC1105" s="178">
        <f t="shared" si="416"/>
        <v>4.6007048387733751E-17</v>
      </c>
      <c r="AD1105" s="178">
        <f t="shared" si="416"/>
        <v>4.1824589443394309E-17</v>
      </c>
      <c r="AE1105" s="178">
        <f t="shared" si="416"/>
        <v>3.8022354039449387E-17</v>
      </c>
      <c r="AF1105" s="178">
        <f t="shared" si="416"/>
        <v>3.456577639949943E-17</v>
      </c>
      <c r="AG1105" s="178">
        <f t="shared" si="416"/>
        <v>3.1423433090454023E-17</v>
      </c>
      <c r="AH1105" s="178">
        <f t="shared" si="416"/>
        <v>2.8566757354958203E-17</v>
      </c>
      <c r="AI1105" s="178">
        <f t="shared" si="416"/>
        <v>2.5969779413598369E-17</v>
      </c>
    </row>
    <row r="1106" spans="1:35" s="162" customFormat="1" x14ac:dyDescent="0.35">
      <c r="A1106" s="35"/>
      <c r="B1106" s="35"/>
      <c r="C1106" s="160"/>
      <c r="D1106" s="161"/>
      <c r="E1106" s="162" t="s">
        <v>541</v>
      </c>
      <c r="F1106" s="162" t="s">
        <v>230</v>
      </c>
      <c r="G1106" s="433">
        <f>SUM(K1105:AI1105)</f>
        <v>5.0199961089754019</v>
      </c>
      <c r="H1106" s="163"/>
      <c r="J1106" s="433"/>
      <c r="K1106" s="433"/>
      <c r="L1106" s="433"/>
      <c r="M1106" s="433"/>
      <c r="N1106" s="433"/>
      <c r="O1106" s="433"/>
      <c r="P1106" s="433"/>
      <c r="Q1106" s="433"/>
      <c r="R1106" s="433"/>
      <c r="S1106" s="433"/>
      <c r="T1106" s="433"/>
      <c r="U1106" s="433"/>
      <c r="V1106" s="433"/>
      <c r="W1106" s="433"/>
      <c r="X1106" s="433"/>
      <c r="Y1106" s="433"/>
      <c r="Z1106" s="433"/>
      <c r="AA1106" s="433"/>
      <c r="AB1106" s="433"/>
      <c r="AC1106" s="433"/>
      <c r="AD1106" s="433"/>
      <c r="AE1106" s="433"/>
      <c r="AF1106" s="433"/>
      <c r="AG1106" s="433"/>
      <c r="AH1106" s="433"/>
      <c r="AI1106" s="433"/>
    </row>
    <row r="1107" spans="1:35" s="84" customFormat="1" x14ac:dyDescent="0.35">
      <c r="A1107" s="4"/>
      <c r="B1107" s="4"/>
      <c r="C1107" s="80"/>
      <c r="D1107" s="81"/>
      <c r="G1107" s="147"/>
      <c r="H1107" s="147"/>
      <c r="I1107" s="178"/>
      <c r="J1107" s="178"/>
      <c r="K1107" s="178"/>
      <c r="L1107" s="178"/>
      <c r="M1107" s="178"/>
      <c r="N1107" s="178"/>
      <c r="O1107" s="178"/>
      <c r="P1107" s="178"/>
      <c r="Q1107" s="178"/>
      <c r="R1107" s="178"/>
      <c r="S1107" s="178"/>
      <c r="T1107" s="178"/>
      <c r="U1107" s="178"/>
      <c r="V1107" s="178"/>
      <c r="W1107" s="178"/>
      <c r="X1107" s="178"/>
      <c r="Y1107" s="178"/>
      <c r="Z1107" s="178"/>
      <c r="AA1107" s="178"/>
      <c r="AB1107" s="178"/>
      <c r="AC1107" s="178"/>
      <c r="AD1107" s="178"/>
      <c r="AE1107" s="178"/>
      <c r="AF1107" s="178"/>
      <c r="AG1107" s="178"/>
      <c r="AH1107" s="178"/>
      <c r="AI1107" s="178"/>
    </row>
    <row r="1108" spans="1:35" s="84" customFormat="1" x14ac:dyDescent="0.35">
      <c r="A1108" s="4"/>
      <c r="B1108" s="4"/>
      <c r="C1108" s="80" t="s">
        <v>34</v>
      </c>
      <c r="D1108" s="81"/>
      <c r="G1108" s="147"/>
      <c r="H1108" s="147"/>
      <c r="I1108" s="178"/>
      <c r="J1108" s="178"/>
      <c r="K1108" s="178"/>
      <c r="L1108" s="178"/>
      <c r="M1108" s="178"/>
      <c r="N1108" s="178"/>
      <c r="O1108" s="178"/>
      <c r="P1108" s="178"/>
      <c r="Q1108" s="178"/>
      <c r="R1108" s="178"/>
      <c r="S1108" s="178"/>
      <c r="T1108" s="178"/>
      <c r="U1108" s="178"/>
      <c r="V1108" s="178"/>
      <c r="W1108" s="178"/>
      <c r="X1108" s="178"/>
      <c r="Y1108" s="178"/>
      <c r="Z1108" s="178"/>
      <c r="AA1108" s="178"/>
      <c r="AB1108" s="178"/>
      <c r="AC1108" s="178"/>
      <c r="AD1108" s="178"/>
      <c r="AE1108" s="178"/>
      <c r="AF1108" s="178"/>
      <c r="AG1108" s="178"/>
      <c r="AH1108" s="178"/>
      <c r="AI1108" s="178"/>
    </row>
    <row r="1109" spans="1:35" s="84" customFormat="1" x14ac:dyDescent="0.35">
      <c r="A1109" s="4"/>
      <c r="B1109" s="4"/>
      <c r="C1109" s="80"/>
      <c r="D1109" s="81"/>
      <c r="G1109" s="147"/>
      <c r="H1109" s="147"/>
      <c r="I1109" s="178"/>
      <c r="J1109" s="178"/>
      <c r="K1109" s="178"/>
      <c r="L1109" s="178"/>
      <c r="M1109" s="178"/>
      <c r="N1109" s="178"/>
      <c r="O1109" s="178"/>
      <c r="P1109" s="178"/>
      <c r="Q1109" s="178"/>
      <c r="R1109" s="178"/>
      <c r="S1109" s="178"/>
      <c r="T1109" s="178"/>
      <c r="U1109" s="178"/>
      <c r="V1109" s="178"/>
      <c r="W1109" s="178"/>
      <c r="X1109" s="178"/>
      <c r="Y1109" s="178"/>
      <c r="Z1109" s="178"/>
      <c r="AA1109" s="178"/>
      <c r="AB1109" s="178"/>
      <c r="AC1109" s="178"/>
      <c r="AD1109" s="178"/>
      <c r="AE1109" s="178"/>
      <c r="AF1109" s="178"/>
      <c r="AG1109" s="178"/>
      <c r="AH1109" s="178"/>
      <c r="AI1109" s="178"/>
    </row>
    <row r="1110" spans="1:35" s="84" customFormat="1" x14ac:dyDescent="0.35">
      <c r="A1110" s="4"/>
      <c r="B1110" s="4"/>
      <c r="C1110" s="80"/>
      <c r="D1110" s="81" t="s">
        <v>366</v>
      </c>
      <c r="G1110" s="147"/>
      <c r="H1110" s="147"/>
      <c r="I1110" s="178"/>
      <c r="J1110" s="178"/>
      <c r="K1110" s="178"/>
      <c r="L1110" s="178"/>
      <c r="M1110" s="178"/>
      <c r="N1110" s="178"/>
      <c r="O1110" s="178"/>
      <c r="P1110" s="178"/>
      <c r="Q1110" s="178"/>
      <c r="R1110" s="178"/>
      <c r="S1110" s="178"/>
      <c r="T1110" s="178"/>
      <c r="U1110" s="178"/>
      <c r="V1110" s="178"/>
      <c r="W1110" s="178"/>
      <c r="X1110" s="178"/>
      <c r="Y1110" s="178"/>
      <c r="Z1110" s="178"/>
      <c r="AA1110" s="178"/>
      <c r="AB1110" s="178"/>
      <c r="AC1110" s="178"/>
      <c r="AD1110" s="178"/>
      <c r="AE1110" s="178"/>
      <c r="AF1110" s="178"/>
      <c r="AG1110" s="178"/>
      <c r="AH1110" s="178"/>
      <c r="AI1110" s="178"/>
    </row>
    <row r="1111" spans="1:35" s="154" customFormat="1" x14ac:dyDescent="0.35">
      <c r="A1111" s="15"/>
      <c r="B1111" s="15"/>
      <c r="C1111" s="152"/>
      <c r="D1111" s="153"/>
      <c r="E1111" s="154" t="str">
        <f>'T&amp;E'!E$10</f>
        <v>Project model counter</v>
      </c>
      <c r="F1111" s="154" t="str">
        <f>'T&amp;E'!F$10</f>
        <v>year #</v>
      </c>
      <c r="G1111" s="155"/>
      <c r="H1111" s="155"/>
      <c r="I1111" s="154">
        <f>'T&amp;E'!I$10</f>
        <v>0</v>
      </c>
      <c r="J1111" s="180"/>
      <c r="K1111" s="154">
        <f>'T&amp;E'!K$10</f>
        <v>1</v>
      </c>
      <c r="L1111" s="154">
        <f>'T&amp;E'!L$10</f>
        <v>2</v>
      </c>
      <c r="M1111" s="154">
        <f>'T&amp;E'!M$10</f>
        <v>3</v>
      </c>
      <c r="N1111" s="154">
        <f>'T&amp;E'!N$10</f>
        <v>4</v>
      </c>
      <c r="O1111" s="154">
        <f>'T&amp;E'!O$10</f>
        <v>5</v>
      </c>
      <c r="P1111" s="154">
        <f>'T&amp;E'!P$10</f>
        <v>6</v>
      </c>
      <c r="Q1111" s="154">
        <f>'T&amp;E'!Q$10</f>
        <v>7</v>
      </c>
      <c r="R1111" s="154">
        <f>'T&amp;E'!R$10</f>
        <v>8</v>
      </c>
      <c r="S1111" s="154">
        <f>'T&amp;E'!S$10</f>
        <v>9</v>
      </c>
      <c r="T1111" s="154">
        <f>'T&amp;E'!T$10</f>
        <v>10</v>
      </c>
      <c r="U1111" s="154">
        <f>'T&amp;E'!U$10</f>
        <v>11</v>
      </c>
      <c r="V1111" s="154">
        <f>'T&amp;E'!V$10</f>
        <v>12</v>
      </c>
      <c r="W1111" s="154">
        <f>'T&amp;E'!W$10</f>
        <v>13</v>
      </c>
      <c r="X1111" s="154">
        <f>'T&amp;E'!X$10</f>
        <v>14</v>
      </c>
      <c r="Y1111" s="154">
        <f>'T&amp;E'!Y$10</f>
        <v>15</v>
      </c>
      <c r="Z1111" s="154">
        <f>'T&amp;E'!Z$10</f>
        <v>16</v>
      </c>
      <c r="AA1111" s="154">
        <f>'T&amp;E'!AA$10</f>
        <v>17</v>
      </c>
      <c r="AB1111" s="154">
        <f>'T&amp;E'!AB$10</f>
        <v>18</v>
      </c>
      <c r="AC1111" s="154">
        <f>'T&amp;E'!AC$10</f>
        <v>19</v>
      </c>
      <c r="AD1111" s="154">
        <f>'T&amp;E'!AD$10</f>
        <v>20</v>
      </c>
      <c r="AE1111" s="154">
        <f>'T&amp;E'!AE$10</f>
        <v>21</v>
      </c>
      <c r="AF1111" s="154">
        <f>'T&amp;E'!AF$10</f>
        <v>22</v>
      </c>
      <c r="AG1111" s="154">
        <f>'T&amp;E'!AG$10</f>
        <v>23</v>
      </c>
      <c r="AH1111" s="154">
        <f>'T&amp;E'!AH$10</f>
        <v>24</v>
      </c>
      <c r="AI1111" s="154">
        <f>'T&amp;E'!AI$10</f>
        <v>25</v>
      </c>
    </row>
    <row r="1112" spans="1:35" s="154" customFormat="1" x14ac:dyDescent="0.35">
      <c r="A1112" s="15"/>
      <c r="B1112" s="15"/>
      <c r="C1112" s="152"/>
      <c r="D1112" s="153"/>
      <c r="E1112" s="154" t="str">
        <f>Inputs!E$263</f>
        <v>WHT on dividends incentive period (incentive)</v>
      </c>
      <c r="F1112" s="154" t="str">
        <f>Inputs!F$263</f>
        <v>years</v>
      </c>
      <c r="G1112" s="154">
        <f>Inputs!G$263</f>
        <v>0</v>
      </c>
      <c r="H1112" s="155"/>
      <c r="I1112" s="180"/>
      <c r="J1112" s="180"/>
      <c r="K1112" s="180"/>
      <c r="L1112" s="180"/>
      <c r="M1112" s="180"/>
      <c r="N1112" s="180"/>
      <c r="O1112" s="180"/>
      <c r="P1112" s="180"/>
      <c r="Q1112" s="180"/>
      <c r="R1112" s="180"/>
      <c r="S1112" s="180"/>
      <c r="T1112" s="180"/>
      <c r="U1112" s="180"/>
      <c r="V1112" s="180"/>
      <c r="W1112" s="180"/>
      <c r="X1112" s="180"/>
      <c r="Y1112" s="180"/>
      <c r="Z1112" s="180"/>
      <c r="AA1112" s="180"/>
      <c r="AB1112" s="180"/>
      <c r="AC1112" s="180"/>
      <c r="AD1112" s="180"/>
      <c r="AE1112" s="180"/>
      <c r="AF1112" s="180"/>
      <c r="AG1112" s="180"/>
      <c r="AH1112" s="180"/>
      <c r="AI1112" s="180"/>
    </row>
    <row r="1113" spans="1:35" s="84" customFormat="1" x14ac:dyDescent="0.35">
      <c r="A1113" s="4"/>
      <c r="B1113" s="4"/>
      <c r="C1113" s="80"/>
      <c r="D1113" s="81"/>
      <c r="E1113" s="84" t="s">
        <v>542</v>
      </c>
      <c r="F1113" s="84" t="s">
        <v>43</v>
      </c>
      <c r="G1113" s="147"/>
      <c r="H1113" s="147"/>
      <c r="I1113" s="147">
        <f>SUM(K1113:AI1113)</f>
        <v>0</v>
      </c>
      <c r="J1113" s="178"/>
      <c r="K1113" s="147">
        <f>IF(K1111&lt;=$G1112,1,0)</f>
        <v>0</v>
      </c>
      <c r="L1113" s="147">
        <f t="shared" ref="L1113:AI1113" si="417">IF(L1111&lt;=$G1112,1,0)</f>
        <v>0</v>
      </c>
      <c r="M1113" s="147">
        <f t="shared" si="417"/>
        <v>0</v>
      </c>
      <c r="N1113" s="147">
        <f t="shared" si="417"/>
        <v>0</v>
      </c>
      <c r="O1113" s="147">
        <f t="shared" si="417"/>
        <v>0</v>
      </c>
      <c r="P1113" s="147">
        <f t="shared" si="417"/>
        <v>0</v>
      </c>
      <c r="Q1113" s="147">
        <f t="shared" si="417"/>
        <v>0</v>
      </c>
      <c r="R1113" s="147">
        <f t="shared" si="417"/>
        <v>0</v>
      </c>
      <c r="S1113" s="147">
        <f t="shared" si="417"/>
        <v>0</v>
      </c>
      <c r="T1113" s="147">
        <f t="shared" si="417"/>
        <v>0</v>
      </c>
      <c r="U1113" s="147">
        <f t="shared" si="417"/>
        <v>0</v>
      </c>
      <c r="V1113" s="147">
        <f t="shared" si="417"/>
        <v>0</v>
      </c>
      <c r="W1113" s="147">
        <f t="shared" si="417"/>
        <v>0</v>
      </c>
      <c r="X1113" s="147">
        <f t="shared" si="417"/>
        <v>0</v>
      </c>
      <c r="Y1113" s="147">
        <f t="shared" si="417"/>
        <v>0</v>
      </c>
      <c r="Z1113" s="147">
        <f t="shared" si="417"/>
        <v>0</v>
      </c>
      <c r="AA1113" s="147">
        <f t="shared" si="417"/>
        <v>0</v>
      </c>
      <c r="AB1113" s="147">
        <f t="shared" si="417"/>
        <v>0</v>
      </c>
      <c r="AC1113" s="147">
        <f t="shared" si="417"/>
        <v>0</v>
      </c>
      <c r="AD1113" s="147">
        <f t="shared" si="417"/>
        <v>0</v>
      </c>
      <c r="AE1113" s="147">
        <f t="shared" si="417"/>
        <v>0</v>
      </c>
      <c r="AF1113" s="147">
        <f t="shared" si="417"/>
        <v>0</v>
      </c>
      <c r="AG1113" s="147">
        <f t="shared" si="417"/>
        <v>0</v>
      </c>
      <c r="AH1113" s="147">
        <f t="shared" si="417"/>
        <v>0</v>
      </c>
      <c r="AI1113" s="147">
        <f t="shared" si="417"/>
        <v>0</v>
      </c>
    </row>
    <row r="1114" spans="1:35" s="84" customFormat="1" x14ac:dyDescent="0.35">
      <c r="A1114" s="4"/>
      <c r="B1114" s="4"/>
      <c r="C1114" s="80"/>
      <c r="D1114" s="81"/>
      <c r="G1114" s="147"/>
      <c r="H1114" s="147"/>
      <c r="I1114" s="178"/>
      <c r="J1114" s="178"/>
      <c r="K1114" s="178"/>
      <c r="L1114" s="178"/>
      <c r="M1114" s="178"/>
      <c r="N1114" s="178"/>
      <c r="O1114" s="178"/>
      <c r="P1114" s="178"/>
      <c r="Q1114" s="178"/>
      <c r="R1114" s="178"/>
      <c r="S1114" s="178"/>
      <c r="T1114" s="178"/>
      <c r="U1114" s="178"/>
      <c r="V1114" s="178"/>
      <c r="W1114" s="178"/>
      <c r="X1114" s="178"/>
      <c r="Y1114" s="178"/>
      <c r="Z1114" s="178"/>
      <c r="AA1114" s="178"/>
      <c r="AB1114" s="178"/>
      <c r="AC1114" s="178"/>
      <c r="AD1114" s="178"/>
      <c r="AE1114" s="178"/>
      <c r="AF1114" s="178"/>
      <c r="AG1114" s="178"/>
      <c r="AH1114" s="178"/>
      <c r="AI1114" s="178"/>
    </row>
    <row r="1115" spans="1:35" s="84" customFormat="1" x14ac:dyDescent="0.35">
      <c r="A1115" s="4"/>
      <c r="B1115" s="4"/>
      <c r="C1115" s="80"/>
      <c r="D1115" s="81" t="s">
        <v>367</v>
      </c>
      <c r="G1115" s="147"/>
      <c r="H1115" s="147"/>
      <c r="I1115" s="178"/>
      <c r="J1115" s="178"/>
      <c r="K1115" s="178"/>
      <c r="L1115" s="178"/>
      <c r="M1115" s="178"/>
      <c r="N1115" s="178"/>
      <c r="O1115" s="178"/>
      <c r="P1115" s="178"/>
      <c r="Q1115" s="178"/>
      <c r="R1115" s="178"/>
      <c r="S1115" s="178"/>
      <c r="T1115" s="178"/>
      <c r="U1115" s="178"/>
      <c r="V1115" s="178"/>
      <c r="W1115" s="178"/>
      <c r="X1115" s="178"/>
      <c r="Y1115" s="178"/>
      <c r="Z1115" s="178"/>
      <c r="AA1115" s="178"/>
      <c r="AB1115" s="178"/>
      <c r="AC1115" s="178"/>
      <c r="AD1115" s="178"/>
      <c r="AE1115" s="178"/>
      <c r="AF1115" s="178"/>
      <c r="AG1115" s="178"/>
      <c r="AH1115" s="178"/>
      <c r="AI1115" s="178"/>
    </row>
    <row r="1116" spans="1:35" s="84" customFormat="1" x14ac:dyDescent="0.35">
      <c r="A1116" s="4"/>
      <c r="B1116" s="4"/>
      <c r="C1116" s="80"/>
      <c r="D1116" s="81"/>
      <c r="E1116" s="84" t="str">
        <f>E$1113</f>
        <v>WHT on dividends incentive rate flag (incentive)</v>
      </c>
      <c r="F1116" s="84" t="str">
        <f>F$1113</f>
        <v>flag</v>
      </c>
      <c r="G1116" s="147"/>
      <c r="H1116" s="147"/>
      <c r="I1116" s="84">
        <f>I$1113</f>
        <v>0</v>
      </c>
      <c r="J1116" s="178"/>
      <c r="K1116" s="84">
        <f t="shared" ref="K1116:AI1116" si="418">K$1113</f>
        <v>0</v>
      </c>
      <c r="L1116" s="84">
        <f t="shared" si="418"/>
        <v>0</v>
      </c>
      <c r="M1116" s="84">
        <f t="shared" si="418"/>
        <v>0</v>
      </c>
      <c r="N1116" s="84">
        <f t="shared" si="418"/>
        <v>0</v>
      </c>
      <c r="O1116" s="84">
        <f t="shared" si="418"/>
        <v>0</v>
      </c>
      <c r="P1116" s="84">
        <f t="shared" si="418"/>
        <v>0</v>
      </c>
      <c r="Q1116" s="84">
        <f t="shared" si="418"/>
        <v>0</v>
      </c>
      <c r="R1116" s="84">
        <f t="shared" si="418"/>
        <v>0</v>
      </c>
      <c r="S1116" s="84">
        <f t="shared" si="418"/>
        <v>0</v>
      </c>
      <c r="T1116" s="84">
        <f t="shared" si="418"/>
        <v>0</v>
      </c>
      <c r="U1116" s="84">
        <f t="shared" si="418"/>
        <v>0</v>
      </c>
      <c r="V1116" s="84">
        <f t="shared" si="418"/>
        <v>0</v>
      </c>
      <c r="W1116" s="84">
        <f t="shared" si="418"/>
        <v>0</v>
      </c>
      <c r="X1116" s="84">
        <f t="shared" si="418"/>
        <v>0</v>
      </c>
      <c r="Y1116" s="84">
        <f t="shared" si="418"/>
        <v>0</v>
      </c>
      <c r="Z1116" s="84">
        <f t="shared" si="418"/>
        <v>0</v>
      </c>
      <c r="AA1116" s="84">
        <f t="shared" si="418"/>
        <v>0</v>
      </c>
      <c r="AB1116" s="84">
        <f t="shared" si="418"/>
        <v>0</v>
      </c>
      <c r="AC1116" s="84">
        <f t="shared" si="418"/>
        <v>0</v>
      </c>
      <c r="AD1116" s="84">
        <f t="shared" si="418"/>
        <v>0</v>
      </c>
      <c r="AE1116" s="84">
        <f t="shared" si="418"/>
        <v>0</v>
      </c>
      <c r="AF1116" s="84">
        <f t="shared" si="418"/>
        <v>0</v>
      </c>
      <c r="AG1116" s="84">
        <f t="shared" si="418"/>
        <v>0</v>
      </c>
      <c r="AH1116" s="84">
        <f t="shared" si="418"/>
        <v>0</v>
      </c>
      <c r="AI1116" s="84">
        <f t="shared" si="418"/>
        <v>0</v>
      </c>
    </row>
    <row r="1117" spans="1:35" s="84" customFormat="1" x14ac:dyDescent="0.35">
      <c r="A1117" s="4"/>
      <c r="B1117" s="4"/>
      <c r="C1117" s="80"/>
      <c r="D1117" s="81"/>
      <c r="E1117" s="84" t="s">
        <v>212</v>
      </c>
      <c r="F1117" s="84" t="s">
        <v>43</v>
      </c>
      <c r="G1117" s="147"/>
      <c r="H1117" s="147"/>
      <c r="I1117" s="147">
        <f>SUM(K1117:AI1117)</f>
        <v>25</v>
      </c>
      <c r="J1117" s="178"/>
      <c r="K1117" s="147">
        <f>IF(K1116=1,0,1)</f>
        <v>1</v>
      </c>
      <c r="L1117" s="147">
        <f t="shared" ref="L1117:AI1117" si="419">IF(L1116=1,0,1)</f>
        <v>1</v>
      </c>
      <c r="M1117" s="147">
        <f t="shared" si="419"/>
        <v>1</v>
      </c>
      <c r="N1117" s="147">
        <f t="shared" si="419"/>
        <v>1</v>
      </c>
      <c r="O1117" s="147">
        <f t="shared" si="419"/>
        <v>1</v>
      </c>
      <c r="P1117" s="147">
        <f t="shared" si="419"/>
        <v>1</v>
      </c>
      <c r="Q1117" s="147">
        <f t="shared" si="419"/>
        <v>1</v>
      </c>
      <c r="R1117" s="147">
        <f t="shared" si="419"/>
        <v>1</v>
      </c>
      <c r="S1117" s="147">
        <f t="shared" si="419"/>
        <v>1</v>
      </c>
      <c r="T1117" s="147">
        <f t="shared" si="419"/>
        <v>1</v>
      </c>
      <c r="U1117" s="147">
        <f t="shared" si="419"/>
        <v>1</v>
      </c>
      <c r="V1117" s="147">
        <f t="shared" si="419"/>
        <v>1</v>
      </c>
      <c r="W1117" s="147">
        <f t="shared" si="419"/>
        <v>1</v>
      </c>
      <c r="X1117" s="147">
        <f t="shared" si="419"/>
        <v>1</v>
      </c>
      <c r="Y1117" s="147">
        <f t="shared" si="419"/>
        <v>1</v>
      </c>
      <c r="Z1117" s="147">
        <f t="shared" si="419"/>
        <v>1</v>
      </c>
      <c r="AA1117" s="147">
        <f t="shared" si="419"/>
        <v>1</v>
      </c>
      <c r="AB1117" s="147">
        <f t="shared" si="419"/>
        <v>1</v>
      </c>
      <c r="AC1117" s="147">
        <f t="shared" si="419"/>
        <v>1</v>
      </c>
      <c r="AD1117" s="147">
        <f t="shared" si="419"/>
        <v>1</v>
      </c>
      <c r="AE1117" s="147">
        <f t="shared" si="419"/>
        <v>1</v>
      </c>
      <c r="AF1117" s="147">
        <f t="shared" si="419"/>
        <v>1</v>
      </c>
      <c r="AG1117" s="147">
        <f t="shared" si="419"/>
        <v>1</v>
      </c>
      <c r="AH1117" s="147">
        <f t="shared" si="419"/>
        <v>1</v>
      </c>
      <c r="AI1117" s="147">
        <f t="shared" si="419"/>
        <v>1</v>
      </c>
    </row>
    <row r="1118" spans="1:35" s="84" customFormat="1" x14ac:dyDescent="0.35">
      <c r="A1118" s="4"/>
      <c r="B1118" s="4"/>
      <c r="C1118" s="80"/>
      <c r="D1118" s="81"/>
      <c r="G1118" s="147"/>
      <c r="H1118" s="147"/>
      <c r="I1118" s="178"/>
      <c r="J1118" s="178"/>
      <c r="K1118" s="178"/>
      <c r="L1118" s="178"/>
      <c r="M1118" s="178"/>
      <c r="N1118" s="178"/>
      <c r="O1118" s="178"/>
      <c r="P1118" s="178"/>
      <c r="Q1118" s="178"/>
      <c r="R1118" s="178"/>
      <c r="S1118" s="178"/>
      <c r="T1118" s="178"/>
      <c r="U1118" s="178"/>
      <c r="V1118" s="178"/>
      <c r="W1118" s="178"/>
      <c r="X1118" s="178"/>
      <c r="Y1118" s="178"/>
      <c r="Z1118" s="178"/>
      <c r="AA1118" s="178"/>
      <c r="AB1118" s="178"/>
      <c r="AC1118" s="178"/>
      <c r="AD1118" s="178"/>
      <c r="AE1118" s="178"/>
      <c r="AF1118" s="178"/>
      <c r="AG1118" s="178"/>
      <c r="AH1118" s="178"/>
      <c r="AI1118" s="178"/>
    </row>
    <row r="1119" spans="1:35" s="84" customFormat="1" x14ac:dyDescent="0.35">
      <c r="A1119" s="4"/>
      <c r="B1119" s="4"/>
      <c r="C1119" s="80"/>
      <c r="D1119" s="81" t="s">
        <v>754</v>
      </c>
      <c r="G1119" s="147"/>
      <c r="H1119" s="147"/>
      <c r="I1119" s="178"/>
      <c r="J1119" s="178"/>
      <c r="K1119" s="178"/>
      <c r="L1119" s="178"/>
      <c r="M1119" s="178"/>
      <c r="N1119" s="178"/>
      <c r="O1119" s="178"/>
      <c r="P1119" s="178"/>
      <c r="Q1119" s="178"/>
      <c r="R1119" s="178"/>
      <c r="S1119" s="178"/>
      <c r="T1119" s="178"/>
      <c r="U1119" s="178"/>
      <c r="V1119" s="178"/>
      <c r="W1119" s="178"/>
      <c r="X1119" s="178"/>
      <c r="Y1119" s="178"/>
      <c r="Z1119" s="178"/>
      <c r="AA1119" s="178"/>
      <c r="AB1119" s="178"/>
      <c r="AC1119" s="178"/>
      <c r="AD1119" s="178"/>
      <c r="AE1119" s="178"/>
      <c r="AF1119" s="178"/>
      <c r="AG1119" s="178"/>
      <c r="AH1119" s="178"/>
      <c r="AI1119" s="178"/>
    </row>
    <row r="1120" spans="1:35" s="211" customFormat="1" x14ac:dyDescent="0.35">
      <c r="A1120" s="42"/>
      <c r="B1120" s="42"/>
      <c r="C1120" s="209"/>
      <c r="D1120" s="210"/>
      <c r="E1120" s="211" t="str">
        <f>E$1234</f>
        <v>Dividend payment (incentive)</v>
      </c>
      <c r="F1120" s="211" t="str">
        <f>F$1234</f>
        <v>M$</v>
      </c>
      <c r="G1120" s="212"/>
      <c r="H1120" s="212"/>
      <c r="I1120" s="213">
        <f>I$1234</f>
        <v>242.80100573192499</v>
      </c>
      <c r="J1120" s="213"/>
      <c r="K1120" s="213">
        <f t="shared" ref="K1120:AI1120" si="420">K$1234</f>
        <v>0</v>
      </c>
      <c r="L1120" s="213">
        <f t="shared" si="420"/>
        <v>0</v>
      </c>
      <c r="M1120" s="213">
        <f t="shared" si="420"/>
        <v>0</v>
      </c>
      <c r="N1120" s="213">
        <f t="shared" si="420"/>
        <v>0</v>
      </c>
      <c r="O1120" s="213">
        <f t="shared" si="420"/>
        <v>0</v>
      </c>
      <c r="P1120" s="213">
        <f t="shared" si="420"/>
        <v>0</v>
      </c>
      <c r="Q1120" s="213">
        <f t="shared" si="420"/>
        <v>0</v>
      </c>
      <c r="R1120" s="213">
        <f t="shared" si="420"/>
        <v>0</v>
      </c>
      <c r="S1120" s="213">
        <f t="shared" si="420"/>
        <v>0</v>
      </c>
      <c r="T1120" s="213">
        <f t="shared" si="420"/>
        <v>0</v>
      </c>
      <c r="U1120" s="213">
        <f t="shared" si="420"/>
        <v>13.079590038135137</v>
      </c>
      <c r="V1120" s="213">
        <f t="shared" si="420"/>
        <v>28.204651230203947</v>
      </c>
      <c r="W1120" s="213">
        <f t="shared" si="420"/>
        <v>23.240639220040272</v>
      </c>
      <c r="X1120" s="213">
        <f t="shared" si="420"/>
        <v>23.240639220040272</v>
      </c>
      <c r="Y1120" s="213">
        <f t="shared" si="420"/>
        <v>23.240639220040276</v>
      </c>
      <c r="Z1120" s="213">
        <f t="shared" si="420"/>
        <v>23.240639220040276</v>
      </c>
      <c r="AA1120" s="213">
        <f t="shared" si="420"/>
        <v>23.240639220040276</v>
      </c>
      <c r="AB1120" s="213">
        <f t="shared" si="420"/>
        <v>23.240639220040276</v>
      </c>
      <c r="AC1120" s="213">
        <f t="shared" si="420"/>
        <v>23.240639220040272</v>
      </c>
      <c r="AD1120" s="213">
        <f t="shared" si="420"/>
        <v>24.233208779035635</v>
      </c>
      <c r="AE1120" s="213">
        <f t="shared" si="420"/>
        <v>14.599081144268375</v>
      </c>
      <c r="AF1120" s="213">
        <f t="shared" si="420"/>
        <v>0</v>
      </c>
      <c r="AG1120" s="213">
        <f t="shared" si="420"/>
        <v>0</v>
      </c>
      <c r="AH1120" s="213">
        <f t="shared" si="420"/>
        <v>0</v>
      </c>
      <c r="AI1120" s="213">
        <f t="shared" si="420"/>
        <v>0</v>
      </c>
    </row>
    <row r="1121" spans="1:35" s="154" customFormat="1" x14ac:dyDescent="0.35">
      <c r="A1121" s="15"/>
      <c r="B1121" s="15"/>
      <c r="C1121" s="152"/>
      <c r="D1121" s="153"/>
      <c r="E1121" s="154" t="str">
        <f>'T&amp;E'!E$32</f>
        <v>Inflation factor</v>
      </c>
      <c r="F1121" s="154" t="str">
        <f>'T&amp;E'!F$32</f>
        <v>index</v>
      </c>
      <c r="G1121" s="155"/>
      <c r="H1121" s="155"/>
      <c r="I1121" s="180"/>
      <c r="J1121" s="180"/>
      <c r="K1121" s="203">
        <f>'T&amp;E'!K$32</f>
        <v>1</v>
      </c>
      <c r="L1121" s="203">
        <f>'T&amp;E'!L$32</f>
        <v>1.02</v>
      </c>
      <c r="M1121" s="203">
        <f>'T&amp;E'!M$32</f>
        <v>1.0404</v>
      </c>
      <c r="N1121" s="203">
        <f>'T&amp;E'!N$32</f>
        <v>1.0612079999999999</v>
      </c>
      <c r="O1121" s="203">
        <f>'T&amp;E'!O$32</f>
        <v>1.08243216</v>
      </c>
      <c r="P1121" s="203">
        <f>'T&amp;E'!P$32</f>
        <v>1.1040808032</v>
      </c>
      <c r="Q1121" s="203">
        <f>'T&amp;E'!Q$32</f>
        <v>1.1261624192640001</v>
      </c>
      <c r="R1121" s="203">
        <f>'T&amp;E'!R$32</f>
        <v>1.1486856676492798</v>
      </c>
      <c r="S1121" s="203">
        <f>'T&amp;E'!S$32</f>
        <v>1.1716593810022655</v>
      </c>
      <c r="T1121" s="203">
        <f>'T&amp;E'!T$32</f>
        <v>1.1950925686223108</v>
      </c>
      <c r="U1121" s="203">
        <f>'T&amp;E'!U$32</f>
        <v>1.2189944199947571</v>
      </c>
      <c r="V1121" s="203">
        <f>'T&amp;E'!V$32</f>
        <v>1.243374308394652</v>
      </c>
      <c r="W1121" s="203">
        <f>'T&amp;E'!W$32</f>
        <v>1.2682417945625453</v>
      </c>
      <c r="X1121" s="203">
        <f>'T&amp;E'!X$32</f>
        <v>1.2936066304537961</v>
      </c>
      <c r="Y1121" s="203">
        <f>'T&amp;E'!Y$32</f>
        <v>1.3194787630628722</v>
      </c>
      <c r="Z1121" s="203">
        <f>'T&amp;E'!Z$32</f>
        <v>1.3458683383241292</v>
      </c>
      <c r="AA1121" s="203">
        <f>'T&amp;E'!AA$32</f>
        <v>1.372785705090612</v>
      </c>
      <c r="AB1121" s="203">
        <f>'T&amp;E'!AB$32</f>
        <v>1.4002414191924244</v>
      </c>
      <c r="AC1121" s="203">
        <f>'T&amp;E'!AC$32</f>
        <v>1.4282462475762727</v>
      </c>
      <c r="AD1121" s="203">
        <f>'T&amp;E'!AD$32</f>
        <v>1.4568111725277981</v>
      </c>
      <c r="AE1121" s="203">
        <f>'T&amp;E'!AE$32</f>
        <v>1.4859473959783542</v>
      </c>
      <c r="AF1121" s="203">
        <f>'T&amp;E'!AF$32</f>
        <v>1.5156663438979212</v>
      </c>
      <c r="AG1121" s="203">
        <f>'T&amp;E'!AG$32</f>
        <v>1.5459796707758797</v>
      </c>
      <c r="AH1121" s="203">
        <f>'T&amp;E'!AH$32</f>
        <v>1.576899264191397</v>
      </c>
      <c r="AI1121" s="203">
        <f>'T&amp;E'!AI$32</f>
        <v>1.608437249475225</v>
      </c>
    </row>
    <row r="1122" spans="1:35" s="84" customFormat="1" x14ac:dyDescent="0.35">
      <c r="A1122" s="4"/>
      <c r="B1122" s="4"/>
      <c r="C1122" s="80"/>
      <c r="D1122" s="81"/>
      <c r="E1122" s="84" t="s">
        <v>908</v>
      </c>
      <c r="F1122" s="84" t="s">
        <v>641</v>
      </c>
      <c r="G1122" s="147"/>
      <c r="H1122" s="147"/>
      <c r="I1122" s="178">
        <f>SUM(K1122:AI1122)</f>
        <v>327.13320595656597</v>
      </c>
      <c r="J1122" s="178"/>
      <c r="K1122" s="178">
        <f>K1120*K1121</f>
        <v>0</v>
      </c>
      <c r="L1122" s="178">
        <f t="shared" ref="L1122:AI1122" si="421">L1120*L1121</f>
        <v>0</v>
      </c>
      <c r="M1122" s="178">
        <f t="shared" si="421"/>
        <v>0</v>
      </c>
      <c r="N1122" s="178">
        <f t="shared" si="421"/>
        <v>0</v>
      </c>
      <c r="O1122" s="178">
        <f t="shared" si="421"/>
        <v>0</v>
      </c>
      <c r="P1122" s="178">
        <f t="shared" si="421"/>
        <v>0</v>
      </c>
      <c r="Q1122" s="178">
        <f t="shared" si="421"/>
        <v>0</v>
      </c>
      <c r="R1122" s="178">
        <f t="shared" si="421"/>
        <v>0</v>
      </c>
      <c r="S1122" s="178">
        <f t="shared" si="421"/>
        <v>0</v>
      </c>
      <c r="T1122" s="178">
        <f t="shared" si="421"/>
        <v>0</v>
      </c>
      <c r="U1122" s="178">
        <f t="shared" si="421"/>
        <v>15.943947272305744</v>
      </c>
      <c r="V1122" s="178">
        <f t="shared" si="421"/>
        <v>35.068938716867201</v>
      </c>
      <c r="W1122" s="178">
        <f t="shared" si="421"/>
        <v>29.474749991204547</v>
      </c>
      <c r="X1122" s="178">
        <f t="shared" si="421"/>
        <v>30.064244991028637</v>
      </c>
      <c r="Y1122" s="178">
        <f t="shared" si="421"/>
        <v>30.665529890849218</v>
      </c>
      <c r="Z1122" s="178">
        <f t="shared" si="421"/>
        <v>31.278840488666191</v>
      </c>
      <c r="AA1122" s="178">
        <f t="shared" si="421"/>
        <v>31.904417298439522</v>
      </c>
      <c r="AB1122" s="178">
        <f t="shared" si="421"/>
        <v>32.542505644408315</v>
      </c>
      <c r="AC1122" s="178">
        <f t="shared" si="421"/>
        <v>33.193355757296473</v>
      </c>
      <c r="AD1122" s="178">
        <f t="shared" si="421"/>
        <v>35.303209295497837</v>
      </c>
      <c r="AE1122" s="178">
        <f t="shared" si="421"/>
        <v>21.693466610002282</v>
      </c>
      <c r="AF1122" s="178">
        <f t="shared" si="421"/>
        <v>0</v>
      </c>
      <c r="AG1122" s="178">
        <f t="shared" si="421"/>
        <v>0</v>
      </c>
      <c r="AH1122" s="178">
        <f t="shared" si="421"/>
        <v>0</v>
      </c>
      <c r="AI1122" s="178">
        <f t="shared" si="421"/>
        <v>0</v>
      </c>
    </row>
    <row r="1123" spans="1:35" s="84" customFormat="1" x14ac:dyDescent="0.35">
      <c r="A1123" s="4"/>
      <c r="B1123" s="4"/>
      <c r="C1123" s="80"/>
      <c r="D1123" s="81"/>
      <c r="G1123" s="147"/>
      <c r="H1123" s="147"/>
      <c r="I1123" s="178"/>
      <c r="J1123" s="178"/>
      <c r="K1123" s="178"/>
      <c r="L1123" s="178"/>
      <c r="M1123" s="178"/>
      <c r="N1123" s="178"/>
      <c r="O1123" s="178"/>
      <c r="P1123" s="178"/>
      <c r="Q1123" s="178"/>
      <c r="R1123" s="178"/>
      <c r="S1123" s="178"/>
      <c r="T1123" s="178"/>
      <c r="U1123" s="178"/>
      <c r="V1123" s="178"/>
      <c r="W1123" s="178"/>
      <c r="X1123" s="178"/>
      <c r="Y1123" s="178"/>
      <c r="Z1123" s="178"/>
      <c r="AA1123" s="178"/>
      <c r="AB1123" s="178"/>
      <c r="AC1123" s="178"/>
      <c r="AD1123" s="178"/>
      <c r="AE1123" s="178"/>
      <c r="AF1123" s="178"/>
      <c r="AG1123" s="178"/>
      <c r="AH1123" s="178"/>
      <c r="AI1123" s="178"/>
    </row>
    <row r="1124" spans="1:35" s="84" customFormat="1" x14ac:dyDescent="0.35">
      <c r="A1124" s="4"/>
      <c r="B1124" s="4"/>
      <c r="C1124" s="80"/>
      <c r="D1124" s="81" t="s">
        <v>756</v>
      </c>
      <c r="G1124" s="147"/>
      <c r="H1124" s="147"/>
      <c r="I1124" s="178"/>
      <c r="J1124" s="178"/>
      <c r="K1124" s="178"/>
      <c r="L1124" s="178"/>
      <c r="M1124" s="178"/>
      <c r="N1124" s="178"/>
      <c r="O1124" s="178"/>
      <c r="P1124" s="178"/>
      <c r="Q1124" s="178"/>
      <c r="R1124" s="178"/>
      <c r="S1124" s="178"/>
      <c r="T1124" s="178"/>
      <c r="U1124" s="178"/>
      <c r="V1124" s="178"/>
      <c r="W1124" s="178"/>
      <c r="X1124" s="178"/>
      <c r="Y1124" s="178"/>
      <c r="Z1124" s="178"/>
      <c r="AA1124" s="178"/>
      <c r="AB1124" s="178"/>
      <c r="AC1124" s="178"/>
      <c r="AD1124" s="178"/>
      <c r="AE1124" s="178"/>
      <c r="AF1124" s="178"/>
      <c r="AG1124" s="178"/>
      <c r="AH1124" s="178"/>
      <c r="AI1124" s="178"/>
    </row>
    <row r="1125" spans="1:35" s="167" customFormat="1" x14ac:dyDescent="0.35">
      <c r="A1125" s="21"/>
      <c r="B1125" s="21"/>
      <c r="C1125" s="165"/>
      <c r="D1125" s="166"/>
      <c r="E1125" s="167" t="str">
        <f>E$1122</f>
        <v>Dividend payment in nominal terms (incentive)</v>
      </c>
      <c r="F1125" s="167" t="str">
        <f>F$1122</f>
        <v>M$, nominal</v>
      </c>
      <c r="G1125" s="168"/>
      <c r="H1125" s="168"/>
      <c r="I1125" s="178">
        <f>I$1122</f>
        <v>327.13320595656597</v>
      </c>
      <c r="J1125" s="178"/>
      <c r="K1125" s="178">
        <f t="shared" ref="K1125:AI1125" si="422">K$1122</f>
        <v>0</v>
      </c>
      <c r="L1125" s="178">
        <f t="shared" si="422"/>
        <v>0</v>
      </c>
      <c r="M1125" s="178">
        <f t="shared" si="422"/>
        <v>0</v>
      </c>
      <c r="N1125" s="178">
        <f t="shared" si="422"/>
        <v>0</v>
      </c>
      <c r="O1125" s="178">
        <f t="shared" si="422"/>
        <v>0</v>
      </c>
      <c r="P1125" s="178">
        <f t="shared" si="422"/>
        <v>0</v>
      </c>
      <c r="Q1125" s="178">
        <f t="shared" si="422"/>
        <v>0</v>
      </c>
      <c r="R1125" s="178">
        <f t="shared" si="422"/>
        <v>0</v>
      </c>
      <c r="S1125" s="178">
        <f t="shared" si="422"/>
        <v>0</v>
      </c>
      <c r="T1125" s="178">
        <f t="shared" si="422"/>
        <v>0</v>
      </c>
      <c r="U1125" s="178">
        <f t="shared" si="422"/>
        <v>15.943947272305744</v>
      </c>
      <c r="V1125" s="178">
        <f t="shared" si="422"/>
        <v>35.068938716867201</v>
      </c>
      <c r="W1125" s="178">
        <f t="shared" si="422"/>
        <v>29.474749991204547</v>
      </c>
      <c r="X1125" s="178">
        <f t="shared" si="422"/>
        <v>30.064244991028637</v>
      </c>
      <c r="Y1125" s="178">
        <f t="shared" si="422"/>
        <v>30.665529890849218</v>
      </c>
      <c r="Z1125" s="178">
        <f t="shared" si="422"/>
        <v>31.278840488666191</v>
      </c>
      <c r="AA1125" s="178">
        <f t="shared" si="422"/>
        <v>31.904417298439522</v>
      </c>
      <c r="AB1125" s="178">
        <f t="shared" si="422"/>
        <v>32.542505644408315</v>
      </c>
      <c r="AC1125" s="178">
        <f t="shared" si="422"/>
        <v>33.193355757296473</v>
      </c>
      <c r="AD1125" s="178">
        <f t="shared" si="422"/>
        <v>35.303209295497837</v>
      </c>
      <c r="AE1125" s="178">
        <f t="shared" si="422"/>
        <v>21.693466610002282</v>
      </c>
      <c r="AF1125" s="178">
        <f t="shared" si="422"/>
        <v>0</v>
      </c>
      <c r="AG1125" s="178">
        <f t="shared" si="422"/>
        <v>0</v>
      </c>
      <c r="AH1125" s="178">
        <f t="shared" si="422"/>
        <v>0</v>
      </c>
      <c r="AI1125" s="178">
        <f t="shared" si="422"/>
        <v>0</v>
      </c>
    </row>
    <row r="1126" spans="1:35" s="154" customFormat="1" x14ac:dyDescent="0.35">
      <c r="A1126" s="15"/>
      <c r="B1126" s="15"/>
      <c r="C1126" s="152"/>
      <c r="D1126" s="153"/>
      <c r="E1126" s="169" t="str">
        <f>Inputs!E$262</f>
        <v>WHT on dividends incentive rate (incentive)</v>
      </c>
      <c r="F1126" s="169" t="str">
        <f>Inputs!F$262</f>
        <v>%</v>
      </c>
      <c r="G1126" s="169">
        <f>Inputs!G$262</f>
        <v>0</v>
      </c>
      <c r="H1126" s="155"/>
      <c r="I1126" s="180"/>
      <c r="J1126" s="180"/>
      <c r="K1126" s="180"/>
      <c r="L1126" s="180"/>
      <c r="M1126" s="180"/>
      <c r="N1126" s="180"/>
      <c r="O1126" s="180"/>
      <c r="P1126" s="180"/>
      <c r="Q1126" s="180"/>
      <c r="R1126" s="180"/>
      <c r="S1126" s="180"/>
      <c r="T1126" s="180"/>
      <c r="U1126" s="180"/>
      <c r="V1126" s="180"/>
      <c r="W1126" s="180"/>
      <c r="X1126" s="180"/>
      <c r="Y1126" s="180"/>
      <c r="Z1126" s="180"/>
      <c r="AA1126" s="180"/>
      <c r="AB1126" s="180"/>
      <c r="AC1126" s="180"/>
      <c r="AD1126" s="180"/>
      <c r="AE1126" s="180"/>
      <c r="AF1126" s="180"/>
      <c r="AG1126" s="180"/>
      <c r="AH1126" s="180"/>
      <c r="AI1126" s="180"/>
    </row>
    <row r="1127" spans="1:35" s="84" customFormat="1" x14ac:dyDescent="0.35">
      <c r="A1127" s="4"/>
      <c r="B1127" s="4"/>
      <c r="C1127" s="80"/>
      <c r="D1127" s="81"/>
      <c r="E1127" s="84" t="str">
        <f>E$1113</f>
        <v>WHT on dividends incentive rate flag (incentive)</v>
      </c>
      <c r="F1127" s="84" t="str">
        <f>F$1113</f>
        <v>flag</v>
      </c>
      <c r="G1127" s="147"/>
      <c r="H1127" s="147"/>
      <c r="I1127" s="84">
        <f>I$1113</f>
        <v>0</v>
      </c>
      <c r="J1127" s="178"/>
      <c r="K1127" s="84">
        <f t="shared" ref="K1127:AI1127" si="423">K$1113</f>
        <v>0</v>
      </c>
      <c r="L1127" s="84">
        <f t="shared" si="423"/>
        <v>0</v>
      </c>
      <c r="M1127" s="84">
        <f t="shared" si="423"/>
        <v>0</v>
      </c>
      <c r="N1127" s="84">
        <f t="shared" si="423"/>
        <v>0</v>
      </c>
      <c r="O1127" s="84">
        <f t="shared" si="423"/>
        <v>0</v>
      </c>
      <c r="P1127" s="84">
        <f t="shared" si="423"/>
        <v>0</v>
      </c>
      <c r="Q1127" s="84">
        <f t="shared" si="423"/>
        <v>0</v>
      </c>
      <c r="R1127" s="84">
        <f t="shared" si="423"/>
        <v>0</v>
      </c>
      <c r="S1127" s="84">
        <f t="shared" si="423"/>
        <v>0</v>
      </c>
      <c r="T1127" s="84">
        <f t="shared" si="423"/>
        <v>0</v>
      </c>
      <c r="U1127" s="84">
        <f t="shared" si="423"/>
        <v>0</v>
      </c>
      <c r="V1127" s="84">
        <f t="shared" si="423"/>
        <v>0</v>
      </c>
      <c r="W1127" s="84">
        <f t="shared" si="423"/>
        <v>0</v>
      </c>
      <c r="X1127" s="84">
        <f t="shared" si="423"/>
        <v>0</v>
      </c>
      <c r="Y1127" s="84">
        <f t="shared" si="423"/>
        <v>0</v>
      </c>
      <c r="Z1127" s="84">
        <f t="shared" si="423"/>
        <v>0</v>
      </c>
      <c r="AA1127" s="84">
        <f t="shared" si="423"/>
        <v>0</v>
      </c>
      <c r="AB1127" s="84">
        <f t="shared" si="423"/>
        <v>0</v>
      </c>
      <c r="AC1127" s="84">
        <f t="shared" si="423"/>
        <v>0</v>
      </c>
      <c r="AD1127" s="84">
        <f t="shared" si="423"/>
        <v>0</v>
      </c>
      <c r="AE1127" s="84">
        <f t="shared" si="423"/>
        <v>0</v>
      </c>
      <c r="AF1127" s="84">
        <f t="shared" si="423"/>
        <v>0</v>
      </c>
      <c r="AG1127" s="84">
        <f t="shared" si="423"/>
        <v>0</v>
      </c>
      <c r="AH1127" s="84">
        <f t="shared" si="423"/>
        <v>0</v>
      </c>
      <c r="AI1127" s="84">
        <f t="shared" si="423"/>
        <v>0</v>
      </c>
    </row>
    <row r="1128" spans="1:35" s="154" customFormat="1" x14ac:dyDescent="0.35">
      <c r="A1128" s="15"/>
      <c r="B1128" s="15"/>
      <c r="C1128" s="152"/>
      <c r="D1128" s="153"/>
      <c r="E1128" s="169" t="str">
        <f>Inputs!E$261</f>
        <v>WHT on dividends standard rate (incentive)</v>
      </c>
      <c r="F1128" s="169" t="str">
        <f>Inputs!F$261</f>
        <v>%</v>
      </c>
      <c r="G1128" s="169">
        <f>Inputs!G$261</f>
        <v>0.1</v>
      </c>
      <c r="H1128" s="155"/>
      <c r="I1128" s="180"/>
      <c r="J1128" s="180"/>
      <c r="K1128" s="180"/>
      <c r="L1128" s="180"/>
      <c r="M1128" s="180"/>
      <c r="N1128" s="180"/>
      <c r="O1128" s="180"/>
      <c r="P1128" s="180"/>
      <c r="Q1128" s="180"/>
      <c r="R1128" s="180"/>
      <c r="S1128" s="180"/>
      <c r="T1128" s="180"/>
      <c r="U1128" s="180"/>
      <c r="V1128" s="180"/>
      <c r="W1128" s="180"/>
      <c r="X1128" s="180"/>
      <c r="Y1128" s="180"/>
      <c r="Z1128" s="180"/>
      <c r="AA1128" s="180"/>
      <c r="AB1128" s="180"/>
      <c r="AC1128" s="180"/>
      <c r="AD1128" s="180"/>
      <c r="AE1128" s="180"/>
      <c r="AF1128" s="180"/>
      <c r="AG1128" s="180"/>
      <c r="AH1128" s="180"/>
      <c r="AI1128" s="180"/>
    </row>
    <row r="1129" spans="1:35" x14ac:dyDescent="0.35">
      <c r="E1129" s="46" t="str">
        <f>E$1117</f>
        <v>WHT on dividends standard period flag (incentive)</v>
      </c>
      <c r="F1129" s="46" t="str">
        <f>F$1117</f>
        <v>flag</v>
      </c>
      <c r="I1129" s="46">
        <f>I$1117</f>
        <v>25</v>
      </c>
      <c r="K1129" s="46">
        <f t="shared" ref="K1129:AI1129" si="424">K$1117</f>
        <v>1</v>
      </c>
      <c r="L1129" s="46">
        <f t="shared" si="424"/>
        <v>1</v>
      </c>
      <c r="M1129" s="46">
        <f t="shared" si="424"/>
        <v>1</v>
      </c>
      <c r="N1129" s="46">
        <f t="shared" si="424"/>
        <v>1</v>
      </c>
      <c r="O1129" s="46">
        <f t="shared" si="424"/>
        <v>1</v>
      </c>
      <c r="P1129" s="46">
        <f t="shared" si="424"/>
        <v>1</v>
      </c>
      <c r="Q1129" s="46">
        <f t="shared" si="424"/>
        <v>1</v>
      </c>
      <c r="R1129" s="46">
        <f t="shared" si="424"/>
        <v>1</v>
      </c>
      <c r="S1129" s="46">
        <f t="shared" si="424"/>
        <v>1</v>
      </c>
      <c r="T1129" s="46">
        <f t="shared" si="424"/>
        <v>1</v>
      </c>
      <c r="U1129" s="46">
        <f t="shared" si="424"/>
        <v>1</v>
      </c>
      <c r="V1129" s="46">
        <f t="shared" si="424"/>
        <v>1</v>
      </c>
      <c r="W1129" s="46">
        <f t="shared" si="424"/>
        <v>1</v>
      </c>
      <c r="X1129" s="46">
        <f t="shared" si="424"/>
        <v>1</v>
      </c>
      <c r="Y1129" s="46">
        <f t="shared" si="424"/>
        <v>1</v>
      </c>
      <c r="Z1129" s="46">
        <f t="shared" si="424"/>
        <v>1</v>
      </c>
      <c r="AA1129" s="46">
        <f t="shared" si="424"/>
        <v>1</v>
      </c>
      <c r="AB1129" s="46">
        <f t="shared" si="424"/>
        <v>1</v>
      </c>
      <c r="AC1129" s="46">
        <f t="shared" si="424"/>
        <v>1</v>
      </c>
      <c r="AD1129" s="46">
        <f t="shared" si="424"/>
        <v>1</v>
      </c>
      <c r="AE1129" s="46">
        <f t="shared" si="424"/>
        <v>1</v>
      </c>
      <c r="AF1129" s="46">
        <f t="shared" si="424"/>
        <v>1</v>
      </c>
      <c r="AG1129" s="46">
        <f t="shared" si="424"/>
        <v>1</v>
      </c>
      <c r="AH1129" s="46">
        <f t="shared" si="424"/>
        <v>1</v>
      </c>
      <c r="AI1129" s="46">
        <f t="shared" si="424"/>
        <v>1</v>
      </c>
    </row>
    <row r="1130" spans="1:35" x14ac:dyDescent="0.35">
      <c r="E1130" s="46" t="s">
        <v>909</v>
      </c>
      <c r="F1130" s="46" t="s">
        <v>641</v>
      </c>
      <c r="I1130" s="178">
        <f>SUM(K1130:AI1130)</f>
        <v>32.713320595656597</v>
      </c>
      <c r="J1130" s="178"/>
      <c r="K1130" s="178">
        <f>(K1125*$G1126*K1127)+(K1125*$G1128*K1129)</f>
        <v>0</v>
      </c>
      <c r="L1130" s="178">
        <f t="shared" ref="L1130:AI1130" si="425">(L1125*$G1126*L1127)+(L1125*$G1128*L1129)</f>
        <v>0</v>
      </c>
      <c r="M1130" s="178">
        <f t="shared" si="425"/>
        <v>0</v>
      </c>
      <c r="N1130" s="178">
        <f t="shared" si="425"/>
        <v>0</v>
      </c>
      <c r="O1130" s="178">
        <f t="shared" si="425"/>
        <v>0</v>
      </c>
      <c r="P1130" s="178">
        <f t="shared" si="425"/>
        <v>0</v>
      </c>
      <c r="Q1130" s="178">
        <f t="shared" si="425"/>
        <v>0</v>
      </c>
      <c r="R1130" s="178">
        <f t="shared" si="425"/>
        <v>0</v>
      </c>
      <c r="S1130" s="178">
        <f t="shared" si="425"/>
        <v>0</v>
      </c>
      <c r="T1130" s="178">
        <f t="shared" si="425"/>
        <v>0</v>
      </c>
      <c r="U1130" s="178">
        <f t="shared" si="425"/>
        <v>1.5943947272305745</v>
      </c>
      <c r="V1130" s="178">
        <f t="shared" si="425"/>
        <v>3.5068938716867204</v>
      </c>
      <c r="W1130" s="178">
        <f t="shared" si="425"/>
        <v>2.947474999120455</v>
      </c>
      <c r="X1130" s="178">
        <f t="shared" si="425"/>
        <v>3.0064244991028639</v>
      </c>
      <c r="Y1130" s="178">
        <f t="shared" si="425"/>
        <v>3.0665529890849221</v>
      </c>
      <c r="Z1130" s="178">
        <f t="shared" si="425"/>
        <v>3.1278840488666191</v>
      </c>
      <c r="AA1130" s="178">
        <f t="shared" si="425"/>
        <v>3.1904417298439522</v>
      </c>
      <c r="AB1130" s="178">
        <f t="shared" si="425"/>
        <v>3.2542505644408317</v>
      </c>
      <c r="AC1130" s="178">
        <f t="shared" si="425"/>
        <v>3.3193355757296477</v>
      </c>
      <c r="AD1130" s="178">
        <f t="shared" si="425"/>
        <v>3.5303209295497839</v>
      </c>
      <c r="AE1130" s="178">
        <f t="shared" si="425"/>
        <v>2.1693466610002283</v>
      </c>
      <c r="AF1130" s="178">
        <f t="shared" si="425"/>
        <v>0</v>
      </c>
      <c r="AG1130" s="178">
        <f t="shared" si="425"/>
        <v>0</v>
      </c>
      <c r="AH1130" s="178">
        <f t="shared" si="425"/>
        <v>0</v>
      </c>
      <c r="AI1130" s="178">
        <f t="shared" si="425"/>
        <v>0</v>
      </c>
    </row>
    <row r="1131" spans="1:35" x14ac:dyDescent="0.35">
      <c r="I1131" s="46"/>
      <c r="K1131" s="46"/>
      <c r="L1131" s="46"/>
      <c r="M1131" s="46"/>
      <c r="N1131" s="46"/>
      <c r="O1131" s="46"/>
      <c r="P1131" s="46"/>
      <c r="Q1131" s="46"/>
      <c r="R1131" s="46"/>
      <c r="S1131" s="46"/>
      <c r="T1131" s="46"/>
      <c r="U1131" s="46"/>
      <c r="V1131" s="46"/>
      <c r="W1131" s="46"/>
      <c r="X1131" s="46"/>
      <c r="Y1131" s="46"/>
      <c r="Z1131" s="46"/>
      <c r="AA1131" s="46"/>
      <c r="AB1131" s="46"/>
      <c r="AC1131" s="46"/>
      <c r="AD1131" s="46"/>
      <c r="AE1131" s="46"/>
      <c r="AF1131" s="46"/>
    </row>
    <row r="1132" spans="1:35" x14ac:dyDescent="0.35">
      <c r="D1132" s="87" t="s">
        <v>50</v>
      </c>
      <c r="I1132" s="46"/>
      <c r="K1132" s="46"/>
      <c r="L1132" s="46"/>
      <c r="M1132" s="46"/>
      <c r="N1132" s="46"/>
      <c r="O1132" s="46"/>
      <c r="P1132" s="46"/>
      <c r="Q1132" s="46"/>
      <c r="R1132" s="46"/>
      <c r="S1132" s="46"/>
      <c r="T1132" s="46"/>
      <c r="U1132" s="46"/>
      <c r="V1132" s="46"/>
      <c r="W1132" s="46"/>
      <c r="X1132" s="46"/>
      <c r="Y1132" s="46"/>
      <c r="Z1132" s="46"/>
      <c r="AA1132" s="46"/>
      <c r="AB1132" s="46"/>
      <c r="AC1132" s="46"/>
      <c r="AD1132" s="46"/>
      <c r="AE1132" s="46"/>
      <c r="AF1132" s="46"/>
    </row>
    <row r="1133" spans="1:35" x14ac:dyDescent="0.35">
      <c r="E1133" s="46" t="str">
        <f>E$1130</f>
        <v>WHT on dividends in nominal terms (incentive)</v>
      </c>
      <c r="F1133" s="46" t="str">
        <f>F$1130</f>
        <v>M$, nominal</v>
      </c>
      <c r="I1133" s="178">
        <f>I$1130</f>
        <v>32.713320595656597</v>
      </c>
      <c r="J1133" s="178"/>
      <c r="K1133" s="178">
        <f t="shared" ref="K1133:AI1133" si="426">K$1130</f>
        <v>0</v>
      </c>
      <c r="L1133" s="178">
        <f t="shared" si="426"/>
        <v>0</v>
      </c>
      <c r="M1133" s="178">
        <f t="shared" si="426"/>
        <v>0</v>
      </c>
      <c r="N1133" s="178">
        <f t="shared" si="426"/>
        <v>0</v>
      </c>
      <c r="O1133" s="178">
        <f t="shared" si="426"/>
        <v>0</v>
      </c>
      <c r="P1133" s="178">
        <f t="shared" si="426"/>
        <v>0</v>
      </c>
      <c r="Q1133" s="178">
        <f t="shared" si="426"/>
        <v>0</v>
      </c>
      <c r="R1133" s="178">
        <f t="shared" si="426"/>
        <v>0</v>
      </c>
      <c r="S1133" s="178">
        <f t="shared" si="426"/>
        <v>0</v>
      </c>
      <c r="T1133" s="178">
        <f t="shared" si="426"/>
        <v>0</v>
      </c>
      <c r="U1133" s="178">
        <f t="shared" si="426"/>
        <v>1.5943947272305745</v>
      </c>
      <c r="V1133" s="178">
        <f t="shared" si="426"/>
        <v>3.5068938716867204</v>
      </c>
      <c r="W1133" s="178">
        <f t="shared" si="426"/>
        <v>2.947474999120455</v>
      </c>
      <c r="X1133" s="178">
        <f t="shared" si="426"/>
        <v>3.0064244991028639</v>
      </c>
      <c r="Y1133" s="178">
        <f t="shared" si="426"/>
        <v>3.0665529890849221</v>
      </c>
      <c r="Z1133" s="178">
        <f t="shared" si="426"/>
        <v>3.1278840488666191</v>
      </c>
      <c r="AA1133" s="178">
        <f t="shared" si="426"/>
        <v>3.1904417298439522</v>
      </c>
      <c r="AB1133" s="178">
        <f t="shared" si="426"/>
        <v>3.2542505644408317</v>
      </c>
      <c r="AC1133" s="178">
        <f t="shared" si="426"/>
        <v>3.3193355757296477</v>
      </c>
      <c r="AD1133" s="178">
        <f t="shared" si="426"/>
        <v>3.5303209295497839</v>
      </c>
      <c r="AE1133" s="178">
        <f t="shared" si="426"/>
        <v>2.1693466610002283</v>
      </c>
      <c r="AF1133" s="178">
        <f t="shared" si="426"/>
        <v>0</v>
      </c>
      <c r="AG1133" s="178">
        <f t="shared" si="426"/>
        <v>0</v>
      </c>
      <c r="AH1133" s="178">
        <f t="shared" si="426"/>
        <v>0</v>
      </c>
      <c r="AI1133" s="178">
        <f t="shared" si="426"/>
        <v>0</v>
      </c>
    </row>
    <row r="1134" spans="1:35" s="154" customFormat="1" x14ac:dyDescent="0.35">
      <c r="A1134" s="15"/>
      <c r="B1134" s="15"/>
      <c r="C1134" s="152"/>
      <c r="D1134" s="153"/>
      <c r="E1134" s="154" t="str">
        <f>'T&amp;E'!E$32</f>
        <v>Inflation factor</v>
      </c>
      <c r="F1134" s="154" t="str">
        <f>'T&amp;E'!F$32</f>
        <v>index</v>
      </c>
      <c r="G1134" s="155"/>
      <c r="H1134" s="155"/>
      <c r="I1134" s="180"/>
      <c r="J1134" s="180"/>
      <c r="K1134" s="203">
        <f>'T&amp;E'!K$32</f>
        <v>1</v>
      </c>
      <c r="L1134" s="203">
        <f>'T&amp;E'!L$32</f>
        <v>1.02</v>
      </c>
      <c r="M1134" s="203">
        <f>'T&amp;E'!M$32</f>
        <v>1.0404</v>
      </c>
      <c r="N1134" s="203">
        <f>'T&amp;E'!N$32</f>
        <v>1.0612079999999999</v>
      </c>
      <c r="O1134" s="203">
        <f>'T&amp;E'!O$32</f>
        <v>1.08243216</v>
      </c>
      <c r="P1134" s="203">
        <f>'T&amp;E'!P$32</f>
        <v>1.1040808032</v>
      </c>
      <c r="Q1134" s="203">
        <f>'T&amp;E'!Q$32</f>
        <v>1.1261624192640001</v>
      </c>
      <c r="R1134" s="203">
        <f>'T&amp;E'!R$32</f>
        <v>1.1486856676492798</v>
      </c>
      <c r="S1134" s="203">
        <f>'T&amp;E'!S$32</f>
        <v>1.1716593810022655</v>
      </c>
      <c r="T1134" s="203">
        <f>'T&amp;E'!T$32</f>
        <v>1.1950925686223108</v>
      </c>
      <c r="U1134" s="203">
        <f>'T&amp;E'!U$32</f>
        <v>1.2189944199947571</v>
      </c>
      <c r="V1134" s="203">
        <f>'T&amp;E'!V$32</f>
        <v>1.243374308394652</v>
      </c>
      <c r="W1134" s="203">
        <f>'T&amp;E'!W$32</f>
        <v>1.2682417945625453</v>
      </c>
      <c r="X1134" s="203">
        <f>'T&amp;E'!X$32</f>
        <v>1.2936066304537961</v>
      </c>
      <c r="Y1134" s="203">
        <f>'T&amp;E'!Y$32</f>
        <v>1.3194787630628722</v>
      </c>
      <c r="Z1134" s="203">
        <f>'T&amp;E'!Z$32</f>
        <v>1.3458683383241292</v>
      </c>
      <c r="AA1134" s="203">
        <f>'T&amp;E'!AA$32</f>
        <v>1.372785705090612</v>
      </c>
      <c r="AB1134" s="203">
        <f>'T&amp;E'!AB$32</f>
        <v>1.4002414191924244</v>
      </c>
      <c r="AC1134" s="203">
        <f>'T&amp;E'!AC$32</f>
        <v>1.4282462475762727</v>
      </c>
      <c r="AD1134" s="203">
        <f>'T&amp;E'!AD$32</f>
        <v>1.4568111725277981</v>
      </c>
      <c r="AE1134" s="203">
        <f>'T&amp;E'!AE$32</f>
        <v>1.4859473959783542</v>
      </c>
      <c r="AF1134" s="203">
        <f>'T&amp;E'!AF$32</f>
        <v>1.5156663438979212</v>
      </c>
      <c r="AG1134" s="203">
        <f>'T&amp;E'!AG$32</f>
        <v>1.5459796707758797</v>
      </c>
      <c r="AH1134" s="203">
        <f>'T&amp;E'!AH$32</f>
        <v>1.576899264191397</v>
      </c>
      <c r="AI1134" s="203">
        <f>'T&amp;E'!AI$32</f>
        <v>1.608437249475225</v>
      </c>
    </row>
    <row r="1135" spans="1:35" s="162" customFormat="1" x14ac:dyDescent="0.35">
      <c r="A1135" s="35"/>
      <c r="B1135" s="35"/>
      <c r="C1135" s="160"/>
      <c r="D1135" s="161"/>
      <c r="E1135" s="162" t="s">
        <v>309</v>
      </c>
      <c r="F1135" s="162" t="s">
        <v>88</v>
      </c>
      <c r="G1135" s="163"/>
      <c r="H1135" s="163"/>
      <c r="I1135" s="433">
        <f>SUM(K1135:AI1135)</f>
        <v>24.280100573192506</v>
      </c>
      <c r="J1135" s="433"/>
      <c r="K1135" s="433">
        <f>K1133/K1134</f>
        <v>0</v>
      </c>
      <c r="L1135" s="433">
        <f t="shared" ref="L1135:AI1135" si="427">L1133/L1134</f>
        <v>0</v>
      </c>
      <c r="M1135" s="433">
        <f t="shared" si="427"/>
        <v>0</v>
      </c>
      <c r="N1135" s="433">
        <f t="shared" si="427"/>
        <v>0</v>
      </c>
      <c r="O1135" s="433">
        <f t="shared" si="427"/>
        <v>0</v>
      </c>
      <c r="P1135" s="433">
        <f t="shared" si="427"/>
        <v>0</v>
      </c>
      <c r="Q1135" s="433">
        <f t="shared" si="427"/>
        <v>0</v>
      </c>
      <c r="R1135" s="433">
        <f t="shared" si="427"/>
        <v>0</v>
      </c>
      <c r="S1135" s="433">
        <f t="shared" si="427"/>
        <v>0</v>
      </c>
      <c r="T1135" s="433">
        <f t="shared" si="427"/>
        <v>0</v>
      </c>
      <c r="U1135" s="433">
        <f t="shared" si="427"/>
        <v>1.3079590038135138</v>
      </c>
      <c r="V1135" s="433">
        <f t="shared" si="427"/>
        <v>2.8204651230203948</v>
      </c>
      <c r="W1135" s="433">
        <f t="shared" si="427"/>
        <v>2.3240639220040276</v>
      </c>
      <c r="X1135" s="433">
        <f t="shared" si="427"/>
        <v>2.3240639220040276</v>
      </c>
      <c r="Y1135" s="433">
        <f t="shared" si="427"/>
        <v>2.324063922004028</v>
      </c>
      <c r="Z1135" s="433">
        <f t="shared" si="427"/>
        <v>2.3240639220040276</v>
      </c>
      <c r="AA1135" s="433">
        <f t="shared" si="427"/>
        <v>2.3240639220040276</v>
      </c>
      <c r="AB1135" s="433">
        <f t="shared" si="427"/>
        <v>2.3240639220040276</v>
      </c>
      <c r="AC1135" s="433">
        <f t="shared" si="427"/>
        <v>2.3240639220040276</v>
      </c>
      <c r="AD1135" s="433">
        <f t="shared" si="427"/>
        <v>2.423320877903564</v>
      </c>
      <c r="AE1135" s="433">
        <f t="shared" si="427"/>
        <v>1.4599081144268375</v>
      </c>
      <c r="AF1135" s="433">
        <f t="shared" si="427"/>
        <v>0</v>
      </c>
      <c r="AG1135" s="433">
        <f t="shared" si="427"/>
        <v>0</v>
      </c>
      <c r="AH1135" s="433">
        <f t="shared" si="427"/>
        <v>0</v>
      </c>
      <c r="AI1135" s="433">
        <f t="shared" si="427"/>
        <v>0</v>
      </c>
    </row>
    <row r="1136" spans="1:35" s="167" customFormat="1" x14ac:dyDescent="0.35">
      <c r="A1136" s="21"/>
      <c r="B1136" s="21"/>
      <c r="C1136" s="165"/>
      <c r="D1136" s="166"/>
      <c r="G1136" s="168"/>
      <c r="H1136" s="168"/>
      <c r="I1136" s="199"/>
      <c r="J1136" s="199"/>
      <c r="K1136" s="178"/>
      <c r="L1136" s="178"/>
      <c r="M1136" s="178"/>
      <c r="N1136" s="178"/>
      <c r="O1136" s="178"/>
      <c r="P1136" s="178"/>
      <c r="Q1136" s="178"/>
      <c r="R1136" s="178"/>
      <c r="S1136" s="178"/>
      <c r="T1136" s="178"/>
      <c r="U1136" s="178"/>
      <c r="V1136" s="178"/>
      <c r="W1136" s="178"/>
      <c r="X1136" s="178"/>
      <c r="Y1136" s="178"/>
      <c r="Z1136" s="178"/>
      <c r="AA1136" s="178"/>
      <c r="AB1136" s="178"/>
      <c r="AC1136" s="178"/>
      <c r="AD1136" s="178"/>
      <c r="AE1136" s="178"/>
      <c r="AF1136" s="178"/>
      <c r="AG1136" s="178"/>
      <c r="AH1136" s="178"/>
      <c r="AI1136" s="178"/>
    </row>
    <row r="1137" spans="1:35" s="167" customFormat="1" x14ac:dyDescent="0.35">
      <c r="A1137" s="21"/>
      <c r="B1137" s="21"/>
      <c r="C1137" s="165"/>
      <c r="D1137" s="166" t="s">
        <v>373</v>
      </c>
      <c r="G1137" s="168"/>
      <c r="H1137" s="168"/>
      <c r="I1137" s="199"/>
      <c r="J1137" s="199"/>
      <c r="K1137" s="178"/>
      <c r="L1137" s="178"/>
      <c r="M1137" s="178"/>
      <c r="N1137" s="178"/>
      <c r="O1137" s="178"/>
      <c r="P1137" s="178"/>
      <c r="Q1137" s="178"/>
      <c r="R1137" s="178"/>
      <c r="S1137" s="178"/>
      <c r="T1137" s="178"/>
      <c r="U1137" s="178"/>
      <c r="V1137" s="178"/>
      <c r="W1137" s="178"/>
      <c r="X1137" s="178"/>
      <c r="Y1137" s="178"/>
      <c r="Z1137" s="178"/>
      <c r="AA1137" s="178"/>
      <c r="AB1137" s="178"/>
      <c r="AC1137" s="178"/>
      <c r="AD1137" s="178"/>
      <c r="AE1137" s="178"/>
      <c r="AF1137" s="178"/>
      <c r="AG1137" s="178"/>
      <c r="AH1137" s="178"/>
      <c r="AI1137" s="178"/>
    </row>
    <row r="1138" spans="1:35" s="167" customFormat="1" x14ac:dyDescent="0.35">
      <c r="A1138" s="21"/>
      <c r="B1138" s="21"/>
      <c r="C1138" s="165"/>
      <c r="D1138" s="166"/>
      <c r="E1138" s="167" t="str">
        <f>E$1135</f>
        <v>WHT on dividends (incentive)</v>
      </c>
      <c r="F1138" s="167" t="str">
        <f>F$1135</f>
        <v>M$</v>
      </c>
      <c r="G1138" s="168"/>
      <c r="H1138" s="168"/>
      <c r="I1138" s="199">
        <f>I$1135</f>
        <v>24.280100573192506</v>
      </c>
      <c r="J1138" s="199"/>
      <c r="K1138" s="199">
        <f t="shared" ref="K1138:AI1138" si="428">K$1135</f>
        <v>0</v>
      </c>
      <c r="L1138" s="199">
        <f t="shared" si="428"/>
        <v>0</v>
      </c>
      <c r="M1138" s="199">
        <f t="shared" si="428"/>
        <v>0</v>
      </c>
      <c r="N1138" s="199">
        <f t="shared" si="428"/>
        <v>0</v>
      </c>
      <c r="O1138" s="199">
        <f t="shared" si="428"/>
        <v>0</v>
      </c>
      <c r="P1138" s="199">
        <f t="shared" si="428"/>
        <v>0</v>
      </c>
      <c r="Q1138" s="199">
        <f t="shared" si="428"/>
        <v>0</v>
      </c>
      <c r="R1138" s="199">
        <f t="shared" si="428"/>
        <v>0</v>
      </c>
      <c r="S1138" s="199">
        <f t="shared" si="428"/>
        <v>0</v>
      </c>
      <c r="T1138" s="199">
        <f t="shared" si="428"/>
        <v>0</v>
      </c>
      <c r="U1138" s="199">
        <f t="shared" si="428"/>
        <v>1.3079590038135138</v>
      </c>
      <c r="V1138" s="199">
        <f t="shared" si="428"/>
        <v>2.8204651230203948</v>
      </c>
      <c r="W1138" s="199">
        <f t="shared" si="428"/>
        <v>2.3240639220040276</v>
      </c>
      <c r="X1138" s="199">
        <f t="shared" si="428"/>
        <v>2.3240639220040276</v>
      </c>
      <c r="Y1138" s="199">
        <f t="shared" si="428"/>
        <v>2.324063922004028</v>
      </c>
      <c r="Z1138" s="199">
        <f t="shared" si="428"/>
        <v>2.3240639220040276</v>
      </c>
      <c r="AA1138" s="199">
        <f t="shared" si="428"/>
        <v>2.3240639220040276</v>
      </c>
      <c r="AB1138" s="199">
        <f t="shared" si="428"/>
        <v>2.3240639220040276</v>
      </c>
      <c r="AC1138" s="199">
        <f t="shared" si="428"/>
        <v>2.3240639220040276</v>
      </c>
      <c r="AD1138" s="199">
        <f t="shared" si="428"/>
        <v>2.423320877903564</v>
      </c>
      <c r="AE1138" s="199">
        <f t="shared" si="428"/>
        <v>1.4599081144268375</v>
      </c>
      <c r="AF1138" s="199">
        <f t="shared" si="428"/>
        <v>0</v>
      </c>
      <c r="AG1138" s="199">
        <f t="shared" si="428"/>
        <v>0</v>
      </c>
      <c r="AH1138" s="199">
        <f t="shared" si="428"/>
        <v>0</v>
      </c>
      <c r="AI1138" s="199">
        <f t="shared" si="428"/>
        <v>0</v>
      </c>
    </row>
    <row r="1139" spans="1:35" s="162" customFormat="1" x14ac:dyDescent="0.35">
      <c r="A1139" s="35"/>
      <c r="B1139" s="35"/>
      <c r="C1139" s="160"/>
      <c r="D1139" s="161"/>
      <c r="E1139" s="162" t="s">
        <v>543</v>
      </c>
      <c r="F1139" s="162" t="s">
        <v>88</v>
      </c>
      <c r="G1139" s="433">
        <f>SUM(K1138:AI1138)</f>
        <v>24.280100573192506</v>
      </c>
      <c r="H1139" s="163"/>
      <c r="I1139" s="433"/>
      <c r="J1139" s="433"/>
      <c r="K1139" s="433"/>
      <c r="L1139" s="433"/>
      <c r="M1139" s="433"/>
      <c r="N1139" s="433"/>
      <c r="O1139" s="433"/>
      <c r="P1139" s="433"/>
      <c r="Q1139" s="433"/>
      <c r="R1139" s="433"/>
      <c r="S1139" s="433"/>
      <c r="T1139" s="433"/>
      <c r="U1139" s="433"/>
      <c r="V1139" s="433"/>
      <c r="W1139" s="433"/>
      <c r="X1139" s="433"/>
      <c r="Y1139" s="433"/>
      <c r="Z1139" s="433"/>
      <c r="AA1139" s="433"/>
      <c r="AB1139" s="433"/>
      <c r="AC1139" s="433"/>
      <c r="AD1139" s="433"/>
      <c r="AE1139" s="433"/>
      <c r="AF1139" s="433"/>
      <c r="AG1139" s="433"/>
      <c r="AH1139" s="433"/>
      <c r="AI1139" s="433"/>
    </row>
    <row r="1140" spans="1:35" s="84" customFormat="1" x14ac:dyDescent="0.35">
      <c r="A1140" s="4"/>
      <c r="B1140" s="4"/>
      <c r="C1140" s="80"/>
      <c r="D1140" s="81"/>
      <c r="G1140" s="147"/>
      <c r="H1140" s="147"/>
      <c r="I1140" s="178"/>
      <c r="J1140" s="178"/>
      <c r="K1140" s="178"/>
      <c r="L1140" s="178"/>
      <c r="M1140" s="178"/>
      <c r="N1140" s="178"/>
      <c r="O1140" s="178"/>
      <c r="P1140" s="178"/>
      <c r="Q1140" s="178"/>
      <c r="R1140" s="178"/>
      <c r="S1140" s="178"/>
      <c r="T1140" s="178"/>
      <c r="U1140" s="178"/>
      <c r="V1140" s="178"/>
      <c r="W1140" s="178"/>
      <c r="X1140" s="178"/>
      <c r="Y1140" s="178"/>
      <c r="Z1140" s="178"/>
      <c r="AA1140" s="178"/>
      <c r="AB1140" s="178"/>
      <c r="AC1140" s="178"/>
      <c r="AD1140" s="178"/>
      <c r="AE1140" s="178"/>
      <c r="AF1140" s="178"/>
      <c r="AG1140" s="178"/>
      <c r="AH1140" s="178"/>
      <c r="AI1140" s="178"/>
    </row>
    <row r="1141" spans="1:35" s="84" customFormat="1" x14ac:dyDescent="0.35">
      <c r="A1141" s="4"/>
      <c r="B1141" s="4"/>
      <c r="C1141" s="80"/>
      <c r="D1141" s="81" t="s">
        <v>384</v>
      </c>
      <c r="G1141" s="147"/>
      <c r="H1141" s="147"/>
      <c r="I1141" s="178"/>
      <c r="J1141" s="178"/>
      <c r="K1141" s="178"/>
      <c r="L1141" s="178"/>
      <c r="M1141" s="178"/>
      <c r="N1141" s="178"/>
      <c r="O1141" s="178"/>
      <c r="P1141" s="178"/>
      <c r="Q1141" s="178"/>
      <c r="R1141" s="178"/>
      <c r="S1141" s="178"/>
      <c r="T1141" s="178"/>
      <c r="U1141" s="178"/>
      <c r="V1141" s="178"/>
      <c r="W1141" s="178"/>
      <c r="X1141" s="178"/>
      <c r="Y1141" s="178"/>
      <c r="Z1141" s="178"/>
      <c r="AA1141" s="178"/>
      <c r="AB1141" s="178"/>
      <c r="AC1141" s="178"/>
      <c r="AD1141" s="178"/>
      <c r="AE1141" s="178"/>
      <c r="AF1141" s="178"/>
      <c r="AG1141" s="178"/>
      <c r="AH1141" s="178"/>
      <c r="AI1141" s="178"/>
    </row>
    <row r="1142" spans="1:35" s="167" customFormat="1" x14ac:dyDescent="0.35">
      <c r="A1142" s="21"/>
      <c r="B1142" s="21"/>
      <c r="C1142" s="165"/>
      <c r="D1142" s="166"/>
      <c r="E1142" s="167" t="str">
        <f>E$1135</f>
        <v>WHT on dividends (incentive)</v>
      </c>
      <c r="F1142" s="167" t="str">
        <f>F$1135</f>
        <v>M$</v>
      </c>
      <c r="G1142" s="168"/>
      <c r="H1142" s="168"/>
      <c r="I1142" s="199">
        <f>I$1135</f>
        <v>24.280100573192506</v>
      </c>
      <c r="J1142" s="199"/>
      <c r="K1142" s="199">
        <f t="shared" ref="K1142:AI1142" si="429">K$1135</f>
        <v>0</v>
      </c>
      <c r="L1142" s="199">
        <f t="shared" si="429"/>
        <v>0</v>
      </c>
      <c r="M1142" s="199">
        <f t="shared" si="429"/>
        <v>0</v>
      </c>
      <c r="N1142" s="199">
        <f t="shared" si="429"/>
        <v>0</v>
      </c>
      <c r="O1142" s="199">
        <f t="shared" si="429"/>
        <v>0</v>
      </c>
      <c r="P1142" s="199">
        <f t="shared" si="429"/>
        <v>0</v>
      </c>
      <c r="Q1142" s="199">
        <f t="shared" si="429"/>
        <v>0</v>
      </c>
      <c r="R1142" s="199">
        <f t="shared" si="429"/>
        <v>0</v>
      </c>
      <c r="S1142" s="199">
        <f t="shared" si="429"/>
        <v>0</v>
      </c>
      <c r="T1142" s="199">
        <f t="shared" si="429"/>
        <v>0</v>
      </c>
      <c r="U1142" s="199">
        <f t="shared" si="429"/>
        <v>1.3079590038135138</v>
      </c>
      <c r="V1142" s="199">
        <f t="shared" si="429"/>
        <v>2.8204651230203948</v>
      </c>
      <c r="W1142" s="199">
        <f t="shared" si="429"/>
        <v>2.3240639220040276</v>
      </c>
      <c r="X1142" s="199">
        <f t="shared" si="429"/>
        <v>2.3240639220040276</v>
      </c>
      <c r="Y1142" s="199">
        <f t="shared" si="429"/>
        <v>2.324063922004028</v>
      </c>
      <c r="Z1142" s="199">
        <f t="shared" si="429"/>
        <v>2.3240639220040276</v>
      </c>
      <c r="AA1142" s="199">
        <f t="shared" si="429"/>
        <v>2.3240639220040276</v>
      </c>
      <c r="AB1142" s="199">
        <f t="shared" si="429"/>
        <v>2.3240639220040276</v>
      </c>
      <c r="AC1142" s="199">
        <f t="shared" si="429"/>
        <v>2.3240639220040276</v>
      </c>
      <c r="AD1142" s="199">
        <f t="shared" si="429"/>
        <v>2.423320877903564</v>
      </c>
      <c r="AE1142" s="199">
        <f t="shared" si="429"/>
        <v>1.4599081144268375</v>
      </c>
      <c r="AF1142" s="199">
        <f t="shared" si="429"/>
        <v>0</v>
      </c>
      <c r="AG1142" s="199">
        <f t="shared" si="429"/>
        <v>0</v>
      </c>
      <c r="AH1142" s="199">
        <f t="shared" si="429"/>
        <v>0</v>
      </c>
      <c r="AI1142" s="199">
        <f t="shared" si="429"/>
        <v>0</v>
      </c>
    </row>
    <row r="1143" spans="1:35" s="154" customFormat="1" x14ac:dyDescent="0.35">
      <c r="A1143" s="15"/>
      <c r="B1143" s="15"/>
      <c r="C1143" s="152"/>
      <c r="D1143" s="153"/>
      <c r="E1143" s="154" t="str">
        <f>'T&amp;E'!E$36</f>
        <v>Government discount factor</v>
      </c>
      <c r="F1143" s="154" t="str">
        <f>'T&amp;E'!F$36</f>
        <v>index</v>
      </c>
      <c r="G1143" s="155"/>
      <c r="H1143" s="155"/>
      <c r="I1143" s="180"/>
      <c r="J1143" s="180"/>
      <c r="K1143" s="203">
        <f>'T&amp;E'!K$36</f>
        <v>1</v>
      </c>
      <c r="L1143" s="203">
        <f>'T&amp;E'!L$36</f>
        <v>0.90909090909090906</v>
      </c>
      <c r="M1143" s="203">
        <f>'T&amp;E'!M$36</f>
        <v>0.82644628099173545</v>
      </c>
      <c r="N1143" s="203">
        <f>'T&amp;E'!N$36</f>
        <v>0.75131480090157754</v>
      </c>
      <c r="O1143" s="203">
        <f>'T&amp;E'!O$36</f>
        <v>0.68301345536507052</v>
      </c>
      <c r="P1143" s="203">
        <f>'T&amp;E'!P$36</f>
        <v>0.62092132305915493</v>
      </c>
      <c r="Q1143" s="203">
        <f>'T&amp;E'!Q$36</f>
        <v>0.56447393005377722</v>
      </c>
      <c r="R1143" s="203">
        <f>'T&amp;E'!R$36</f>
        <v>0.51315811823070645</v>
      </c>
      <c r="S1143" s="203">
        <f>'T&amp;E'!S$36</f>
        <v>0.46650738020973315</v>
      </c>
      <c r="T1143" s="203">
        <f>'T&amp;E'!T$36</f>
        <v>0.42409761837248466</v>
      </c>
      <c r="U1143" s="203">
        <f>'T&amp;E'!U$36</f>
        <v>0.38554328942953148</v>
      </c>
      <c r="V1143" s="203">
        <f>'T&amp;E'!V$36</f>
        <v>0.3504938994813922</v>
      </c>
      <c r="W1143" s="203">
        <f>'T&amp;E'!W$36</f>
        <v>0.31863081771035656</v>
      </c>
      <c r="X1143" s="203">
        <f>'T&amp;E'!X$36</f>
        <v>0.28966437973668779</v>
      </c>
      <c r="Y1143" s="203">
        <f>'T&amp;E'!Y$36</f>
        <v>0.26333125430607973</v>
      </c>
      <c r="Z1143" s="203">
        <f>'T&amp;E'!Z$36</f>
        <v>0.23939204936916339</v>
      </c>
      <c r="AA1143" s="203">
        <f>'T&amp;E'!AA$36</f>
        <v>0.21762913579014853</v>
      </c>
      <c r="AB1143" s="203">
        <f>'T&amp;E'!AB$36</f>
        <v>0.19784466890013502</v>
      </c>
      <c r="AC1143" s="203">
        <f>'T&amp;E'!AC$36</f>
        <v>0.17985878990921364</v>
      </c>
      <c r="AD1143" s="203">
        <f>'T&amp;E'!AD$36</f>
        <v>0.16350799082655781</v>
      </c>
      <c r="AE1143" s="203">
        <f>'T&amp;E'!AE$36</f>
        <v>0.14864362802414349</v>
      </c>
      <c r="AF1143" s="203">
        <f>'T&amp;E'!AF$36</f>
        <v>0.13513057093103953</v>
      </c>
      <c r="AG1143" s="203">
        <f>'T&amp;E'!AG$36</f>
        <v>0.12284597357367227</v>
      </c>
      <c r="AH1143" s="203">
        <f>'T&amp;E'!AH$36</f>
        <v>0.11167815779424752</v>
      </c>
      <c r="AI1143" s="203">
        <f>'T&amp;E'!AI$36</f>
        <v>0.10152559799477048</v>
      </c>
    </row>
    <row r="1144" spans="1:35" s="162" customFormat="1" x14ac:dyDescent="0.35">
      <c r="A1144" s="35"/>
      <c r="B1144" s="35"/>
      <c r="C1144" s="160"/>
      <c r="D1144" s="161"/>
      <c r="E1144" s="162" t="s">
        <v>544</v>
      </c>
      <c r="F1144" s="162" t="s">
        <v>230</v>
      </c>
      <c r="G1144" s="163"/>
      <c r="H1144" s="163"/>
      <c r="I1144" s="433">
        <f>SUM(K1144:AI1144)</f>
        <v>6.0717380225113118</v>
      </c>
      <c r="J1144" s="433"/>
      <c r="K1144" s="433">
        <f>K1142*K1143</f>
        <v>0</v>
      </c>
      <c r="L1144" s="433">
        <f t="shared" ref="L1144:AI1144" si="430">L1142*L1143</f>
        <v>0</v>
      </c>
      <c r="M1144" s="433">
        <f t="shared" si="430"/>
        <v>0</v>
      </c>
      <c r="N1144" s="433">
        <f t="shared" si="430"/>
        <v>0</v>
      </c>
      <c r="O1144" s="433">
        <f t="shared" si="430"/>
        <v>0</v>
      </c>
      <c r="P1144" s="433">
        <f t="shared" si="430"/>
        <v>0</v>
      </c>
      <c r="Q1144" s="433">
        <f t="shared" si="430"/>
        <v>0</v>
      </c>
      <c r="R1144" s="433">
        <f t="shared" si="430"/>
        <v>0</v>
      </c>
      <c r="S1144" s="433">
        <f t="shared" si="430"/>
        <v>0</v>
      </c>
      <c r="T1144" s="433">
        <f t="shared" si="430"/>
        <v>0</v>
      </c>
      <c r="U1144" s="433">
        <f t="shared" si="430"/>
        <v>0.50427481676923525</v>
      </c>
      <c r="V1144" s="433">
        <f t="shared" si="430"/>
        <v>0.98855581931868275</v>
      </c>
      <c r="W1144" s="433">
        <f t="shared" si="430"/>
        <v>0.74051838787928159</v>
      </c>
      <c r="X1144" s="433">
        <f t="shared" si="430"/>
        <v>0.67319853443571065</v>
      </c>
      <c r="Y1144" s="433">
        <f t="shared" si="430"/>
        <v>0.61199866766882771</v>
      </c>
      <c r="Z1144" s="433">
        <f t="shared" si="430"/>
        <v>0.55636242515347967</v>
      </c>
      <c r="AA1144" s="433">
        <f t="shared" si="430"/>
        <v>0.50578402286679969</v>
      </c>
      <c r="AB1144" s="433">
        <f t="shared" si="430"/>
        <v>0.45980365715163607</v>
      </c>
      <c r="AC1144" s="433">
        <f t="shared" si="430"/>
        <v>0.41800332468330548</v>
      </c>
      <c r="AD1144" s="433">
        <f t="shared" si="430"/>
        <v>0.39623232787406198</v>
      </c>
      <c r="AE1144" s="433">
        <f t="shared" si="430"/>
        <v>0.21700603871029156</v>
      </c>
      <c r="AF1144" s="433">
        <f t="shared" si="430"/>
        <v>0</v>
      </c>
      <c r="AG1144" s="433">
        <f t="shared" si="430"/>
        <v>0</v>
      </c>
      <c r="AH1144" s="433">
        <f t="shared" si="430"/>
        <v>0</v>
      </c>
      <c r="AI1144" s="433">
        <f t="shared" si="430"/>
        <v>0</v>
      </c>
    </row>
    <row r="1145" spans="1:35" s="84" customFormat="1" x14ac:dyDescent="0.35">
      <c r="A1145" s="4"/>
      <c r="B1145" s="4"/>
      <c r="C1145" s="80"/>
      <c r="D1145" s="81"/>
      <c r="G1145" s="147"/>
      <c r="H1145" s="147"/>
      <c r="I1145" s="178"/>
      <c r="J1145" s="178"/>
      <c r="K1145" s="178"/>
      <c r="L1145" s="178"/>
      <c r="M1145" s="178"/>
      <c r="N1145" s="178"/>
      <c r="O1145" s="178"/>
      <c r="P1145" s="178"/>
      <c r="Q1145" s="178"/>
      <c r="R1145" s="178"/>
      <c r="S1145" s="178"/>
      <c r="T1145" s="178"/>
      <c r="U1145" s="178"/>
      <c r="V1145" s="178"/>
      <c r="W1145" s="178"/>
      <c r="X1145" s="178"/>
      <c r="Y1145" s="178"/>
      <c r="Z1145" s="178"/>
      <c r="AA1145" s="178"/>
      <c r="AB1145" s="178"/>
      <c r="AC1145" s="178"/>
      <c r="AD1145" s="178"/>
      <c r="AE1145" s="178"/>
      <c r="AF1145" s="178"/>
      <c r="AG1145" s="178"/>
      <c r="AH1145" s="178"/>
      <c r="AI1145" s="178"/>
    </row>
    <row r="1146" spans="1:35" s="84" customFormat="1" x14ac:dyDescent="0.35">
      <c r="A1146" s="4"/>
      <c r="B1146" s="4"/>
      <c r="C1146" s="80"/>
      <c r="D1146" s="81" t="s">
        <v>385</v>
      </c>
      <c r="G1146" s="147"/>
      <c r="H1146" s="147"/>
      <c r="I1146" s="178"/>
      <c r="J1146" s="178"/>
      <c r="K1146" s="178"/>
      <c r="L1146" s="178"/>
      <c r="M1146" s="178"/>
      <c r="N1146" s="178"/>
      <c r="O1146" s="178"/>
      <c r="P1146" s="178"/>
      <c r="Q1146" s="178"/>
      <c r="R1146" s="178"/>
      <c r="S1146" s="178"/>
      <c r="T1146" s="178"/>
      <c r="U1146" s="178"/>
      <c r="V1146" s="178"/>
      <c r="W1146" s="178"/>
      <c r="X1146" s="178"/>
      <c r="Y1146" s="178"/>
      <c r="Z1146" s="178"/>
      <c r="AA1146" s="178"/>
      <c r="AB1146" s="178"/>
      <c r="AC1146" s="178"/>
      <c r="AD1146" s="178"/>
      <c r="AE1146" s="178"/>
      <c r="AF1146" s="178"/>
      <c r="AG1146" s="178"/>
      <c r="AH1146" s="178"/>
      <c r="AI1146" s="178"/>
    </row>
    <row r="1147" spans="1:35" s="84" customFormat="1" x14ac:dyDescent="0.35">
      <c r="A1147" s="4"/>
      <c r="B1147" s="4"/>
      <c r="C1147" s="80"/>
      <c r="D1147" s="81"/>
      <c r="E1147" s="84" t="str">
        <f>E$1144</f>
        <v>Discounted WHT on dividends (incentive)</v>
      </c>
      <c r="F1147" s="84" t="str">
        <f>F$1144</f>
        <v>M$, discounted</v>
      </c>
      <c r="G1147" s="147"/>
      <c r="H1147" s="147"/>
      <c r="I1147" s="178">
        <f>I$1144</f>
        <v>6.0717380225113118</v>
      </c>
      <c r="J1147" s="178"/>
      <c r="K1147" s="178">
        <f t="shared" ref="K1147:AI1147" si="431">K$1144</f>
        <v>0</v>
      </c>
      <c r="L1147" s="178">
        <f t="shared" si="431"/>
        <v>0</v>
      </c>
      <c r="M1147" s="178">
        <f t="shared" si="431"/>
        <v>0</v>
      </c>
      <c r="N1147" s="178">
        <f t="shared" si="431"/>
        <v>0</v>
      </c>
      <c r="O1147" s="178">
        <f t="shared" si="431"/>
        <v>0</v>
      </c>
      <c r="P1147" s="178">
        <f t="shared" si="431"/>
        <v>0</v>
      </c>
      <c r="Q1147" s="178">
        <f t="shared" si="431"/>
        <v>0</v>
      </c>
      <c r="R1147" s="178">
        <f t="shared" si="431"/>
        <v>0</v>
      </c>
      <c r="S1147" s="178">
        <f t="shared" si="431"/>
        <v>0</v>
      </c>
      <c r="T1147" s="178">
        <f t="shared" si="431"/>
        <v>0</v>
      </c>
      <c r="U1147" s="178">
        <f t="shared" si="431"/>
        <v>0.50427481676923525</v>
      </c>
      <c r="V1147" s="178">
        <f t="shared" si="431"/>
        <v>0.98855581931868275</v>
      </c>
      <c r="W1147" s="178">
        <f t="shared" si="431"/>
        <v>0.74051838787928159</v>
      </c>
      <c r="X1147" s="178">
        <f t="shared" si="431"/>
        <v>0.67319853443571065</v>
      </c>
      <c r="Y1147" s="178">
        <f t="shared" si="431"/>
        <v>0.61199866766882771</v>
      </c>
      <c r="Z1147" s="178">
        <f t="shared" si="431"/>
        <v>0.55636242515347967</v>
      </c>
      <c r="AA1147" s="178">
        <f t="shared" si="431"/>
        <v>0.50578402286679969</v>
      </c>
      <c r="AB1147" s="178">
        <f t="shared" si="431"/>
        <v>0.45980365715163607</v>
      </c>
      <c r="AC1147" s="178">
        <f t="shared" si="431"/>
        <v>0.41800332468330548</v>
      </c>
      <c r="AD1147" s="178">
        <f t="shared" si="431"/>
        <v>0.39623232787406198</v>
      </c>
      <c r="AE1147" s="178">
        <f t="shared" si="431"/>
        <v>0.21700603871029156</v>
      </c>
      <c r="AF1147" s="178">
        <f t="shared" si="431"/>
        <v>0</v>
      </c>
      <c r="AG1147" s="178">
        <f t="shared" si="431"/>
        <v>0</v>
      </c>
      <c r="AH1147" s="178">
        <f t="shared" si="431"/>
        <v>0</v>
      </c>
      <c r="AI1147" s="178">
        <f t="shared" si="431"/>
        <v>0</v>
      </c>
    </row>
    <row r="1148" spans="1:35" s="162" customFormat="1" x14ac:dyDescent="0.35">
      <c r="A1148" s="35"/>
      <c r="B1148" s="35"/>
      <c r="C1148" s="160"/>
      <c r="D1148" s="161"/>
      <c r="E1148" s="162" t="s">
        <v>545</v>
      </c>
      <c r="F1148" s="162" t="s">
        <v>230</v>
      </c>
      <c r="G1148" s="433">
        <f>SUM(K1147:AI1147)</f>
        <v>6.0717380225113118</v>
      </c>
      <c r="H1148" s="163"/>
      <c r="J1148" s="433"/>
      <c r="K1148" s="433"/>
      <c r="L1148" s="433"/>
      <c r="M1148" s="433"/>
      <c r="N1148" s="433"/>
      <c r="O1148" s="433"/>
      <c r="P1148" s="433"/>
      <c r="Q1148" s="433"/>
      <c r="R1148" s="433"/>
      <c r="S1148" s="433"/>
      <c r="T1148" s="433"/>
      <c r="U1148" s="433"/>
      <c r="V1148" s="433"/>
      <c r="W1148" s="433"/>
      <c r="X1148" s="433"/>
      <c r="Y1148" s="433"/>
      <c r="Z1148" s="433"/>
      <c r="AA1148" s="433"/>
      <c r="AB1148" s="433"/>
      <c r="AC1148" s="433"/>
      <c r="AD1148" s="433"/>
      <c r="AE1148" s="433"/>
      <c r="AF1148" s="433"/>
      <c r="AG1148" s="433"/>
      <c r="AH1148" s="433"/>
      <c r="AI1148" s="433"/>
    </row>
    <row r="1149" spans="1:35" s="84" customFormat="1" x14ac:dyDescent="0.35">
      <c r="A1149" s="4"/>
      <c r="B1149" s="4"/>
      <c r="C1149" s="80"/>
      <c r="D1149" s="81"/>
      <c r="G1149" s="147"/>
      <c r="H1149" s="147"/>
      <c r="I1149" s="178"/>
      <c r="J1149" s="178"/>
      <c r="K1149" s="178"/>
      <c r="L1149" s="178"/>
      <c r="M1149" s="178"/>
      <c r="N1149" s="178"/>
      <c r="O1149" s="178"/>
      <c r="P1149" s="178"/>
      <c r="Q1149" s="178"/>
      <c r="R1149" s="178"/>
      <c r="S1149" s="178"/>
      <c r="T1149" s="178"/>
      <c r="U1149" s="178"/>
      <c r="V1149" s="178"/>
      <c r="W1149" s="178"/>
      <c r="X1149" s="178"/>
      <c r="Y1149" s="178"/>
      <c r="Z1149" s="178"/>
      <c r="AA1149" s="178"/>
      <c r="AB1149" s="178"/>
      <c r="AC1149" s="178"/>
      <c r="AD1149" s="178"/>
      <c r="AE1149" s="178"/>
      <c r="AF1149" s="178"/>
      <c r="AG1149" s="178"/>
      <c r="AH1149" s="178"/>
      <c r="AI1149" s="178"/>
    </row>
    <row r="1150" spans="1:35" s="84" customFormat="1" x14ac:dyDescent="0.35">
      <c r="A1150" s="292" t="str">
        <f>_xlfn.CONCAT("FINANCING (",$A$1,")")</f>
        <v>FINANCING (INCENTIVE FISCAL REGIME)</v>
      </c>
      <c r="B1150" s="292"/>
      <c r="C1150" s="557"/>
      <c r="D1150" s="558"/>
      <c r="E1150" s="551"/>
      <c r="F1150" s="551"/>
      <c r="G1150" s="559"/>
      <c r="H1150" s="551"/>
      <c r="I1150" s="559"/>
      <c r="J1150" s="559"/>
      <c r="K1150" s="559"/>
      <c r="L1150" s="559"/>
      <c r="M1150" s="559"/>
      <c r="N1150" s="559"/>
      <c r="O1150" s="559"/>
      <c r="P1150" s="559"/>
      <c r="Q1150" s="559"/>
      <c r="R1150" s="559"/>
      <c r="S1150" s="559"/>
      <c r="T1150" s="559"/>
      <c r="U1150" s="559"/>
      <c r="V1150" s="559"/>
      <c r="W1150" s="559"/>
      <c r="X1150" s="559"/>
      <c r="Y1150" s="559"/>
      <c r="Z1150" s="559"/>
      <c r="AA1150" s="559"/>
      <c r="AB1150" s="559"/>
      <c r="AC1150" s="559"/>
      <c r="AD1150" s="559"/>
      <c r="AE1150" s="559"/>
      <c r="AF1150" s="559"/>
      <c r="AG1150" s="559"/>
      <c r="AH1150" s="559"/>
      <c r="AI1150" s="559"/>
    </row>
    <row r="1151" spans="1:35" s="84" customFormat="1" x14ac:dyDescent="0.35">
      <c r="A1151" s="4"/>
      <c r="B1151" s="4"/>
      <c r="C1151" s="80"/>
      <c r="D1151" s="81"/>
      <c r="G1151" s="147"/>
      <c r="H1151" s="147"/>
      <c r="I1151" s="178"/>
      <c r="J1151" s="178"/>
      <c r="K1151" s="178"/>
      <c r="L1151" s="178"/>
      <c r="M1151" s="178"/>
      <c r="N1151" s="178"/>
      <c r="O1151" s="178"/>
      <c r="P1151" s="178"/>
      <c r="Q1151" s="178"/>
      <c r="R1151" s="178"/>
      <c r="S1151" s="178"/>
      <c r="T1151" s="178"/>
      <c r="U1151" s="178"/>
      <c r="V1151" s="178"/>
      <c r="W1151" s="178"/>
      <c r="X1151" s="178"/>
      <c r="Y1151" s="178"/>
      <c r="Z1151" s="178"/>
      <c r="AA1151" s="178"/>
      <c r="AB1151" s="178"/>
      <c r="AC1151" s="178"/>
      <c r="AD1151" s="178"/>
      <c r="AE1151" s="178"/>
      <c r="AF1151" s="178"/>
      <c r="AG1151" s="178"/>
      <c r="AH1151" s="178"/>
      <c r="AI1151" s="178"/>
    </row>
    <row r="1152" spans="1:35" s="84" customFormat="1" x14ac:dyDescent="0.35">
      <c r="A1152" s="4"/>
      <c r="B1152" s="4" t="s">
        <v>387</v>
      </c>
      <c r="C1152" s="80"/>
      <c r="D1152" s="81"/>
      <c r="G1152" s="147"/>
      <c r="H1152" s="147"/>
      <c r="I1152" s="178"/>
      <c r="J1152" s="178"/>
      <c r="K1152" s="178"/>
      <c r="L1152" s="178"/>
      <c r="M1152" s="178"/>
      <c r="N1152" s="178"/>
      <c r="O1152" s="178"/>
      <c r="P1152" s="178"/>
      <c r="Q1152" s="178"/>
      <c r="R1152" s="178"/>
      <c r="S1152" s="178"/>
      <c r="T1152" s="178"/>
      <c r="U1152" s="178"/>
      <c r="V1152" s="178"/>
      <c r="W1152" s="178"/>
      <c r="X1152" s="178"/>
      <c r="Y1152" s="178"/>
      <c r="Z1152" s="178"/>
      <c r="AA1152" s="178"/>
      <c r="AB1152" s="178"/>
      <c r="AC1152" s="178"/>
      <c r="AD1152" s="178"/>
      <c r="AE1152" s="178"/>
      <c r="AF1152" s="178"/>
      <c r="AG1152" s="178"/>
      <c r="AH1152" s="178"/>
      <c r="AI1152" s="178"/>
    </row>
    <row r="1153" spans="1:35" s="84" customFormat="1" x14ac:dyDescent="0.35">
      <c r="A1153" s="4"/>
      <c r="B1153" s="4"/>
      <c r="C1153" s="80"/>
      <c r="D1153" s="81"/>
      <c r="G1153" s="147"/>
      <c r="H1153" s="147"/>
      <c r="I1153" s="178"/>
      <c r="J1153" s="178"/>
      <c r="K1153" s="178"/>
      <c r="L1153" s="178"/>
      <c r="M1153" s="178"/>
      <c r="N1153" s="178"/>
      <c r="O1153" s="178"/>
      <c r="P1153" s="178"/>
      <c r="Q1153" s="178"/>
      <c r="R1153" s="178"/>
      <c r="S1153" s="178"/>
      <c r="T1153" s="178"/>
      <c r="U1153" s="178"/>
      <c r="V1153" s="178"/>
      <c r="W1153" s="178"/>
      <c r="X1153" s="178"/>
      <c r="Y1153" s="178"/>
      <c r="Z1153" s="178"/>
      <c r="AA1153" s="178"/>
      <c r="AB1153" s="178"/>
      <c r="AC1153" s="178"/>
      <c r="AD1153" s="178"/>
      <c r="AE1153" s="178"/>
      <c r="AF1153" s="178"/>
      <c r="AG1153" s="178"/>
      <c r="AH1153" s="178"/>
      <c r="AI1153" s="178"/>
    </row>
    <row r="1154" spans="1:35" s="84" customFormat="1" x14ac:dyDescent="0.35">
      <c r="A1154" s="4"/>
      <c r="B1154" s="4"/>
      <c r="C1154" s="80" t="s">
        <v>758</v>
      </c>
      <c r="D1154" s="81"/>
      <c r="G1154" s="147"/>
      <c r="H1154" s="147"/>
      <c r="I1154" s="178"/>
      <c r="J1154" s="178"/>
      <c r="K1154" s="178"/>
      <c r="L1154" s="178"/>
      <c r="M1154" s="178"/>
      <c r="N1154" s="178"/>
      <c r="O1154" s="178"/>
      <c r="P1154" s="178"/>
      <c r="Q1154" s="178"/>
      <c r="R1154" s="178"/>
      <c r="S1154" s="178"/>
      <c r="T1154" s="178"/>
      <c r="U1154" s="178"/>
      <c r="V1154" s="178"/>
      <c r="W1154" s="178"/>
      <c r="X1154" s="178"/>
      <c r="Y1154" s="178"/>
      <c r="Z1154" s="178"/>
      <c r="AA1154" s="178"/>
      <c r="AB1154" s="178"/>
      <c r="AC1154" s="178"/>
      <c r="AD1154" s="178"/>
      <c r="AE1154" s="178"/>
      <c r="AF1154" s="178"/>
      <c r="AG1154" s="178"/>
      <c r="AH1154" s="178"/>
      <c r="AI1154" s="178"/>
    </row>
    <row r="1155" spans="1:35" s="84" customFormat="1" x14ac:dyDescent="0.35">
      <c r="A1155" s="4"/>
      <c r="B1155" s="4"/>
      <c r="C1155" s="80"/>
      <c r="D1155" s="81"/>
      <c r="G1155" s="147"/>
      <c r="H1155" s="147"/>
      <c r="I1155" s="178"/>
      <c r="J1155" s="178"/>
      <c r="K1155" s="178"/>
      <c r="L1155" s="178"/>
      <c r="M1155" s="178"/>
      <c r="N1155" s="178"/>
      <c r="O1155" s="178"/>
      <c r="P1155" s="178"/>
      <c r="Q1155" s="178"/>
      <c r="R1155" s="178"/>
      <c r="S1155" s="178"/>
      <c r="T1155" s="178"/>
      <c r="U1155" s="178"/>
      <c r="V1155" s="178"/>
      <c r="W1155" s="178"/>
      <c r="X1155" s="178"/>
      <c r="Y1155" s="178"/>
      <c r="Z1155" s="178"/>
      <c r="AA1155" s="178"/>
      <c r="AB1155" s="178"/>
      <c r="AC1155" s="178"/>
      <c r="AD1155" s="178"/>
      <c r="AE1155" s="178"/>
      <c r="AF1155" s="178"/>
      <c r="AG1155" s="178"/>
      <c r="AH1155" s="178"/>
      <c r="AI1155" s="178"/>
    </row>
    <row r="1156" spans="1:35" s="84" customFormat="1" x14ac:dyDescent="0.35">
      <c r="A1156" s="4"/>
      <c r="B1156" s="4"/>
      <c r="C1156" s="80"/>
      <c r="D1156" s="81" t="s">
        <v>386</v>
      </c>
      <c r="G1156" s="147"/>
      <c r="H1156" s="147"/>
      <c r="I1156" s="178"/>
      <c r="J1156" s="178"/>
      <c r="K1156" s="178"/>
      <c r="L1156" s="178"/>
      <c r="M1156" s="178"/>
      <c r="N1156" s="178"/>
      <c r="O1156" s="178"/>
      <c r="P1156" s="178"/>
      <c r="Q1156" s="178"/>
      <c r="R1156" s="178"/>
      <c r="S1156" s="178"/>
      <c r="T1156" s="178"/>
      <c r="U1156" s="178"/>
      <c r="V1156" s="178"/>
      <c r="W1156" s="178"/>
      <c r="X1156" s="178"/>
      <c r="Y1156" s="178"/>
      <c r="Z1156" s="178"/>
      <c r="AA1156" s="178"/>
      <c r="AB1156" s="178"/>
      <c r="AC1156" s="178"/>
      <c r="AD1156" s="178"/>
      <c r="AE1156" s="178"/>
      <c r="AF1156" s="178"/>
      <c r="AG1156" s="178"/>
      <c r="AH1156" s="178"/>
      <c r="AI1156" s="178"/>
    </row>
    <row r="1157" spans="1:35" s="84" customFormat="1" x14ac:dyDescent="0.35">
      <c r="A1157" s="4"/>
      <c r="B1157" s="4"/>
      <c r="C1157" s="80"/>
      <c r="D1157" s="81"/>
      <c r="E1157" s="84" t="str">
        <f>E$451</f>
        <v>Import duties on capital (incentive)</v>
      </c>
      <c r="F1157" s="84" t="str">
        <f>F$451</f>
        <v>M$</v>
      </c>
      <c r="G1157" s="147"/>
      <c r="H1157" s="147"/>
      <c r="I1157" s="178">
        <f>I$451</f>
        <v>6.75</v>
      </c>
      <c r="J1157" s="178"/>
      <c r="K1157" s="178">
        <f t="shared" ref="K1157:AI1157" si="432">K$451</f>
        <v>3.375</v>
      </c>
      <c r="L1157" s="178">
        <f t="shared" si="432"/>
        <v>3.375</v>
      </c>
      <c r="M1157" s="178">
        <f t="shared" si="432"/>
        <v>0</v>
      </c>
      <c r="N1157" s="178">
        <f t="shared" si="432"/>
        <v>0</v>
      </c>
      <c r="O1157" s="178">
        <f t="shared" si="432"/>
        <v>0</v>
      </c>
      <c r="P1157" s="178">
        <f t="shared" si="432"/>
        <v>0</v>
      </c>
      <c r="Q1157" s="178">
        <f t="shared" si="432"/>
        <v>0</v>
      </c>
      <c r="R1157" s="178">
        <f t="shared" si="432"/>
        <v>0</v>
      </c>
      <c r="S1157" s="178">
        <f t="shared" si="432"/>
        <v>0</v>
      </c>
      <c r="T1157" s="178">
        <f t="shared" si="432"/>
        <v>0</v>
      </c>
      <c r="U1157" s="178">
        <f t="shared" si="432"/>
        <v>0</v>
      </c>
      <c r="V1157" s="178">
        <f t="shared" si="432"/>
        <v>0</v>
      </c>
      <c r="W1157" s="178">
        <f t="shared" si="432"/>
        <v>0</v>
      </c>
      <c r="X1157" s="178">
        <f t="shared" si="432"/>
        <v>0</v>
      </c>
      <c r="Y1157" s="178">
        <f t="shared" si="432"/>
        <v>0</v>
      </c>
      <c r="Z1157" s="178">
        <f t="shared" si="432"/>
        <v>0</v>
      </c>
      <c r="AA1157" s="178">
        <f t="shared" si="432"/>
        <v>0</v>
      </c>
      <c r="AB1157" s="178">
        <f t="shared" si="432"/>
        <v>0</v>
      </c>
      <c r="AC1157" s="178">
        <f t="shared" si="432"/>
        <v>0</v>
      </c>
      <c r="AD1157" s="178">
        <f t="shared" si="432"/>
        <v>0</v>
      </c>
      <c r="AE1157" s="178">
        <f t="shared" si="432"/>
        <v>0</v>
      </c>
      <c r="AF1157" s="178">
        <f t="shared" si="432"/>
        <v>0</v>
      </c>
      <c r="AG1157" s="178">
        <f t="shared" si="432"/>
        <v>0</v>
      </c>
      <c r="AH1157" s="178">
        <f t="shared" si="432"/>
        <v>0</v>
      </c>
      <c r="AI1157" s="178">
        <f t="shared" si="432"/>
        <v>0</v>
      </c>
    </row>
    <row r="1158" spans="1:35" s="84" customFormat="1" x14ac:dyDescent="0.35">
      <c r="A1158" s="4"/>
      <c r="B1158" s="4"/>
      <c r="C1158" s="80"/>
      <c r="D1158" s="81"/>
      <c r="E1158" s="84" t="s">
        <v>213</v>
      </c>
      <c r="F1158" s="84" t="s">
        <v>88</v>
      </c>
      <c r="G1158" s="178">
        <f>SUM(K1157:AI1157)</f>
        <v>6.75</v>
      </c>
      <c r="H1158" s="147"/>
      <c r="J1158" s="178"/>
      <c r="K1158" s="178"/>
      <c r="L1158" s="178"/>
      <c r="M1158" s="178"/>
      <c r="N1158" s="178"/>
      <c r="O1158" s="178"/>
      <c r="P1158" s="178"/>
      <c r="Q1158" s="178"/>
      <c r="R1158" s="178"/>
      <c r="S1158" s="178"/>
      <c r="T1158" s="178"/>
      <c r="U1158" s="178"/>
      <c r="V1158" s="178"/>
      <c r="W1158" s="178"/>
      <c r="X1158" s="178"/>
      <c r="Y1158" s="178"/>
      <c r="Z1158" s="178"/>
      <c r="AA1158" s="178"/>
      <c r="AB1158" s="178"/>
      <c r="AC1158" s="178"/>
      <c r="AD1158" s="178"/>
      <c r="AE1158" s="178"/>
      <c r="AF1158" s="178"/>
      <c r="AG1158" s="178"/>
      <c r="AH1158" s="178"/>
      <c r="AI1158" s="178"/>
    </row>
    <row r="1159" spans="1:35" s="84" customFormat="1" x14ac:dyDescent="0.35">
      <c r="A1159" s="4"/>
      <c r="B1159" s="4"/>
      <c r="C1159" s="80"/>
      <c r="D1159" s="81"/>
      <c r="G1159" s="147"/>
      <c r="H1159" s="147"/>
      <c r="I1159" s="178"/>
      <c r="J1159" s="178"/>
      <c r="K1159" s="178"/>
      <c r="L1159" s="178"/>
      <c r="M1159" s="178"/>
      <c r="N1159" s="178"/>
      <c r="O1159" s="178"/>
      <c r="P1159" s="178"/>
      <c r="Q1159" s="178"/>
      <c r="R1159" s="178"/>
      <c r="S1159" s="178"/>
      <c r="T1159" s="178"/>
      <c r="U1159" s="178"/>
      <c r="V1159" s="178"/>
      <c r="W1159" s="178"/>
      <c r="X1159" s="178"/>
      <c r="Y1159" s="178"/>
      <c r="Z1159" s="178"/>
      <c r="AA1159" s="178"/>
      <c r="AB1159" s="178"/>
      <c r="AC1159" s="178"/>
      <c r="AD1159" s="178"/>
      <c r="AE1159" s="178"/>
      <c r="AF1159" s="178"/>
      <c r="AG1159" s="178"/>
      <c r="AH1159" s="178"/>
      <c r="AI1159" s="178"/>
    </row>
    <row r="1160" spans="1:35" s="84" customFormat="1" x14ac:dyDescent="0.35">
      <c r="A1160" s="4"/>
      <c r="B1160" s="4"/>
      <c r="C1160" s="80"/>
      <c r="D1160" s="81" t="s">
        <v>547</v>
      </c>
      <c r="G1160" s="147"/>
      <c r="H1160" s="147"/>
      <c r="I1160" s="178"/>
      <c r="J1160" s="178"/>
      <c r="K1160" s="178"/>
      <c r="L1160" s="178"/>
      <c r="M1160" s="178"/>
      <c r="N1160" s="178"/>
      <c r="O1160" s="178"/>
      <c r="P1160" s="178"/>
      <c r="Q1160" s="178"/>
      <c r="R1160" s="178"/>
      <c r="S1160" s="178"/>
      <c r="T1160" s="178"/>
      <c r="U1160" s="178"/>
      <c r="V1160" s="178"/>
      <c r="W1160" s="178"/>
      <c r="X1160" s="178"/>
      <c r="Y1160" s="178"/>
      <c r="Z1160" s="178"/>
      <c r="AA1160" s="178"/>
      <c r="AB1160" s="178"/>
      <c r="AC1160" s="178"/>
      <c r="AD1160" s="178"/>
      <c r="AE1160" s="178"/>
      <c r="AF1160" s="178"/>
      <c r="AG1160" s="178"/>
      <c r="AH1160" s="178"/>
      <c r="AI1160" s="178"/>
    </row>
    <row r="1161" spans="1:35" s="167" customFormat="1" x14ac:dyDescent="0.35">
      <c r="A1161" s="21"/>
      <c r="B1161" s="21"/>
      <c r="C1161" s="165"/>
      <c r="D1161" s="166"/>
      <c r="E1161" s="167" t="str">
        <f>E$326</f>
        <v>Total mining company capital costs (original)</v>
      </c>
      <c r="F1161" s="167" t="str">
        <f>F$326</f>
        <v>M$</v>
      </c>
      <c r="G1161" s="222">
        <f>G$326</f>
        <v>192</v>
      </c>
      <c r="H1161" s="168"/>
      <c r="I1161" s="199"/>
      <c r="J1161" s="199"/>
      <c r="K1161" s="199"/>
      <c r="L1161" s="199"/>
      <c r="M1161" s="199"/>
      <c r="N1161" s="199"/>
      <c r="O1161" s="199"/>
      <c r="P1161" s="199"/>
      <c r="Q1161" s="199"/>
      <c r="R1161" s="199"/>
      <c r="S1161" s="199"/>
      <c r="T1161" s="199"/>
      <c r="U1161" s="199"/>
      <c r="V1161" s="199"/>
      <c r="W1161" s="199"/>
      <c r="X1161" s="199"/>
      <c r="Y1161" s="199"/>
      <c r="Z1161" s="199"/>
      <c r="AA1161" s="199"/>
      <c r="AB1161" s="199"/>
      <c r="AC1161" s="199"/>
      <c r="AD1161" s="199"/>
      <c r="AE1161" s="199"/>
      <c r="AF1161" s="199"/>
      <c r="AG1161" s="199"/>
      <c r="AH1161" s="199"/>
      <c r="AI1161" s="199"/>
    </row>
    <row r="1162" spans="1:35" s="84" customFormat="1" x14ac:dyDescent="0.35">
      <c r="A1162" s="4"/>
      <c r="B1162" s="4"/>
      <c r="C1162" s="80"/>
      <c r="D1162" s="81"/>
      <c r="E1162" s="84" t="str">
        <f>E$1158</f>
        <v>Total import duties on capital (incentive)</v>
      </c>
      <c r="F1162" s="84" t="str">
        <f>F$1158</f>
        <v>M$</v>
      </c>
      <c r="G1162" s="222">
        <f>G$1158</f>
        <v>6.75</v>
      </c>
      <c r="H1162" s="147"/>
      <c r="I1162" s="178"/>
      <c r="J1162" s="178"/>
      <c r="K1162" s="178"/>
      <c r="L1162" s="178"/>
      <c r="M1162" s="178"/>
      <c r="N1162" s="178"/>
      <c r="O1162" s="178"/>
      <c r="P1162" s="178"/>
      <c r="Q1162" s="178"/>
      <c r="R1162" s="178"/>
      <c r="S1162" s="178"/>
      <c r="T1162" s="178"/>
      <c r="U1162" s="178"/>
      <c r="V1162" s="178"/>
      <c r="W1162" s="178"/>
      <c r="X1162" s="178"/>
      <c r="Y1162" s="178"/>
      <c r="Z1162" s="178"/>
      <c r="AA1162" s="178"/>
      <c r="AB1162" s="178"/>
      <c r="AC1162" s="178"/>
      <c r="AD1162" s="178"/>
      <c r="AE1162" s="178"/>
      <c r="AF1162" s="178"/>
      <c r="AG1162" s="178"/>
      <c r="AH1162" s="178"/>
      <c r="AI1162" s="178"/>
    </row>
    <row r="1163" spans="1:35" s="84" customFormat="1" x14ac:dyDescent="0.35">
      <c r="A1163" s="4"/>
      <c r="B1163" s="4"/>
      <c r="C1163" s="80"/>
      <c r="D1163" s="81"/>
      <c r="E1163" s="84" t="s">
        <v>548</v>
      </c>
      <c r="F1163" s="84" t="s">
        <v>88</v>
      </c>
      <c r="G1163" s="178">
        <f>SUM(G1161:G1162)</f>
        <v>198.75</v>
      </c>
      <c r="H1163" s="147"/>
      <c r="I1163" s="199"/>
      <c r="J1163" s="178"/>
      <c r="K1163" s="178"/>
      <c r="L1163" s="178"/>
      <c r="M1163" s="178"/>
      <c r="N1163" s="178"/>
      <c r="O1163" s="178"/>
      <c r="P1163" s="178"/>
      <c r="Q1163" s="178"/>
      <c r="R1163" s="178"/>
      <c r="S1163" s="178"/>
      <c r="T1163" s="178"/>
      <c r="U1163" s="178"/>
      <c r="V1163" s="178"/>
      <c r="W1163" s="178"/>
      <c r="X1163" s="178"/>
      <c r="Y1163" s="178"/>
      <c r="Z1163" s="178"/>
      <c r="AA1163" s="178"/>
      <c r="AB1163" s="178"/>
      <c r="AC1163" s="178"/>
      <c r="AD1163" s="178"/>
      <c r="AE1163" s="178"/>
      <c r="AF1163" s="178"/>
      <c r="AG1163" s="178"/>
      <c r="AH1163" s="178"/>
      <c r="AI1163" s="178"/>
    </row>
    <row r="1164" spans="1:35" s="84" customFormat="1" x14ac:dyDescent="0.35">
      <c r="A1164" s="4"/>
      <c r="B1164" s="4"/>
      <c r="C1164" s="80"/>
      <c r="D1164" s="81"/>
      <c r="G1164" s="147"/>
      <c r="H1164" s="147"/>
      <c r="I1164" s="178"/>
      <c r="J1164" s="178"/>
      <c r="K1164" s="178"/>
      <c r="L1164" s="178"/>
      <c r="M1164" s="178"/>
      <c r="N1164" s="178"/>
      <c r="O1164" s="178"/>
      <c r="P1164" s="178"/>
      <c r="Q1164" s="178"/>
      <c r="R1164" s="178"/>
      <c r="S1164" s="178"/>
      <c r="T1164" s="178"/>
      <c r="U1164" s="178"/>
      <c r="V1164" s="178"/>
      <c r="W1164" s="178"/>
      <c r="X1164" s="178"/>
      <c r="Y1164" s="178"/>
      <c r="Z1164" s="178"/>
      <c r="AA1164" s="178"/>
      <c r="AB1164" s="178"/>
      <c r="AC1164" s="178"/>
      <c r="AD1164" s="178"/>
      <c r="AE1164" s="178"/>
      <c r="AF1164" s="178"/>
      <c r="AG1164" s="178"/>
      <c r="AH1164" s="178"/>
      <c r="AI1164" s="178"/>
    </row>
    <row r="1165" spans="1:35" s="84" customFormat="1" x14ac:dyDescent="0.35">
      <c r="A1165" s="4"/>
      <c r="B1165" s="4"/>
      <c r="C1165" s="80"/>
      <c r="D1165" s="81" t="s">
        <v>465</v>
      </c>
      <c r="G1165" s="147"/>
      <c r="H1165" s="147"/>
      <c r="I1165" s="178"/>
      <c r="J1165" s="178"/>
      <c r="K1165" s="178"/>
      <c r="L1165" s="178"/>
      <c r="M1165" s="178"/>
      <c r="N1165" s="178"/>
      <c r="O1165" s="178"/>
      <c r="P1165" s="178"/>
      <c r="Q1165" s="178"/>
      <c r="R1165" s="178"/>
      <c r="S1165" s="178"/>
      <c r="T1165" s="178"/>
      <c r="U1165" s="178"/>
      <c r="V1165" s="178"/>
      <c r="W1165" s="178"/>
      <c r="X1165" s="178"/>
      <c r="Y1165" s="178"/>
      <c r="Z1165" s="178"/>
      <c r="AA1165" s="178"/>
      <c r="AB1165" s="178"/>
      <c r="AC1165" s="178"/>
      <c r="AD1165" s="178"/>
      <c r="AE1165" s="178"/>
      <c r="AF1165" s="178"/>
      <c r="AG1165" s="178"/>
      <c r="AH1165" s="178"/>
      <c r="AI1165" s="178"/>
    </row>
    <row r="1166" spans="1:35" s="167" customFormat="1" x14ac:dyDescent="0.35">
      <c r="A1166" s="21"/>
      <c r="B1166" s="21"/>
      <c r="C1166" s="165"/>
      <c r="D1166" s="166"/>
      <c r="E1166" s="167" t="str">
        <f>E$1163</f>
        <v>Mining company financing requirement (incentive)</v>
      </c>
      <c r="F1166" s="167" t="str">
        <f>F$1163</f>
        <v>M$</v>
      </c>
      <c r="G1166" s="178">
        <f>G$1163</f>
        <v>198.75</v>
      </c>
      <c r="H1166" s="168"/>
      <c r="J1166" s="199"/>
      <c r="K1166" s="199"/>
      <c r="L1166" s="199"/>
      <c r="M1166" s="199"/>
      <c r="N1166" s="199"/>
      <c r="O1166" s="199"/>
      <c r="P1166" s="199"/>
      <c r="Q1166" s="199"/>
      <c r="R1166" s="199"/>
      <c r="S1166" s="199"/>
      <c r="T1166" s="199"/>
      <c r="U1166" s="199"/>
      <c r="V1166" s="199"/>
      <c r="W1166" s="199"/>
      <c r="X1166" s="199"/>
      <c r="Y1166" s="199"/>
      <c r="Z1166" s="199"/>
      <c r="AA1166" s="199"/>
      <c r="AB1166" s="199"/>
      <c r="AC1166" s="199"/>
      <c r="AD1166" s="199"/>
      <c r="AE1166" s="199"/>
      <c r="AF1166" s="199"/>
      <c r="AG1166" s="199"/>
      <c r="AH1166" s="199"/>
      <c r="AI1166" s="199"/>
    </row>
    <row r="1167" spans="1:35" s="154" customFormat="1" x14ac:dyDescent="0.35">
      <c r="A1167" s="15"/>
      <c r="B1167" s="15"/>
      <c r="C1167" s="152"/>
      <c r="D1167" s="153"/>
      <c r="E1167" s="154" t="str">
        <f>Inputs!E$270</f>
        <v>% mining company financed by debt (original)</v>
      </c>
      <c r="F1167" s="154" t="str">
        <f>Inputs!F$270</f>
        <v>%</v>
      </c>
      <c r="G1167" s="169">
        <f>Inputs!G$270</f>
        <v>0.6</v>
      </c>
      <c r="H1167" s="155"/>
      <c r="I1167" s="180"/>
      <c r="J1167" s="180"/>
      <c r="K1167" s="180"/>
      <c r="L1167" s="180"/>
      <c r="M1167" s="180"/>
      <c r="N1167" s="180"/>
      <c r="O1167" s="180"/>
      <c r="P1167" s="180"/>
      <c r="Q1167" s="180"/>
      <c r="R1167" s="180"/>
      <c r="S1167" s="180"/>
      <c r="T1167" s="180"/>
      <c r="U1167" s="180"/>
      <c r="V1167" s="180"/>
      <c r="W1167" s="180"/>
      <c r="X1167" s="180"/>
      <c r="Y1167" s="180"/>
      <c r="Z1167" s="180"/>
      <c r="AA1167" s="180"/>
      <c r="AB1167" s="180"/>
      <c r="AC1167" s="180"/>
      <c r="AD1167" s="180"/>
      <c r="AE1167" s="180"/>
      <c r="AF1167" s="180"/>
      <c r="AG1167" s="180"/>
      <c r="AH1167" s="180"/>
      <c r="AI1167" s="180"/>
    </row>
    <row r="1168" spans="1:35" s="84" customFormat="1" x14ac:dyDescent="0.35">
      <c r="A1168" s="4"/>
      <c r="B1168" s="4"/>
      <c r="C1168" s="80"/>
      <c r="D1168" s="81"/>
      <c r="E1168" s="84" t="s">
        <v>549</v>
      </c>
      <c r="F1168" s="84" t="s">
        <v>88</v>
      </c>
      <c r="G1168" s="178">
        <f>G1166*G1167</f>
        <v>119.25</v>
      </c>
      <c r="H1168" s="147"/>
      <c r="I1168" s="178"/>
      <c r="J1168" s="178"/>
      <c r="K1168" s="178"/>
      <c r="L1168" s="178"/>
      <c r="M1168" s="178"/>
      <c r="N1168" s="178"/>
      <c r="O1168" s="178"/>
      <c r="P1168" s="178"/>
      <c r="Q1168" s="178"/>
      <c r="R1168" s="178"/>
      <c r="S1168" s="178"/>
      <c r="T1168" s="178"/>
      <c r="U1168" s="178"/>
      <c r="V1168" s="178"/>
      <c r="W1168" s="178"/>
      <c r="X1168" s="178"/>
      <c r="Y1168" s="178"/>
      <c r="Z1168" s="178"/>
      <c r="AA1168" s="178"/>
      <c r="AB1168" s="178"/>
      <c r="AC1168" s="178"/>
      <c r="AD1168" s="178"/>
      <c r="AE1168" s="178"/>
      <c r="AF1168" s="178"/>
      <c r="AG1168" s="178"/>
      <c r="AH1168" s="178"/>
      <c r="AI1168" s="178"/>
    </row>
    <row r="1169" spans="1:35" s="84" customFormat="1" x14ac:dyDescent="0.35">
      <c r="A1169" s="4"/>
      <c r="B1169" s="4"/>
      <c r="C1169" s="80"/>
      <c r="D1169" s="81"/>
      <c r="G1169" s="147"/>
      <c r="H1169" s="147"/>
      <c r="I1169" s="178"/>
      <c r="J1169" s="178"/>
      <c r="K1169" s="178"/>
      <c r="L1169" s="178"/>
      <c r="M1169" s="178"/>
      <c r="N1169" s="178"/>
      <c r="O1169" s="178"/>
      <c r="P1169" s="178"/>
      <c r="Q1169" s="178"/>
      <c r="R1169" s="178"/>
      <c r="S1169" s="178"/>
      <c r="T1169" s="178"/>
      <c r="U1169" s="178"/>
      <c r="V1169" s="178"/>
      <c r="W1169" s="178"/>
      <c r="X1169" s="178"/>
      <c r="Y1169" s="178"/>
      <c r="Z1169" s="178"/>
      <c r="AA1169" s="178"/>
      <c r="AB1169" s="178"/>
      <c r="AC1169" s="178"/>
      <c r="AD1169" s="178"/>
      <c r="AE1169" s="178"/>
      <c r="AF1169" s="178"/>
      <c r="AG1169" s="178"/>
      <c r="AH1169" s="178"/>
      <c r="AI1169" s="178"/>
    </row>
    <row r="1170" spans="1:35" s="84" customFormat="1" x14ac:dyDescent="0.35">
      <c r="A1170" s="4"/>
      <c r="B1170" s="4"/>
      <c r="C1170" s="80" t="s">
        <v>759</v>
      </c>
      <c r="D1170" s="81"/>
      <c r="G1170" s="147"/>
      <c r="H1170" s="147"/>
      <c r="I1170" s="178"/>
      <c r="J1170" s="178"/>
      <c r="K1170" s="178"/>
      <c r="L1170" s="178"/>
      <c r="M1170" s="178"/>
      <c r="N1170" s="178"/>
      <c r="O1170" s="178"/>
      <c r="P1170" s="178"/>
      <c r="Q1170" s="178"/>
      <c r="R1170" s="178"/>
      <c r="S1170" s="178"/>
      <c r="T1170" s="178"/>
      <c r="U1170" s="178"/>
      <c r="V1170" s="178"/>
      <c r="W1170" s="178"/>
      <c r="X1170" s="178"/>
      <c r="Y1170" s="178"/>
      <c r="Z1170" s="178"/>
      <c r="AA1170" s="178"/>
      <c r="AB1170" s="178"/>
      <c r="AC1170" s="178"/>
      <c r="AD1170" s="178"/>
      <c r="AE1170" s="178"/>
      <c r="AF1170" s="178"/>
      <c r="AG1170" s="178"/>
      <c r="AH1170" s="178"/>
      <c r="AI1170" s="178"/>
    </row>
    <row r="1171" spans="1:35" s="84" customFormat="1" x14ac:dyDescent="0.35">
      <c r="A1171" s="4"/>
      <c r="B1171" s="4"/>
      <c r="C1171" s="80"/>
      <c r="D1171" s="81"/>
      <c r="G1171" s="147"/>
      <c r="H1171" s="147"/>
      <c r="I1171" s="178"/>
      <c r="J1171" s="178"/>
      <c r="K1171" s="178"/>
      <c r="L1171" s="178"/>
      <c r="M1171" s="178"/>
      <c r="N1171" s="178"/>
      <c r="O1171" s="178"/>
      <c r="P1171" s="178"/>
      <c r="Q1171" s="178"/>
      <c r="R1171" s="178"/>
      <c r="S1171" s="178"/>
      <c r="T1171" s="178"/>
      <c r="U1171" s="178"/>
      <c r="V1171" s="178"/>
      <c r="W1171" s="178"/>
      <c r="X1171" s="178"/>
      <c r="Y1171" s="178"/>
      <c r="Z1171" s="178"/>
      <c r="AA1171" s="178"/>
      <c r="AB1171" s="178"/>
      <c r="AC1171" s="178"/>
      <c r="AD1171" s="178"/>
      <c r="AE1171" s="178"/>
      <c r="AF1171" s="178"/>
      <c r="AG1171" s="178"/>
      <c r="AH1171" s="178"/>
      <c r="AI1171" s="178"/>
    </row>
    <row r="1172" spans="1:35" s="84" customFormat="1" x14ac:dyDescent="0.35">
      <c r="A1172" s="4"/>
      <c r="B1172" s="4"/>
      <c r="C1172" s="80"/>
      <c r="D1172" s="81" t="s">
        <v>466</v>
      </c>
      <c r="G1172" s="147"/>
      <c r="H1172" s="147"/>
      <c r="I1172" s="178"/>
      <c r="J1172" s="178"/>
      <c r="K1172" s="178"/>
      <c r="L1172" s="178"/>
      <c r="M1172" s="178"/>
      <c r="N1172" s="178"/>
      <c r="O1172" s="178"/>
      <c r="P1172" s="178"/>
      <c r="Q1172" s="178"/>
      <c r="R1172" s="178"/>
      <c r="S1172" s="178"/>
      <c r="T1172" s="178"/>
      <c r="U1172" s="178"/>
      <c r="V1172" s="178"/>
      <c r="W1172" s="178"/>
      <c r="X1172" s="178"/>
      <c r="Y1172" s="178"/>
      <c r="Z1172" s="178"/>
      <c r="AA1172" s="178"/>
      <c r="AB1172" s="178"/>
      <c r="AC1172" s="178"/>
      <c r="AD1172" s="178"/>
      <c r="AE1172" s="178"/>
      <c r="AF1172" s="178"/>
      <c r="AG1172" s="178"/>
      <c r="AH1172" s="178"/>
      <c r="AI1172" s="178"/>
    </row>
    <row r="1173" spans="1:35" s="154" customFormat="1" x14ac:dyDescent="0.35">
      <c r="A1173" s="15"/>
      <c r="B1173" s="15"/>
      <c r="C1173" s="152"/>
      <c r="D1173" s="153"/>
      <c r="E1173" s="154" t="str">
        <f>'T&amp;E'!E$10</f>
        <v>Project model counter</v>
      </c>
      <c r="F1173" s="154" t="str">
        <f>'T&amp;E'!F$10</f>
        <v>year #</v>
      </c>
      <c r="G1173" s="155"/>
      <c r="H1173" s="155"/>
      <c r="I1173" s="180"/>
      <c r="J1173" s="180"/>
      <c r="K1173" s="154">
        <f>'T&amp;E'!K$10</f>
        <v>1</v>
      </c>
      <c r="L1173" s="154">
        <f>'T&amp;E'!L$10</f>
        <v>2</v>
      </c>
      <c r="M1173" s="154">
        <f>'T&amp;E'!M$10</f>
        <v>3</v>
      </c>
      <c r="N1173" s="154">
        <f>'T&amp;E'!N$10</f>
        <v>4</v>
      </c>
      <c r="O1173" s="154">
        <f>'T&amp;E'!O$10</f>
        <v>5</v>
      </c>
      <c r="P1173" s="154">
        <f>'T&amp;E'!P$10</f>
        <v>6</v>
      </c>
      <c r="Q1173" s="154">
        <f>'T&amp;E'!Q$10</f>
        <v>7</v>
      </c>
      <c r="R1173" s="154">
        <f>'T&amp;E'!R$10</f>
        <v>8</v>
      </c>
      <c r="S1173" s="154">
        <f>'T&amp;E'!S$10</f>
        <v>9</v>
      </c>
      <c r="T1173" s="154">
        <f>'T&amp;E'!T$10</f>
        <v>10</v>
      </c>
      <c r="U1173" s="154">
        <f>'T&amp;E'!U$10</f>
        <v>11</v>
      </c>
      <c r="V1173" s="154">
        <f>'T&amp;E'!V$10</f>
        <v>12</v>
      </c>
      <c r="W1173" s="154">
        <f>'T&amp;E'!W$10</f>
        <v>13</v>
      </c>
      <c r="X1173" s="154">
        <f>'T&amp;E'!X$10</f>
        <v>14</v>
      </c>
      <c r="Y1173" s="154">
        <f>'T&amp;E'!Y$10</f>
        <v>15</v>
      </c>
      <c r="Z1173" s="154">
        <f>'T&amp;E'!Z$10</f>
        <v>16</v>
      </c>
      <c r="AA1173" s="154">
        <f>'T&amp;E'!AA$10</f>
        <v>17</v>
      </c>
      <c r="AB1173" s="154">
        <f>'T&amp;E'!AB$10</f>
        <v>18</v>
      </c>
      <c r="AC1173" s="154">
        <f>'T&amp;E'!AC$10</f>
        <v>19</v>
      </c>
      <c r="AD1173" s="154">
        <f>'T&amp;E'!AD$10</f>
        <v>20</v>
      </c>
      <c r="AE1173" s="154">
        <f>'T&amp;E'!AE$10</f>
        <v>21</v>
      </c>
      <c r="AF1173" s="154">
        <f>'T&amp;E'!AF$10</f>
        <v>22</v>
      </c>
      <c r="AG1173" s="154">
        <f>'T&amp;E'!AG$10</f>
        <v>23</v>
      </c>
      <c r="AH1173" s="154">
        <f>'T&amp;E'!AH$10</f>
        <v>24</v>
      </c>
      <c r="AI1173" s="154">
        <f>'T&amp;E'!AI$10</f>
        <v>25</v>
      </c>
    </row>
    <row r="1174" spans="1:35" s="84" customFormat="1" x14ac:dyDescent="0.35">
      <c r="A1174" s="4"/>
      <c r="B1174" s="4"/>
      <c r="C1174" s="80"/>
      <c r="D1174" s="81"/>
      <c r="E1174" s="154" t="str">
        <f>Inputs!E$274</f>
        <v>Mining company borrowing grace period (original)</v>
      </c>
      <c r="F1174" s="154" t="str">
        <f>Inputs!F$274</f>
        <v>years</v>
      </c>
      <c r="G1174" s="154">
        <f>Inputs!G$274</f>
        <v>2</v>
      </c>
      <c r="H1174" s="147"/>
      <c r="I1174" s="178"/>
      <c r="J1174" s="178"/>
      <c r="K1174" s="178"/>
      <c r="L1174" s="178"/>
      <c r="M1174" s="178"/>
      <c r="N1174" s="178"/>
      <c r="O1174" s="178"/>
      <c r="P1174" s="178"/>
      <c r="Q1174" s="178"/>
      <c r="R1174" s="178"/>
      <c r="S1174" s="178"/>
      <c r="T1174" s="178"/>
      <c r="U1174" s="178"/>
      <c r="V1174" s="178"/>
      <c r="W1174" s="178"/>
      <c r="X1174" s="178"/>
      <c r="Y1174" s="178"/>
      <c r="Z1174" s="178"/>
      <c r="AA1174" s="178"/>
      <c r="AB1174" s="178"/>
      <c r="AC1174" s="178"/>
      <c r="AD1174" s="178"/>
      <c r="AE1174" s="178"/>
      <c r="AF1174" s="178"/>
      <c r="AG1174" s="178"/>
      <c r="AH1174" s="178"/>
      <c r="AI1174" s="178"/>
    </row>
    <row r="1175" spans="1:35" s="154" customFormat="1" x14ac:dyDescent="0.35">
      <c r="A1175" s="15"/>
      <c r="B1175" s="15"/>
      <c r="C1175" s="152"/>
      <c r="D1175" s="153"/>
      <c r="E1175" s="154" t="str">
        <f>Inputs!E$275</f>
        <v>Mining company borrowing principal repayment period (original)</v>
      </c>
      <c r="F1175" s="154" t="str">
        <f>Inputs!F$275</f>
        <v>years</v>
      </c>
      <c r="G1175" s="154">
        <f>Inputs!G$275</f>
        <v>7</v>
      </c>
      <c r="H1175" s="155"/>
      <c r="I1175" s="180"/>
      <c r="J1175" s="180"/>
      <c r="K1175" s="180"/>
      <c r="L1175" s="180"/>
      <c r="M1175" s="180"/>
      <c r="N1175" s="180"/>
      <c r="O1175" s="180"/>
      <c r="P1175" s="180"/>
      <c r="Q1175" s="180"/>
      <c r="R1175" s="180"/>
      <c r="S1175" s="180"/>
      <c r="T1175" s="180"/>
      <c r="U1175" s="180"/>
      <c r="V1175" s="180"/>
      <c r="W1175" s="180"/>
      <c r="X1175" s="180"/>
      <c r="Y1175" s="180"/>
      <c r="Z1175" s="180"/>
      <c r="AA1175" s="180"/>
      <c r="AB1175" s="180"/>
      <c r="AC1175" s="180"/>
      <c r="AD1175" s="180"/>
      <c r="AE1175" s="180"/>
      <c r="AF1175" s="180"/>
      <c r="AG1175" s="180"/>
      <c r="AH1175" s="180"/>
      <c r="AI1175" s="180"/>
    </row>
    <row r="1176" spans="1:35" x14ac:dyDescent="0.35">
      <c r="E1176" s="167" t="s">
        <v>550</v>
      </c>
      <c r="F1176" s="167" t="s">
        <v>43</v>
      </c>
      <c r="G1176" s="168"/>
      <c r="H1176" s="168"/>
      <c r="I1176" s="167">
        <f>SUM(K1176:AI1176)</f>
        <v>7</v>
      </c>
      <c r="J1176" s="199"/>
      <c r="K1176" s="167">
        <f>IF(AND(K1173&gt;$G1174,K1173&lt;=$G1174+$G1175),1,0)</f>
        <v>0</v>
      </c>
      <c r="L1176" s="167">
        <f t="shared" ref="L1176:AI1176" si="433">IF(AND(L1173&gt;$G1174,L1173&lt;=$G1174+$G1175),1,0)</f>
        <v>0</v>
      </c>
      <c r="M1176" s="167">
        <f t="shared" si="433"/>
        <v>1</v>
      </c>
      <c r="N1176" s="167">
        <f t="shared" si="433"/>
        <v>1</v>
      </c>
      <c r="O1176" s="167">
        <f t="shared" si="433"/>
        <v>1</v>
      </c>
      <c r="P1176" s="167">
        <f t="shared" si="433"/>
        <v>1</v>
      </c>
      <c r="Q1176" s="167">
        <f t="shared" si="433"/>
        <v>1</v>
      </c>
      <c r="R1176" s="167">
        <f t="shared" si="433"/>
        <v>1</v>
      </c>
      <c r="S1176" s="167">
        <f t="shared" si="433"/>
        <v>1</v>
      </c>
      <c r="T1176" s="167">
        <f t="shared" si="433"/>
        <v>0</v>
      </c>
      <c r="U1176" s="167">
        <f t="shared" si="433"/>
        <v>0</v>
      </c>
      <c r="V1176" s="167">
        <f t="shared" si="433"/>
        <v>0</v>
      </c>
      <c r="W1176" s="167">
        <f t="shared" si="433"/>
        <v>0</v>
      </c>
      <c r="X1176" s="167">
        <f t="shared" si="433"/>
        <v>0</v>
      </c>
      <c r="Y1176" s="167">
        <f t="shared" si="433"/>
        <v>0</v>
      </c>
      <c r="Z1176" s="167">
        <f t="shared" si="433"/>
        <v>0</v>
      </c>
      <c r="AA1176" s="167">
        <f t="shared" si="433"/>
        <v>0</v>
      </c>
      <c r="AB1176" s="167">
        <f t="shared" si="433"/>
        <v>0</v>
      </c>
      <c r="AC1176" s="167">
        <f t="shared" si="433"/>
        <v>0</v>
      </c>
      <c r="AD1176" s="167">
        <f t="shared" si="433"/>
        <v>0</v>
      </c>
      <c r="AE1176" s="167">
        <f t="shared" si="433"/>
        <v>0</v>
      </c>
      <c r="AF1176" s="167">
        <f t="shared" si="433"/>
        <v>0</v>
      </c>
      <c r="AG1176" s="167">
        <f t="shared" si="433"/>
        <v>0</v>
      </c>
      <c r="AH1176" s="167">
        <f t="shared" si="433"/>
        <v>0</v>
      </c>
      <c r="AI1176" s="167">
        <f t="shared" si="433"/>
        <v>0</v>
      </c>
    </row>
    <row r="1177" spans="1:35" s="167" customFormat="1" x14ac:dyDescent="0.35">
      <c r="A1177" s="21"/>
      <c r="B1177" s="21"/>
      <c r="C1177" s="165"/>
      <c r="D1177" s="166"/>
    </row>
    <row r="1178" spans="1:35" s="167" customFormat="1" x14ac:dyDescent="0.35">
      <c r="A1178" s="21"/>
      <c r="B1178" s="21"/>
      <c r="C1178" s="165"/>
      <c r="D1178" s="166" t="s">
        <v>469</v>
      </c>
      <c r="G1178" s="168"/>
      <c r="H1178" s="168"/>
      <c r="J1178" s="199"/>
    </row>
    <row r="1179" spans="1:35" s="167" customFormat="1" x14ac:dyDescent="0.35">
      <c r="A1179" s="21"/>
      <c r="B1179" s="21"/>
      <c r="C1179" s="165"/>
      <c r="D1179" s="166"/>
      <c r="E1179" s="167" t="str">
        <f>E$1168</f>
        <v>Mining company financing from debt (incentive)</v>
      </c>
      <c r="F1179" s="167" t="str">
        <f>F$1168</f>
        <v>M$</v>
      </c>
      <c r="G1179" s="178">
        <f>G$1168</f>
        <v>119.25</v>
      </c>
      <c r="H1179" s="168"/>
      <c r="J1179" s="199"/>
    </row>
    <row r="1180" spans="1:35" s="154" customFormat="1" x14ac:dyDescent="0.35">
      <c r="A1180" s="15"/>
      <c r="B1180" s="15"/>
      <c r="C1180" s="152"/>
      <c r="D1180" s="153"/>
      <c r="E1180" s="154" t="str">
        <f>Inputs!E$275</f>
        <v>Mining company borrowing principal repayment period (original)</v>
      </c>
      <c r="F1180" s="154" t="str">
        <f>Inputs!F$275</f>
        <v>years</v>
      </c>
      <c r="G1180" s="154">
        <f>Inputs!G$275</f>
        <v>7</v>
      </c>
      <c r="H1180" s="155"/>
      <c r="I1180" s="180"/>
      <c r="J1180" s="180"/>
      <c r="K1180" s="180"/>
      <c r="L1180" s="180"/>
      <c r="M1180" s="180"/>
      <c r="N1180" s="180"/>
      <c r="O1180" s="180"/>
      <c r="P1180" s="180"/>
      <c r="Q1180" s="180"/>
      <c r="R1180" s="180"/>
      <c r="S1180" s="180"/>
      <c r="T1180" s="180"/>
      <c r="U1180" s="180"/>
      <c r="V1180" s="180"/>
      <c r="W1180" s="180"/>
      <c r="X1180" s="180"/>
      <c r="Y1180" s="180"/>
      <c r="Z1180" s="180"/>
      <c r="AA1180" s="180"/>
      <c r="AB1180" s="180"/>
      <c r="AC1180" s="180"/>
      <c r="AD1180" s="180"/>
      <c r="AE1180" s="180"/>
      <c r="AF1180" s="180"/>
      <c r="AG1180" s="180"/>
      <c r="AH1180" s="180"/>
      <c r="AI1180" s="180"/>
    </row>
    <row r="1181" spans="1:35" s="167" customFormat="1" x14ac:dyDescent="0.35">
      <c r="A1181" s="21"/>
      <c r="B1181" s="21"/>
      <c r="C1181" s="165"/>
      <c r="D1181" s="166"/>
      <c r="E1181" s="167" t="str">
        <f>E$1176</f>
        <v>Mining company debt principal repayment flag (incentive)</v>
      </c>
      <c r="F1181" s="167" t="str">
        <f>F$1176</f>
        <v>flag</v>
      </c>
      <c r="H1181" s="168"/>
      <c r="I1181" s="167">
        <f>I$1176</f>
        <v>7</v>
      </c>
      <c r="J1181" s="199"/>
      <c r="K1181" s="167">
        <f t="shared" ref="K1181:AI1181" si="434">K$1176</f>
        <v>0</v>
      </c>
      <c r="L1181" s="167">
        <f t="shared" si="434"/>
        <v>0</v>
      </c>
      <c r="M1181" s="167">
        <f t="shared" si="434"/>
        <v>1</v>
      </c>
      <c r="N1181" s="167">
        <f t="shared" si="434"/>
        <v>1</v>
      </c>
      <c r="O1181" s="167">
        <f t="shared" si="434"/>
        <v>1</v>
      </c>
      <c r="P1181" s="167">
        <f t="shared" si="434"/>
        <v>1</v>
      </c>
      <c r="Q1181" s="167">
        <f t="shared" si="434"/>
        <v>1</v>
      </c>
      <c r="R1181" s="167">
        <f t="shared" si="434"/>
        <v>1</v>
      </c>
      <c r="S1181" s="167">
        <f t="shared" si="434"/>
        <v>1</v>
      </c>
      <c r="T1181" s="167">
        <f t="shared" si="434"/>
        <v>0</v>
      </c>
      <c r="U1181" s="167">
        <f t="shared" si="434"/>
        <v>0</v>
      </c>
      <c r="V1181" s="167">
        <f t="shared" si="434"/>
        <v>0</v>
      </c>
      <c r="W1181" s="167">
        <f t="shared" si="434"/>
        <v>0</v>
      </c>
      <c r="X1181" s="167">
        <f t="shared" si="434"/>
        <v>0</v>
      </c>
      <c r="Y1181" s="167">
        <f t="shared" si="434"/>
        <v>0</v>
      </c>
      <c r="Z1181" s="167">
        <f t="shared" si="434"/>
        <v>0</v>
      </c>
      <c r="AA1181" s="167">
        <f t="shared" si="434"/>
        <v>0</v>
      </c>
      <c r="AB1181" s="167">
        <f t="shared" si="434"/>
        <v>0</v>
      </c>
      <c r="AC1181" s="167">
        <f t="shared" si="434"/>
        <v>0</v>
      </c>
      <c r="AD1181" s="167">
        <f t="shared" si="434"/>
        <v>0</v>
      </c>
      <c r="AE1181" s="167">
        <f t="shared" si="434"/>
        <v>0</v>
      </c>
      <c r="AF1181" s="167">
        <f t="shared" si="434"/>
        <v>0</v>
      </c>
      <c r="AG1181" s="167">
        <f t="shared" si="434"/>
        <v>0</v>
      </c>
      <c r="AH1181" s="167">
        <f t="shared" si="434"/>
        <v>0</v>
      </c>
      <c r="AI1181" s="167">
        <f t="shared" si="434"/>
        <v>0</v>
      </c>
    </row>
    <row r="1182" spans="1:35" s="84" customFormat="1" x14ac:dyDescent="0.35">
      <c r="A1182" s="4"/>
      <c r="B1182" s="4"/>
      <c r="C1182" s="80"/>
      <c r="D1182" s="82"/>
      <c r="E1182" s="84" t="s">
        <v>551</v>
      </c>
      <c r="F1182" s="84" t="s">
        <v>88</v>
      </c>
      <c r="G1182" s="147"/>
      <c r="H1182" s="147"/>
      <c r="I1182" s="178">
        <f>SUM(K1182:AI1182)</f>
        <v>119.24999999999997</v>
      </c>
      <c r="J1182" s="178"/>
      <c r="K1182" s="178">
        <f>$G1179/$G1180*K1181</f>
        <v>0</v>
      </c>
      <c r="L1182" s="178">
        <f t="shared" ref="L1182:AI1182" si="435">$G1179/$G1180*L1181</f>
        <v>0</v>
      </c>
      <c r="M1182" s="178">
        <f t="shared" si="435"/>
        <v>17.035714285714285</v>
      </c>
      <c r="N1182" s="178">
        <f t="shared" si="435"/>
        <v>17.035714285714285</v>
      </c>
      <c r="O1182" s="178">
        <f t="shared" si="435"/>
        <v>17.035714285714285</v>
      </c>
      <c r="P1182" s="178">
        <f t="shared" si="435"/>
        <v>17.035714285714285</v>
      </c>
      <c r="Q1182" s="178">
        <f t="shared" si="435"/>
        <v>17.035714285714285</v>
      </c>
      <c r="R1182" s="178">
        <f t="shared" si="435"/>
        <v>17.035714285714285</v>
      </c>
      <c r="S1182" s="178">
        <f t="shared" si="435"/>
        <v>17.035714285714285</v>
      </c>
      <c r="T1182" s="178">
        <f t="shared" si="435"/>
        <v>0</v>
      </c>
      <c r="U1182" s="178">
        <f t="shared" si="435"/>
        <v>0</v>
      </c>
      <c r="V1182" s="178">
        <f t="shared" si="435"/>
        <v>0</v>
      </c>
      <c r="W1182" s="178">
        <f t="shared" si="435"/>
        <v>0</v>
      </c>
      <c r="X1182" s="178">
        <f t="shared" si="435"/>
        <v>0</v>
      </c>
      <c r="Y1182" s="178">
        <f t="shared" si="435"/>
        <v>0</v>
      </c>
      <c r="Z1182" s="178">
        <f t="shared" si="435"/>
        <v>0</v>
      </c>
      <c r="AA1182" s="178">
        <f t="shared" si="435"/>
        <v>0</v>
      </c>
      <c r="AB1182" s="178">
        <f t="shared" si="435"/>
        <v>0</v>
      </c>
      <c r="AC1182" s="178">
        <f t="shared" si="435"/>
        <v>0</v>
      </c>
      <c r="AD1182" s="178">
        <f t="shared" si="435"/>
        <v>0</v>
      </c>
      <c r="AE1182" s="178">
        <f t="shared" si="435"/>
        <v>0</v>
      </c>
      <c r="AF1182" s="178">
        <f t="shared" si="435"/>
        <v>0</v>
      </c>
      <c r="AG1182" s="178">
        <f t="shared" si="435"/>
        <v>0</v>
      </c>
      <c r="AH1182" s="178">
        <f t="shared" si="435"/>
        <v>0</v>
      </c>
      <c r="AI1182" s="178">
        <f t="shared" si="435"/>
        <v>0</v>
      </c>
    </row>
    <row r="1183" spans="1:35" s="167" customFormat="1" x14ac:dyDescent="0.35">
      <c r="A1183" s="21"/>
      <c r="B1183" s="21"/>
      <c r="C1183" s="165"/>
      <c r="D1183" s="166"/>
      <c r="H1183" s="168"/>
      <c r="J1183" s="199"/>
    </row>
    <row r="1184" spans="1:35" s="167" customFormat="1" x14ac:dyDescent="0.35">
      <c r="A1184" s="21"/>
      <c r="B1184" s="21"/>
      <c r="C1184" s="165"/>
      <c r="D1184" s="166" t="s">
        <v>470</v>
      </c>
      <c r="H1184" s="168"/>
      <c r="J1184" s="199"/>
    </row>
    <row r="1185" spans="1:35" x14ac:dyDescent="0.35">
      <c r="E1185" s="46" t="str">
        <f>E$1168</f>
        <v>Mining company financing from debt (incentive)</v>
      </c>
      <c r="F1185" s="46" t="str">
        <f>F$1168</f>
        <v>M$</v>
      </c>
      <c r="G1185" s="178">
        <f>G$1168</f>
        <v>119.25</v>
      </c>
    </row>
    <row r="1186" spans="1:35" s="167" customFormat="1" x14ac:dyDescent="0.35">
      <c r="A1186" s="21"/>
      <c r="B1186" s="21"/>
      <c r="C1186" s="165"/>
      <c r="D1186" s="166"/>
      <c r="H1186" s="168"/>
      <c r="J1186" s="199"/>
    </row>
    <row r="1187" spans="1:35" s="84" customFormat="1" x14ac:dyDescent="0.35">
      <c r="A1187" s="4"/>
      <c r="B1187" s="4"/>
      <c r="C1187" s="80"/>
      <c r="D1187" s="81"/>
      <c r="E1187" s="84" t="s">
        <v>552</v>
      </c>
      <c r="F1187" s="84" t="s">
        <v>88</v>
      </c>
      <c r="G1187" s="147"/>
      <c r="H1187" s="147"/>
      <c r="I1187" s="178"/>
      <c r="J1187" s="178"/>
      <c r="K1187" s="178">
        <f t="shared" ref="K1187:AI1187" si="436">J1189</f>
        <v>119.25</v>
      </c>
      <c r="L1187" s="178">
        <f t="shared" si="436"/>
        <v>119.25</v>
      </c>
      <c r="M1187" s="178">
        <f t="shared" si="436"/>
        <v>119.25</v>
      </c>
      <c r="N1187" s="178">
        <f t="shared" si="436"/>
        <v>102.21428571428572</v>
      </c>
      <c r="O1187" s="178">
        <f t="shared" si="436"/>
        <v>85.178571428571445</v>
      </c>
      <c r="P1187" s="178">
        <f t="shared" si="436"/>
        <v>68.142857142857167</v>
      </c>
      <c r="Q1187" s="178">
        <f t="shared" si="436"/>
        <v>51.107142857142883</v>
      </c>
      <c r="R1187" s="178">
        <f t="shared" si="436"/>
        <v>34.071428571428598</v>
      </c>
      <c r="S1187" s="178">
        <f t="shared" si="436"/>
        <v>17.035714285714313</v>
      </c>
      <c r="T1187" s="178">
        <f t="shared" si="436"/>
        <v>2.8421709430404007E-14</v>
      </c>
      <c r="U1187" s="178">
        <f t="shared" si="436"/>
        <v>2.8421709430404007E-14</v>
      </c>
      <c r="V1187" s="178">
        <f t="shared" si="436"/>
        <v>2.8421709430404007E-14</v>
      </c>
      <c r="W1187" s="178">
        <f t="shared" si="436"/>
        <v>2.8421709430404007E-14</v>
      </c>
      <c r="X1187" s="178">
        <f t="shared" si="436"/>
        <v>2.8421709430404007E-14</v>
      </c>
      <c r="Y1187" s="178">
        <f t="shared" si="436"/>
        <v>2.8421709430404007E-14</v>
      </c>
      <c r="Z1187" s="178">
        <f t="shared" si="436"/>
        <v>2.8421709430404007E-14</v>
      </c>
      <c r="AA1187" s="178">
        <f t="shared" si="436"/>
        <v>2.8421709430404007E-14</v>
      </c>
      <c r="AB1187" s="178">
        <f t="shared" si="436"/>
        <v>2.8421709430404007E-14</v>
      </c>
      <c r="AC1187" s="178">
        <f t="shared" si="436"/>
        <v>2.8421709430404007E-14</v>
      </c>
      <c r="AD1187" s="178">
        <f t="shared" si="436"/>
        <v>2.8421709430404007E-14</v>
      </c>
      <c r="AE1187" s="178">
        <f t="shared" si="436"/>
        <v>2.8421709430404007E-14</v>
      </c>
      <c r="AF1187" s="178">
        <f t="shared" si="436"/>
        <v>2.8421709430404007E-14</v>
      </c>
      <c r="AG1187" s="178">
        <f t="shared" si="436"/>
        <v>2.8421709430404007E-14</v>
      </c>
      <c r="AH1187" s="178">
        <f t="shared" si="436"/>
        <v>2.8421709430404007E-14</v>
      </c>
      <c r="AI1187" s="178">
        <f t="shared" si="436"/>
        <v>2.8421709430404007E-14</v>
      </c>
    </row>
    <row r="1188" spans="1:35" s="167" customFormat="1" x14ac:dyDescent="0.35">
      <c r="A1188" s="21"/>
      <c r="B1188" s="21"/>
      <c r="C1188" s="165"/>
      <c r="D1188" s="82" t="s">
        <v>41</v>
      </c>
      <c r="E1188" s="167" t="str">
        <f>E$1182</f>
        <v>Mining company debt principal repayment (incentive)</v>
      </c>
      <c r="F1188" s="167" t="str">
        <f>F$1182</f>
        <v>M$</v>
      </c>
      <c r="H1188" s="168"/>
      <c r="I1188" s="167">
        <f>I$1182</f>
        <v>119.24999999999997</v>
      </c>
      <c r="J1188" s="199"/>
      <c r="K1188" s="178">
        <f t="shared" ref="K1188:AI1188" si="437">K$1182</f>
        <v>0</v>
      </c>
      <c r="L1188" s="178">
        <f t="shared" si="437"/>
        <v>0</v>
      </c>
      <c r="M1188" s="178">
        <f t="shared" si="437"/>
        <v>17.035714285714285</v>
      </c>
      <c r="N1188" s="178">
        <f t="shared" si="437"/>
        <v>17.035714285714285</v>
      </c>
      <c r="O1188" s="178">
        <f t="shared" si="437"/>
        <v>17.035714285714285</v>
      </c>
      <c r="P1188" s="178">
        <f t="shared" si="437"/>
        <v>17.035714285714285</v>
      </c>
      <c r="Q1188" s="178">
        <f t="shared" si="437"/>
        <v>17.035714285714285</v>
      </c>
      <c r="R1188" s="178">
        <f t="shared" si="437"/>
        <v>17.035714285714285</v>
      </c>
      <c r="S1188" s="178">
        <f t="shared" si="437"/>
        <v>17.035714285714285</v>
      </c>
      <c r="T1188" s="178">
        <f t="shared" si="437"/>
        <v>0</v>
      </c>
      <c r="U1188" s="178">
        <f t="shared" si="437"/>
        <v>0</v>
      </c>
      <c r="V1188" s="178">
        <f t="shared" si="437"/>
        <v>0</v>
      </c>
      <c r="W1188" s="178">
        <f t="shared" si="437"/>
        <v>0</v>
      </c>
      <c r="X1188" s="178">
        <f t="shared" si="437"/>
        <v>0</v>
      </c>
      <c r="Y1188" s="178">
        <f t="shared" si="437"/>
        <v>0</v>
      </c>
      <c r="Z1188" s="178">
        <f t="shared" si="437"/>
        <v>0</v>
      </c>
      <c r="AA1188" s="178">
        <f t="shared" si="437"/>
        <v>0</v>
      </c>
      <c r="AB1188" s="178">
        <f t="shared" si="437"/>
        <v>0</v>
      </c>
      <c r="AC1188" s="178">
        <f t="shared" si="437"/>
        <v>0</v>
      </c>
      <c r="AD1188" s="178">
        <f t="shared" si="437"/>
        <v>0</v>
      </c>
      <c r="AE1188" s="178">
        <f t="shared" si="437"/>
        <v>0</v>
      </c>
      <c r="AF1188" s="178">
        <f t="shared" si="437"/>
        <v>0</v>
      </c>
      <c r="AG1188" s="178">
        <f t="shared" si="437"/>
        <v>0</v>
      </c>
      <c r="AH1188" s="178">
        <f t="shared" si="437"/>
        <v>0</v>
      </c>
      <c r="AI1188" s="178">
        <f t="shared" si="437"/>
        <v>0</v>
      </c>
    </row>
    <row r="1189" spans="1:35" s="84" customFormat="1" x14ac:dyDescent="0.35">
      <c r="A1189" s="4"/>
      <c r="B1189" s="4"/>
      <c r="C1189" s="80"/>
      <c r="D1189" s="81"/>
      <c r="E1189" s="84" t="s">
        <v>553</v>
      </c>
      <c r="F1189" s="84" t="s">
        <v>88</v>
      </c>
      <c r="G1189" s="147"/>
      <c r="H1189" s="147"/>
      <c r="I1189" s="178"/>
      <c r="J1189" s="178">
        <f>G1185</f>
        <v>119.25</v>
      </c>
      <c r="K1189" s="178">
        <f>K1187-K1188</f>
        <v>119.25</v>
      </c>
      <c r="L1189" s="178">
        <f t="shared" ref="L1189:AI1189" si="438">L1187-L1188</f>
        <v>119.25</v>
      </c>
      <c r="M1189" s="178">
        <f t="shared" si="438"/>
        <v>102.21428571428572</v>
      </c>
      <c r="N1189" s="178">
        <f t="shared" si="438"/>
        <v>85.178571428571445</v>
      </c>
      <c r="O1189" s="178">
        <f t="shared" si="438"/>
        <v>68.142857142857167</v>
      </c>
      <c r="P1189" s="178">
        <f t="shared" si="438"/>
        <v>51.107142857142883</v>
      </c>
      <c r="Q1189" s="178">
        <f t="shared" si="438"/>
        <v>34.071428571428598</v>
      </c>
      <c r="R1189" s="178">
        <f t="shared" si="438"/>
        <v>17.035714285714313</v>
      </c>
      <c r="S1189" s="178">
        <f t="shared" si="438"/>
        <v>2.8421709430404007E-14</v>
      </c>
      <c r="T1189" s="178">
        <f t="shared" si="438"/>
        <v>2.8421709430404007E-14</v>
      </c>
      <c r="U1189" s="178">
        <f t="shared" si="438"/>
        <v>2.8421709430404007E-14</v>
      </c>
      <c r="V1189" s="178">
        <f t="shared" si="438"/>
        <v>2.8421709430404007E-14</v>
      </c>
      <c r="W1189" s="178">
        <f t="shared" si="438"/>
        <v>2.8421709430404007E-14</v>
      </c>
      <c r="X1189" s="178">
        <f t="shared" si="438"/>
        <v>2.8421709430404007E-14</v>
      </c>
      <c r="Y1189" s="178">
        <f t="shared" si="438"/>
        <v>2.8421709430404007E-14</v>
      </c>
      <c r="Z1189" s="178">
        <f t="shared" si="438"/>
        <v>2.8421709430404007E-14</v>
      </c>
      <c r="AA1189" s="178">
        <f t="shared" si="438"/>
        <v>2.8421709430404007E-14</v>
      </c>
      <c r="AB1189" s="178">
        <f t="shared" si="438"/>
        <v>2.8421709430404007E-14</v>
      </c>
      <c r="AC1189" s="178">
        <f t="shared" si="438"/>
        <v>2.8421709430404007E-14</v>
      </c>
      <c r="AD1189" s="178">
        <f t="shared" si="438"/>
        <v>2.8421709430404007E-14</v>
      </c>
      <c r="AE1189" s="178">
        <f t="shared" si="438"/>
        <v>2.8421709430404007E-14</v>
      </c>
      <c r="AF1189" s="178">
        <f t="shared" si="438"/>
        <v>2.8421709430404007E-14</v>
      </c>
      <c r="AG1189" s="178">
        <f t="shared" si="438"/>
        <v>2.8421709430404007E-14</v>
      </c>
      <c r="AH1189" s="178">
        <f t="shared" si="438"/>
        <v>2.8421709430404007E-14</v>
      </c>
      <c r="AI1189" s="178">
        <f t="shared" si="438"/>
        <v>2.8421709430404007E-14</v>
      </c>
    </row>
    <row r="1190" spans="1:35" s="167" customFormat="1" x14ac:dyDescent="0.35">
      <c r="A1190" s="21"/>
      <c r="B1190" s="21"/>
      <c r="C1190" s="165"/>
      <c r="D1190" s="166"/>
      <c r="H1190" s="168"/>
      <c r="J1190" s="199"/>
    </row>
    <row r="1191" spans="1:35" s="167" customFormat="1" x14ac:dyDescent="0.35">
      <c r="A1191" s="21"/>
      <c r="B1191" s="21"/>
      <c r="C1191" s="165"/>
      <c r="D1191" s="166" t="s">
        <v>388</v>
      </c>
      <c r="H1191" s="168"/>
      <c r="J1191" s="199"/>
    </row>
    <row r="1192" spans="1:35" s="154" customFormat="1" x14ac:dyDescent="0.35">
      <c r="A1192" s="15"/>
      <c r="B1192" s="15"/>
      <c r="C1192" s="152"/>
      <c r="D1192" s="153"/>
      <c r="E1192" s="154" t="str">
        <f>Inputs!E$273</f>
        <v>Mining company borrowing interest rate (original)</v>
      </c>
      <c r="F1192" s="154" t="str">
        <f>Inputs!F$273</f>
        <v>%</v>
      </c>
      <c r="G1192" s="169">
        <f>Inputs!G$273</f>
        <v>0.06</v>
      </c>
      <c r="H1192" s="155"/>
      <c r="I1192" s="180"/>
      <c r="J1192" s="180"/>
      <c r="K1192" s="180"/>
      <c r="L1192" s="180"/>
      <c r="M1192" s="180"/>
      <c r="N1192" s="180"/>
      <c r="O1192" s="180"/>
      <c r="P1192" s="180"/>
      <c r="Q1192" s="180"/>
      <c r="R1192" s="180"/>
      <c r="S1192" s="180"/>
      <c r="T1192" s="180"/>
      <c r="U1192" s="180"/>
      <c r="V1192" s="180"/>
      <c r="W1192" s="180"/>
      <c r="X1192" s="180"/>
      <c r="Y1192" s="180"/>
      <c r="Z1192" s="180"/>
      <c r="AA1192" s="180"/>
      <c r="AB1192" s="180"/>
      <c r="AC1192" s="180"/>
      <c r="AD1192" s="180"/>
      <c r="AE1192" s="180"/>
      <c r="AF1192" s="180"/>
      <c r="AG1192" s="180"/>
      <c r="AH1192" s="180"/>
      <c r="AI1192" s="180"/>
    </row>
    <row r="1193" spans="1:35" s="84" customFormat="1" x14ac:dyDescent="0.35">
      <c r="A1193" s="4"/>
      <c r="B1193" s="4"/>
      <c r="C1193" s="80"/>
      <c r="D1193" s="81"/>
      <c r="E1193" s="84" t="str">
        <f>E$1187</f>
        <v>BEG mining company loan balance (incentive)</v>
      </c>
      <c r="F1193" s="84" t="str">
        <f>F$1187</f>
        <v>M$</v>
      </c>
      <c r="G1193" s="147"/>
      <c r="H1193" s="147"/>
      <c r="I1193" s="178"/>
      <c r="J1193" s="178"/>
      <c r="K1193" s="178">
        <f t="shared" ref="K1193:AI1193" si="439">K$1187</f>
        <v>119.25</v>
      </c>
      <c r="L1193" s="178">
        <f t="shared" si="439"/>
        <v>119.25</v>
      </c>
      <c r="M1193" s="178">
        <f t="shared" si="439"/>
        <v>119.25</v>
      </c>
      <c r="N1193" s="178">
        <f t="shared" si="439"/>
        <v>102.21428571428572</v>
      </c>
      <c r="O1193" s="178">
        <f t="shared" si="439"/>
        <v>85.178571428571445</v>
      </c>
      <c r="P1193" s="178">
        <f t="shared" si="439"/>
        <v>68.142857142857167</v>
      </c>
      <c r="Q1193" s="178">
        <f t="shared" si="439"/>
        <v>51.107142857142883</v>
      </c>
      <c r="R1193" s="178">
        <f t="shared" si="439"/>
        <v>34.071428571428598</v>
      </c>
      <c r="S1193" s="178">
        <f t="shared" si="439"/>
        <v>17.035714285714313</v>
      </c>
      <c r="T1193" s="178">
        <f t="shared" si="439"/>
        <v>2.8421709430404007E-14</v>
      </c>
      <c r="U1193" s="178">
        <f t="shared" si="439"/>
        <v>2.8421709430404007E-14</v>
      </c>
      <c r="V1193" s="178">
        <f t="shared" si="439"/>
        <v>2.8421709430404007E-14</v>
      </c>
      <c r="W1193" s="178">
        <f t="shared" si="439"/>
        <v>2.8421709430404007E-14</v>
      </c>
      <c r="X1193" s="178">
        <f t="shared" si="439"/>
        <v>2.8421709430404007E-14</v>
      </c>
      <c r="Y1193" s="178">
        <f t="shared" si="439"/>
        <v>2.8421709430404007E-14</v>
      </c>
      <c r="Z1193" s="178">
        <f t="shared" si="439"/>
        <v>2.8421709430404007E-14</v>
      </c>
      <c r="AA1193" s="178">
        <f t="shared" si="439"/>
        <v>2.8421709430404007E-14</v>
      </c>
      <c r="AB1193" s="178">
        <f t="shared" si="439"/>
        <v>2.8421709430404007E-14</v>
      </c>
      <c r="AC1193" s="178">
        <f t="shared" si="439"/>
        <v>2.8421709430404007E-14</v>
      </c>
      <c r="AD1193" s="178">
        <f t="shared" si="439"/>
        <v>2.8421709430404007E-14</v>
      </c>
      <c r="AE1193" s="178">
        <f t="shared" si="439"/>
        <v>2.8421709430404007E-14</v>
      </c>
      <c r="AF1193" s="178">
        <f t="shared" si="439"/>
        <v>2.8421709430404007E-14</v>
      </c>
      <c r="AG1193" s="178">
        <f t="shared" si="439"/>
        <v>2.8421709430404007E-14</v>
      </c>
      <c r="AH1193" s="178">
        <f t="shared" si="439"/>
        <v>2.8421709430404007E-14</v>
      </c>
      <c r="AI1193" s="178">
        <f t="shared" si="439"/>
        <v>2.8421709430404007E-14</v>
      </c>
    </row>
    <row r="1194" spans="1:35" s="84" customFormat="1" x14ac:dyDescent="0.35">
      <c r="A1194" s="4"/>
      <c r="B1194" s="4"/>
      <c r="C1194" s="80"/>
      <c r="D1194" s="82"/>
      <c r="E1194" s="84" t="s">
        <v>554</v>
      </c>
      <c r="F1194" s="84" t="s">
        <v>88</v>
      </c>
      <c r="G1194" s="147"/>
      <c r="H1194" s="147"/>
      <c r="I1194" s="178">
        <f>SUM(K1194:AI1194)</f>
        <v>42.93</v>
      </c>
      <c r="J1194" s="178"/>
      <c r="K1194" s="178">
        <f>$G1192*K1193</f>
        <v>7.1549999999999994</v>
      </c>
      <c r="L1194" s="178">
        <f t="shared" ref="L1194:AI1194" si="440">$G1192*L1193</f>
        <v>7.1549999999999994</v>
      </c>
      <c r="M1194" s="178">
        <f t="shared" si="440"/>
        <v>7.1549999999999994</v>
      </c>
      <c r="N1194" s="178">
        <f t="shared" si="440"/>
        <v>6.1328571428571435</v>
      </c>
      <c r="O1194" s="178">
        <f t="shared" si="440"/>
        <v>5.1107142857142867</v>
      </c>
      <c r="P1194" s="178">
        <f t="shared" si="440"/>
        <v>4.0885714285714299</v>
      </c>
      <c r="Q1194" s="178">
        <f t="shared" si="440"/>
        <v>3.0664285714285731</v>
      </c>
      <c r="R1194" s="178">
        <f t="shared" si="440"/>
        <v>2.0442857142857158</v>
      </c>
      <c r="S1194" s="178">
        <f t="shared" si="440"/>
        <v>1.0221428571428588</v>
      </c>
      <c r="T1194" s="178">
        <f t="shared" si="440"/>
        <v>1.7053025658242404E-15</v>
      </c>
      <c r="U1194" s="178">
        <f t="shared" si="440"/>
        <v>1.7053025658242404E-15</v>
      </c>
      <c r="V1194" s="178">
        <f t="shared" si="440"/>
        <v>1.7053025658242404E-15</v>
      </c>
      <c r="W1194" s="178">
        <f t="shared" si="440"/>
        <v>1.7053025658242404E-15</v>
      </c>
      <c r="X1194" s="178">
        <f t="shared" si="440"/>
        <v>1.7053025658242404E-15</v>
      </c>
      <c r="Y1194" s="178">
        <f t="shared" si="440"/>
        <v>1.7053025658242404E-15</v>
      </c>
      <c r="Z1194" s="178">
        <f t="shared" si="440"/>
        <v>1.7053025658242404E-15</v>
      </c>
      <c r="AA1194" s="178">
        <f t="shared" si="440"/>
        <v>1.7053025658242404E-15</v>
      </c>
      <c r="AB1194" s="178">
        <f t="shared" si="440"/>
        <v>1.7053025658242404E-15</v>
      </c>
      <c r="AC1194" s="178">
        <f t="shared" si="440"/>
        <v>1.7053025658242404E-15</v>
      </c>
      <c r="AD1194" s="178">
        <f t="shared" si="440"/>
        <v>1.7053025658242404E-15</v>
      </c>
      <c r="AE1194" s="178">
        <f t="shared" si="440"/>
        <v>1.7053025658242404E-15</v>
      </c>
      <c r="AF1194" s="178">
        <f t="shared" si="440"/>
        <v>1.7053025658242404E-15</v>
      </c>
      <c r="AG1194" s="178">
        <f t="shared" si="440"/>
        <v>1.7053025658242404E-15</v>
      </c>
      <c r="AH1194" s="178">
        <f t="shared" si="440"/>
        <v>1.7053025658242404E-15</v>
      </c>
      <c r="AI1194" s="178">
        <f t="shared" si="440"/>
        <v>1.7053025658242404E-15</v>
      </c>
    </row>
    <row r="1196" spans="1:35" s="84" customFormat="1" x14ac:dyDescent="0.35">
      <c r="A1196" s="4"/>
      <c r="B1196" s="4" t="s">
        <v>508</v>
      </c>
      <c r="C1196" s="80"/>
      <c r="D1196" s="81"/>
      <c r="G1196" s="147"/>
      <c r="H1196" s="147"/>
      <c r="I1196" s="178"/>
      <c r="J1196" s="178"/>
      <c r="K1196" s="178"/>
      <c r="L1196" s="178"/>
      <c r="M1196" s="178"/>
      <c r="N1196" s="178"/>
      <c r="O1196" s="178"/>
      <c r="P1196" s="178"/>
      <c r="Q1196" s="178"/>
      <c r="R1196" s="178"/>
      <c r="S1196" s="178"/>
      <c r="T1196" s="178"/>
      <c r="U1196" s="178"/>
      <c r="V1196" s="178"/>
      <c r="W1196" s="178"/>
      <c r="X1196" s="178"/>
      <c r="Y1196" s="178"/>
      <c r="Z1196" s="178"/>
      <c r="AA1196" s="178"/>
      <c r="AB1196" s="178"/>
      <c r="AC1196" s="178"/>
      <c r="AD1196" s="178"/>
      <c r="AE1196" s="178"/>
      <c r="AF1196" s="178"/>
      <c r="AG1196" s="178"/>
      <c r="AH1196" s="178"/>
      <c r="AI1196" s="178"/>
    </row>
    <row r="1197" spans="1:35" s="84" customFormat="1" x14ac:dyDescent="0.35">
      <c r="A1197" s="4"/>
      <c r="B1197" s="4"/>
      <c r="C1197" s="80"/>
      <c r="D1197" s="81"/>
      <c r="G1197" s="147"/>
      <c r="H1197" s="147"/>
      <c r="I1197" s="178"/>
      <c r="J1197" s="178"/>
      <c r="K1197" s="178"/>
      <c r="L1197" s="178"/>
      <c r="M1197" s="178"/>
      <c r="N1197" s="178"/>
      <c r="O1197" s="178"/>
      <c r="P1197" s="178"/>
      <c r="Q1197" s="178"/>
      <c r="R1197" s="178"/>
      <c r="S1197" s="178"/>
      <c r="T1197" s="178"/>
      <c r="U1197" s="178"/>
      <c r="V1197" s="178"/>
      <c r="W1197" s="178"/>
      <c r="X1197" s="178"/>
      <c r="Y1197" s="178"/>
      <c r="Z1197" s="178"/>
      <c r="AA1197" s="178"/>
      <c r="AB1197" s="178"/>
      <c r="AC1197" s="178"/>
      <c r="AD1197" s="178"/>
      <c r="AE1197" s="178"/>
      <c r="AF1197" s="178"/>
      <c r="AG1197" s="178"/>
      <c r="AH1197" s="178"/>
      <c r="AI1197" s="178"/>
    </row>
    <row r="1198" spans="1:35" s="84" customFormat="1" x14ac:dyDescent="0.35">
      <c r="A1198" s="4"/>
      <c r="B1198" s="4"/>
      <c r="C1198" s="80"/>
      <c r="D1198" s="81" t="s">
        <v>453</v>
      </c>
      <c r="G1198" s="147"/>
      <c r="H1198" s="147"/>
      <c r="I1198" s="178"/>
      <c r="J1198" s="178"/>
      <c r="K1198" s="178"/>
      <c r="L1198" s="178"/>
      <c r="M1198" s="178"/>
      <c r="N1198" s="178"/>
      <c r="O1198" s="178"/>
      <c r="P1198" s="178"/>
      <c r="Q1198" s="178"/>
      <c r="R1198" s="178"/>
      <c r="S1198" s="178"/>
      <c r="T1198" s="178"/>
      <c r="U1198" s="178"/>
      <c r="V1198" s="178"/>
      <c r="W1198" s="178"/>
      <c r="X1198" s="178"/>
      <c r="Y1198" s="178"/>
      <c r="Z1198" s="178"/>
      <c r="AA1198" s="178"/>
      <c r="AB1198" s="178"/>
      <c r="AC1198" s="178"/>
      <c r="AD1198" s="178"/>
      <c r="AE1198" s="178"/>
      <c r="AF1198" s="178"/>
      <c r="AG1198" s="178"/>
      <c r="AH1198" s="178"/>
      <c r="AI1198" s="178"/>
    </row>
    <row r="1199" spans="1:35" s="84" customFormat="1" x14ac:dyDescent="0.35">
      <c r="A1199" s="4"/>
      <c r="B1199" s="4"/>
      <c r="C1199" s="80"/>
      <c r="D1199" s="81"/>
      <c r="E1199" s="84" t="str">
        <f>E$463</f>
        <v>Import duties (incentive)</v>
      </c>
      <c r="F1199" s="84" t="str">
        <f>F$463</f>
        <v>M$</v>
      </c>
      <c r="G1199" s="147"/>
      <c r="H1199" s="147"/>
      <c r="I1199" s="178">
        <f>I$463</f>
        <v>63.761653125000024</v>
      </c>
      <c r="J1199" s="178"/>
      <c r="K1199" s="178">
        <f t="shared" ref="K1199:AI1199" si="441">K$463</f>
        <v>3.375</v>
      </c>
      <c r="L1199" s="178">
        <f t="shared" si="441"/>
        <v>3.375</v>
      </c>
      <c r="M1199" s="178">
        <f t="shared" si="441"/>
        <v>2.9043552862149538</v>
      </c>
      <c r="N1199" s="178">
        <f t="shared" si="441"/>
        <v>3.1715427862149541</v>
      </c>
      <c r="O1199" s="178">
        <f t="shared" si="441"/>
        <v>3.1715427862149537</v>
      </c>
      <c r="P1199" s="178">
        <f t="shared" si="441"/>
        <v>3.1715427862149537</v>
      </c>
      <c r="Q1199" s="178">
        <f t="shared" si="441"/>
        <v>3.1715427862149537</v>
      </c>
      <c r="R1199" s="178">
        <f t="shared" si="441"/>
        <v>3.1715427862149537</v>
      </c>
      <c r="S1199" s="178">
        <f t="shared" si="441"/>
        <v>3.1715427862149537</v>
      </c>
      <c r="T1199" s="178">
        <f t="shared" si="441"/>
        <v>3.1715427862149537</v>
      </c>
      <c r="U1199" s="178">
        <f t="shared" si="441"/>
        <v>3.1715427862149541</v>
      </c>
      <c r="V1199" s="178">
        <f t="shared" si="441"/>
        <v>3.1715427862149541</v>
      </c>
      <c r="W1199" s="178">
        <f t="shared" si="441"/>
        <v>3.1715427862149532</v>
      </c>
      <c r="X1199" s="178">
        <f t="shared" si="441"/>
        <v>3.1715427862149532</v>
      </c>
      <c r="Y1199" s="178">
        <f t="shared" si="441"/>
        <v>3.1715427862149532</v>
      </c>
      <c r="Z1199" s="178">
        <f t="shared" si="441"/>
        <v>3.1715427862149537</v>
      </c>
      <c r="AA1199" s="178">
        <f t="shared" si="441"/>
        <v>3.1715427862149537</v>
      </c>
      <c r="AB1199" s="178">
        <f t="shared" si="441"/>
        <v>3.1715427862149537</v>
      </c>
      <c r="AC1199" s="178">
        <f t="shared" si="441"/>
        <v>3.1715427862149537</v>
      </c>
      <c r="AD1199" s="178">
        <f t="shared" si="441"/>
        <v>3.1210757593457932</v>
      </c>
      <c r="AE1199" s="178">
        <f t="shared" si="441"/>
        <v>0.24153749999999904</v>
      </c>
      <c r="AF1199" s="178">
        <f t="shared" si="441"/>
        <v>0</v>
      </c>
      <c r="AG1199" s="178">
        <f t="shared" si="441"/>
        <v>0</v>
      </c>
      <c r="AH1199" s="178">
        <f t="shared" si="441"/>
        <v>0</v>
      </c>
      <c r="AI1199" s="178">
        <f t="shared" si="441"/>
        <v>0</v>
      </c>
    </row>
    <row r="1200" spans="1:35" s="84" customFormat="1" x14ac:dyDescent="0.35">
      <c r="A1200" s="4"/>
      <c r="B1200" s="4"/>
      <c r="C1200" s="80"/>
      <c r="D1200" s="81"/>
      <c r="E1200" s="84" t="str">
        <f>E$702</f>
        <v>Royalty (incentive)</v>
      </c>
      <c r="F1200" s="84" t="str">
        <f>F$702</f>
        <v>M$</v>
      </c>
      <c r="G1200" s="147"/>
      <c r="H1200" s="147"/>
      <c r="I1200" s="178">
        <f>I$702</f>
        <v>110.79004701555969</v>
      </c>
      <c r="J1200" s="178"/>
      <c r="K1200" s="178">
        <f t="shared" ref="K1200:AI1200" si="442">K$702</f>
        <v>0</v>
      </c>
      <c r="L1200" s="178">
        <f t="shared" si="442"/>
        <v>0</v>
      </c>
      <c r="M1200" s="178">
        <f t="shared" si="442"/>
        <v>4.6224151792206154</v>
      </c>
      <c r="N1200" s="178">
        <f t="shared" si="442"/>
        <v>6.1632202389608208</v>
      </c>
      <c r="O1200" s="178">
        <f t="shared" si="442"/>
        <v>6.1632202389608217</v>
      </c>
      <c r="P1200" s="178">
        <f t="shared" si="442"/>
        <v>6.1632202389608208</v>
      </c>
      <c r="Q1200" s="178">
        <f t="shared" si="442"/>
        <v>6.1632202389608208</v>
      </c>
      <c r="R1200" s="178">
        <f t="shared" si="442"/>
        <v>6.1632202389608199</v>
      </c>
      <c r="S1200" s="178">
        <f t="shared" si="442"/>
        <v>6.1632202389608208</v>
      </c>
      <c r="T1200" s="178">
        <f t="shared" si="442"/>
        <v>6.1632202389608208</v>
      </c>
      <c r="U1200" s="178">
        <f t="shared" si="442"/>
        <v>6.1632202389608208</v>
      </c>
      <c r="V1200" s="178">
        <f t="shared" si="442"/>
        <v>6.1632202389608199</v>
      </c>
      <c r="W1200" s="178">
        <f t="shared" si="442"/>
        <v>6.1632202389608208</v>
      </c>
      <c r="X1200" s="178">
        <f t="shared" si="442"/>
        <v>6.1632202389608208</v>
      </c>
      <c r="Y1200" s="178">
        <f t="shared" si="442"/>
        <v>6.1632202389608208</v>
      </c>
      <c r="Z1200" s="178">
        <f t="shared" si="442"/>
        <v>6.1632202389608208</v>
      </c>
      <c r="AA1200" s="178">
        <f t="shared" si="442"/>
        <v>6.1632202389608199</v>
      </c>
      <c r="AB1200" s="178">
        <f t="shared" si="442"/>
        <v>6.1632202389608208</v>
      </c>
      <c r="AC1200" s="178">
        <f t="shared" si="442"/>
        <v>6.1632202389608208</v>
      </c>
      <c r="AD1200" s="178">
        <f t="shared" si="442"/>
        <v>6.1632202389608199</v>
      </c>
      <c r="AE1200" s="178">
        <f t="shared" si="442"/>
        <v>1.3928877740051402</v>
      </c>
      <c r="AF1200" s="178">
        <f t="shared" si="442"/>
        <v>0</v>
      </c>
      <c r="AG1200" s="178">
        <f t="shared" si="442"/>
        <v>0</v>
      </c>
      <c r="AH1200" s="178">
        <f t="shared" si="442"/>
        <v>0</v>
      </c>
      <c r="AI1200" s="178">
        <f t="shared" si="442"/>
        <v>0</v>
      </c>
    </row>
    <row r="1201" spans="1:35" s="84" customFormat="1" x14ac:dyDescent="0.35">
      <c r="A1201" s="4"/>
      <c r="B1201" s="4"/>
      <c r="C1201" s="80"/>
      <c r="D1201" s="81"/>
      <c r="E1201" s="84" t="str">
        <f>E$942</f>
        <v>Income tax (incentive)</v>
      </c>
      <c r="F1201" s="84" t="str">
        <f>F$942</f>
        <v>M$</v>
      </c>
      <c r="G1201" s="147"/>
      <c r="H1201" s="147"/>
      <c r="I1201" s="178">
        <f>I$942</f>
        <v>112.3386094387092</v>
      </c>
      <c r="J1201" s="178"/>
      <c r="K1201" s="178">
        <f t="shared" ref="K1201:AI1201" si="443">K$942</f>
        <v>0</v>
      </c>
      <c r="L1201" s="178">
        <f t="shared" si="443"/>
        <v>0</v>
      </c>
      <c r="M1201" s="178">
        <f t="shared" si="443"/>
        <v>0</v>
      </c>
      <c r="N1201" s="178">
        <f t="shared" si="443"/>
        <v>0</v>
      </c>
      <c r="O1201" s="178">
        <f t="shared" si="443"/>
        <v>0</v>
      </c>
      <c r="P1201" s="178">
        <f t="shared" si="443"/>
        <v>0</v>
      </c>
      <c r="Q1201" s="178">
        <f t="shared" si="443"/>
        <v>2.9257584812715738</v>
      </c>
      <c r="R1201" s="178">
        <f t="shared" si="443"/>
        <v>3.9737819947327133</v>
      </c>
      <c r="S1201" s="178">
        <f t="shared" si="443"/>
        <v>4.3857818370212076</v>
      </c>
      <c r="T1201" s="178">
        <f t="shared" si="443"/>
        <v>4.7957158560715492</v>
      </c>
      <c r="U1201" s="178">
        <f t="shared" si="443"/>
        <v>4.8969817010788885</v>
      </c>
      <c r="V1201" s="178">
        <f t="shared" si="443"/>
        <v>4.9962619412821603</v>
      </c>
      <c r="W1201" s="178">
        <f t="shared" si="443"/>
        <v>9.9602739514458332</v>
      </c>
      <c r="X1201" s="178">
        <f t="shared" si="443"/>
        <v>9.9602739514458332</v>
      </c>
      <c r="Y1201" s="178">
        <f t="shared" si="443"/>
        <v>9.9602739514458314</v>
      </c>
      <c r="Z1201" s="178">
        <f t="shared" si="443"/>
        <v>9.9602739514458314</v>
      </c>
      <c r="AA1201" s="178">
        <f t="shared" si="443"/>
        <v>9.9602739514458332</v>
      </c>
      <c r="AB1201" s="178">
        <f t="shared" si="443"/>
        <v>9.9602739514458314</v>
      </c>
      <c r="AC1201" s="178">
        <f t="shared" si="443"/>
        <v>9.9602739514458332</v>
      </c>
      <c r="AD1201" s="178">
        <f t="shared" si="443"/>
        <v>10.385660905300988</v>
      </c>
      <c r="AE1201" s="178">
        <f t="shared" si="443"/>
        <v>6.2567490618293045</v>
      </c>
      <c r="AF1201" s="178">
        <f t="shared" si="443"/>
        <v>0</v>
      </c>
      <c r="AG1201" s="178">
        <f t="shared" si="443"/>
        <v>0</v>
      </c>
      <c r="AH1201" s="178">
        <f t="shared" si="443"/>
        <v>0</v>
      </c>
      <c r="AI1201" s="178">
        <f t="shared" si="443"/>
        <v>0</v>
      </c>
    </row>
    <row r="1202" spans="1:35" s="84" customFormat="1" x14ac:dyDescent="0.35">
      <c r="A1202" s="4"/>
      <c r="B1202" s="4"/>
      <c r="C1202" s="80"/>
      <c r="D1202" s="81"/>
      <c r="E1202" s="84" t="str">
        <f>E$1007</f>
        <v>Resource rent tax (incentive)</v>
      </c>
      <c r="F1202" s="84" t="str">
        <f>F$1007</f>
        <v>M$</v>
      </c>
      <c r="G1202" s="147"/>
      <c r="H1202" s="147"/>
      <c r="I1202" s="178">
        <f>I$1007</f>
        <v>0</v>
      </c>
      <c r="J1202" s="178"/>
      <c r="K1202" s="178">
        <f t="shared" ref="K1202:AI1202" si="444">K$1007</f>
        <v>0</v>
      </c>
      <c r="L1202" s="178">
        <f t="shared" si="444"/>
        <v>0</v>
      </c>
      <c r="M1202" s="178">
        <f t="shared" si="444"/>
        <v>0</v>
      </c>
      <c r="N1202" s="178">
        <f t="shared" si="444"/>
        <v>0</v>
      </c>
      <c r="O1202" s="178">
        <f t="shared" si="444"/>
        <v>0</v>
      </c>
      <c r="P1202" s="178">
        <f t="shared" si="444"/>
        <v>0</v>
      </c>
      <c r="Q1202" s="178">
        <f t="shared" si="444"/>
        <v>0</v>
      </c>
      <c r="R1202" s="178">
        <f t="shared" si="444"/>
        <v>0</v>
      </c>
      <c r="S1202" s="178">
        <f t="shared" si="444"/>
        <v>0</v>
      </c>
      <c r="T1202" s="178">
        <f t="shared" si="444"/>
        <v>0</v>
      </c>
      <c r="U1202" s="178">
        <f t="shared" si="444"/>
        <v>0</v>
      </c>
      <c r="V1202" s="178">
        <f t="shared" si="444"/>
        <v>0</v>
      </c>
      <c r="W1202" s="178">
        <f t="shared" si="444"/>
        <v>0</v>
      </c>
      <c r="X1202" s="178">
        <f t="shared" si="444"/>
        <v>0</v>
      </c>
      <c r="Y1202" s="178">
        <f t="shared" si="444"/>
        <v>0</v>
      </c>
      <c r="Z1202" s="178">
        <f t="shared" si="444"/>
        <v>0</v>
      </c>
      <c r="AA1202" s="178">
        <f t="shared" si="444"/>
        <v>0</v>
      </c>
      <c r="AB1202" s="178">
        <f t="shared" si="444"/>
        <v>0</v>
      </c>
      <c r="AC1202" s="178">
        <f t="shared" si="444"/>
        <v>0</v>
      </c>
      <c r="AD1202" s="178">
        <f t="shared" si="444"/>
        <v>0</v>
      </c>
      <c r="AE1202" s="178">
        <f t="shared" si="444"/>
        <v>0</v>
      </c>
      <c r="AF1202" s="178">
        <f t="shared" si="444"/>
        <v>0</v>
      </c>
      <c r="AG1202" s="178">
        <f t="shared" si="444"/>
        <v>0</v>
      </c>
      <c r="AH1202" s="178">
        <f t="shared" si="444"/>
        <v>0</v>
      </c>
      <c r="AI1202" s="178">
        <f t="shared" si="444"/>
        <v>0</v>
      </c>
    </row>
    <row r="1203" spans="1:35" s="84" customFormat="1" x14ac:dyDescent="0.35">
      <c r="A1203" s="4"/>
      <c r="B1203" s="4"/>
      <c r="C1203" s="80"/>
      <c r="D1203" s="81"/>
      <c r="E1203" s="84" t="s">
        <v>562</v>
      </c>
      <c r="F1203" s="84" t="s">
        <v>88</v>
      </c>
      <c r="G1203" s="147"/>
      <c r="H1203" s="147"/>
      <c r="I1203" s="178">
        <f>SUM(K1203:AI1203)</f>
        <v>286.89030957926894</v>
      </c>
      <c r="J1203" s="178"/>
      <c r="K1203" s="178">
        <f>SUM(K1199:K1202)</f>
        <v>3.375</v>
      </c>
      <c r="L1203" s="178">
        <f t="shared" ref="L1203:AI1203" si="445">SUM(L1199:L1202)</f>
        <v>3.375</v>
      </c>
      <c r="M1203" s="178">
        <f t="shared" si="445"/>
        <v>7.5267704654355692</v>
      </c>
      <c r="N1203" s="178">
        <f t="shared" si="445"/>
        <v>9.3347630251757749</v>
      </c>
      <c r="O1203" s="178">
        <f t="shared" si="445"/>
        <v>9.3347630251757749</v>
      </c>
      <c r="P1203" s="178">
        <f t="shared" si="445"/>
        <v>9.3347630251757749</v>
      </c>
      <c r="Q1203" s="178">
        <f t="shared" si="445"/>
        <v>12.260521506447349</v>
      </c>
      <c r="R1203" s="178">
        <f t="shared" si="445"/>
        <v>13.308545019908486</v>
      </c>
      <c r="S1203" s="178">
        <f t="shared" si="445"/>
        <v>13.720544862196983</v>
      </c>
      <c r="T1203" s="178">
        <f t="shared" si="445"/>
        <v>14.130478881247324</v>
      </c>
      <c r="U1203" s="178">
        <f t="shared" si="445"/>
        <v>14.231744726254664</v>
      </c>
      <c r="V1203" s="178">
        <f t="shared" si="445"/>
        <v>14.331024966457935</v>
      </c>
      <c r="W1203" s="178">
        <f t="shared" si="445"/>
        <v>19.29503697662161</v>
      </c>
      <c r="X1203" s="178">
        <f t="shared" si="445"/>
        <v>19.29503697662161</v>
      </c>
      <c r="Y1203" s="178">
        <f t="shared" si="445"/>
        <v>19.295036976621606</v>
      </c>
      <c r="Z1203" s="178">
        <f t="shared" si="445"/>
        <v>19.295036976621606</v>
      </c>
      <c r="AA1203" s="178">
        <f t="shared" si="445"/>
        <v>19.295036976621606</v>
      </c>
      <c r="AB1203" s="178">
        <f t="shared" si="445"/>
        <v>19.295036976621606</v>
      </c>
      <c r="AC1203" s="178">
        <f t="shared" si="445"/>
        <v>19.29503697662161</v>
      </c>
      <c r="AD1203" s="178">
        <f t="shared" si="445"/>
        <v>19.669956903607599</v>
      </c>
      <c r="AE1203" s="178">
        <f t="shared" si="445"/>
        <v>7.8911743358344442</v>
      </c>
      <c r="AF1203" s="178">
        <f t="shared" si="445"/>
        <v>0</v>
      </c>
      <c r="AG1203" s="178">
        <f t="shared" si="445"/>
        <v>0</v>
      </c>
      <c r="AH1203" s="178">
        <f t="shared" si="445"/>
        <v>0</v>
      </c>
      <c r="AI1203" s="178">
        <f t="shared" si="445"/>
        <v>0</v>
      </c>
    </row>
    <row r="1204" spans="1:35" s="84" customFormat="1" x14ac:dyDescent="0.35">
      <c r="A1204" s="4"/>
      <c r="B1204" s="4"/>
      <c r="C1204" s="80"/>
      <c r="D1204" s="81"/>
      <c r="G1204" s="147"/>
      <c r="H1204" s="147"/>
      <c r="I1204" s="178"/>
      <c r="J1204" s="178"/>
      <c r="K1204" s="178"/>
      <c r="L1204" s="178"/>
      <c r="M1204" s="178"/>
      <c r="N1204" s="178"/>
      <c r="O1204" s="178"/>
      <c r="P1204" s="178"/>
      <c r="Q1204" s="178"/>
      <c r="R1204" s="178"/>
      <c r="S1204" s="178"/>
      <c r="T1204" s="178"/>
      <c r="U1204" s="178"/>
      <c r="V1204" s="178"/>
      <c r="W1204" s="178"/>
      <c r="X1204" s="178"/>
      <c r="Y1204" s="178"/>
      <c r="Z1204" s="178"/>
      <c r="AA1204" s="178"/>
      <c r="AB1204" s="178"/>
      <c r="AC1204" s="178"/>
      <c r="AD1204" s="178"/>
      <c r="AE1204" s="178"/>
      <c r="AF1204" s="178"/>
      <c r="AG1204" s="178"/>
      <c r="AH1204" s="178"/>
      <c r="AI1204" s="178"/>
    </row>
    <row r="1205" spans="1:35" s="84" customFormat="1" x14ac:dyDescent="0.35">
      <c r="A1205" s="4"/>
      <c r="B1205" s="4"/>
      <c r="C1205" s="80"/>
      <c r="D1205" s="81" t="s">
        <v>457</v>
      </c>
      <c r="G1205" s="147"/>
      <c r="H1205" s="147"/>
      <c r="I1205" s="178"/>
      <c r="J1205" s="178"/>
      <c r="K1205" s="178"/>
      <c r="L1205" s="178"/>
      <c r="M1205" s="178"/>
      <c r="N1205" s="178"/>
      <c r="O1205" s="178"/>
      <c r="P1205" s="178"/>
      <c r="Q1205" s="178"/>
      <c r="R1205" s="178"/>
      <c r="S1205" s="178"/>
      <c r="T1205" s="178"/>
      <c r="U1205" s="178"/>
      <c r="V1205" s="178"/>
      <c r="W1205" s="178"/>
      <c r="X1205" s="178"/>
      <c r="Y1205" s="178"/>
      <c r="Z1205" s="178"/>
      <c r="AA1205" s="178"/>
      <c r="AB1205" s="178"/>
      <c r="AC1205" s="178"/>
      <c r="AD1205" s="178"/>
      <c r="AE1205" s="178"/>
      <c r="AF1205" s="178"/>
      <c r="AG1205" s="178"/>
      <c r="AH1205" s="178"/>
      <c r="AI1205" s="178"/>
    </row>
    <row r="1206" spans="1:35" s="84" customFormat="1" x14ac:dyDescent="0.35">
      <c r="A1206" s="4"/>
      <c r="B1206" s="4"/>
      <c r="C1206" s="80"/>
      <c r="D1206" s="81"/>
      <c r="E1206" s="84" t="str">
        <f>E$334</f>
        <v>Mining company pre-tax cash flow (original)</v>
      </c>
      <c r="F1206" s="84" t="str">
        <f>F$334</f>
        <v>M$</v>
      </c>
      <c r="G1206" s="147"/>
      <c r="H1206" s="147"/>
      <c r="I1206" s="178">
        <f>I$334</f>
        <v>572.62131531119394</v>
      </c>
      <c r="J1206" s="178"/>
      <c r="K1206" s="178">
        <f t="shared" ref="K1206:AI1206" si="446">K$334</f>
        <v>-96</v>
      </c>
      <c r="L1206" s="178">
        <f t="shared" si="446"/>
        <v>-96</v>
      </c>
      <c r="M1206" s="178">
        <f t="shared" si="446"/>
        <v>17.657075001857777</v>
      </c>
      <c r="N1206" s="178">
        <f t="shared" si="446"/>
        <v>42.535676196661882</v>
      </c>
      <c r="O1206" s="178">
        <f t="shared" si="446"/>
        <v>42.535676196661882</v>
      </c>
      <c r="P1206" s="178">
        <f t="shared" si="446"/>
        <v>42.535676196661882</v>
      </c>
      <c r="Q1206" s="178">
        <f t="shared" si="446"/>
        <v>42.535676196661882</v>
      </c>
      <c r="R1206" s="178">
        <f t="shared" si="446"/>
        <v>42.535676196661882</v>
      </c>
      <c r="S1206" s="178">
        <f t="shared" si="446"/>
        <v>42.535676196661882</v>
      </c>
      <c r="T1206" s="178">
        <f t="shared" si="446"/>
        <v>42.535676196661882</v>
      </c>
      <c r="U1206" s="178">
        <f t="shared" si="446"/>
        <v>42.535676196661882</v>
      </c>
      <c r="V1206" s="178">
        <f t="shared" si="446"/>
        <v>42.535676196661882</v>
      </c>
      <c r="W1206" s="178">
        <f t="shared" si="446"/>
        <v>42.535676196661882</v>
      </c>
      <c r="X1206" s="178">
        <f t="shared" si="446"/>
        <v>42.535676196661882</v>
      </c>
      <c r="Y1206" s="178">
        <f t="shared" si="446"/>
        <v>42.535676196661882</v>
      </c>
      <c r="Z1206" s="178">
        <f t="shared" si="446"/>
        <v>42.535676196661882</v>
      </c>
      <c r="AA1206" s="178">
        <f t="shared" si="446"/>
        <v>42.535676196661882</v>
      </c>
      <c r="AB1206" s="178">
        <f t="shared" si="446"/>
        <v>42.535676196661882</v>
      </c>
      <c r="AC1206" s="178">
        <f t="shared" si="446"/>
        <v>42.535676196661882</v>
      </c>
      <c r="AD1206" s="178">
        <f t="shared" si="446"/>
        <v>43.903165682643234</v>
      </c>
      <c r="AE1206" s="178">
        <f t="shared" si="446"/>
        <v>22.490255480102821</v>
      </c>
      <c r="AF1206" s="178">
        <f t="shared" si="446"/>
        <v>0</v>
      </c>
      <c r="AG1206" s="178">
        <f t="shared" si="446"/>
        <v>0</v>
      </c>
      <c r="AH1206" s="178">
        <f t="shared" si="446"/>
        <v>0</v>
      </c>
      <c r="AI1206" s="178">
        <f t="shared" si="446"/>
        <v>0</v>
      </c>
    </row>
    <row r="1207" spans="1:35" s="84" customFormat="1" x14ac:dyDescent="0.35">
      <c r="A1207" s="4"/>
      <c r="B1207" s="4"/>
      <c r="C1207" s="80"/>
      <c r="D1207" s="81"/>
      <c r="E1207" s="84" t="str">
        <f>E$1203</f>
        <v>Taxes on mining company (incentive)</v>
      </c>
      <c r="F1207" s="84" t="str">
        <f>F$1203</f>
        <v>M$</v>
      </c>
      <c r="G1207" s="147"/>
      <c r="H1207" s="147"/>
      <c r="I1207" s="178">
        <f>I$1203</f>
        <v>286.89030957926894</v>
      </c>
      <c r="J1207" s="178"/>
      <c r="K1207" s="178">
        <f t="shared" ref="K1207:AI1207" si="447">K$1203</f>
        <v>3.375</v>
      </c>
      <c r="L1207" s="178">
        <f t="shared" si="447"/>
        <v>3.375</v>
      </c>
      <c r="M1207" s="178">
        <f t="shared" si="447"/>
        <v>7.5267704654355692</v>
      </c>
      <c r="N1207" s="178">
        <f t="shared" si="447"/>
        <v>9.3347630251757749</v>
      </c>
      <c r="O1207" s="178">
        <f t="shared" si="447"/>
        <v>9.3347630251757749</v>
      </c>
      <c r="P1207" s="178">
        <f t="shared" si="447"/>
        <v>9.3347630251757749</v>
      </c>
      <c r="Q1207" s="178">
        <f t="shared" si="447"/>
        <v>12.260521506447349</v>
      </c>
      <c r="R1207" s="178">
        <f t="shared" si="447"/>
        <v>13.308545019908486</v>
      </c>
      <c r="S1207" s="178">
        <f t="shared" si="447"/>
        <v>13.720544862196983</v>
      </c>
      <c r="T1207" s="178">
        <f t="shared" si="447"/>
        <v>14.130478881247324</v>
      </c>
      <c r="U1207" s="178">
        <f t="shared" si="447"/>
        <v>14.231744726254664</v>
      </c>
      <c r="V1207" s="178">
        <f t="shared" si="447"/>
        <v>14.331024966457935</v>
      </c>
      <c r="W1207" s="178">
        <f t="shared" si="447"/>
        <v>19.29503697662161</v>
      </c>
      <c r="X1207" s="178">
        <f t="shared" si="447"/>
        <v>19.29503697662161</v>
      </c>
      <c r="Y1207" s="178">
        <f t="shared" si="447"/>
        <v>19.295036976621606</v>
      </c>
      <c r="Z1207" s="178">
        <f t="shared" si="447"/>
        <v>19.295036976621606</v>
      </c>
      <c r="AA1207" s="178">
        <f t="shared" si="447"/>
        <v>19.295036976621606</v>
      </c>
      <c r="AB1207" s="178">
        <f t="shared" si="447"/>
        <v>19.295036976621606</v>
      </c>
      <c r="AC1207" s="178">
        <f t="shared" si="447"/>
        <v>19.29503697662161</v>
      </c>
      <c r="AD1207" s="178">
        <f t="shared" si="447"/>
        <v>19.669956903607599</v>
      </c>
      <c r="AE1207" s="178">
        <f t="shared" si="447"/>
        <v>7.8911743358344442</v>
      </c>
      <c r="AF1207" s="178">
        <f t="shared" si="447"/>
        <v>0</v>
      </c>
      <c r="AG1207" s="178">
        <f t="shared" si="447"/>
        <v>0</v>
      </c>
      <c r="AH1207" s="178">
        <f t="shared" si="447"/>
        <v>0</v>
      </c>
      <c r="AI1207" s="178">
        <f t="shared" si="447"/>
        <v>0</v>
      </c>
    </row>
    <row r="1208" spans="1:35" s="84" customFormat="1" x14ac:dyDescent="0.35">
      <c r="A1208" s="4"/>
      <c r="B1208" s="4"/>
      <c r="C1208" s="80"/>
      <c r="D1208" s="81"/>
      <c r="E1208" s="84" t="s">
        <v>563</v>
      </c>
      <c r="F1208" s="84" t="s">
        <v>88</v>
      </c>
      <c r="G1208" s="147"/>
      <c r="H1208" s="147"/>
      <c r="I1208" s="178">
        <f>SUM(K1208:AI1208)</f>
        <v>285.73100573192499</v>
      </c>
      <c r="J1208" s="178"/>
      <c r="K1208" s="178">
        <f>K1206-K1207</f>
        <v>-99.375</v>
      </c>
      <c r="L1208" s="178">
        <f t="shared" ref="L1208:AI1208" si="448">L1206-L1207</f>
        <v>-99.375</v>
      </c>
      <c r="M1208" s="178">
        <f t="shared" si="448"/>
        <v>10.130304536422209</v>
      </c>
      <c r="N1208" s="178">
        <f t="shared" si="448"/>
        <v>33.200913171486107</v>
      </c>
      <c r="O1208" s="178">
        <f t="shared" si="448"/>
        <v>33.200913171486107</v>
      </c>
      <c r="P1208" s="178">
        <f t="shared" si="448"/>
        <v>33.200913171486107</v>
      </c>
      <c r="Q1208" s="178">
        <f t="shared" si="448"/>
        <v>30.275154690214535</v>
      </c>
      <c r="R1208" s="178">
        <f t="shared" si="448"/>
        <v>29.227131176753396</v>
      </c>
      <c r="S1208" s="178">
        <f t="shared" si="448"/>
        <v>28.815131334464901</v>
      </c>
      <c r="T1208" s="178">
        <f t="shared" si="448"/>
        <v>28.405197315414558</v>
      </c>
      <c r="U1208" s="178">
        <f t="shared" si="448"/>
        <v>28.303931470407218</v>
      </c>
      <c r="V1208" s="178">
        <f t="shared" si="448"/>
        <v>28.204651230203947</v>
      </c>
      <c r="W1208" s="178">
        <f t="shared" si="448"/>
        <v>23.240639220040272</v>
      </c>
      <c r="X1208" s="178">
        <f t="shared" si="448"/>
        <v>23.240639220040272</v>
      </c>
      <c r="Y1208" s="178">
        <f t="shared" si="448"/>
        <v>23.240639220040276</v>
      </c>
      <c r="Z1208" s="178">
        <f t="shared" si="448"/>
        <v>23.240639220040276</v>
      </c>
      <c r="AA1208" s="178">
        <f t="shared" si="448"/>
        <v>23.240639220040276</v>
      </c>
      <c r="AB1208" s="178">
        <f t="shared" si="448"/>
        <v>23.240639220040276</v>
      </c>
      <c r="AC1208" s="178">
        <f t="shared" si="448"/>
        <v>23.240639220040272</v>
      </c>
      <c r="AD1208" s="178">
        <f t="shared" si="448"/>
        <v>24.233208779035635</v>
      </c>
      <c r="AE1208" s="178">
        <f t="shared" si="448"/>
        <v>14.599081144268377</v>
      </c>
      <c r="AF1208" s="178">
        <f t="shared" si="448"/>
        <v>0</v>
      </c>
      <c r="AG1208" s="178">
        <f t="shared" si="448"/>
        <v>0</v>
      </c>
      <c r="AH1208" s="178">
        <f t="shared" si="448"/>
        <v>0</v>
      </c>
      <c r="AI1208" s="178">
        <f t="shared" si="448"/>
        <v>0</v>
      </c>
    </row>
    <row r="1209" spans="1:35" s="84" customFormat="1" x14ac:dyDescent="0.35">
      <c r="A1209" s="4"/>
      <c r="B1209" s="4"/>
      <c r="C1209" s="80"/>
      <c r="D1209" s="81"/>
      <c r="G1209" s="147"/>
      <c r="H1209" s="147"/>
      <c r="I1209" s="178"/>
      <c r="J1209" s="178"/>
      <c r="K1209" s="178"/>
      <c r="L1209" s="178"/>
      <c r="M1209" s="178"/>
      <c r="N1209" s="178"/>
      <c r="O1209" s="178"/>
      <c r="P1209" s="178"/>
      <c r="Q1209" s="178"/>
      <c r="R1209" s="178"/>
      <c r="S1209" s="178"/>
      <c r="T1209" s="178"/>
      <c r="U1209" s="178"/>
      <c r="V1209" s="178"/>
      <c r="W1209" s="178"/>
      <c r="X1209" s="178"/>
      <c r="Y1209" s="178"/>
      <c r="Z1209" s="178"/>
      <c r="AA1209" s="178"/>
      <c r="AB1209" s="178"/>
      <c r="AC1209" s="178"/>
      <c r="AD1209" s="178"/>
      <c r="AE1209" s="178"/>
      <c r="AF1209" s="178"/>
      <c r="AG1209" s="178"/>
      <c r="AH1209" s="178"/>
      <c r="AI1209" s="178"/>
    </row>
    <row r="1210" spans="1:35" s="84" customFormat="1" x14ac:dyDescent="0.35">
      <c r="A1210" s="4"/>
      <c r="B1210" s="4"/>
      <c r="C1210" s="80"/>
      <c r="D1210" s="81" t="s">
        <v>501</v>
      </c>
      <c r="G1210" s="147"/>
      <c r="H1210" s="147"/>
      <c r="I1210" s="178"/>
      <c r="J1210" s="178"/>
      <c r="K1210" s="178"/>
      <c r="L1210" s="178"/>
      <c r="M1210" s="178"/>
      <c r="N1210" s="178"/>
      <c r="O1210" s="178"/>
      <c r="P1210" s="178"/>
      <c r="Q1210" s="178"/>
      <c r="R1210" s="178"/>
      <c r="S1210" s="178"/>
      <c r="T1210" s="178"/>
      <c r="U1210" s="178"/>
      <c r="V1210" s="178"/>
      <c r="W1210" s="178"/>
      <c r="X1210" s="178"/>
      <c r="Y1210" s="178"/>
      <c r="Z1210" s="178"/>
      <c r="AA1210" s="178"/>
      <c r="AB1210" s="178"/>
      <c r="AC1210" s="178"/>
      <c r="AD1210" s="178"/>
      <c r="AE1210" s="178"/>
      <c r="AF1210" s="178"/>
      <c r="AG1210" s="178"/>
      <c r="AH1210" s="178"/>
      <c r="AI1210" s="178"/>
    </row>
    <row r="1211" spans="1:35" s="84" customFormat="1" x14ac:dyDescent="0.35">
      <c r="A1211" s="4"/>
      <c r="B1211" s="4"/>
      <c r="C1211" s="80"/>
      <c r="D1211" s="81"/>
      <c r="E1211" s="84" t="str">
        <f>'T&amp;E'!E$10</f>
        <v>Project model counter</v>
      </c>
      <c r="F1211" s="84" t="str">
        <f>'T&amp;E'!F$10</f>
        <v>year #</v>
      </c>
      <c r="G1211" s="147"/>
      <c r="H1211" s="147"/>
      <c r="J1211" s="178"/>
      <c r="K1211" s="84">
        <f>'T&amp;E'!K$10</f>
        <v>1</v>
      </c>
      <c r="L1211" s="84">
        <f>'T&amp;E'!L$10</f>
        <v>2</v>
      </c>
      <c r="M1211" s="84">
        <f>'T&amp;E'!M$10</f>
        <v>3</v>
      </c>
      <c r="N1211" s="84">
        <f>'T&amp;E'!N$10</f>
        <v>4</v>
      </c>
      <c r="O1211" s="84">
        <f>'T&amp;E'!O$10</f>
        <v>5</v>
      </c>
      <c r="P1211" s="84">
        <f>'T&amp;E'!P$10</f>
        <v>6</v>
      </c>
      <c r="Q1211" s="84">
        <f>'T&amp;E'!Q$10</f>
        <v>7</v>
      </c>
      <c r="R1211" s="84">
        <f>'T&amp;E'!R$10</f>
        <v>8</v>
      </c>
      <c r="S1211" s="84">
        <f>'T&amp;E'!S$10</f>
        <v>9</v>
      </c>
      <c r="T1211" s="84">
        <f>'T&amp;E'!T$10</f>
        <v>10</v>
      </c>
      <c r="U1211" s="84">
        <f>'T&amp;E'!U$10</f>
        <v>11</v>
      </c>
      <c r="V1211" s="84">
        <f>'T&amp;E'!V$10</f>
        <v>12</v>
      </c>
      <c r="W1211" s="84">
        <f>'T&amp;E'!W$10</f>
        <v>13</v>
      </c>
      <c r="X1211" s="84">
        <f>'T&amp;E'!X$10</f>
        <v>14</v>
      </c>
      <c r="Y1211" s="84">
        <f>'T&amp;E'!Y$10</f>
        <v>15</v>
      </c>
      <c r="Z1211" s="84">
        <f>'T&amp;E'!Z$10</f>
        <v>16</v>
      </c>
      <c r="AA1211" s="84">
        <f>'T&amp;E'!AA$10</f>
        <v>17</v>
      </c>
      <c r="AB1211" s="84">
        <f>'T&amp;E'!AB$10</f>
        <v>18</v>
      </c>
      <c r="AC1211" s="84">
        <f>'T&amp;E'!AC$10</f>
        <v>19</v>
      </c>
      <c r="AD1211" s="84">
        <f>'T&amp;E'!AD$10</f>
        <v>20</v>
      </c>
      <c r="AE1211" s="84">
        <f>'T&amp;E'!AE$10</f>
        <v>21</v>
      </c>
      <c r="AF1211" s="84">
        <f>'T&amp;E'!AF$10</f>
        <v>22</v>
      </c>
      <c r="AG1211" s="84">
        <f>'T&amp;E'!AG$10</f>
        <v>23</v>
      </c>
      <c r="AH1211" s="84">
        <f>'T&amp;E'!AH$10</f>
        <v>24</v>
      </c>
      <c r="AI1211" s="84">
        <f>'T&amp;E'!AI$10</f>
        <v>25</v>
      </c>
    </row>
    <row r="1212" spans="1:35" s="84" customFormat="1" x14ac:dyDescent="0.35">
      <c r="A1212" s="4"/>
      <c r="B1212" s="4"/>
      <c r="C1212" s="80"/>
      <c r="D1212" s="81"/>
      <c r="E1212" s="84" t="s">
        <v>501</v>
      </c>
      <c r="F1212" s="84" t="s">
        <v>43</v>
      </c>
      <c r="G1212" s="147"/>
      <c r="H1212" s="147"/>
      <c r="I1212" s="84">
        <f>SUM(K1212:AI1212)</f>
        <v>1</v>
      </c>
      <c r="J1212" s="178"/>
      <c r="K1212" s="84">
        <f>IF(K1211=1,1,0)</f>
        <v>1</v>
      </c>
      <c r="L1212" s="84">
        <f t="shared" ref="L1212:AI1212" si="449">IF(L1211=1,1,0)</f>
        <v>0</v>
      </c>
      <c r="M1212" s="84">
        <f t="shared" si="449"/>
        <v>0</v>
      </c>
      <c r="N1212" s="84">
        <f t="shared" si="449"/>
        <v>0</v>
      </c>
      <c r="O1212" s="84">
        <f t="shared" si="449"/>
        <v>0</v>
      </c>
      <c r="P1212" s="84">
        <f t="shared" si="449"/>
        <v>0</v>
      </c>
      <c r="Q1212" s="84">
        <f t="shared" si="449"/>
        <v>0</v>
      </c>
      <c r="R1212" s="84">
        <f t="shared" si="449"/>
        <v>0</v>
      </c>
      <c r="S1212" s="84">
        <f t="shared" si="449"/>
        <v>0</v>
      </c>
      <c r="T1212" s="84">
        <f t="shared" si="449"/>
        <v>0</v>
      </c>
      <c r="U1212" s="84">
        <f t="shared" si="449"/>
        <v>0</v>
      </c>
      <c r="V1212" s="84">
        <f t="shared" si="449"/>
        <v>0</v>
      </c>
      <c r="W1212" s="84">
        <f t="shared" si="449"/>
        <v>0</v>
      </c>
      <c r="X1212" s="84">
        <f t="shared" si="449"/>
        <v>0</v>
      </c>
      <c r="Y1212" s="84">
        <f t="shared" si="449"/>
        <v>0</v>
      </c>
      <c r="Z1212" s="84">
        <f t="shared" si="449"/>
        <v>0</v>
      </c>
      <c r="AA1212" s="84">
        <f t="shared" si="449"/>
        <v>0</v>
      </c>
      <c r="AB1212" s="84">
        <f t="shared" si="449"/>
        <v>0</v>
      </c>
      <c r="AC1212" s="84">
        <f t="shared" si="449"/>
        <v>0</v>
      </c>
      <c r="AD1212" s="84">
        <f t="shared" si="449"/>
        <v>0</v>
      </c>
      <c r="AE1212" s="84">
        <f t="shared" si="449"/>
        <v>0</v>
      </c>
      <c r="AF1212" s="84">
        <f t="shared" si="449"/>
        <v>0</v>
      </c>
      <c r="AG1212" s="84">
        <f t="shared" si="449"/>
        <v>0</v>
      </c>
      <c r="AH1212" s="84">
        <f t="shared" si="449"/>
        <v>0</v>
      </c>
      <c r="AI1212" s="84">
        <f t="shared" si="449"/>
        <v>0</v>
      </c>
    </row>
    <row r="1213" spans="1:35" s="84" customFormat="1" x14ac:dyDescent="0.35">
      <c r="A1213" s="4"/>
      <c r="B1213" s="4"/>
      <c r="C1213" s="80"/>
      <c r="D1213" s="81"/>
      <c r="G1213" s="147"/>
      <c r="H1213" s="147"/>
      <c r="I1213" s="178"/>
      <c r="J1213" s="178"/>
      <c r="K1213" s="178"/>
      <c r="L1213" s="178"/>
      <c r="M1213" s="178"/>
      <c r="N1213" s="178"/>
      <c r="O1213" s="178"/>
      <c r="P1213" s="178"/>
      <c r="Q1213" s="178"/>
      <c r="R1213" s="178"/>
      <c r="S1213" s="178"/>
      <c r="T1213" s="178"/>
      <c r="U1213" s="178"/>
      <c r="V1213" s="178"/>
      <c r="W1213" s="178"/>
      <c r="X1213" s="178"/>
      <c r="Y1213" s="178"/>
      <c r="Z1213" s="178"/>
      <c r="AA1213" s="178"/>
      <c r="AB1213" s="178"/>
      <c r="AC1213" s="178"/>
      <c r="AD1213" s="178"/>
      <c r="AE1213" s="178"/>
      <c r="AF1213" s="178"/>
      <c r="AG1213" s="178"/>
      <c r="AH1213" s="178"/>
      <c r="AI1213" s="178"/>
    </row>
    <row r="1214" spans="1:35" s="84" customFormat="1" x14ac:dyDescent="0.35">
      <c r="A1214" s="4"/>
      <c r="B1214" s="4"/>
      <c r="C1214" s="80"/>
      <c r="D1214" s="81" t="s">
        <v>503</v>
      </c>
      <c r="G1214" s="147"/>
      <c r="H1214" s="147"/>
      <c r="I1214" s="178"/>
      <c r="J1214" s="178"/>
      <c r="K1214" s="178"/>
      <c r="L1214" s="178"/>
      <c r="M1214" s="178"/>
      <c r="N1214" s="178"/>
      <c r="O1214" s="178"/>
      <c r="P1214" s="178"/>
      <c r="Q1214" s="178"/>
      <c r="R1214" s="178"/>
      <c r="S1214" s="178"/>
      <c r="T1214" s="178"/>
      <c r="U1214" s="178"/>
      <c r="V1214" s="178"/>
      <c r="W1214" s="178"/>
      <c r="X1214" s="178"/>
      <c r="Y1214" s="178"/>
      <c r="Z1214" s="178"/>
      <c r="AA1214" s="178"/>
      <c r="AB1214" s="178"/>
      <c r="AC1214" s="178"/>
      <c r="AD1214" s="178"/>
      <c r="AE1214" s="178"/>
      <c r="AF1214" s="178"/>
      <c r="AG1214" s="178"/>
      <c r="AH1214" s="178"/>
      <c r="AI1214" s="178"/>
    </row>
    <row r="1215" spans="1:35" s="84" customFormat="1" x14ac:dyDescent="0.35">
      <c r="A1215" s="4"/>
      <c r="B1215" s="4"/>
      <c r="C1215" s="80"/>
      <c r="D1215" s="81"/>
      <c r="E1215" s="84" t="str">
        <f>E$1168</f>
        <v>Mining company financing from debt (incentive)</v>
      </c>
      <c r="F1215" s="84" t="str">
        <f>F$1168</f>
        <v>M$</v>
      </c>
      <c r="G1215" s="178">
        <f>G$1168</f>
        <v>119.25</v>
      </c>
      <c r="H1215" s="147"/>
      <c r="I1215" s="178"/>
      <c r="J1215" s="178"/>
      <c r="K1215" s="178"/>
      <c r="L1215" s="178"/>
      <c r="M1215" s="178"/>
      <c r="N1215" s="178"/>
      <c r="O1215" s="178"/>
      <c r="P1215" s="178"/>
      <c r="Q1215" s="178"/>
      <c r="R1215" s="178"/>
      <c r="S1215" s="178"/>
      <c r="T1215" s="178"/>
      <c r="U1215" s="178"/>
      <c r="V1215" s="178"/>
      <c r="W1215" s="178"/>
      <c r="X1215" s="178"/>
      <c r="Y1215" s="178"/>
      <c r="Z1215" s="178"/>
      <c r="AA1215" s="178"/>
      <c r="AB1215" s="178"/>
      <c r="AC1215" s="178"/>
      <c r="AD1215" s="178"/>
      <c r="AE1215" s="178"/>
      <c r="AF1215" s="178"/>
      <c r="AG1215" s="178"/>
      <c r="AH1215" s="178"/>
      <c r="AI1215" s="178"/>
    </row>
    <row r="1216" spans="1:35" s="84" customFormat="1" x14ac:dyDescent="0.35">
      <c r="A1216" s="4"/>
      <c r="B1216" s="4"/>
      <c r="C1216" s="80"/>
      <c r="D1216" s="81"/>
      <c r="E1216" s="84" t="str">
        <f>E$1212</f>
        <v>Loan drawdown flag</v>
      </c>
      <c r="F1216" s="84" t="str">
        <f>F$1212</f>
        <v>flag</v>
      </c>
      <c r="G1216" s="147"/>
      <c r="H1216" s="147"/>
      <c r="I1216" s="84">
        <f>I$1212</f>
        <v>1</v>
      </c>
      <c r="J1216" s="178"/>
      <c r="K1216" s="84">
        <f t="shared" ref="K1216:AI1216" si="450">K$1212</f>
        <v>1</v>
      </c>
      <c r="L1216" s="84">
        <f t="shared" si="450"/>
        <v>0</v>
      </c>
      <c r="M1216" s="84">
        <f t="shared" si="450"/>
        <v>0</v>
      </c>
      <c r="N1216" s="84">
        <f t="shared" si="450"/>
        <v>0</v>
      </c>
      <c r="O1216" s="84">
        <f t="shared" si="450"/>
        <v>0</v>
      </c>
      <c r="P1216" s="84">
        <f t="shared" si="450"/>
        <v>0</v>
      </c>
      <c r="Q1216" s="84">
        <f t="shared" si="450"/>
        <v>0</v>
      </c>
      <c r="R1216" s="84">
        <f t="shared" si="450"/>
        <v>0</v>
      </c>
      <c r="S1216" s="84">
        <f t="shared" si="450"/>
        <v>0</v>
      </c>
      <c r="T1216" s="84">
        <f t="shared" si="450"/>
        <v>0</v>
      </c>
      <c r="U1216" s="84">
        <f t="shared" si="450"/>
        <v>0</v>
      </c>
      <c r="V1216" s="84">
        <f t="shared" si="450"/>
        <v>0</v>
      </c>
      <c r="W1216" s="84">
        <f t="shared" si="450"/>
        <v>0</v>
      </c>
      <c r="X1216" s="84">
        <f t="shared" si="450"/>
        <v>0</v>
      </c>
      <c r="Y1216" s="84">
        <f t="shared" si="450"/>
        <v>0</v>
      </c>
      <c r="Z1216" s="84">
        <f t="shared" si="450"/>
        <v>0</v>
      </c>
      <c r="AA1216" s="84">
        <f t="shared" si="450"/>
        <v>0</v>
      </c>
      <c r="AB1216" s="84">
        <f t="shared" si="450"/>
        <v>0</v>
      </c>
      <c r="AC1216" s="84">
        <f t="shared" si="450"/>
        <v>0</v>
      </c>
      <c r="AD1216" s="84">
        <f t="shared" si="450"/>
        <v>0</v>
      </c>
      <c r="AE1216" s="84">
        <f t="shared" si="450"/>
        <v>0</v>
      </c>
      <c r="AF1216" s="84">
        <f t="shared" si="450"/>
        <v>0</v>
      </c>
      <c r="AG1216" s="84">
        <f t="shared" si="450"/>
        <v>0</v>
      </c>
      <c r="AH1216" s="84">
        <f t="shared" si="450"/>
        <v>0</v>
      </c>
      <c r="AI1216" s="84">
        <f t="shared" si="450"/>
        <v>0</v>
      </c>
    </row>
    <row r="1217" spans="1:35" s="84" customFormat="1" x14ac:dyDescent="0.35">
      <c r="A1217" s="4"/>
      <c r="B1217" s="4"/>
      <c r="C1217" s="80"/>
      <c r="D1217" s="81"/>
      <c r="E1217" s="84" t="s">
        <v>564</v>
      </c>
      <c r="F1217" s="84" t="s">
        <v>88</v>
      </c>
      <c r="G1217" s="147"/>
      <c r="H1217" s="147"/>
      <c r="I1217" s="178">
        <f>SUM(K1217:AI1217)</f>
        <v>119.25</v>
      </c>
      <c r="J1217" s="178"/>
      <c r="K1217" s="178">
        <f>$G1215*K1216</f>
        <v>119.25</v>
      </c>
      <c r="L1217" s="178">
        <f t="shared" ref="L1217:AI1217" si="451">$G1215*L1216</f>
        <v>0</v>
      </c>
      <c r="M1217" s="178">
        <f t="shared" si="451"/>
        <v>0</v>
      </c>
      <c r="N1217" s="178">
        <f t="shared" si="451"/>
        <v>0</v>
      </c>
      <c r="O1217" s="178">
        <f t="shared" si="451"/>
        <v>0</v>
      </c>
      <c r="P1217" s="178">
        <f t="shared" si="451"/>
        <v>0</v>
      </c>
      <c r="Q1217" s="178">
        <f t="shared" si="451"/>
        <v>0</v>
      </c>
      <c r="R1217" s="178">
        <f t="shared" si="451"/>
        <v>0</v>
      </c>
      <c r="S1217" s="178">
        <f t="shared" si="451"/>
        <v>0</v>
      </c>
      <c r="T1217" s="178">
        <f t="shared" si="451"/>
        <v>0</v>
      </c>
      <c r="U1217" s="178">
        <f t="shared" si="451"/>
        <v>0</v>
      </c>
      <c r="V1217" s="178">
        <f t="shared" si="451"/>
        <v>0</v>
      </c>
      <c r="W1217" s="178">
        <f t="shared" si="451"/>
        <v>0</v>
      </c>
      <c r="X1217" s="178">
        <f t="shared" si="451"/>
        <v>0</v>
      </c>
      <c r="Y1217" s="178">
        <f t="shared" si="451"/>
        <v>0</v>
      </c>
      <c r="Z1217" s="178">
        <f t="shared" si="451"/>
        <v>0</v>
      </c>
      <c r="AA1217" s="178">
        <f t="shared" si="451"/>
        <v>0</v>
      </c>
      <c r="AB1217" s="178">
        <f t="shared" si="451"/>
        <v>0</v>
      </c>
      <c r="AC1217" s="178">
        <f t="shared" si="451"/>
        <v>0</v>
      </c>
      <c r="AD1217" s="178">
        <f t="shared" si="451"/>
        <v>0</v>
      </c>
      <c r="AE1217" s="178">
        <f t="shared" si="451"/>
        <v>0</v>
      </c>
      <c r="AF1217" s="178">
        <f t="shared" si="451"/>
        <v>0</v>
      </c>
      <c r="AG1217" s="178">
        <f t="shared" si="451"/>
        <v>0</v>
      </c>
      <c r="AH1217" s="178">
        <f t="shared" si="451"/>
        <v>0</v>
      </c>
      <c r="AI1217" s="178">
        <f t="shared" si="451"/>
        <v>0</v>
      </c>
    </row>
    <row r="1218" spans="1:35" s="84" customFormat="1" x14ac:dyDescent="0.35">
      <c r="A1218" s="4"/>
      <c r="B1218" s="4"/>
      <c r="C1218" s="80"/>
      <c r="D1218" s="81"/>
      <c r="G1218" s="147"/>
      <c r="H1218" s="147"/>
      <c r="I1218" s="178"/>
      <c r="J1218" s="178"/>
      <c r="K1218" s="178"/>
      <c r="L1218" s="178"/>
      <c r="M1218" s="178"/>
      <c r="N1218" s="178"/>
      <c r="O1218" s="178"/>
      <c r="P1218" s="178"/>
      <c r="Q1218" s="178"/>
      <c r="R1218" s="178"/>
      <c r="S1218" s="178"/>
      <c r="T1218" s="178"/>
      <c r="U1218" s="178"/>
      <c r="V1218" s="178"/>
      <c r="W1218" s="178"/>
      <c r="X1218" s="178"/>
      <c r="Y1218" s="178"/>
      <c r="Z1218" s="178"/>
      <c r="AA1218" s="178"/>
      <c r="AB1218" s="178"/>
      <c r="AC1218" s="178"/>
      <c r="AD1218" s="178"/>
      <c r="AE1218" s="178"/>
      <c r="AF1218" s="178"/>
      <c r="AG1218" s="178"/>
      <c r="AH1218" s="178"/>
      <c r="AI1218" s="178"/>
    </row>
    <row r="1219" spans="1:35" s="84" customFormat="1" x14ac:dyDescent="0.35">
      <c r="A1219" s="4"/>
      <c r="B1219" s="4"/>
      <c r="C1219" s="80"/>
      <c r="D1219" s="81" t="s">
        <v>500</v>
      </c>
      <c r="G1219" s="147"/>
      <c r="H1219" s="147"/>
      <c r="I1219" s="178"/>
      <c r="J1219" s="178"/>
      <c r="K1219" s="178"/>
      <c r="L1219" s="178"/>
      <c r="M1219" s="178"/>
      <c r="N1219" s="178"/>
      <c r="O1219" s="178"/>
      <c r="P1219" s="178"/>
      <c r="Q1219" s="178"/>
      <c r="R1219" s="178"/>
      <c r="S1219" s="178"/>
      <c r="T1219" s="178"/>
      <c r="U1219" s="178"/>
      <c r="V1219" s="178"/>
      <c r="W1219" s="178"/>
      <c r="X1219" s="178"/>
      <c r="Y1219" s="178"/>
      <c r="Z1219" s="178"/>
      <c r="AA1219" s="178"/>
      <c r="AB1219" s="178"/>
      <c r="AC1219" s="178"/>
      <c r="AD1219" s="178"/>
      <c r="AE1219" s="178"/>
      <c r="AF1219" s="178"/>
      <c r="AG1219" s="178"/>
      <c r="AH1219" s="178"/>
      <c r="AI1219" s="178"/>
    </row>
    <row r="1220" spans="1:35" s="84" customFormat="1" x14ac:dyDescent="0.35">
      <c r="A1220" s="4"/>
      <c r="B1220" s="4"/>
      <c r="C1220" s="80"/>
      <c r="D1220" s="81"/>
      <c r="E1220" s="84" t="str">
        <f>E$1208</f>
        <v>Mining company net cash flow (incentive)</v>
      </c>
      <c r="F1220" s="84" t="str">
        <f>F$1208</f>
        <v>M$</v>
      </c>
      <c r="G1220" s="147"/>
      <c r="H1220" s="147"/>
      <c r="I1220" s="178">
        <f>I$1208</f>
        <v>285.73100573192499</v>
      </c>
      <c r="J1220" s="178"/>
      <c r="K1220" s="178">
        <f t="shared" ref="K1220:AI1220" si="452">K$1208</f>
        <v>-99.375</v>
      </c>
      <c r="L1220" s="178">
        <f t="shared" si="452"/>
        <v>-99.375</v>
      </c>
      <c r="M1220" s="178">
        <f t="shared" si="452"/>
        <v>10.130304536422209</v>
      </c>
      <c r="N1220" s="178">
        <f t="shared" si="452"/>
        <v>33.200913171486107</v>
      </c>
      <c r="O1220" s="178">
        <f t="shared" si="452"/>
        <v>33.200913171486107</v>
      </c>
      <c r="P1220" s="178">
        <f t="shared" si="452"/>
        <v>33.200913171486107</v>
      </c>
      <c r="Q1220" s="178">
        <f t="shared" si="452"/>
        <v>30.275154690214535</v>
      </c>
      <c r="R1220" s="178">
        <f t="shared" si="452"/>
        <v>29.227131176753396</v>
      </c>
      <c r="S1220" s="178">
        <f t="shared" si="452"/>
        <v>28.815131334464901</v>
      </c>
      <c r="T1220" s="178">
        <f t="shared" si="452"/>
        <v>28.405197315414558</v>
      </c>
      <c r="U1220" s="178">
        <f t="shared" si="452"/>
        <v>28.303931470407218</v>
      </c>
      <c r="V1220" s="178">
        <f t="shared" si="452"/>
        <v>28.204651230203947</v>
      </c>
      <c r="W1220" s="178">
        <f t="shared" si="452"/>
        <v>23.240639220040272</v>
      </c>
      <c r="X1220" s="178">
        <f t="shared" si="452"/>
        <v>23.240639220040272</v>
      </c>
      <c r="Y1220" s="178">
        <f t="shared" si="452"/>
        <v>23.240639220040276</v>
      </c>
      <c r="Z1220" s="178">
        <f t="shared" si="452"/>
        <v>23.240639220040276</v>
      </c>
      <c r="AA1220" s="178">
        <f t="shared" si="452"/>
        <v>23.240639220040276</v>
      </c>
      <c r="AB1220" s="178">
        <f t="shared" si="452"/>
        <v>23.240639220040276</v>
      </c>
      <c r="AC1220" s="178">
        <f t="shared" si="452"/>
        <v>23.240639220040272</v>
      </c>
      <c r="AD1220" s="178">
        <f t="shared" si="452"/>
        <v>24.233208779035635</v>
      </c>
      <c r="AE1220" s="178">
        <f t="shared" si="452"/>
        <v>14.599081144268377</v>
      </c>
      <c r="AF1220" s="178">
        <f t="shared" si="452"/>
        <v>0</v>
      </c>
      <c r="AG1220" s="178">
        <f t="shared" si="452"/>
        <v>0</v>
      </c>
      <c r="AH1220" s="178">
        <f t="shared" si="452"/>
        <v>0</v>
      </c>
      <c r="AI1220" s="178">
        <f t="shared" si="452"/>
        <v>0</v>
      </c>
    </row>
    <row r="1221" spans="1:35" s="84" customFormat="1" x14ac:dyDescent="0.35">
      <c r="A1221" s="4"/>
      <c r="B1221" s="4"/>
      <c r="C1221" s="80"/>
      <c r="D1221" s="81"/>
      <c r="E1221" s="84" t="str">
        <f>E$1217</f>
        <v>Mining company loan drawdown (incentive)</v>
      </c>
      <c r="F1221" s="84" t="str">
        <f>F$1217</f>
        <v>M$</v>
      </c>
      <c r="G1221" s="147"/>
      <c r="H1221" s="147"/>
      <c r="I1221" s="178">
        <f>I$1217</f>
        <v>119.25</v>
      </c>
      <c r="J1221" s="178"/>
      <c r="K1221" s="178">
        <f t="shared" ref="K1221:AI1221" si="453">K$1217</f>
        <v>119.25</v>
      </c>
      <c r="L1221" s="178">
        <f t="shared" si="453"/>
        <v>0</v>
      </c>
      <c r="M1221" s="178">
        <f t="shared" si="453"/>
        <v>0</v>
      </c>
      <c r="N1221" s="178">
        <f t="shared" si="453"/>
        <v>0</v>
      </c>
      <c r="O1221" s="178">
        <f t="shared" si="453"/>
        <v>0</v>
      </c>
      <c r="P1221" s="178">
        <f t="shared" si="453"/>
        <v>0</v>
      </c>
      <c r="Q1221" s="178">
        <f t="shared" si="453"/>
        <v>0</v>
      </c>
      <c r="R1221" s="178">
        <f t="shared" si="453"/>
        <v>0</v>
      </c>
      <c r="S1221" s="178">
        <f t="shared" si="453"/>
        <v>0</v>
      </c>
      <c r="T1221" s="178">
        <f t="shared" si="453"/>
        <v>0</v>
      </c>
      <c r="U1221" s="178">
        <f t="shared" si="453"/>
        <v>0</v>
      </c>
      <c r="V1221" s="178">
        <f t="shared" si="453"/>
        <v>0</v>
      </c>
      <c r="W1221" s="178">
        <f t="shared" si="453"/>
        <v>0</v>
      </c>
      <c r="X1221" s="178">
        <f t="shared" si="453"/>
        <v>0</v>
      </c>
      <c r="Y1221" s="178">
        <f t="shared" si="453"/>
        <v>0</v>
      </c>
      <c r="Z1221" s="178">
        <f t="shared" si="453"/>
        <v>0</v>
      </c>
      <c r="AA1221" s="178">
        <f t="shared" si="453"/>
        <v>0</v>
      </c>
      <c r="AB1221" s="178">
        <f t="shared" si="453"/>
        <v>0</v>
      </c>
      <c r="AC1221" s="178">
        <f t="shared" si="453"/>
        <v>0</v>
      </c>
      <c r="AD1221" s="178">
        <f t="shared" si="453"/>
        <v>0</v>
      </c>
      <c r="AE1221" s="178">
        <f t="shared" si="453"/>
        <v>0</v>
      </c>
      <c r="AF1221" s="178">
        <f t="shared" si="453"/>
        <v>0</v>
      </c>
      <c r="AG1221" s="178">
        <f t="shared" si="453"/>
        <v>0</v>
      </c>
      <c r="AH1221" s="178">
        <f t="shared" si="453"/>
        <v>0</v>
      </c>
      <c r="AI1221" s="178">
        <f t="shared" si="453"/>
        <v>0</v>
      </c>
    </row>
    <row r="1222" spans="1:35" s="84" customFormat="1" x14ac:dyDescent="0.35">
      <c r="A1222" s="4"/>
      <c r="B1222" s="4"/>
      <c r="C1222" s="80"/>
      <c r="D1222" s="81"/>
      <c r="E1222" s="84" t="str">
        <f>E$1182</f>
        <v>Mining company debt principal repayment (incentive)</v>
      </c>
      <c r="F1222" s="84" t="str">
        <f>F$1182</f>
        <v>M$</v>
      </c>
      <c r="G1222" s="147"/>
      <c r="H1222" s="147"/>
      <c r="I1222" s="178">
        <f>I$1182</f>
        <v>119.24999999999997</v>
      </c>
      <c r="J1222" s="178"/>
      <c r="K1222" s="178">
        <f t="shared" ref="K1222:AI1222" si="454">K$1182</f>
        <v>0</v>
      </c>
      <c r="L1222" s="178">
        <f t="shared" si="454"/>
        <v>0</v>
      </c>
      <c r="M1222" s="178">
        <f t="shared" si="454"/>
        <v>17.035714285714285</v>
      </c>
      <c r="N1222" s="178">
        <f t="shared" si="454"/>
        <v>17.035714285714285</v>
      </c>
      <c r="O1222" s="178">
        <f t="shared" si="454"/>
        <v>17.035714285714285</v>
      </c>
      <c r="P1222" s="178">
        <f t="shared" si="454"/>
        <v>17.035714285714285</v>
      </c>
      <c r="Q1222" s="178">
        <f t="shared" si="454"/>
        <v>17.035714285714285</v>
      </c>
      <c r="R1222" s="178">
        <f t="shared" si="454"/>
        <v>17.035714285714285</v>
      </c>
      <c r="S1222" s="178">
        <f t="shared" si="454"/>
        <v>17.035714285714285</v>
      </c>
      <c r="T1222" s="178">
        <f t="shared" si="454"/>
        <v>0</v>
      </c>
      <c r="U1222" s="178">
        <f t="shared" si="454"/>
        <v>0</v>
      </c>
      <c r="V1222" s="178">
        <f t="shared" si="454"/>
        <v>0</v>
      </c>
      <c r="W1222" s="178">
        <f t="shared" si="454"/>
        <v>0</v>
      </c>
      <c r="X1222" s="178">
        <f t="shared" si="454"/>
        <v>0</v>
      </c>
      <c r="Y1222" s="178">
        <f t="shared" si="454"/>
        <v>0</v>
      </c>
      <c r="Z1222" s="178">
        <f t="shared" si="454"/>
        <v>0</v>
      </c>
      <c r="AA1222" s="178">
        <f t="shared" si="454"/>
        <v>0</v>
      </c>
      <c r="AB1222" s="178">
        <f t="shared" si="454"/>
        <v>0</v>
      </c>
      <c r="AC1222" s="178">
        <f t="shared" si="454"/>
        <v>0</v>
      </c>
      <c r="AD1222" s="178">
        <f t="shared" si="454"/>
        <v>0</v>
      </c>
      <c r="AE1222" s="178">
        <f t="shared" si="454"/>
        <v>0</v>
      </c>
      <c r="AF1222" s="178">
        <f t="shared" si="454"/>
        <v>0</v>
      </c>
      <c r="AG1222" s="178">
        <f t="shared" si="454"/>
        <v>0</v>
      </c>
      <c r="AH1222" s="178">
        <f t="shared" si="454"/>
        <v>0</v>
      </c>
      <c r="AI1222" s="178">
        <f t="shared" si="454"/>
        <v>0</v>
      </c>
    </row>
    <row r="1223" spans="1:35" s="84" customFormat="1" x14ac:dyDescent="0.35">
      <c r="A1223" s="4"/>
      <c r="B1223" s="4"/>
      <c r="C1223" s="80"/>
      <c r="D1223" s="81"/>
      <c r="E1223" s="84" t="str">
        <f>E$1194</f>
        <v>Mining company interest payment (incentive)</v>
      </c>
      <c r="F1223" s="84" t="str">
        <f>F$1194</f>
        <v>M$</v>
      </c>
      <c r="G1223" s="147"/>
      <c r="H1223" s="147"/>
      <c r="I1223" s="178">
        <f>I$1194</f>
        <v>42.93</v>
      </c>
      <c r="J1223" s="178"/>
      <c r="K1223" s="178">
        <f t="shared" ref="K1223:AI1223" si="455">K$1194</f>
        <v>7.1549999999999994</v>
      </c>
      <c r="L1223" s="178">
        <f t="shared" si="455"/>
        <v>7.1549999999999994</v>
      </c>
      <c r="M1223" s="178">
        <f t="shared" si="455"/>
        <v>7.1549999999999994</v>
      </c>
      <c r="N1223" s="178">
        <f t="shared" si="455"/>
        <v>6.1328571428571435</v>
      </c>
      <c r="O1223" s="178">
        <f t="shared" si="455"/>
        <v>5.1107142857142867</v>
      </c>
      <c r="P1223" s="178">
        <f t="shared" si="455"/>
        <v>4.0885714285714299</v>
      </c>
      <c r="Q1223" s="178">
        <f t="shared" si="455"/>
        <v>3.0664285714285731</v>
      </c>
      <c r="R1223" s="178">
        <f t="shared" si="455"/>
        <v>2.0442857142857158</v>
      </c>
      <c r="S1223" s="178">
        <f t="shared" si="455"/>
        <v>1.0221428571428588</v>
      </c>
      <c r="T1223" s="178">
        <f t="shared" si="455"/>
        <v>1.7053025658242404E-15</v>
      </c>
      <c r="U1223" s="178">
        <f t="shared" si="455"/>
        <v>1.7053025658242404E-15</v>
      </c>
      <c r="V1223" s="178">
        <f t="shared" si="455"/>
        <v>1.7053025658242404E-15</v>
      </c>
      <c r="W1223" s="178">
        <f t="shared" si="455"/>
        <v>1.7053025658242404E-15</v>
      </c>
      <c r="X1223" s="178">
        <f t="shared" si="455"/>
        <v>1.7053025658242404E-15</v>
      </c>
      <c r="Y1223" s="178">
        <f t="shared" si="455"/>
        <v>1.7053025658242404E-15</v>
      </c>
      <c r="Z1223" s="178">
        <f t="shared" si="455"/>
        <v>1.7053025658242404E-15</v>
      </c>
      <c r="AA1223" s="178">
        <f t="shared" si="455"/>
        <v>1.7053025658242404E-15</v>
      </c>
      <c r="AB1223" s="178">
        <f t="shared" si="455"/>
        <v>1.7053025658242404E-15</v>
      </c>
      <c r="AC1223" s="178">
        <f t="shared" si="455"/>
        <v>1.7053025658242404E-15</v>
      </c>
      <c r="AD1223" s="178">
        <f t="shared" si="455"/>
        <v>1.7053025658242404E-15</v>
      </c>
      <c r="AE1223" s="178">
        <f t="shared" si="455"/>
        <v>1.7053025658242404E-15</v>
      </c>
      <c r="AF1223" s="178">
        <f t="shared" si="455"/>
        <v>1.7053025658242404E-15</v>
      </c>
      <c r="AG1223" s="178">
        <f t="shared" si="455"/>
        <v>1.7053025658242404E-15</v>
      </c>
      <c r="AH1223" s="178">
        <f t="shared" si="455"/>
        <v>1.7053025658242404E-15</v>
      </c>
      <c r="AI1223" s="178">
        <f t="shared" si="455"/>
        <v>1.7053025658242404E-15</v>
      </c>
    </row>
    <row r="1224" spans="1:35" s="84" customFormat="1" x14ac:dyDescent="0.35">
      <c r="A1224" s="4"/>
      <c r="B1224" s="4"/>
      <c r="C1224" s="80"/>
      <c r="D1224" s="81"/>
      <c r="E1224" s="84" t="s">
        <v>568</v>
      </c>
      <c r="F1224" s="84" t="s">
        <v>88</v>
      </c>
      <c r="G1224" s="147"/>
      <c r="H1224" s="147"/>
      <c r="I1224" s="178">
        <f>SUM(K1224:AI1224)</f>
        <v>242.80100573192499</v>
      </c>
      <c r="J1224" s="178"/>
      <c r="K1224" s="178">
        <f>K1220+K1221-K1222-K1223</f>
        <v>12.72</v>
      </c>
      <c r="L1224" s="178">
        <f t="shared" ref="L1224:AI1224" si="456">L1220+L1221-L1222-L1223</f>
        <v>-106.53</v>
      </c>
      <c r="M1224" s="178">
        <f t="shared" si="456"/>
        <v>-14.060409749292075</v>
      </c>
      <c r="N1224" s="178">
        <f t="shared" si="456"/>
        <v>10.032341742914678</v>
      </c>
      <c r="O1224" s="178">
        <f t="shared" si="456"/>
        <v>11.054484600057535</v>
      </c>
      <c r="P1224" s="178">
        <f t="shared" si="456"/>
        <v>12.076627457200392</v>
      </c>
      <c r="Q1224" s="178">
        <f t="shared" si="456"/>
        <v>10.173011833071676</v>
      </c>
      <c r="R1224" s="178">
        <f t="shared" si="456"/>
        <v>10.147131176753396</v>
      </c>
      <c r="S1224" s="178">
        <f t="shared" si="456"/>
        <v>10.757274191607758</v>
      </c>
      <c r="T1224" s="178">
        <f t="shared" si="456"/>
        <v>28.405197315414558</v>
      </c>
      <c r="U1224" s="178">
        <f t="shared" si="456"/>
        <v>28.303931470407218</v>
      </c>
      <c r="V1224" s="178">
        <f t="shared" si="456"/>
        <v>28.204651230203947</v>
      </c>
      <c r="W1224" s="178">
        <f t="shared" si="456"/>
        <v>23.240639220040272</v>
      </c>
      <c r="X1224" s="178">
        <f t="shared" si="456"/>
        <v>23.240639220040272</v>
      </c>
      <c r="Y1224" s="178">
        <f t="shared" si="456"/>
        <v>23.240639220040276</v>
      </c>
      <c r="Z1224" s="178">
        <f t="shared" si="456"/>
        <v>23.240639220040276</v>
      </c>
      <c r="AA1224" s="178">
        <f t="shared" si="456"/>
        <v>23.240639220040276</v>
      </c>
      <c r="AB1224" s="178">
        <f t="shared" si="456"/>
        <v>23.240639220040276</v>
      </c>
      <c r="AC1224" s="178">
        <f t="shared" si="456"/>
        <v>23.240639220040272</v>
      </c>
      <c r="AD1224" s="178">
        <f t="shared" si="456"/>
        <v>24.233208779035635</v>
      </c>
      <c r="AE1224" s="178">
        <f t="shared" si="456"/>
        <v>14.599081144268375</v>
      </c>
      <c r="AF1224" s="178">
        <f t="shared" si="456"/>
        <v>-1.7053025658242404E-15</v>
      </c>
      <c r="AG1224" s="178">
        <f t="shared" si="456"/>
        <v>-1.7053025658242404E-15</v>
      </c>
      <c r="AH1224" s="178">
        <f t="shared" si="456"/>
        <v>-1.7053025658242404E-15</v>
      </c>
      <c r="AI1224" s="178">
        <f t="shared" si="456"/>
        <v>-1.7053025658242404E-15</v>
      </c>
    </row>
    <row r="1225" spans="1:35" s="84" customFormat="1" x14ac:dyDescent="0.35">
      <c r="A1225" s="4"/>
      <c r="B1225" s="4"/>
      <c r="C1225" s="80"/>
      <c r="D1225" s="81"/>
      <c r="G1225" s="147"/>
      <c r="H1225" s="147"/>
      <c r="I1225" s="178"/>
      <c r="J1225" s="178"/>
      <c r="K1225" s="178"/>
      <c r="L1225" s="178"/>
      <c r="M1225" s="178"/>
      <c r="N1225" s="178"/>
      <c r="O1225" s="178"/>
      <c r="P1225" s="178"/>
      <c r="Q1225" s="178"/>
      <c r="R1225" s="178"/>
      <c r="S1225" s="178"/>
      <c r="T1225" s="178"/>
      <c r="U1225" s="178"/>
      <c r="V1225" s="178"/>
      <c r="W1225" s="178"/>
      <c r="X1225" s="178"/>
      <c r="Y1225" s="178"/>
      <c r="Z1225" s="178"/>
      <c r="AA1225" s="178"/>
      <c r="AB1225" s="178"/>
      <c r="AC1225" s="178"/>
      <c r="AD1225" s="178"/>
      <c r="AE1225" s="178"/>
      <c r="AF1225" s="178"/>
      <c r="AG1225" s="178"/>
      <c r="AH1225" s="178"/>
      <c r="AI1225" s="178"/>
    </row>
    <row r="1226" spans="1:35" s="84" customFormat="1" x14ac:dyDescent="0.35">
      <c r="A1226" s="4"/>
      <c r="B1226" s="4"/>
      <c r="C1226" s="80"/>
      <c r="D1226" s="81" t="s">
        <v>475</v>
      </c>
      <c r="G1226" s="147"/>
      <c r="H1226" s="147"/>
      <c r="I1226" s="178"/>
      <c r="J1226" s="178"/>
      <c r="K1226" s="178"/>
      <c r="L1226" s="178"/>
      <c r="M1226" s="178"/>
      <c r="N1226" s="178"/>
      <c r="O1226" s="178"/>
      <c r="P1226" s="178"/>
      <c r="Q1226" s="178"/>
      <c r="R1226" s="178"/>
      <c r="S1226" s="178"/>
      <c r="T1226" s="178"/>
      <c r="U1226" s="178"/>
      <c r="V1226" s="178"/>
      <c r="W1226" s="178"/>
      <c r="X1226" s="178"/>
      <c r="Y1226" s="178"/>
      <c r="Z1226" s="178"/>
      <c r="AA1226" s="178"/>
      <c r="AB1226" s="178"/>
      <c r="AC1226" s="178"/>
      <c r="AD1226" s="178"/>
      <c r="AE1226" s="178"/>
      <c r="AF1226" s="178"/>
      <c r="AG1226" s="178"/>
      <c r="AH1226" s="178"/>
      <c r="AI1226" s="178"/>
    </row>
    <row r="1227" spans="1:35" s="211" customFormat="1" x14ac:dyDescent="0.35">
      <c r="A1227" s="42"/>
      <c r="B1227" s="42"/>
      <c r="C1227" s="209"/>
      <c r="D1227" s="210"/>
      <c r="E1227" s="211" t="str">
        <f>E$1237</f>
        <v>BEG FCFE balance (incentive)</v>
      </c>
      <c r="F1227" s="211" t="str">
        <f>F$1237</f>
        <v>M$</v>
      </c>
      <c r="G1227" s="212"/>
      <c r="H1227" s="212"/>
      <c r="I1227" s="213"/>
      <c r="J1227" s="213"/>
      <c r="K1227" s="213">
        <f t="shared" ref="K1227:AI1227" si="457">K$1237</f>
        <v>0</v>
      </c>
      <c r="L1227" s="213">
        <f t="shared" si="457"/>
        <v>12.72</v>
      </c>
      <c r="M1227" s="213">
        <f t="shared" si="457"/>
        <v>-93.81</v>
      </c>
      <c r="N1227" s="213">
        <f t="shared" si="457"/>
        <v>-107.87040974929208</v>
      </c>
      <c r="O1227" s="213">
        <f t="shared" si="457"/>
        <v>-97.838068006377398</v>
      </c>
      <c r="P1227" s="213">
        <f t="shared" si="457"/>
        <v>-86.783583406319863</v>
      </c>
      <c r="Q1227" s="213">
        <f t="shared" si="457"/>
        <v>-74.706955949119475</v>
      </c>
      <c r="R1227" s="213">
        <f t="shared" si="457"/>
        <v>-64.533944116047792</v>
      </c>
      <c r="S1227" s="213">
        <f t="shared" si="457"/>
        <v>-54.386812939294394</v>
      </c>
      <c r="T1227" s="213">
        <f t="shared" si="457"/>
        <v>-43.629538747686638</v>
      </c>
      <c r="U1227" s="213">
        <f t="shared" si="457"/>
        <v>-15.22434143227208</v>
      </c>
      <c r="V1227" s="213">
        <f t="shared" si="457"/>
        <v>0</v>
      </c>
      <c r="W1227" s="213">
        <f t="shared" si="457"/>
        <v>0</v>
      </c>
      <c r="X1227" s="213">
        <f t="shared" si="457"/>
        <v>0</v>
      </c>
      <c r="Y1227" s="213">
        <f t="shared" si="457"/>
        <v>0</v>
      </c>
      <c r="Z1227" s="213">
        <f t="shared" si="457"/>
        <v>0</v>
      </c>
      <c r="AA1227" s="213">
        <f t="shared" si="457"/>
        <v>0</v>
      </c>
      <c r="AB1227" s="213">
        <f t="shared" si="457"/>
        <v>0</v>
      </c>
      <c r="AC1227" s="213">
        <f t="shared" si="457"/>
        <v>0</v>
      </c>
      <c r="AD1227" s="213">
        <f t="shared" si="457"/>
        <v>0</v>
      </c>
      <c r="AE1227" s="213">
        <f t="shared" si="457"/>
        <v>0</v>
      </c>
      <c r="AF1227" s="213">
        <f t="shared" si="457"/>
        <v>0</v>
      </c>
      <c r="AG1227" s="213">
        <f t="shared" si="457"/>
        <v>-1.7053025658242404E-15</v>
      </c>
      <c r="AH1227" s="213">
        <f t="shared" si="457"/>
        <v>-3.4106051316484808E-15</v>
      </c>
      <c r="AI1227" s="213">
        <f t="shared" si="457"/>
        <v>-5.1159076974727211E-15</v>
      </c>
    </row>
    <row r="1228" spans="1:35" s="84" customFormat="1" x14ac:dyDescent="0.35">
      <c r="A1228" s="4"/>
      <c r="B1228" s="4"/>
      <c r="C1228" s="80"/>
      <c r="D1228" s="81"/>
      <c r="E1228" s="84" t="str">
        <f>E$1224</f>
        <v>Free cash flow to equity before distribution (incentive)</v>
      </c>
      <c r="F1228" s="84" t="str">
        <f>F$1224</f>
        <v>M$</v>
      </c>
      <c r="G1228" s="147"/>
      <c r="H1228" s="147"/>
      <c r="I1228" s="178">
        <f>I$1224</f>
        <v>242.80100573192499</v>
      </c>
      <c r="J1228" s="178"/>
      <c r="K1228" s="178">
        <f t="shared" ref="K1228:AI1228" si="458">K$1224</f>
        <v>12.72</v>
      </c>
      <c r="L1228" s="178">
        <f t="shared" si="458"/>
        <v>-106.53</v>
      </c>
      <c r="M1228" s="178">
        <f t="shared" si="458"/>
        <v>-14.060409749292075</v>
      </c>
      <c r="N1228" s="178">
        <f t="shared" si="458"/>
        <v>10.032341742914678</v>
      </c>
      <c r="O1228" s="178">
        <f t="shared" si="458"/>
        <v>11.054484600057535</v>
      </c>
      <c r="P1228" s="178">
        <f t="shared" si="458"/>
        <v>12.076627457200392</v>
      </c>
      <c r="Q1228" s="178">
        <f t="shared" si="458"/>
        <v>10.173011833071676</v>
      </c>
      <c r="R1228" s="178">
        <f t="shared" si="458"/>
        <v>10.147131176753396</v>
      </c>
      <c r="S1228" s="178">
        <f t="shared" si="458"/>
        <v>10.757274191607758</v>
      </c>
      <c r="T1228" s="178">
        <f t="shared" si="458"/>
        <v>28.405197315414558</v>
      </c>
      <c r="U1228" s="178">
        <f t="shared" si="458"/>
        <v>28.303931470407218</v>
      </c>
      <c r="V1228" s="178">
        <f t="shared" si="458"/>
        <v>28.204651230203947</v>
      </c>
      <c r="W1228" s="178">
        <f t="shared" si="458"/>
        <v>23.240639220040272</v>
      </c>
      <c r="X1228" s="178">
        <f t="shared" si="458"/>
        <v>23.240639220040272</v>
      </c>
      <c r="Y1228" s="178">
        <f t="shared" si="458"/>
        <v>23.240639220040276</v>
      </c>
      <c r="Z1228" s="178">
        <f t="shared" si="458"/>
        <v>23.240639220040276</v>
      </c>
      <c r="AA1228" s="178">
        <f t="shared" si="458"/>
        <v>23.240639220040276</v>
      </c>
      <c r="AB1228" s="178">
        <f t="shared" si="458"/>
        <v>23.240639220040276</v>
      </c>
      <c r="AC1228" s="178">
        <f t="shared" si="458"/>
        <v>23.240639220040272</v>
      </c>
      <c r="AD1228" s="178">
        <f t="shared" si="458"/>
        <v>24.233208779035635</v>
      </c>
      <c r="AE1228" s="178">
        <f t="shared" si="458"/>
        <v>14.599081144268375</v>
      </c>
      <c r="AF1228" s="178">
        <f t="shared" si="458"/>
        <v>-1.7053025658242404E-15</v>
      </c>
      <c r="AG1228" s="178">
        <f t="shared" si="458"/>
        <v>-1.7053025658242404E-15</v>
      </c>
      <c r="AH1228" s="178">
        <f t="shared" si="458"/>
        <v>-1.7053025658242404E-15</v>
      </c>
      <c r="AI1228" s="178">
        <f t="shared" si="458"/>
        <v>-1.7053025658242404E-15</v>
      </c>
    </row>
    <row r="1229" spans="1:35" s="84" customFormat="1" x14ac:dyDescent="0.35">
      <c r="A1229" s="4"/>
      <c r="B1229" s="4"/>
      <c r="C1229" s="80"/>
      <c r="D1229" s="81"/>
      <c r="E1229" s="84" t="s">
        <v>310</v>
      </c>
      <c r="F1229" s="84" t="s">
        <v>88</v>
      </c>
      <c r="G1229" s="147"/>
      <c r="H1229" s="147"/>
      <c r="I1229" s="178"/>
      <c r="J1229" s="178"/>
      <c r="K1229" s="178">
        <f>SUM(K1227:K1228)</f>
        <v>12.72</v>
      </c>
      <c r="L1229" s="178">
        <f t="shared" ref="L1229:AI1229" si="459">SUM(L1227:L1228)</f>
        <v>-93.81</v>
      </c>
      <c r="M1229" s="178">
        <f t="shared" si="459"/>
        <v>-107.87040974929208</v>
      </c>
      <c r="N1229" s="178">
        <f t="shared" si="459"/>
        <v>-97.838068006377398</v>
      </c>
      <c r="O1229" s="178">
        <f t="shared" si="459"/>
        <v>-86.783583406319863</v>
      </c>
      <c r="P1229" s="178">
        <f t="shared" si="459"/>
        <v>-74.706955949119475</v>
      </c>
      <c r="Q1229" s="178">
        <f t="shared" si="459"/>
        <v>-64.533944116047792</v>
      </c>
      <c r="R1229" s="178">
        <f t="shared" si="459"/>
        <v>-54.386812939294394</v>
      </c>
      <c r="S1229" s="178">
        <f t="shared" si="459"/>
        <v>-43.629538747686638</v>
      </c>
      <c r="T1229" s="178">
        <f t="shared" si="459"/>
        <v>-15.22434143227208</v>
      </c>
      <c r="U1229" s="178">
        <f t="shared" si="459"/>
        <v>13.079590038135137</v>
      </c>
      <c r="V1229" s="178">
        <f t="shared" si="459"/>
        <v>28.204651230203947</v>
      </c>
      <c r="W1229" s="178">
        <f t="shared" si="459"/>
        <v>23.240639220040272</v>
      </c>
      <c r="X1229" s="178">
        <f t="shared" si="459"/>
        <v>23.240639220040272</v>
      </c>
      <c r="Y1229" s="178">
        <f t="shared" si="459"/>
        <v>23.240639220040276</v>
      </c>
      <c r="Z1229" s="178">
        <f t="shared" si="459"/>
        <v>23.240639220040276</v>
      </c>
      <c r="AA1229" s="178">
        <f t="shared" si="459"/>
        <v>23.240639220040276</v>
      </c>
      <c r="AB1229" s="178">
        <f t="shared" si="459"/>
        <v>23.240639220040276</v>
      </c>
      <c r="AC1229" s="178">
        <f t="shared" si="459"/>
        <v>23.240639220040272</v>
      </c>
      <c r="AD1229" s="178">
        <f t="shared" si="459"/>
        <v>24.233208779035635</v>
      </c>
      <c r="AE1229" s="178">
        <f t="shared" si="459"/>
        <v>14.599081144268375</v>
      </c>
      <c r="AF1229" s="178">
        <f t="shared" si="459"/>
        <v>-1.7053025658242404E-15</v>
      </c>
      <c r="AG1229" s="178">
        <f t="shared" si="459"/>
        <v>-3.4106051316484808E-15</v>
      </c>
      <c r="AH1229" s="178">
        <f t="shared" si="459"/>
        <v>-5.1159076974727211E-15</v>
      </c>
      <c r="AI1229" s="178">
        <f t="shared" si="459"/>
        <v>-6.8212102632969615E-15</v>
      </c>
    </row>
    <row r="1230" spans="1:35" s="84" customFormat="1" x14ac:dyDescent="0.35">
      <c r="A1230" s="4"/>
      <c r="B1230" s="4"/>
      <c r="C1230" s="80"/>
      <c r="D1230" s="81"/>
      <c r="G1230" s="147"/>
      <c r="H1230" s="147"/>
      <c r="I1230" s="178"/>
      <c r="J1230" s="178"/>
      <c r="K1230" s="178"/>
      <c r="L1230" s="178"/>
      <c r="M1230" s="178"/>
      <c r="N1230" s="178"/>
      <c r="O1230" s="178"/>
      <c r="P1230" s="178"/>
      <c r="Q1230" s="178"/>
      <c r="R1230" s="178"/>
      <c r="S1230" s="178"/>
      <c r="T1230" s="178"/>
      <c r="U1230" s="178"/>
      <c r="V1230" s="178"/>
      <c r="W1230" s="178"/>
      <c r="X1230" s="178"/>
      <c r="Y1230" s="178"/>
      <c r="Z1230" s="178"/>
      <c r="AA1230" s="178"/>
      <c r="AB1230" s="178"/>
      <c r="AC1230" s="178"/>
      <c r="AD1230" s="178"/>
      <c r="AE1230" s="178"/>
      <c r="AF1230" s="178"/>
      <c r="AG1230" s="178"/>
      <c r="AH1230" s="178"/>
      <c r="AI1230" s="178"/>
    </row>
    <row r="1231" spans="1:35" s="84" customFormat="1" x14ac:dyDescent="0.35">
      <c r="A1231" s="4"/>
      <c r="B1231" s="4"/>
      <c r="C1231" s="80"/>
      <c r="D1231" s="81" t="s">
        <v>504</v>
      </c>
      <c r="G1231" s="147"/>
      <c r="H1231" s="147"/>
      <c r="I1231" s="178"/>
      <c r="J1231" s="178"/>
      <c r="K1231" s="178"/>
      <c r="L1231" s="178"/>
      <c r="M1231" s="178"/>
      <c r="N1231" s="178"/>
      <c r="O1231" s="178"/>
      <c r="P1231" s="178"/>
      <c r="Q1231" s="178"/>
      <c r="R1231" s="178"/>
      <c r="S1231" s="178"/>
      <c r="T1231" s="178"/>
      <c r="U1231" s="178"/>
      <c r="V1231" s="178"/>
      <c r="W1231" s="178"/>
      <c r="X1231" s="178"/>
      <c r="Y1231" s="178"/>
      <c r="Z1231" s="178"/>
      <c r="AA1231" s="178"/>
      <c r="AB1231" s="178"/>
      <c r="AC1231" s="178"/>
      <c r="AD1231" s="178"/>
      <c r="AE1231" s="178"/>
      <c r="AF1231" s="178"/>
      <c r="AG1231" s="178"/>
      <c r="AH1231" s="178"/>
      <c r="AI1231" s="178"/>
    </row>
    <row r="1232" spans="1:35" s="84" customFormat="1" x14ac:dyDescent="0.35">
      <c r="A1232" s="4"/>
      <c r="B1232" s="4"/>
      <c r="C1232" s="80"/>
      <c r="D1232" s="81"/>
      <c r="E1232" s="84" t="str">
        <f>'T&amp;E'!E$26</f>
        <v>Post-production start-up date flag</v>
      </c>
      <c r="F1232" s="84" t="str">
        <f>'T&amp;E'!F$26</f>
        <v>flag</v>
      </c>
      <c r="G1232" s="147"/>
      <c r="H1232" s="147"/>
      <c r="I1232" s="84">
        <f>'T&amp;E'!I$26</f>
        <v>23</v>
      </c>
      <c r="J1232" s="178"/>
      <c r="K1232" s="84">
        <f>'T&amp;E'!K$26</f>
        <v>0</v>
      </c>
      <c r="L1232" s="84">
        <f>'T&amp;E'!L$26</f>
        <v>0</v>
      </c>
      <c r="M1232" s="84">
        <f>'T&amp;E'!M$26</f>
        <v>1</v>
      </c>
      <c r="N1232" s="84">
        <f>'T&amp;E'!N$26</f>
        <v>1</v>
      </c>
      <c r="O1232" s="84">
        <f>'T&amp;E'!O$26</f>
        <v>1</v>
      </c>
      <c r="P1232" s="84">
        <f>'T&amp;E'!P$26</f>
        <v>1</v>
      </c>
      <c r="Q1232" s="84">
        <f>'T&amp;E'!Q$26</f>
        <v>1</v>
      </c>
      <c r="R1232" s="84">
        <f>'T&amp;E'!R$26</f>
        <v>1</v>
      </c>
      <c r="S1232" s="84">
        <f>'T&amp;E'!S$26</f>
        <v>1</v>
      </c>
      <c r="T1232" s="84">
        <f>'T&amp;E'!T$26</f>
        <v>1</v>
      </c>
      <c r="U1232" s="84">
        <f>'T&amp;E'!U$26</f>
        <v>1</v>
      </c>
      <c r="V1232" s="84">
        <f>'T&amp;E'!V$26</f>
        <v>1</v>
      </c>
      <c r="W1232" s="84">
        <f>'T&amp;E'!W$26</f>
        <v>1</v>
      </c>
      <c r="X1232" s="84">
        <f>'T&amp;E'!X$26</f>
        <v>1</v>
      </c>
      <c r="Y1232" s="84">
        <f>'T&amp;E'!Y$26</f>
        <v>1</v>
      </c>
      <c r="Z1232" s="84">
        <f>'T&amp;E'!Z$26</f>
        <v>1</v>
      </c>
      <c r="AA1232" s="84">
        <f>'T&amp;E'!AA$26</f>
        <v>1</v>
      </c>
      <c r="AB1232" s="84">
        <f>'T&amp;E'!AB$26</f>
        <v>1</v>
      </c>
      <c r="AC1232" s="84">
        <f>'T&amp;E'!AC$26</f>
        <v>1</v>
      </c>
      <c r="AD1232" s="84">
        <f>'T&amp;E'!AD$26</f>
        <v>1</v>
      </c>
      <c r="AE1232" s="84">
        <f>'T&amp;E'!AE$26</f>
        <v>1</v>
      </c>
      <c r="AF1232" s="84">
        <f>'T&amp;E'!AF$26</f>
        <v>1</v>
      </c>
      <c r="AG1232" s="84">
        <f>'T&amp;E'!AG$26</f>
        <v>1</v>
      </c>
      <c r="AH1232" s="84">
        <f>'T&amp;E'!AH$26</f>
        <v>1</v>
      </c>
      <c r="AI1232" s="84">
        <f>'T&amp;E'!AI$26</f>
        <v>1</v>
      </c>
    </row>
    <row r="1233" spans="1:35" s="84" customFormat="1" x14ac:dyDescent="0.35">
      <c r="A1233" s="4"/>
      <c r="B1233" s="4"/>
      <c r="C1233" s="80"/>
      <c r="D1233" s="81"/>
      <c r="E1233" s="84" t="str">
        <f>E$1229</f>
        <v>Cash available for dividend (incentive)</v>
      </c>
      <c r="F1233" s="84" t="str">
        <f>F$1229</f>
        <v>M$</v>
      </c>
      <c r="G1233" s="147"/>
      <c r="H1233" s="147"/>
      <c r="I1233" s="178"/>
      <c r="J1233" s="178"/>
      <c r="K1233" s="178">
        <f t="shared" ref="K1233:AI1233" si="460">K$1229</f>
        <v>12.72</v>
      </c>
      <c r="L1233" s="178">
        <f t="shared" si="460"/>
        <v>-93.81</v>
      </c>
      <c r="M1233" s="178">
        <f t="shared" si="460"/>
        <v>-107.87040974929208</v>
      </c>
      <c r="N1233" s="178">
        <f t="shared" si="460"/>
        <v>-97.838068006377398</v>
      </c>
      <c r="O1233" s="178">
        <f t="shared" si="460"/>
        <v>-86.783583406319863</v>
      </c>
      <c r="P1233" s="178">
        <f t="shared" si="460"/>
        <v>-74.706955949119475</v>
      </c>
      <c r="Q1233" s="178">
        <f t="shared" si="460"/>
        <v>-64.533944116047792</v>
      </c>
      <c r="R1233" s="178">
        <f t="shared" si="460"/>
        <v>-54.386812939294394</v>
      </c>
      <c r="S1233" s="178">
        <f t="shared" si="460"/>
        <v>-43.629538747686638</v>
      </c>
      <c r="T1233" s="178">
        <f t="shared" si="460"/>
        <v>-15.22434143227208</v>
      </c>
      <c r="U1233" s="178">
        <f t="shared" si="460"/>
        <v>13.079590038135137</v>
      </c>
      <c r="V1233" s="178">
        <f t="shared" si="460"/>
        <v>28.204651230203947</v>
      </c>
      <c r="W1233" s="178">
        <f t="shared" si="460"/>
        <v>23.240639220040272</v>
      </c>
      <c r="X1233" s="178">
        <f t="shared" si="460"/>
        <v>23.240639220040272</v>
      </c>
      <c r="Y1233" s="178">
        <f t="shared" si="460"/>
        <v>23.240639220040276</v>
      </c>
      <c r="Z1233" s="178">
        <f t="shared" si="460"/>
        <v>23.240639220040276</v>
      </c>
      <c r="AA1233" s="178">
        <f t="shared" si="460"/>
        <v>23.240639220040276</v>
      </c>
      <c r="AB1233" s="178">
        <f t="shared" si="460"/>
        <v>23.240639220040276</v>
      </c>
      <c r="AC1233" s="178">
        <f t="shared" si="460"/>
        <v>23.240639220040272</v>
      </c>
      <c r="AD1233" s="178">
        <f t="shared" si="460"/>
        <v>24.233208779035635</v>
      </c>
      <c r="AE1233" s="178">
        <f t="shared" si="460"/>
        <v>14.599081144268375</v>
      </c>
      <c r="AF1233" s="178">
        <f t="shared" si="460"/>
        <v>-1.7053025658242404E-15</v>
      </c>
      <c r="AG1233" s="178">
        <f t="shared" si="460"/>
        <v>-3.4106051316484808E-15</v>
      </c>
      <c r="AH1233" s="178">
        <f t="shared" si="460"/>
        <v>-5.1159076974727211E-15</v>
      </c>
      <c r="AI1233" s="178">
        <f t="shared" si="460"/>
        <v>-6.8212102632969615E-15</v>
      </c>
    </row>
    <row r="1234" spans="1:35" s="84" customFormat="1" x14ac:dyDescent="0.35">
      <c r="A1234" s="4"/>
      <c r="B1234" s="4"/>
      <c r="C1234" s="80"/>
      <c r="D1234" s="81"/>
      <c r="E1234" s="84" t="s">
        <v>311</v>
      </c>
      <c r="F1234" s="84" t="s">
        <v>88</v>
      </c>
      <c r="G1234" s="147"/>
      <c r="H1234" s="147"/>
      <c r="I1234" s="178">
        <f>SUM(K1234:AI1234)</f>
        <v>242.80100573192499</v>
      </c>
      <c r="J1234" s="178"/>
      <c r="K1234" s="178">
        <f>MAX(K1232*K1233,0)</f>
        <v>0</v>
      </c>
      <c r="L1234" s="178">
        <f t="shared" ref="L1234:AI1234" si="461">MAX(L1232*L1233,0)</f>
        <v>0</v>
      </c>
      <c r="M1234" s="178">
        <f t="shared" si="461"/>
        <v>0</v>
      </c>
      <c r="N1234" s="178">
        <f t="shared" si="461"/>
        <v>0</v>
      </c>
      <c r="O1234" s="178">
        <f t="shared" si="461"/>
        <v>0</v>
      </c>
      <c r="P1234" s="178">
        <f t="shared" si="461"/>
        <v>0</v>
      </c>
      <c r="Q1234" s="178">
        <f t="shared" si="461"/>
        <v>0</v>
      </c>
      <c r="R1234" s="178">
        <f t="shared" si="461"/>
        <v>0</v>
      </c>
      <c r="S1234" s="178">
        <f t="shared" si="461"/>
        <v>0</v>
      </c>
      <c r="T1234" s="178">
        <f t="shared" si="461"/>
        <v>0</v>
      </c>
      <c r="U1234" s="178">
        <f t="shared" si="461"/>
        <v>13.079590038135137</v>
      </c>
      <c r="V1234" s="178">
        <f t="shared" si="461"/>
        <v>28.204651230203947</v>
      </c>
      <c r="W1234" s="178">
        <f t="shared" si="461"/>
        <v>23.240639220040272</v>
      </c>
      <c r="X1234" s="178">
        <f t="shared" si="461"/>
        <v>23.240639220040272</v>
      </c>
      <c r="Y1234" s="178">
        <f t="shared" si="461"/>
        <v>23.240639220040276</v>
      </c>
      <c r="Z1234" s="178">
        <f t="shared" si="461"/>
        <v>23.240639220040276</v>
      </c>
      <c r="AA1234" s="178">
        <f t="shared" si="461"/>
        <v>23.240639220040276</v>
      </c>
      <c r="AB1234" s="178">
        <f t="shared" si="461"/>
        <v>23.240639220040276</v>
      </c>
      <c r="AC1234" s="178">
        <f t="shared" si="461"/>
        <v>23.240639220040272</v>
      </c>
      <c r="AD1234" s="178">
        <f t="shared" si="461"/>
        <v>24.233208779035635</v>
      </c>
      <c r="AE1234" s="178">
        <f t="shared" si="461"/>
        <v>14.599081144268375</v>
      </c>
      <c r="AF1234" s="178">
        <f t="shared" si="461"/>
        <v>0</v>
      </c>
      <c r="AG1234" s="178">
        <f t="shared" si="461"/>
        <v>0</v>
      </c>
      <c r="AH1234" s="178">
        <f t="shared" si="461"/>
        <v>0</v>
      </c>
      <c r="AI1234" s="178">
        <f t="shared" si="461"/>
        <v>0</v>
      </c>
    </row>
    <row r="1235" spans="1:35" s="84" customFormat="1" x14ac:dyDescent="0.35">
      <c r="A1235" s="4"/>
      <c r="B1235" s="4"/>
      <c r="C1235" s="80"/>
      <c r="D1235" s="81"/>
      <c r="G1235" s="147"/>
      <c r="H1235" s="147"/>
      <c r="I1235" s="178"/>
      <c r="J1235" s="178"/>
      <c r="K1235" s="178"/>
      <c r="L1235" s="178"/>
      <c r="M1235" s="178"/>
      <c r="N1235" s="178"/>
      <c r="O1235" s="178"/>
      <c r="P1235" s="178"/>
      <c r="Q1235" s="178"/>
      <c r="R1235" s="178"/>
      <c r="S1235" s="178"/>
      <c r="T1235" s="178"/>
      <c r="U1235" s="178"/>
      <c r="V1235" s="178"/>
      <c r="W1235" s="178"/>
      <c r="X1235" s="178"/>
      <c r="Y1235" s="178"/>
      <c r="Z1235" s="178"/>
      <c r="AA1235" s="178"/>
      <c r="AB1235" s="178"/>
      <c r="AC1235" s="178"/>
      <c r="AD1235" s="178"/>
      <c r="AE1235" s="178"/>
      <c r="AF1235" s="178"/>
      <c r="AG1235" s="178"/>
      <c r="AH1235" s="178"/>
      <c r="AI1235" s="178"/>
    </row>
    <row r="1236" spans="1:35" s="84" customFormat="1" x14ac:dyDescent="0.35">
      <c r="A1236" s="4"/>
      <c r="B1236" s="4"/>
      <c r="C1236" s="80"/>
      <c r="D1236" s="81" t="s">
        <v>505</v>
      </c>
      <c r="G1236" s="147"/>
      <c r="H1236" s="147"/>
      <c r="I1236" s="178"/>
      <c r="J1236" s="178"/>
      <c r="K1236" s="178"/>
      <c r="L1236" s="178"/>
      <c r="M1236" s="178"/>
      <c r="N1236" s="178"/>
      <c r="O1236" s="178"/>
      <c r="P1236" s="178"/>
      <c r="Q1236" s="178"/>
      <c r="R1236" s="178"/>
      <c r="S1236" s="178"/>
      <c r="T1236" s="178"/>
      <c r="U1236" s="178"/>
      <c r="V1236" s="178"/>
      <c r="W1236" s="178"/>
      <c r="X1236" s="178"/>
      <c r="Y1236" s="178"/>
      <c r="Z1236" s="178"/>
      <c r="AA1236" s="178"/>
      <c r="AB1236" s="178"/>
      <c r="AC1236" s="178"/>
      <c r="AD1236" s="178"/>
      <c r="AE1236" s="178"/>
      <c r="AF1236" s="178"/>
      <c r="AG1236" s="178"/>
      <c r="AH1236" s="178"/>
      <c r="AI1236" s="178"/>
    </row>
    <row r="1237" spans="1:35" s="84" customFormat="1" x14ac:dyDescent="0.35">
      <c r="A1237" s="4"/>
      <c r="B1237" s="4"/>
      <c r="C1237" s="80"/>
      <c r="D1237" s="81"/>
      <c r="E1237" s="84" t="s">
        <v>565</v>
      </c>
      <c r="F1237" s="84" t="s">
        <v>88</v>
      </c>
      <c r="G1237" s="147"/>
      <c r="H1237" s="147"/>
      <c r="I1237" s="178"/>
      <c r="J1237" s="178"/>
      <c r="K1237" s="178">
        <f t="shared" ref="K1237:AI1237" si="462">J1240</f>
        <v>0</v>
      </c>
      <c r="L1237" s="178">
        <f t="shared" si="462"/>
        <v>12.72</v>
      </c>
      <c r="M1237" s="178">
        <f t="shared" si="462"/>
        <v>-93.81</v>
      </c>
      <c r="N1237" s="178">
        <f t="shared" si="462"/>
        <v>-107.87040974929208</v>
      </c>
      <c r="O1237" s="178">
        <f t="shared" si="462"/>
        <v>-97.838068006377398</v>
      </c>
      <c r="P1237" s="178">
        <f t="shared" si="462"/>
        <v>-86.783583406319863</v>
      </c>
      <c r="Q1237" s="178">
        <f t="shared" si="462"/>
        <v>-74.706955949119475</v>
      </c>
      <c r="R1237" s="178">
        <f t="shared" si="462"/>
        <v>-64.533944116047792</v>
      </c>
      <c r="S1237" s="178">
        <f t="shared" si="462"/>
        <v>-54.386812939294394</v>
      </c>
      <c r="T1237" s="178">
        <f t="shared" si="462"/>
        <v>-43.629538747686638</v>
      </c>
      <c r="U1237" s="178">
        <f t="shared" si="462"/>
        <v>-15.22434143227208</v>
      </c>
      <c r="V1237" s="178">
        <f t="shared" si="462"/>
        <v>0</v>
      </c>
      <c r="W1237" s="178">
        <f t="shared" si="462"/>
        <v>0</v>
      </c>
      <c r="X1237" s="178">
        <f t="shared" si="462"/>
        <v>0</v>
      </c>
      <c r="Y1237" s="178">
        <f t="shared" si="462"/>
        <v>0</v>
      </c>
      <c r="Z1237" s="178">
        <f t="shared" si="462"/>
        <v>0</v>
      </c>
      <c r="AA1237" s="178">
        <f t="shared" si="462"/>
        <v>0</v>
      </c>
      <c r="AB1237" s="178">
        <f t="shared" si="462"/>
        <v>0</v>
      </c>
      <c r="AC1237" s="178">
        <f t="shared" si="462"/>
        <v>0</v>
      </c>
      <c r="AD1237" s="178">
        <f t="shared" si="462"/>
        <v>0</v>
      </c>
      <c r="AE1237" s="178">
        <f t="shared" si="462"/>
        <v>0</v>
      </c>
      <c r="AF1237" s="178">
        <f t="shared" si="462"/>
        <v>0</v>
      </c>
      <c r="AG1237" s="178">
        <f t="shared" si="462"/>
        <v>-1.7053025658242404E-15</v>
      </c>
      <c r="AH1237" s="178">
        <f t="shared" si="462"/>
        <v>-3.4106051316484808E-15</v>
      </c>
      <c r="AI1237" s="178">
        <f t="shared" si="462"/>
        <v>-5.1159076974727211E-15</v>
      </c>
    </row>
    <row r="1238" spans="1:35" s="167" customFormat="1" x14ac:dyDescent="0.35">
      <c r="A1238" s="21"/>
      <c r="B1238" s="21"/>
      <c r="C1238" s="165"/>
      <c r="D1238" s="223" t="s">
        <v>47</v>
      </c>
      <c r="E1238" s="167" t="str">
        <f>E$1224</f>
        <v>Free cash flow to equity before distribution (incentive)</v>
      </c>
      <c r="F1238" s="167" t="str">
        <f>F$1224</f>
        <v>M$</v>
      </c>
      <c r="G1238" s="168"/>
      <c r="H1238" s="168"/>
      <c r="I1238" s="199">
        <f>I$1224</f>
        <v>242.80100573192499</v>
      </c>
      <c r="J1238" s="199"/>
      <c r="K1238" s="199">
        <f t="shared" ref="K1238:AI1238" si="463">K$1224</f>
        <v>12.72</v>
      </c>
      <c r="L1238" s="199">
        <f t="shared" si="463"/>
        <v>-106.53</v>
      </c>
      <c r="M1238" s="199">
        <f t="shared" si="463"/>
        <v>-14.060409749292075</v>
      </c>
      <c r="N1238" s="199">
        <f t="shared" si="463"/>
        <v>10.032341742914678</v>
      </c>
      <c r="O1238" s="199">
        <f t="shared" si="463"/>
        <v>11.054484600057535</v>
      </c>
      <c r="P1238" s="199">
        <f t="shared" si="463"/>
        <v>12.076627457200392</v>
      </c>
      <c r="Q1238" s="199">
        <f t="shared" si="463"/>
        <v>10.173011833071676</v>
      </c>
      <c r="R1238" s="199">
        <f t="shared" si="463"/>
        <v>10.147131176753396</v>
      </c>
      <c r="S1238" s="199">
        <f t="shared" si="463"/>
        <v>10.757274191607758</v>
      </c>
      <c r="T1238" s="199">
        <f t="shared" si="463"/>
        <v>28.405197315414558</v>
      </c>
      <c r="U1238" s="199">
        <f t="shared" si="463"/>
        <v>28.303931470407218</v>
      </c>
      <c r="V1238" s="199">
        <f t="shared" si="463"/>
        <v>28.204651230203947</v>
      </c>
      <c r="W1238" s="199">
        <f t="shared" si="463"/>
        <v>23.240639220040272</v>
      </c>
      <c r="X1238" s="199">
        <f t="shared" si="463"/>
        <v>23.240639220040272</v>
      </c>
      <c r="Y1238" s="199">
        <f t="shared" si="463"/>
        <v>23.240639220040276</v>
      </c>
      <c r="Z1238" s="199">
        <f t="shared" si="463"/>
        <v>23.240639220040276</v>
      </c>
      <c r="AA1238" s="199">
        <f t="shared" si="463"/>
        <v>23.240639220040276</v>
      </c>
      <c r="AB1238" s="199">
        <f t="shared" si="463"/>
        <v>23.240639220040276</v>
      </c>
      <c r="AC1238" s="199">
        <f t="shared" si="463"/>
        <v>23.240639220040272</v>
      </c>
      <c r="AD1238" s="199">
        <f t="shared" si="463"/>
        <v>24.233208779035635</v>
      </c>
      <c r="AE1238" s="199">
        <f t="shared" si="463"/>
        <v>14.599081144268375</v>
      </c>
      <c r="AF1238" s="199">
        <f t="shared" si="463"/>
        <v>-1.7053025658242404E-15</v>
      </c>
      <c r="AG1238" s="199">
        <f t="shared" si="463"/>
        <v>-1.7053025658242404E-15</v>
      </c>
      <c r="AH1238" s="199">
        <f t="shared" si="463"/>
        <v>-1.7053025658242404E-15</v>
      </c>
      <c r="AI1238" s="199">
        <f t="shared" si="463"/>
        <v>-1.7053025658242404E-15</v>
      </c>
    </row>
    <row r="1239" spans="1:35" x14ac:dyDescent="0.35">
      <c r="D1239" s="184" t="s">
        <v>41</v>
      </c>
      <c r="E1239" s="46" t="str">
        <f>E$1234</f>
        <v>Dividend payment (incentive)</v>
      </c>
      <c r="F1239" s="46" t="str">
        <f>F$1234</f>
        <v>M$</v>
      </c>
      <c r="I1239" s="178">
        <f>I$1234</f>
        <v>242.80100573192499</v>
      </c>
      <c r="J1239" s="178"/>
      <c r="K1239" s="178">
        <f t="shared" ref="K1239:AI1239" si="464">K$1234</f>
        <v>0</v>
      </c>
      <c r="L1239" s="178">
        <f t="shared" si="464"/>
        <v>0</v>
      </c>
      <c r="M1239" s="178">
        <f t="shared" si="464"/>
        <v>0</v>
      </c>
      <c r="N1239" s="178">
        <f t="shared" si="464"/>
        <v>0</v>
      </c>
      <c r="O1239" s="178">
        <f t="shared" si="464"/>
        <v>0</v>
      </c>
      <c r="P1239" s="178">
        <f t="shared" si="464"/>
        <v>0</v>
      </c>
      <c r="Q1239" s="178">
        <f t="shared" si="464"/>
        <v>0</v>
      </c>
      <c r="R1239" s="178">
        <f t="shared" si="464"/>
        <v>0</v>
      </c>
      <c r="S1239" s="178">
        <f t="shared" si="464"/>
        <v>0</v>
      </c>
      <c r="T1239" s="178">
        <f t="shared" si="464"/>
        <v>0</v>
      </c>
      <c r="U1239" s="178">
        <f t="shared" si="464"/>
        <v>13.079590038135137</v>
      </c>
      <c r="V1239" s="178">
        <f t="shared" si="464"/>
        <v>28.204651230203947</v>
      </c>
      <c r="W1239" s="178">
        <f t="shared" si="464"/>
        <v>23.240639220040272</v>
      </c>
      <c r="X1239" s="178">
        <f t="shared" si="464"/>
        <v>23.240639220040272</v>
      </c>
      <c r="Y1239" s="178">
        <f t="shared" si="464"/>
        <v>23.240639220040276</v>
      </c>
      <c r="Z1239" s="178">
        <f t="shared" si="464"/>
        <v>23.240639220040276</v>
      </c>
      <c r="AA1239" s="178">
        <f t="shared" si="464"/>
        <v>23.240639220040276</v>
      </c>
      <c r="AB1239" s="178">
        <f t="shared" si="464"/>
        <v>23.240639220040276</v>
      </c>
      <c r="AC1239" s="178">
        <f t="shared" si="464"/>
        <v>23.240639220040272</v>
      </c>
      <c r="AD1239" s="178">
        <f t="shared" si="464"/>
        <v>24.233208779035635</v>
      </c>
      <c r="AE1239" s="178">
        <f t="shared" si="464"/>
        <v>14.599081144268375</v>
      </c>
      <c r="AF1239" s="178">
        <f t="shared" si="464"/>
        <v>0</v>
      </c>
      <c r="AG1239" s="178">
        <f t="shared" si="464"/>
        <v>0</v>
      </c>
      <c r="AH1239" s="178">
        <f t="shared" si="464"/>
        <v>0</v>
      </c>
      <c r="AI1239" s="178">
        <f t="shared" si="464"/>
        <v>0</v>
      </c>
    </row>
    <row r="1240" spans="1:35" s="84" customFormat="1" x14ac:dyDescent="0.35">
      <c r="A1240" s="4"/>
      <c r="B1240" s="4"/>
      <c r="C1240" s="80"/>
      <c r="D1240" s="81"/>
      <c r="E1240" s="84" t="s">
        <v>566</v>
      </c>
      <c r="F1240" s="84" t="s">
        <v>88</v>
      </c>
      <c r="G1240" s="147"/>
      <c r="H1240" s="147"/>
      <c r="I1240" s="178"/>
      <c r="J1240" s="178"/>
      <c r="K1240" s="178">
        <f t="shared" ref="K1240:AI1240" si="465">K1237+K1238-K1239</f>
        <v>12.72</v>
      </c>
      <c r="L1240" s="178">
        <f t="shared" si="465"/>
        <v>-93.81</v>
      </c>
      <c r="M1240" s="178">
        <f t="shared" si="465"/>
        <v>-107.87040974929208</v>
      </c>
      <c r="N1240" s="178">
        <f t="shared" si="465"/>
        <v>-97.838068006377398</v>
      </c>
      <c r="O1240" s="178">
        <f t="shared" si="465"/>
        <v>-86.783583406319863</v>
      </c>
      <c r="P1240" s="178">
        <f t="shared" si="465"/>
        <v>-74.706955949119475</v>
      </c>
      <c r="Q1240" s="178">
        <f t="shared" si="465"/>
        <v>-64.533944116047792</v>
      </c>
      <c r="R1240" s="178">
        <f t="shared" si="465"/>
        <v>-54.386812939294394</v>
      </c>
      <c r="S1240" s="178">
        <f t="shared" si="465"/>
        <v>-43.629538747686638</v>
      </c>
      <c r="T1240" s="178">
        <f t="shared" si="465"/>
        <v>-15.22434143227208</v>
      </c>
      <c r="U1240" s="178">
        <f t="shared" si="465"/>
        <v>0</v>
      </c>
      <c r="V1240" s="178">
        <f t="shared" si="465"/>
        <v>0</v>
      </c>
      <c r="W1240" s="178">
        <f t="shared" si="465"/>
        <v>0</v>
      </c>
      <c r="X1240" s="178">
        <f t="shared" si="465"/>
        <v>0</v>
      </c>
      <c r="Y1240" s="178">
        <f t="shared" si="465"/>
        <v>0</v>
      </c>
      <c r="Z1240" s="178">
        <f t="shared" si="465"/>
        <v>0</v>
      </c>
      <c r="AA1240" s="178">
        <f t="shared" si="465"/>
        <v>0</v>
      </c>
      <c r="AB1240" s="178">
        <f t="shared" si="465"/>
        <v>0</v>
      </c>
      <c r="AC1240" s="178">
        <f t="shared" si="465"/>
        <v>0</v>
      </c>
      <c r="AD1240" s="178">
        <f t="shared" si="465"/>
        <v>0</v>
      </c>
      <c r="AE1240" s="178">
        <f t="shared" si="465"/>
        <v>0</v>
      </c>
      <c r="AF1240" s="178">
        <f t="shared" si="465"/>
        <v>-1.7053025658242404E-15</v>
      </c>
      <c r="AG1240" s="178">
        <f t="shared" si="465"/>
        <v>-3.4106051316484808E-15</v>
      </c>
      <c r="AH1240" s="178">
        <f t="shared" si="465"/>
        <v>-5.1159076974727211E-15</v>
      </c>
      <c r="AI1240" s="178">
        <f t="shared" si="465"/>
        <v>-6.8212102632969615E-15</v>
      </c>
    </row>
    <row r="1241" spans="1:35" s="84" customFormat="1" x14ac:dyDescent="0.35">
      <c r="A1241" s="4"/>
      <c r="B1241" s="4"/>
      <c r="C1241" s="80"/>
      <c r="D1241" s="81"/>
      <c r="G1241" s="147"/>
      <c r="H1241" s="147"/>
      <c r="I1241" s="178"/>
      <c r="J1241" s="178"/>
      <c r="K1241" s="178"/>
      <c r="L1241" s="178"/>
      <c r="M1241" s="178"/>
      <c r="N1241" s="178"/>
      <c r="O1241" s="178"/>
      <c r="P1241" s="178"/>
      <c r="Q1241" s="178"/>
      <c r="R1241" s="178"/>
      <c r="S1241" s="178"/>
      <c r="T1241" s="178"/>
      <c r="U1241" s="178"/>
      <c r="V1241" s="178"/>
      <c r="W1241" s="178"/>
      <c r="X1241" s="178"/>
      <c r="Y1241" s="178"/>
      <c r="Z1241" s="178"/>
      <c r="AA1241" s="178"/>
      <c r="AB1241" s="178"/>
      <c r="AC1241" s="178"/>
      <c r="AD1241" s="178"/>
      <c r="AE1241" s="178"/>
      <c r="AF1241" s="178"/>
      <c r="AG1241" s="178"/>
      <c r="AH1241" s="178"/>
      <c r="AI1241" s="178"/>
    </row>
    <row r="1242" spans="1:35" s="84" customFormat="1" x14ac:dyDescent="0.35">
      <c r="A1242" s="292" t="str">
        <f>_xlfn.CONCAT("PROJECT APPRAISAL (",$A$1,")")</f>
        <v>PROJECT APPRAISAL (INCENTIVE FISCAL REGIME)</v>
      </c>
      <c r="B1242" s="292"/>
      <c r="C1242" s="557"/>
      <c r="D1242" s="558"/>
      <c r="E1242" s="551"/>
      <c r="F1242" s="551"/>
      <c r="G1242" s="559"/>
      <c r="H1242" s="551"/>
      <c r="I1242" s="559"/>
      <c r="J1242" s="559"/>
      <c r="K1242" s="559"/>
      <c r="L1242" s="559"/>
      <c r="M1242" s="559"/>
      <c r="N1242" s="559"/>
      <c r="O1242" s="559"/>
      <c r="P1242" s="559"/>
      <c r="Q1242" s="559"/>
      <c r="R1242" s="559"/>
      <c r="S1242" s="559"/>
      <c r="T1242" s="559"/>
      <c r="U1242" s="559"/>
      <c r="V1242" s="559"/>
      <c r="W1242" s="559"/>
      <c r="X1242" s="559"/>
      <c r="Y1242" s="559"/>
      <c r="Z1242" s="559"/>
      <c r="AA1242" s="559"/>
      <c r="AB1242" s="559"/>
      <c r="AC1242" s="559"/>
      <c r="AD1242" s="559"/>
      <c r="AE1242" s="559"/>
      <c r="AF1242" s="559"/>
      <c r="AG1242" s="559"/>
      <c r="AH1242" s="559"/>
      <c r="AI1242" s="559"/>
    </row>
    <row r="1243" spans="1:35" s="84" customFormat="1" x14ac:dyDescent="0.35">
      <c r="A1243" s="4"/>
      <c r="B1243" s="4"/>
      <c r="C1243" s="80"/>
      <c r="D1243" s="81"/>
      <c r="G1243" s="147"/>
      <c r="H1243" s="147"/>
      <c r="I1243" s="178"/>
      <c r="J1243" s="178"/>
      <c r="K1243" s="178"/>
      <c r="L1243" s="178"/>
      <c r="M1243" s="178"/>
      <c r="N1243" s="178"/>
      <c r="O1243" s="178"/>
      <c r="P1243" s="178"/>
      <c r="Q1243" s="178"/>
      <c r="R1243" s="178"/>
      <c r="S1243" s="178"/>
      <c r="T1243" s="178"/>
      <c r="U1243" s="178"/>
      <c r="V1243" s="178"/>
      <c r="W1243" s="178"/>
      <c r="X1243" s="178"/>
      <c r="Y1243" s="178"/>
      <c r="Z1243" s="178"/>
      <c r="AA1243" s="178"/>
      <c r="AB1243" s="178"/>
      <c r="AC1243" s="178"/>
      <c r="AD1243" s="178"/>
      <c r="AE1243" s="178"/>
      <c r="AF1243" s="178"/>
      <c r="AG1243" s="178"/>
      <c r="AH1243" s="178"/>
      <c r="AI1243" s="178"/>
    </row>
    <row r="1244" spans="1:35" s="84" customFormat="1" x14ac:dyDescent="0.35">
      <c r="A1244" s="4"/>
      <c r="B1244" s="4"/>
      <c r="C1244" s="80"/>
      <c r="D1244" s="81" t="s">
        <v>49</v>
      </c>
      <c r="G1244" s="147"/>
      <c r="H1244" s="147"/>
      <c r="I1244" s="178"/>
      <c r="J1244" s="178"/>
      <c r="K1244" s="178"/>
      <c r="L1244" s="178"/>
      <c r="M1244" s="178"/>
      <c r="N1244" s="178"/>
      <c r="O1244" s="178"/>
      <c r="P1244" s="178"/>
      <c r="Q1244" s="178"/>
      <c r="R1244" s="178"/>
      <c r="S1244" s="178"/>
      <c r="T1244" s="178"/>
      <c r="U1244" s="178"/>
      <c r="V1244" s="178"/>
      <c r="W1244" s="178"/>
      <c r="X1244" s="178"/>
      <c r="Y1244" s="178"/>
      <c r="Z1244" s="178"/>
      <c r="AA1244" s="178"/>
      <c r="AB1244" s="178"/>
      <c r="AC1244" s="178"/>
      <c r="AD1244" s="178"/>
      <c r="AE1244" s="178"/>
      <c r="AF1244" s="178"/>
      <c r="AG1244" s="178"/>
      <c r="AH1244" s="178"/>
      <c r="AI1244" s="178"/>
    </row>
    <row r="1245" spans="1:35" s="84" customFormat="1" x14ac:dyDescent="0.35">
      <c r="A1245" s="4"/>
      <c r="B1245" s="4"/>
      <c r="C1245" s="80"/>
      <c r="D1245" s="81"/>
      <c r="E1245" s="84" t="str">
        <f>E$216</f>
        <v>Project pre-tax cash flow (original)</v>
      </c>
      <c r="F1245" s="84" t="str">
        <f>F$216</f>
        <v>M$</v>
      </c>
      <c r="G1245" s="147"/>
      <c r="H1245" s="147"/>
      <c r="I1245" s="178">
        <f>I$216</f>
        <v>698.99531531119374</v>
      </c>
      <c r="J1245" s="178"/>
      <c r="K1245" s="178">
        <f t="shared" ref="K1245:AI1245" si="466">K$216</f>
        <v>-80</v>
      </c>
      <c r="L1245" s="178">
        <f t="shared" si="466"/>
        <v>-80</v>
      </c>
      <c r="M1245" s="178">
        <f t="shared" si="466"/>
        <v>22.907075001857777</v>
      </c>
      <c r="N1245" s="178">
        <f t="shared" si="466"/>
        <v>47.785676196661868</v>
      </c>
      <c r="O1245" s="178">
        <f t="shared" si="466"/>
        <v>47.785676196661868</v>
      </c>
      <c r="P1245" s="178">
        <f t="shared" si="466"/>
        <v>47.785676196661868</v>
      </c>
      <c r="Q1245" s="178">
        <f t="shared" si="466"/>
        <v>47.785676196661868</v>
      </c>
      <c r="R1245" s="178">
        <f t="shared" si="466"/>
        <v>47.785676196661868</v>
      </c>
      <c r="S1245" s="178">
        <f t="shared" si="466"/>
        <v>47.785676196661868</v>
      </c>
      <c r="T1245" s="178">
        <f t="shared" si="466"/>
        <v>47.785676196661868</v>
      </c>
      <c r="U1245" s="178">
        <f t="shared" si="466"/>
        <v>47.785676196661868</v>
      </c>
      <c r="V1245" s="178">
        <f t="shared" si="466"/>
        <v>47.785676196661868</v>
      </c>
      <c r="W1245" s="178">
        <f t="shared" si="466"/>
        <v>47.785676196661868</v>
      </c>
      <c r="X1245" s="178">
        <f t="shared" si="466"/>
        <v>47.785676196661868</v>
      </c>
      <c r="Y1245" s="178">
        <f t="shared" si="466"/>
        <v>47.785676196661868</v>
      </c>
      <c r="Z1245" s="178">
        <f t="shared" si="466"/>
        <v>47.785676196661868</v>
      </c>
      <c r="AA1245" s="178">
        <f t="shared" si="466"/>
        <v>47.785676196661868</v>
      </c>
      <c r="AB1245" s="178">
        <f t="shared" si="466"/>
        <v>47.785676196661868</v>
      </c>
      <c r="AC1245" s="178">
        <f t="shared" si="466"/>
        <v>47.785676196661868</v>
      </c>
      <c r="AD1245" s="178">
        <f t="shared" si="466"/>
        <v>49.027165682643215</v>
      </c>
      <c r="AE1245" s="178">
        <f t="shared" si="466"/>
        <v>22.490255480102821</v>
      </c>
      <c r="AF1245" s="178">
        <f t="shared" si="466"/>
        <v>0</v>
      </c>
      <c r="AG1245" s="178">
        <f t="shared" si="466"/>
        <v>0</v>
      </c>
      <c r="AH1245" s="178">
        <f t="shared" si="466"/>
        <v>0</v>
      </c>
      <c r="AI1245" s="178">
        <f t="shared" si="466"/>
        <v>0</v>
      </c>
    </row>
    <row r="1246" spans="1:35" s="211" customFormat="1" x14ac:dyDescent="0.35">
      <c r="A1246" s="42"/>
      <c r="B1246" s="42"/>
      <c r="C1246" s="209"/>
      <c r="D1246" s="210"/>
      <c r="E1246" s="211" t="str">
        <f>E$1312</f>
        <v>Government revenue (incentive)</v>
      </c>
      <c r="F1246" s="211" t="str">
        <f>F$1312</f>
        <v>M$</v>
      </c>
      <c r="G1246" s="212"/>
      <c r="H1246" s="212"/>
      <c r="I1246" s="213">
        <f>I$1312</f>
        <v>341.56601015246144</v>
      </c>
      <c r="J1246" s="213"/>
      <c r="K1246" s="213">
        <f t="shared" ref="K1246:AI1246" si="467">K$1312</f>
        <v>11.84825</v>
      </c>
      <c r="L1246" s="213">
        <f t="shared" si="467"/>
        <v>6.8482500000000002</v>
      </c>
      <c r="M1246" s="213">
        <f t="shared" si="467"/>
        <v>9.3875204654355695</v>
      </c>
      <c r="N1246" s="213">
        <f t="shared" si="467"/>
        <v>11.042191596604345</v>
      </c>
      <c r="O1246" s="213">
        <f t="shared" si="467"/>
        <v>10.888870168032918</v>
      </c>
      <c r="P1246" s="213">
        <f t="shared" si="467"/>
        <v>10.735548739461489</v>
      </c>
      <c r="Q1246" s="213">
        <f t="shared" si="467"/>
        <v>13.507985792161634</v>
      </c>
      <c r="R1246" s="213">
        <f t="shared" si="467"/>
        <v>14.402687877051344</v>
      </c>
      <c r="S1246" s="213">
        <f t="shared" si="467"/>
        <v>14.661366290768411</v>
      </c>
      <c r="T1246" s="213">
        <f t="shared" si="467"/>
        <v>14.917978881247324</v>
      </c>
      <c r="U1246" s="213">
        <f t="shared" si="467"/>
        <v>16.327203730068177</v>
      </c>
      <c r="V1246" s="213">
        <f t="shared" si="467"/>
        <v>17.938990089478331</v>
      </c>
      <c r="W1246" s="213">
        <f t="shared" si="467"/>
        <v>22.406600898625641</v>
      </c>
      <c r="X1246" s="213">
        <f t="shared" si="467"/>
        <v>22.406600898625641</v>
      </c>
      <c r="Y1246" s="213">
        <f t="shared" si="467"/>
        <v>22.406600898625637</v>
      </c>
      <c r="Z1246" s="213">
        <f t="shared" si="467"/>
        <v>22.406600898625634</v>
      </c>
      <c r="AA1246" s="213">
        <f t="shared" si="467"/>
        <v>22.406600898625634</v>
      </c>
      <c r="AB1246" s="213">
        <f t="shared" si="467"/>
        <v>22.406600898625634</v>
      </c>
      <c r="AC1246" s="213">
        <f t="shared" si="467"/>
        <v>22.406600898625641</v>
      </c>
      <c r="AD1246" s="213">
        <f t="shared" si="467"/>
        <v>22.861877781511161</v>
      </c>
      <c r="AE1246" s="213">
        <f t="shared" si="467"/>
        <v>9.3510824502612824</v>
      </c>
      <c r="AF1246" s="213">
        <f t="shared" si="467"/>
        <v>2.5579538487363605E-16</v>
      </c>
      <c r="AG1246" s="213">
        <f t="shared" si="467"/>
        <v>2.5579538487363605E-16</v>
      </c>
      <c r="AH1246" s="213">
        <f t="shared" si="467"/>
        <v>2.5579538487363605E-16</v>
      </c>
      <c r="AI1246" s="213">
        <f t="shared" si="467"/>
        <v>2.5579538487363605E-16</v>
      </c>
    </row>
    <row r="1247" spans="1:35" s="162" customFormat="1" x14ac:dyDescent="0.35">
      <c r="A1247" s="35"/>
      <c r="B1247" s="35"/>
      <c r="C1247" s="160"/>
      <c r="D1247" s="161"/>
      <c r="E1247" s="162" t="s">
        <v>312</v>
      </c>
      <c r="F1247" s="162" t="s">
        <v>88</v>
      </c>
      <c r="G1247" s="163"/>
      <c r="H1247" s="163"/>
      <c r="I1247" s="433">
        <f>SUM(K1247:AI1247)</f>
        <v>357.42930515873229</v>
      </c>
      <c r="J1247" s="433"/>
      <c r="K1247" s="433">
        <f>K1245-K1246</f>
        <v>-91.848250000000007</v>
      </c>
      <c r="L1247" s="433">
        <f t="shared" ref="L1247:AI1247" si="468">L1245-L1246</f>
        <v>-86.848250000000007</v>
      </c>
      <c r="M1247" s="433">
        <f t="shared" si="468"/>
        <v>13.519554536422207</v>
      </c>
      <c r="N1247" s="433">
        <f t="shared" si="468"/>
        <v>36.743484600057521</v>
      </c>
      <c r="O1247" s="433">
        <f t="shared" si="468"/>
        <v>36.896806028628951</v>
      </c>
      <c r="P1247" s="433">
        <f t="shared" si="468"/>
        <v>37.050127457200375</v>
      </c>
      <c r="Q1247" s="433">
        <f t="shared" si="468"/>
        <v>34.277690404500234</v>
      </c>
      <c r="R1247" s="433">
        <f t="shared" si="468"/>
        <v>33.382988319610526</v>
      </c>
      <c r="S1247" s="433">
        <f t="shared" si="468"/>
        <v>33.124309905893455</v>
      </c>
      <c r="T1247" s="433">
        <f t="shared" si="468"/>
        <v>32.867697315414546</v>
      </c>
      <c r="U1247" s="433">
        <f t="shared" si="468"/>
        <v>31.45847246659369</v>
      </c>
      <c r="V1247" s="433">
        <f t="shared" si="468"/>
        <v>29.846686107183537</v>
      </c>
      <c r="W1247" s="433">
        <f t="shared" si="468"/>
        <v>25.379075298036227</v>
      </c>
      <c r="X1247" s="433">
        <f t="shared" si="468"/>
        <v>25.379075298036227</v>
      </c>
      <c r="Y1247" s="433">
        <f t="shared" si="468"/>
        <v>25.379075298036231</v>
      </c>
      <c r="Z1247" s="433">
        <f t="shared" si="468"/>
        <v>25.379075298036234</v>
      </c>
      <c r="AA1247" s="433">
        <f t="shared" si="468"/>
        <v>25.379075298036234</v>
      </c>
      <c r="AB1247" s="433">
        <f t="shared" si="468"/>
        <v>25.379075298036234</v>
      </c>
      <c r="AC1247" s="433">
        <f t="shared" si="468"/>
        <v>25.379075298036227</v>
      </c>
      <c r="AD1247" s="433">
        <f t="shared" si="468"/>
        <v>26.165287901132054</v>
      </c>
      <c r="AE1247" s="433">
        <f t="shared" si="468"/>
        <v>13.139173029841539</v>
      </c>
      <c r="AF1247" s="433">
        <f t="shared" si="468"/>
        <v>-2.5579538487363605E-16</v>
      </c>
      <c r="AG1247" s="433">
        <f t="shared" si="468"/>
        <v>-2.5579538487363605E-16</v>
      </c>
      <c r="AH1247" s="433">
        <f t="shared" si="468"/>
        <v>-2.5579538487363605E-16</v>
      </c>
      <c r="AI1247" s="433">
        <f t="shared" si="468"/>
        <v>-2.5579538487363605E-16</v>
      </c>
    </row>
    <row r="1248" spans="1:35" s="84" customFormat="1" x14ac:dyDescent="0.35">
      <c r="A1248" s="4"/>
      <c r="B1248" s="4"/>
      <c r="C1248" s="80"/>
      <c r="D1248" s="81"/>
      <c r="G1248" s="147"/>
      <c r="H1248" s="147"/>
      <c r="I1248" s="178"/>
      <c r="J1248" s="178"/>
      <c r="K1248" s="178"/>
      <c r="L1248" s="178"/>
      <c r="M1248" s="178"/>
      <c r="N1248" s="178"/>
      <c r="O1248" s="178"/>
      <c r="P1248" s="178"/>
      <c r="Q1248" s="178"/>
      <c r="R1248" s="178"/>
      <c r="S1248" s="178"/>
      <c r="T1248" s="178"/>
      <c r="U1248" s="178"/>
      <c r="V1248" s="178"/>
      <c r="W1248" s="178"/>
      <c r="X1248" s="178"/>
      <c r="Y1248" s="178"/>
      <c r="Z1248" s="178"/>
      <c r="AA1248" s="178"/>
      <c r="AB1248" s="178"/>
      <c r="AC1248" s="178"/>
      <c r="AD1248" s="178"/>
      <c r="AE1248" s="178"/>
      <c r="AF1248" s="178"/>
      <c r="AG1248" s="178"/>
      <c r="AH1248" s="178"/>
      <c r="AI1248" s="178"/>
    </row>
    <row r="1249" spans="1:35" s="84" customFormat="1" x14ac:dyDescent="0.35">
      <c r="A1249" s="4"/>
      <c r="B1249" s="4"/>
      <c r="C1249" s="80"/>
      <c r="D1249" s="81" t="s">
        <v>1412</v>
      </c>
      <c r="G1249" s="147"/>
      <c r="H1249" s="147"/>
      <c r="I1249" s="178"/>
      <c r="J1249" s="178"/>
      <c r="K1249" s="178"/>
      <c r="L1249" s="178"/>
      <c r="M1249" s="178"/>
      <c r="N1249" s="178"/>
      <c r="O1249" s="178"/>
      <c r="P1249" s="178"/>
      <c r="Q1249" s="178"/>
      <c r="R1249" s="178"/>
      <c r="S1249" s="178"/>
      <c r="T1249" s="178"/>
      <c r="U1249" s="178"/>
      <c r="V1249" s="178"/>
      <c r="W1249" s="178"/>
      <c r="X1249" s="178"/>
      <c r="Y1249" s="178"/>
      <c r="Z1249" s="178"/>
      <c r="AA1249" s="178"/>
      <c r="AB1249" s="178"/>
      <c r="AC1249" s="178"/>
      <c r="AD1249" s="178"/>
      <c r="AE1249" s="178"/>
      <c r="AF1249" s="178"/>
      <c r="AG1249" s="178"/>
      <c r="AH1249" s="178"/>
      <c r="AI1249" s="178"/>
    </row>
    <row r="1250" spans="1:35" s="84" customFormat="1" x14ac:dyDescent="0.35">
      <c r="A1250" s="4"/>
      <c r="B1250" s="4"/>
      <c r="C1250" s="80"/>
      <c r="D1250" s="81"/>
      <c r="E1250" s="84" t="str">
        <f>E$1247</f>
        <v>Project net cash flow (incentive)</v>
      </c>
      <c r="F1250" s="84" t="str">
        <f>F$1247</f>
        <v>M$</v>
      </c>
      <c r="G1250" s="147"/>
      <c r="H1250" s="147"/>
      <c r="I1250" s="178">
        <f>I$1247</f>
        <v>357.42930515873229</v>
      </c>
      <c r="J1250" s="178"/>
      <c r="K1250" s="178">
        <f t="shared" ref="K1250:AI1250" si="469">K$1247</f>
        <v>-91.848250000000007</v>
      </c>
      <c r="L1250" s="178">
        <f t="shared" si="469"/>
        <v>-86.848250000000007</v>
      </c>
      <c r="M1250" s="178">
        <f t="shared" si="469"/>
        <v>13.519554536422207</v>
      </c>
      <c r="N1250" s="178">
        <f t="shared" si="469"/>
        <v>36.743484600057521</v>
      </c>
      <c r="O1250" s="178">
        <f t="shared" si="469"/>
        <v>36.896806028628951</v>
      </c>
      <c r="P1250" s="178">
        <f t="shared" si="469"/>
        <v>37.050127457200375</v>
      </c>
      <c r="Q1250" s="178">
        <f t="shared" si="469"/>
        <v>34.277690404500234</v>
      </c>
      <c r="R1250" s="178">
        <f t="shared" si="469"/>
        <v>33.382988319610526</v>
      </c>
      <c r="S1250" s="178">
        <f t="shared" si="469"/>
        <v>33.124309905893455</v>
      </c>
      <c r="T1250" s="178">
        <f t="shared" si="469"/>
        <v>32.867697315414546</v>
      </c>
      <c r="U1250" s="178">
        <f t="shared" si="469"/>
        <v>31.45847246659369</v>
      </c>
      <c r="V1250" s="178">
        <f t="shared" si="469"/>
        <v>29.846686107183537</v>
      </c>
      <c r="W1250" s="178">
        <f t="shared" si="469"/>
        <v>25.379075298036227</v>
      </c>
      <c r="X1250" s="178">
        <f t="shared" si="469"/>
        <v>25.379075298036227</v>
      </c>
      <c r="Y1250" s="178">
        <f t="shared" si="469"/>
        <v>25.379075298036231</v>
      </c>
      <c r="Z1250" s="178">
        <f t="shared" si="469"/>
        <v>25.379075298036234</v>
      </c>
      <c r="AA1250" s="178">
        <f t="shared" si="469"/>
        <v>25.379075298036234</v>
      </c>
      <c r="AB1250" s="178">
        <f t="shared" si="469"/>
        <v>25.379075298036234</v>
      </c>
      <c r="AC1250" s="178">
        <f t="shared" si="469"/>
        <v>25.379075298036227</v>
      </c>
      <c r="AD1250" s="178">
        <f t="shared" si="469"/>
        <v>26.165287901132054</v>
      </c>
      <c r="AE1250" s="178">
        <f t="shared" si="469"/>
        <v>13.139173029841539</v>
      </c>
      <c r="AF1250" s="178">
        <f t="shared" si="469"/>
        <v>-2.5579538487363605E-16</v>
      </c>
      <c r="AG1250" s="178">
        <f t="shared" si="469"/>
        <v>-2.5579538487363605E-16</v>
      </c>
      <c r="AH1250" s="178">
        <f t="shared" si="469"/>
        <v>-2.5579538487363605E-16</v>
      </c>
      <c r="AI1250" s="178">
        <f t="shared" si="469"/>
        <v>-2.5579538487363605E-16</v>
      </c>
    </row>
    <row r="1251" spans="1:35" s="162" customFormat="1" x14ac:dyDescent="0.35">
      <c r="A1251" s="35"/>
      <c r="B1251" s="35"/>
      <c r="C1251" s="160"/>
      <c r="D1251" s="161"/>
      <c r="E1251" s="162" t="s">
        <v>1414</v>
      </c>
      <c r="F1251" s="162" t="s">
        <v>88</v>
      </c>
      <c r="G1251" s="433">
        <f>SUM(K1250:AI1250)</f>
        <v>357.42930515873229</v>
      </c>
      <c r="H1251" s="163"/>
      <c r="I1251" s="433"/>
      <c r="J1251" s="433"/>
      <c r="K1251" s="433"/>
      <c r="L1251" s="433"/>
      <c r="M1251" s="433"/>
      <c r="N1251" s="433"/>
      <c r="O1251" s="433"/>
      <c r="P1251" s="433"/>
      <c r="Q1251" s="433"/>
      <c r="R1251" s="433"/>
      <c r="S1251" s="433"/>
      <c r="T1251" s="433"/>
      <c r="U1251" s="433"/>
      <c r="V1251" s="433"/>
      <c r="W1251" s="433"/>
      <c r="X1251" s="433"/>
      <c r="Y1251" s="433"/>
      <c r="Z1251" s="433"/>
      <c r="AA1251" s="433"/>
      <c r="AB1251" s="433"/>
      <c r="AC1251" s="433"/>
      <c r="AD1251" s="433"/>
      <c r="AE1251" s="433"/>
      <c r="AF1251" s="433"/>
      <c r="AG1251" s="433"/>
      <c r="AH1251" s="433"/>
      <c r="AI1251" s="433"/>
    </row>
    <row r="1252" spans="1:35" s="84" customFormat="1" x14ac:dyDescent="0.35">
      <c r="A1252" s="4"/>
      <c r="B1252" s="4"/>
      <c r="C1252" s="80"/>
      <c r="D1252" s="81"/>
      <c r="G1252" s="147"/>
      <c r="H1252" s="147"/>
      <c r="I1252" s="178"/>
      <c r="J1252" s="178"/>
      <c r="K1252" s="178"/>
      <c r="L1252" s="178"/>
      <c r="M1252" s="178"/>
      <c r="N1252" s="178"/>
      <c r="O1252" s="178"/>
      <c r="P1252" s="178"/>
      <c r="Q1252" s="178"/>
      <c r="R1252" s="178"/>
      <c r="S1252" s="178"/>
      <c r="T1252" s="178"/>
      <c r="U1252" s="178"/>
      <c r="V1252" s="178"/>
      <c r="W1252" s="178"/>
      <c r="X1252" s="178"/>
      <c r="Y1252" s="178"/>
      <c r="Z1252" s="178"/>
      <c r="AA1252" s="178"/>
      <c r="AB1252" s="178"/>
      <c r="AC1252" s="178"/>
      <c r="AD1252" s="178"/>
      <c r="AE1252" s="178"/>
      <c r="AF1252" s="178"/>
      <c r="AG1252" s="178"/>
      <c r="AH1252" s="178"/>
      <c r="AI1252" s="178"/>
    </row>
    <row r="1253" spans="1:35" s="84" customFormat="1" x14ac:dyDescent="0.35">
      <c r="A1253" s="4"/>
      <c r="B1253" s="4"/>
      <c r="C1253" s="80"/>
      <c r="D1253" s="81" t="s">
        <v>513</v>
      </c>
      <c r="G1253" s="147"/>
      <c r="H1253" s="147"/>
      <c r="I1253" s="178"/>
      <c r="J1253" s="178"/>
      <c r="K1253" s="178"/>
      <c r="L1253" s="178"/>
      <c r="M1253" s="178"/>
      <c r="N1253" s="178"/>
      <c r="O1253" s="178"/>
      <c r="P1253" s="178"/>
      <c r="Q1253" s="178"/>
      <c r="R1253" s="178"/>
      <c r="S1253" s="178"/>
      <c r="T1253" s="178"/>
      <c r="U1253" s="178"/>
      <c r="V1253" s="178"/>
      <c r="W1253" s="178"/>
      <c r="X1253" s="178"/>
      <c r="Y1253" s="178"/>
      <c r="Z1253" s="178"/>
      <c r="AA1253" s="178"/>
      <c r="AB1253" s="178"/>
      <c r="AC1253" s="178"/>
      <c r="AD1253" s="178"/>
      <c r="AE1253" s="178"/>
      <c r="AF1253" s="178"/>
      <c r="AG1253" s="178"/>
      <c r="AH1253" s="178"/>
      <c r="AI1253" s="178"/>
    </row>
    <row r="1254" spans="1:35" s="84" customFormat="1" x14ac:dyDescent="0.35">
      <c r="A1254" s="4"/>
      <c r="B1254" s="4"/>
      <c r="C1254" s="80"/>
      <c r="D1254" s="81"/>
      <c r="E1254" s="84" t="str">
        <f>E$1247</f>
        <v>Project net cash flow (incentive)</v>
      </c>
      <c r="F1254" s="84" t="str">
        <f>F$1247</f>
        <v>M$</v>
      </c>
      <c r="G1254" s="147"/>
      <c r="H1254" s="147"/>
      <c r="I1254" s="178">
        <f>I$1247</f>
        <v>357.42930515873229</v>
      </c>
      <c r="J1254" s="178"/>
      <c r="K1254" s="178">
        <f t="shared" ref="K1254:AI1254" si="470">K$1247</f>
        <v>-91.848250000000007</v>
      </c>
      <c r="L1254" s="178">
        <f t="shared" si="470"/>
        <v>-86.848250000000007</v>
      </c>
      <c r="M1254" s="178">
        <f t="shared" si="470"/>
        <v>13.519554536422207</v>
      </c>
      <c r="N1254" s="178">
        <f t="shared" si="470"/>
        <v>36.743484600057521</v>
      </c>
      <c r="O1254" s="178">
        <f t="shared" si="470"/>
        <v>36.896806028628951</v>
      </c>
      <c r="P1254" s="178">
        <f t="shared" si="470"/>
        <v>37.050127457200375</v>
      </c>
      <c r="Q1254" s="178">
        <f t="shared" si="470"/>
        <v>34.277690404500234</v>
      </c>
      <c r="R1254" s="178">
        <f t="shared" si="470"/>
        <v>33.382988319610526</v>
      </c>
      <c r="S1254" s="178">
        <f t="shared" si="470"/>
        <v>33.124309905893455</v>
      </c>
      <c r="T1254" s="178">
        <f t="shared" si="470"/>
        <v>32.867697315414546</v>
      </c>
      <c r="U1254" s="178">
        <f t="shared" si="470"/>
        <v>31.45847246659369</v>
      </c>
      <c r="V1254" s="178">
        <f t="shared" si="470"/>
        <v>29.846686107183537</v>
      </c>
      <c r="W1254" s="178">
        <f t="shared" si="470"/>
        <v>25.379075298036227</v>
      </c>
      <c r="X1254" s="178">
        <f t="shared" si="470"/>
        <v>25.379075298036227</v>
      </c>
      <c r="Y1254" s="178">
        <f t="shared" si="470"/>
        <v>25.379075298036231</v>
      </c>
      <c r="Z1254" s="178">
        <f t="shared" si="470"/>
        <v>25.379075298036234</v>
      </c>
      <c r="AA1254" s="178">
        <f t="shared" si="470"/>
        <v>25.379075298036234</v>
      </c>
      <c r="AB1254" s="178">
        <f t="shared" si="470"/>
        <v>25.379075298036234</v>
      </c>
      <c r="AC1254" s="178">
        <f t="shared" si="470"/>
        <v>25.379075298036227</v>
      </c>
      <c r="AD1254" s="178">
        <f t="shared" si="470"/>
        <v>26.165287901132054</v>
      </c>
      <c r="AE1254" s="178">
        <f t="shared" si="470"/>
        <v>13.139173029841539</v>
      </c>
      <c r="AF1254" s="178">
        <f t="shared" si="470"/>
        <v>-2.5579538487363605E-16</v>
      </c>
      <c r="AG1254" s="178">
        <f t="shared" si="470"/>
        <v>-2.5579538487363605E-16</v>
      </c>
      <c r="AH1254" s="178">
        <f t="shared" si="470"/>
        <v>-2.5579538487363605E-16</v>
      </c>
      <c r="AI1254" s="178">
        <f t="shared" si="470"/>
        <v>-2.5579538487363605E-16</v>
      </c>
    </row>
    <row r="1255" spans="1:35" s="162" customFormat="1" x14ac:dyDescent="0.35">
      <c r="A1255" s="35"/>
      <c r="B1255" s="35"/>
      <c r="C1255" s="160"/>
      <c r="D1255" s="161"/>
      <c r="E1255" s="162" t="s">
        <v>313</v>
      </c>
      <c r="F1255" s="162" t="s">
        <v>88</v>
      </c>
      <c r="G1255" s="163"/>
      <c r="H1255" s="163"/>
      <c r="I1255" s="433"/>
      <c r="J1255" s="433"/>
      <c r="K1255" s="433">
        <f>K1254+J1255</f>
        <v>-91.848250000000007</v>
      </c>
      <c r="L1255" s="433">
        <f t="shared" ref="L1255:AI1255" si="471">L1254+K1255</f>
        <v>-178.69650000000001</v>
      </c>
      <c r="M1255" s="433">
        <f t="shared" si="471"/>
        <v>-165.17694546357779</v>
      </c>
      <c r="N1255" s="433">
        <f t="shared" si="471"/>
        <v>-128.43346086352028</v>
      </c>
      <c r="O1255" s="433">
        <f t="shared" si="471"/>
        <v>-91.536654834891323</v>
      </c>
      <c r="P1255" s="433">
        <f t="shared" si="471"/>
        <v>-54.486527377690948</v>
      </c>
      <c r="Q1255" s="433">
        <f t="shared" si="471"/>
        <v>-20.208836973190714</v>
      </c>
      <c r="R1255" s="433">
        <f t="shared" si="471"/>
        <v>13.174151346419812</v>
      </c>
      <c r="S1255" s="433">
        <f t="shared" si="471"/>
        <v>46.298461252313267</v>
      </c>
      <c r="T1255" s="433">
        <f t="shared" si="471"/>
        <v>79.16615856772782</v>
      </c>
      <c r="U1255" s="433">
        <f t="shared" si="471"/>
        <v>110.62463103432151</v>
      </c>
      <c r="V1255" s="433">
        <f t="shared" si="471"/>
        <v>140.47131714150504</v>
      </c>
      <c r="W1255" s="433">
        <f t="shared" si="471"/>
        <v>165.85039243954128</v>
      </c>
      <c r="X1255" s="433">
        <f t="shared" si="471"/>
        <v>191.22946773757752</v>
      </c>
      <c r="Y1255" s="433">
        <f t="shared" si="471"/>
        <v>216.60854303561376</v>
      </c>
      <c r="Z1255" s="433">
        <f t="shared" si="471"/>
        <v>241.98761833365</v>
      </c>
      <c r="AA1255" s="433">
        <f t="shared" si="471"/>
        <v>267.36669363168625</v>
      </c>
      <c r="AB1255" s="433">
        <f t="shared" si="471"/>
        <v>292.74576892972249</v>
      </c>
      <c r="AC1255" s="433">
        <f t="shared" si="471"/>
        <v>318.12484422775873</v>
      </c>
      <c r="AD1255" s="433">
        <f t="shared" si="471"/>
        <v>344.29013212889078</v>
      </c>
      <c r="AE1255" s="433">
        <f t="shared" si="471"/>
        <v>357.42930515873229</v>
      </c>
      <c r="AF1255" s="433">
        <f t="shared" si="471"/>
        <v>357.42930515873229</v>
      </c>
      <c r="AG1255" s="433">
        <f t="shared" si="471"/>
        <v>357.42930515873229</v>
      </c>
      <c r="AH1255" s="433">
        <f t="shared" si="471"/>
        <v>357.42930515873229</v>
      </c>
      <c r="AI1255" s="433">
        <f t="shared" si="471"/>
        <v>357.42930515873229</v>
      </c>
    </row>
    <row r="1256" spans="1:35" s="84" customFormat="1" x14ac:dyDescent="0.35">
      <c r="A1256" s="4"/>
      <c r="B1256" s="4"/>
      <c r="C1256" s="80"/>
      <c r="D1256" s="81"/>
      <c r="G1256" s="147"/>
      <c r="H1256" s="147"/>
      <c r="I1256" s="178"/>
      <c r="J1256" s="178"/>
      <c r="K1256" s="178"/>
      <c r="L1256" s="178"/>
      <c r="M1256" s="178"/>
      <c r="N1256" s="178"/>
      <c r="O1256" s="178"/>
      <c r="P1256" s="178"/>
      <c r="Q1256" s="178"/>
      <c r="R1256" s="178"/>
      <c r="S1256" s="178"/>
      <c r="T1256" s="178"/>
      <c r="U1256" s="178"/>
      <c r="V1256" s="178"/>
      <c r="W1256" s="178"/>
      <c r="X1256" s="178"/>
      <c r="Y1256" s="178"/>
      <c r="Z1256" s="178"/>
      <c r="AA1256" s="178"/>
      <c r="AB1256" s="178"/>
      <c r="AC1256" s="178"/>
      <c r="AD1256" s="178"/>
      <c r="AE1256" s="178"/>
      <c r="AF1256" s="178"/>
      <c r="AG1256" s="178"/>
      <c r="AH1256" s="178"/>
      <c r="AI1256" s="178"/>
    </row>
    <row r="1257" spans="1:35" s="84" customFormat="1" x14ac:dyDescent="0.35">
      <c r="A1257" s="4"/>
      <c r="B1257" s="4"/>
      <c r="C1257" s="80"/>
      <c r="D1257" s="81" t="s">
        <v>941</v>
      </c>
      <c r="G1257" s="147"/>
      <c r="H1257" s="147"/>
      <c r="I1257" s="178"/>
      <c r="J1257" s="178"/>
      <c r="K1257" s="178"/>
      <c r="L1257" s="178"/>
      <c r="M1257" s="178"/>
      <c r="N1257" s="178"/>
      <c r="O1257" s="178"/>
      <c r="P1257" s="178"/>
      <c r="Q1257" s="178"/>
      <c r="R1257" s="178"/>
      <c r="S1257" s="178"/>
      <c r="T1257" s="178"/>
      <c r="U1257" s="178"/>
      <c r="V1257" s="178"/>
      <c r="W1257" s="178"/>
      <c r="X1257" s="178"/>
      <c r="Y1257" s="178"/>
      <c r="Z1257" s="178"/>
      <c r="AA1257" s="178"/>
      <c r="AB1257" s="178"/>
      <c r="AC1257" s="178"/>
      <c r="AD1257" s="178"/>
      <c r="AE1257" s="178"/>
      <c r="AF1257" s="178"/>
      <c r="AG1257" s="178"/>
      <c r="AH1257" s="178"/>
      <c r="AI1257" s="178"/>
    </row>
    <row r="1258" spans="1:35" s="84" customFormat="1" x14ac:dyDescent="0.35">
      <c r="A1258" s="4"/>
      <c r="B1258" s="4"/>
      <c r="C1258" s="80"/>
      <c r="D1258" s="81"/>
      <c r="E1258" s="84" t="str">
        <f>E$1255</f>
        <v>Cumulative project net cash flow (incentive)</v>
      </c>
      <c r="F1258" s="84" t="str">
        <f>F$1255</f>
        <v>M$</v>
      </c>
      <c r="G1258" s="147"/>
      <c r="H1258" s="147"/>
      <c r="I1258" s="178"/>
      <c r="J1258" s="178"/>
      <c r="K1258" s="178">
        <f t="shared" ref="K1258:AI1258" si="472">K$1255</f>
        <v>-91.848250000000007</v>
      </c>
      <c r="L1258" s="178">
        <f t="shared" si="472"/>
        <v>-178.69650000000001</v>
      </c>
      <c r="M1258" s="178">
        <f t="shared" si="472"/>
        <v>-165.17694546357779</v>
      </c>
      <c r="N1258" s="178">
        <f t="shared" si="472"/>
        <v>-128.43346086352028</v>
      </c>
      <c r="O1258" s="178">
        <f t="shared" si="472"/>
        <v>-91.536654834891323</v>
      </c>
      <c r="P1258" s="178">
        <f t="shared" si="472"/>
        <v>-54.486527377690948</v>
      </c>
      <c r="Q1258" s="178">
        <f t="shared" si="472"/>
        <v>-20.208836973190714</v>
      </c>
      <c r="R1258" s="178">
        <f t="shared" si="472"/>
        <v>13.174151346419812</v>
      </c>
      <c r="S1258" s="178">
        <f t="shared" si="472"/>
        <v>46.298461252313267</v>
      </c>
      <c r="T1258" s="178">
        <f t="shared" si="472"/>
        <v>79.16615856772782</v>
      </c>
      <c r="U1258" s="178">
        <f t="shared" si="472"/>
        <v>110.62463103432151</v>
      </c>
      <c r="V1258" s="178">
        <f t="shared" si="472"/>
        <v>140.47131714150504</v>
      </c>
      <c r="W1258" s="178">
        <f t="shared" si="472"/>
        <v>165.85039243954128</v>
      </c>
      <c r="X1258" s="178">
        <f t="shared" si="472"/>
        <v>191.22946773757752</v>
      </c>
      <c r="Y1258" s="178">
        <f t="shared" si="472"/>
        <v>216.60854303561376</v>
      </c>
      <c r="Z1258" s="178">
        <f t="shared" si="472"/>
        <v>241.98761833365</v>
      </c>
      <c r="AA1258" s="178">
        <f t="shared" si="472"/>
        <v>267.36669363168625</v>
      </c>
      <c r="AB1258" s="178">
        <f t="shared" si="472"/>
        <v>292.74576892972249</v>
      </c>
      <c r="AC1258" s="178">
        <f t="shared" si="472"/>
        <v>318.12484422775873</v>
      </c>
      <c r="AD1258" s="178">
        <f t="shared" si="472"/>
        <v>344.29013212889078</v>
      </c>
      <c r="AE1258" s="178">
        <f t="shared" si="472"/>
        <v>357.42930515873229</v>
      </c>
      <c r="AF1258" s="178">
        <f t="shared" si="472"/>
        <v>357.42930515873229</v>
      </c>
      <c r="AG1258" s="178">
        <f t="shared" si="472"/>
        <v>357.42930515873229</v>
      </c>
      <c r="AH1258" s="178">
        <f t="shared" si="472"/>
        <v>357.42930515873229</v>
      </c>
      <c r="AI1258" s="178">
        <f t="shared" si="472"/>
        <v>357.42930515873229</v>
      </c>
    </row>
    <row r="1259" spans="1:35" s="84" customFormat="1" x14ac:dyDescent="0.35">
      <c r="A1259" s="4"/>
      <c r="B1259" s="4"/>
      <c r="C1259" s="80"/>
      <c r="D1259" s="81"/>
      <c r="E1259" s="84" t="s">
        <v>943</v>
      </c>
      <c r="F1259" s="84" t="s">
        <v>43</v>
      </c>
      <c r="G1259" s="147"/>
      <c r="H1259" s="147"/>
      <c r="I1259" s="147">
        <f>SUM(K1259:AI1259)</f>
        <v>7</v>
      </c>
      <c r="J1259" s="147"/>
      <c r="K1259" s="147">
        <f>IF(K1258&lt;0,1,0)</f>
        <v>1</v>
      </c>
      <c r="L1259" s="147">
        <f t="shared" ref="L1259:AI1259" si="473">IF(L1258&lt;0,1,0)</f>
        <v>1</v>
      </c>
      <c r="M1259" s="147">
        <f t="shared" si="473"/>
        <v>1</v>
      </c>
      <c r="N1259" s="147">
        <f t="shared" si="473"/>
        <v>1</v>
      </c>
      <c r="O1259" s="147">
        <f t="shared" si="473"/>
        <v>1</v>
      </c>
      <c r="P1259" s="147">
        <f t="shared" si="473"/>
        <v>1</v>
      </c>
      <c r="Q1259" s="147">
        <f t="shared" si="473"/>
        <v>1</v>
      </c>
      <c r="R1259" s="147">
        <f t="shared" si="473"/>
        <v>0</v>
      </c>
      <c r="S1259" s="147">
        <f t="shared" si="473"/>
        <v>0</v>
      </c>
      <c r="T1259" s="147">
        <f t="shared" si="473"/>
        <v>0</v>
      </c>
      <c r="U1259" s="147">
        <f t="shared" si="473"/>
        <v>0</v>
      </c>
      <c r="V1259" s="147">
        <f t="shared" si="473"/>
        <v>0</v>
      </c>
      <c r="W1259" s="147">
        <f t="shared" si="473"/>
        <v>0</v>
      </c>
      <c r="X1259" s="147">
        <f t="shared" si="473"/>
        <v>0</v>
      </c>
      <c r="Y1259" s="147">
        <f t="shared" si="473"/>
        <v>0</v>
      </c>
      <c r="Z1259" s="147">
        <f t="shared" si="473"/>
        <v>0</v>
      </c>
      <c r="AA1259" s="147">
        <f t="shared" si="473"/>
        <v>0</v>
      </c>
      <c r="AB1259" s="147">
        <f t="shared" si="473"/>
        <v>0</v>
      </c>
      <c r="AC1259" s="147">
        <f t="shared" si="473"/>
        <v>0</v>
      </c>
      <c r="AD1259" s="147">
        <f t="shared" si="473"/>
        <v>0</v>
      </c>
      <c r="AE1259" s="147">
        <f t="shared" si="473"/>
        <v>0</v>
      </c>
      <c r="AF1259" s="147">
        <f t="shared" si="473"/>
        <v>0</v>
      </c>
      <c r="AG1259" s="147">
        <f t="shared" si="473"/>
        <v>0</v>
      </c>
      <c r="AH1259" s="147">
        <f t="shared" si="473"/>
        <v>0</v>
      </c>
      <c r="AI1259" s="147">
        <f t="shared" si="473"/>
        <v>0</v>
      </c>
    </row>
    <row r="1260" spans="1:35" s="84" customFormat="1" x14ac:dyDescent="0.35">
      <c r="A1260" s="4"/>
      <c r="B1260" s="4"/>
      <c r="C1260" s="80"/>
      <c r="D1260" s="81"/>
      <c r="G1260" s="147"/>
      <c r="H1260" s="147"/>
      <c r="I1260" s="178"/>
      <c r="J1260" s="178"/>
      <c r="K1260" s="178"/>
      <c r="L1260" s="178"/>
      <c r="M1260" s="178"/>
      <c r="N1260" s="178"/>
      <c r="O1260" s="178"/>
      <c r="P1260" s="178"/>
      <c r="Q1260" s="178"/>
      <c r="R1260" s="178"/>
      <c r="S1260" s="178"/>
      <c r="T1260" s="178"/>
      <c r="U1260" s="178"/>
      <c r="V1260" s="178"/>
      <c r="W1260" s="178"/>
      <c r="X1260" s="178"/>
      <c r="Y1260" s="178"/>
      <c r="Z1260" s="178"/>
      <c r="AA1260" s="178"/>
      <c r="AB1260" s="178"/>
      <c r="AC1260" s="178"/>
      <c r="AD1260" s="178"/>
      <c r="AE1260" s="178"/>
      <c r="AF1260" s="178"/>
      <c r="AG1260" s="178"/>
      <c r="AH1260" s="178"/>
      <c r="AI1260" s="178"/>
    </row>
    <row r="1261" spans="1:35" s="84" customFormat="1" x14ac:dyDescent="0.35">
      <c r="A1261" s="4"/>
      <c r="B1261" s="4"/>
      <c r="C1261" s="80"/>
      <c r="D1261" s="81" t="s">
        <v>942</v>
      </c>
      <c r="G1261" s="147"/>
      <c r="H1261" s="147"/>
      <c r="I1261" s="178"/>
      <c r="J1261" s="178"/>
      <c r="K1261" s="178"/>
      <c r="L1261" s="178"/>
      <c r="M1261" s="178"/>
      <c r="N1261" s="178"/>
      <c r="O1261" s="178"/>
      <c r="P1261" s="178"/>
      <c r="Q1261" s="178"/>
      <c r="R1261" s="178"/>
      <c r="S1261" s="178"/>
      <c r="T1261" s="178"/>
      <c r="U1261" s="178"/>
      <c r="V1261" s="178"/>
      <c r="W1261" s="178"/>
      <c r="X1261" s="178"/>
      <c r="Y1261" s="178"/>
      <c r="Z1261" s="178"/>
      <c r="AA1261" s="178"/>
      <c r="AB1261" s="178"/>
      <c r="AC1261" s="178"/>
      <c r="AD1261" s="178"/>
      <c r="AE1261" s="178"/>
      <c r="AF1261" s="178"/>
      <c r="AG1261" s="178"/>
      <c r="AH1261" s="178"/>
      <c r="AI1261" s="178"/>
    </row>
    <row r="1262" spans="1:35" s="84" customFormat="1" x14ac:dyDescent="0.35">
      <c r="A1262" s="4"/>
      <c r="B1262" s="4"/>
      <c r="C1262" s="80"/>
      <c r="D1262" s="81"/>
      <c r="E1262" s="84" t="str">
        <f>E$1259</f>
        <v>Real terms project payback period flag (incentive)</v>
      </c>
      <c r="F1262" s="84" t="str">
        <f>F$1259</f>
        <v>flag</v>
      </c>
      <c r="G1262" s="147"/>
      <c r="H1262" s="147"/>
      <c r="I1262" s="84">
        <f>I$1259</f>
        <v>7</v>
      </c>
      <c r="J1262" s="178"/>
      <c r="K1262" s="84">
        <f t="shared" ref="K1262:AI1262" si="474">K$1259</f>
        <v>1</v>
      </c>
      <c r="L1262" s="84">
        <f t="shared" si="474"/>
        <v>1</v>
      </c>
      <c r="M1262" s="84">
        <f t="shared" si="474"/>
        <v>1</v>
      </c>
      <c r="N1262" s="84">
        <f t="shared" si="474"/>
        <v>1</v>
      </c>
      <c r="O1262" s="84">
        <f t="shared" si="474"/>
        <v>1</v>
      </c>
      <c r="P1262" s="84">
        <f t="shared" si="474"/>
        <v>1</v>
      </c>
      <c r="Q1262" s="84">
        <f t="shared" si="474"/>
        <v>1</v>
      </c>
      <c r="R1262" s="84">
        <f t="shared" si="474"/>
        <v>0</v>
      </c>
      <c r="S1262" s="84">
        <f t="shared" si="474"/>
        <v>0</v>
      </c>
      <c r="T1262" s="84">
        <f t="shared" si="474"/>
        <v>0</v>
      </c>
      <c r="U1262" s="84">
        <f t="shared" si="474"/>
        <v>0</v>
      </c>
      <c r="V1262" s="84">
        <f t="shared" si="474"/>
        <v>0</v>
      </c>
      <c r="W1262" s="84">
        <f t="shared" si="474"/>
        <v>0</v>
      </c>
      <c r="X1262" s="84">
        <f t="shared" si="474"/>
        <v>0</v>
      </c>
      <c r="Y1262" s="84">
        <f t="shared" si="474"/>
        <v>0</v>
      </c>
      <c r="Z1262" s="84">
        <f t="shared" si="474"/>
        <v>0</v>
      </c>
      <c r="AA1262" s="84">
        <f t="shared" si="474"/>
        <v>0</v>
      </c>
      <c r="AB1262" s="84">
        <f t="shared" si="474"/>
        <v>0</v>
      </c>
      <c r="AC1262" s="84">
        <f t="shared" si="474"/>
        <v>0</v>
      </c>
      <c r="AD1262" s="84">
        <f t="shared" si="474"/>
        <v>0</v>
      </c>
      <c r="AE1262" s="84">
        <f t="shared" si="474"/>
        <v>0</v>
      </c>
      <c r="AF1262" s="84">
        <f t="shared" si="474"/>
        <v>0</v>
      </c>
      <c r="AG1262" s="84">
        <f t="shared" si="474"/>
        <v>0</v>
      </c>
      <c r="AH1262" s="84">
        <f t="shared" si="474"/>
        <v>0</v>
      </c>
      <c r="AI1262" s="84">
        <f t="shared" si="474"/>
        <v>0</v>
      </c>
    </row>
    <row r="1263" spans="1:35" s="162" customFormat="1" x14ac:dyDescent="0.35">
      <c r="A1263" s="35"/>
      <c r="B1263" s="35"/>
      <c r="C1263" s="160"/>
      <c r="D1263" s="161"/>
      <c r="E1263" s="162" t="s">
        <v>944</v>
      </c>
      <c r="F1263" s="162" t="s">
        <v>32</v>
      </c>
      <c r="G1263" s="163">
        <f>SUM(K1262:AI1262)</f>
        <v>7</v>
      </c>
      <c r="H1263" s="163"/>
      <c r="I1263" s="433"/>
      <c r="J1263" s="433"/>
      <c r="K1263" s="433"/>
      <c r="L1263" s="433"/>
      <c r="M1263" s="433"/>
      <c r="N1263" s="433"/>
      <c r="O1263" s="433"/>
      <c r="P1263" s="433"/>
      <c r="Q1263" s="433"/>
      <c r="R1263" s="433"/>
      <c r="S1263" s="433"/>
      <c r="T1263" s="433"/>
      <c r="U1263" s="433"/>
      <c r="V1263" s="433"/>
      <c r="W1263" s="433"/>
      <c r="X1263" s="433"/>
      <c r="Y1263" s="433"/>
      <c r="Z1263" s="433"/>
      <c r="AA1263" s="433"/>
      <c r="AB1263" s="433"/>
      <c r="AC1263" s="433"/>
      <c r="AD1263" s="433"/>
      <c r="AE1263" s="433"/>
      <c r="AF1263" s="433"/>
      <c r="AG1263" s="433"/>
      <c r="AH1263" s="433"/>
      <c r="AI1263" s="433"/>
    </row>
    <row r="1264" spans="1:35" s="84" customFormat="1" x14ac:dyDescent="0.35">
      <c r="A1264" s="4"/>
      <c r="B1264" s="4"/>
      <c r="C1264" s="80"/>
      <c r="D1264" s="81"/>
      <c r="G1264" s="147"/>
      <c r="H1264" s="147"/>
      <c r="I1264" s="178"/>
      <c r="J1264" s="178"/>
      <c r="K1264" s="178"/>
      <c r="L1264" s="178"/>
      <c r="M1264" s="178"/>
      <c r="N1264" s="178"/>
      <c r="O1264" s="178"/>
      <c r="P1264" s="178"/>
      <c r="Q1264" s="178"/>
      <c r="R1264" s="178"/>
      <c r="S1264" s="178"/>
      <c r="T1264" s="178"/>
      <c r="U1264" s="178"/>
      <c r="V1264" s="178"/>
      <c r="W1264" s="178"/>
      <c r="X1264" s="178"/>
      <c r="Y1264" s="178"/>
      <c r="Z1264" s="178"/>
      <c r="AA1264" s="178"/>
      <c r="AB1264" s="178"/>
      <c r="AC1264" s="178"/>
      <c r="AD1264" s="178"/>
      <c r="AE1264" s="178"/>
      <c r="AF1264" s="178"/>
      <c r="AG1264" s="178"/>
      <c r="AH1264" s="178"/>
      <c r="AI1264" s="178"/>
    </row>
    <row r="1265" spans="1:35" s="84" customFormat="1" x14ac:dyDescent="0.35">
      <c r="A1265" s="4"/>
      <c r="B1265" s="4"/>
      <c r="C1265" s="80"/>
      <c r="D1265" s="81" t="s">
        <v>174</v>
      </c>
      <c r="G1265" s="147"/>
      <c r="H1265" s="147"/>
      <c r="I1265" s="178"/>
      <c r="J1265" s="178"/>
      <c r="K1265" s="178"/>
      <c r="L1265" s="178"/>
      <c r="M1265" s="178"/>
      <c r="N1265" s="178"/>
      <c r="O1265" s="178"/>
      <c r="P1265" s="178"/>
      <c r="Q1265" s="178"/>
      <c r="R1265" s="178"/>
      <c r="S1265" s="178"/>
      <c r="T1265" s="178"/>
      <c r="U1265" s="178"/>
      <c r="V1265" s="178"/>
      <c r="W1265" s="178"/>
      <c r="X1265" s="178"/>
      <c r="Y1265" s="178"/>
      <c r="Z1265" s="178"/>
      <c r="AA1265" s="178"/>
      <c r="AB1265" s="178"/>
      <c r="AC1265" s="178"/>
      <c r="AD1265" s="178"/>
      <c r="AE1265" s="178"/>
      <c r="AF1265" s="178"/>
      <c r="AG1265" s="178"/>
      <c r="AH1265" s="178"/>
      <c r="AI1265" s="178"/>
    </row>
    <row r="1266" spans="1:35" s="84" customFormat="1" x14ac:dyDescent="0.35">
      <c r="A1266" s="4"/>
      <c r="B1266" s="4"/>
      <c r="C1266" s="80"/>
      <c r="D1266" s="81"/>
      <c r="E1266" s="84" t="str">
        <f>E$1247</f>
        <v>Project net cash flow (incentive)</v>
      </c>
      <c r="F1266" s="84" t="str">
        <f>F$1247</f>
        <v>M$</v>
      </c>
      <c r="G1266" s="147"/>
      <c r="H1266" s="147"/>
      <c r="I1266" s="178">
        <f>I$1247</f>
        <v>357.42930515873229</v>
      </c>
      <c r="J1266" s="178"/>
      <c r="K1266" s="178">
        <f t="shared" ref="K1266:AI1266" si="475">K$1247</f>
        <v>-91.848250000000007</v>
      </c>
      <c r="L1266" s="178">
        <f t="shared" si="475"/>
        <v>-86.848250000000007</v>
      </c>
      <c r="M1266" s="178">
        <f t="shared" si="475"/>
        <v>13.519554536422207</v>
      </c>
      <c r="N1266" s="178">
        <f t="shared" si="475"/>
        <v>36.743484600057521</v>
      </c>
      <c r="O1266" s="178">
        <f t="shared" si="475"/>
        <v>36.896806028628951</v>
      </c>
      <c r="P1266" s="178">
        <f t="shared" si="475"/>
        <v>37.050127457200375</v>
      </c>
      <c r="Q1266" s="178">
        <f t="shared" si="475"/>
        <v>34.277690404500234</v>
      </c>
      <c r="R1266" s="178">
        <f t="shared" si="475"/>
        <v>33.382988319610526</v>
      </c>
      <c r="S1266" s="178">
        <f t="shared" si="475"/>
        <v>33.124309905893455</v>
      </c>
      <c r="T1266" s="178">
        <f t="shared" si="475"/>
        <v>32.867697315414546</v>
      </c>
      <c r="U1266" s="178">
        <f t="shared" si="475"/>
        <v>31.45847246659369</v>
      </c>
      <c r="V1266" s="178">
        <f t="shared" si="475"/>
        <v>29.846686107183537</v>
      </c>
      <c r="W1266" s="178">
        <f t="shared" si="475"/>
        <v>25.379075298036227</v>
      </c>
      <c r="X1266" s="178">
        <f t="shared" si="475"/>
        <v>25.379075298036227</v>
      </c>
      <c r="Y1266" s="178">
        <f t="shared" si="475"/>
        <v>25.379075298036231</v>
      </c>
      <c r="Z1266" s="178">
        <f t="shared" si="475"/>
        <v>25.379075298036234</v>
      </c>
      <c r="AA1266" s="178">
        <f t="shared" si="475"/>
        <v>25.379075298036234</v>
      </c>
      <c r="AB1266" s="178">
        <f t="shared" si="475"/>
        <v>25.379075298036234</v>
      </c>
      <c r="AC1266" s="178">
        <f t="shared" si="475"/>
        <v>25.379075298036227</v>
      </c>
      <c r="AD1266" s="178">
        <f t="shared" si="475"/>
        <v>26.165287901132054</v>
      </c>
      <c r="AE1266" s="178">
        <f t="shared" si="475"/>
        <v>13.139173029841539</v>
      </c>
      <c r="AF1266" s="178">
        <f t="shared" si="475"/>
        <v>-2.5579538487363605E-16</v>
      </c>
      <c r="AG1266" s="178">
        <f t="shared" si="475"/>
        <v>-2.5579538487363605E-16</v>
      </c>
      <c r="AH1266" s="178">
        <f t="shared" si="475"/>
        <v>-2.5579538487363605E-16</v>
      </c>
      <c r="AI1266" s="178">
        <f t="shared" si="475"/>
        <v>-2.5579538487363605E-16</v>
      </c>
    </row>
    <row r="1267" spans="1:35" s="162" customFormat="1" x14ac:dyDescent="0.35">
      <c r="A1267" s="35"/>
      <c r="B1267" s="35"/>
      <c r="C1267" s="160"/>
      <c r="D1267" s="161"/>
      <c r="E1267" s="162" t="s">
        <v>569</v>
      </c>
      <c r="F1267" s="162" t="s">
        <v>10</v>
      </c>
      <c r="G1267" s="432">
        <f>IRR(K1266:AI1266)</f>
        <v>0.14333429868076619</v>
      </c>
      <c r="H1267" s="163"/>
      <c r="I1267" s="433"/>
      <c r="J1267" s="433"/>
      <c r="K1267" s="433"/>
      <c r="L1267" s="433"/>
      <c r="M1267" s="433"/>
      <c r="N1267" s="433"/>
      <c r="O1267" s="433"/>
      <c r="P1267" s="433"/>
      <c r="Q1267" s="433"/>
      <c r="R1267" s="433"/>
      <c r="S1267" s="433"/>
      <c r="T1267" s="433"/>
      <c r="U1267" s="433"/>
      <c r="V1267" s="433"/>
      <c r="W1267" s="433"/>
      <c r="X1267" s="433"/>
      <c r="Y1267" s="433"/>
      <c r="Z1267" s="433"/>
      <c r="AA1267" s="433"/>
      <c r="AB1267" s="433"/>
      <c r="AC1267" s="433"/>
      <c r="AD1267" s="433"/>
      <c r="AE1267" s="433"/>
      <c r="AF1267" s="433"/>
      <c r="AG1267" s="433"/>
      <c r="AH1267" s="433"/>
      <c r="AI1267" s="433"/>
    </row>
    <row r="1268" spans="1:35" s="84" customFormat="1" x14ac:dyDescent="0.35">
      <c r="A1268" s="4"/>
      <c r="B1268" s="4"/>
      <c r="C1268" s="80"/>
      <c r="D1268" s="81"/>
      <c r="G1268" s="147"/>
      <c r="H1268" s="147"/>
      <c r="I1268" s="178"/>
      <c r="J1268" s="178"/>
      <c r="K1268" s="178"/>
      <c r="L1268" s="178"/>
      <c r="M1268" s="178"/>
      <c r="N1268" s="178"/>
      <c r="O1268" s="178"/>
      <c r="P1268" s="178"/>
      <c r="Q1268" s="178"/>
      <c r="R1268" s="178"/>
      <c r="S1268" s="178"/>
      <c r="T1268" s="178"/>
      <c r="U1268" s="178"/>
      <c r="V1268" s="178"/>
      <c r="W1268" s="178"/>
      <c r="X1268" s="178"/>
      <c r="Y1268" s="178"/>
      <c r="Z1268" s="178"/>
      <c r="AA1268" s="178"/>
      <c r="AB1268" s="178"/>
      <c r="AC1268" s="178"/>
      <c r="AD1268" s="178"/>
      <c r="AE1268" s="178"/>
      <c r="AF1268" s="178"/>
      <c r="AG1268" s="178"/>
      <c r="AH1268" s="178"/>
      <c r="AI1268" s="178"/>
    </row>
    <row r="1269" spans="1:35" s="84" customFormat="1" x14ac:dyDescent="0.35">
      <c r="A1269" s="4"/>
      <c r="B1269" s="4"/>
      <c r="C1269" s="80"/>
      <c r="D1269" s="81" t="s">
        <v>487</v>
      </c>
      <c r="G1269" s="147"/>
      <c r="H1269" s="147"/>
      <c r="I1269" s="178"/>
      <c r="J1269" s="178"/>
      <c r="K1269" s="178"/>
      <c r="L1269" s="178"/>
      <c r="M1269" s="178"/>
      <c r="N1269" s="178"/>
      <c r="O1269" s="178"/>
      <c r="P1269" s="178"/>
      <c r="Q1269" s="178"/>
      <c r="R1269" s="178"/>
      <c r="S1269" s="178"/>
      <c r="T1269" s="178"/>
      <c r="U1269" s="178"/>
      <c r="V1269" s="178"/>
      <c r="W1269" s="178"/>
      <c r="X1269" s="178"/>
      <c r="Y1269" s="178"/>
      <c r="Z1269" s="178"/>
      <c r="AA1269" s="178"/>
      <c r="AB1269" s="178"/>
      <c r="AC1269" s="178"/>
      <c r="AD1269" s="178"/>
      <c r="AE1269" s="178"/>
      <c r="AF1269" s="178"/>
      <c r="AG1269" s="178"/>
      <c r="AH1269" s="178"/>
      <c r="AI1269" s="178"/>
    </row>
    <row r="1270" spans="1:35" s="154" customFormat="1" x14ac:dyDescent="0.35">
      <c r="A1270" s="15"/>
      <c r="B1270" s="15"/>
      <c r="C1270" s="152"/>
      <c r="D1270" s="153"/>
      <c r="E1270" s="224" t="str">
        <f>'T&amp;E'!E$40</f>
        <v>Investor discount factor</v>
      </c>
      <c r="F1270" s="224" t="str">
        <f>'T&amp;E'!F$40</f>
        <v>index</v>
      </c>
      <c r="G1270" s="155"/>
      <c r="H1270" s="155"/>
      <c r="I1270" s="180"/>
      <c r="J1270" s="180"/>
      <c r="K1270" s="203">
        <f>'T&amp;E'!K$40</f>
        <v>1</v>
      </c>
      <c r="L1270" s="203">
        <f>'T&amp;E'!L$40</f>
        <v>0.90909090909090906</v>
      </c>
      <c r="M1270" s="203">
        <f>'T&amp;E'!M$40</f>
        <v>0.82644628099173545</v>
      </c>
      <c r="N1270" s="203">
        <f>'T&amp;E'!N$40</f>
        <v>0.75131480090157754</v>
      </c>
      <c r="O1270" s="203">
        <f>'T&amp;E'!O$40</f>
        <v>0.68301345536507052</v>
      </c>
      <c r="P1270" s="203">
        <f>'T&amp;E'!P$40</f>
        <v>0.62092132305915493</v>
      </c>
      <c r="Q1270" s="203">
        <f>'T&amp;E'!Q$40</f>
        <v>0.56447393005377722</v>
      </c>
      <c r="R1270" s="203">
        <f>'T&amp;E'!R$40</f>
        <v>0.51315811823070645</v>
      </c>
      <c r="S1270" s="203">
        <f>'T&amp;E'!S$40</f>
        <v>0.46650738020973315</v>
      </c>
      <c r="T1270" s="203">
        <f>'T&amp;E'!T$40</f>
        <v>0.42409761837248466</v>
      </c>
      <c r="U1270" s="203">
        <f>'T&amp;E'!U$40</f>
        <v>0.38554328942953148</v>
      </c>
      <c r="V1270" s="203">
        <f>'T&amp;E'!V$40</f>
        <v>0.3504938994813922</v>
      </c>
      <c r="W1270" s="203">
        <f>'T&amp;E'!W$40</f>
        <v>0.31863081771035656</v>
      </c>
      <c r="X1270" s="203">
        <f>'T&amp;E'!X$40</f>
        <v>0.28966437973668779</v>
      </c>
      <c r="Y1270" s="203">
        <f>'T&amp;E'!Y$40</f>
        <v>0.26333125430607973</v>
      </c>
      <c r="Z1270" s="203">
        <f>'T&amp;E'!Z$40</f>
        <v>0.23939204936916339</v>
      </c>
      <c r="AA1270" s="203">
        <f>'T&amp;E'!AA$40</f>
        <v>0.21762913579014853</v>
      </c>
      <c r="AB1270" s="203">
        <f>'T&amp;E'!AB$40</f>
        <v>0.19784466890013502</v>
      </c>
      <c r="AC1270" s="203">
        <f>'T&amp;E'!AC$40</f>
        <v>0.17985878990921364</v>
      </c>
      <c r="AD1270" s="203">
        <f>'T&amp;E'!AD$40</f>
        <v>0.16350799082655781</v>
      </c>
      <c r="AE1270" s="203">
        <f>'T&amp;E'!AE$40</f>
        <v>0.14864362802414349</v>
      </c>
      <c r="AF1270" s="203">
        <f>'T&amp;E'!AF$40</f>
        <v>0.13513057093103953</v>
      </c>
      <c r="AG1270" s="203">
        <f>'T&amp;E'!AG$40</f>
        <v>0.12284597357367227</v>
      </c>
      <c r="AH1270" s="203">
        <f>'T&amp;E'!AH$40</f>
        <v>0.11167815779424752</v>
      </c>
      <c r="AI1270" s="203">
        <f>'T&amp;E'!AI$40</f>
        <v>0.10152559799477048</v>
      </c>
    </row>
    <row r="1271" spans="1:35" s="84" customFormat="1" x14ac:dyDescent="0.35">
      <c r="A1271" s="4"/>
      <c r="B1271" s="4"/>
      <c r="C1271" s="80"/>
      <c r="D1271" s="81"/>
      <c r="E1271" s="84" t="str">
        <f>E$1247</f>
        <v>Project net cash flow (incentive)</v>
      </c>
      <c r="F1271" s="84" t="str">
        <f>F$1247</f>
        <v>M$</v>
      </c>
      <c r="G1271" s="147"/>
      <c r="H1271" s="147"/>
      <c r="I1271" s="178">
        <f>I$1247</f>
        <v>357.42930515873229</v>
      </c>
      <c r="J1271" s="178"/>
      <c r="K1271" s="178">
        <f t="shared" ref="K1271:AI1271" si="476">K$1247</f>
        <v>-91.848250000000007</v>
      </c>
      <c r="L1271" s="178">
        <f t="shared" si="476"/>
        <v>-86.848250000000007</v>
      </c>
      <c r="M1271" s="178">
        <f t="shared" si="476"/>
        <v>13.519554536422207</v>
      </c>
      <c r="N1271" s="178">
        <f t="shared" si="476"/>
        <v>36.743484600057521</v>
      </c>
      <c r="O1271" s="178">
        <f t="shared" si="476"/>
        <v>36.896806028628951</v>
      </c>
      <c r="P1271" s="178">
        <f t="shared" si="476"/>
        <v>37.050127457200375</v>
      </c>
      <c r="Q1271" s="178">
        <f t="shared" si="476"/>
        <v>34.277690404500234</v>
      </c>
      <c r="R1271" s="178">
        <f t="shared" si="476"/>
        <v>33.382988319610526</v>
      </c>
      <c r="S1271" s="178">
        <f t="shared" si="476"/>
        <v>33.124309905893455</v>
      </c>
      <c r="T1271" s="178">
        <f t="shared" si="476"/>
        <v>32.867697315414546</v>
      </c>
      <c r="U1271" s="178">
        <f t="shared" si="476"/>
        <v>31.45847246659369</v>
      </c>
      <c r="V1271" s="178">
        <f t="shared" si="476"/>
        <v>29.846686107183537</v>
      </c>
      <c r="W1271" s="178">
        <f t="shared" si="476"/>
        <v>25.379075298036227</v>
      </c>
      <c r="X1271" s="178">
        <f t="shared" si="476"/>
        <v>25.379075298036227</v>
      </c>
      <c r="Y1271" s="178">
        <f t="shared" si="476"/>
        <v>25.379075298036231</v>
      </c>
      <c r="Z1271" s="178">
        <f t="shared" si="476"/>
        <v>25.379075298036234</v>
      </c>
      <c r="AA1271" s="178">
        <f t="shared" si="476"/>
        <v>25.379075298036234</v>
      </c>
      <c r="AB1271" s="178">
        <f t="shared" si="476"/>
        <v>25.379075298036234</v>
      </c>
      <c r="AC1271" s="178">
        <f t="shared" si="476"/>
        <v>25.379075298036227</v>
      </c>
      <c r="AD1271" s="178">
        <f t="shared" si="476"/>
        <v>26.165287901132054</v>
      </c>
      <c r="AE1271" s="178">
        <f t="shared" si="476"/>
        <v>13.139173029841539</v>
      </c>
      <c r="AF1271" s="178">
        <f t="shared" si="476"/>
        <v>-2.5579538487363605E-16</v>
      </c>
      <c r="AG1271" s="178">
        <f t="shared" si="476"/>
        <v>-2.5579538487363605E-16</v>
      </c>
      <c r="AH1271" s="178">
        <f t="shared" si="476"/>
        <v>-2.5579538487363605E-16</v>
      </c>
      <c r="AI1271" s="178">
        <f t="shared" si="476"/>
        <v>-2.5579538487363605E-16</v>
      </c>
    </row>
    <row r="1272" spans="1:35" s="162" customFormat="1" x14ac:dyDescent="0.35">
      <c r="A1272" s="35"/>
      <c r="B1272" s="35"/>
      <c r="C1272" s="160"/>
      <c r="D1272" s="161"/>
      <c r="E1272" s="162" t="s">
        <v>570</v>
      </c>
      <c r="F1272" s="162" t="s">
        <v>230</v>
      </c>
      <c r="G1272" s="163"/>
      <c r="H1272" s="163"/>
      <c r="I1272" s="433">
        <f>SUM(K1272:AI1272)</f>
        <v>54.182180548673031</v>
      </c>
      <c r="J1272" s="433"/>
      <c r="K1272" s="433">
        <f>K1270*K1271</f>
        <v>-91.848250000000007</v>
      </c>
      <c r="L1272" s="433">
        <f t="shared" ref="L1272:AI1272" si="477">L1270*L1271</f>
        <v>-78.952954545454546</v>
      </c>
      <c r="M1272" s="433">
        <f t="shared" si="477"/>
        <v>11.17318556729108</v>
      </c>
      <c r="N1272" s="433">
        <f t="shared" si="477"/>
        <v>27.605923816722395</v>
      </c>
      <c r="O1272" s="433">
        <f t="shared" si="477"/>
        <v>25.201014977548624</v>
      </c>
      <c r="P1272" s="433">
        <f t="shared" si="477"/>
        <v>23.00521416023518</v>
      </c>
      <c r="Q1272" s="433">
        <f t="shared" si="477"/>
        <v>19.348862615794896</v>
      </c>
      <c r="R1272" s="433">
        <f t="shared" si="477"/>
        <v>17.130751467008992</v>
      </c>
      <c r="S1272" s="433">
        <f t="shared" si="477"/>
        <v>15.452735035453667</v>
      </c>
      <c r="T1272" s="433">
        <f t="shared" si="477"/>
        <v>13.939112152855017</v>
      </c>
      <c r="U1272" s="433">
        <f t="shared" si="477"/>
        <v>12.128602955198879</v>
      </c>
      <c r="V1272" s="433">
        <f t="shared" si="477"/>
        <v>10.461081400303852</v>
      </c>
      <c r="W1272" s="433">
        <f t="shared" si="477"/>
        <v>8.086555514945994</v>
      </c>
      <c r="X1272" s="433">
        <f t="shared" si="477"/>
        <v>7.3514141044963583</v>
      </c>
      <c r="Y1272" s="433">
        <f t="shared" si="477"/>
        <v>6.6831037313603252</v>
      </c>
      <c r="Z1272" s="433">
        <f t="shared" si="477"/>
        <v>6.0755488466912055</v>
      </c>
      <c r="AA1272" s="433">
        <f t="shared" si="477"/>
        <v>5.5232262242647323</v>
      </c>
      <c r="AB1272" s="433">
        <f t="shared" si="477"/>
        <v>5.0211147493315744</v>
      </c>
      <c r="AC1272" s="433">
        <f t="shared" si="477"/>
        <v>4.5646497721196111</v>
      </c>
      <c r="AD1272" s="433">
        <f t="shared" si="477"/>
        <v>4.2782336541125439</v>
      </c>
      <c r="AE1272" s="433">
        <f t="shared" si="477"/>
        <v>1.9530543483926242</v>
      </c>
      <c r="AF1272" s="433">
        <f t="shared" si="477"/>
        <v>-3.456577639949943E-17</v>
      </c>
      <c r="AG1272" s="433">
        <f t="shared" si="477"/>
        <v>-3.1423433090454023E-17</v>
      </c>
      <c r="AH1272" s="433">
        <f t="shared" si="477"/>
        <v>-2.8566757354958203E-17</v>
      </c>
      <c r="AI1272" s="433">
        <f t="shared" si="477"/>
        <v>-2.5969779413598369E-17</v>
      </c>
    </row>
    <row r="1273" spans="1:35" s="84" customFormat="1" x14ac:dyDescent="0.35">
      <c r="A1273" s="4"/>
      <c r="B1273" s="4"/>
      <c r="C1273" s="80"/>
      <c r="D1273" s="81"/>
      <c r="G1273" s="147"/>
      <c r="H1273" s="147"/>
      <c r="I1273" s="178"/>
      <c r="J1273" s="178"/>
      <c r="K1273" s="178"/>
      <c r="L1273" s="178"/>
      <c r="M1273" s="178"/>
      <c r="N1273" s="178"/>
      <c r="O1273" s="178"/>
      <c r="P1273" s="178"/>
      <c r="Q1273" s="178"/>
      <c r="R1273" s="178"/>
      <c r="S1273" s="178"/>
      <c r="T1273" s="178"/>
      <c r="U1273" s="178"/>
      <c r="V1273" s="178"/>
      <c r="W1273" s="178"/>
      <c r="X1273" s="178"/>
      <c r="Y1273" s="178"/>
      <c r="Z1273" s="178"/>
      <c r="AA1273" s="178"/>
      <c r="AB1273" s="178"/>
      <c r="AC1273" s="178"/>
      <c r="AD1273" s="178"/>
      <c r="AE1273" s="178"/>
      <c r="AF1273" s="178"/>
      <c r="AG1273" s="178"/>
      <c r="AH1273" s="178"/>
      <c r="AI1273" s="178"/>
    </row>
    <row r="1274" spans="1:35" s="84" customFormat="1" x14ac:dyDescent="0.35">
      <c r="A1274" s="4"/>
      <c r="B1274" s="4"/>
      <c r="C1274" s="80"/>
      <c r="D1274" s="81" t="s">
        <v>456</v>
      </c>
      <c r="G1274" s="147"/>
      <c r="H1274" s="147"/>
      <c r="I1274" s="178"/>
      <c r="J1274" s="178"/>
      <c r="K1274" s="178"/>
      <c r="L1274" s="178"/>
      <c r="M1274" s="178"/>
      <c r="N1274" s="178"/>
      <c r="O1274" s="178"/>
      <c r="P1274" s="178"/>
      <c r="Q1274" s="178"/>
      <c r="R1274" s="178"/>
      <c r="S1274" s="178"/>
      <c r="T1274" s="178"/>
      <c r="U1274" s="178"/>
      <c r="V1274" s="178"/>
      <c r="W1274" s="178"/>
      <c r="X1274" s="178"/>
      <c r="Y1274" s="178"/>
      <c r="Z1274" s="178"/>
      <c r="AA1274" s="178"/>
      <c r="AB1274" s="178"/>
      <c r="AC1274" s="178"/>
      <c r="AD1274" s="178"/>
      <c r="AE1274" s="178"/>
      <c r="AF1274" s="178"/>
      <c r="AG1274" s="178"/>
      <c r="AH1274" s="178"/>
      <c r="AI1274" s="178"/>
    </row>
    <row r="1275" spans="1:35" s="84" customFormat="1" x14ac:dyDescent="0.35">
      <c r="A1275" s="4"/>
      <c r="B1275" s="4"/>
      <c r="C1275" s="80"/>
      <c r="D1275" s="81"/>
      <c r="E1275" s="84" t="str">
        <f>E$1272</f>
        <v>Discounted (investor rate) project net cash flow (incentive)</v>
      </c>
      <c r="F1275" s="84" t="str">
        <f>F$1272</f>
        <v>M$, discounted</v>
      </c>
      <c r="G1275" s="147"/>
      <c r="H1275" s="147"/>
      <c r="I1275" s="178">
        <f>I$1272</f>
        <v>54.182180548673031</v>
      </c>
      <c r="J1275" s="178"/>
      <c r="K1275" s="178">
        <f t="shared" ref="K1275:AI1275" si="478">K$1272</f>
        <v>-91.848250000000007</v>
      </c>
      <c r="L1275" s="178">
        <f t="shared" si="478"/>
        <v>-78.952954545454546</v>
      </c>
      <c r="M1275" s="178">
        <f t="shared" si="478"/>
        <v>11.17318556729108</v>
      </c>
      <c r="N1275" s="178">
        <f t="shared" si="478"/>
        <v>27.605923816722395</v>
      </c>
      <c r="O1275" s="178">
        <f t="shared" si="478"/>
        <v>25.201014977548624</v>
      </c>
      <c r="P1275" s="178">
        <f t="shared" si="478"/>
        <v>23.00521416023518</v>
      </c>
      <c r="Q1275" s="178">
        <f t="shared" si="478"/>
        <v>19.348862615794896</v>
      </c>
      <c r="R1275" s="178">
        <f t="shared" si="478"/>
        <v>17.130751467008992</v>
      </c>
      <c r="S1275" s="178">
        <f t="shared" si="478"/>
        <v>15.452735035453667</v>
      </c>
      <c r="T1275" s="178">
        <f t="shared" si="478"/>
        <v>13.939112152855017</v>
      </c>
      <c r="U1275" s="178">
        <f t="shared" si="478"/>
        <v>12.128602955198879</v>
      </c>
      <c r="V1275" s="178">
        <f t="shared" si="478"/>
        <v>10.461081400303852</v>
      </c>
      <c r="W1275" s="178">
        <f t="shared" si="478"/>
        <v>8.086555514945994</v>
      </c>
      <c r="X1275" s="178">
        <f t="shared" si="478"/>
        <v>7.3514141044963583</v>
      </c>
      <c r="Y1275" s="178">
        <f t="shared" si="478"/>
        <v>6.6831037313603252</v>
      </c>
      <c r="Z1275" s="178">
        <f t="shared" si="478"/>
        <v>6.0755488466912055</v>
      </c>
      <c r="AA1275" s="178">
        <f t="shared" si="478"/>
        <v>5.5232262242647323</v>
      </c>
      <c r="AB1275" s="178">
        <f t="shared" si="478"/>
        <v>5.0211147493315744</v>
      </c>
      <c r="AC1275" s="178">
        <f t="shared" si="478"/>
        <v>4.5646497721196111</v>
      </c>
      <c r="AD1275" s="178">
        <f t="shared" si="478"/>
        <v>4.2782336541125439</v>
      </c>
      <c r="AE1275" s="178">
        <f t="shared" si="478"/>
        <v>1.9530543483926242</v>
      </c>
      <c r="AF1275" s="178">
        <f t="shared" si="478"/>
        <v>-3.456577639949943E-17</v>
      </c>
      <c r="AG1275" s="178">
        <f t="shared" si="478"/>
        <v>-3.1423433090454023E-17</v>
      </c>
      <c r="AH1275" s="178">
        <f t="shared" si="478"/>
        <v>-2.8566757354958203E-17</v>
      </c>
      <c r="AI1275" s="178">
        <f t="shared" si="478"/>
        <v>-2.5969779413598369E-17</v>
      </c>
    </row>
    <row r="1276" spans="1:35" s="162" customFormat="1" x14ac:dyDescent="0.35">
      <c r="A1276" s="35"/>
      <c r="B1276" s="35"/>
      <c r="C1276" s="160"/>
      <c r="D1276" s="161"/>
      <c r="E1276" s="162" t="s">
        <v>571</v>
      </c>
      <c r="F1276" s="162" t="s">
        <v>230</v>
      </c>
      <c r="G1276" s="433">
        <f>SUM(K1275:AI1275)</f>
        <v>54.182180548673031</v>
      </c>
      <c r="H1276" s="163"/>
      <c r="I1276" s="433"/>
      <c r="J1276" s="433"/>
      <c r="K1276" s="433"/>
      <c r="L1276" s="433"/>
      <c r="M1276" s="433"/>
      <c r="N1276" s="433"/>
      <c r="O1276" s="433"/>
      <c r="P1276" s="433"/>
      <c r="Q1276" s="433"/>
      <c r="R1276" s="433"/>
      <c r="S1276" s="433"/>
      <c r="T1276" s="433"/>
      <c r="U1276" s="433"/>
      <c r="V1276" s="433"/>
      <c r="W1276" s="433"/>
      <c r="X1276" s="433"/>
      <c r="Y1276" s="433"/>
      <c r="Z1276" s="433"/>
      <c r="AA1276" s="433"/>
      <c r="AB1276" s="433"/>
      <c r="AC1276" s="433"/>
      <c r="AD1276" s="433"/>
      <c r="AE1276" s="433"/>
      <c r="AF1276" s="433"/>
      <c r="AG1276" s="433"/>
      <c r="AH1276" s="433"/>
      <c r="AI1276" s="433"/>
    </row>
    <row r="1277" spans="1:35" s="84" customFormat="1" x14ac:dyDescent="0.35">
      <c r="A1277" s="4"/>
      <c r="B1277" s="4"/>
      <c r="C1277" s="80"/>
      <c r="D1277" s="81"/>
      <c r="G1277" s="178"/>
      <c r="H1277" s="147"/>
      <c r="I1277" s="178"/>
      <c r="J1277" s="178"/>
      <c r="K1277" s="178"/>
      <c r="L1277" s="178"/>
      <c r="M1277" s="178"/>
      <c r="N1277" s="178"/>
      <c r="O1277" s="178"/>
      <c r="P1277" s="178"/>
      <c r="Q1277" s="178"/>
      <c r="R1277" s="178"/>
      <c r="S1277" s="178"/>
      <c r="T1277" s="178"/>
      <c r="U1277" s="178"/>
      <c r="V1277" s="178"/>
      <c r="W1277" s="178"/>
      <c r="X1277" s="178"/>
      <c r="Y1277" s="178"/>
      <c r="Z1277" s="178"/>
      <c r="AA1277" s="178"/>
      <c r="AB1277" s="178"/>
      <c r="AC1277" s="178"/>
      <c r="AD1277" s="178"/>
      <c r="AE1277" s="178"/>
      <c r="AF1277" s="178"/>
      <c r="AG1277" s="178"/>
      <c r="AH1277" s="178"/>
      <c r="AI1277" s="178"/>
    </row>
    <row r="1278" spans="1:35" s="84" customFormat="1" x14ac:dyDescent="0.35">
      <c r="A1278" s="4"/>
      <c r="B1278" s="4"/>
      <c r="C1278" s="80"/>
      <c r="D1278" s="81" t="s">
        <v>927</v>
      </c>
      <c r="G1278" s="178"/>
      <c r="H1278" s="147"/>
      <c r="I1278" s="178"/>
      <c r="J1278" s="178"/>
      <c r="K1278" s="178"/>
      <c r="L1278" s="178"/>
      <c r="M1278" s="178"/>
      <c r="N1278" s="178"/>
      <c r="O1278" s="178"/>
      <c r="P1278" s="178"/>
      <c r="Q1278" s="178"/>
      <c r="R1278" s="178"/>
      <c r="S1278" s="178"/>
      <c r="T1278" s="178"/>
      <c r="U1278" s="178"/>
      <c r="V1278" s="178"/>
      <c r="W1278" s="178"/>
      <c r="X1278" s="178"/>
      <c r="Y1278" s="178"/>
      <c r="Z1278" s="178"/>
      <c r="AA1278" s="178"/>
      <c r="AB1278" s="178"/>
      <c r="AC1278" s="178"/>
      <c r="AD1278" s="178"/>
      <c r="AE1278" s="178"/>
      <c r="AF1278" s="178"/>
      <c r="AG1278" s="178"/>
      <c r="AH1278" s="178"/>
      <c r="AI1278" s="178"/>
    </row>
    <row r="1279" spans="1:35" s="84" customFormat="1" x14ac:dyDescent="0.35">
      <c r="A1279" s="4"/>
      <c r="B1279" s="4"/>
      <c r="C1279" s="80"/>
      <c r="D1279" s="81"/>
      <c r="E1279" s="84" t="str">
        <f>E$1272</f>
        <v>Discounted (investor rate) project net cash flow (incentive)</v>
      </c>
      <c r="F1279" s="84" t="str">
        <f>F$1272</f>
        <v>M$, discounted</v>
      </c>
      <c r="G1279" s="178"/>
      <c r="H1279" s="147"/>
      <c r="I1279" s="178">
        <f>I$1272</f>
        <v>54.182180548673031</v>
      </c>
      <c r="J1279" s="178"/>
      <c r="K1279" s="178">
        <f t="shared" ref="K1279:AI1279" si="479">K$1272</f>
        <v>-91.848250000000007</v>
      </c>
      <c r="L1279" s="178">
        <f t="shared" si="479"/>
        <v>-78.952954545454546</v>
      </c>
      <c r="M1279" s="178">
        <f t="shared" si="479"/>
        <v>11.17318556729108</v>
      </c>
      <c r="N1279" s="178">
        <f t="shared" si="479"/>
        <v>27.605923816722395</v>
      </c>
      <c r="O1279" s="178">
        <f t="shared" si="479"/>
        <v>25.201014977548624</v>
      </c>
      <c r="P1279" s="178">
        <f t="shared" si="479"/>
        <v>23.00521416023518</v>
      </c>
      <c r="Q1279" s="178">
        <f t="shared" si="479"/>
        <v>19.348862615794896</v>
      </c>
      <c r="R1279" s="178">
        <f t="shared" si="479"/>
        <v>17.130751467008992</v>
      </c>
      <c r="S1279" s="178">
        <f t="shared" si="479"/>
        <v>15.452735035453667</v>
      </c>
      <c r="T1279" s="178">
        <f t="shared" si="479"/>
        <v>13.939112152855017</v>
      </c>
      <c r="U1279" s="178">
        <f t="shared" si="479"/>
        <v>12.128602955198879</v>
      </c>
      <c r="V1279" s="178">
        <f t="shared" si="479"/>
        <v>10.461081400303852</v>
      </c>
      <c r="W1279" s="178">
        <f t="shared" si="479"/>
        <v>8.086555514945994</v>
      </c>
      <c r="X1279" s="178">
        <f t="shared" si="479"/>
        <v>7.3514141044963583</v>
      </c>
      <c r="Y1279" s="178">
        <f t="shared" si="479"/>
        <v>6.6831037313603252</v>
      </c>
      <c r="Z1279" s="178">
        <f t="shared" si="479"/>
        <v>6.0755488466912055</v>
      </c>
      <c r="AA1279" s="178">
        <f t="shared" si="479"/>
        <v>5.5232262242647323</v>
      </c>
      <c r="AB1279" s="178">
        <f t="shared" si="479"/>
        <v>5.0211147493315744</v>
      </c>
      <c r="AC1279" s="178">
        <f t="shared" si="479"/>
        <v>4.5646497721196111</v>
      </c>
      <c r="AD1279" s="178">
        <f t="shared" si="479"/>
        <v>4.2782336541125439</v>
      </c>
      <c r="AE1279" s="178">
        <f t="shared" si="479"/>
        <v>1.9530543483926242</v>
      </c>
      <c r="AF1279" s="178">
        <f t="shared" si="479"/>
        <v>-3.456577639949943E-17</v>
      </c>
      <c r="AG1279" s="178">
        <f t="shared" si="479"/>
        <v>-3.1423433090454023E-17</v>
      </c>
      <c r="AH1279" s="178">
        <f t="shared" si="479"/>
        <v>-2.8566757354958203E-17</v>
      </c>
      <c r="AI1279" s="178">
        <f t="shared" si="479"/>
        <v>-2.5969779413598369E-17</v>
      </c>
    </row>
    <row r="1280" spans="1:35" s="162" customFormat="1" x14ac:dyDescent="0.35">
      <c r="A1280" s="35"/>
      <c r="B1280" s="35"/>
      <c r="C1280" s="160"/>
      <c r="D1280" s="161"/>
      <c r="E1280" s="162" t="s">
        <v>930</v>
      </c>
      <c r="F1280" s="162" t="s">
        <v>230</v>
      </c>
      <c r="G1280" s="433"/>
      <c r="H1280" s="163"/>
      <c r="I1280" s="433"/>
      <c r="J1280" s="433"/>
      <c r="K1280" s="433">
        <f>K1279+J1280</f>
        <v>-91.848250000000007</v>
      </c>
      <c r="L1280" s="433">
        <f t="shared" ref="L1280:AI1280" si="480">L1279+K1280</f>
        <v>-170.80120454545454</v>
      </c>
      <c r="M1280" s="433">
        <f t="shared" si="480"/>
        <v>-159.62801897816345</v>
      </c>
      <c r="N1280" s="433">
        <f t="shared" si="480"/>
        <v>-132.02209516144106</v>
      </c>
      <c r="O1280" s="433">
        <f t="shared" si="480"/>
        <v>-106.82108018389243</v>
      </c>
      <c r="P1280" s="433">
        <f t="shared" si="480"/>
        <v>-83.81586602365725</v>
      </c>
      <c r="Q1280" s="433">
        <f t="shared" si="480"/>
        <v>-64.46700340786235</v>
      </c>
      <c r="R1280" s="433">
        <f t="shared" si="480"/>
        <v>-47.336251940853359</v>
      </c>
      <c r="S1280" s="433">
        <f t="shared" si="480"/>
        <v>-31.883516905399691</v>
      </c>
      <c r="T1280" s="433">
        <f t="shared" si="480"/>
        <v>-17.944404752544674</v>
      </c>
      <c r="U1280" s="433">
        <f t="shared" si="480"/>
        <v>-5.8158017973457952</v>
      </c>
      <c r="V1280" s="433">
        <f t="shared" si="480"/>
        <v>4.6452796029580572</v>
      </c>
      <c r="W1280" s="433">
        <f t="shared" si="480"/>
        <v>12.731835117904051</v>
      </c>
      <c r="X1280" s="433">
        <f t="shared" si="480"/>
        <v>20.083249222400411</v>
      </c>
      <c r="Y1280" s="433">
        <f t="shared" si="480"/>
        <v>26.766352953760737</v>
      </c>
      <c r="Z1280" s="433">
        <f t="shared" si="480"/>
        <v>32.841901800451943</v>
      </c>
      <c r="AA1280" s="433">
        <f t="shared" si="480"/>
        <v>38.365128024716675</v>
      </c>
      <c r="AB1280" s="433">
        <f t="shared" si="480"/>
        <v>43.386242774048249</v>
      </c>
      <c r="AC1280" s="433">
        <f t="shared" si="480"/>
        <v>47.950892546167857</v>
      </c>
      <c r="AD1280" s="433">
        <f t="shared" si="480"/>
        <v>52.229126200280405</v>
      </c>
      <c r="AE1280" s="433">
        <f t="shared" si="480"/>
        <v>54.182180548673031</v>
      </c>
      <c r="AF1280" s="433">
        <f t="shared" si="480"/>
        <v>54.182180548673031</v>
      </c>
      <c r="AG1280" s="433">
        <f t="shared" si="480"/>
        <v>54.182180548673031</v>
      </c>
      <c r="AH1280" s="433">
        <f t="shared" si="480"/>
        <v>54.182180548673031</v>
      </c>
      <c r="AI1280" s="433">
        <f t="shared" si="480"/>
        <v>54.182180548673031</v>
      </c>
    </row>
    <row r="1281" spans="1:35" s="84" customFormat="1" x14ac:dyDescent="0.35">
      <c r="A1281" s="4"/>
      <c r="B1281" s="4"/>
      <c r="C1281" s="80"/>
      <c r="D1281" s="81"/>
      <c r="G1281" s="178"/>
      <c r="H1281" s="147"/>
      <c r="I1281" s="178"/>
      <c r="J1281" s="178"/>
      <c r="K1281" s="178"/>
      <c r="L1281" s="178"/>
      <c r="M1281" s="178"/>
      <c r="N1281" s="178"/>
      <c r="O1281" s="178"/>
      <c r="P1281" s="178"/>
      <c r="Q1281" s="178"/>
      <c r="R1281" s="178"/>
      <c r="S1281" s="178"/>
      <c r="T1281" s="178"/>
      <c r="U1281" s="178"/>
      <c r="V1281" s="178"/>
      <c r="W1281" s="178"/>
      <c r="X1281" s="178"/>
      <c r="Y1281" s="178"/>
      <c r="Z1281" s="178"/>
      <c r="AA1281" s="178"/>
      <c r="AB1281" s="178"/>
      <c r="AC1281" s="178"/>
      <c r="AD1281" s="178"/>
      <c r="AE1281" s="178"/>
      <c r="AF1281" s="178"/>
      <c r="AG1281" s="178"/>
      <c r="AH1281" s="178"/>
      <c r="AI1281" s="178"/>
    </row>
    <row r="1282" spans="1:35" s="84" customFormat="1" x14ac:dyDescent="0.35">
      <c r="A1282" s="4"/>
      <c r="B1282" s="4"/>
      <c r="C1282" s="80"/>
      <c r="D1282" s="81" t="s">
        <v>929</v>
      </c>
      <c r="G1282" s="178"/>
      <c r="H1282" s="147"/>
      <c r="I1282" s="178"/>
      <c r="J1282" s="178"/>
      <c r="K1282" s="178"/>
      <c r="L1282" s="178"/>
      <c r="M1282" s="178"/>
      <c r="N1282" s="178"/>
      <c r="O1282" s="178"/>
      <c r="P1282" s="178"/>
      <c r="Q1282" s="178"/>
      <c r="R1282" s="178"/>
      <c r="S1282" s="178"/>
      <c r="T1282" s="178"/>
      <c r="U1282" s="178"/>
      <c r="V1282" s="178"/>
      <c r="W1282" s="178"/>
      <c r="X1282" s="178"/>
      <c r="Y1282" s="178"/>
      <c r="Z1282" s="178"/>
      <c r="AA1282" s="178"/>
      <c r="AB1282" s="178"/>
      <c r="AC1282" s="178"/>
      <c r="AD1282" s="178"/>
      <c r="AE1282" s="178"/>
      <c r="AF1282" s="178"/>
      <c r="AG1282" s="178"/>
      <c r="AH1282" s="178"/>
      <c r="AI1282" s="178"/>
    </row>
    <row r="1283" spans="1:35" s="84" customFormat="1" x14ac:dyDescent="0.35">
      <c r="A1283" s="4"/>
      <c r="B1283" s="4"/>
      <c r="C1283" s="80"/>
      <c r="D1283" s="81"/>
      <c r="E1283" s="84" t="str">
        <f>E$1280</f>
        <v>Cumulative discounted (investor rate) project net cash flow (incentive)</v>
      </c>
      <c r="F1283" s="84" t="str">
        <f>F$1280</f>
        <v>M$, discounted</v>
      </c>
      <c r="G1283" s="178"/>
      <c r="H1283" s="147"/>
      <c r="I1283" s="178"/>
      <c r="J1283" s="178"/>
      <c r="K1283" s="178">
        <f t="shared" ref="K1283:AI1283" si="481">K$1280</f>
        <v>-91.848250000000007</v>
      </c>
      <c r="L1283" s="178">
        <f t="shared" si="481"/>
        <v>-170.80120454545454</v>
      </c>
      <c r="M1283" s="178">
        <f t="shared" si="481"/>
        <v>-159.62801897816345</v>
      </c>
      <c r="N1283" s="178">
        <f t="shared" si="481"/>
        <v>-132.02209516144106</v>
      </c>
      <c r="O1283" s="178">
        <f t="shared" si="481"/>
        <v>-106.82108018389243</v>
      </c>
      <c r="P1283" s="178">
        <f t="shared" si="481"/>
        <v>-83.81586602365725</v>
      </c>
      <c r="Q1283" s="178">
        <f t="shared" si="481"/>
        <v>-64.46700340786235</v>
      </c>
      <c r="R1283" s="178">
        <f t="shared" si="481"/>
        <v>-47.336251940853359</v>
      </c>
      <c r="S1283" s="178">
        <f t="shared" si="481"/>
        <v>-31.883516905399691</v>
      </c>
      <c r="T1283" s="178">
        <f t="shared" si="481"/>
        <v>-17.944404752544674</v>
      </c>
      <c r="U1283" s="178">
        <f t="shared" si="481"/>
        <v>-5.8158017973457952</v>
      </c>
      <c r="V1283" s="178">
        <f t="shared" si="481"/>
        <v>4.6452796029580572</v>
      </c>
      <c r="W1283" s="178">
        <f t="shared" si="481"/>
        <v>12.731835117904051</v>
      </c>
      <c r="X1283" s="178">
        <f t="shared" si="481"/>
        <v>20.083249222400411</v>
      </c>
      <c r="Y1283" s="178">
        <f t="shared" si="481"/>
        <v>26.766352953760737</v>
      </c>
      <c r="Z1283" s="178">
        <f t="shared" si="481"/>
        <v>32.841901800451943</v>
      </c>
      <c r="AA1283" s="178">
        <f t="shared" si="481"/>
        <v>38.365128024716675</v>
      </c>
      <c r="AB1283" s="178">
        <f t="shared" si="481"/>
        <v>43.386242774048249</v>
      </c>
      <c r="AC1283" s="178">
        <f t="shared" si="481"/>
        <v>47.950892546167857</v>
      </c>
      <c r="AD1283" s="178">
        <f t="shared" si="481"/>
        <v>52.229126200280405</v>
      </c>
      <c r="AE1283" s="178">
        <f t="shared" si="481"/>
        <v>54.182180548673031</v>
      </c>
      <c r="AF1283" s="178">
        <f t="shared" si="481"/>
        <v>54.182180548673031</v>
      </c>
      <c r="AG1283" s="178">
        <f t="shared" si="481"/>
        <v>54.182180548673031</v>
      </c>
      <c r="AH1283" s="178">
        <f t="shared" si="481"/>
        <v>54.182180548673031</v>
      </c>
      <c r="AI1283" s="178">
        <f t="shared" si="481"/>
        <v>54.182180548673031</v>
      </c>
    </row>
    <row r="1284" spans="1:35" s="84" customFormat="1" x14ac:dyDescent="0.35">
      <c r="A1284" s="4"/>
      <c r="B1284" s="4"/>
      <c r="C1284" s="80"/>
      <c r="D1284" s="81"/>
      <c r="E1284" s="84" t="s">
        <v>931</v>
      </c>
      <c r="F1284" s="84" t="s">
        <v>43</v>
      </c>
      <c r="G1284" s="178"/>
      <c r="H1284" s="147"/>
      <c r="I1284" s="147">
        <f>SUM(K1284:AI1284)</f>
        <v>11</v>
      </c>
      <c r="J1284" s="147"/>
      <c r="K1284" s="147">
        <f>IF(K1283&lt;0,1,0)</f>
        <v>1</v>
      </c>
      <c r="L1284" s="147">
        <f t="shared" ref="L1284:AI1284" si="482">IF(L1283&lt;0,1,0)</f>
        <v>1</v>
      </c>
      <c r="M1284" s="147">
        <f t="shared" si="482"/>
        <v>1</v>
      </c>
      <c r="N1284" s="147">
        <f t="shared" si="482"/>
        <v>1</v>
      </c>
      <c r="O1284" s="147">
        <f t="shared" si="482"/>
        <v>1</v>
      </c>
      <c r="P1284" s="147">
        <f t="shared" si="482"/>
        <v>1</v>
      </c>
      <c r="Q1284" s="147">
        <f t="shared" si="482"/>
        <v>1</v>
      </c>
      <c r="R1284" s="147">
        <f t="shared" si="482"/>
        <v>1</v>
      </c>
      <c r="S1284" s="147">
        <f t="shared" si="482"/>
        <v>1</v>
      </c>
      <c r="T1284" s="147">
        <f t="shared" si="482"/>
        <v>1</v>
      </c>
      <c r="U1284" s="147">
        <f t="shared" si="482"/>
        <v>1</v>
      </c>
      <c r="V1284" s="147">
        <f t="shared" si="482"/>
        <v>0</v>
      </c>
      <c r="W1284" s="147">
        <f t="shared" si="482"/>
        <v>0</v>
      </c>
      <c r="X1284" s="147">
        <f t="shared" si="482"/>
        <v>0</v>
      </c>
      <c r="Y1284" s="147">
        <f t="shared" si="482"/>
        <v>0</v>
      </c>
      <c r="Z1284" s="147">
        <f t="shared" si="482"/>
        <v>0</v>
      </c>
      <c r="AA1284" s="147">
        <f t="shared" si="482"/>
        <v>0</v>
      </c>
      <c r="AB1284" s="147">
        <f t="shared" si="482"/>
        <v>0</v>
      </c>
      <c r="AC1284" s="147">
        <f t="shared" si="482"/>
        <v>0</v>
      </c>
      <c r="AD1284" s="147">
        <f t="shared" si="482"/>
        <v>0</v>
      </c>
      <c r="AE1284" s="147">
        <f t="shared" si="482"/>
        <v>0</v>
      </c>
      <c r="AF1284" s="147">
        <f t="shared" si="482"/>
        <v>0</v>
      </c>
      <c r="AG1284" s="147">
        <f t="shared" si="482"/>
        <v>0</v>
      </c>
      <c r="AH1284" s="147">
        <f t="shared" si="482"/>
        <v>0</v>
      </c>
      <c r="AI1284" s="147">
        <f t="shared" si="482"/>
        <v>0</v>
      </c>
    </row>
    <row r="1285" spans="1:35" s="84" customFormat="1" x14ac:dyDescent="0.35">
      <c r="A1285" s="4"/>
      <c r="B1285" s="4"/>
      <c r="C1285" s="80"/>
      <c r="D1285" s="81"/>
      <c r="G1285" s="178"/>
      <c r="H1285" s="147"/>
      <c r="I1285" s="178"/>
      <c r="J1285" s="178"/>
      <c r="K1285" s="178"/>
      <c r="L1285" s="178"/>
      <c r="M1285" s="178"/>
      <c r="N1285" s="178"/>
      <c r="O1285" s="178"/>
      <c r="P1285" s="178"/>
      <c r="Q1285" s="178"/>
      <c r="R1285" s="178"/>
      <c r="S1285" s="178"/>
      <c r="T1285" s="178"/>
      <c r="U1285" s="178"/>
      <c r="V1285" s="178"/>
      <c r="W1285" s="178"/>
      <c r="X1285" s="178"/>
      <c r="Y1285" s="178"/>
      <c r="Z1285" s="178"/>
      <c r="AA1285" s="178"/>
      <c r="AB1285" s="178"/>
      <c r="AC1285" s="178"/>
      <c r="AD1285" s="178"/>
      <c r="AE1285" s="178"/>
      <c r="AF1285" s="178"/>
      <c r="AG1285" s="178"/>
      <c r="AH1285" s="178"/>
      <c r="AI1285" s="178"/>
    </row>
    <row r="1286" spans="1:35" s="84" customFormat="1" x14ac:dyDescent="0.35">
      <c r="A1286" s="4"/>
      <c r="B1286" s="4"/>
      <c r="C1286" s="80"/>
      <c r="D1286" s="81" t="s">
        <v>928</v>
      </c>
      <c r="G1286" s="178"/>
      <c r="H1286" s="147"/>
      <c r="I1286" s="178"/>
      <c r="J1286" s="178"/>
      <c r="K1286" s="178"/>
      <c r="L1286" s="178"/>
      <c r="M1286" s="178"/>
      <c r="N1286" s="178"/>
      <c r="O1286" s="178"/>
      <c r="P1286" s="178"/>
      <c r="Q1286" s="178"/>
      <c r="R1286" s="178"/>
      <c r="S1286" s="178"/>
      <c r="T1286" s="178"/>
      <c r="U1286" s="178"/>
      <c r="V1286" s="178"/>
      <c r="W1286" s="178"/>
      <c r="X1286" s="178"/>
      <c r="Y1286" s="178"/>
      <c r="Z1286" s="178"/>
      <c r="AA1286" s="178"/>
      <c r="AB1286" s="178"/>
      <c r="AC1286" s="178"/>
      <c r="AD1286" s="178"/>
      <c r="AE1286" s="178"/>
      <c r="AF1286" s="178"/>
      <c r="AG1286" s="178"/>
      <c r="AH1286" s="178"/>
      <c r="AI1286" s="178"/>
    </row>
    <row r="1287" spans="1:35" s="84" customFormat="1" x14ac:dyDescent="0.35">
      <c r="A1287" s="4"/>
      <c r="B1287" s="4"/>
      <c r="C1287" s="80"/>
      <c r="D1287" s="81"/>
      <c r="E1287" s="84" t="str">
        <f>E$1284</f>
        <v>Discounted (investor rate) project payback flag (incentive)</v>
      </c>
      <c r="F1287" s="84" t="str">
        <f>F$1284</f>
        <v>flag</v>
      </c>
      <c r="G1287" s="178"/>
      <c r="H1287" s="147"/>
      <c r="I1287" s="84">
        <f>I$1284</f>
        <v>11</v>
      </c>
      <c r="J1287" s="178"/>
      <c r="K1287" s="84">
        <f t="shared" ref="K1287:AI1287" si="483">K$1284</f>
        <v>1</v>
      </c>
      <c r="L1287" s="84">
        <f t="shared" si="483"/>
        <v>1</v>
      </c>
      <c r="M1287" s="84">
        <f t="shared" si="483"/>
        <v>1</v>
      </c>
      <c r="N1287" s="84">
        <f t="shared" si="483"/>
        <v>1</v>
      </c>
      <c r="O1287" s="84">
        <f t="shared" si="483"/>
        <v>1</v>
      </c>
      <c r="P1287" s="84">
        <f t="shared" si="483"/>
        <v>1</v>
      </c>
      <c r="Q1287" s="84">
        <f t="shared" si="483"/>
        <v>1</v>
      </c>
      <c r="R1287" s="84">
        <f t="shared" si="483"/>
        <v>1</v>
      </c>
      <c r="S1287" s="84">
        <f t="shared" si="483"/>
        <v>1</v>
      </c>
      <c r="T1287" s="84">
        <f t="shared" si="483"/>
        <v>1</v>
      </c>
      <c r="U1287" s="84">
        <f t="shared" si="483"/>
        <v>1</v>
      </c>
      <c r="V1287" s="84">
        <f t="shared" si="483"/>
        <v>0</v>
      </c>
      <c r="W1287" s="84">
        <f t="shared" si="483"/>
        <v>0</v>
      </c>
      <c r="X1287" s="84">
        <f t="shared" si="483"/>
        <v>0</v>
      </c>
      <c r="Y1287" s="84">
        <f t="shared" si="483"/>
        <v>0</v>
      </c>
      <c r="Z1287" s="84">
        <f t="shared" si="483"/>
        <v>0</v>
      </c>
      <c r="AA1287" s="84">
        <f t="shared" si="483"/>
        <v>0</v>
      </c>
      <c r="AB1287" s="84">
        <f t="shared" si="483"/>
        <v>0</v>
      </c>
      <c r="AC1287" s="84">
        <f t="shared" si="483"/>
        <v>0</v>
      </c>
      <c r="AD1287" s="84">
        <f t="shared" si="483"/>
        <v>0</v>
      </c>
      <c r="AE1287" s="84">
        <f t="shared" si="483"/>
        <v>0</v>
      </c>
      <c r="AF1287" s="84">
        <f t="shared" si="483"/>
        <v>0</v>
      </c>
      <c r="AG1287" s="84">
        <f t="shared" si="483"/>
        <v>0</v>
      </c>
      <c r="AH1287" s="84">
        <f t="shared" si="483"/>
        <v>0</v>
      </c>
      <c r="AI1287" s="84">
        <f t="shared" si="483"/>
        <v>0</v>
      </c>
    </row>
    <row r="1288" spans="1:35" s="162" customFormat="1" x14ac:dyDescent="0.35">
      <c r="A1288" s="35"/>
      <c r="B1288" s="35"/>
      <c r="C1288" s="160"/>
      <c r="D1288" s="161"/>
      <c r="E1288" s="162" t="s">
        <v>932</v>
      </c>
      <c r="F1288" s="162" t="s">
        <v>32</v>
      </c>
      <c r="G1288" s="162">
        <f>SUM(K1287:AI1287)</f>
        <v>11</v>
      </c>
      <c r="H1288" s="163"/>
      <c r="I1288" s="433"/>
      <c r="J1288" s="433"/>
      <c r="K1288" s="433"/>
      <c r="L1288" s="433"/>
      <c r="M1288" s="433"/>
      <c r="N1288" s="433"/>
      <c r="O1288" s="433"/>
      <c r="P1288" s="433"/>
      <c r="Q1288" s="433"/>
      <c r="R1288" s="433"/>
      <c r="S1288" s="433"/>
      <c r="T1288" s="433"/>
      <c r="U1288" s="433"/>
      <c r="V1288" s="433"/>
      <c r="W1288" s="433"/>
      <c r="X1288" s="433"/>
      <c r="Y1288" s="433"/>
      <c r="Z1288" s="433"/>
      <c r="AA1288" s="433"/>
      <c r="AB1288" s="433"/>
      <c r="AC1288" s="433"/>
      <c r="AD1288" s="433"/>
      <c r="AE1288" s="433"/>
      <c r="AF1288" s="433"/>
      <c r="AG1288" s="433"/>
      <c r="AH1288" s="433"/>
      <c r="AI1288" s="433"/>
    </row>
    <row r="1289" spans="1:35" s="84" customFormat="1" x14ac:dyDescent="0.35">
      <c r="A1289" s="4"/>
      <c r="B1289" s="4"/>
      <c r="C1289" s="80"/>
      <c r="D1289" s="81"/>
      <c r="G1289" s="147"/>
      <c r="H1289" s="147"/>
      <c r="I1289" s="178"/>
      <c r="J1289" s="178"/>
      <c r="K1289" s="178"/>
      <c r="L1289" s="178"/>
      <c r="M1289" s="178"/>
      <c r="N1289" s="178"/>
      <c r="O1289" s="178"/>
      <c r="P1289" s="178"/>
      <c r="Q1289" s="178"/>
      <c r="R1289" s="178"/>
      <c r="S1289" s="178"/>
      <c r="T1289" s="178"/>
      <c r="U1289" s="178"/>
      <c r="V1289" s="178"/>
      <c r="W1289" s="178"/>
      <c r="X1289" s="178"/>
      <c r="Y1289" s="178"/>
      <c r="Z1289" s="178"/>
      <c r="AA1289" s="178"/>
      <c r="AB1289" s="178"/>
      <c r="AC1289" s="178"/>
      <c r="AD1289" s="178"/>
      <c r="AE1289" s="178"/>
      <c r="AF1289" s="178"/>
      <c r="AG1289" s="178"/>
      <c r="AH1289" s="178"/>
      <c r="AI1289" s="178"/>
    </row>
    <row r="1290" spans="1:35" s="84" customFormat="1" x14ac:dyDescent="0.35">
      <c r="A1290" s="292" t="str">
        <f>_xlfn.CONCAT("GOVERNMENT REVENUE (",$A$1,")")</f>
        <v>GOVERNMENT REVENUE (INCENTIVE FISCAL REGIME)</v>
      </c>
      <c r="B1290" s="292"/>
      <c r="C1290" s="557"/>
      <c r="D1290" s="558"/>
      <c r="E1290" s="551"/>
      <c r="F1290" s="551"/>
      <c r="G1290" s="559"/>
      <c r="H1290" s="551"/>
      <c r="I1290" s="559"/>
      <c r="J1290" s="559"/>
      <c r="K1290" s="559"/>
      <c r="L1290" s="559"/>
      <c r="M1290" s="559"/>
      <c r="N1290" s="559"/>
      <c r="O1290" s="559"/>
      <c r="P1290" s="559"/>
      <c r="Q1290" s="559"/>
      <c r="R1290" s="559"/>
      <c r="S1290" s="559"/>
      <c r="T1290" s="559"/>
      <c r="U1290" s="559"/>
      <c r="V1290" s="559"/>
      <c r="W1290" s="559"/>
      <c r="X1290" s="559"/>
      <c r="Y1290" s="559"/>
      <c r="Z1290" s="559"/>
      <c r="AA1290" s="559"/>
      <c r="AB1290" s="559"/>
      <c r="AC1290" s="559"/>
      <c r="AD1290" s="559"/>
      <c r="AE1290" s="559"/>
      <c r="AF1290" s="559"/>
      <c r="AG1290" s="559"/>
      <c r="AH1290" s="559"/>
      <c r="AI1290" s="559"/>
    </row>
    <row r="1291" spans="1:35" s="84" customFormat="1" x14ac:dyDescent="0.35">
      <c r="A1291" s="4"/>
      <c r="B1291" s="4"/>
      <c r="C1291" s="80"/>
      <c r="D1291" s="81"/>
      <c r="G1291" s="147"/>
      <c r="H1291" s="147"/>
      <c r="I1291" s="178"/>
      <c r="J1291" s="178"/>
      <c r="K1291" s="178"/>
      <c r="L1291" s="178"/>
      <c r="M1291" s="178"/>
      <c r="N1291" s="178"/>
      <c r="O1291" s="178"/>
      <c r="P1291" s="178"/>
      <c r="Q1291" s="178"/>
      <c r="R1291" s="178"/>
      <c r="S1291" s="178"/>
      <c r="T1291" s="178"/>
      <c r="U1291" s="178"/>
      <c r="V1291" s="178"/>
      <c r="W1291" s="178"/>
      <c r="X1291" s="178"/>
      <c r="Y1291" s="178"/>
      <c r="Z1291" s="178"/>
      <c r="AA1291" s="178"/>
      <c r="AB1291" s="178"/>
      <c r="AC1291" s="178"/>
      <c r="AD1291" s="178"/>
      <c r="AE1291" s="178"/>
      <c r="AF1291" s="178"/>
      <c r="AG1291" s="178"/>
      <c r="AH1291" s="178"/>
      <c r="AI1291" s="178"/>
    </row>
    <row r="1292" spans="1:35" s="84" customFormat="1" x14ac:dyDescent="0.35">
      <c r="A1292" s="4"/>
      <c r="B1292" s="4"/>
      <c r="C1292" s="80"/>
      <c r="D1292" s="81" t="s">
        <v>760</v>
      </c>
      <c r="G1292" s="147"/>
      <c r="H1292" s="147"/>
      <c r="I1292" s="178"/>
      <c r="J1292" s="178"/>
      <c r="K1292" s="178"/>
      <c r="L1292" s="178"/>
      <c r="M1292" s="178"/>
      <c r="N1292" s="178"/>
      <c r="O1292" s="178"/>
      <c r="P1292" s="178"/>
      <c r="Q1292" s="178"/>
      <c r="R1292" s="178"/>
      <c r="S1292" s="178"/>
      <c r="T1292" s="178"/>
      <c r="U1292" s="178"/>
      <c r="V1292" s="178"/>
      <c r="W1292" s="178"/>
      <c r="X1292" s="178"/>
      <c r="Y1292" s="178"/>
      <c r="Z1292" s="178"/>
      <c r="AA1292" s="178"/>
      <c r="AB1292" s="178"/>
      <c r="AC1292" s="178"/>
      <c r="AD1292" s="178"/>
      <c r="AE1292" s="178"/>
      <c r="AF1292" s="178"/>
      <c r="AG1292" s="178"/>
      <c r="AH1292" s="178"/>
      <c r="AI1292" s="178"/>
    </row>
    <row r="1293" spans="1:35" s="84" customFormat="1" x14ac:dyDescent="0.35">
      <c r="A1293" s="4"/>
      <c r="B1293" s="4"/>
      <c r="C1293" s="80"/>
      <c r="D1293" s="81"/>
      <c r="E1293" s="84" t="str">
        <f>E$368</f>
        <v>Signature bonus in nominal terms (incentive)</v>
      </c>
      <c r="F1293" s="84" t="str">
        <f>F$368</f>
        <v>M$, nominal</v>
      </c>
      <c r="G1293" s="147"/>
      <c r="H1293" s="147"/>
      <c r="I1293" s="178">
        <f>I$368</f>
        <v>5</v>
      </c>
      <c r="J1293" s="178"/>
      <c r="K1293" s="178">
        <f t="shared" ref="K1293:AI1293" si="484">K$368</f>
        <v>5</v>
      </c>
      <c r="L1293" s="178">
        <f t="shared" si="484"/>
        <v>0</v>
      </c>
      <c r="M1293" s="178">
        <f t="shared" si="484"/>
        <v>0</v>
      </c>
      <c r="N1293" s="178">
        <f t="shared" si="484"/>
        <v>0</v>
      </c>
      <c r="O1293" s="178">
        <f t="shared" si="484"/>
        <v>0</v>
      </c>
      <c r="P1293" s="178">
        <f t="shared" si="484"/>
        <v>0</v>
      </c>
      <c r="Q1293" s="178">
        <f t="shared" si="484"/>
        <v>0</v>
      </c>
      <c r="R1293" s="178">
        <f t="shared" si="484"/>
        <v>0</v>
      </c>
      <c r="S1293" s="178">
        <f t="shared" si="484"/>
        <v>0</v>
      </c>
      <c r="T1293" s="178">
        <f t="shared" si="484"/>
        <v>0</v>
      </c>
      <c r="U1293" s="178">
        <f t="shared" si="484"/>
        <v>0</v>
      </c>
      <c r="V1293" s="178">
        <f t="shared" si="484"/>
        <v>0</v>
      </c>
      <c r="W1293" s="178">
        <f t="shared" si="484"/>
        <v>0</v>
      </c>
      <c r="X1293" s="178">
        <f t="shared" si="484"/>
        <v>0</v>
      </c>
      <c r="Y1293" s="178">
        <f t="shared" si="484"/>
        <v>0</v>
      </c>
      <c r="Z1293" s="178">
        <f t="shared" si="484"/>
        <v>0</v>
      </c>
      <c r="AA1293" s="178">
        <f t="shared" si="484"/>
        <v>0</v>
      </c>
      <c r="AB1293" s="178">
        <f t="shared" si="484"/>
        <v>0</v>
      </c>
      <c r="AC1293" s="178">
        <f t="shared" si="484"/>
        <v>0</v>
      </c>
      <c r="AD1293" s="178">
        <f t="shared" si="484"/>
        <v>0</v>
      </c>
      <c r="AE1293" s="178">
        <f t="shared" si="484"/>
        <v>0</v>
      </c>
      <c r="AF1293" s="178">
        <f t="shared" si="484"/>
        <v>0</v>
      </c>
      <c r="AG1293" s="178">
        <f t="shared" si="484"/>
        <v>0</v>
      </c>
      <c r="AH1293" s="178">
        <f t="shared" si="484"/>
        <v>0</v>
      </c>
      <c r="AI1293" s="178">
        <f t="shared" si="484"/>
        <v>0</v>
      </c>
    </row>
    <row r="1294" spans="1:35" s="84" customFormat="1" x14ac:dyDescent="0.35">
      <c r="A1294" s="4"/>
      <c r="B1294" s="4"/>
      <c r="C1294" s="80"/>
      <c r="D1294" s="81"/>
      <c r="E1294" s="84" t="str">
        <f>E$458</f>
        <v>Import duties in nominal terms (incentive)</v>
      </c>
      <c r="F1294" s="84" t="str">
        <f>F$458</f>
        <v>M$, nominal</v>
      </c>
      <c r="G1294" s="147"/>
      <c r="H1294" s="147"/>
      <c r="I1294" s="178">
        <f>I$458</f>
        <v>77.478540697169208</v>
      </c>
      <c r="J1294" s="178"/>
      <c r="K1294" s="178">
        <f t="shared" ref="K1294:AI1294" si="485">K$458</f>
        <v>3.375</v>
      </c>
      <c r="L1294" s="178">
        <f t="shared" si="485"/>
        <v>3.4424999999999999</v>
      </c>
      <c r="M1294" s="178">
        <f t="shared" si="485"/>
        <v>3.021691239778038</v>
      </c>
      <c r="N1294" s="178">
        <f t="shared" si="485"/>
        <v>3.3656665770735987</v>
      </c>
      <c r="O1294" s="178">
        <f t="shared" si="485"/>
        <v>3.4329799086150703</v>
      </c>
      <c r="P1294" s="178">
        <f t="shared" si="485"/>
        <v>3.501639506787372</v>
      </c>
      <c r="Q1294" s="178">
        <f t="shared" si="485"/>
        <v>3.5716722969231194</v>
      </c>
      <c r="R1294" s="178">
        <f t="shared" si="485"/>
        <v>3.643105742861581</v>
      </c>
      <c r="S1294" s="178">
        <f t="shared" si="485"/>
        <v>3.7159678577188133</v>
      </c>
      <c r="T1294" s="178">
        <f t="shared" si="485"/>
        <v>3.7902872148731896</v>
      </c>
      <c r="U1294" s="178">
        <f t="shared" si="485"/>
        <v>3.8660929591706537</v>
      </c>
      <c r="V1294" s="178">
        <f t="shared" si="485"/>
        <v>3.943414818354066</v>
      </c>
      <c r="W1294" s="178">
        <f t="shared" si="485"/>
        <v>4.0222831147211471</v>
      </c>
      <c r="X1294" s="178">
        <f t="shared" si="485"/>
        <v>4.10272877701557</v>
      </c>
      <c r="Y1294" s="178">
        <f t="shared" si="485"/>
        <v>4.1847833525558817</v>
      </c>
      <c r="Z1294" s="178">
        <f t="shared" si="485"/>
        <v>4.2684790196069988</v>
      </c>
      <c r="AA1294" s="178">
        <f t="shared" si="485"/>
        <v>4.3538485999991394</v>
      </c>
      <c r="AB1294" s="178">
        <f t="shared" si="485"/>
        <v>4.4409255719991227</v>
      </c>
      <c r="AC1294" s="178">
        <f t="shared" si="485"/>
        <v>4.5297440834391045</v>
      </c>
      <c r="AD1294" s="178">
        <f t="shared" si="485"/>
        <v>4.5468180365206328</v>
      </c>
      <c r="AE1294" s="178">
        <f t="shared" si="485"/>
        <v>0.35891201915612031</v>
      </c>
      <c r="AF1294" s="178">
        <f t="shared" si="485"/>
        <v>0</v>
      </c>
      <c r="AG1294" s="178">
        <f t="shared" si="485"/>
        <v>0</v>
      </c>
      <c r="AH1294" s="178">
        <f t="shared" si="485"/>
        <v>0</v>
      </c>
      <c r="AI1294" s="178">
        <f t="shared" si="485"/>
        <v>0</v>
      </c>
    </row>
    <row r="1295" spans="1:35" s="84" customFormat="1" x14ac:dyDescent="0.35">
      <c r="A1295" s="4"/>
      <c r="B1295" s="4"/>
      <c r="C1295" s="80"/>
      <c r="D1295" s="81"/>
      <c r="E1295" s="84" t="str">
        <f>E$697</f>
        <v>Royalty in nominal terms (incentive)</v>
      </c>
      <c r="F1295" s="84" t="str">
        <f>F$697</f>
        <v>M$, nominal</v>
      </c>
      <c r="G1295" s="147"/>
      <c r="H1295" s="147"/>
      <c r="I1295" s="178">
        <f>I$697</f>
        <v>137.76704079202352</v>
      </c>
      <c r="J1295" s="178"/>
      <c r="K1295" s="178">
        <f t="shared" ref="K1295:AI1295" si="486">K$697</f>
        <v>0</v>
      </c>
      <c r="L1295" s="178">
        <f t="shared" si="486"/>
        <v>0</v>
      </c>
      <c r="M1295" s="178">
        <f t="shared" si="486"/>
        <v>4.8091607524611284</v>
      </c>
      <c r="N1295" s="178">
        <f t="shared" si="486"/>
        <v>6.540458623347134</v>
      </c>
      <c r="O1295" s="178">
        <f t="shared" si="486"/>
        <v>6.671267795814078</v>
      </c>
      <c r="P1295" s="178">
        <f t="shared" si="486"/>
        <v>6.8046931517303593</v>
      </c>
      <c r="Q1295" s="178">
        <f t="shared" si="486"/>
        <v>6.9407870147649664</v>
      </c>
      <c r="R1295" s="178">
        <f t="shared" si="486"/>
        <v>7.0796027550602636</v>
      </c>
      <c r="S1295" s="178">
        <f t="shared" si="486"/>
        <v>7.22119481016147</v>
      </c>
      <c r="T1295" s="178">
        <f t="shared" si="486"/>
        <v>7.3656187063646996</v>
      </c>
      <c r="U1295" s="178">
        <f t="shared" si="486"/>
        <v>7.5129310804919944</v>
      </c>
      <c r="V1295" s="178">
        <f t="shared" si="486"/>
        <v>7.6631897021018318</v>
      </c>
      <c r="W1295" s="178">
        <f t="shared" si="486"/>
        <v>7.816453496143871</v>
      </c>
      <c r="X1295" s="178">
        <f t="shared" si="486"/>
        <v>7.9727825660667468</v>
      </c>
      <c r="Y1295" s="178">
        <f t="shared" si="486"/>
        <v>8.1322382173880836</v>
      </c>
      <c r="Z1295" s="178">
        <f t="shared" si="486"/>
        <v>8.2948829817358423</v>
      </c>
      <c r="AA1295" s="178">
        <f t="shared" si="486"/>
        <v>8.46078064137056</v>
      </c>
      <c r="AB1295" s="178">
        <f t="shared" si="486"/>
        <v>8.6299962541979731</v>
      </c>
      <c r="AC1295" s="178">
        <f t="shared" si="486"/>
        <v>8.8025961792819309</v>
      </c>
      <c r="AD1295" s="178">
        <f t="shared" si="486"/>
        <v>8.9786481028675684</v>
      </c>
      <c r="AE1295" s="178">
        <f t="shared" si="486"/>
        <v>2.0697579606730243</v>
      </c>
      <c r="AF1295" s="178">
        <f t="shared" si="486"/>
        <v>0</v>
      </c>
      <c r="AG1295" s="178">
        <f t="shared" si="486"/>
        <v>0</v>
      </c>
      <c r="AH1295" s="178">
        <f t="shared" si="486"/>
        <v>0</v>
      </c>
      <c r="AI1295" s="178">
        <f t="shared" si="486"/>
        <v>0</v>
      </c>
    </row>
    <row r="1296" spans="1:35" s="84" customFormat="1" x14ac:dyDescent="0.35">
      <c r="A1296" s="4"/>
      <c r="B1296" s="4"/>
      <c r="C1296" s="80"/>
      <c r="D1296" s="81"/>
      <c r="E1296" s="84" t="str">
        <f>E$937</f>
        <v>Income tax in nominal terms (incentive)</v>
      </c>
      <c r="F1296" s="84" t="str">
        <f>F$937</f>
        <v>M$, nominal</v>
      </c>
      <c r="G1296" s="147"/>
      <c r="H1296" s="147"/>
      <c r="I1296" s="178">
        <f>I$937</f>
        <v>149.24836957661114</v>
      </c>
      <c r="J1296" s="178"/>
      <c r="K1296" s="178">
        <f t="shared" ref="K1296:AI1296" si="487">K$937</f>
        <v>0</v>
      </c>
      <c r="L1296" s="178">
        <f t="shared" si="487"/>
        <v>0</v>
      </c>
      <c r="M1296" s="178">
        <f t="shared" si="487"/>
        <v>0</v>
      </c>
      <c r="N1296" s="178">
        <f t="shared" si="487"/>
        <v>0</v>
      </c>
      <c r="O1296" s="178">
        <f t="shared" si="487"/>
        <v>0</v>
      </c>
      <c r="P1296" s="178">
        <f t="shared" si="487"/>
        <v>0</v>
      </c>
      <c r="Q1296" s="178">
        <f t="shared" si="487"/>
        <v>3.294879249450962</v>
      </c>
      <c r="R1296" s="178">
        <f t="shared" si="487"/>
        <v>4.5646264237122338</v>
      </c>
      <c r="S1296" s="178">
        <f t="shared" si="487"/>
        <v>5.1386424323752466</v>
      </c>
      <c r="T1296" s="178">
        <f t="shared" si="487"/>
        <v>5.7313243808152921</v>
      </c>
      <c r="U1296" s="178">
        <f t="shared" si="487"/>
        <v>5.9693933684315992</v>
      </c>
      <c r="V1296" s="178">
        <f t="shared" si="487"/>
        <v>6.2122237358002277</v>
      </c>
      <c r="W1296" s="178">
        <f t="shared" si="487"/>
        <v>12.632035710516236</v>
      </c>
      <c r="X1296" s="178">
        <f t="shared" si="487"/>
        <v>12.88467642472656</v>
      </c>
      <c r="Y1296" s="178">
        <f t="shared" si="487"/>
        <v>13.142369953221092</v>
      </c>
      <c r="Z1296" s="178">
        <f t="shared" si="487"/>
        <v>13.40521735228551</v>
      </c>
      <c r="AA1296" s="178">
        <f t="shared" si="487"/>
        <v>13.673321699331224</v>
      </c>
      <c r="AB1296" s="178">
        <f t="shared" si="487"/>
        <v>13.946788133317847</v>
      </c>
      <c r="AC1296" s="178">
        <f t="shared" si="487"/>
        <v>14.225723895984205</v>
      </c>
      <c r="AD1296" s="178">
        <f t="shared" si="487"/>
        <v>15.129946840927644</v>
      </c>
      <c r="AE1296" s="178">
        <f t="shared" si="487"/>
        <v>9.2971999757152659</v>
      </c>
      <c r="AF1296" s="178">
        <f t="shared" si="487"/>
        <v>0</v>
      </c>
      <c r="AG1296" s="178">
        <f t="shared" si="487"/>
        <v>0</v>
      </c>
      <c r="AH1296" s="178">
        <f t="shared" si="487"/>
        <v>0</v>
      </c>
      <c r="AI1296" s="178">
        <f t="shared" si="487"/>
        <v>0</v>
      </c>
    </row>
    <row r="1297" spans="1:35" s="84" customFormat="1" x14ac:dyDescent="0.35">
      <c r="A1297" s="4"/>
      <c r="B1297" s="4"/>
      <c r="C1297" s="80"/>
      <c r="D1297" s="81"/>
      <c r="E1297" s="84" t="str">
        <f>E$1002</f>
        <v>Resource rent tax in nominal terms (incentive)</v>
      </c>
      <c r="F1297" s="84" t="str">
        <f>F$1002</f>
        <v>M$, nominal</v>
      </c>
      <c r="G1297" s="147"/>
      <c r="H1297" s="147"/>
      <c r="I1297" s="178">
        <f>I$1002</f>
        <v>0</v>
      </c>
      <c r="J1297" s="178"/>
      <c r="K1297" s="178">
        <f t="shared" ref="K1297:AI1297" si="488">K$1002</f>
        <v>0</v>
      </c>
      <c r="L1297" s="178">
        <f t="shared" si="488"/>
        <v>0</v>
      </c>
      <c r="M1297" s="178">
        <f t="shared" si="488"/>
        <v>0</v>
      </c>
      <c r="N1297" s="178">
        <f t="shared" si="488"/>
        <v>0</v>
      </c>
      <c r="O1297" s="178">
        <f t="shared" si="488"/>
        <v>0</v>
      </c>
      <c r="P1297" s="178">
        <f t="shared" si="488"/>
        <v>0</v>
      </c>
      <c r="Q1297" s="178">
        <f t="shared" si="488"/>
        <v>0</v>
      </c>
      <c r="R1297" s="178">
        <f t="shared" si="488"/>
        <v>0</v>
      </c>
      <c r="S1297" s="178">
        <f t="shared" si="488"/>
        <v>0</v>
      </c>
      <c r="T1297" s="178">
        <f t="shared" si="488"/>
        <v>0</v>
      </c>
      <c r="U1297" s="178">
        <f t="shared" si="488"/>
        <v>0</v>
      </c>
      <c r="V1297" s="178">
        <f t="shared" si="488"/>
        <v>0</v>
      </c>
      <c r="W1297" s="178">
        <f t="shared" si="488"/>
        <v>0</v>
      </c>
      <c r="X1297" s="178">
        <f t="shared" si="488"/>
        <v>0</v>
      </c>
      <c r="Y1297" s="178">
        <f t="shared" si="488"/>
        <v>0</v>
      </c>
      <c r="Z1297" s="178">
        <f t="shared" si="488"/>
        <v>0</v>
      </c>
      <c r="AA1297" s="178">
        <f t="shared" si="488"/>
        <v>0</v>
      </c>
      <c r="AB1297" s="178">
        <f t="shared" si="488"/>
        <v>0</v>
      </c>
      <c r="AC1297" s="178">
        <f t="shared" si="488"/>
        <v>0</v>
      </c>
      <c r="AD1297" s="178">
        <f t="shared" si="488"/>
        <v>0</v>
      </c>
      <c r="AE1297" s="178">
        <f t="shared" si="488"/>
        <v>0</v>
      </c>
      <c r="AF1297" s="178">
        <f t="shared" si="488"/>
        <v>0</v>
      </c>
      <c r="AG1297" s="178">
        <f t="shared" si="488"/>
        <v>0</v>
      </c>
      <c r="AH1297" s="178">
        <f t="shared" si="488"/>
        <v>0</v>
      </c>
      <c r="AI1297" s="178">
        <f t="shared" si="488"/>
        <v>0</v>
      </c>
    </row>
    <row r="1298" spans="1:35" s="84" customFormat="1" x14ac:dyDescent="0.35">
      <c r="A1298" s="4"/>
      <c r="B1298" s="4"/>
      <c r="C1298" s="80"/>
      <c r="D1298" s="81"/>
      <c r="E1298" s="84" t="str">
        <f>E$1051</f>
        <v>WHT on services in nominal terms (incentive)</v>
      </c>
      <c r="F1298" s="84" t="str">
        <f>F$1051</f>
        <v>M$, nominal</v>
      </c>
      <c r="G1298" s="147"/>
      <c r="H1298" s="147"/>
      <c r="I1298" s="178">
        <f>I$1051</f>
        <v>22.363894985486919</v>
      </c>
      <c r="J1298" s="178"/>
      <c r="K1298" s="178">
        <f t="shared" ref="K1298:AI1298" si="489">K$1051</f>
        <v>2.4</v>
      </c>
      <c r="L1298" s="178">
        <f t="shared" si="489"/>
        <v>2.448</v>
      </c>
      <c r="M1298" s="178">
        <f t="shared" si="489"/>
        <v>0.8193149999999999</v>
      </c>
      <c r="N1298" s="178">
        <f t="shared" si="489"/>
        <v>0.83570129999999987</v>
      </c>
      <c r="O1298" s="178">
        <f t="shared" si="489"/>
        <v>0.85241532599999992</v>
      </c>
      <c r="P1298" s="178">
        <f t="shared" si="489"/>
        <v>0.86946363252000003</v>
      </c>
      <c r="Q1298" s="178">
        <f t="shared" si="489"/>
        <v>0.88685290517040005</v>
      </c>
      <c r="R1298" s="178">
        <f t="shared" si="489"/>
        <v>0.90458996327380781</v>
      </c>
      <c r="S1298" s="178">
        <f t="shared" si="489"/>
        <v>0.92268176253928413</v>
      </c>
      <c r="T1298" s="178">
        <f t="shared" si="489"/>
        <v>0.94113539779006972</v>
      </c>
      <c r="U1298" s="178">
        <f t="shared" si="489"/>
        <v>0.95995810574587115</v>
      </c>
      <c r="V1298" s="178">
        <f t="shared" si="489"/>
        <v>0.97915726786078838</v>
      </c>
      <c r="W1298" s="178">
        <f t="shared" si="489"/>
        <v>0.99874041321800433</v>
      </c>
      <c r="X1298" s="178">
        <f t="shared" si="489"/>
        <v>1.0187152214823643</v>
      </c>
      <c r="Y1298" s="178">
        <f t="shared" si="489"/>
        <v>1.0390895259120119</v>
      </c>
      <c r="Z1298" s="178">
        <f t="shared" si="489"/>
        <v>1.0598713164302518</v>
      </c>
      <c r="AA1298" s="178">
        <f t="shared" si="489"/>
        <v>1.081068742758857</v>
      </c>
      <c r="AB1298" s="178">
        <f t="shared" si="489"/>
        <v>1.1026901176140342</v>
      </c>
      <c r="AC1298" s="178">
        <f t="shared" si="489"/>
        <v>1.1247439199663147</v>
      </c>
      <c r="AD1298" s="178">
        <f t="shared" si="489"/>
        <v>1.1197050672048645</v>
      </c>
      <c r="AE1298" s="178">
        <f t="shared" si="489"/>
        <v>0</v>
      </c>
      <c r="AF1298" s="178">
        <f t="shared" si="489"/>
        <v>0</v>
      </c>
      <c r="AG1298" s="178">
        <f t="shared" si="489"/>
        <v>0</v>
      </c>
      <c r="AH1298" s="178">
        <f t="shared" si="489"/>
        <v>0</v>
      </c>
      <c r="AI1298" s="178">
        <f t="shared" si="489"/>
        <v>0</v>
      </c>
    </row>
    <row r="1299" spans="1:35" s="84" customFormat="1" x14ac:dyDescent="0.35">
      <c r="A1299" s="4"/>
      <c r="B1299" s="4"/>
      <c r="C1299" s="80"/>
      <c r="D1299" s="81"/>
      <c r="E1299" s="84" t="str">
        <f>E$1088</f>
        <v>WHT on interest in nominal terms (incentive)</v>
      </c>
      <c r="F1299" s="84" t="str">
        <f>F$1088</f>
        <v>M$, nominal</v>
      </c>
      <c r="G1299" s="147"/>
      <c r="H1299" s="147"/>
      <c r="I1299" s="178">
        <f>I$1088</f>
        <v>6.8175983069189625</v>
      </c>
      <c r="J1299" s="178"/>
      <c r="K1299" s="178">
        <f t="shared" ref="K1299:AI1299" si="490">K$1088</f>
        <v>1.0732499999999998</v>
      </c>
      <c r="L1299" s="178">
        <f t="shared" si="490"/>
        <v>1.0947149999999999</v>
      </c>
      <c r="M1299" s="178">
        <f t="shared" si="490"/>
        <v>1.1166092999999997</v>
      </c>
      <c r="N1299" s="178">
        <f t="shared" si="490"/>
        <v>0.97623555942857143</v>
      </c>
      <c r="O1299" s="178">
        <f t="shared" si="490"/>
        <v>0.82980022551428578</v>
      </c>
      <c r="P1299" s="178">
        <f t="shared" si="490"/>
        <v>0.67711698401965736</v>
      </c>
      <c r="Q1299" s="178">
        <f t="shared" si="490"/>
        <v>0.51799449277503806</v>
      </c>
      <c r="R1299" s="178">
        <f t="shared" si="490"/>
        <v>0.35223625508702583</v>
      </c>
      <c r="S1299" s="178">
        <f t="shared" si="490"/>
        <v>0.17964049009438335</v>
      </c>
      <c r="T1299" s="178">
        <f t="shared" si="490"/>
        <v>3.0569916355036629E-16</v>
      </c>
      <c r="U1299" s="178">
        <f t="shared" si="490"/>
        <v>3.1181314682137364E-16</v>
      </c>
      <c r="V1299" s="178">
        <f t="shared" si="490"/>
        <v>3.1804940975780108E-16</v>
      </c>
      <c r="W1299" s="178">
        <f t="shared" si="490"/>
        <v>3.2441039795295714E-16</v>
      </c>
      <c r="X1299" s="178">
        <f t="shared" si="490"/>
        <v>3.3089860591201626E-16</v>
      </c>
      <c r="Y1299" s="178">
        <f t="shared" si="490"/>
        <v>3.3751657803025661E-16</v>
      </c>
      <c r="Z1299" s="178">
        <f t="shared" si="490"/>
        <v>3.4426690959086167E-16</v>
      </c>
      <c r="AA1299" s="178">
        <f t="shared" si="490"/>
        <v>3.5115224778267897E-16</v>
      </c>
      <c r="AB1299" s="178">
        <f t="shared" si="490"/>
        <v>3.5817529273833252E-16</v>
      </c>
      <c r="AC1299" s="178">
        <f t="shared" si="490"/>
        <v>3.6533879859309912E-16</v>
      </c>
      <c r="AD1299" s="178">
        <f t="shared" si="490"/>
        <v>3.7264557456496112E-16</v>
      </c>
      <c r="AE1299" s="178">
        <f t="shared" si="490"/>
        <v>3.8009848605626043E-16</v>
      </c>
      <c r="AF1299" s="178">
        <f t="shared" si="490"/>
        <v>3.8770045577738558E-16</v>
      </c>
      <c r="AG1299" s="178">
        <f t="shared" si="490"/>
        <v>3.9545446489293331E-16</v>
      </c>
      <c r="AH1299" s="178">
        <f t="shared" si="490"/>
        <v>4.0336355419079187E-16</v>
      </c>
      <c r="AI1299" s="178">
        <f t="shared" si="490"/>
        <v>4.1143082527460777E-16</v>
      </c>
    </row>
    <row r="1300" spans="1:35" s="84" customFormat="1" x14ac:dyDescent="0.35">
      <c r="A1300" s="4"/>
      <c r="B1300" s="4"/>
      <c r="C1300" s="80"/>
      <c r="D1300" s="81"/>
      <c r="E1300" s="84" t="str">
        <f>E$1130</f>
        <v>WHT on dividends in nominal terms (incentive)</v>
      </c>
      <c r="F1300" s="84" t="str">
        <f>F$1130</f>
        <v>M$, nominal</v>
      </c>
      <c r="G1300" s="147"/>
      <c r="H1300" s="147"/>
      <c r="I1300" s="178">
        <f>I$1130</f>
        <v>32.713320595656597</v>
      </c>
      <c r="J1300" s="178"/>
      <c r="K1300" s="178">
        <f t="shared" ref="K1300:AI1300" si="491">K$1130</f>
        <v>0</v>
      </c>
      <c r="L1300" s="178">
        <f t="shared" si="491"/>
        <v>0</v>
      </c>
      <c r="M1300" s="178">
        <f t="shared" si="491"/>
        <v>0</v>
      </c>
      <c r="N1300" s="178">
        <f t="shared" si="491"/>
        <v>0</v>
      </c>
      <c r="O1300" s="178">
        <f t="shared" si="491"/>
        <v>0</v>
      </c>
      <c r="P1300" s="178">
        <f t="shared" si="491"/>
        <v>0</v>
      </c>
      <c r="Q1300" s="178">
        <f t="shared" si="491"/>
        <v>0</v>
      </c>
      <c r="R1300" s="178">
        <f t="shared" si="491"/>
        <v>0</v>
      </c>
      <c r="S1300" s="178">
        <f t="shared" si="491"/>
        <v>0</v>
      </c>
      <c r="T1300" s="178">
        <f t="shared" si="491"/>
        <v>0</v>
      </c>
      <c r="U1300" s="178">
        <f t="shared" si="491"/>
        <v>1.5943947272305745</v>
      </c>
      <c r="V1300" s="178">
        <f t="shared" si="491"/>
        <v>3.5068938716867204</v>
      </c>
      <c r="W1300" s="178">
        <f t="shared" si="491"/>
        <v>2.947474999120455</v>
      </c>
      <c r="X1300" s="178">
        <f t="shared" si="491"/>
        <v>3.0064244991028639</v>
      </c>
      <c r="Y1300" s="178">
        <f t="shared" si="491"/>
        <v>3.0665529890849221</v>
      </c>
      <c r="Z1300" s="178">
        <f t="shared" si="491"/>
        <v>3.1278840488666191</v>
      </c>
      <c r="AA1300" s="178">
        <f t="shared" si="491"/>
        <v>3.1904417298439522</v>
      </c>
      <c r="AB1300" s="178">
        <f t="shared" si="491"/>
        <v>3.2542505644408317</v>
      </c>
      <c r="AC1300" s="178">
        <f t="shared" si="491"/>
        <v>3.3193355757296477</v>
      </c>
      <c r="AD1300" s="178">
        <f t="shared" si="491"/>
        <v>3.5303209295497839</v>
      </c>
      <c r="AE1300" s="178">
        <f t="shared" si="491"/>
        <v>2.1693466610002283</v>
      </c>
      <c r="AF1300" s="178">
        <f t="shared" si="491"/>
        <v>0</v>
      </c>
      <c r="AG1300" s="178">
        <f t="shared" si="491"/>
        <v>0</v>
      </c>
      <c r="AH1300" s="178">
        <f t="shared" si="491"/>
        <v>0</v>
      </c>
      <c r="AI1300" s="178">
        <f t="shared" si="491"/>
        <v>0</v>
      </c>
    </row>
    <row r="1301" spans="1:35" s="84" customFormat="1" x14ac:dyDescent="0.35">
      <c r="A1301" s="4"/>
      <c r="B1301" s="4"/>
      <c r="C1301" s="80"/>
      <c r="D1301" s="81"/>
      <c r="E1301" s="84" t="s">
        <v>910</v>
      </c>
      <c r="F1301" s="84" t="s">
        <v>641</v>
      </c>
      <c r="G1301" s="147"/>
      <c r="H1301" s="147"/>
      <c r="I1301" s="178">
        <f>SUM(K1301:AI1301)</f>
        <v>431.38876495386631</v>
      </c>
      <c r="J1301" s="178"/>
      <c r="K1301" s="178">
        <f>SUM(K1293:K1300)</f>
        <v>11.84825</v>
      </c>
      <c r="L1301" s="178">
        <f t="shared" ref="L1301:AI1301" si="492">SUM(L1293:L1300)</f>
        <v>6.9852149999999993</v>
      </c>
      <c r="M1301" s="178">
        <f t="shared" si="492"/>
        <v>9.7667762922391663</v>
      </c>
      <c r="N1301" s="178">
        <f t="shared" si="492"/>
        <v>11.718062059849304</v>
      </c>
      <c r="O1301" s="178">
        <f t="shared" si="492"/>
        <v>11.786463255943433</v>
      </c>
      <c r="P1301" s="178">
        <f t="shared" si="492"/>
        <v>11.852913275057389</v>
      </c>
      <c r="Q1301" s="178">
        <f t="shared" si="492"/>
        <v>15.212185959084486</v>
      </c>
      <c r="R1301" s="178">
        <f t="shared" si="492"/>
        <v>16.544161139994912</v>
      </c>
      <c r="S1301" s="178">
        <f t="shared" si="492"/>
        <v>17.178127352889195</v>
      </c>
      <c r="T1301" s="178">
        <f t="shared" si="492"/>
        <v>17.82836569984325</v>
      </c>
      <c r="U1301" s="178">
        <f t="shared" si="492"/>
        <v>19.902770241070694</v>
      </c>
      <c r="V1301" s="178">
        <f t="shared" si="492"/>
        <v>22.304879395803635</v>
      </c>
      <c r="W1301" s="178">
        <f t="shared" si="492"/>
        <v>28.416987733719715</v>
      </c>
      <c r="X1301" s="178">
        <f t="shared" si="492"/>
        <v>28.985327488394102</v>
      </c>
      <c r="Y1301" s="178">
        <f t="shared" si="492"/>
        <v>29.56503403816199</v>
      </c>
      <c r="Z1301" s="178">
        <f t="shared" si="492"/>
        <v>30.156334718925219</v>
      </c>
      <c r="AA1301" s="178">
        <f t="shared" si="492"/>
        <v>30.759461413303733</v>
      </c>
      <c r="AB1301" s="178">
        <f t="shared" si="492"/>
        <v>31.374650641569811</v>
      </c>
      <c r="AC1301" s="178">
        <f t="shared" si="492"/>
        <v>32.002143654401202</v>
      </c>
      <c r="AD1301" s="178">
        <f t="shared" si="492"/>
        <v>33.305438977070494</v>
      </c>
      <c r="AE1301" s="178">
        <f t="shared" si="492"/>
        <v>13.895216616544639</v>
      </c>
      <c r="AF1301" s="178">
        <f t="shared" si="492"/>
        <v>3.8770045577738558E-16</v>
      </c>
      <c r="AG1301" s="178">
        <f t="shared" si="492"/>
        <v>3.9545446489293331E-16</v>
      </c>
      <c r="AH1301" s="178">
        <f t="shared" si="492"/>
        <v>4.0336355419079187E-16</v>
      </c>
      <c r="AI1301" s="178">
        <f t="shared" si="492"/>
        <v>4.1143082527460777E-16</v>
      </c>
    </row>
    <row r="1302" spans="1:35" s="84" customFormat="1" x14ac:dyDescent="0.35">
      <c r="A1302" s="4"/>
      <c r="B1302" s="4"/>
      <c r="C1302" s="80"/>
      <c r="D1302" s="81"/>
      <c r="G1302" s="147"/>
      <c r="H1302" s="147"/>
      <c r="I1302" s="178"/>
      <c r="J1302" s="178"/>
      <c r="K1302" s="178"/>
      <c r="L1302" s="178"/>
      <c r="M1302" s="178"/>
      <c r="N1302" s="178"/>
      <c r="O1302" s="178"/>
      <c r="P1302" s="178"/>
      <c r="Q1302" s="178"/>
      <c r="R1302" s="178"/>
      <c r="S1302" s="178"/>
      <c r="T1302" s="178"/>
      <c r="U1302" s="178"/>
      <c r="V1302" s="178"/>
      <c r="W1302" s="178"/>
      <c r="X1302" s="178"/>
      <c r="Y1302" s="178"/>
      <c r="Z1302" s="178"/>
      <c r="AA1302" s="178"/>
      <c r="AB1302" s="178"/>
      <c r="AC1302" s="178"/>
      <c r="AD1302" s="178"/>
      <c r="AE1302" s="178"/>
      <c r="AF1302" s="178"/>
      <c r="AG1302" s="178"/>
      <c r="AH1302" s="178"/>
      <c r="AI1302" s="178"/>
    </row>
    <row r="1303" spans="1:35" s="84" customFormat="1" x14ac:dyDescent="0.35">
      <c r="A1303" s="4"/>
      <c r="B1303" s="4"/>
      <c r="C1303" s="80"/>
      <c r="D1303" s="81" t="s">
        <v>493</v>
      </c>
      <c r="G1303" s="147"/>
      <c r="H1303" s="147"/>
      <c r="I1303" s="178"/>
      <c r="J1303" s="178"/>
      <c r="K1303" s="178"/>
      <c r="L1303" s="178"/>
      <c r="M1303" s="178"/>
      <c r="N1303" s="178"/>
      <c r="O1303" s="178"/>
      <c r="P1303" s="178"/>
      <c r="Q1303" s="178"/>
      <c r="R1303" s="178"/>
      <c r="S1303" s="178"/>
      <c r="T1303" s="178"/>
      <c r="U1303" s="178"/>
      <c r="V1303" s="178"/>
      <c r="W1303" s="178"/>
      <c r="X1303" s="178"/>
      <c r="Y1303" s="178"/>
      <c r="Z1303" s="178"/>
      <c r="AA1303" s="178"/>
      <c r="AB1303" s="178"/>
      <c r="AC1303" s="178"/>
      <c r="AD1303" s="178"/>
      <c r="AE1303" s="178"/>
      <c r="AF1303" s="178"/>
      <c r="AG1303" s="178"/>
      <c r="AH1303" s="178"/>
      <c r="AI1303" s="178"/>
    </row>
    <row r="1304" spans="1:35" s="84" customFormat="1" x14ac:dyDescent="0.35">
      <c r="A1304" s="4"/>
      <c r="B1304" s="4"/>
      <c r="C1304" s="80"/>
      <c r="D1304" s="81"/>
      <c r="E1304" s="84" t="str">
        <f>E$363</f>
        <v>Signature bonus (incentive)</v>
      </c>
      <c r="F1304" s="84" t="str">
        <f>F$363</f>
        <v>M$</v>
      </c>
      <c r="G1304" s="147"/>
      <c r="H1304" s="147"/>
      <c r="I1304" s="178">
        <f>I$363</f>
        <v>5</v>
      </c>
      <c r="J1304" s="178"/>
      <c r="K1304" s="178">
        <f t="shared" ref="K1304:AI1304" si="493">K$363</f>
        <v>5</v>
      </c>
      <c r="L1304" s="178">
        <f t="shared" si="493"/>
        <v>0</v>
      </c>
      <c r="M1304" s="178">
        <f t="shared" si="493"/>
        <v>0</v>
      </c>
      <c r="N1304" s="178">
        <f t="shared" si="493"/>
        <v>0</v>
      </c>
      <c r="O1304" s="178">
        <f t="shared" si="493"/>
        <v>0</v>
      </c>
      <c r="P1304" s="178">
        <f t="shared" si="493"/>
        <v>0</v>
      </c>
      <c r="Q1304" s="178">
        <f t="shared" si="493"/>
        <v>0</v>
      </c>
      <c r="R1304" s="178">
        <f t="shared" si="493"/>
        <v>0</v>
      </c>
      <c r="S1304" s="178">
        <f t="shared" si="493"/>
        <v>0</v>
      </c>
      <c r="T1304" s="178">
        <f t="shared" si="493"/>
        <v>0</v>
      </c>
      <c r="U1304" s="178">
        <f t="shared" si="493"/>
        <v>0</v>
      </c>
      <c r="V1304" s="178">
        <f t="shared" si="493"/>
        <v>0</v>
      </c>
      <c r="W1304" s="178">
        <f t="shared" si="493"/>
        <v>0</v>
      </c>
      <c r="X1304" s="178">
        <f t="shared" si="493"/>
        <v>0</v>
      </c>
      <c r="Y1304" s="178">
        <f t="shared" si="493"/>
        <v>0</v>
      </c>
      <c r="Z1304" s="178">
        <f t="shared" si="493"/>
        <v>0</v>
      </c>
      <c r="AA1304" s="178">
        <f t="shared" si="493"/>
        <v>0</v>
      </c>
      <c r="AB1304" s="178">
        <f t="shared" si="493"/>
        <v>0</v>
      </c>
      <c r="AC1304" s="178">
        <f t="shared" si="493"/>
        <v>0</v>
      </c>
      <c r="AD1304" s="178">
        <f t="shared" si="493"/>
        <v>0</v>
      </c>
      <c r="AE1304" s="178">
        <f t="shared" si="493"/>
        <v>0</v>
      </c>
      <c r="AF1304" s="178">
        <f t="shared" si="493"/>
        <v>0</v>
      </c>
      <c r="AG1304" s="178">
        <f t="shared" si="493"/>
        <v>0</v>
      </c>
      <c r="AH1304" s="178">
        <f t="shared" si="493"/>
        <v>0</v>
      </c>
      <c r="AI1304" s="178">
        <f t="shared" si="493"/>
        <v>0</v>
      </c>
    </row>
    <row r="1305" spans="1:35" s="84" customFormat="1" x14ac:dyDescent="0.35">
      <c r="A1305" s="4"/>
      <c r="B1305" s="4"/>
      <c r="C1305" s="80"/>
      <c r="D1305" s="81"/>
      <c r="E1305" s="84" t="str">
        <f>E$463</f>
        <v>Import duties (incentive)</v>
      </c>
      <c r="F1305" s="84" t="str">
        <f>F$463</f>
        <v>M$</v>
      </c>
      <c r="G1305" s="147"/>
      <c r="H1305" s="147"/>
      <c r="I1305" s="178">
        <f>I$463</f>
        <v>63.761653125000024</v>
      </c>
      <c r="J1305" s="178"/>
      <c r="K1305" s="178">
        <f t="shared" ref="K1305:AI1305" si="494">K$463</f>
        <v>3.375</v>
      </c>
      <c r="L1305" s="178">
        <f t="shared" si="494"/>
        <v>3.375</v>
      </c>
      <c r="M1305" s="178">
        <f t="shared" si="494"/>
        <v>2.9043552862149538</v>
      </c>
      <c r="N1305" s="178">
        <f t="shared" si="494"/>
        <v>3.1715427862149541</v>
      </c>
      <c r="O1305" s="178">
        <f t="shared" si="494"/>
        <v>3.1715427862149537</v>
      </c>
      <c r="P1305" s="178">
        <f t="shared" si="494"/>
        <v>3.1715427862149537</v>
      </c>
      <c r="Q1305" s="178">
        <f t="shared" si="494"/>
        <v>3.1715427862149537</v>
      </c>
      <c r="R1305" s="178">
        <f t="shared" si="494"/>
        <v>3.1715427862149537</v>
      </c>
      <c r="S1305" s="178">
        <f t="shared" si="494"/>
        <v>3.1715427862149537</v>
      </c>
      <c r="T1305" s="178">
        <f t="shared" si="494"/>
        <v>3.1715427862149537</v>
      </c>
      <c r="U1305" s="178">
        <f t="shared" si="494"/>
        <v>3.1715427862149541</v>
      </c>
      <c r="V1305" s="178">
        <f t="shared" si="494"/>
        <v>3.1715427862149541</v>
      </c>
      <c r="W1305" s="178">
        <f t="shared" si="494"/>
        <v>3.1715427862149532</v>
      </c>
      <c r="X1305" s="178">
        <f t="shared" si="494"/>
        <v>3.1715427862149532</v>
      </c>
      <c r="Y1305" s="178">
        <f t="shared" si="494"/>
        <v>3.1715427862149532</v>
      </c>
      <c r="Z1305" s="178">
        <f t="shared" si="494"/>
        <v>3.1715427862149537</v>
      </c>
      <c r="AA1305" s="178">
        <f t="shared" si="494"/>
        <v>3.1715427862149537</v>
      </c>
      <c r="AB1305" s="178">
        <f t="shared" si="494"/>
        <v>3.1715427862149537</v>
      </c>
      <c r="AC1305" s="178">
        <f t="shared" si="494"/>
        <v>3.1715427862149537</v>
      </c>
      <c r="AD1305" s="178">
        <f t="shared" si="494"/>
        <v>3.1210757593457932</v>
      </c>
      <c r="AE1305" s="178">
        <f t="shared" si="494"/>
        <v>0.24153749999999904</v>
      </c>
      <c r="AF1305" s="178">
        <f t="shared" si="494"/>
        <v>0</v>
      </c>
      <c r="AG1305" s="178">
        <f t="shared" si="494"/>
        <v>0</v>
      </c>
      <c r="AH1305" s="178">
        <f t="shared" si="494"/>
        <v>0</v>
      </c>
      <c r="AI1305" s="178">
        <f t="shared" si="494"/>
        <v>0</v>
      </c>
    </row>
    <row r="1306" spans="1:35" s="84" customFormat="1" x14ac:dyDescent="0.35">
      <c r="A1306" s="4"/>
      <c r="B1306" s="4"/>
      <c r="C1306" s="80"/>
      <c r="D1306" s="81"/>
      <c r="E1306" s="84" t="str">
        <f>E$702</f>
        <v>Royalty (incentive)</v>
      </c>
      <c r="F1306" s="84" t="str">
        <f>F$702</f>
        <v>M$</v>
      </c>
      <c r="G1306" s="147"/>
      <c r="H1306" s="147"/>
      <c r="I1306" s="178">
        <f>I$702</f>
        <v>110.79004701555969</v>
      </c>
      <c r="J1306" s="178"/>
      <c r="K1306" s="178">
        <f t="shared" ref="K1306:AI1306" si="495">K$702</f>
        <v>0</v>
      </c>
      <c r="L1306" s="178">
        <f t="shared" si="495"/>
        <v>0</v>
      </c>
      <c r="M1306" s="178">
        <f t="shared" si="495"/>
        <v>4.6224151792206154</v>
      </c>
      <c r="N1306" s="178">
        <f t="shared" si="495"/>
        <v>6.1632202389608208</v>
      </c>
      <c r="O1306" s="178">
        <f t="shared" si="495"/>
        <v>6.1632202389608217</v>
      </c>
      <c r="P1306" s="178">
        <f t="shared" si="495"/>
        <v>6.1632202389608208</v>
      </c>
      <c r="Q1306" s="178">
        <f t="shared" si="495"/>
        <v>6.1632202389608208</v>
      </c>
      <c r="R1306" s="178">
        <f t="shared" si="495"/>
        <v>6.1632202389608199</v>
      </c>
      <c r="S1306" s="178">
        <f t="shared" si="495"/>
        <v>6.1632202389608208</v>
      </c>
      <c r="T1306" s="178">
        <f t="shared" si="495"/>
        <v>6.1632202389608208</v>
      </c>
      <c r="U1306" s="178">
        <f t="shared" si="495"/>
        <v>6.1632202389608208</v>
      </c>
      <c r="V1306" s="178">
        <f t="shared" si="495"/>
        <v>6.1632202389608199</v>
      </c>
      <c r="W1306" s="178">
        <f t="shared" si="495"/>
        <v>6.1632202389608208</v>
      </c>
      <c r="X1306" s="178">
        <f t="shared" si="495"/>
        <v>6.1632202389608208</v>
      </c>
      <c r="Y1306" s="178">
        <f t="shared" si="495"/>
        <v>6.1632202389608208</v>
      </c>
      <c r="Z1306" s="178">
        <f t="shared" si="495"/>
        <v>6.1632202389608208</v>
      </c>
      <c r="AA1306" s="178">
        <f t="shared" si="495"/>
        <v>6.1632202389608199</v>
      </c>
      <c r="AB1306" s="178">
        <f t="shared" si="495"/>
        <v>6.1632202389608208</v>
      </c>
      <c r="AC1306" s="178">
        <f t="shared" si="495"/>
        <v>6.1632202389608208</v>
      </c>
      <c r="AD1306" s="178">
        <f t="shared" si="495"/>
        <v>6.1632202389608199</v>
      </c>
      <c r="AE1306" s="178">
        <f t="shared" si="495"/>
        <v>1.3928877740051402</v>
      </c>
      <c r="AF1306" s="178">
        <f t="shared" si="495"/>
        <v>0</v>
      </c>
      <c r="AG1306" s="178">
        <f t="shared" si="495"/>
        <v>0</v>
      </c>
      <c r="AH1306" s="178">
        <f t="shared" si="495"/>
        <v>0</v>
      </c>
      <c r="AI1306" s="178">
        <f t="shared" si="495"/>
        <v>0</v>
      </c>
    </row>
    <row r="1307" spans="1:35" s="84" customFormat="1" x14ac:dyDescent="0.35">
      <c r="A1307" s="4"/>
      <c r="B1307" s="4"/>
      <c r="C1307" s="80"/>
      <c r="D1307" s="81"/>
      <c r="E1307" s="84" t="str">
        <f>E$942</f>
        <v>Income tax (incentive)</v>
      </c>
      <c r="F1307" s="84" t="str">
        <f>F$942</f>
        <v>M$</v>
      </c>
      <c r="G1307" s="147"/>
      <c r="H1307" s="147"/>
      <c r="I1307" s="178">
        <f>I$942</f>
        <v>112.3386094387092</v>
      </c>
      <c r="J1307" s="178"/>
      <c r="K1307" s="178">
        <f t="shared" ref="K1307:AI1307" si="496">K$942</f>
        <v>0</v>
      </c>
      <c r="L1307" s="178">
        <f t="shared" si="496"/>
        <v>0</v>
      </c>
      <c r="M1307" s="178">
        <f t="shared" si="496"/>
        <v>0</v>
      </c>
      <c r="N1307" s="178">
        <f t="shared" si="496"/>
        <v>0</v>
      </c>
      <c r="O1307" s="178">
        <f t="shared" si="496"/>
        <v>0</v>
      </c>
      <c r="P1307" s="178">
        <f t="shared" si="496"/>
        <v>0</v>
      </c>
      <c r="Q1307" s="178">
        <f t="shared" si="496"/>
        <v>2.9257584812715738</v>
      </c>
      <c r="R1307" s="178">
        <f t="shared" si="496"/>
        <v>3.9737819947327133</v>
      </c>
      <c r="S1307" s="178">
        <f t="shared" si="496"/>
        <v>4.3857818370212076</v>
      </c>
      <c r="T1307" s="178">
        <f t="shared" si="496"/>
        <v>4.7957158560715492</v>
      </c>
      <c r="U1307" s="178">
        <f t="shared" si="496"/>
        <v>4.8969817010788885</v>
      </c>
      <c r="V1307" s="178">
        <f t="shared" si="496"/>
        <v>4.9962619412821603</v>
      </c>
      <c r="W1307" s="178">
        <f t="shared" si="496"/>
        <v>9.9602739514458332</v>
      </c>
      <c r="X1307" s="178">
        <f t="shared" si="496"/>
        <v>9.9602739514458332</v>
      </c>
      <c r="Y1307" s="178">
        <f t="shared" si="496"/>
        <v>9.9602739514458314</v>
      </c>
      <c r="Z1307" s="178">
        <f t="shared" si="496"/>
        <v>9.9602739514458314</v>
      </c>
      <c r="AA1307" s="178">
        <f t="shared" si="496"/>
        <v>9.9602739514458332</v>
      </c>
      <c r="AB1307" s="178">
        <f t="shared" si="496"/>
        <v>9.9602739514458314</v>
      </c>
      <c r="AC1307" s="178">
        <f t="shared" si="496"/>
        <v>9.9602739514458332</v>
      </c>
      <c r="AD1307" s="178">
        <f t="shared" si="496"/>
        <v>10.385660905300988</v>
      </c>
      <c r="AE1307" s="178">
        <f t="shared" si="496"/>
        <v>6.2567490618293045</v>
      </c>
      <c r="AF1307" s="178">
        <f t="shared" si="496"/>
        <v>0</v>
      </c>
      <c r="AG1307" s="178">
        <f t="shared" si="496"/>
        <v>0</v>
      </c>
      <c r="AH1307" s="178">
        <f t="shared" si="496"/>
        <v>0</v>
      </c>
      <c r="AI1307" s="178">
        <f t="shared" si="496"/>
        <v>0</v>
      </c>
    </row>
    <row r="1308" spans="1:35" s="84" customFormat="1" x14ac:dyDescent="0.35">
      <c r="A1308" s="4"/>
      <c r="B1308" s="4"/>
      <c r="C1308" s="80"/>
      <c r="D1308" s="81"/>
      <c r="E1308" s="84" t="str">
        <f>E$1007</f>
        <v>Resource rent tax (incentive)</v>
      </c>
      <c r="F1308" s="84" t="str">
        <f>F$1007</f>
        <v>M$</v>
      </c>
      <c r="G1308" s="147"/>
      <c r="H1308" s="147"/>
      <c r="I1308" s="178">
        <f>I$1007</f>
        <v>0</v>
      </c>
      <c r="J1308" s="178"/>
      <c r="K1308" s="178">
        <f t="shared" ref="K1308:AI1308" si="497">K$1007</f>
        <v>0</v>
      </c>
      <c r="L1308" s="178">
        <f t="shared" si="497"/>
        <v>0</v>
      </c>
      <c r="M1308" s="178">
        <f t="shared" si="497"/>
        <v>0</v>
      </c>
      <c r="N1308" s="178">
        <f t="shared" si="497"/>
        <v>0</v>
      </c>
      <c r="O1308" s="178">
        <f t="shared" si="497"/>
        <v>0</v>
      </c>
      <c r="P1308" s="178">
        <f t="shared" si="497"/>
        <v>0</v>
      </c>
      <c r="Q1308" s="178">
        <f t="shared" si="497"/>
        <v>0</v>
      </c>
      <c r="R1308" s="178">
        <f t="shared" si="497"/>
        <v>0</v>
      </c>
      <c r="S1308" s="178">
        <f t="shared" si="497"/>
        <v>0</v>
      </c>
      <c r="T1308" s="178">
        <f t="shared" si="497"/>
        <v>0</v>
      </c>
      <c r="U1308" s="178">
        <f t="shared" si="497"/>
        <v>0</v>
      </c>
      <c r="V1308" s="178">
        <f t="shared" si="497"/>
        <v>0</v>
      </c>
      <c r="W1308" s="178">
        <f t="shared" si="497"/>
        <v>0</v>
      </c>
      <c r="X1308" s="178">
        <f t="shared" si="497"/>
        <v>0</v>
      </c>
      <c r="Y1308" s="178">
        <f t="shared" si="497"/>
        <v>0</v>
      </c>
      <c r="Z1308" s="178">
        <f t="shared" si="497"/>
        <v>0</v>
      </c>
      <c r="AA1308" s="178">
        <f t="shared" si="497"/>
        <v>0</v>
      </c>
      <c r="AB1308" s="178">
        <f t="shared" si="497"/>
        <v>0</v>
      </c>
      <c r="AC1308" s="178">
        <f t="shared" si="497"/>
        <v>0</v>
      </c>
      <c r="AD1308" s="178">
        <f t="shared" si="497"/>
        <v>0</v>
      </c>
      <c r="AE1308" s="178">
        <f t="shared" si="497"/>
        <v>0</v>
      </c>
      <c r="AF1308" s="178">
        <f t="shared" si="497"/>
        <v>0</v>
      </c>
      <c r="AG1308" s="178">
        <f t="shared" si="497"/>
        <v>0</v>
      </c>
      <c r="AH1308" s="178">
        <f t="shared" si="497"/>
        <v>0</v>
      </c>
      <c r="AI1308" s="178">
        <f t="shared" si="497"/>
        <v>0</v>
      </c>
    </row>
    <row r="1309" spans="1:35" s="84" customFormat="1" x14ac:dyDescent="0.35">
      <c r="A1309" s="4"/>
      <c r="B1309" s="4"/>
      <c r="C1309" s="80"/>
      <c r="D1309" s="81"/>
      <c r="E1309" s="84" t="str">
        <f>E$1056</f>
        <v>WHT on services (incentive)</v>
      </c>
      <c r="F1309" s="84" t="str">
        <f>F$1056</f>
        <v>M$</v>
      </c>
      <c r="G1309" s="147"/>
      <c r="H1309" s="147"/>
      <c r="I1309" s="178">
        <f>I$1056</f>
        <v>18.956099999999999</v>
      </c>
      <c r="J1309" s="178"/>
      <c r="K1309" s="178">
        <f t="shared" ref="K1309:AI1309" si="498">K$1056</f>
        <v>2.4</v>
      </c>
      <c r="L1309" s="178">
        <f t="shared" si="498"/>
        <v>2.4</v>
      </c>
      <c r="M1309" s="178">
        <f t="shared" si="498"/>
        <v>0.78749999999999987</v>
      </c>
      <c r="N1309" s="178">
        <f t="shared" si="498"/>
        <v>0.78749999999999998</v>
      </c>
      <c r="O1309" s="178">
        <f t="shared" si="498"/>
        <v>0.78749999999999998</v>
      </c>
      <c r="P1309" s="178">
        <f t="shared" si="498"/>
        <v>0.78749999999999998</v>
      </c>
      <c r="Q1309" s="178">
        <f t="shared" si="498"/>
        <v>0.78749999999999998</v>
      </c>
      <c r="R1309" s="178">
        <f t="shared" si="498"/>
        <v>0.78749999999999998</v>
      </c>
      <c r="S1309" s="178">
        <f t="shared" si="498"/>
        <v>0.78749999999999998</v>
      </c>
      <c r="T1309" s="178">
        <f t="shared" si="498"/>
        <v>0.78749999999999998</v>
      </c>
      <c r="U1309" s="178">
        <f t="shared" si="498"/>
        <v>0.78749999999999998</v>
      </c>
      <c r="V1309" s="178">
        <f t="shared" si="498"/>
        <v>0.78749999999999998</v>
      </c>
      <c r="W1309" s="178">
        <f t="shared" si="498"/>
        <v>0.78749999999999998</v>
      </c>
      <c r="X1309" s="178">
        <f t="shared" si="498"/>
        <v>0.78749999999999987</v>
      </c>
      <c r="Y1309" s="178">
        <f t="shared" si="498"/>
        <v>0.78750000000000009</v>
      </c>
      <c r="Z1309" s="178">
        <f t="shared" si="498"/>
        <v>0.78749999999999998</v>
      </c>
      <c r="AA1309" s="178">
        <f t="shared" si="498"/>
        <v>0.78749999999999998</v>
      </c>
      <c r="AB1309" s="178">
        <f t="shared" si="498"/>
        <v>0.78749999999999998</v>
      </c>
      <c r="AC1309" s="178">
        <f t="shared" si="498"/>
        <v>0.78749999999999998</v>
      </c>
      <c r="AD1309" s="178">
        <f t="shared" si="498"/>
        <v>0.76859999999999917</v>
      </c>
      <c r="AE1309" s="178">
        <f t="shared" si="498"/>
        <v>0</v>
      </c>
      <c r="AF1309" s="178">
        <f t="shared" si="498"/>
        <v>0</v>
      </c>
      <c r="AG1309" s="178">
        <f t="shared" si="498"/>
        <v>0</v>
      </c>
      <c r="AH1309" s="178">
        <f t="shared" si="498"/>
        <v>0</v>
      </c>
      <c r="AI1309" s="178">
        <f t="shared" si="498"/>
        <v>0</v>
      </c>
    </row>
    <row r="1310" spans="1:35" s="84" customFormat="1" x14ac:dyDescent="0.35">
      <c r="A1310" s="4"/>
      <c r="B1310" s="4"/>
      <c r="C1310" s="80"/>
      <c r="D1310" s="81"/>
      <c r="E1310" s="84" t="str">
        <f>E$1093</f>
        <v>WHT on interest (incentive)</v>
      </c>
      <c r="F1310" s="84" t="str">
        <f>F$1093</f>
        <v>M$</v>
      </c>
      <c r="G1310" s="147"/>
      <c r="H1310" s="147"/>
      <c r="I1310" s="178">
        <f>I$1093</f>
        <v>6.4395000000000007</v>
      </c>
      <c r="J1310" s="178"/>
      <c r="K1310" s="178">
        <f t="shared" ref="K1310:AI1310" si="499">K$1093</f>
        <v>1.0732499999999998</v>
      </c>
      <c r="L1310" s="178">
        <f t="shared" si="499"/>
        <v>1.0732499999999998</v>
      </c>
      <c r="M1310" s="178">
        <f t="shared" si="499"/>
        <v>1.0732499999999998</v>
      </c>
      <c r="N1310" s="178">
        <f t="shared" si="499"/>
        <v>0.91992857142857154</v>
      </c>
      <c r="O1310" s="178">
        <f t="shared" si="499"/>
        <v>0.76660714285714293</v>
      </c>
      <c r="P1310" s="178">
        <f t="shared" si="499"/>
        <v>0.61328571428571443</v>
      </c>
      <c r="Q1310" s="178">
        <f t="shared" si="499"/>
        <v>0.45996428571428599</v>
      </c>
      <c r="R1310" s="178">
        <f t="shared" si="499"/>
        <v>0.30664285714285733</v>
      </c>
      <c r="S1310" s="178">
        <f t="shared" si="499"/>
        <v>0.1533214285714288</v>
      </c>
      <c r="T1310" s="178">
        <f t="shared" si="499"/>
        <v>2.5579538487363605E-16</v>
      </c>
      <c r="U1310" s="178">
        <f t="shared" si="499"/>
        <v>2.5579538487363605E-16</v>
      </c>
      <c r="V1310" s="178">
        <f t="shared" si="499"/>
        <v>2.557953848736361E-16</v>
      </c>
      <c r="W1310" s="178">
        <f t="shared" si="499"/>
        <v>2.5579538487363605E-16</v>
      </c>
      <c r="X1310" s="178">
        <f t="shared" si="499"/>
        <v>2.5579538487363605E-16</v>
      </c>
      <c r="Y1310" s="178">
        <f t="shared" si="499"/>
        <v>2.5579538487363605E-16</v>
      </c>
      <c r="Z1310" s="178">
        <f t="shared" si="499"/>
        <v>2.5579538487363605E-16</v>
      </c>
      <c r="AA1310" s="178">
        <f t="shared" si="499"/>
        <v>2.557953848736361E-16</v>
      </c>
      <c r="AB1310" s="178">
        <f t="shared" si="499"/>
        <v>2.5579538487363605E-16</v>
      </c>
      <c r="AC1310" s="178">
        <f t="shared" si="499"/>
        <v>2.5579538487363605E-16</v>
      </c>
      <c r="AD1310" s="178">
        <f t="shared" si="499"/>
        <v>2.5579538487363605E-16</v>
      </c>
      <c r="AE1310" s="178">
        <f t="shared" si="499"/>
        <v>2.557953848736361E-16</v>
      </c>
      <c r="AF1310" s="178">
        <f t="shared" si="499"/>
        <v>2.5579538487363605E-16</v>
      </c>
      <c r="AG1310" s="178">
        <f t="shared" si="499"/>
        <v>2.5579538487363605E-16</v>
      </c>
      <c r="AH1310" s="178">
        <f t="shared" si="499"/>
        <v>2.5579538487363605E-16</v>
      </c>
      <c r="AI1310" s="178">
        <f t="shared" si="499"/>
        <v>2.5579538487363605E-16</v>
      </c>
    </row>
    <row r="1311" spans="1:35" s="84" customFormat="1" x14ac:dyDescent="0.35">
      <c r="A1311" s="4"/>
      <c r="B1311" s="4"/>
      <c r="C1311" s="80"/>
      <c r="D1311" s="81"/>
      <c r="E1311" s="84" t="str">
        <f>E$1135</f>
        <v>WHT on dividends (incentive)</v>
      </c>
      <c r="F1311" s="84" t="str">
        <f>F$1135</f>
        <v>M$</v>
      </c>
      <c r="G1311" s="147"/>
      <c r="H1311" s="147"/>
      <c r="I1311" s="178">
        <f>I$1135</f>
        <v>24.280100573192506</v>
      </c>
      <c r="J1311" s="178"/>
      <c r="K1311" s="178">
        <f t="shared" ref="K1311:AI1311" si="500">K$1135</f>
        <v>0</v>
      </c>
      <c r="L1311" s="178">
        <f t="shared" si="500"/>
        <v>0</v>
      </c>
      <c r="M1311" s="178">
        <f t="shared" si="500"/>
        <v>0</v>
      </c>
      <c r="N1311" s="178">
        <f t="shared" si="500"/>
        <v>0</v>
      </c>
      <c r="O1311" s="178">
        <f t="shared" si="500"/>
        <v>0</v>
      </c>
      <c r="P1311" s="178">
        <f t="shared" si="500"/>
        <v>0</v>
      </c>
      <c r="Q1311" s="178">
        <f t="shared" si="500"/>
        <v>0</v>
      </c>
      <c r="R1311" s="178">
        <f t="shared" si="500"/>
        <v>0</v>
      </c>
      <c r="S1311" s="178">
        <f t="shared" si="500"/>
        <v>0</v>
      </c>
      <c r="T1311" s="178">
        <f t="shared" si="500"/>
        <v>0</v>
      </c>
      <c r="U1311" s="178">
        <f t="shared" si="500"/>
        <v>1.3079590038135138</v>
      </c>
      <c r="V1311" s="178">
        <f t="shared" si="500"/>
        <v>2.8204651230203948</v>
      </c>
      <c r="W1311" s="178">
        <f t="shared" si="500"/>
        <v>2.3240639220040276</v>
      </c>
      <c r="X1311" s="178">
        <f t="shared" si="500"/>
        <v>2.3240639220040276</v>
      </c>
      <c r="Y1311" s="178">
        <f t="shared" si="500"/>
        <v>2.324063922004028</v>
      </c>
      <c r="Z1311" s="178">
        <f t="shared" si="500"/>
        <v>2.3240639220040276</v>
      </c>
      <c r="AA1311" s="178">
        <f t="shared" si="500"/>
        <v>2.3240639220040276</v>
      </c>
      <c r="AB1311" s="178">
        <f t="shared" si="500"/>
        <v>2.3240639220040276</v>
      </c>
      <c r="AC1311" s="178">
        <f t="shared" si="500"/>
        <v>2.3240639220040276</v>
      </c>
      <c r="AD1311" s="178">
        <f t="shared" si="500"/>
        <v>2.423320877903564</v>
      </c>
      <c r="AE1311" s="178">
        <f t="shared" si="500"/>
        <v>1.4599081144268375</v>
      </c>
      <c r="AF1311" s="178">
        <f t="shared" si="500"/>
        <v>0</v>
      </c>
      <c r="AG1311" s="178">
        <f t="shared" si="500"/>
        <v>0</v>
      </c>
      <c r="AH1311" s="178">
        <f t="shared" si="500"/>
        <v>0</v>
      </c>
      <c r="AI1311" s="178">
        <f t="shared" si="500"/>
        <v>0</v>
      </c>
    </row>
    <row r="1312" spans="1:35" s="162" customFormat="1" x14ac:dyDescent="0.35">
      <c r="A1312" s="35"/>
      <c r="B1312" s="35"/>
      <c r="C1312" s="160"/>
      <c r="D1312" s="161"/>
      <c r="E1312" s="162" t="s">
        <v>236</v>
      </c>
      <c r="F1312" s="162" t="s">
        <v>88</v>
      </c>
      <c r="G1312" s="163"/>
      <c r="H1312" s="163"/>
      <c r="I1312" s="433">
        <f>SUM(K1312:AI1312)</f>
        <v>341.56601015246144</v>
      </c>
      <c r="J1312" s="433"/>
      <c r="K1312" s="433">
        <f>SUM(K1304:K1311)</f>
        <v>11.84825</v>
      </c>
      <c r="L1312" s="433">
        <f t="shared" ref="L1312:AI1312" si="501">SUM(L1304:L1311)</f>
        <v>6.8482500000000002</v>
      </c>
      <c r="M1312" s="433">
        <f t="shared" si="501"/>
        <v>9.3875204654355695</v>
      </c>
      <c r="N1312" s="433">
        <f t="shared" si="501"/>
        <v>11.042191596604345</v>
      </c>
      <c r="O1312" s="433">
        <f t="shared" si="501"/>
        <v>10.888870168032918</v>
      </c>
      <c r="P1312" s="433">
        <f t="shared" si="501"/>
        <v>10.735548739461489</v>
      </c>
      <c r="Q1312" s="433">
        <f t="shared" si="501"/>
        <v>13.507985792161634</v>
      </c>
      <c r="R1312" s="433">
        <f t="shared" si="501"/>
        <v>14.402687877051344</v>
      </c>
      <c r="S1312" s="433">
        <f t="shared" si="501"/>
        <v>14.661366290768411</v>
      </c>
      <c r="T1312" s="433">
        <f t="shared" si="501"/>
        <v>14.917978881247324</v>
      </c>
      <c r="U1312" s="433">
        <f t="shared" si="501"/>
        <v>16.327203730068177</v>
      </c>
      <c r="V1312" s="433">
        <f t="shared" si="501"/>
        <v>17.938990089478331</v>
      </c>
      <c r="W1312" s="433">
        <f t="shared" si="501"/>
        <v>22.406600898625641</v>
      </c>
      <c r="X1312" s="433">
        <f t="shared" si="501"/>
        <v>22.406600898625641</v>
      </c>
      <c r="Y1312" s="433">
        <f t="shared" si="501"/>
        <v>22.406600898625637</v>
      </c>
      <c r="Z1312" s="433">
        <f t="shared" si="501"/>
        <v>22.406600898625634</v>
      </c>
      <c r="AA1312" s="433">
        <f t="shared" si="501"/>
        <v>22.406600898625634</v>
      </c>
      <c r="AB1312" s="433">
        <f t="shared" si="501"/>
        <v>22.406600898625634</v>
      </c>
      <c r="AC1312" s="433">
        <f t="shared" si="501"/>
        <v>22.406600898625641</v>
      </c>
      <c r="AD1312" s="433">
        <f t="shared" si="501"/>
        <v>22.861877781511161</v>
      </c>
      <c r="AE1312" s="433">
        <f t="shared" si="501"/>
        <v>9.3510824502612824</v>
      </c>
      <c r="AF1312" s="433">
        <f t="shared" si="501"/>
        <v>2.5579538487363605E-16</v>
      </c>
      <c r="AG1312" s="433">
        <f t="shared" si="501"/>
        <v>2.5579538487363605E-16</v>
      </c>
      <c r="AH1312" s="433">
        <f t="shared" si="501"/>
        <v>2.5579538487363605E-16</v>
      </c>
      <c r="AI1312" s="433">
        <f t="shared" si="501"/>
        <v>2.5579538487363605E-16</v>
      </c>
    </row>
    <row r="1313" spans="1:35" s="84" customFormat="1" x14ac:dyDescent="0.35">
      <c r="A1313" s="4"/>
      <c r="B1313" s="4"/>
      <c r="C1313" s="80"/>
      <c r="D1313" s="81"/>
      <c r="G1313" s="147"/>
      <c r="H1313" s="147"/>
      <c r="I1313" s="178"/>
      <c r="J1313" s="178"/>
      <c r="K1313" s="178"/>
      <c r="L1313" s="178"/>
      <c r="M1313" s="178"/>
      <c r="N1313" s="178"/>
      <c r="O1313" s="178"/>
      <c r="P1313" s="178"/>
      <c r="Q1313" s="178"/>
      <c r="R1313" s="178"/>
      <c r="S1313" s="178"/>
      <c r="T1313" s="178"/>
      <c r="U1313" s="178"/>
      <c r="V1313" s="178"/>
      <c r="W1313" s="178"/>
      <c r="X1313" s="178"/>
      <c r="Y1313" s="178"/>
      <c r="Z1313" s="178"/>
      <c r="AA1313" s="178"/>
      <c r="AB1313" s="178"/>
      <c r="AC1313" s="178"/>
      <c r="AD1313" s="178"/>
      <c r="AE1313" s="178"/>
      <c r="AF1313" s="178"/>
      <c r="AG1313" s="178"/>
      <c r="AH1313" s="178"/>
      <c r="AI1313" s="178"/>
    </row>
    <row r="1314" spans="1:35" s="84" customFormat="1" x14ac:dyDescent="0.35">
      <c r="A1314" s="4"/>
      <c r="B1314" s="4"/>
      <c r="C1314" s="80"/>
      <c r="D1314" s="81" t="s">
        <v>967</v>
      </c>
      <c r="G1314" s="147"/>
      <c r="H1314" s="147"/>
      <c r="I1314" s="178"/>
      <c r="J1314" s="178"/>
      <c r="K1314" s="178"/>
      <c r="L1314" s="178"/>
      <c r="M1314" s="178"/>
      <c r="N1314" s="178"/>
      <c r="O1314" s="178"/>
      <c r="P1314" s="178"/>
      <c r="Q1314" s="178"/>
      <c r="R1314" s="178"/>
      <c r="S1314" s="178"/>
      <c r="T1314" s="178"/>
      <c r="U1314" s="178"/>
      <c r="V1314" s="178"/>
      <c r="W1314" s="178"/>
      <c r="X1314" s="178"/>
      <c r="Y1314" s="178"/>
      <c r="Z1314" s="178"/>
      <c r="AA1314" s="178"/>
      <c r="AB1314" s="178"/>
      <c r="AC1314" s="178"/>
      <c r="AD1314" s="178"/>
      <c r="AE1314" s="178"/>
      <c r="AF1314" s="178"/>
      <c r="AG1314" s="178"/>
      <c r="AH1314" s="178"/>
      <c r="AI1314" s="178"/>
    </row>
    <row r="1315" spans="1:35" s="84" customFormat="1" x14ac:dyDescent="0.35">
      <c r="A1315" s="4"/>
      <c r="B1315" s="4"/>
      <c r="C1315" s="80"/>
      <c r="D1315" s="81"/>
      <c r="E1315" s="84" t="str">
        <f>E$1312</f>
        <v>Government revenue (incentive)</v>
      </c>
      <c r="F1315" s="84" t="str">
        <f>F$1312</f>
        <v>M$</v>
      </c>
      <c r="G1315" s="147"/>
      <c r="H1315" s="147"/>
      <c r="I1315" s="199">
        <f>I$1312</f>
        <v>341.56601015246144</v>
      </c>
      <c r="J1315" s="199"/>
      <c r="K1315" s="199">
        <f t="shared" ref="K1315:AI1315" si="502">K$1312</f>
        <v>11.84825</v>
      </c>
      <c r="L1315" s="199">
        <f t="shared" si="502"/>
        <v>6.8482500000000002</v>
      </c>
      <c r="M1315" s="199">
        <f t="shared" si="502"/>
        <v>9.3875204654355695</v>
      </c>
      <c r="N1315" s="199">
        <f t="shared" si="502"/>
        <v>11.042191596604345</v>
      </c>
      <c r="O1315" s="199">
        <f t="shared" si="502"/>
        <v>10.888870168032918</v>
      </c>
      <c r="P1315" s="199">
        <f t="shared" si="502"/>
        <v>10.735548739461489</v>
      </c>
      <c r="Q1315" s="199">
        <f t="shared" si="502"/>
        <v>13.507985792161634</v>
      </c>
      <c r="R1315" s="199">
        <f t="shared" si="502"/>
        <v>14.402687877051344</v>
      </c>
      <c r="S1315" s="199">
        <f t="shared" si="502"/>
        <v>14.661366290768411</v>
      </c>
      <c r="T1315" s="199">
        <f t="shared" si="502"/>
        <v>14.917978881247324</v>
      </c>
      <c r="U1315" s="199">
        <f t="shared" si="502"/>
        <v>16.327203730068177</v>
      </c>
      <c r="V1315" s="199">
        <f t="shared" si="502"/>
        <v>17.938990089478331</v>
      </c>
      <c r="W1315" s="199">
        <f t="shared" si="502"/>
        <v>22.406600898625641</v>
      </c>
      <c r="X1315" s="199">
        <f t="shared" si="502"/>
        <v>22.406600898625641</v>
      </c>
      <c r="Y1315" s="199">
        <f t="shared" si="502"/>
        <v>22.406600898625637</v>
      </c>
      <c r="Z1315" s="199">
        <f t="shared" si="502"/>
        <v>22.406600898625634</v>
      </c>
      <c r="AA1315" s="199">
        <f t="shared" si="502"/>
        <v>22.406600898625634</v>
      </c>
      <c r="AB1315" s="199">
        <f t="shared" si="502"/>
        <v>22.406600898625634</v>
      </c>
      <c r="AC1315" s="199">
        <f t="shared" si="502"/>
        <v>22.406600898625641</v>
      </c>
      <c r="AD1315" s="199">
        <f t="shared" si="502"/>
        <v>22.861877781511161</v>
      </c>
      <c r="AE1315" s="199">
        <f t="shared" si="502"/>
        <v>9.3510824502612824</v>
      </c>
      <c r="AF1315" s="199">
        <f t="shared" si="502"/>
        <v>2.5579538487363605E-16</v>
      </c>
      <c r="AG1315" s="199">
        <f t="shared" si="502"/>
        <v>2.5579538487363605E-16</v>
      </c>
      <c r="AH1315" s="199">
        <f t="shared" si="502"/>
        <v>2.5579538487363605E-16</v>
      </c>
      <c r="AI1315" s="199">
        <f t="shared" si="502"/>
        <v>2.5579538487363605E-16</v>
      </c>
    </row>
    <row r="1316" spans="1:35" s="162" customFormat="1" x14ac:dyDescent="0.35">
      <c r="A1316" s="35"/>
      <c r="B1316" s="35"/>
      <c r="C1316" s="160"/>
      <c r="D1316" s="161"/>
      <c r="E1316" s="162" t="s">
        <v>967</v>
      </c>
      <c r="F1316" s="162" t="s">
        <v>88</v>
      </c>
      <c r="G1316" s="163"/>
      <c r="H1316" s="163"/>
      <c r="I1316" s="433"/>
      <c r="J1316" s="433"/>
      <c r="K1316" s="433">
        <f>K1315+J1316</f>
        <v>11.84825</v>
      </c>
      <c r="L1316" s="433">
        <f t="shared" ref="L1316:AI1316" si="503">L1315+K1316</f>
        <v>18.6965</v>
      </c>
      <c r="M1316" s="433">
        <f t="shared" si="503"/>
        <v>28.084020465435572</v>
      </c>
      <c r="N1316" s="433">
        <f t="shared" si="503"/>
        <v>39.126212062039919</v>
      </c>
      <c r="O1316" s="433">
        <f t="shared" si="503"/>
        <v>50.015082230072835</v>
      </c>
      <c r="P1316" s="433">
        <f t="shared" si="503"/>
        <v>60.750630969534328</v>
      </c>
      <c r="Q1316" s="433">
        <f t="shared" si="503"/>
        <v>74.258616761695961</v>
      </c>
      <c r="R1316" s="433">
        <f t="shared" si="503"/>
        <v>88.66130463874731</v>
      </c>
      <c r="S1316" s="433">
        <f t="shared" si="503"/>
        <v>103.32267092951572</v>
      </c>
      <c r="T1316" s="433">
        <f t="shared" si="503"/>
        <v>118.24064981076305</v>
      </c>
      <c r="U1316" s="433">
        <f t="shared" si="503"/>
        <v>134.56785354083121</v>
      </c>
      <c r="V1316" s="433">
        <f t="shared" si="503"/>
        <v>152.50684363030953</v>
      </c>
      <c r="W1316" s="433">
        <f t="shared" si="503"/>
        <v>174.91344452893517</v>
      </c>
      <c r="X1316" s="433">
        <f t="shared" si="503"/>
        <v>197.32004542756081</v>
      </c>
      <c r="Y1316" s="433">
        <f t="shared" si="503"/>
        <v>219.72664632618645</v>
      </c>
      <c r="Z1316" s="433">
        <f t="shared" si="503"/>
        <v>242.1332472248121</v>
      </c>
      <c r="AA1316" s="433">
        <f t="shared" si="503"/>
        <v>264.53984812343771</v>
      </c>
      <c r="AB1316" s="433">
        <f t="shared" si="503"/>
        <v>286.94644902206335</v>
      </c>
      <c r="AC1316" s="433">
        <f t="shared" si="503"/>
        <v>309.35304992068899</v>
      </c>
      <c r="AD1316" s="433">
        <f t="shared" si="503"/>
        <v>332.21492770220016</v>
      </c>
      <c r="AE1316" s="433">
        <f t="shared" si="503"/>
        <v>341.56601015246144</v>
      </c>
      <c r="AF1316" s="433">
        <f t="shared" si="503"/>
        <v>341.56601015246144</v>
      </c>
      <c r="AG1316" s="433">
        <f t="shared" si="503"/>
        <v>341.56601015246144</v>
      </c>
      <c r="AH1316" s="433">
        <f t="shared" si="503"/>
        <v>341.56601015246144</v>
      </c>
      <c r="AI1316" s="433">
        <f t="shared" si="503"/>
        <v>341.56601015246144</v>
      </c>
    </row>
    <row r="1317" spans="1:35" s="84" customFormat="1" x14ac:dyDescent="0.35">
      <c r="A1317" s="4"/>
      <c r="B1317" s="4"/>
      <c r="C1317" s="80"/>
      <c r="D1317" s="81"/>
      <c r="G1317" s="147"/>
      <c r="H1317" s="147"/>
      <c r="I1317" s="178"/>
      <c r="J1317" s="178"/>
      <c r="K1317" s="178"/>
      <c r="L1317" s="178"/>
      <c r="M1317" s="178"/>
      <c r="N1317" s="178"/>
      <c r="O1317" s="178"/>
      <c r="P1317" s="178"/>
      <c r="Q1317" s="178"/>
      <c r="R1317" s="178"/>
      <c r="S1317" s="178"/>
      <c r="T1317" s="178"/>
      <c r="U1317" s="178"/>
      <c r="V1317" s="178"/>
      <c r="W1317" s="178"/>
      <c r="X1317" s="178"/>
      <c r="Y1317" s="178"/>
      <c r="Z1317" s="178"/>
      <c r="AA1317" s="178"/>
      <c r="AB1317" s="178"/>
      <c r="AC1317" s="178"/>
      <c r="AD1317" s="178"/>
      <c r="AE1317" s="178"/>
      <c r="AF1317" s="178"/>
      <c r="AG1317" s="178"/>
      <c r="AH1317" s="178"/>
      <c r="AI1317" s="178"/>
    </row>
    <row r="1318" spans="1:35" s="84" customFormat="1" x14ac:dyDescent="0.35">
      <c r="A1318" s="4"/>
      <c r="B1318" s="4"/>
      <c r="C1318" s="80"/>
      <c r="D1318" s="81" t="s">
        <v>499</v>
      </c>
      <c r="G1318" s="147"/>
      <c r="H1318" s="147"/>
      <c r="I1318" s="178"/>
      <c r="J1318" s="178"/>
      <c r="K1318" s="178"/>
      <c r="L1318" s="178"/>
      <c r="M1318" s="178"/>
      <c r="N1318" s="178"/>
      <c r="O1318" s="178"/>
      <c r="P1318" s="178"/>
      <c r="Q1318" s="178"/>
      <c r="R1318" s="178"/>
      <c r="S1318" s="178"/>
      <c r="T1318" s="178"/>
      <c r="U1318" s="178"/>
      <c r="V1318" s="178"/>
      <c r="W1318" s="178"/>
      <c r="X1318" s="178"/>
      <c r="Y1318" s="178"/>
      <c r="Z1318" s="178"/>
      <c r="AA1318" s="178"/>
      <c r="AB1318" s="178"/>
      <c r="AC1318" s="178"/>
      <c r="AD1318" s="178"/>
      <c r="AE1318" s="178"/>
      <c r="AF1318" s="178"/>
      <c r="AG1318" s="178"/>
      <c r="AH1318" s="178"/>
      <c r="AI1318" s="178"/>
    </row>
    <row r="1319" spans="1:35" s="84" customFormat="1" x14ac:dyDescent="0.35">
      <c r="A1319" s="4"/>
      <c r="B1319" s="4"/>
      <c r="C1319" s="80"/>
      <c r="D1319" s="81"/>
      <c r="E1319" s="84" t="str">
        <f>E$372</f>
        <v>Total signature bonus (incentive)</v>
      </c>
      <c r="F1319" s="84" t="str">
        <f>F$372</f>
        <v>M$</v>
      </c>
      <c r="G1319" s="178">
        <f>G$372</f>
        <v>5</v>
      </c>
      <c r="H1319" s="147"/>
      <c r="I1319" s="178"/>
      <c r="J1319" s="178"/>
      <c r="K1319" s="178"/>
      <c r="L1319" s="178"/>
      <c r="M1319" s="178"/>
      <c r="N1319" s="178"/>
      <c r="O1319" s="178"/>
      <c r="P1319" s="178"/>
      <c r="Q1319" s="178"/>
      <c r="R1319" s="178"/>
      <c r="S1319" s="178"/>
      <c r="T1319" s="178"/>
      <c r="U1319" s="178"/>
      <c r="V1319" s="178"/>
      <c r="W1319" s="178"/>
      <c r="X1319" s="178"/>
      <c r="Y1319" s="178"/>
      <c r="Z1319" s="178"/>
      <c r="AA1319" s="178"/>
      <c r="AB1319" s="178"/>
      <c r="AC1319" s="178"/>
      <c r="AD1319" s="178"/>
      <c r="AE1319" s="178"/>
      <c r="AF1319" s="178"/>
      <c r="AG1319" s="178"/>
      <c r="AH1319" s="178"/>
      <c r="AI1319" s="178"/>
    </row>
    <row r="1320" spans="1:35" x14ac:dyDescent="0.35">
      <c r="E1320" s="46" t="str">
        <f>E$467</f>
        <v>Total import duties (incentive)</v>
      </c>
      <c r="F1320" s="46" t="str">
        <f>F$467</f>
        <v>M$</v>
      </c>
      <c r="G1320" s="178">
        <f>G$467</f>
        <v>63.761653125000024</v>
      </c>
    </row>
    <row r="1321" spans="1:35" x14ac:dyDescent="0.35">
      <c r="E1321" s="46" t="str">
        <f>E$706</f>
        <v>Total royalty (incentive)</v>
      </c>
      <c r="F1321" s="46" t="str">
        <f>F$706</f>
        <v>M$</v>
      </c>
      <c r="G1321" s="178">
        <f>G$706</f>
        <v>110.79004701555969</v>
      </c>
    </row>
    <row r="1322" spans="1:35" x14ac:dyDescent="0.35">
      <c r="E1322" s="46" t="str">
        <f>E$946</f>
        <v>Total income tax (incentive)</v>
      </c>
      <c r="F1322" s="46" t="str">
        <f>F$946</f>
        <v>M$</v>
      </c>
      <c r="G1322" s="178">
        <f>G$946</f>
        <v>112.3386094387092</v>
      </c>
    </row>
    <row r="1323" spans="1:35" x14ac:dyDescent="0.35">
      <c r="E1323" s="46" t="str">
        <f>E$1011</f>
        <v>Total resource rent tax (incentive)</v>
      </c>
      <c r="F1323" s="46" t="str">
        <f>F$1011</f>
        <v>M$</v>
      </c>
      <c r="G1323" s="178">
        <f>G$1011</f>
        <v>0</v>
      </c>
    </row>
    <row r="1324" spans="1:35" x14ac:dyDescent="0.35">
      <c r="E1324" s="46" t="str">
        <f>E$1060</f>
        <v>Total WHT on services (incentive)</v>
      </c>
      <c r="F1324" s="46" t="str">
        <f>F$1060</f>
        <v>M$</v>
      </c>
      <c r="G1324" s="178">
        <f>G$1060</f>
        <v>18.956099999999999</v>
      </c>
    </row>
    <row r="1325" spans="1:35" x14ac:dyDescent="0.35">
      <c r="E1325" s="46" t="str">
        <f>E$1097</f>
        <v>Total WHT on interest (incentive)</v>
      </c>
      <c r="F1325" s="46" t="str">
        <f>F$1097</f>
        <v>M$</v>
      </c>
      <c r="G1325" s="178">
        <f>G$1097</f>
        <v>6.4395000000000007</v>
      </c>
    </row>
    <row r="1326" spans="1:35" x14ac:dyDescent="0.35">
      <c r="E1326" s="46" t="str">
        <f>E$1139</f>
        <v>Total WHT on dividends (incentive)</v>
      </c>
      <c r="F1326" s="46" t="str">
        <f>F$1139</f>
        <v>M$</v>
      </c>
      <c r="G1326" s="178">
        <f>G$1139</f>
        <v>24.280100573192506</v>
      </c>
    </row>
    <row r="1327" spans="1:35" s="162" customFormat="1" x14ac:dyDescent="0.35">
      <c r="A1327" s="35"/>
      <c r="B1327" s="35"/>
      <c r="C1327" s="160"/>
      <c r="D1327" s="161"/>
      <c r="E1327" s="162" t="s">
        <v>922</v>
      </c>
      <c r="F1327" s="162" t="s">
        <v>88</v>
      </c>
      <c r="G1327" s="433">
        <f>SUM(G1319:G1326)</f>
        <v>341.56601015246139</v>
      </c>
      <c r="H1327" s="163"/>
      <c r="I1327" s="433"/>
      <c r="J1327" s="433"/>
      <c r="K1327" s="433"/>
      <c r="L1327" s="433"/>
      <c r="M1327" s="433"/>
      <c r="N1327" s="433"/>
      <c r="O1327" s="433"/>
      <c r="P1327" s="433"/>
      <c r="Q1327" s="433"/>
      <c r="R1327" s="433"/>
      <c r="S1327" s="433"/>
      <c r="T1327" s="433"/>
      <c r="U1327" s="433"/>
      <c r="V1327" s="433"/>
      <c r="W1327" s="433"/>
      <c r="X1327" s="433"/>
      <c r="Y1327" s="433"/>
      <c r="Z1327" s="433"/>
      <c r="AA1327" s="433"/>
      <c r="AB1327" s="433"/>
      <c r="AC1327" s="433"/>
      <c r="AD1327" s="433"/>
      <c r="AE1327" s="433"/>
      <c r="AF1327" s="433"/>
      <c r="AG1327" s="433"/>
      <c r="AH1327" s="433"/>
      <c r="AI1327" s="433"/>
    </row>
    <row r="1328" spans="1:35" s="84" customFormat="1" x14ac:dyDescent="0.35">
      <c r="A1328" s="4"/>
      <c r="B1328" s="4"/>
      <c r="C1328" s="80"/>
      <c r="D1328" s="81"/>
      <c r="G1328" s="147"/>
      <c r="H1328" s="147"/>
      <c r="I1328" s="178"/>
      <c r="J1328" s="178"/>
      <c r="K1328" s="178"/>
      <c r="L1328" s="178"/>
      <c r="M1328" s="178"/>
      <c r="N1328" s="178"/>
      <c r="O1328" s="178"/>
      <c r="P1328" s="178"/>
      <c r="Q1328" s="178"/>
      <c r="R1328" s="178"/>
      <c r="S1328" s="178"/>
      <c r="T1328" s="178"/>
      <c r="U1328" s="178"/>
      <c r="V1328" s="178"/>
      <c r="W1328" s="178"/>
      <c r="X1328" s="178"/>
      <c r="Y1328" s="178"/>
      <c r="Z1328" s="178"/>
      <c r="AA1328" s="178"/>
      <c r="AB1328" s="178"/>
      <c r="AC1328" s="178"/>
      <c r="AD1328" s="178"/>
      <c r="AE1328" s="178"/>
      <c r="AF1328" s="178"/>
      <c r="AG1328" s="178"/>
      <c r="AH1328" s="178"/>
      <c r="AI1328" s="178"/>
    </row>
    <row r="1329" spans="1:35" s="84" customFormat="1" x14ac:dyDescent="0.35">
      <c r="A1329" s="4"/>
      <c r="B1329" s="4"/>
      <c r="C1329" s="80"/>
      <c r="D1329" s="81" t="s">
        <v>1383</v>
      </c>
      <c r="G1329" s="147"/>
      <c r="H1329" s="147"/>
      <c r="I1329" s="178"/>
      <c r="J1329" s="178"/>
      <c r="K1329" s="178"/>
      <c r="L1329" s="178"/>
      <c r="M1329" s="178"/>
      <c r="N1329" s="178"/>
      <c r="O1329" s="178"/>
      <c r="P1329" s="178"/>
      <c r="Q1329" s="178"/>
      <c r="R1329" s="178"/>
      <c r="S1329" s="178"/>
      <c r="T1329" s="178"/>
      <c r="U1329" s="178"/>
      <c r="V1329" s="178"/>
      <c r="W1329" s="178"/>
      <c r="X1329" s="178"/>
      <c r="Y1329" s="178"/>
      <c r="Z1329" s="178"/>
      <c r="AA1329" s="178"/>
      <c r="AB1329" s="178"/>
      <c r="AC1329" s="178"/>
      <c r="AD1329" s="178"/>
      <c r="AE1329" s="178"/>
      <c r="AF1329" s="178"/>
      <c r="AG1329" s="178"/>
      <c r="AH1329" s="178"/>
      <c r="AI1329" s="178"/>
    </row>
    <row r="1330" spans="1:35" s="84" customFormat="1" x14ac:dyDescent="0.35">
      <c r="A1330" s="4"/>
      <c r="B1330" s="4"/>
      <c r="C1330" s="80"/>
      <c r="D1330" s="81"/>
      <c r="E1330" s="84" t="str">
        <f>E$1327</f>
        <v>Total government revenue (incentive)</v>
      </c>
      <c r="F1330" s="84" t="str">
        <f>F$1327</f>
        <v>M$</v>
      </c>
      <c r="G1330" s="199">
        <f>G$1327</f>
        <v>341.56601015246139</v>
      </c>
      <c r="H1330" s="147"/>
      <c r="I1330" s="178"/>
      <c r="J1330" s="178"/>
      <c r="K1330" s="178"/>
      <c r="L1330" s="178"/>
      <c r="M1330" s="178"/>
      <c r="N1330" s="178"/>
      <c r="O1330" s="178"/>
      <c r="P1330" s="178"/>
      <c r="Q1330" s="178"/>
      <c r="R1330" s="178"/>
      <c r="S1330" s="178"/>
      <c r="T1330" s="178"/>
      <c r="U1330" s="178"/>
      <c r="V1330" s="178"/>
      <c r="W1330" s="178"/>
      <c r="X1330" s="178"/>
      <c r="Y1330" s="178"/>
      <c r="Z1330" s="178"/>
      <c r="AA1330" s="178"/>
      <c r="AB1330" s="178"/>
      <c r="AC1330" s="178"/>
      <c r="AD1330" s="178"/>
      <c r="AE1330" s="178"/>
      <c r="AF1330" s="178"/>
      <c r="AG1330" s="178"/>
      <c r="AH1330" s="178"/>
      <c r="AI1330" s="178"/>
    </row>
    <row r="1331" spans="1:35" s="84" customFormat="1" x14ac:dyDescent="0.35">
      <c r="A1331" s="4"/>
      <c r="B1331" s="4"/>
      <c r="C1331" s="80"/>
      <c r="D1331" s="81"/>
      <c r="E1331" s="84" t="str">
        <f>E$236</f>
        <v>Total project pre-tax cash flow (original)</v>
      </c>
      <c r="F1331" s="84" t="str">
        <f>F$236</f>
        <v>M$</v>
      </c>
      <c r="G1331" s="199">
        <f>G$236</f>
        <v>698.99531531119374</v>
      </c>
      <c r="H1331" s="147"/>
      <c r="I1331" s="178"/>
      <c r="J1331" s="178"/>
      <c r="K1331" s="178"/>
      <c r="L1331" s="178"/>
      <c r="M1331" s="178"/>
      <c r="N1331" s="178"/>
      <c r="O1331" s="178"/>
      <c r="P1331" s="178"/>
      <c r="Q1331" s="178"/>
      <c r="R1331" s="178"/>
      <c r="S1331" s="178"/>
      <c r="T1331" s="178"/>
      <c r="U1331" s="178"/>
      <c r="V1331" s="178"/>
      <c r="W1331" s="178"/>
      <c r="X1331" s="178"/>
      <c r="Y1331" s="178"/>
      <c r="Z1331" s="178"/>
      <c r="AA1331" s="178"/>
      <c r="AB1331" s="178"/>
      <c r="AC1331" s="178"/>
      <c r="AD1331" s="178"/>
      <c r="AE1331" s="178"/>
      <c r="AF1331" s="178"/>
      <c r="AG1331" s="178"/>
      <c r="AH1331" s="178"/>
      <c r="AI1331" s="178"/>
    </row>
    <row r="1332" spans="1:35" s="162" customFormat="1" x14ac:dyDescent="0.35">
      <c r="A1332" s="35"/>
      <c r="B1332" s="35"/>
      <c r="C1332" s="160"/>
      <c r="D1332" s="161"/>
      <c r="E1332" s="162" t="s">
        <v>1385</v>
      </c>
      <c r="F1332" s="162" t="s">
        <v>10</v>
      </c>
      <c r="G1332" s="432">
        <f>G1330/G1331</f>
        <v>0.48865278875352075</v>
      </c>
      <c r="H1332" s="163"/>
      <c r="I1332" s="433"/>
      <c r="J1332" s="433"/>
      <c r="K1332" s="433"/>
      <c r="L1332" s="433"/>
      <c r="M1332" s="433"/>
      <c r="N1332" s="433"/>
      <c r="O1332" s="433"/>
      <c r="P1332" s="433"/>
      <c r="Q1332" s="433"/>
      <c r="R1332" s="433"/>
      <c r="S1332" s="433"/>
      <c r="T1332" s="433"/>
      <c r="U1332" s="433"/>
      <c r="V1332" s="433"/>
      <c r="W1332" s="433"/>
      <c r="X1332" s="433"/>
      <c r="Y1332" s="433"/>
      <c r="Z1332" s="433"/>
      <c r="AA1332" s="433"/>
      <c r="AB1332" s="433"/>
      <c r="AC1332" s="433"/>
      <c r="AD1332" s="433"/>
      <c r="AE1332" s="433"/>
      <c r="AF1332" s="433"/>
      <c r="AG1332" s="433"/>
      <c r="AH1332" s="433"/>
      <c r="AI1332" s="433"/>
    </row>
    <row r="1333" spans="1:35" s="84" customFormat="1" x14ac:dyDescent="0.35">
      <c r="A1333" s="4"/>
      <c r="B1333" s="4"/>
      <c r="C1333" s="80"/>
      <c r="D1333" s="81"/>
      <c r="G1333" s="147"/>
      <c r="H1333" s="147"/>
      <c r="I1333" s="178"/>
      <c r="J1333" s="178"/>
      <c r="K1333" s="178"/>
      <c r="L1333" s="178"/>
      <c r="M1333" s="178"/>
      <c r="N1333" s="178"/>
      <c r="O1333" s="178"/>
      <c r="P1333" s="178"/>
      <c r="Q1333" s="178"/>
      <c r="R1333" s="178"/>
      <c r="S1333" s="178"/>
      <c r="T1333" s="178"/>
      <c r="U1333" s="178"/>
      <c r="V1333" s="178"/>
      <c r="W1333" s="178"/>
      <c r="X1333" s="178"/>
      <c r="Y1333" s="178"/>
      <c r="Z1333" s="178"/>
      <c r="AA1333" s="178"/>
      <c r="AB1333" s="178"/>
      <c r="AC1333" s="178"/>
      <c r="AD1333" s="178"/>
      <c r="AE1333" s="178"/>
      <c r="AF1333" s="178"/>
      <c r="AG1333" s="178"/>
      <c r="AH1333" s="178"/>
      <c r="AI1333" s="178"/>
    </row>
    <row r="1334" spans="1:35" s="84" customFormat="1" x14ac:dyDescent="0.35">
      <c r="A1334" s="4"/>
      <c r="B1334" s="4"/>
      <c r="C1334" s="80"/>
      <c r="D1334" s="81" t="s">
        <v>1503</v>
      </c>
      <c r="G1334" s="147"/>
      <c r="H1334" s="147"/>
      <c r="I1334" s="178"/>
      <c r="J1334" s="178"/>
      <c r="K1334" s="178"/>
      <c r="L1334" s="178"/>
      <c r="M1334" s="178"/>
      <c r="N1334" s="178"/>
      <c r="O1334" s="178"/>
      <c r="P1334" s="178"/>
      <c r="Q1334" s="178"/>
      <c r="R1334" s="178"/>
      <c r="S1334" s="178"/>
      <c r="T1334" s="178"/>
      <c r="U1334" s="178"/>
      <c r="V1334" s="178"/>
      <c r="W1334" s="178"/>
      <c r="X1334" s="178"/>
      <c r="Y1334" s="178"/>
      <c r="Z1334" s="178"/>
      <c r="AA1334" s="178"/>
      <c r="AB1334" s="178"/>
      <c r="AC1334" s="178"/>
      <c r="AD1334" s="178"/>
      <c r="AE1334" s="178"/>
      <c r="AF1334" s="178"/>
      <c r="AG1334" s="178"/>
      <c r="AH1334" s="178"/>
      <c r="AI1334" s="178"/>
    </row>
    <row r="1335" spans="1:35" s="84" customFormat="1" x14ac:dyDescent="0.35">
      <c r="A1335" s="4"/>
      <c r="B1335" s="4"/>
      <c r="C1335" s="80"/>
      <c r="D1335" s="81"/>
      <c r="E1335" s="84" t="str">
        <f>E$1251</f>
        <v>Total project net cash flow (incentive)</v>
      </c>
      <c r="F1335" s="84" t="str">
        <f>F$1251</f>
        <v>M$</v>
      </c>
      <c r="G1335" s="199">
        <f>G$1251</f>
        <v>357.42930515873229</v>
      </c>
      <c r="H1335" s="147"/>
      <c r="I1335" s="178"/>
      <c r="J1335" s="178"/>
      <c r="K1335" s="178"/>
      <c r="L1335" s="178"/>
      <c r="M1335" s="178"/>
      <c r="N1335" s="178"/>
      <c r="O1335" s="178"/>
      <c r="P1335" s="178"/>
      <c r="Q1335" s="178"/>
      <c r="R1335" s="178"/>
      <c r="S1335" s="178"/>
      <c r="T1335" s="178"/>
      <c r="U1335" s="178"/>
      <c r="V1335" s="178"/>
      <c r="W1335" s="178"/>
      <c r="X1335" s="178"/>
      <c r="Y1335" s="178"/>
      <c r="Z1335" s="178"/>
      <c r="AA1335" s="178"/>
      <c r="AB1335" s="178"/>
      <c r="AC1335" s="178"/>
      <c r="AD1335" s="178"/>
      <c r="AE1335" s="178"/>
      <c r="AF1335" s="178"/>
      <c r="AG1335" s="178"/>
      <c r="AH1335" s="178"/>
      <c r="AI1335" s="178"/>
    </row>
    <row r="1336" spans="1:35" s="84" customFormat="1" x14ac:dyDescent="0.35">
      <c r="A1336" s="4"/>
      <c r="B1336" s="4"/>
      <c r="C1336" s="80"/>
      <c r="D1336" s="81"/>
      <c r="E1336" s="84" t="str">
        <f>E$236</f>
        <v>Total project pre-tax cash flow (original)</v>
      </c>
      <c r="F1336" s="84" t="str">
        <f>F$236</f>
        <v>M$</v>
      </c>
      <c r="G1336" s="199">
        <f>G$236</f>
        <v>698.99531531119374</v>
      </c>
      <c r="H1336" s="147"/>
      <c r="I1336" s="178"/>
      <c r="J1336" s="178"/>
      <c r="K1336" s="178"/>
      <c r="L1336" s="178"/>
      <c r="M1336" s="178"/>
      <c r="N1336" s="178"/>
      <c r="O1336" s="178"/>
      <c r="P1336" s="178"/>
      <c r="Q1336" s="178"/>
      <c r="R1336" s="178"/>
      <c r="S1336" s="178"/>
      <c r="T1336" s="178"/>
      <c r="U1336" s="178"/>
      <c r="V1336" s="178"/>
      <c r="W1336" s="178"/>
      <c r="X1336" s="178"/>
      <c r="Y1336" s="178"/>
      <c r="Z1336" s="178"/>
      <c r="AA1336" s="178"/>
      <c r="AB1336" s="178"/>
      <c r="AC1336" s="178"/>
      <c r="AD1336" s="178"/>
      <c r="AE1336" s="178"/>
      <c r="AF1336" s="178"/>
      <c r="AG1336" s="178"/>
      <c r="AH1336" s="178"/>
      <c r="AI1336" s="178"/>
    </row>
    <row r="1337" spans="1:35" s="162" customFormat="1" x14ac:dyDescent="0.35">
      <c r="A1337" s="35"/>
      <c r="B1337" s="35"/>
      <c r="C1337" s="160"/>
      <c r="D1337" s="161"/>
      <c r="E1337" s="162" t="s">
        <v>1507</v>
      </c>
      <c r="F1337" s="162" t="s">
        <v>10</v>
      </c>
      <c r="G1337" s="432">
        <f>G1335/G1336</f>
        <v>0.51134721124647919</v>
      </c>
      <c r="H1337" s="163"/>
      <c r="I1337" s="433"/>
      <c r="J1337" s="433"/>
      <c r="K1337" s="433"/>
      <c r="L1337" s="433"/>
      <c r="M1337" s="433"/>
      <c r="N1337" s="433"/>
      <c r="O1337" s="433"/>
      <c r="P1337" s="433"/>
      <c r="Q1337" s="433"/>
      <c r="R1337" s="433"/>
      <c r="S1337" s="433"/>
      <c r="T1337" s="433"/>
      <c r="U1337" s="433"/>
      <c r="V1337" s="433"/>
      <c r="W1337" s="433"/>
      <c r="X1337" s="433"/>
      <c r="Y1337" s="433"/>
      <c r="Z1337" s="433"/>
      <c r="AA1337" s="433"/>
      <c r="AB1337" s="433"/>
      <c r="AC1337" s="433"/>
      <c r="AD1337" s="433"/>
      <c r="AE1337" s="433"/>
      <c r="AF1337" s="433"/>
      <c r="AG1337" s="433"/>
      <c r="AH1337" s="433"/>
      <c r="AI1337" s="433"/>
    </row>
    <row r="1338" spans="1:35" s="84" customFormat="1" x14ac:dyDescent="0.35">
      <c r="A1338" s="4"/>
      <c r="B1338" s="4"/>
      <c r="C1338" s="80"/>
      <c r="D1338" s="81"/>
      <c r="G1338" s="147"/>
      <c r="H1338" s="147"/>
      <c r="I1338" s="178"/>
      <c r="J1338" s="178"/>
      <c r="K1338" s="178"/>
      <c r="L1338" s="178"/>
      <c r="M1338" s="178"/>
      <c r="N1338" s="178"/>
      <c r="O1338" s="178"/>
      <c r="P1338" s="178"/>
      <c r="Q1338" s="178"/>
      <c r="R1338" s="178"/>
      <c r="S1338" s="178"/>
      <c r="T1338" s="178"/>
      <c r="U1338" s="178"/>
      <c r="V1338" s="178"/>
      <c r="W1338" s="178"/>
      <c r="X1338" s="178"/>
      <c r="Y1338" s="178"/>
      <c r="Z1338" s="178"/>
      <c r="AA1338" s="178"/>
      <c r="AB1338" s="178"/>
      <c r="AC1338" s="178"/>
      <c r="AD1338" s="178"/>
      <c r="AE1338" s="178"/>
      <c r="AF1338" s="178"/>
      <c r="AG1338" s="178"/>
      <c r="AH1338" s="178"/>
      <c r="AI1338" s="178"/>
    </row>
    <row r="1339" spans="1:35" s="84" customFormat="1" x14ac:dyDescent="0.35">
      <c r="A1339" s="4"/>
      <c r="B1339" s="4"/>
      <c r="C1339" s="80"/>
      <c r="D1339" s="81" t="s">
        <v>494</v>
      </c>
      <c r="G1339" s="147"/>
      <c r="H1339" s="147"/>
      <c r="I1339" s="178"/>
      <c r="J1339" s="178"/>
      <c r="K1339" s="178"/>
      <c r="L1339" s="178"/>
      <c r="M1339" s="178"/>
      <c r="N1339" s="178"/>
      <c r="O1339" s="178"/>
      <c r="P1339" s="178"/>
      <c r="Q1339" s="178"/>
      <c r="R1339" s="178"/>
      <c r="S1339" s="178"/>
      <c r="T1339" s="178"/>
      <c r="U1339" s="178"/>
      <c r="V1339" s="178"/>
      <c r="W1339" s="178"/>
      <c r="X1339" s="178"/>
      <c r="Y1339" s="178"/>
      <c r="Z1339" s="178"/>
      <c r="AA1339" s="178"/>
      <c r="AB1339" s="178"/>
      <c r="AC1339" s="178"/>
      <c r="AD1339" s="178"/>
      <c r="AE1339" s="178"/>
      <c r="AF1339" s="178"/>
      <c r="AG1339" s="178"/>
      <c r="AH1339" s="178"/>
      <c r="AI1339" s="178"/>
    </row>
    <row r="1340" spans="1:35" s="84" customFormat="1" x14ac:dyDescent="0.35">
      <c r="A1340" s="4"/>
      <c r="B1340" s="4"/>
      <c r="C1340" s="80"/>
      <c r="D1340" s="81"/>
      <c r="E1340" s="84" t="str">
        <f>E$377</f>
        <v>Discounted signature bonus (incentive)</v>
      </c>
      <c r="F1340" s="84" t="str">
        <f>F$377</f>
        <v>M$, discounted</v>
      </c>
      <c r="G1340" s="147"/>
      <c r="H1340" s="147"/>
      <c r="I1340" s="178">
        <f>I$377</f>
        <v>5</v>
      </c>
      <c r="J1340" s="178"/>
      <c r="K1340" s="178">
        <f t="shared" ref="K1340:AI1340" si="504">K$377</f>
        <v>5</v>
      </c>
      <c r="L1340" s="178">
        <f t="shared" si="504"/>
        <v>0</v>
      </c>
      <c r="M1340" s="178">
        <f t="shared" si="504"/>
        <v>0</v>
      </c>
      <c r="N1340" s="178">
        <f t="shared" si="504"/>
        <v>0</v>
      </c>
      <c r="O1340" s="178">
        <f t="shared" si="504"/>
        <v>0</v>
      </c>
      <c r="P1340" s="178">
        <f t="shared" si="504"/>
        <v>0</v>
      </c>
      <c r="Q1340" s="178">
        <f t="shared" si="504"/>
        <v>0</v>
      </c>
      <c r="R1340" s="178">
        <f t="shared" si="504"/>
        <v>0</v>
      </c>
      <c r="S1340" s="178">
        <f t="shared" si="504"/>
        <v>0</v>
      </c>
      <c r="T1340" s="178">
        <f t="shared" si="504"/>
        <v>0</v>
      </c>
      <c r="U1340" s="178">
        <f t="shared" si="504"/>
        <v>0</v>
      </c>
      <c r="V1340" s="178">
        <f t="shared" si="504"/>
        <v>0</v>
      </c>
      <c r="W1340" s="178">
        <f t="shared" si="504"/>
        <v>0</v>
      </c>
      <c r="X1340" s="178">
        <f t="shared" si="504"/>
        <v>0</v>
      </c>
      <c r="Y1340" s="178">
        <f t="shared" si="504"/>
        <v>0</v>
      </c>
      <c r="Z1340" s="178">
        <f t="shared" si="504"/>
        <v>0</v>
      </c>
      <c r="AA1340" s="178">
        <f t="shared" si="504"/>
        <v>0</v>
      </c>
      <c r="AB1340" s="178">
        <f t="shared" si="504"/>
        <v>0</v>
      </c>
      <c r="AC1340" s="178">
        <f t="shared" si="504"/>
        <v>0</v>
      </c>
      <c r="AD1340" s="178">
        <f t="shared" si="504"/>
        <v>0</v>
      </c>
      <c r="AE1340" s="178">
        <f t="shared" si="504"/>
        <v>0</v>
      </c>
      <c r="AF1340" s="178">
        <f t="shared" si="504"/>
        <v>0</v>
      </c>
      <c r="AG1340" s="178">
        <f t="shared" si="504"/>
        <v>0</v>
      </c>
      <c r="AH1340" s="178">
        <f t="shared" si="504"/>
        <v>0</v>
      </c>
      <c r="AI1340" s="178">
        <f t="shared" si="504"/>
        <v>0</v>
      </c>
    </row>
    <row r="1341" spans="1:35" s="84" customFormat="1" x14ac:dyDescent="0.35">
      <c r="A1341" s="4"/>
      <c r="B1341" s="4"/>
      <c r="C1341" s="80"/>
      <c r="D1341" s="81"/>
      <c r="E1341" s="84" t="str">
        <f>E$472</f>
        <v>Discounted import duties (incentive)</v>
      </c>
      <c r="F1341" s="84" t="str">
        <f>F$472</f>
        <v>M$, discounted</v>
      </c>
      <c r="G1341" s="147"/>
      <c r="H1341" s="147"/>
      <c r="I1341" s="178">
        <f>I$472</f>
        <v>29.896498210080804</v>
      </c>
      <c r="J1341" s="178"/>
      <c r="K1341" s="178">
        <f t="shared" ref="K1341:AI1341" si="505">K$472</f>
        <v>3.375</v>
      </c>
      <c r="L1341" s="178">
        <f t="shared" si="505"/>
        <v>3.0681818181818179</v>
      </c>
      <c r="M1341" s="178">
        <f t="shared" si="505"/>
        <v>2.4002936249710358</v>
      </c>
      <c r="N1341" s="178">
        <f t="shared" si="505"/>
        <v>2.3828270369759226</v>
      </c>
      <c r="O1341" s="178">
        <f t="shared" si="505"/>
        <v>2.1662063972508387</v>
      </c>
      <c r="P1341" s="178">
        <f t="shared" si="505"/>
        <v>1.9692785429553077</v>
      </c>
      <c r="Q1341" s="178">
        <f t="shared" si="505"/>
        <v>1.7902532208684614</v>
      </c>
      <c r="R1341" s="178">
        <f t="shared" si="505"/>
        <v>1.6275029280622373</v>
      </c>
      <c r="S1341" s="178">
        <f t="shared" si="505"/>
        <v>1.4795481164202158</v>
      </c>
      <c r="T1341" s="178">
        <f t="shared" si="505"/>
        <v>1.3450437422001962</v>
      </c>
      <c r="U1341" s="178">
        <f t="shared" si="505"/>
        <v>1.2227670383638147</v>
      </c>
      <c r="V1341" s="178">
        <f t="shared" si="505"/>
        <v>1.1116063985125586</v>
      </c>
      <c r="W1341" s="178">
        <f t="shared" si="505"/>
        <v>1.0105512713750531</v>
      </c>
      <c r="X1341" s="178">
        <f t="shared" si="505"/>
        <v>0.91868297397732102</v>
      </c>
      <c r="Y1341" s="178">
        <f t="shared" si="505"/>
        <v>0.8351663399793825</v>
      </c>
      <c r="Z1341" s="178">
        <f t="shared" si="505"/>
        <v>0.75924212725398421</v>
      </c>
      <c r="AA1341" s="178">
        <f t="shared" si="505"/>
        <v>0.69022011568544017</v>
      </c>
      <c r="AB1341" s="178">
        <f t="shared" si="505"/>
        <v>0.62747283244130925</v>
      </c>
      <c r="AC1341" s="178">
        <f t="shared" si="505"/>
        <v>0.57042984767391747</v>
      </c>
      <c r="AD1341" s="178">
        <f t="shared" si="505"/>
        <v>0.51032082662810396</v>
      </c>
      <c r="AE1341" s="178">
        <f t="shared" si="505"/>
        <v>3.5903010303881419E-2</v>
      </c>
      <c r="AF1341" s="178">
        <f t="shared" si="505"/>
        <v>0</v>
      </c>
      <c r="AG1341" s="178">
        <f t="shared" si="505"/>
        <v>0</v>
      </c>
      <c r="AH1341" s="178">
        <f t="shared" si="505"/>
        <v>0</v>
      </c>
      <c r="AI1341" s="178">
        <f t="shared" si="505"/>
        <v>0</v>
      </c>
    </row>
    <row r="1342" spans="1:35" s="84" customFormat="1" x14ac:dyDescent="0.35">
      <c r="A1342" s="4"/>
      <c r="B1342" s="4"/>
      <c r="C1342" s="80"/>
      <c r="D1342" s="81"/>
      <c r="E1342" s="84" t="str">
        <f>E$711</f>
        <v>Discounted royalty (incentive)</v>
      </c>
      <c r="F1342" s="84" t="str">
        <f>F$711</f>
        <v>M$, discounted</v>
      </c>
      <c r="G1342" s="147"/>
      <c r="H1342" s="147"/>
      <c r="I1342" s="178">
        <f>I$711</f>
        <v>44.885568597506214</v>
      </c>
      <c r="J1342" s="178"/>
      <c r="K1342" s="178">
        <f t="shared" ref="K1342:AI1342" si="506">K$711</f>
        <v>0</v>
      </c>
      <c r="L1342" s="178">
        <f t="shared" si="506"/>
        <v>0</v>
      </c>
      <c r="M1342" s="178">
        <f t="shared" si="506"/>
        <v>3.8201778340666239</v>
      </c>
      <c r="N1342" s="178">
        <f t="shared" si="506"/>
        <v>4.6305185867474226</v>
      </c>
      <c r="O1342" s="178">
        <f t="shared" si="506"/>
        <v>4.2095623515885663</v>
      </c>
      <c r="P1342" s="178">
        <f t="shared" si="506"/>
        <v>3.826874865080514</v>
      </c>
      <c r="Q1342" s="178">
        <f t="shared" si="506"/>
        <v>3.4789771500731943</v>
      </c>
      <c r="R1342" s="178">
        <f t="shared" si="506"/>
        <v>3.1627065000665393</v>
      </c>
      <c r="S1342" s="178">
        <f t="shared" si="506"/>
        <v>2.875187727333218</v>
      </c>
      <c r="T1342" s="178">
        <f t="shared" si="506"/>
        <v>2.6138070248483798</v>
      </c>
      <c r="U1342" s="178">
        <f t="shared" si="506"/>
        <v>2.3761882044076179</v>
      </c>
      <c r="V1342" s="178">
        <f t="shared" si="506"/>
        <v>2.1601710949160156</v>
      </c>
      <c r="W1342" s="178">
        <f t="shared" si="506"/>
        <v>1.9637919044691055</v>
      </c>
      <c r="X1342" s="178">
        <f t="shared" si="506"/>
        <v>1.785265367699187</v>
      </c>
      <c r="Y1342" s="178">
        <f t="shared" si="506"/>
        <v>1.6229685160901695</v>
      </c>
      <c r="Z1342" s="178">
        <f t="shared" si="506"/>
        <v>1.4754259237183358</v>
      </c>
      <c r="AA1342" s="178">
        <f t="shared" si="506"/>
        <v>1.341296294289396</v>
      </c>
      <c r="AB1342" s="178">
        <f t="shared" si="506"/>
        <v>1.2193602675358146</v>
      </c>
      <c r="AC1342" s="178">
        <f t="shared" si="506"/>
        <v>1.1085093341234677</v>
      </c>
      <c r="AD1342" s="178">
        <f t="shared" si="506"/>
        <v>1.0077357582940611</v>
      </c>
      <c r="AE1342" s="178">
        <f t="shared" si="506"/>
        <v>0.20704389215859731</v>
      </c>
      <c r="AF1342" s="178">
        <f t="shared" si="506"/>
        <v>0</v>
      </c>
      <c r="AG1342" s="178">
        <f t="shared" si="506"/>
        <v>0</v>
      </c>
      <c r="AH1342" s="178">
        <f t="shared" si="506"/>
        <v>0</v>
      </c>
      <c r="AI1342" s="178">
        <f t="shared" si="506"/>
        <v>0</v>
      </c>
    </row>
    <row r="1343" spans="1:35" s="84" customFormat="1" x14ac:dyDescent="0.35">
      <c r="A1343" s="4"/>
      <c r="B1343" s="4"/>
      <c r="C1343" s="80"/>
      <c r="D1343" s="81"/>
      <c r="E1343" s="84" t="str">
        <f>E$951</f>
        <v>Discounted income tax (incentive)</v>
      </c>
      <c r="F1343" s="84" t="str">
        <f>F$951</f>
        <v>M$, discounted</v>
      </c>
      <c r="G1343" s="147"/>
      <c r="H1343" s="147"/>
      <c r="I1343" s="178">
        <f>I$951</f>
        <v>31.033590709796975</v>
      </c>
      <c r="J1343" s="178"/>
      <c r="K1343" s="178">
        <f t="shared" ref="K1343:AI1343" si="507">K$951</f>
        <v>0</v>
      </c>
      <c r="L1343" s="178">
        <f t="shared" si="507"/>
        <v>0</v>
      </c>
      <c r="M1343" s="178">
        <f t="shared" si="507"/>
        <v>0</v>
      </c>
      <c r="N1343" s="178">
        <f t="shared" si="507"/>
        <v>0</v>
      </c>
      <c r="O1343" s="178">
        <f t="shared" si="507"/>
        <v>0</v>
      </c>
      <c r="P1343" s="178">
        <f t="shared" si="507"/>
        <v>0</v>
      </c>
      <c r="Q1343" s="178">
        <f t="shared" si="507"/>
        <v>1.6515143883115357</v>
      </c>
      <c r="R1343" s="178">
        <f t="shared" si="507"/>
        <v>2.0391784906761021</v>
      </c>
      <c r="S1343" s="178">
        <f t="shared" si="507"/>
        <v>2.0459995949601946</v>
      </c>
      <c r="T1343" s="178">
        <f t="shared" si="507"/>
        <v>2.0338516729511054</v>
      </c>
      <c r="U1343" s="178">
        <f t="shared" si="507"/>
        <v>1.8879984333101774</v>
      </c>
      <c r="V1343" s="178">
        <f t="shared" si="507"/>
        <v>1.7511593306304549</v>
      </c>
      <c r="W1343" s="178">
        <f t="shared" si="507"/>
        <v>3.1736502337683503</v>
      </c>
      <c r="X1343" s="178">
        <f t="shared" si="507"/>
        <v>2.8851365761530459</v>
      </c>
      <c r="Y1343" s="178">
        <f t="shared" si="507"/>
        <v>2.6228514328664039</v>
      </c>
      <c r="Z1343" s="178">
        <f t="shared" si="507"/>
        <v>2.3844103935149126</v>
      </c>
      <c r="AA1343" s="178">
        <f t="shared" si="507"/>
        <v>2.1676458122862847</v>
      </c>
      <c r="AB1343" s="178">
        <f t="shared" si="507"/>
        <v>1.97058710207844</v>
      </c>
      <c r="AC1343" s="178">
        <f t="shared" si="507"/>
        <v>1.7914428200713093</v>
      </c>
      <c r="AD1343" s="178">
        <f t="shared" si="507"/>
        <v>1.698138548031694</v>
      </c>
      <c r="AE1343" s="178">
        <f t="shared" si="507"/>
        <v>0.93002588018696386</v>
      </c>
      <c r="AF1343" s="178">
        <f t="shared" si="507"/>
        <v>0</v>
      </c>
      <c r="AG1343" s="178">
        <f t="shared" si="507"/>
        <v>0</v>
      </c>
      <c r="AH1343" s="178">
        <f t="shared" si="507"/>
        <v>0</v>
      </c>
      <c r="AI1343" s="178">
        <f t="shared" si="507"/>
        <v>0</v>
      </c>
    </row>
    <row r="1344" spans="1:35" s="84" customFormat="1" x14ac:dyDescent="0.35">
      <c r="A1344" s="4"/>
      <c r="B1344" s="4"/>
      <c r="C1344" s="80"/>
      <c r="D1344" s="81"/>
      <c r="E1344" s="84" t="str">
        <f>E$1016</f>
        <v>Discounted resource rent tax (incentive)</v>
      </c>
      <c r="F1344" s="84" t="str">
        <f>F$1016</f>
        <v>M$, discounted</v>
      </c>
      <c r="G1344" s="147"/>
      <c r="H1344" s="147"/>
      <c r="I1344" s="178">
        <f>I$1016</f>
        <v>0</v>
      </c>
      <c r="J1344" s="178"/>
      <c r="K1344" s="178">
        <f t="shared" ref="K1344:AI1344" si="508">K$1016</f>
        <v>0</v>
      </c>
      <c r="L1344" s="178">
        <f t="shared" si="508"/>
        <v>0</v>
      </c>
      <c r="M1344" s="178">
        <f t="shared" si="508"/>
        <v>0</v>
      </c>
      <c r="N1344" s="178">
        <f t="shared" si="508"/>
        <v>0</v>
      </c>
      <c r="O1344" s="178">
        <f t="shared" si="508"/>
        <v>0</v>
      </c>
      <c r="P1344" s="178">
        <f t="shared" si="508"/>
        <v>0</v>
      </c>
      <c r="Q1344" s="178">
        <f t="shared" si="508"/>
        <v>0</v>
      </c>
      <c r="R1344" s="178">
        <f t="shared" si="508"/>
        <v>0</v>
      </c>
      <c r="S1344" s="178">
        <f t="shared" si="508"/>
        <v>0</v>
      </c>
      <c r="T1344" s="178">
        <f t="shared" si="508"/>
        <v>0</v>
      </c>
      <c r="U1344" s="178">
        <f t="shared" si="508"/>
        <v>0</v>
      </c>
      <c r="V1344" s="178">
        <f t="shared" si="508"/>
        <v>0</v>
      </c>
      <c r="W1344" s="178">
        <f t="shared" si="508"/>
        <v>0</v>
      </c>
      <c r="X1344" s="178">
        <f t="shared" si="508"/>
        <v>0</v>
      </c>
      <c r="Y1344" s="178">
        <f t="shared" si="508"/>
        <v>0</v>
      </c>
      <c r="Z1344" s="178">
        <f t="shared" si="508"/>
        <v>0</v>
      </c>
      <c r="AA1344" s="178">
        <f t="shared" si="508"/>
        <v>0</v>
      </c>
      <c r="AB1344" s="178">
        <f t="shared" si="508"/>
        <v>0</v>
      </c>
      <c r="AC1344" s="178">
        <f t="shared" si="508"/>
        <v>0</v>
      </c>
      <c r="AD1344" s="178">
        <f t="shared" si="508"/>
        <v>0</v>
      </c>
      <c r="AE1344" s="178">
        <f t="shared" si="508"/>
        <v>0</v>
      </c>
      <c r="AF1344" s="178">
        <f t="shared" si="508"/>
        <v>0</v>
      </c>
      <c r="AG1344" s="178">
        <f t="shared" si="508"/>
        <v>0</v>
      </c>
      <c r="AH1344" s="178">
        <f t="shared" si="508"/>
        <v>0</v>
      </c>
      <c r="AI1344" s="178">
        <f t="shared" si="508"/>
        <v>0</v>
      </c>
    </row>
    <row r="1345" spans="1:35" s="84" customFormat="1" x14ac:dyDescent="0.35">
      <c r="A1345" s="4"/>
      <c r="B1345" s="4"/>
      <c r="C1345" s="80"/>
      <c r="D1345" s="81"/>
      <c r="E1345" s="84" t="str">
        <f>E$1065</f>
        <v>Discounted WHT on services (incentive)</v>
      </c>
      <c r="F1345" s="84" t="str">
        <f>F$1065</f>
        <v>M$, discounted</v>
      </c>
      <c r="G1345" s="147"/>
      <c r="H1345" s="147"/>
      <c r="I1345" s="178">
        <f>I$1065</f>
        <v>10.450193362123322</v>
      </c>
      <c r="J1345" s="178"/>
      <c r="K1345" s="178">
        <f t="shared" ref="K1345:AI1345" si="509">K$1065</f>
        <v>2.4</v>
      </c>
      <c r="L1345" s="178">
        <f t="shared" si="509"/>
        <v>2.1818181818181817</v>
      </c>
      <c r="M1345" s="178">
        <f t="shared" si="509"/>
        <v>0.65082644628099151</v>
      </c>
      <c r="N1345" s="178">
        <f t="shared" si="509"/>
        <v>0.59166040570999234</v>
      </c>
      <c r="O1345" s="178">
        <f t="shared" si="509"/>
        <v>0.53787309609999301</v>
      </c>
      <c r="P1345" s="178">
        <f t="shared" si="509"/>
        <v>0.48897554190908449</v>
      </c>
      <c r="Q1345" s="178">
        <f t="shared" si="509"/>
        <v>0.44452321991734955</v>
      </c>
      <c r="R1345" s="178">
        <f t="shared" si="509"/>
        <v>0.40411201810668129</v>
      </c>
      <c r="S1345" s="178">
        <f t="shared" si="509"/>
        <v>0.36737456191516482</v>
      </c>
      <c r="T1345" s="178">
        <f t="shared" si="509"/>
        <v>0.33397687446833169</v>
      </c>
      <c r="U1345" s="178">
        <f t="shared" si="509"/>
        <v>0.30361534042575605</v>
      </c>
      <c r="V1345" s="178">
        <f t="shared" si="509"/>
        <v>0.27601394584159633</v>
      </c>
      <c r="W1345" s="178">
        <f t="shared" si="509"/>
        <v>0.25092176894690577</v>
      </c>
      <c r="X1345" s="178">
        <f t="shared" si="509"/>
        <v>0.22811069904264161</v>
      </c>
      <c r="Y1345" s="178">
        <f t="shared" si="509"/>
        <v>0.20737336276603782</v>
      </c>
      <c r="Z1345" s="178">
        <f t="shared" si="509"/>
        <v>0.18852123887821617</v>
      </c>
      <c r="AA1345" s="178">
        <f t="shared" si="509"/>
        <v>0.17138294443474197</v>
      </c>
      <c r="AB1345" s="178">
        <f t="shared" si="509"/>
        <v>0.15580267675885634</v>
      </c>
      <c r="AC1345" s="178">
        <f t="shared" si="509"/>
        <v>0.14163879705350574</v>
      </c>
      <c r="AD1345" s="178">
        <f t="shared" si="509"/>
        <v>0.1256722417492922</v>
      </c>
      <c r="AE1345" s="178">
        <f t="shared" si="509"/>
        <v>0</v>
      </c>
      <c r="AF1345" s="178">
        <f t="shared" si="509"/>
        <v>0</v>
      </c>
      <c r="AG1345" s="178">
        <f t="shared" si="509"/>
        <v>0</v>
      </c>
      <c r="AH1345" s="178">
        <f t="shared" si="509"/>
        <v>0</v>
      </c>
      <c r="AI1345" s="178">
        <f t="shared" si="509"/>
        <v>0</v>
      </c>
    </row>
    <row r="1346" spans="1:35" s="84" customFormat="1" x14ac:dyDescent="0.35">
      <c r="A1346" s="4"/>
      <c r="B1346" s="4"/>
      <c r="C1346" s="80"/>
      <c r="D1346" s="81"/>
      <c r="E1346" s="84" t="str">
        <f>E$1102</f>
        <v>Discounted WHT on interest (incentive)</v>
      </c>
      <c r="F1346" s="84" t="str">
        <f>F$1102</f>
        <v>M$, discounted</v>
      </c>
      <c r="G1346" s="147"/>
      <c r="H1346" s="147"/>
      <c r="I1346" s="178">
        <f>I$1102</f>
        <v>5.0199961089754019</v>
      </c>
      <c r="J1346" s="178"/>
      <c r="K1346" s="178">
        <f t="shared" ref="K1346:AI1346" si="510">K$1102</f>
        <v>1.0732499999999998</v>
      </c>
      <c r="L1346" s="178">
        <f t="shared" si="510"/>
        <v>0.97568181818181798</v>
      </c>
      <c r="M1346" s="178">
        <f t="shared" si="510"/>
        <v>0.88698347107437991</v>
      </c>
      <c r="N1346" s="178">
        <f t="shared" si="510"/>
        <v>0.69115595148652986</v>
      </c>
      <c r="O1346" s="178">
        <f t="shared" si="510"/>
        <v>0.52360299355040141</v>
      </c>
      <c r="P1346" s="178">
        <f t="shared" si="510"/>
        <v>0.3808021771275647</v>
      </c>
      <c r="Q1346" s="178">
        <f t="shared" si="510"/>
        <v>0.25963784804152146</v>
      </c>
      <c r="R1346" s="178">
        <f t="shared" si="510"/>
        <v>0.15735627154031601</v>
      </c>
      <c r="S1346" s="178">
        <f t="shared" si="510"/>
        <v>7.1525577972870985E-2</v>
      </c>
      <c r="T1346" s="178">
        <f t="shared" si="510"/>
        <v>1.0848221351558214E-16</v>
      </c>
      <c r="U1346" s="178">
        <f t="shared" si="510"/>
        <v>9.8620194105074665E-17</v>
      </c>
      <c r="V1346" s="178">
        <f t="shared" si="510"/>
        <v>8.965472191370424E-17</v>
      </c>
      <c r="W1346" s="178">
        <f t="shared" si="510"/>
        <v>8.1504292648822021E-17</v>
      </c>
      <c r="X1346" s="178">
        <f t="shared" si="510"/>
        <v>7.4094811498929122E-17</v>
      </c>
      <c r="Y1346" s="178">
        <f t="shared" si="510"/>
        <v>6.7358919544480993E-17</v>
      </c>
      <c r="Z1346" s="178">
        <f t="shared" si="510"/>
        <v>6.1235381404073635E-17</v>
      </c>
      <c r="AA1346" s="178">
        <f t="shared" si="510"/>
        <v>5.5668528549157857E-17</v>
      </c>
      <c r="AB1346" s="178">
        <f t="shared" si="510"/>
        <v>5.0607753226507129E-17</v>
      </c>
      <c r="AC1346" s="178">
        <f t="shared" si="510"/>
        <v>4.6007048387733751E-17</v>
      </c>
      <c r="AD1346" s="178">
        <f t="shared" si="510"/>
        <v>4.1824589443394309E-17</v>
      </c>
      <c r="AE1346" s="178">
        <f t="shared" si="510"/>
        <v>3.8022354039449387E-17</v>
      </c>
      <c r="AF1346" s="178">
        <f t="shared" si="510"/>
        <v>3.456577639949943E-17</v>
      </c>
      <c r="AG1346" s="178">
        <f t="shared" si="510"/>
        <v>3.1423433090454023E-17</v>
      </c>
      <c r="AH1346" s="178">
        <f t="shared" si="510"/>
        <v>2.8566757354958203E-17</v>
      </c>
      <c r="AI1346" s="178">
        <f t="shared" si="510"/>
        <v>2.5969779413598369E-17</v>
      </c>
    </row>
    <row r="1347" spans="1:35" s="84" customFormat="1" x14ac:dyDescent="0.35">
      <c r="A1347" s="4"/>
      <c r="B1347" s="4"/>
      <c r="C1347" s="80"/>
      <c r="D1347" s="81"/>
      <c r="E1347" s="84" t="str">
        <f>E$1144</f>
        <v>Discounted WHT on dividends (incentive)</v>
      </c>
      <c r="F1347" s="84" t="str">
        <f>F$1144</f>
        <v>M$, discounted</v>
      </c>
      <c r="G1347" s="147"/>
      <c r="H1347" s="147"/>
      <c r="I1347" s="178">
        <f>I$1144</f>
        <v>6.0717380225113118</v>
      </c>
      <c r="J1347" s="178"/>
      <c r="K1347" s="178">
        <f t="shared" ref="K1347:AI1347" si="511">K$1144</f>
        <v>0</v>
      </c>
      <c r="L1347" s="178">
        <f t="shared" si="511"/>
        <v>0</v>
      </c>
      <c r="M1347" s="178">
        <f t="shared" si="511"/>
        <v>0</v>
      </c>
      <c r="N1347" s="178">
        <f t="shared" si="511"/>
        <v>0</v>
      </c>
      <c r="O1347" s="178">
        <f t="shared" si="511"/>
        <v>0</v>
      </c>
      <c r="P1347" s="178">
        <f t="shared" si="511"/>
        <v>0</v>
      </c>
      <c r="Q1347" s="178">
        <f t="shared" si="511"/>
        <v>0</v>
      </c>
      <c r="R1347" s="178">
        <f t="shared" si="511"/>
        <v>0</v>
      </c>
      <c r="S1347" s="178">
        <f t="shared" si="511"/>
        <v>0</v>
      </c>
      <c r="T1347" s="178">
        <f t="shared" si="511"/>
        <v>0</v>
      </c>
      <c r="U1347" s="178">
        <f t="shared" si="511"/>
        <v>0.50427481676923525</v>
      </c>
      <c r="V1347" s="178">
        <f t="shared" si="511"/>
        <v>0.98855581931868275</v>
      </c>
      <c r="W1347" s="178">
        <f t="shared" si="511"/>
        <v>0.74051838787928159</v>
      </c>
      <c r="X1347" s="178">
        <f t="shared" si="511"/>
        <v>0.67319853443571065</v>
      </c>
      <c r="Y1347" s="178">
        <f t="shared" si="511"/>
        <v>0.61199866766882771</v>
      </c>
      <c r="Z1347" s="178">
        <f t="shared" si="511"/>
        <v>0.55636242515347967</v>
      </c>
      <c r="AA1347" s="178">
        <f t="shared" si="511"/>
        <v>0.50578402286679969</v>
      </c>
      <c r="AB1347" s="178">
        <f t="shared" si="511"/>
        <v>0.45980365715163607</v>
      </c>
      <c r="AC1347" s="178">
        <f t="shared" si="511"/>
        <v>0.41800332468330548</v>
      </c>
      <c r="AD1347" s="178">
        <f t="shared" si="511"/>
        <v>0.39623232787406198</v>
      </c>
      <c r="AE1347" s="178">
        <f t="shared" si="511"/>
        <v>0.21700603871029156</v>
      </c>
      <c r="AF1347" s="178">
        <f t="shared" si="511"/>
        <v>0</v>
      </c>
      <c r="AG1347" s="178">
        <f t="shared" si="511"/>
        <v>0</v>
      </c>
      <c r="AH1347" s="178">
        <f t="shared" si="511"/>
        <v>0</v>
      </c>
      <c r="AI1347" s="178">
        <f t="shared" si="511"/>
        <v>0</v>
      </c>
    </row>
    <row r="1348" spans="1:35" s="162" customFormat="1" x14ac:dyDescent="0.35">
      <c r="A1348" s="35"/>
      <c r="B1348" s="35"/>
      <c r="C1348" s="160"/>
      <c r="D1348" s="161"/>
      <c r="E1348" s="162" t="s">
        <v>572</v>
      </c>
      <c r="F1348" s="162" t="s">
        <v>230</v>
      </c>
      <c r="G1348" s="163"/>
      <c r="H1348" s="163"/>
      <c r="I1348" s="433">
        <f>SUM(K1348:AI1348)</f>
        <v>132.35758501099403</v>
      </c>
      <c r="J1348" s="433"/>
      <c r="K1348" s="433">
        <f>SUM(K1340:K1347)</f>
        <v>11.84825</v>
      </c>
      <c r="L1348" s="433">
        <f t="shared" ref="L1348:AI1348" si="512">SUM(L1340:L1347)</f>
        <v>6.2256818181818181</v>
      </c>
      <c r="M1348" s="433">
        <f t="shared" si="512"/>
        <v>7.7582813763930307</v>
      </c>
      <c r="N1348" s="433">
        <f t="shared" si="512"/>
        <v>8.2961619809198677</v>
      </c>
      <c r="O1348" s="433">
        <f t="shared" si="512"/>
        <v>7.4372448384898</v>
      </c>
      <c r="P1348" s="433">
        <f t="shared" si="512"/>
        <v>6.6659311270724704</v>
      </c>
      <c r="Q1348" s="433">
        <f t="shared" si="512"/>
        <v>7.6249058272120616</v>
      </c>
      <c r="R1348" s="433">
        <f t="shared" si="512"/>
        <v>7.3908562084518756</v>
      </c>
      <c r="S1348" s="433">
        <f t="shared" si="512"/>
        <v>6.8396355786016638</v>
      </c>
      <c r="T1348" s="433">
        <f t="shared" si="512"/>
        <v>6.326679314468012</v>
      </c>
      <c r="U1348" s="433">
        <f t="shared" si="512"/>
        <v>6.2948438332766008</v>
      </c>
      <c r="V1348" s="433">
        <f t="shared" si="512"/>
        <v>6.2875065892193076</v>
      </c>
      <c r="W1348" s="433">
        <f t="shared" si="512"/>
        <v>7.1394335664386963</v>
      </c>
      <c r="X1348" s="433">
        <f t="shared" si="512"/>
        <v>6.4903941513079069</v>
      </c>
      <c r="Y1348" s="433">
        <f t="shared" si="512"/>
        <v>5.9003583193708211</v>
      </c>
      <c r="Z1348" s="433">
        <f t="shared" si="512"/>
        <v>5.3639621085189289</v>
      </c>
      <c r="AA1348" s="433">
        <f t="shared" si="512"/>
        <v>4.8763291895626626</v>
      </c>
      <c r="AB1348" s="433">
        <f t="shared" si="512"/>
        <v>4.4330265359660563</v>
      </c>
      <c r="AC1348" s="433">
        <f t="shared" si="512"/>
        <v>4.0300241236055054</v>
      </c>
      <c r="AD1348" s="433">
        <f t="shared" si="512"/>
        <v>3.7380997025772134</v>
      </c>
      <c r="AE1348" s="433">
        <f t="shared" si="512"/>
        <v>1.3899788213597342</v>
      </c>
      <c r="AF1348" s="433">
        <f t="shared" si="512"/>
        <v>3.456577639949943E-17</v>
      </c>
      <c r="AG1348" s="433">
        <f t="shared" si="512"/>
        <v>3.1423433090454023E-17</v>
      </c>
      <c r="AH1348" s="433">
        <f t="shared" si="512"/>
        <v>2.8566757354958203E-17</v>
      </c>
      <c r="AI1348" s="433">
        <f t="shared" si="512"/>
        <v>2.5969779413598369E-17</v>
      </c>
    </row>
    <row r="1349" spans="1:35" s="84" customFormat="1" x14ac:dyDescent="0.35">
      <c r="A1349" s="4"/>
      <c r="B1349" s="4"/>
      <c r="C1349" s="80"/>
      <c r="D1349" s="81"/>
      <c r="G1349" s="147"/>
      <c r="H1349" s="147"/>
      <c r="I1349" s="178"/>
      <c r="J1349" s="178"/>
      <c r="K1349" s="178"/>
      <c r="L1349" s="178"/>
      <c r="M1349" s="178"/>
      <c r="N1349" s="178"/>
      <c r="O1349" s="178"/>
      <c r="P1349" s="178"/>
      <c r="Q1349" s="178"/>
      <c r="R1349" s="178"/>
      <c r="S1349" s="178"/>
      <c r="T1349" s="178"/>
      <c r="U1349" s="178"/>
      <c r="V1349" s="178"/>
      <c r="W1349" s="178"/>
      <c r="X1349" s="178"/>
      <c r="Y1349" s="178"/>
      <c r="Z1349" s="178"/>
      <c r="AA1349" s="178"/>
      <c r="AB1349" s="178"/>
      <c r="AC1349" s="178"/>
      <c r="AD1349" s="178"/>
      <c r="AE1349" s="178"/>
      <c r="AF1349" s="178"/>
      <c r="AG1349" s="178"/>
      <c r="AH1349" s="178"/>
      <c r="AI1349" s="178"/>
    </row>
    <row r="1350" spans="1:35" s="84" customFormat="1" x14ac:dyDescent="0.35">
      <c r="A1350" s="4"/>
      <c r="B1350" s="4"/>
      <c r="C1350" s="80"/>
      <c r="D1350" s="81" t="s">
        <v>965</v>
      </c>
      <c r="G1350" s="147"/>
      <c r="H1350" s="147"/>
      <c r="I1350" s="178"/>
      <c r="J1350" s="178"/>
      <c r="K1350" s="178"/>
      <c r="L1350" s="178"/>
      <c r="M1350" s="178"/>
      <c r="N1350" s="178"/>
      <c r="O1350" s="178"/>
      <c r="P1350" s="178"/>
      <c r="Q1350" s="178"/>
      <c r="R1350" s="178"/>
      <c r="S1350" s="178"/>
      <c r="T1350" s="178"/>
      <c r="U1350" s="178"/>
      <c r="V1350" s="178"/>
      <c r="W1350" s="178"/>
      <c r="X1350" s="178"/>
      <c r="Y1350" s="178"/>
      <c r="Z1350" s="178"/>
      <c r="AA1350" s="178"/>
      <c r="AB1350" s="178"/>
      <c r="AC1350" s="178"/>
      <c r="AD1350" s="178"/>
      <c r="AE1350" s="178"/>
      <c r="AF1350" s="178"/>
      <c r="AG1350" s="178"/>
      <c r="AH1350" s="178"/>
      <c r="AI1350" s="178"/>
    </row>
    <row r="1351" spans="1:35" s="84" customFormat="1" x14ac:dyDescent="0.35">
      <c r="A1351" s="4"/>
      <c r="B1351" s="4"/>
      <c r="C1351" s="80"/>
      <c r="D1351" s="81"/>
      <c r="E1351" s="84" t="str">
        <f>E$1348</f>
        <v>Discounted government revenue (incentive)</v>
      </c>
      <c r="F1351" s="84" t="str">
        <f>F$1348</f>
        <v>M$, discounted</v>
      </c>
      <c r="G1351" s="147"/>
      <c r="H1351" s="147"/>
      <c r="I1351" s="199">
        <f>I$1348</f>
        <v>132.35758501099403</v>
      </c>
      <c r="J1351" s="199"/>
      <c r="K1351" s="199">
        <f t="shared" ref="K1351:AI1351" si="513">K$1348</f>
        <v>11.84825</v>
      </c>
      <c r="L1351" s="199">
        <f t="shared" si="513"/>
        <v>6.2256818181818181</v>
      </c>
      <c r="M1351" s="199">
        <f t="shared" si="513"/>
        <v>7.7582813763930307</v>
      </c>
      <c r="N1351" s="199">
        <f t="shared" si="513"/>
        <v>8.2961619809198677</v>
      </c>
      <c r="O1351" s="199">
        <f t="shared" si="513"/>
        <v>7.4372448384898</v>
      </c>
      <c r="P1351" s="199">
        <f t="shared" si="513"/>
        <v>6.6659311270724704</v>
      </c>
      <c r="Q1351" s="199">
        <f t="shared" si="513"/>
        <v>7.6249058272120616</v>
      </c>
      <c r="R1351" s="199">
        <f t="shared" si="513"/>
        <v>7.3908562084518756</v>
      </c>
      <c r="S1351" s="199">
        <f t="shared" si="513"/>
        <v>6.8396355786016638</v>
      </c>
      <c r="T1351" s="199">
        <f t="shared" si="513"/>
        <v>6.326679314468012</v>
      </c>
      <c r="U1351" s="199">
        <f t="shared" si="513"/>
        <v>6.2948438332766008</v>
      </c>
      <c r="V1351" s="199">
        <f t="shared" si="513"/>
        <v>6.2875065892193076</v>
      </c>
      <c r="W1351" s="199">
        <f t="shared" si="513"/>
        <v>7.1394335664386963</v>
      </c>
      <c r="X1351" s="199">
        <f t="shared" si="513"/>
        <v>6.4903941513079069</v>
      </c>
      <c r="Y1351" s="199">
        <f t="shared" si="513"/>
        <v>5.9003583193708211</v>
      </c>
      <c r="Z1351" s="199">
        <f t="shared" si="513"/>
        <v>5.3639621085189289</v>
      </c>
      <c r="AA1351" s="199">
        <f t="shared" si="513"/>
        <v>4.8763291895626626</v>
      </c>
      <c r="AB1351" s="199">
        <f t="shared" si="513"/>
        <v>4.4330265359660563</v>
      </c>
      <c r="AC1351" s="199">
        <f t="shared" si="513"/>
        <v>4.0300241236055054</v>
      </c>
      <c r="AD1351" s="199">
        <f t="shared" si="513"/>
        <v>3.7380997025772134</v>
      </c>
      <c r="AE1351" s="199">
        <f t="shared" si="513"/>
        <v>1.3899788213597342</v>
      </c>
      <c r="AF1351" s="199">
        <f t="shared" si="513"/>
        <v>3.456577639949943E-17</v>
      </c>
      <c r="AG1351" s="199">
        <f t="shared" si="513"/>
        <v>3.1423433090454023E-17</v>
      </c>
      <c r="AH1351" s="199">
        <f t="shared" si="513"/>
        <v>2.8566757354958203E-17</v>
      </c>
      <c r="AI1351" s="199">
        <f t="shared" si="513"/>
        <v>2.5969779413598369E-17</v>
      </c>
    </row>
    <row r="1352" spans="1:35" s="162" customFormat="1" x14ac:dyDescent="0.35">
      <c r="A1352" s="35"/>
      <c r="B1352" s="35"/>
      <c r="C1352" s="160"/>
      <c r="D1352" s="161"/>
      <c r="E1352" s="162" t="s">
        <v>968</v>
      </c>
      <c r="F1352" s="162" t="s">
        <v>230</v>
      </c>
      <c r="G1352" s="163"/>
      <c r="H1352" s="163"/>
      <c r="I1352" s="433"/>
      <c r="J1352" s="433"/>
      <c r="K1352" s="433">
        <f>K1351+J1352</f>
        <v>11.84825</v>
      </c>
      <c r="L1352" s="433">
        <f t="shared" ref="L1352:AI1352" si="514">L1351+K1352</f>
        <v>18.073931818181819</v>
      </c>
      <c r="M1352" s="433">
        <f t="shared" si="514"/>
        <v>25.832213194574848</v>
      </c>
      <c r="N1352" s="433">
        <f t="shared" si="514"/>
        <v>34.128375175494718</v>
      </c>
      <c r="O1352" s="433">
        <f t="shared" si="514"/>
        <v>41.565620013984514</v>
      </c>
      <c r="P1352" s="433">
        <f t="shared" si="514"/>
        <v>48.231551141056983</v>
      </c>
      <c r="Q1352" s="433">
        <f t="shared" si="514"/>
        <v>55.856456968269043</v>
      </c>
      <c r="R1352" s="433">
        <f t="shared" si="514"/>
        <v>63.247313176720922</v>
      </c>
      <c r="S1352" s="433">
        <f t="shared" si="514"/>
        <v>70.086948755322581</v>
      </c>
      <c r="T1352" s="433">
        <f t="shared" si="514"/>
        <v>76.41362806979059</v>
      </c>
      <c r="U1352" s="433">
        <f t="shared" si="514"/>
        <v>82.708471903067192</v>
      </c>
      <c r="V1352" s="433">
        <f t="shared" si="514"/>
        <v>88.995978492286497</v>
      </c>
      <c r="W1352" s="433">
        <f t="shared" si="514"/>
        <v>96.135412058725194</v>
      </c>
      <c r="X1352" s="433">
        <f t="shared" si="514"/>
        <v>102.6258062100331</v>
      </c>
      <c r="Y1352" s="433">
        <f t="shared" si="514"/>
        <v>108.52616452940393</v>
      </c>
      <c r="Z1352" s="433">
        <f t="shared" si="514"/>
        <v>113.89012663792286</v>
      </c>
      <c r="AA1352" s="433">
        <f t="shared" si="514"/>
        <v>118.76645582748553</v>
      </c>
      <c r="AB1352" s="433">
        <f t="shared" si="514"/>
        <v>123.19948236345158</v>
      </c>
      <c r="AC1352" s="433">
        <f t="shared" si="514"/>
        <v>127.22950648705708</v>
      </c>
      <c r="AD1352" s="433">
        <f t="shared" si="514"/>
        <v>130.9676061896343</v>
      </c>
      <c r="AE1352" s="433">
        <f t="shared" si="514"/>
        <v>132.35758501099403</v>
      </c>
      <c r="AF1352" s="433">
        <f t="shared" si="514"/>
        <v>132.35758501099403</v>
      </c>
      <c r="AG1352" s="433">
        <f t="shared" si="514"/>
        <v>132.35758501099403</v>
      </c>
      <c r="AH1352" s="433">
        <f t="shared" si="514"/>
        <v>132.35758501099403</v>
      </c>
      <c r="AI1352" s="433">
        <f t="shared" si="514"/>
        <v>132.35758501099403</v>
      </c>
    </row>
    <row r="1353" spans="1:35" s="84" customFormat="1" x14ac:dyDescent="0.35">
      <c r="A1353" s="4"/>
      <c r="B1353" s="4"/>
      <c r="C1353" s="80"/>
      <c r="D1353" s="81"/>
      <c r="G1353" s="147"/>
      <c r="H1353" s="147"/>
      <c r="I1353" s="178"/>
      <c r="J1353" s="178"/>
      <c r="K1353" s="178"/>
      <c r="L1353" s="178"/>
      <c r="M1353" s="178"/>
      <c r="N1353" s="178"/>
      <c r="O1353" s="178"/>
      <c r="P1353" s="178"/>
      <c r="Q1353" s="178"/>
      <c r="R1353" s="178"/>
      <c r="S1353" s="178"/>
      <c r="T1353" s="178"/>
      <c r="U1353" s="178"/>
      <c r="V1353" s="178"/>
      <c r="W1353" s="178"/>
      <c r="X1353" s="178"/>
      <c r="Y1353" s="178"/>
      <c r="Z1353" s="178"/>
      <c r="AA1353" s="178"/>
      <c r="AB1353" s="178"/>
      <c r="AC1353" s="178"/>
      <c r="AD1353" s="178"/>
      <c r="AE1353" s="178"/>
      <c r="AF1353" s="178"/>
      <c r="AG1353" s="178"/>
      <c r="AH1353" s="178"/>
      <c r="AI1353" s="178"/>
    </row>
    <row r="1354" spans="1:35" s="84" customFormat="1" x14ac:dyDescent="0.35">
      <c r="A1354" s="4"/>
      <c r="B1354" s="4"/>
      <c r="C1354" s="80"/>
      <c r="D1354" s="81" t="s">
        <v>491</v>
      </c>
      <c r="G1354" s="147"/>
      <c r="H1354" s="147"/>
      <c r="I1354" s="178"/>
      <c r="J1354" s="178"/>
      <c r="K1354" s="178"/>
      <c r="L1354" s="178"/>
      <c r="M1354" s="178"/>
      <c r="N1354" s="178"/>
      <c r="O1354" s="178"/>
      <c r="P1354" s="178"/>
      <c r="Q1354" s="178"/>
      <c r="R1354" s="178"/>
      <c r="S1354" s="178"/>
      <c r="T1354" s="178"/>
      <c r="U1354" s="178"/>
      <c r="V1354" s="178"/>
      <c r="W1354" s="178"/>
      <c r="X1354" s="178"/>
      <c r="Y1354" s="178"/>
      <c r="Z1354" s="178"/>
      <c r="AA1354" s="178"/>
      <c r="AB1354" s="178"/>
      <c r="AC1354" s="178"/>
      <c r="AD1354" s="178"/>
      <c r="AE1354" s="178"/>
      <c r="AF1354" s="178"/>
      <c r="AG1354" s="178"/>
      <c r="AH1354" s="178"/>
      <c r="AI1354" s="178"/>
    </row>
    <row r="1355" spans="1:35" s="84" customFormat="1" x14ac:dyDescent="0.35">
      <c r="A1355" s="4"/>
      <c r="B1355" s="4"/>
      <c r="C1355" s="80"/>
      <c r="D1355" s="81"/>
      <c r="E1355" s="84" t="str">
        <f>E$381</f>
        <v>NPV signature bonus (incentive)</v>
      </c>
      <c r="F1355" s="84" t="str">
        <f>F$381</f>
        <v>M$, discounted</v>
      </c>
      <c r="G1355" s="178">
        <f>G$381</f>
        <v>5</v>
      </c>
      <c r="H1355" s="147"/>
      <c r="I1355" s="178"/>
      <c r="J1355" s="178"/>
      <c r="K1355" s="178"/>
      <c r="L1355" s="178"/>
      <c r="M1355" s="178"/>
      <c r="N1355" s="178"/>
      <c r="O1355" s="178"/>
      <c r="P1355" s="178"/>
      <c r="Q1355" s="178"/>
      <c r="R1355" s="178"/>
      <c r="S1355" s="178"/>
      <c r="T1355" s="178"/>
      <c r="U1355" s="178"/>
      <c r="V1355" s="178"/>
      <c r="W1355" s="178"/>
      <c r="X1355" s="178"/>
      <c r="Y1355" s="178"/>
      <c r="Z1355" s="178"/>
      <c r="AA1355" s="178"/>
      <c r="AB1355" s="178"/>
      <c r="AC1355" s="178"/>
      <c r="AD1355" s="178"/>
      <c r="AE1355" s="178"/>
      <c r="AF1355" s="178"/>
      <c r="AG1355" s="178"/>
      <c r="AH1355" s="178"/>
      <c r="AI1355" s="178"/>
    </row>
    <row r="1356" spans="1:35" s="84" customFormat="1" x14ac:dyDescent="0.35">
      <c r="A1356" s="4"/>
      <c r="B1356" s="4"/>
      <c r="C1356" s="80"/>
      <c r="D1356" s="81"/>
      <c r="E1356" s="84" t="str">
        <f>E$476</f>
        <v>NPV import duties (incentive)</v>
      </c>
      <c r="F1356" s="84" t="str">
        <f>F$476</f>
        <v>M$, discounted</v>
      </c>
      <c r="G1356" s="178">
        <f>G$476</f>
        <v>29.896498210080804</v>
      </c>
      <c r="H1356" s="147"/>
      <c r="I1356" s="178"/>
      <c r="J1356" s="178"/>
      <c r="K1356" s="178"/>
      <c r="L1356" s="178"/>
      <c r="M1356" s="178"/>
      <c r="N1356" s="178"/>
      <c r="O1356" s="178"/>
      <c r="P1356" s="178"/>
      <c r="Q1356" s="178"/>
      <c r="R1356" s="178"/>
      <c r="S1356" s="178"/>
      <c r="T1356" s="178"/>
      <c r="U1356" s="178"/>
      <c r="V1356" s="178"/>
      <c r="W1356" s="178"/>
      <c r="X1356" s="178"/>
      <c r="Y1356" s="178"/>
      <c r="Z1356" s="178"/>
      <c r="AA1356" s="178"/>
      <c r="AB1356" s="178"/>
      <c r="AC1356" s="178"/>
      <c r="AD1356" s="178"/>
      <c r="AE1356" s="178"/>
      <c r="AF1356" s="178"/>
      <c r="AG1356" s="178"/>
      <c r="AH1356" s="178"/>
      <c r="AI1356" s="178"/>
    </row>
    <row r="1357" spans="1:35" s="84" customFormat="1" x14ac:dyDescent="0.35">
      <c r="A1357" s="4"/>
      <c r="B1357" s="4"/>
      <c r="C1357" s="80"/>
      <c r="D1357" s="81"/>
      <c r="E1357" s="84" t="str">
        <f>E$715</f>
        <v>NPV royalty (incentive)</v>
      </c>
      <c r="F1357" s="84" t="str">
        <f>F$715</f>
        <v>M$, discounted</v>
      </c>
      <c r="G1357" s="178">
        <f>G$715</f>
        <v>44.885568597506214</v>
      </c>
      <c r="H1357" s="147"/>
      <c r="I1357" s="178"/>
      <c r="J1357" s="178"/>
      <c r="K1357" s="178"/>
      <c r="L1357" s="178"/>
      <c r="M1357" s="178"/>
      <c r="N1357" s="178"/>
      <c r="O1357" s="178"/>
      <c r="P1357" s="178"/>
      <c r="Q1357" s="178"/>
      <c r="R1357" s="178"/>
      <c r="S1357" s="178"/>
      <c r="T1357" s="178"/>
      <c r="U1357" s="178"/>
      <c r="V1357" s="178"/>
      <c r="W1357" s="178"/>
      <c r="X1357" s="178"/>
      <c r="Y1357" s="178"/>
      <c r="Z1357" s="178"/>
      <c r="AA1357" s="178"/>
      <c r="AB1357" s="178"/>
      <c r="AC1357" s="178"/>
      <c r="AD1357" s="178"/>
      <c r="AE1357" s="178"/>
      <c r="AF1357" s="178"/>
      <c r="AG1357" s="178"/>
      <c r="AH1357" s="178"/>
      <c r="AI1357" s="178"/>
    </row>
    <row r="1358" spans="1:35" s="84" customFormat="1" x14ac:dyDescent="0.35">
      <c r="A1358" s="4"/>
      <c r="B1358" s="4"/>
      <c r="C1358" s="80"/>
      <c r="D1358" s="81"/>
      <c r="E1358" s="84" t="str">
        <f>E$955</f>
        <v>NPV income tax (incentive)</v>
      </c>
      <c r="F1358" s="84" t="str">
        <f>F$955</f>
        <v>M$, discounted</v>
      </c>
      <c r="G1358" s="178">
        <f>G$955</f>
        <v>31.033590709796975</v>
      </c>
      <c r="H1358" s="147"/>
      <c r="I1358" s="178"/>
      <c r="J1358" s="178"/>
      <c r="K1358" s="178"/>
      <c r="L1358" s="178"/>
      <c r="M1358" s="178"/>
      <c r="N1358" s="178"/>
      <c r="O1358" s="178"/>
      <c r="P1358" s="178"/>
      <c r="Q1358" s="178"/>
      <c r="R1358" s="178"/>
      <c r="S1358" s="178"/>
      <c r="T1358" s="178"/>
      <c r="U1358" s="178"/>
      <c r="V1358" s="178"/>
      <c r="W1358" s="178"/>
      <c r="X1358" s="178"/>
      <c r="Y1358" s="178"/>
      <c r="Z1358" s="178"/>
      <c r="AA1358" s="178"/>
      <c r="AB1358" s="178"/>
      <c r="AC1358" s="178"/>
      <c r="AD1358" s="178"/>
      <c r="AE1358" s="178"/>
      <c r="AF1358" s="178"/>
      <c r="AG1358" s="178"/>
      <c r="AH1358" s="178"/>
      <c r="AI1358" s="178"/>
    </row>
    <row r="1359" spans="1:35" s="84" customFormat="1" x14ac:dyDescent="0.35">
      <c r="A1359" s="4"/>
      <c r="B1359" s="4"/>
      <c r="C1359" s="80"/>
      <c r="D1359" s="81"/>
      <c r="E1359" s="84" t="str">
        <f>E$1020</f>
        <v>NPV resource rent tax (incentive)</v>
      </c>
      <c r="F1359" s="84" t="str">
        <f>F$1020</f>
        <v>M$, discounted</v>
      </c>
      <c r="G1359" s="178">
        <f>G$1020</f>
        <v>0</v>
      </c>
      <c r="H1359" s="147"/>
      <c r="I1359" s="178"/>
      <c r="J1359" s="178"/>
      <c r="K1359" s="178"/>
      <c r="L1359" s="178"/>
      <c r="M1359" s="178"/>
      <c r="N1359" s="178"/>
      <c r="O1359" s="178"/>
      <c r="P1359" s="178"/>
      <c r="Q1359" s="178"/>
      <c r="R1359" s="178"/>
      <c r="S1359" s="178"/>
      <c r="T1359" s="178"/>
      <c r="U1359" s="178"/>
      <c r="V1359" s="178"/>
      <c r="W1359" s="178"/>
      <c r="X1359" s="178"/>
      <c r="Y1359" s="178"/>
      <c r="Z1359" s="178"/>
      <c r="AA1359" s="178"/>
      <c r="AB1359" s="178"/>
      <c r="AC1359" s="178"/>
      <c r="AD1359" s="178"/>
      <c r="AE1359" s="178"/>
      <c r="AF1359" s="178"/>
      <c r="AG1359" s="178"/>
      <c r="AH1359" s="178"/>
      <c r="AI1359" s="178"/>
    </row>
    <row r="1360" spans="1:35" s="84" customFormat="1" x14ac:dyDescent="0.35">
      <c r="A1360" s="4"/>
      <c r="B1360" s="4"/>
      <c r="C1360" s="80"/>
      <c r="D1360" s="81"/>
      <c r="E1360" s="84" t="str">
        <f>E$1069</f>
        <v>NPV WHT on services (incentive)</v>
      </c>
      <c r="F1360" s="84" t="str">
        <f>F$1069</f>
        <v>M$, discounted</v>
      </c>
      <c r="G1360" s="178">
        <f>G$1069</f>
        <v>10.450193362123322</v>
      </c>
      <c r="H1360" s="147"/>
      <c r="I1360" s="178"/>
      <c r="J1360" s="178"/>
      <c r="K1360" s="178"/>
      <c r="L1360" s="178"/>
      <c r="M1360" s="178"/>
      <c r="N1360" s="178"/>
      <c r="O1360" s="178"/>
      <c r="P1360" s="178"/>
      <c r="Q1360" s="178"/>
      <c r="R1360" s="178"/>
      <c r="S1360" s="178"/>
      <c r="T1360" s="178"/>
      <c r="U1360" s="178"/>
      <c r="V1360" s="178"/>
      <c r="W1360" s="178"/>
      <c r="X1360" s="178"/>
      <c r="Y1360" s="178"/>
      <c r="Z1360" s="178"/>
      <c r="AA1360" s="178"/>
      <c r="AB1360" s="178"/>
      <c r="AC1360" s="178"/>
      <c r="AD1360" s="178"/>
      <c r="AE1360" s="178"/>
      <c r="AF1360" s="178"/>
      <c r="AG1360" s="178"/>
      <c r="AH1360" s="178"/>
      <c r="AI1360" s="178"/>
    </row>
    <row r="1361" spans="1:35" s="84" customFormat="1" x14ac:dyDescent="0.35">
      <c r="A1361" s="4"/>
      <c r="B1361" s="4"/>
      <c r="C1361" s="80"/>
      <c r="D1361" s="81"/>
      <c r="E1361" s="84" t="str">
        <f>E$1106</f>
        <v>NPV WHT on interest (incentive)</v>
      </c>
      <c r="F1361" s="84" t="str">
        <f>F$1106</f>
        <v>M$, discounted</v>
      </c>
      <c r="G1361" s="178">
        <f>G$1106</f>
        <v>5.0199961089754019</v>
      </c>
      <c r="H1361" s="147"/>
      <c r="I1361" s="178"/>
      <c r="J1361" s="178"/>
      <c r="K1361" s="178"/>
      <c r="L1361" s="178"/>
      <c r="M1361" s="178"/>
      <c r="N1361" s="178"/>
      <c r="O1361" s="178"/>
      <c r="P1361" s="178"/>
      <c r="Q1361" s="178"/>
      <c r="R1361" s="178"/>
      <c r="S1361" s="178"/>
      <c r="T1361" s="178"/>
      <c r="U1361" s="178"/>
      <c r="V1361" s="178"/>
      <c r="W1361" s="178"/>
      <c r="X1361" s="178"/>
      <c r="Y1361" s="178"/>
      <c r="Z1361" s="178"/>
      <c r="AA1361" s="178"/>
      <c r="AB1361" s="178"/>
      <c r="AC1361" s="178"/>
      <c r="AD1361" s="178"/>
      <c r="AE1361" s="178"/>
      <c r="AF1361" s="178"/>
      <c r="AG1361" s="178"/>
      <c r="AH1361" s="178"/>
      <c r="AI1361" s="178"/>
    </row>
    <row r="1362" spans="1:35" s="84" customFormat="1" x14ac:dyDescent="0.35">
      <c r="A1362" s="4"/>
      <c r="B1362" s="4"/>
      <c r="C1362" s="80"/>
      <c r="D1362" s="81"/>
      <c r="E1362" s="84" t="str">
        <f>E$1148</f>
        <v>NPV WHT on dividends (incentive)</v>
      </c>
      <c r="F1362" s="84" t="str">
        <f>F$1148</f>
        <v>M$, discounted</v>
      </c>
      <c r="G1362" s="178">
        <f>G$1148</f>
        <v>6.0717380225113118</v>
      </c>
      <c r="H1362" s="147"/>
      <c r="I1362" s="178"/>
      <c r="J1362" s="178"/>
      <c r="K1362" s="178"/>
      <c r="L1362" s="178"/>
      <c r="M1362" s="178"/>
      <c r="N1362" s="178"/>
      <c r="O1362" s="178"/>
      <c r="P1362" s="178"/>
      <c r="Q1362" s="178"/>
      <c r="R1362" s="178"/>
      <c r="S1362" s="178"/>
      <c r="T1362" s="178"/>
      <c r="U1362" s="178"/>
      <c r="V1362" s="178"/>
      <c r="W1362" s="178"/>
      <c r="X1362" s="178"/>
      <c r="Y1362" s="178"/>
      <c r="Z1362" s="178"/>
      <c r="AA1362" s="178"/>
      <c r="AB1362" s="178"/>
      <c r="AC1362" s="178"/>
      <c r="AD1362" s="178"/>
      <c r="AE1362" s="178"/>
      <c r="AF1362" s="178"/>
      <c r="AG1362" s="178"/>
      <c r="AH1362" s="178"/>
      <c r="AI1362" s="178"/>
    </row>
    <row r="1363" spans="1:35" s="162" customFormat="1" x14ac:dyDescent="0.35">
      <c r="A1363" s="35"/>
      <c r="B1363" s="35"/>
      <c r="C1363" s="160"/>
      <c r="D1363" s="161"/>
      <c r="E1363" s="162" t="s">
        <v>237</v>
      </c>
      <c r="F1363" s="162" t="s">
        <v>230</v>
      </c>
      <c r="G1363" s="433">
        <f>SUM(G1355:G1362)</f>
        <v>132.35758501099406</v>
      </c>
      <c r="H1363" s="163"/>
      <c r="J1363" s="433"/>
      <c r="K1363" s="433"/>
      <c r="L1363" s="433"/>
      <c r="M1363" s="433"/>
      <c r="N1363" s="433"/>
      <c r="O1363" s="433"/>
      <c r="P1363" s="433"/>
      <c r="Q1363" s="433"/>
      <c r="R1363" s="433"/>
      <c r="S1363" s="433"/>
      <c r="T1363" s="433"/>
      <c r="U1363" s="433"/>
      <c r="V1363" s="433"/>
      <c r="W1363" s="433"/>
      <c r="X1363" s="433"/>
      <c r="Y1363" s="433"/>
      <c r="Z1363" s="433"/>
      <c r="AA1363" s="433"/>
      <c r="AB1363" s="433"/>
      <c r="AC1363" s="433"/>
      <c r="AD1363" s="433"/>
      <c r="AE1363" s="433"/>
      <c r="AF1363" s="433"/>
      <c r="AG1363" s="433"/>
      <c r="AH1363" s="433"/>
      <c r="AI1363" s="433"/>
    </row>
    <row r="1364" spans="1:35" s="84" customFormat="1" x14ac:dyDescent="0.35">
      <c r="A1364" s="4"/>
      <c r="B1364" s="4"/>
      <c r="C1364" s="80"/>
      <c r="D1364" s="81"/>
      <c r="G1364" s="147"/>
      <c r="H1364" s="147"/>
      <c r="I1364" s="178"/>
      <c r="J1364" s="178"/>
      <c r="K1364" s="178"/>
      <c r="L1364" s="178"/>
      <c r="M1364" s="178"/>
      <c r="N1364" s="178"/>
      <c r="O1364" s="178"/>
      <c r="P1364" s="178"/>
      <c r="Q1364" s="178"/>
      <c r="R1364" s="178"/>
      <c r="S1364" s="178"/>
      <c r="T1364" s="178"/>
      <c r="U1364" s="178"/>
      <c r="V1364" s="178"/>
      <c r="W1364" s="178"/>
      <c r="X1364" s="178"/>
      <c r="Y1364" s="178"/>
      <c r="Z1364" s="178"/>
      <c r="AA1364" s="178"/>
      <c r="AB1364" s="178"/>
      <c r="AC1364" s="178"/>
      <c r="AD1364" s="178"/>
      <c r="AE1364" s="178"/>
      <c r="AF1364" s="178"/>
      <c r="AG1364" s="178"/>
      <c r="AH1364" s="178"/>
      <c r="AI1364" s="178"/>
    </row>
    <row r="1365" spans="1:35" s="84" customFormat="1" x14ac:dyDescent="0.35">
      <c r="A1365" s="4"/>
      <c r="B1365" s="4"/>
      <c r="C1365" s="80"/>
      <c r="D1365" s="81" t="s">
        <v>489</v>
      </c>
      <c r="G1365" s="147"/>
      <c r="H1365" s="147"/>
      <c r="I1365" s="178"/>
      <c r="J1365" s="178"/>
      <c r="K1365" s="178"/>
      <c r="L1365" s="178"/>
      <c r="M1365" s="178"/>
      <c r="N1365" s="178"/>
      <c r="O1365" s="178"/>
      <c r="P1365" s="178"/>
      <c r="Q1365" s="178"/>
      <c r="R1365" s="178"/>
      <c r="S1365" s="178"/>
      <c r="T1365" s="178"/>
      <c r="U1365" s="178"/>
      <c r="V1365" s="178"/>
      <c r="W1365" s="178"/>
      <c r="X1365" s="178"/>
      <c r="Y1365" s="178"/>
      <c r="Z1365" s="178"/>
      <c r="AA1365" s="178"/>
      <c r="AB1365" s="178"/>
      <c r="AC1365" s="178"/>
      <c r="AD1365" s="178"/>
      <c r="AE1365" s="178"/>
      <c r="AF1365" s="178"/>
      <c r="AG1365" s="178"/>
      <c r="AH1365" s="178"/>
      <c r="AI1365" s="178"/>
    </row>
    <row r="1366" spans="1:35" s="84" customFormat="1" x14ac:dyDescent="0.35">
      <c r="A1366" s="4"/>
      <c r="B1366" s="4"/>
      <c r="C1366" s="80"/>
      <c r="D1366" s="81"/>
      <c r="E1366" s="84" t="str">
        <f>E$216</f>
        <v>Project pre-tax cash flow (original)</v>
      </c>
      <c r="F1366" s="84" t="str">
        <f>F$216</f>
        <v>M$</v>
      </c>
      <c r="G1366" s="147"/>
      <c r="H1366" s="147"/>
      <c r="I1366" s="178">
        <f>I$216</f>
        <v>698.99531531119374</v>
      </c>
      <c r="J1366" s="178"/>
      <c r="K1366" s="178">
        <f t="shared" ref="K1366:AI1366" si="515">K$216</f>
        <v>-80</v>
      </c>
      <c r="L1366" s="178">
        <f t="shared" si="515"/>
        <v>-80</v>
      </c>
      <c r="M1366" s="178">
        <f t="shared" si="515"/>
        <v>22.907075001857777</v>
      </c>
      <c r="N1366" s="178">
        <f t="shared" si="515"/>
        <v>47.785676196661868</v>
      </c>
      <c r="O1366" s="178">
        <f t="shared" si="515"/>
        <v>47.785676196661868</v>
      </c>
      <c r="P1366" s="178">
        <f t="shared" si="515"/>
        <v>47.785676196661868</v>
      </c>
      <c r="Q1366" s="178">
        <f t="shared" si="515"/>
        <v>47.785676196661868</v>
      </c>
      <c r="R1366" s="178">
        <f t="shared" si="515"/>
        <v>47.785676196661868</v>
      </c>
      <c r="S1366" s="178">
        <f t="shared" si="515"/>
        <v>47.785676196661868</v>
      </c>
      <c r="T1366" s="178">
        <f t="shared" si="515"/>
        <v>47.785676196661868</v>
      </c>
      <c r="U1366" s="178">
        <f t="shared" si="515"/>
        <v>47.785676196661868</v>
      </c>
      <c r="V1366" s="178">
        <f t="shared" si="515"/>
        <v>47.785676196661868</v>
      </c>
      <c r="W1366" s="178">
        <f t="shared" si="515"/>
        <v>47.785676196661868</v>
      </c>
      <c r="X1366" s="178">
        <f t="shared" si="515"/>
        <v>47.785676196661868</v>
      </c>
      <c r="Y1366" s="178">
        <f t="shared" si="515"/>
        <v>47.785676196661868</v>
      </c>
      <c r="Z1366" s="178">
        <f t="shared" si="515"/>
        <v>47.785676196661868</v>
      </c>
      <c r="AA1366" s="178">
        <f t="shared" si="515"/>
        <v>47.785676196661868</v>
      </c>
      <c r="AB1366" s="178">
        <f t="shared" si="515"/>
        <v>47.785676196661868</v>
      </c>
      <c r="AC1366" s="178">
        <f t="shared" si="515"/>
        <v>47.785676196661868</v>
      </c>
      <c r="AD1366" s="178">
        <f t="shared" si="515"/>
        <v>49.027165682643215</v>
      </c>
      <c r="AE1366" s="178">
        <f t="shared" si="515"/>
        <v>22.490255480102821</v>
      </c>
      <c r="AF1366" s="178">
        <f t="shared" si="515"/>
        <v>0</v>
      </c>
      <c r="AG1366" s="178">
        <f t="shared" si="515"/>
        <v>0</v>
      </c>
      <c r="AH1366" s="178">
        <f t="shared" si="515"/>
        <v>0</v>
      </c>
      <c r="AI1366" s="178">
        <f t="shared" si="515"/>
        <v>0</v>
      </c>
    </row>
    <row r="1367" spans="1:35" s="154" customFormat="1" x14ac:dyDescent="0.35">
      <c r="A1367" s="15"/>
      <c r="B1367" s="15"/>
      <c r="C1367" s="152"/>
      <c r="D1367" s="153"/>
      <c r="E1367" s="154" t="str">
        <f>'T&amp;E'!E$36</f>
        <v>Government discount factor</v>
      </c>
      <c r="F1367" s="154" t="str">
        <f>'T&amp;E'!F$36</f>
        <v>index</v>
      </c>
      <c r="G1367" s="155"/>
      <c r="H1367" s="155"/>
      <c r="I1367" s="180"/>
      <c r="J1367" s="180"/>
      <c r="K1367" s="203">
        <f>'T&amp;E'!K$36</f>
        <v>1</v>
      </c>
      <c r="L1367" s="203">
        <f>'T&amp;E'!L$36</f>
        <v>0.90909090909090906</v>
      </c>
      <c r="M1367" s="203">
        <f>'T&amp;E'!M$36</f>
        <v>0.82644628099173545</v>
      </c>
      <c r="N1367" s="203">
        <f>'T&amp;E'!N$36</f>
        <v>0.75131480090157754</v>
      </c>
      <c r="O1367" s="203">
        <f>'T&amp;E'!O$36</f>
        <v>0.68301345536507052</v>
      </c>
      <c r="P1367" s="203">
        <f>'T&amp;E'!P$36</f>
        <v>0.62092132305915493</v>
      </c>
      <c r="Q1367" s="203">
        <f>'T&amp;E'!Q$36</f>
        <v>0.56447393005377722</v>
      </c>
      <c r="R1367" s="203">
        <f>'T&amp;E'!R$36</f>
        <v>0.51315811823070645</v>
      </c>
      <c r="S1367" s="203">
        <f>'T&amp;E'!S$36</f>
        <v>0.46650738020973315</v>
      </c>
      <c r="T1367" s="203">
        <f>'T&amp;E'!T$36</f>
        <v>0.42409761837248466</v>
      </c>
      <c r="U1367" s="203">
        <f>'T&amp;E'!U$36</f>
        <v>0.38554328942953148</v>
      </c>
      <c r="V1367" s="203">
        <f>'T&amp;E'!V$36</f>
        <v>0.3504938994813922</v>
      </c>
      <c r="W1367" s="203">
        <f>'T&amp;E'!W$36</f>
        <v>0.31863081771035656</v>
      </c>
      <c r="X1367" s="203">
        <f>'T&amp;E'!X$36</f>
        <v>0.28966437973668779</v>
      </c>
      <c r="Y1367" s="203">
        <f>'T&amp;E'!Y$36</f>
        <v>0.26333125430607973</v>
      </c>
      <c r="Z1367" s="203">
        <f>'T&amp;E'!Z$36</f>
        <v>0.23939204936916339</v>
      </c>
      <c r="AA1367" s="203">
        <f>'T&amp;E'!AA$36</f>
        <v>0.21762913579014853</v>
      </c>
      <c r="AB1367" s="203">
        <f>'T&amp;E'!AB$36</f>
        <v>0.19784466890013502</v>
      </c>
      <c r="AC1367" s="203">
        <f>'T&amp;E'!AC$36</f>
        <v>0.17985878990921364</v>
      </c>
      <c r="AD1367" s="203">
        <f>'T&amp;E'!AD$36</f>
        <v>0.16350799082655781</v>
      </c>
      <c r="AE1367" s="203">
        <f>'T&amp;E'!AE$36</f>
        <v>0.14864362802414349</v>
      </c>
      <c r="AF1367" s="203">
        <f>'T&amp;E'!AF$36</f>
        <v>0.13513057093103953</v>
      </c>
      <c r="AG1367" s="203">
        <f>'T&amp;E'!AG$36</f>
        <v>0.12284597357367227</v>
      </c>
      <c r="AH1367" s="203">
        <f>'T&amp;E'!AH$36</f>
        <v>0.11167815779424752</v>
      </c>
      <c r="AI1367" s="203">
        <f>'T&amp;E'!AI$36</f>
        <v>0.10152559799477048</v>
      </c>
    </row>
    <row r="1368" spans="1:35" s="84" customFormat="1" x14ac:dyDescent="0.35">
      <c r="A1368" s="4"/>
      <c r="B1368" s="4"/>
      <c r="C1368" s="80"/>
      <c r="D1368" s="81"/>
      <c r="E1368" s="84" t="s">
        <v>573</v>
      </c>
      <c r="F1368" s="84" t="s">
        <v>230</v>
      </c>
      <c r="G1368" s="147"/>
      <c r="H1368" s="147"/>
      <c r="I1368" s="178">
        <f>SUM(K1368:AI1368)</f>
        <v>186.53976555966702</v>
      </c>
      <c r="J1368" s="178"/>
      <c r="K1368" s="178">
        <f>K1366*K1367</f>
        <v>-80</v>
      </c>
      <c r="L1368" s="178">
        <f t="shared" ref="L1368:AI1368" si="516">L1366*L1367</f>
        <v>-72.72727272727272</v>
      </c>
      <c r="M1368" s="178">
        <f t="shared" si="516"/>
        <v>18.931466943684111</v>
      </c>
      <c r="N1368" s="178">
        <f t="shared" si="516"/>
        <v>35.902085797642265</v>
      </c>
      <c r="O1368" s="178">
        <f t="shared" si="516"/>
        <v>32.638259816038421</v>
      </c>
      <c r="P1368" s="178">
        <f t="shared" si="516"/>
        <v>29.671145287307652</v>
      </c>
      <c r="Q1368" s="178">
        <f t="shared" si="516"/>
        <v>26.973768443006957</v>
      </c>
      <c r="R1368" s="178">
        <f t="shared" si="516"/>
        <v>24.521607675460867</v>
      </c>
      <c r="S1368" s="178">
        <f t="shared" si="516"/>
        <v>22.292370614055333</v>
      </c>
      <c r="T1368" s="178">
        <f t="shared" si="516"/>
        <v>20.26579146732303</v>
      </c>
      <c r="U1368" s="178">
        <f t="shared" si="516"/>
        <v>18.423446788475481</v>
      </c>
      <c r="V1368" s="178">
        <f t="shared" si="516"/>
        <v>16.748587989523159</v>
      </c>
      <c r="W1368" s="178">
        <f t="shared" si="516"/>
        <v>15.225989081384693</v>
      </c>
      <c r="X1368" s="178">
        <f t="shared" si="516"/>
        <v>13.841808255804267</v>
      </c>
      <c r="Y1368" s="178">
        <f t="shared" si="516"/>
        <v>12.583462050731146</v>
      </c>
      <c r="Z1368" s="178">
        <f t="shared" si="516"/>
        <v>11.439510955210134</v>
      </c>
      <c r="AA1368" s="178">
        <f t="shared" si="516"/>
        <v>10.399555413827395</v>
      </c>
      <c r="AB1368" s="178">
        <f t="shared" si="516"/>
        <v>9.4541412852976308</v>
      </c>
      <c r="AC1368" s="178">
        <f t="shared" si="516"/>
        <v>8.5946738957251174</v>
      </c>
      <c r="AD1368" s="178">
        <f t="shared" si="516"/>
        <v>8.0163333566897563</v>
      </c>
      <c r="AE1368" s="178">
        <f t="shared" si="516"/>
        <v>3.3430331697523585</v>
      </c>
      <c r="AF1368" s="178">
        <f t="shared" si="516"/>
        <v>0</v>
      </c>
      <c r="AG1368" s="178">
        <f t="shared" si="516"/>
        <v>0</v>
      </c>
      <c r="AH1368" s="178">
        <f t="shared" si="516"/>
        <v>0</v>
      </c>
      <c r="AI1368" s="178">
        <f t="shared" si="516"/>
        <v>0</v>
      </c>
    </row>
    <row r="1369" spans="1:35" s="84" customFormat="1" x14ac:dyDescent="0.35">
      <c r="A1369" s="4"/>
      <c r="B1369" s="4"/>
      <c r="C1369" s="80"/>
      <c r="D1369" s="81"/>
      <c r="G1369" s="147"/>
      <c r="H1369" s="147"/>
      <c r="I1369" s="178"/>
      <c r="J1369" s="178"/>
      <c r="K1369" s="178"/>
      <c r="L1369" s="178"/>
      <c r="M1369" s="178"/>
      <c r="N1369" s="178"/>
      <c r="O1369" s="178"/>
      <c r="P1369" s="178"/>
      <c r="Q1369" s="178"/>
      <c r="R1369" s="178"/>
      <c r="S1369" s="178"/>
      <c r="T1369" s="178"/>
      <c r="U1369" s="178"/>
      <c r="V1369" s="178"/>
      <c r="W1369" s="178"/>
      <c r="X1369" s="178"/>
      <c r="Y1369" s="178"/>
      <c r="Z1369" s="178"/>
      <c r="AA1369" s="178"/>
      <c r="AB1369" s="178"/>
      <c r="AC1369" s="178"/>
      <c r="AD1369" s="178"/>
      <c r="AE1369" s="178"/>
      <c r="AF1369" s="178"/>
      <c r="AG1369" s="178"/>
      <c r="AH1369" s="178"/>
      <c r="AI1369" s="178"/>
    </row>
    <row r="1370" spans="1:35" s="84" customFormat="1" x14ac:dyDescent="0.35">
      <c r="A1370" s="4"/>
      <c r="B1370" s="4"/>
      <c r="C1370" s="80"/>
      <c r="D1370" s="81" t="s">
        <v>492</v>
      </c>
      <c r="G1370" s="147"/>
      <c r="H1370" s="147"/>
      <c r="I1370" s="178"/>
      <c r="J1370" s="178"/>
      <c r="K1370" s="178"/>
      <c r="L1370" s="178"/>
      <c r="M1370" s="178"/>
      <c r="N1370" s="178"/>
      <c r="O1370" s="178"/>
      <c r="P1370" s="178"/>
      <c r="Q1370" s="178"/>
      <c r="R1370" s="178"/>
      <c r="S1370" s="178"/>
      <c r="T1370" s="178"/>
      <c r="U1370" s="178"/>
      <c r="V1370" s="178"/>
      <c r="W1370" s="178"/>
      <c r="X1370" s="178"/>
      <c r="Y1370" s="178"/>
      <c r="Z1370" s="178"/>
      <c r="AA1370" s="178"/>
      <c r="AB1370" s="178"/>
      <c r="AC1370" s="178"/>
      <c r="AD1370" s="178"/>
      <c r="AE1370" s="178"/>
      <c r="AF1370" s="178"/>
      <c r="AG1370" s="178"/>
      <c r="AH1370" s="178"/>
      <c r="AI1370" s="178"/>
    </row>
    <row r="1371" spans="1:35" s="84" customFormat="1" x14ac:dyDescent="0.35">
      <c r="A1371" s="4"/>
      <c r="B1371" s="4"/>
      <c r="C1371" s="80"/>
      <c r="D1371" s="81"/>
      <c r="E1371" s="84" t="str">
        <f>E$1368</f>
        <v>Discounted (government rate) pre-tax cash flow (incentive)</v>
      </c>
      <c r="F1371" s="84" t="str">
        <f>F$1368</f>
        <v>M$, discounted</v>
      </c>
      <c r="G1371" s="147"/>
      <c r="H1371" s="147"/>
      <c r="I1371" s="178">
        <f>I$1368</f>
        <v>186.53976555966702</v>
      </c>
      <c r="J1371" s="178"/>
      <c r="K1371" s="178">
        <f t="shared" ref="K1371:AI1371" si="517">K$1368</f>
        <v>-80</v>
      </c>
      <c r="L1371" s="178">
        <f t="shared" si="517"/>
        <v>-72.72727272727272</v>
      </c>
      <c r="M1371" s="178">
        <f t="shared" si="517"/>
        <v>18.931466943684111</v>
      </c>
      <c r="N1371" s="178">
        <f t="shared" si="517"/>
        <v>35.902085797642265</v>
      </c>
      <c r="O1371" s="178">
        <f t="shared" si="517"/>
        <v>32.638259816038421</v>
      </c>
      <c r="P1371" s="178">
        <f t="shared" si="517"/>
        <v>29.671145287307652</v>
      </c>
      <c r="Q1371" s="178">
        <f t="shared" si="517"/>
        <v>26.973768443006957</v>
      </c>
      <c r="R1371" s="178">
        <f t="shared" si="517"/>
        <v>24.521607675460867</v>
      </c>
      <c r="S1371" s="178">
        <f t="shared" si="517"/>
        <v>22.292370614055333</v>
      </c>
      <c r="T1371" s="178">
        <f t="shared" si="517"/>
        <v>20.26579146732303</v>
      </c>
      <c r="U1371" s="178">
        <f t="shared" si="517"/>
        <v>18.423446788475481</v>
      </c>
      <c r="V1371" s="178">
        <f t="shared" si="517"/>
        <v>16.748587989523159</v>
      </c>
      <c r="W1371" s="178">
        <f t="shared" si="517"/>
        <v>15.225989081384693</v>
      </c>
      <c r="X1371" s="178">
        <f t="shared" si="517"/>
        <v>13.841808255804267</v>
      </c>
      <c r="Y1371" s="178">
        <f t="shared" si="517"/>
        <v>12.583462050731146</v>
      </c>
      <c r="Z1371" s="178">
        <f t="shared" si="517"/>
        <v>11.439510955210134</v>
      </c>
      <c r="AA1371" s="178">
        <f t="shared" si="517"/>
        <v>10.399555413827395</v>
      </c>
      <c r="AB1371" s="178">
        <f t="shared" si="517"/>
        <v>9.4541412852976308</v>
      </c>
      <c r="AC1371" s="178">
        <f t="shared" si="517"/>
        <v>8.5946738957251174</v>
      </c>
      <c r="AD1371" s="178">
        <f t="shared" si="517"/>
        <v>8.0163333566897563</v>
      </c>
      <c r="AE1371" s="178">
        <f t="shared" si="517"/>
        <v>3.3430331697523585</v>
      </c>
      <c r="AF1371" s="178">
        <f t="shared" si="517"/>
        <v>0</v>
      </c>
      <c r="AG1371" s="178">
        <f t="shared" si="517"/>
        <v>0</v>
      </c>
      <c r="AH1371" s="178">
        <f t="shared" si="517"/>
        <v>0</v>
      </c>
      <c r="AI1371" s="178">
        <f t="shared" si="517"/>
        <v>0</v>
      </c>
    </row>
    <row r="1372" spans="1:35" s="84" customFormat="1" x14ac:dyDescent="0.35">
      <c r="A1372" s="4"/>
      <c r="B1372" s="4"/>
      <c r="C1372" s="80"/>
      <c r="D1372" s="81"/>
      <c r="E1372" s="84" t="s">
        <v>574</v>
      </c>
      <c r="F1372" s="84" t="s">
        <v>230</v>
      </c>
      <c r="G1372" s="178">
        <f>SUM(K1371:AI1371)</f>
        <v>186.53976555966702</v>
      </c>
      <c r="H1372" s="147"/>
      <c r="I1372" s="178"/>
      <c r="J1372" s="178"/>
      <c r="K1372" s="178"/>
      <c r="L1372" s="178"/>
      <c r="M1372" s="178"/>
      <c r="N1372" s="178"/>
      <c r="O1372" s="178"/>
      <c r="P1372" s="178"/>
      <c r="Q1372" s="178"/>
      <c r="R1372" s="178"/>
      <c r="S1372" s="178"/>
      <c r="T1372" s="178"/>
      <c r="U1372" s="178"/>
      <c r="V1372" s="178"/>
      <c r="W1372" s="178"/>
      <c r="X1372" s="178"/>
      <c r="Y1372" s="178"/>
      <c r="Z1372" s="178"/>
      <c r="AA1372" s="178"/>
      <c r="AB1372" s="178"/>
      <c r="AC1372" s="178"/>
      <c r="AD1372" s="178"/>
      <c r="AE1372" s="178"/>
      <c r="AF1372" s="178"/>
      <c r="AG1372" s="178"/>
      <c r="AH1372" s="178"/>
      <c r="AI1372" s="178"/>
    </row>
    <row r="1373" spans="1:35" s="84" customFormat="1" x14ac:dyDescent="0.35">
      <c r="A1373" s="4"/>
      <c r="B1373" s="4"/>
      <c r="C1373" s="80"/>
      <c r="D1373" s="81"/>
      <c r="G1373" s="147"/>
      <c r="H1373" s="147"/>
      <c r="I1373" s="178"/>
      <c r="J1373" s="178"/>
      <c r="K1373" s="178"/>
      <c r="L1373" s="178"/>
      <c r="M1373" s="178"/>
      <c r="N1373" s="178"/>
      <c r="O1373" s="178"/>
      <c r="P1373" s="178"/>
      <c r="Q1373" s="178"/>
      <c r="R1373" s="178"/>
      <c r="S1373" s="178"/>
      <c r="T1373" s="178"/>
      <c r="U1373" s="178"/>
      <c r="V1373" s="178"/>
      <c r="W1373" s="178"/>
      <c r="X1373" s="178"/>
      <c r="Y1373" s="178"/>
      <c r="Z1373" s="178"/>
      <c r="AA1373" s="178"/>
      <c r="AB1373" s="178"/>
      <c r="AC1373" s="178"/>
      <c r="AD1373" s="178"/>
      <c r="AE1373" s="178"/>
      <c r="AF1373" s="178"/>
      <c r="AG1373" s="178"/>
      <c r="AH1373" s="178"/>
      <c r="AI1373" s="178"/>
    </row>
    <row r="1374" spans="1:35" s="84" customFormat="1" x14ac:dyDescent="0.35">
      <c r="A1374" s="4"/>
      <c r="B1374" s="4"/>
      <c r="C1374" s="80"/>
      <c r="D1374" s="81" t="s">
        <v>1319</v>
      </c>
      <c r="G1374" s="147"/>
      <c r="H1374" s="147"/>
      <c r="I1374" s="178"/>
      <c r="J1374" s="178"/>
      <c r="K1374" s="178"/>
      <c r="L1374" s="178"/>
      <c r="M1374" s="178"/>
      <c r="N1374" s="178"/>
      <c r="O1374" s="178"/>
      <c r="P1374" s="178"/>
      <c r="Q1374" s="178"/>
      <c r="R1374" s="178"/>
      <c r="S1374" s="178"/>
      <c r="T1374" s="178"/>
      <c r="U1374" s="178"/>
      <c r="V1374" s="178"/>
      <c r="W1374" s="178"/>
      <c r="X1374" s="178"/>
      <c r="Y1374" s="178"/>
      <c r="Z1374" s="178"/>
      <c r="AA1374" s="178"/>
      <c r="AB1374" s="178"/>
      <c r="AC1374" s="178"/>
      <c r="AD1374" s="178"/>
      <c r="AE1374" s="178"/>
      <c r="AF1374" s="178"/>
      <c r="AG1374" s="178"/>
      <c r="AH1374" s="178"/>
      <c r="AI1374" s="178"/>
    </row>
    <row r="1375" spans="1:35" s="84" customFormat="1" x14ac:dyDescent="0.35">
      <c r="A1375" s="4"/>
      <c r="B1375" s="4"/>
      <c r="C1375" s="80"/>
      <c r="D1375" s="81"/>
      <c r="E1375" s="84" t="str">
        <f>E$1372</f>
        <v>NPV (government rate) pre-tax cash flow (incentive)</v>
      </c>
      <c r="F1375" s="84" t="str">
        <f>F$1372</f>
        <v>M$, discounted</v>
      </c>
      <c r="G1375" s="178">
        <f>G$1372</f>
        <v>186.53976555966702</v>
      </c>
      <c r="H1375" s="147"/>
      <c r="I1375" s="178"/>
      <c r="J1375" s="178"/>
      <c r="K1375" s="178"/>
      <c r="L1375" s="178"/>
      <c r="M1375" s="178"/>
      <c r="N1375" s="178"/>
      <c r="O1375" s="178"/>
      <c r="P1375" s="178"/>
      <c r="Q1375" s="178"/>
      <c r="R1375" s="178"/>
      <c r="S1375" s="178"/>
      <c r="T1375" s="178"/>
      <c r="U1375" s="178"/>
      <c r="V1375" s="178"/>
      <c r="W1375" s="178"/>
      <c r="X1375" s="178"/>
      <c r="Y1375" s="178"/>
      <c r="Z1375" s="178"/>
      <c r="AA1375" s="178"/>
      <c r="AB1375" s="178"/>
      <c r="AC1375" s="178"/>
      <c r="AD1375" s="178"/>
      <c r="AE1375" s="178"/>
      <c r="AF1375" s="178"/>
      <c r="AG1375" s="178"/>
      <c r="AH1375" s="178"/>
      <c r="AI1375" s="178"/>
    </row>
    <row r="1376" spans="1:35" s="84" customFormat="1" x14ac:dyDescent="0.35">
      <c r="A1376" s="4"/>
      <c r="B1376" s="4"/>
      <c r="C1376" s="80"/>
      <c r="D1376" s="81"/>
      <c r="E1376" s="84" t="str">
        <f>E$1363</f>
        <v>NPV government revenue (incentive)</v>
      </c>
      <c r="F1376" s="84" t="str">
        <f>F$1363</f>
        <v>M$, discounted</v>
      </c>
      <c r="G1376" s="178">
        <f>G$1363</f>
        <v>132.35758501099406</v>
      </c>
      <c r="H1376" s="147"/>
      <c r="I1376" s="178"/>
      <c r="J1376" s="178"/>
      <c r="K1376" s="178"/>
      <c r="L1376" s="178"/>
      <c r="M1376" s="178"/>
      <c r="N1376" s="178"/>
      <c r="O1376" s="178"/>
      <c r="P1376" s="178"/>
      <c r="Q1376" s="178"/>
      <c r="R1376" s="178"/>
      <c r="S1376" s="178"/>
      <c r="T1376" s="178"/>
      <c r="U1376" s="178"/>
      <c r="V1376" s="178"/>
      <c r="W1376" s="178"/>
      <c r="X1376" s="178"/>
      <c r="Y1376" s="178"/>
      <c r="Z1376" s="178"/>
      <c r="AA1376" s="178"/>
      <c r="AB1376" s="178"/>
      <c r="AC1376" s="178"/>
      <c r="AD1376" s="178"/>
      <c r="AE1376" s="178"/>
      <c r="AF1376" s="178"/>
      <c r="AG1376" s="178"/>
      <c r="AH1376" s="178"/>
      <c r="AI1376" s="178"/>
    </row>
    <row r="1377" spans="1:35" s="162" customFormat="1" x14ac:dyDescent="0.35">
      <c r="A1377" s="35"/>
      <c r="B1377" s="35"/>
      <c r="C1377" s="160"/>
      <c r="D1377" s="161"/>
      <c r="E1377" s="162" t="s">
        <v>1314</v>
      </c>
      <c r="F1377" s="162" t="s">
        <v>10</v>
      </c>
      <c r="G1377" s="432">
        <f>G1376/G1375</f>
        <v>0.70954085641679376</v>
      </c>
      <c r="H1377" s="163"/>
      <c r="I1377" s="433"/>
      <c r="J1377" s="433"/>
      <c r="K1377" s="433"/>
      <c r="L1377" s="433"/>
      <c r="M1377" s="433"/>
      <c r="N1377" s="433"/>
      <c r="O1377" s="433"/>
      <c r="P1377" s="433"/>
      <c r="Q1377" s="433"/>
      <c r="R1377" s="433"/>
      <c r="S1377" s="433"/>
      <c r="T1377" s="433"/>
      <c r="U1377" s="433"/>
      <c r="V1377" s="433"/>
      <c r="W1377" s="433"/>
      <c r="X1377" s="433"/>
      <c r="Y1377" s="433"/>
      <c r="Z1377" s="433"/>
      <c r="AA1377" s="433"/>
      <c r="AB1377" s="433"/>
      <c r="AC1377" s="433"/>
      <c r="AD1377" s="433"/>
      <c r="AE1377" s="433"/>
      <c r="AF1377" s="433"/>
      <c r="AG1377" s="433"/>
      <c r="AH1377" s="433"/>
      <c r="AI1377" s="433"/>
    </row>
    <row r="1378" spans="1:35" s="84" customFormat="1" x14ac:dyDescent="0.35">
      <c r="A1378" s="4"/>
      <c r="B1378" s="4"/>
      <c r="C1378" s="80"/>
      <c r="D1378" s="81"/>
      <c r="G1378" s="147"/>
      <c r="H1378" s="147"/>
      <c r="I1378" s="178"/>
      <c r="J1378" s="178"/>
      <c r="K1378" s="178"/>
      <c r="L1378" s="178"/>
      <c r="M1378" s="178"/>
      <c r="N1378" s="178"/>
      <c r="O1378" s="178"/>
      <c r="P1378" s="178"/>
      <c r="Q1378" s="178"/>
      <c r="R1378" s="178"/>
      <c r="S1378" s="178"/>
      <c r="T1378" s="178"/>
      <c r="U1378" s="178"/>
      <c r="V1378" s="178"/>
      <c r="W1378" s="178"/>
      <c r="X1378" s="178"/>
      <c r="Y1378" s="178"/>
      <c r="Z1378" s="178"/>
      <c r="AA1378" s="178"/>
      <c r="AB1378" s="178"/>
      <c r="AC1378" s="178"/>
      <c r="AD1378" s="178"/>
      <c r="AE1378" s="178"/>
      <c r="AF1378" s="178"/>
      <c r="AG1378" s="178"/>
      <c r="AH1378" s="178"/>
      <c r="AI1378" s="178"/>
    </row>
    <row r="1379" spans="1:35" s="84" customFormat="1" x14ac:dyDescent="0.35">
      <c r="A1379" s="4"/>
      <c r="B1379" s="4"/>
      <c r="C1379" s="80"/>
      <c r="D1379" s="81" t="s">
        <v>497</v>
      </c>
      <c r="G1379" s="147"/>
      <c r="H1379" s="147"/>
      <c r="I1379" s="178"/>
      <c r="J1379" s="178"/>
      <c r="K1379" s="178"/>
      <c r="L1379" s="178"/>
      <c r="M1379" s="178"/>
      <c r="N1379" s="178"/>
      <c r="O1379" s="178"/>
      <c r="P1379" s="178"/>
      <c r="Q1379" s="178"/>
      <c r="R1379" s="178"/>
      <c r="S1379" s="178"/>
      <c r="T1379" s="178"/>
      <c r="U1379" s="178"/>
      <c r="V1379" s="178"/>
      <c r="W1379" s="178"/>
      <c r="X1379" s="178"/>
      <c r="Y1379" s="178"/>
      <c r="Z1379" s="178"/>
      <c r="AA1379" s="178"/>
      <c r="AB1379" s="178"/>
      <c r="AC1379" s="178"/>
      <c r="AD1379" s="178"/>
      <c r="AE1379" s="178"/>
      <c r="AF1379" s="178"/>
      <c r="AG1379" s="178"/>
      <c r="AH1379" s="178"/>
      <c r="AI1379" s="178"/>
    </row>
    <row r="1380" spans="1:35" s="84" customFormat="1" x14ac:dyDescent="0.35">
      <c r="A1380" s="4"/>
      <c r="B1380" s="4"/>
      <c r="C1380" s="80"/>
      <c r="D1380" s="81"/>
      <c r="E1380" s="84" t="str">
        <f>E$1377</f>
        <v>NPV government take (incentive)</v>
      </c>
      <c r="F1380" s="84" t="str">
        <f>F$1377</f>
        <v>%</v>
      </c>
      <c r="G1380" s="208">
        <f>G$1377</f>
        <v>0.70954085641679376</v>
      </c>
      <c r="H1380" s="147"/>
      <c r="I1380" s="178"/>
      <c r="J1380" s="178"/>
      <c r="K1380" s="178"/>
      <c r="L1380" s="178"/>
      <c r="M1380" s="178"/>
      <c r="N1380" s="178"/>
      <c r="O1380" s="178"/>
      <c r="P1380" s="178"/>
      <c r="Q1380" s="178"/>
      <c r="R1380" s="178"/>
      <c r="S1380" s="178"/>
      <c r="T1380" s="178"/>
      <c r="U1380" s="178"/>
      <c r="V1380" s="178"/>
      <c r="W1380" s="178"/>
      <c r="X1380" s="178"/>
      <c r="Y1380" s="178"/>
      <c r="Z1380" s="178"/>
      <c r="AA1380" s="178"/>
      <c r="AB1380" s="178"/>
      <c r="AC1380" s="178"/>
      <c r="AD1380" s="178"/>
      <c r="AE1380" s="178"/>
      <c r="AF1380" s="178"/>
      <c r="AG1380" s="178"/>
      <c r="AH1380" s="178"/>
      <c r="AI1380" s="178"/>
    </row>
    <row r="1381" spans="1:35" s="162" customFormat="1" x14ac:dyDescent="0.35">
      <c r="A1381" s="35"/>
      <c r="B1381" s="35"/>
      <c r="C1381" s="160"/>
      <c r="D1381" s="161"/>
      <c r="E1381" s="162" t="s">
        <v>575</v>
      </c>
      <c r="F1381" s="162" t="s">
        <v>10</v>
      </c>
      <c r="G1381" s="432">
        <f>1-G1380</f>
        <v>0.29045914358320624</v>
      </c>
      <c r="H1381" s="163"/>
      <c r="I1381" s="433"/>
      <c r="J1381" s="433"/>
      <c r="K1381" s="433"/>
      <c r="L1381" s="433"/>
      <c r="M1381" s="433"/>
      <c r="N1381" s="433"/>
      <c r="O1381" s="433"/>
      <c r="P1381" s="433"/>
      <c r="Q1381" s="433"/>
      <c r="R1381" s="433"/>
      <c r="S1381" s="433"/>
      <c r="T1381" s="433"/>
      <c r="U1381" s="433"/>
      <c r="V1381" s="433"/>
      <c r="W1381" s="433"/>
      <c r="X1381" s="433"/>
      <c r="Y1381" s="433"/>
      <c r="Z1381" s="433"/>
      <c r="AA1381" s="433"/>
      <c r="AB1381" s="433"/>
      <c r="AC1381" s="433"/>
      <c r="AD1381" s="433"/>
      <c r="AE1381" s="433"/>
      <c r="AF1381" s="433"/>
      <c r="AG1381" s="433"/>
      <c r="AH1381" s="433"/>
      <c r="AI1381" s="433"/>
    </row>
    <row r="1382" spans="1:35" s="84" customFormat="1" x14ac:dyDescent="0.35">
      <c r="A1382" s="4"/>
      <c r="B1382" s="4"/>
      <c r="C1382" s="80"/>
      <c r="D1382" s="81"/>
      <c r="G1382" s="147"/>
      <c r="H1382" s="147"/>
      <c r="I1382" s="178"/>
      <c r="J1382" s="178"/>
      <c r="K1382" s="178"/>
      <c r="L1382" s="178"/>
      <c r="M1382" s="178"/>
      <c r="N1382" s="178"/>
      <c r="O1382" s="178"/>
      <c r="P1382" s="178"/>
      <c r="Q1382" s="178"/>
      <c r="R1382" s="178"/>
      <c r="S1382" s="178"/>
      <c r="T1382" s="178"/>
      <c r="U1382" s="178"/>
      <c r="V1382" s="178"/>
      <c r="W1382" s="178"/>
      <c r="X1382" s="178"/>
      <c r="Y1382" s="178"/>
      <c r="Z1382" s="178"/>
      <c r="AA1382" s="178"/>
      <c r="AB1382" s="178"/>
      <c r="AC1382" s="178"/>
      <c r="AD1382" s="178"/>
      <c r="AE1382" s="178"/>
      <c r="AF1382" s="178"/>
      <c r="AG1382" s="178"/>
      <c r="AH1382" s="178"/>
      <c r="AI1382" s="178"/>
    </row>
    <row r="1383" spans="1:35" s="84" customFormat="1" x14ac:dyDescent="0.35">
      <c r="A1383" s="4"/>
      <c r="B1383" s="4"/>
      <c r="C1383" s="80"/>
      <c r="D1383" s="81" t="s">
        <v>1444</v>
      </c>
      <c r="G1383" s="208"/>
      <c r="H1383" s="147"/>
      <c r="I1383" s="178"/>
      <c r="J1383" s="178"/>
      <c r="K1383" s="178"/>
      <c r="L1383" s="178"/>
      <c r="M1383" s="178"/>
      <c r="N1383" s="178"/>
      <c r="O1383" s="178"/>
      <c r="P1383" s="178"/>
      <c r="Q1383" s="178"/>
      <c r="R1383" s="178"/>
      <c r="S1383" s="178"/>
      <c r="T1383" s="178"/>
      <c r="U1383" s="178"/>
      <c r="V1383" s="178"/>
      <c r="W1383" s="178"/>
      <c r="X1383" s="178"/>
      <c r="Y1383" s="178"/>
      <c r="Z1383" s="178"/>
      <c r="AA1383" s="178"/>
      <c r="AB1383" s="178"/>
      <c r="AC1383" s="178"/>
      <c r="AD1383" s="178"/>
      <c r="AE1383" s="178"/>
      <c r="AF1383" s="178"/>
      <c r="AG1383" s="178"/>
      <c r="AH1383" s="178"/>
      <c r="AI1383" s="178"/>
    </row>
    <row r="1384" spans="1:35" s="84" customFormat="1" x14ac:dyDescent="0.35">
      <c r="A1384" s="4"/>
      <c r="B1384" s="4"/>
      <c r="C1384" s="80"/>
      <c r="D1384" s="81"/>
      <c r="E1384" s="84" t="str">
        <f>E$1312</f>
        <v>Government revenue (incentive)</v>
      </c>
      <c r="F1384" s="84" t="str">
        <f>F$1312</f>
        <v>M$</v>
      </c>
      <c r="G1384" s="147"/>
      <c r="H1384" s="147"/>
      <c r="I1384" s="199">
        <f>I$1312</f>
        <v>341.56601015246144</v>
      </c>
      <c r="J1384" s="199"/>
      <c r="K1384" s="199">
        <f t="shared" ref="K1384:AI1384" si="518">K$1312</f>
        <v>11.84825</v>
      </c>
      <c r="L1384" s="199">
        <f t="shared" si="518"/>
        <v>6.8482500000000002</v>
      </c>
      <c r="M1384" s="199">
        <f t="shared" si="518"/>
        <v>9.3875204654355695</v>
      </c>
      <c r="N1384" s="199">
        <f t="shared" si="518"/>
        <v>11.042191596604345</v>
      </c>
      <c r="O1384" s="199">
        <f t="shared" si="518"/>
        <v>10.888870168032918</v>
      </c>
      <c r="P1384" s="199">
        <f t="shared" si="518"/>
        <v>10.735548739461489</v>
      </c>
      <c r="Q1384" s="199">
        <f t="shared" si="518"/>
        <v>13.507985792161634</v>
      </c>
      <c r="R1384" s="199">
        <f t="shared" si="518"/>
        <v>14.402687877051344</v>
      </c>
      <c r="S1384" s="199">
        <f t="shared" si="518"/>
        <v>14.661366290768411</v>
      </c>
      <c r="T1384" s="199">
        <f t="shared" si="518"/>
        <v>14.917978881247324</v>
      </c>
      <c r="U1384" s="199">
        <f t="shared" si="518"/>
        <v>16.327203730068177</v>
      </c>
      <c r="V1384" s="199">
        <f t="shared" si="518"/>
        <v>17.938990089478331</v>
      </c>
      <c r="W1384" s="199">
        <f t="shared" si="518"/>
        <v>22.406600898625641</v>
      </c>
      <c r="X1384" s="199">
        <f t="shared" si="518"/>
        <v>22.406600898625641</v>
      </c>
      <c r="Y1384" s="199">
        <f t="shared" si="518"/>
        <v>22.406600898625637</v>
      </c>
      <c r="Z1384" s="199">
        <f t="shared" si="518"/>
        <v>22.406600898625634</v>
      </c>
      <c r="AA1384" s="199">
        <f t="shared" si="518"/>
        <v>22.406600898625634</v>
      </c>
      <c r="AB1384" s="199">
        <f t="shared" si="518"/>
        <v>22.406600898625634</v>
      </c>
      <c r="AC1384" s="199">
        <f t="shared" si="518"/>
        <v>22.406600898625641</v>
      </c>
      <c r="AD1384" s="199">
        <f t="shared" si="518"/>
        <v>22.861877781511161</v>
      </c>
      <c r="AE1384" s="199">
        <f t="shared" si="518"/>
        <v>9.3510824502612824</v>
      </c>
      <c r="AF1384" s="199">
        <f t="shared" si="518"/>
        <v>2.5579538487363605E-16</v>
      </c>
      <c r="AG1384" s="199">
        <f t="shared" si="518"/>
        <v>2.5579538487363605E-16</v>
      </c>
      <c r="AH1384" s="199">
        <f t="shared" si="518"/>
        <v>2.5579538487363605E-16</v>
      </c>
      <c r="AI1384" s="199">
        <f t="shared" si="518"/>
        <v>2.5579538487363605E-16</v>
      </c>
    </row>
    <row r="1385" spans="1:35" s="154" customFormat="1" x14ac:dyDescent="0.35">
      <c r="A1385" s="15"/>
      <c r="B1385" s="15"/>
      <c r="C1385" s="152"/>
      <c r="D1385" s="153"/>
      <c r="E1385" s="224" t="str">
        <f>'T&amp;E'!E$40</f>
        <v>Investor discount factor</v>
      </c>
      <c r="F1385" s="224" t="str">
        <f>'T&amp;E'!F$40</f>
        <v>index</v>
      </c>
      <c r="G1385" s="155"/>
      <c r="H1385" s="155"/>
      <c r="I1385" s="180"/>
      <c r="J1385" s="180"/>
      <c r="K1385" s="203">
        <f>'T&amp;E'!K$40</f>
        <v>1</v>
      </c>
      <c r="L1385" s="203">
        <f>'T&amp;E'!L$40</f>
        <v>0.90909090909090906</v>
      </c>
      <c r="M1385" s="203">
        <f>'T&amp;E'!M$40</f>
        <v>0.82644628099173545</v>
      </c>
      <c r="N1385" s="203">
        <f>'T&amp;E'!N$40</f>
        <v>0.75131480090157754</v>
      </c>
      <c r="O1385" s="203">
        <f>'T&amp;E'!O$40</f>
        <v>0.68301345536507052</v>
      </c>
      <c r="P1385" s="203">
        <f>'T&amp;E'!P$40</f>
        <v>0.62092132305915493</v>
      </c>
      <c r="Q1385" s="203">
        <f>'T&amp;E'!Q$40</f>
        <v>0.56447393005377722</v>
      </c>
      <c r="R1385" s="203">
        <f>'T&amp;E'!R$40</f>
        <v>0.51315811823070645</v>
      </c>
      <c r="S1385" s="203">
        <f>'T&amp;E'!S$40</f>
        <v>0.46650738020973315</v>
      </c>
      <c r="T1385" s="203">
        <f>'T&amp;E'!T$40</f>
        <v>0.42409761837248466</v>
      </c>
      <c r="U1385" s="203">
        <f>'T&amp;E'!U$40</f>
        <v>0.38554328942953148</v>
      </c>
      <c r="V1385" s="203">
        <f>'T&amp;E'!V$40</f>
        <v>0.3504938994813922</v>
      </c>
      <c r="W1385" s="203">
        <f>'T&amp;E'!W$40</f>
        <v>0.31863081771035656</v>
      </c>
      <c r="X1385" s="203">
        <f>'T&amp;E'!X$40</f>
        <v>0.28966437973668779</v>
      </c>
      <c r="Y1385" s="203">
        <f>'T&amp;E'!Y$40</f>
        <v>0.26333125430607973</v>
      </c>
      <c r="Z1385" s="203">
        <f>'T&amp;E'!Z$40</f>
        <v>0.23939204936916339</v>
      </c>
      <c r="AA1385" s="203">
        <f>'T&amp;E'!AA$40</f>
        <v>0.21762913579014853</v>
      </c>
      <c r="AB1385" s="203">
        <f>'T&amp;E'!AB$40</f>
        <v>0.19784466890013502</v>
      </c>
      <c r="AC1385" s="203">
        <f>'T&amp;E'!AC$40</f>
        <v>0.17985878990921364</v>
      </c>
      <c r="AD1385" s="203">
        <f>'T&amp;E'!AD$40</f>
        <v>0.16350799082655781</v>
      </c>
      <c r="AE1385" s="203">
        <f>'T&amp;E'!AE$40</f>
        <v>0.14864362802414349</v>
      </c>
      <c r="AF1385" s="203">
        <f>'T&amp;E'!AF$40</f>
        <v>0.13513057093103953</v>
      </c>
      <c r="AG1385" s="203">
        <f>'T&amp;E'!AG$40</f>
        <v>0.12284597357367227</v>
      </c>
      <c r="AH1385" s="203">
        <f>'T&amp;E'!AH$40</f>
        <v>0.11167815779424752</v>
      </c>
      <c r="AI1385" s="203">
        <f>'T&amp;E'!AI$40</f>
        <v>0.10152559799477048</v>
      </c>
    </row>
    <row r="1386" spans="1:35" s="84" customFormat="1" x14ac:dyDescent="0.35">
      <c r="A1386" s="4"/>
      <c r="B1386" s="4"/>
      <c r="C1386" s="80"/>
      <c r="D1386" s="81"/>
      <c r="E1386" s="84" t="s">
        <v>1448</v>
      </c>
      <c r="F1386" s="84" t="s">
        <v>230</v>
      </c>
      <c r="G1386" s="208"/>
      <c r="H1386" s="147"/>
      <c r="I1386" s="178">
        <f>SUM(K1386:AI1386)</f>
        <v>132.35758501099403</v>
      </c>
      <c r="J1386" s="178"/>
      <c r="K1386" s="178">
        <f>K1384*K1385</f>
        <v>11.84825</v>
      </c>
      <c r="L1386" s="178">
        <f t="shared" ref="L1386:AI1386" si="519">L1384*L1385</f>
        <v>6.2256818181818181</v>
      </c>
      <c r="M1386" s="178">
        <f t="shared" si="519"/>
        <v>7.7582813763930316</v>
      </c>
      <c r="N1386" s="178">
        <f t="shared" si="519"/>
        <v>8.2961619809198659</v>
      </c>
      <c r="O1386" s="178">
        <f t="shared" si="519"/>
        <v>7.4372448384897991</v>
      </c>
      <c r="P1386" s="178">
        <f t="shared" si="519"/>
        <v>6.6659311270724704</v>
      </c>
      <c r="Q1386" s="178">
        <f t="shared" si="519"/>
        <v>7.6249058272120624</v>
      </c>
      <c r="R1386" s="178">
        <f t="shared" si="519"/>
        <v>7.3908562084518756</v>
      </c>
      <c r="S1386" s="178">
        <f t="shared" si="519"/>
        <v>6.8396355786016638</v>
      </c>
      <c r="T1386" s="178">
        <f t="shared" si="519"/>
        <v>6.3266793144680129</v>
      </c>
      <c r="U1386" s="178">
        <f t="shared" si="519"/>
        <v>6.2948438332766008</v>
      </c>
      <c r="V1386" s="178">
        <f t="shared" si="519"/>
        <v>6.2875065892193094</v>
      </c>
      <c r="W1386" s="178">
        <f t="shared" si="519"/>
        <v>7.1394335664386981</v>
      </c>
      <c r="X1386" s="178">
        <f t="shared" si="519"/>
        <v>6.4903941513079078</v>
      </c>
      <c r="Y1386" s="178">
        <f t="shared" si="519"/>
        <v>5.900358319370822</v>
      </c>
      <c r="Z1386" s="178">
        <f t="shared" si="519"/>
        <v>5.3639621085189289</v>
      </c>
      <c r="AA1386" s="178">
        <f t="shared" si="519"/>
        <v>4.8763291895626617</v>
      </c>
      <c r="AB1386" s="178">
        <f t="shared" si="519"/>
        <v>4.4330265359660563</v>
      </c>
      <c r="AC1386" s="178">
        <f t="shared" si="519"/>
        <v>4.0300241236055063</v>
      </c>
      <c r="AD1386" s="178">
        <f t="shared" si="519"/>
        <v>3.7380997025772129</v>
      </c>
      <c r="AE1386" s="178">
        <f t="shared" si="519"/>
        <v>1.3899788213597344</v>
      </c>
      <c r="AF1386" s="178">
        <f t="shared" si="519"/>
        <v>3.456577639949943E-17</v>
      </c>
      <c r="AG1386" s="178">
        <f t="shared" si="519"/>
        <v>3.1423433090454023E-17</v>
      </c>
      <c r="AH1386" s="178">
        <f t="shared" si="519"/>
        <v>2.8566757354958203E-17</v>
      </c>
      <c r="AI1386" s="178">
        <f t="shared" si="519"/>
        <v>2.5969779413598369E-17</v>
      </c>
    </row>
    <row r="1387" spans="1:35" s="84" customFormat="1" x14ac:dyDescent="0.35">
      <c r="A1387" s="4"/>
      <c r="B1387" s="4"/>
      <c r="C1387" s="80"/>
      <c r="D1387" s="81"/>
      <c r="G1387" s="208"/>
      <c r="H1387" s="147"/>
      <c r="I1387" s="178"/>
      <c r="J1387" s="178"/>
      <c r="K1387" s="178"/>
      <c r="L1387" s="178"/>
      <c r="M1387" s="178"/>
      <c r="N1387" s="178"/>
      <c r="O1387" s="178"/>
      <c r="P1387" s="178"/>
      <c r="Q1387" s="178"/>
      <c r="R1387" s="178"/>
      <c r="S1387" s="178"/>
      <c r="T1387" s="178"/>
      <c r="U1387" s="178"/>
      <c r="V1387" s="178"/>
      <c r="W1387" s="178"/>
      <c r="X1387" s="178"/>
      <c r="Y1387" s="178"/>
      <c r="Z1387" s="178"/>
      <c r="AA1387" s="178"/>
      <c r="AB1387" s="178"/>
      <c r="AC1387" s="178"/>
      <c r="AD1387" s="178"/>
      <c r="AE1387" s="178"/>
      <c r="AF1387" s="178"/>
      <c r="AG1387" s="178"/>
      <c r="AH1387" s="178"/>
      <c r="AI1387" s="178"/>
    </row>
    <row r="1388" spans="1:35" s="84" customFormat="1" x14ac:dyDescent="0.35">
      <c r="A1388" s="4"/>
      <c r="B1388" s="4"/>
      <c r="C1388" s="80"/>
      <c r="D1388" s="81" t="s">
        <v>1446</v>
      </c>
      <c r="G1388" s="208"/>
      <c r="H1388" s="147"/>
      <c r="I1388" s="178"/>
      <c r="J1388" s="178"/>
      <c r="K1388" s="178"/>
      <c r="L1388" s="178"/>
      <c r="M1388" s="178"/>
      <c r="N1388" s="178"/>
      <c r="O1388" s="178"/>
      <c r="P1388" s="178"/>
      <c r="Q1388" s="178"/>
      <c r="R1388" s="178"/>
      <c r="S1388" s="178"/>
      <c r="T1388" s="178"/>
      <c r="U1388" s="178"/>
      <c r="V1388" s="178"/>
      <c r="W1388" s="178"/>
      <c r="X1388" s="178"/>
      <c r="Y1388" s="178"/>
      <c r="Z1388" s="178"/>
      <c r="AA1388" s="178"/>
      <c r="AB1388" s="178"/>
      <c r="AC1388" s="178"/>
      <c r="AD1388" s="178"/>
      <c r="AE1388" s="178"/>
      <c r="AF1388" s="178"/>
      <c r="AG1388" s="178"/>
      <c r="AH1388" s="178"/>
      <c r="AI1388" s="178"/>
    </row>
    <row r="1389" spans="1:35" s="84" customFormat="1" x14ac:dyDescent="0.35">
      <c r="A1389" s="4"/>
      <c r="B1389" s="4"/>
      <c r="C1389" s="80"/>
      <c r="D1389" s="81"/>
      <c r="E1389" s="84" t="str">
        <f>E$1386</f>
        <v>Discounted (investor rate) government revenue (incentive)</v>
      </c>
      <c r="F1389" s="84" t="str">
        <f>F$1386</f>
        <v>M$, discounted</v>
      </c>
      <c r="G1389" s="208"/>
      <c r="H1389" s="147"/>
      <c r="I1389" s="178">
        <f>I$1386</f>
        <v>132.35758501099403</v>
      </c>
      <c r="J1389" s="178"/>
      <c r="K1389" s="178">
        <f t="shared" ref="K1389:AI1389" si="520">K$1386</f>
        <v>11.84825</v>
      </c>
      <c r="L1389" s="178">
        <f t="shared" si="520"/>
        <v>6.2256818181818181</v>
      </c>
      <c r="M1389" s="178">
        <f t="shared" si="520"/>
        <v>7.7582813763930316</v>
      </c>
      <c r="N1389" s="178">
        <f t="shared" si="520"/>
        <v>8.2961619809198659</v>
      </c>
      <c r="O1389" s="178">
        <f t="shared" si="520"/>
        <v>7.4372448384897991</v>
      </c>
      <c r="P1389" s="178">
        <f t="shared" si="520"/>
        <v>6.6659311270724704</v>
      </c>
      <c r="Q1389" s="178">
        <f t="shared" si="520"/>
        <v>7.6249058272120624</v>
      </c>
      <c r="R1389" s="178">
        <f t="shared" si="520"/>
        <v>7.3908562084518756</v>
      </c>
      <c r="S1389" s="178">
        <f t="shared" si="520"/>
        <v>6.8396355786016638</v>
      </c>
      <c r="T1389" s="178">
        <f t="shared" si="520"/>
        <v>6.3266793144680129</v>
      </c>
      <c r="U1389" s="178">
        <f t="shared" si="520"/>
        <v>6.2948438332766008</v>
      </c>
      <c r="V1389" s="178">
        <f t="shared" si="520"/>
        <v>6.2875065892193094</v>
      </c>
      <c r="W1389" s="178">
        <f t="shared" si="520"/>
        <v>7.1394335664386981</v>
      </c>
      <c r="X1389" s="178">
        <f t="shared" si="520"/>
        <v>6.4903941513079078</v>
      </c>
      <c r="Y1389" s="178">
        <f t="shared" si="520"/>
        <v>5.900358319370822</v>
      </c>
      <c r="Z1389" s="178">
        <f t="shared" si="520"/>
        <v>5.3639621085189289</v>
      </c>
      <c r="AA1389" s="178">
        <f t="shared" si="520"/>
        <v>4.8763291895626617</v>
      </c>
      <c r="AB1389" s="178">
        <f t="shared" si="520"/>
        <v>4.4330265359660563</v>
      </c>
      <c r="AC1389" s="178">
        <f t="shared" si="520"/>
        <v>4.0300241236055063</v>
      </c>
      <c r="AD1389" s="178">
        <f t="shared" si="520"/>
        <v>3.7380997025772129</v>
      </c>
      <c r="AE1389" s="178">
        <f t="shared" si="520"/>
        <v>1.3899788213597344</v>
      </c>
      <c r="AF1389" s="178">
        <f t="shared" si="520"/>
        <v>3.456577639949943E-17</v>
      </c>
      <c r="AG1389" s="178">
        <f t="shared" si="520"/>
        <v>3.1423433090454023E-17</v>
      </c>
      <c r="AH1389" s="178">
        <f t="shared" si="520"/>
        <v>2.8566757354958203E-17</v>
      </c>
      <c r="AI1389" s="178">
        <f t="shared" si="520"/>
        <v>2.5969779413598369E-17</v>
      </c>
    </row>
    <row r="1390" spans="1:35" s="84" customFormat="1" x14ac:dyDescent="0.35">
      <c r="A1390" s="4"/>
      <c r="B1390" s="4"/>
      <c r="C1390" s="80"/>
      <c r="D1390" s="81"/>
      <c r="E1390" s="84" t="s">
        <v>1449</v>
      </c>
      <c r="F1390" s="84" t="s">
        <v>230</v>
      </c>
      <c r="G1390" s="178">
        <f>SUM(K1389:AI1389)</f>
        <v>132.35758501099403</v>
      </c>
      <c r="H1390" s="147"/>
      <c r="I1390" s="178"/>
      <c r="J1390" s="178"/>
      <c r="K1390" s="178"/>
      <c r="L1390" s="178"/>
      <c r="M1390" s="178"/>
      <c r="N1390" s="178"/>
      <c r="O1390" s="178"/>
      <c r="P1390" s="178"/>
      <c r="Q1390" s="178"/>
      <c r="R1390" s="178"/>
      <c r="S1390" s="178"/>
      <c r="T1390" s="178"/>
      <c r="U1390" s="178"/>
      <c r="V1390" s="178"/>
      <c r="W1390" s="178"/>
      <c r="X1390" s="178"/>
      <c r="Y1390" s="178"/>
      <c r="Z1390" s="178"/>
      <c r="AA1390" s="178"/>
      <c r="AB1390" s="178"/>
      <c r="AC1390" s="178"/>
      <c r="AD1390" s="178"/>
      <c r="AE1390" s="178"/>
      <c r="AF1390" s="178"/>
      <c r="AG1390" s="178"/>
      <c r="AH1390" s="178"/>
      <c r="AI1390" s="178"/>
    </row>
    <row r="1391" spans="1:35" s="84" customFormat="1" x14ac:dyDescent="0.35">
      <c r="A1391" s="4"/>
      <c r="B1391" s="4"/>
      <c r="C1391" s="80"/>
      <c r="D1391" s="81"/>
      <c r="G1391" s="147"/>
      <c r="H1391" s="147"/>
      <c r="I1391" s="178"/>
      <c r="J1391" s="178"/>
      <c r="K1391" s="178"/>
      <c r="L1391" s="178"/>
      <c r="M1391" s="178"/>
      <c r="N1391" s="178"/>
      <c r="O1391" s="178"/>
      <c r="P1391" s="178"/>
      <c r="Q1391" s="178"/>
      <c r="R1391" s="178"/>
      <c r="S1391" s="178"/>
      <c r="T1391" s="178"/>
      <c r="U1391" s="178"/>
      <c r="V1391" s="178"/>
      <c r="W1391" s="178"/>
      <c r="X1391" s="178"/>
      <c r="Y1391" s="178"/>
      <c r="Z1391" s="178"/>
      <c r="AA1391" s="178"/>
      <c r="AB1391" s="178"/>
      <c r="AC1391" s="178"/>
      <c r="AD1391" s="178"/>
      <c r="AE1391" s="178"/>
      <c r="AF1391" s="178"/>
      <c r="AG1391" s="178"/>
      <c r="AH1391" s="178"/>
      <c r="AI1391" s="178"/>
    </row>
    <row r="1392" spans="1:35" s="176" customFormat="1" x14ac:dyDescent="0.35">
      <c r="A1392" s="552" t="s">
        <v>17</v>
      </c>
      <c r="B1392" s="552"/>
      <c r="C1392" s="553" t="s">
        <v>17</v>
      </c>
      <c r="D1392" s="554" t="s">
        <v>17</v>
      </c>
      <c r="E1392" s="551" t="s">
        <v>52</v>
      </c>
      <c r="F1392" s="555" t="s">
        <v>17</v>
      </c>
      <c r="G1392" s="556" t="s">
        <v>17</v>
      </c>
      <c r="H1392" s="555" t="s">
        <v>17</v>
      </c>
      <c r="I1392" s="556" t="s">
        <v>17</v>
      </c>
      <c r="J1392" s="556" t="s">
        <v>17</v>
      </c>
      <c r="K1392" s="556" t="s">
        <v>17</v>
      </c>
      <c r="L1392" s="556" t="s">
        <v>17</v>
      </c>
      <c r="M1392" s="556" t="s">
        <v>17</v>
      </c>
      <c r="N1392" s="556" t="s">
        <v>17</v>
      </c>
      <c r="O1392" s="556" t="s">
        <v>17</v>
      </c>
      <c r="P1392" s="556" t="s">
        <v>17</v>
      </c>
      <c r="Q1392" s="556" t="s">
        <v>17</v>
      </c>
      <c r="R1392" s="556" t="s">
        <v>17</v>
      </c>
      <c r="S1392" s="556" t="s">
        <v>17</v>
      </c>
      <c r="T1392" s="556" t="s">
        <v>17</v>
      </c>
      <c r="U1392" s="556" t="s">
        <v>17</v>
      </c>
      <c r="V1392" s="556" t="s">
        <v>17</v>
      </c>
      <c r="W1392" s="556" t="s">
        <v>17</v>
      </c>
      <c r="X1392" s="556" t="s">
        <v>17</v>
      </c>
      <c r="Y1392" s="556" t="s">
        <v>17</v>
      </c>
      <c r="Z1392" s="556" t="s">
        <v>17</v>
      </c>
      <c r="AA1392" s="556" t="s">
        <v>17</v>
      </c>
      <c r="AB1392" s="556" t="s">
        <v>17</v>
      </c>
      <c r="AC1392" s="556" t="s">
        <v>17</v>
      </c>
      <c r="AD1392" s="556" t="s">
        <v>17</v>
      </c>
      <c r="AE1392" s="556" t="s">
        <v>17</v>
      </c>
      <c r="AF1392" s="556" t="s">
        <v>17</v>
      </c>
      <c r="AG1392" s="556" t="s">
        <v>17</v>
      </c>
      <c r="AH1392" s="556" t="s">
        <v>17</v>
      </c>
      <c r="AI1392" s="556" t="s">
        <v>17</v>
      </c>
    </row>
    <row r="1393" spans="9:32" x14ac:dyDescent="0.35">
      <c r="I1393" s="46"/>
      <c r="K1393" s="46"/>
      <c r="L1393" s="46"/>
      <c r="M1393" s="46"/>
      <c r="N1393" s="46"/>
      <c r="O1393" s="46"/>
      <c r="P1393" s="46"/>
      <c r="Q1393" s="46"/>
      <c r="R1393" s="46"/>
      <c r="S1393" s="46"/>
      <c r="T1393" s="46"/>
      <c r="U1393" s="46"/>
      <c r="V1393" s="46"/>
      <c r="W1393" s="46"/>
      <c r="X1393" s="46"/>
      <c r="Y1393" s="46"/>
      <c r="Z1393" s="46"/>
      <c r="AA1393" s="46"/>
      <c r="AB1393" s="46"/>
      <c r="AC1393" s="46"/>
      <c r="AD1393" s="46"/>
      <c r="AE1393" s="46"/>
      <c r="AF1393" s="46"/>
    </row>
    <row r="1397" spans="9:32" x14ac:dyDescent="0.35">
      <c r="I1397" s="46"/>
      <c r="K1397" s="46"/>
      <c r="L1397" s="46"/>
      <c r="M1397" s="46"/>
      <c r="N1397" s="46"/>
      <c r="O1397" s="46"/>
      <c r="P1397" s="46"/>
      <c r="Q1397" s="46"/>
      <c r="R1397" s="46"/>
      <c r="S1397" s="46"/>
      <c r="T1397" s="46"/>
      <c r="U1397" s="46"/>
      <c r="V1397" s="46"/>
      <c r="W1397" s="46"/>
      <c r="X1397" s="46"/>
      <c r="Y1397" s="46"/>
      <c r="Z1397" s="46"/>
      <c r="AA1397" s="46"/>
      <c r="AB1397" s="46"/>
      <c r="AC1397" s="46"/>
      <c r="AD1397" s="46"/>
      <c r="AE1397" s="46"/>
      <c r="AF1397" s="46"/>
    </row>
  </sheetData>
  <pageMargins left="0.7" right="0.7" top="0.75" bottom="0.75" header="0.3" footer="0.3"/>
  <pageSetup scale="3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4CEE5-6965-40EE-B0D7-2634C4C4328F}">
  <dimension ref="A1:XEX1397"/>
  <sheetViews>
    <sheetView zoomScale="80" zoomScaleNormal="80" workbookViewId="0">
      <pane xSplit="10" ySplit="4" topLeftCell="K5" activePane="bottomRight" state="frozen"/>
      <selection activeCell="AA25" sqref="AA25"/>
      <selection pane="topRight" activeCell="AA25" sqref="AA25"/>
      <selection pane="bottomLeft" activeCell="AA25" sqref="AA25"/>
      <selection pane="bottomRight"/>
    </sheetView>
  </sheetViews>
  <sheetFormatPr defaultColWidth="0" defaultRowHeight="14.5" x14ac:dyDescent="0.35"/>
  <cols>
    <col min="1" max="2" width="2.1796875" style="1" customWidth="1"/>
    <col min="3" max="3" width="2.1796875" style="86" customWidth="1"/>
    <col min="4" max="4" width="2.1796875" style="87" customWidth="1"/>
    <col min="5" max="5" width="54.453125" style="46" customWidth="1"/>
    <col min="6" max="6" width="8.6328125" style="46" customWidth="1"/>
    <col min="7" max="7" width="8.6328125" style="83" customWidth="1"/>
    <col min="8" max="8" width="23.36328125" style="46" customWidth="1"/>
    <col min="9" max="9" width="8.6328125" style="83" customWidth="1"/>
    <col min="10" max="10" width="2.1796875" style="83" customWidth="1"/>
    <col min="11" max="32" width="8.6328125" style="83" customWidth="1"/>
    <col min="33" max="35" width="8.6328125" style="46" customWidth="1"/>
    <col min="36" max="16384" width="8.6328125" style="46" hidden="1"/>
  </cols>
  <sheetData>
    <row r="1" spans="1:16378" s="13" customFormat="1" ht="21" x14ac:dyDescent="0.5">
      <c r="A1" s="7" t="s">
        <v>1049</v>
      </c>
      <c r="B1" s="7"/>
      <c r="C1" s="4"/>
      <c r="D1" s="6"/>
      <c r="E1" s="16"/>
      <c r="F1" s="225"/>
      <c r="G1" s="226"/>
      <c r="I1" s="3" t="s">
        <v>1</v>
      </c>
      <c r="J1" s="17"/>
      <c r="K1" s="17">
        <f>'T&amp;E'!K$10</f>
        <v>1</v>
      </c>
      <c r="L1" s="17">
        <f>'T&amp;E'!L$10</f>
        <v>2</v>
      </c>
      <c r="M1" s="17">
        <f>'T&amp;E'!M$10</f>
        <v>3</v>
      </c>
      <c r="N1" s="17">
        <f>'T&amp;E'!N$10</f>
        <v>4</v>
      </c>
      <c r="O1" s="17">
        <f>'T&amp;E'!O$10</f>
        <v>5</v>
      </c>
      <c r="P1" s="17">
        <f>'T&amp;E'!P$10</f>
        <v>6</v>
      </c>
      <c r="Q1" s="17">
        <f>'T&amp;E'!Q$10</f>
        <v>7</v>
      </c>
      <c r="R1" s="17">
        <f>'T&amp;E'!R$10</f>
        <v>8</v>
      </c>
      <c r="S1" s="17">
        <f>'T&amp;E'!S$10</f>
        <v>9</v>
      </c>
      <c r="T1" s="17">
        <f>'T&amp;E'!T$10</f>
        <v>10</v>
      </c>
      <c r="U1" s="17">
        <f>'T&amp;E'!U$10</f>
        <v>11</v>
      </c>
      <c r="V1" s="17">
        <f>'T&amp;E'!V$10</f>
        <v>12</v>
      </c>
      <c r="W1" s="17">
        <f>'T&amp;E'!W$10</f>
        <v>13</v>
      </c>
      <c r="X1" s="17">
        <f>'T&amp;E'!X$10</f>
        <v>14</v>
      </c>
      <c r="Y1" s="17">
        <f>'T&amp;E'!Y$10</f>
        <v>15</v>
      </c>
      <c r="Z1" s="17">
        <f>'T&amp;E'!Z$10</f>
        <v>16</v>
      </c>
      <c r="AA1" s="17">
        <f>'T&amp;E'!AA$10</f>
        <v>17</v>
      </c>
      <c r="AB1" s="17">
        <f>'T&amp;E'!AB$10</f>
        <v>18</v>
      </c>
      <c r="AC1" s="17">
        <f>'T&amp;E'!AC$10</f>
        <v>19</v>
      </c>
      <c r="AD1" s="17">
        <f>'T&amp;E'!AD$10</f>
        <v>20</v>
      </c>
      <c r="AE1" s="17">
        <f>'T&amp;E'!AE$10</f>
        <v>21</v>
      </c>
      <c r="AF1" s="17">
        <f>'T&amp;E'!AF$10</f>
        <v>22</v>
      </c>
      <c r="AG1" s="17">
        <f>'T&amp;E'!AG$10</f>
        <v>23</v>
      </c>
      <c r="AH1" s="17">
        <f>'T&amp;E'!AH$10</f>
        <v>24</v>
      </c>
      <c r="AI1" s="17">
        <f>'T&amp;E'!AI$10</f>
        <v>25</v>
      </c>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c r="ANG1" s="17"/>
      <c r="ANH1" s="17"/>
      <c r="ANI1" s="17"/>
      <c r="ANJ1" s="17"/>
      <c r="ANK1" s="17"/>
      <c r="ANL1" s="17"/>
      <c r="ANM1" s="17"/>
      <c r="ANN1" s="17"/>
      <c r="ANO1" s="17"/>
      <c r="ANP1" s="17"/>
      <c r="ANQ1" s="17"/>
      <c r="ANR1" s="17"/>
      <c r="ANS1" s="17"/>
      <c r="ANT1" s="17"/>
      <c r="ANU1" s="17"/>
      <c r="ANV1" s="17"/>
      <c r="ANW1" s="17"/>
      <c r="ANX1" s="17"/>
      <c r="ANY1" s="17"/>
      <c r="ANZ1" s="17"/>
      <c r="AOA1" s="17"/>
      <c r="AOB1" s="17"/>
      <c r="AOC1" s="17"/>
      <c r="AOD1" s="17"/>
      <c r="AOE1" s="17"/>
      <c r="AOF1" s="17"/>
      <c r="AOG1" s="17"/>
      <c r="AOH1" s="17"/>
      <c r="AOI1" s="17"/>
      <c r="AOJ1" s="17"/>
      <c r="AOK1" s="17"/>
      <c r="AOL1" s="17"/>
      <c r="AOM1" s="17"/>
      <c r="AON1" s="17"/>
      <c r="AOO1" s="17"/>
      <c r="AOP1" s="17"/>
      <c r="AOQ1" s="17"/>
      <c r="AOR1" s="17"/>
      <c r="AOS1" s="17"/>
      <c r="AOT1" s="17"/>
      <c r="AOU1" s="17"/>
      <c r="AOV1" s="17"/>
      <c r="AOW1" s="17"/>
      <c r="AOX1" s="17"/>
      <c r="AOY1" s="17"/>
      <c r="AOZ1" s="17"/>
      <c r="APA1" s="17"/>
      <c r="APB1" s="17"/>
      <c r="APC1" s="17"/>
      <c r="APD1" s="17"/>
      <c r="APE1" s="17"/>
      <c r="APF1" s="17"/>
      <c r="APG1" s="17"/>
      <c r="APH1" s="17"/>
      <c r="API1" s="17"/>
      <c r="APJ1" s="17"/>
      <c r="APK1" s="17"/>
      <c r="APL1" s="17"/>
      <c r="APM1" s="17"/>
      <c r="APN1" s="17"/>
      <c r="APO1" s="17"/>
      <c r="APP1" s="17"/>
      <c r="APQ1" s="17"/>
      <c r="APR1" s="17"/>
      <c r="APS1" s="17"/>
      <c r="APT1" s="17"/>
      <c r="APU1" s="17"/>
      <c r="APV1" s="17"/>
      <c r="APW1" s="17"/>
      <c r="APX1" s="17"/>
      <c r="APY1" s="17"/>
      <c r="APZ1" s="17"/>
      <c r="AQA1" s="17"/>
      <c r="AQB1" s="17"/>
      <c r="AQC1" s="17"/>
      <c r="AQD1" s="17"/>
      <c r="AQE1" s="17"/>
      <c r="AQF1" s="17"/>
      <c r="AQG1" s="17"/>
      <c r="AQH1" s="17"/>
      <c r="AQI1" s="17"/>
      <c r="AQJ1" s="17"/>
      <c r="AQK1" s="17"/>
      <c r="AQL1" s="17"/>
      <c r="AQM1" s="17"/>
      <c r="AQN1" s="17"/>
      <c r="AQO1" s="17"/>
      <c r="AQP1" s="17"/>
      <c r="AQQ1" s="17"/>
      <c r="AQR1" s="17"/>
      <c r="AQS1" s="17"/>
      <c r="AQT1" s="17"/>
      <c r="AQU1" s="17"/>
      <c r="AQV1" s="17"/>
      <c r="AQW1" s="17"/>
      <c r="AQX1" s="17"/>
      <c r="AQY1" s="17"/>
      <c r="AQZ1" s="17"/>
      <c r="ARA1" s="17"/>
      <c r="ARB1" s="17"/>
      <c r="ARC1" s="17"/>
      <c r="ARD1" s="17"/>
      <c r="ARE1" s="17"/>
      <c r="ARF1" s="17"/>
      <c r="ARG1" s="17"/>
      <c r="ARH1" s="17"/>
      <c r="ARI1" s="17"/>
      <c r="ARJ1" s="17"/>
      <c r="ARK1" s="17"/>
      <c r="ARL1" s="17"/>
      <c r="ARM1" s="17"/>
      <c r="ARN1" s="17"/>
      <c r="ARO1" s="17"/>
      <c r="ARP1" s="17"/>
      <c r="ARQ1" s="17"/>
      <c r="ARR1" s="17"/>
      <c r="ARS1" s="17"/>
      <c r="ART1" s="17"/>
      <c r="ARU1" s="17"/>
      <c r="ARV1" s="17"/>
      <c r="ARW1" s="17"/>
      <c r="ARX1" s="17"/>
      <c r="ARY1" s="17"/>
      <c r="ARZ1" s="17"/>
      <c r="ASA1" s="17"/>
      <c r="ASB1" s="17"/>
      <c r="ASC1" s="17"/>
      <c r="ASD1" s="17"/>
      <c r="ASE1" s="17"/>
      <c r="ASF1" s="17"/>
      <c r="ASG1" s="17"/>
      <c r="ASH1" s="17"/>
      <c r="ASI1" s="17"/>
      <c r="ASJ1" s="17"/>
      <c r="ASK1" s="17"/>
      <c r="ASL1" s="17"/>
      <c r="ASM1" s="17"/>
      <c r="ASN1" s="17"/>
      <c r="ASO1" s="17"/>
      <c r="ASP1" s="17"/>
      <c r="ASQ1" s="17"/>
      <c r="ASR1" s="17"/>
      <c r="ASS1" s="17"/>
      <c r="AST1" s="17"/>
      <c r="ASU1" s="17"/>
      <c r="ASV1" s="17"/>
      <c r="ASW1" s="17"/>
      <c r="ASX1" s="17"/>
      <c r="ASY1" s="17"/>
      <c r="ASZ1" s="17"/>
      <c r="ATA1" s="17"/>
      <c r="ATB1" s="17"/>
      <c r="ATC1" s="17"/>
      <c r="ATD1" s="17"/>
      <c r="ATE1" s="17"/>
      <c r="ATF1" s="17"/>
      <c r="ATG1" s="17"/>
      <c r="ATH1" s="17"/>
      <c r="ATI1" s="17"/>
      <c r="ATJ1" s="17"/>
      <c r="ATK1" s="17"/>
      <c r="ATL1" s="17"/>
      <c r="ATM1" s="17"/>
      <c r="ATN1" s="17"/>
      <c r="ATO1" s="17"/>
      <c r="ATP1" s="17"/>
      <c r="ATQ1" s="17"/>
      <c r="ATR1" s="17"/>
      <c r="ATS1" s="17"/>
      <c r="ATT1" s="17"/>
      <c r="ATU1" s="17"/>
      <c r="ATV1" s="17"/>
      <c r="ATW1" s="17"/>
      <c r="ATX1" s="17"/>
      <c r="ATY1" s="17"/>
      <c r="ATZ1" s="17"/>
      <c r="AUA1" s="17"/>
      <c r="AUB1" s="17"/>
      <c r="AUC1" s="17"/>
      <c r="AUD1" s="17"/>
      <c r="AUE1" s="17"/>
      <c r="AUF1" s="17"/>
      <c r="AUG1" s="17"/>
      <c r="AUH1" s="17"/>
      <c r="AUI1" s="17"/>
      <c r="AUJ1" s="17"/>
      <c r="AUK1" s="17"/>
      <c r="AUL1" s="17"/>
      <c r="AUM1" s="17"/>
      <c r="AUN1" s="17"/>
      <c r="AUO1" s="17"/>
      <c r="AUP1" s="17"/>
      <c r="AUQ1" s="17"/>
      <c r="AUR1" s="17"/>
      <c r="AUS1" s="17"/>
      <c r="AUT1" s="17"/>
      <c r="AUU1" s="17"/>
      <c r="AUV1" s="17"/>
      <c r="AUW1" s="17"/>
      <c r="AUX1" s="17"/>
      <c r="AUY1" s="17"/>
      <c r="AUZ1" s="17"/>
      <c r="AVA1" s="17"/>
      <c r="AVB1" s="17"/>
      <c r="AVC1" s="17"/>
      <c r="AVD1" s="17"/>
      <c r="AVE1" s="17"/>
      <c r="AVF1" s="17"/>
      <c r="AVG1" s="17"/>
      <c r="AVH1" s="17"/>
      <c r="AVI1" s="17"/>
      <c r="AVJ1" s="17"/>
      <c r="AVK1" s="17"/>
      <c r="AVL1" s="17"/>
      <c r="AVM1" s="17"/>
      <c r="AVN1" s="17"/>
      <c r="AVO1" s="17"/>
      <c r="AVP1" s="17"/>
      <c r="AVQ1" s="17"/>
      <c r="AVR1" s="17"/>
      <c r="AVS1" s="17"/>
      <c r="AVT1" s="17"/>
      <c r="AVU1" s="17"/>
      <c r="AVV1" s="17"/>
      <c r="AVW1" s="17"/>
      <c r="AVX1" s="17"/>
      <c r="AVY1" s="17"/>
      <c r="AVZ1" s="17"/>
      <c r="AWA1" s="17"/>
      <c r="AWB1" s="17"/>
      <c r="AWC1" s="17"/>
      <c r="AWD1" s="17"/>
      <c r="AWE1" s="17"/>
      <c r="AWF1" s="17"/>
      <c r="AWG1" s="17"/>
      <c r="AWH1" s="17"/>
      <c r="AWI1" s="17"/>
      <c r="AWJ1" s="17"/>
      <c r="AWK1" s="17"/>
      <c r="AWL1" s="17"/>
      <c r="AWM1" s="17"/>
      <c r="AWN1" s="17"/>
      <c r="AWO1" s="17"/>
      <c r="AWP1" s="17"/>
      <c r="AWQ1" s="17"/>
      <c r="AWR1" s="17"/>
      <c r="AWS1" s="17"/>
      <c r="AWT1" s="17"/>
      <c r="AWU1" s="17"/>
      <c r="AWV1" s="17"/>
      <c r="AWW1" s="17"/>
      <c r="AWX1" s="17"/>
      <c r="AWY1" s="17"/>
      <c r="AWZ1" s="17"/>
      <c r="AXA1" s="17"/>
      <c r="AXB1" s="17"/>
      <c r="AXC1" s="17"/>
      <c r="AXD1" s="17"/>
      <c r="AXE1" s="17"/>
      <c r="AXF1" s="17"/>
      <c r="AXG1" s="17"/>
      <c r="AXH1" s="17"/>
      <c r="AXI1" s="17"/>
      <c r="AXJ1" s="17"/>
      <c r="AXK1" s="17"/>
      <c r="AXL1" s="17"/>
      <c r="AXM1" s="17"/>
      <c r="AXN1" s="17"/>
      <c r="AXO1" s="17"/>
      <c r="AXP1" s="17"/>
      <c r="AXQ1" s="17"/>
      <c r="AXR1" s="17"/>
      <c r="AXS1" s="17"/>
      <c r="AXT1" s="17"/>
      <c r="AXU1" s="17"/>
      <c r="AXV1" s="17"/>
      <c r="AXW1" s="17"/>
      <c r="AXX1" s="17"/>
      <c r="AXY1" s="17"/>
      <c r="AXZ1" s="17"/>
      <c r="AYA1" s="17"/>
      <c r="AYB1" s="17"/>
      <c r="AYC1" s="17"/>
      <c r="AYD1" s="17"/>
      <c r="AYE1" s="17"/>
      <c r="AYF1" s="17"/>
      <c r="AYG1" s="17"/>
      <c r="AYH1" s="17"/>
      <c r="AYI1" s="17"/>
      <c r="AYJ1" s="17"/>
      <c r="AYK1" s="17"/>
      <c r="AYL1" s="17"/>
      <c r="AYM1" s="17"/>
      <c r="AYN1" s="17"/>
      <c r="AYO1" s="17"/>
      <c r="AYP1" s="17"/>
      <c r="AYQ1" s="17"/>
      <c r="AYR1" s="17"/>
      <c r="AYS1" s="17"/>
      <c r="AYT1" s="17"/>
      <c r="AYU1" s="17"/>
      <c r="AYV1" s="17"/>
      <c r="AYW1" s="17"/>
      <c r="AYX1" s="17"/>
      <c r="AYY1" s="17"/>
      <c r="AYZ1" s="17"/>
      <c r="AZA1" s="17"/>
      <c r="AZB1" s="17"/>
      <c r="AZC1" s="17"/>
      <c r="AZD1" s="17"/>
      <c r="AZE1" s="17"/>
      <c r="AZF1" s="17"/>
      <c r="AZG1" s="17"/>
      <c r="AZH1" s="17"/>
      <c r="AZI1" s="17"/>
      <c r="AZJ1" s="17"/>
      <c r="AZK1" s="17"/>
      <c r="AZL1" s="17"/>
      <c r="AZM1" s="17"/>
      <c r="AZN1" s="17"/>
      <c r="AZO1" s="17"/>
      <c r="AZP1" s="17"/>
      <c r="AZQ1" s="17"/>
      <c r="AZR1" s="17"/>
      <c r="AZS1" s="17"/>
      <c r="AZT1" s="17"/>
      <c r="AZU1" s="17"/>
      <c r="AZV1" s="17"/>
      <c r="AZW1" s="17"/>
      <c r="AZX1" s="17"/>
      <c r="AZY1" s="17"/>
      <c r="AZZ1" s="17"/>
      <c r="BAA1" s="17"/>
      <c r="BAB1" s="17"/>
      <c r="BAC1" s="17"/>
      <c r="BAD1" s="17"/>
      <c r="BAE1" s="17"/>
      <c r="BAF1" s="17"/>
      <c r="BAG1" s="17"/>
      <c r="BAH1" s="17"/>
      <c r="BAI1" s="17"/>
      <c r="BAJ1" s="17"/>
      <c r="BAK1" s="17"/>
      <c r="BAL1" s="17"/>
      <c r="BAM1" s="17"/>
      <c r="BAN1" s="17"/>
      <c r="BAO1" s="17"/>
      <c r="BAP1" s="17"/>
      <c r="BAQ1" s="17"/>
      <c r="BAR1" s="17"/>
      <c r="BAS1" s="17"/>
      <c r="BAT1" s="17"/>
      <c r="BAU1" s="17"/>
      <c r="BAV1" s="17"/>
      <c r="BAW1" s="17"/>
      <c r="BAX1" s="17"/>
      <c r="BAY1" s="17"/>
      <c r="BAZ1" s="17"/>
      <c r="BBA1" s="17"/>
      <c r="BBB1" s="17"/>
      <c r="BBC1" s="17"/>
      <c r="BBD1" s="17"/>
      <c r="BBE1" s="17"/>
      <c r="BBF1" s="17"/>
      <c r="BBG1" s="17"/>
      <c r="BBH1" s="17"/>
      <c r="BBI1" s="17"/>
      <c r="BBJ1" s="17"/>
      <c r="BBK1" s="17"/>
      <c r="BBL1" s="17"/>
      <c r="BBM1" s="17"/>
      <c r="BBN1" s="17"/>
      <c r="BBO1" s="17"/>
      <c r="BBP1" s="17"/>
      <c r="BBQ1" s="17"/>
      <c r="BBR1" s="17"/>
      <c r="BBS1" s="17"/>
      <c r="BBT1" s="17"/>
      <c r="BBU1" s="17"/>
      <c r="BBV1" s="17"/>
      <c r="BBW1" s="17"/>
      <c r="BBX1" s="17"/>
      <c r="BBY1" s="17"/>
      <c r="BBZ1" s="17"/>
      <c r="BCA1" s="17"/>
      <c r="BCB1" s="17"/>
      <c r="BCC1" s="17"/>
      <c r="BCD1" s="17"/>
      <c r="BCE1" s="17"/>
      <c r="BCF1" s="17"/>
      <c r="BCG1" s="17"/>
      <c r="BCH1" s="17"/>
      <c r="BCI1" s="17"/>
      <c r="BCJ1" s="17"/>
      <c r="BCK1" s="17"/>
      <c r="BCL1" s="17"/>
      <c r="BCM1" s="17"/>
      <c r="BCN1" s="17"/>
      <c r="BCO1" s="17"/>
      <c r="BCP1" s="17"/>
      <c r="BCQ1" s="17"/>
      <c r="BCR1" s="17"/>
      <c r="BCS1" s="17"/>
      <c r="BCT1" s="17"/>
      <c r="BCU1" s="17"/>
      <c r="BCV1" s="17"/>
      <c r="BCW1" s="17"/>
      <c r="BCX1" s="17"/>
      <c r="BCY1" s="17"/>
      <c r="BCZ1" s="17"/>
      <c r="BDA1" s="17"/>
      <c r="BDB1" s="17"/>
      <c r="BDC1" s="17"/>
      <c r="BDD1" s="17"/>
      <c r="BDE1" s="17"/>
      <c r="BDF1" s="17"/>
      <c r="BDG1" s="17"/>
      <c r="BDH1" s="17"/>
      <c r="BDI1" s="17"/>
      <c r="BDJ1" s="17"/>
      <c r="BDK1" s="17"/>
      <c r="BDL1" s="17"/>
      <c r="BDM1" s="17"/>
      <c r="BDN1" s="17"/>
      <c r="BDO1" s="17"/>
      <c r="BDP1" s="17"/>
      <c r="BDQ1" s="17"/>
      <c r="BDR1" s="17"/>
      <c r="BDS1" s="17"/>
      <c r="BDT1" s="17"/>
      <c r="BDU1" s="17"/>
      <c r="BDV1" s="17"/>
      <c r="BDW1" s="17"/>
      <c r="BDX1" s="17"/>
      <c r="BDY1" s="17"/>
      <c r="BDZ1" s="17"/>
      <c r="BEA1" s="17"/>
      <c r="BEB1" s="17"/>
      <c r="BEC1" s="17"/>
      <c r="BED1" s="17"/>
      <c r="BEE1" s="17"/>
      <c r="BEF1" s="17"/>
      <c r="BEG1" s="17"/>
      <c r="BEH1" s="17"/>
      <c r="BEI1" s="17"/>
      <c r="BEJ1" s="17"/>
      <c r="BEK1" s="17"/>
      <c r="BEL1" s="17"/>
      <c r="BEM1" s="17"/>
      <c r="BEN1" s="17"/>
      <c r="BEO1" s="17"/>
      <c r="BEP1" s="17"/>
      <c r="BEQ1" s="17"/>
      <c r="BER1" s="17"/>
      <c r="BES1" s="17"/>
      <c r="BET1" s="17"/>
      <c r="BEU1" s="17"/>
      <c r="BEV1" s="17"/>
      <c r="BEW1" s="17"/>
      <c r="BEX1" s="17"/>
      <c r="BEY1" s="17"/>
      <c r="BEZ1" s="17"/>
      <c r="BFA1" s="17"/>
      <c r="BFB1" s="17"/>
      <c r="BFC1" s="17"/>
      <c r="BFD1" s="17"/>
      <c r="BFE1" s="17"/>
      <c r="BFF1" s="17"/>
      <c r="BFG1" s="17"/>
      <c r="BFH1" s="17"/>
      <c r="BFI1" s="17"/>
      <c r="BFJ1" s="17"/>
      <c r="BFK1" s="17"/>
      <c r="BFL1" s="17"/>
      <c r="BFM1" s="17"/>
      <c r="BFN1" s="17"/>
      <c r="BFO1" s="17"/>
      <c r="BFP1" s="17"/>
      <c r="BFQ1" s="17"/>
      <c r="BFR1" s="17"/>
      <c r="BFS1" s="17"/>
      <c r="BFT1" s="17"/>
      <c r="BFU1" s="17"/>
      <c r="BFV1" s="17"/>
      <c r="BFW1" s="17"/>
      <c r="BFX1" s="17"/>
      <c r="BFY1" s="17"/>
      <c r="BFZ1" s="17"/>
      <c r="BGA1" s="17"/>
      <c r="BGB1" s="17"/>
      <c r="BGC1" s="17"/>
      <c r="BGD1" s="17"/>
      <c r="BGE1" s="17"/>
      <c r="BGF1" s="17"/>
      <c r="BGG1" s="17"/>
      <c r="BGH1" s="17"/>
      <c r="BGI1" s="17"/>
      <c r="BGJ1" s="17"/>
      <c r="BGK1" s="17"/>
      <c r="BGL1" s="17"/>
      <c r="BGM1" s="17"/>
      <c r="BGN1" s="17"/>
      <c r="BGO1" s="17"/>
      <c r="BGP1" s="17"/>
      <c r="BGQ1" s="17"/>
      <c r="BGR1" s="17"/>
      <c r="BGS1" s="17"/>
      <c r="BGT1" s="17"/>
      <c r="BGU1" s="17"/>
      <c r="BGV1" s="17"/>
      <c r="BGW1" s="17"/>
      <c r="BGX1" s="17"/>
      <c r="BGY1" s="17"/>
      <c r="BGZ1" s="17"/>
      <c r="BHA1" s="17"/>
      <c r="BHB1" s="17"/>
      <c r="BHC1" s="17"/>
      <c r="BHD1" s="17"/>
      <c r="BHE1" s="17"/>
      <c r="BHF1" s="17"/>
      <c r="BHG1" s="17"/>
      <c r="BHH1" s="17"/>
      <c r="BHI1" s="17"/>
      <c r="BHJ1" s="17"/>
      <c r="BHK1" s="17"/>
      <c r="BHL1" s="17"/>
      <c r="BHM1" s="17"/>
      <c r="BHN1" s="17"/>
      <c r="BHO1" s="17"/>
      <c r="BHP1" s="17"/>
      <c r="BHQ1" s="17"/>
      <c r="BHR1" s="17"/>
      <c r="BHS1" s="17"/>
      <c r="BHT1" s="17"/>
      <c r="BHU1" s="17"/>
      <c r="BHV1" s="17"/>
      <c r="BHW1" s="17"/>
      <c r="BHX1" s="17"/>
      <c r="BHY1" s="17"/>
      <c r="BHZ1" s="17"/>
      <c r="BIA1" s="17"/>
      <c r="BIB1" s="17"/>
      <c r="BIC1" s="17"/>
      <c r="BID1" s="17"/>
      <c r="BIE1" s="17"/>
      <c r="BIF1" s="17"/>
      <c r="BIG1" s="17"/>
      <c r="BIH1" s="17"/>
      <c r="BII1" s="17"/>
      <c r="BIJ1" s="17"/>
      <c r="BIK1" s="17"/>
      <c r="BIL1" s="17"/>
      <c r="BIM1" s="17"/>
      <c r="BIN1" s="17"/>
      <c r="BIO1" s="17"/>
      <c r="BIP1" s="17"/>
      <c r="BIQ1" s="17"/>
      <c r="BIR1" s="17"/>
      <c r="BIS1" s="17"/>
      <c r="BIT1" s="17"/>
      <c r="BIU1" s="17"/>
      <c r="BIV1" s="17"/>
      <c r="BIW1" s="17"/>
      <c r="BIX1" s="17"/>
      <c r="BIY1" s="17"/>
      <c r="BIZ1" s="17"/>
      <c r="BJA1" s="17"/>
      <c r="BJB1" s="17"/>
      <c r="BJC1" s="17"/>
      <c r="BJD1" s="17"/>
      <c r="BJE1" s="17"/>
      <c r="BJF1" s="17"/>
      <c r="BJG1" s="17"/>
      <c r="BJH1" s="17"/>
      <c r="BJI1" s="17"/>
      <c r="BJJ1" s="17"/>
      <c r="BJK1" s="17"/>
      <c r="BJL1" s="17"/>
      <c r="BJM1" s="17"/>
      <c r="BJN1" s="17"/>
      <c r="BJO1" s="17"/>
      <c r="BJP1" s="17"/>
      <c r="BJQ1" s="17"/>
      <c r="BJR1" s="17"/>
      <c r="BJS1" s="17"/>
      <c r="BJT1" s="17"/>
      <c r="BJU1" s="17"/>
      <c r="BJV1" s="17"/>
      <c r="BJW1" s="17"/>
      <c r="BJX1" s="17"/>
      <c r="BJY1" s="17"/>
      <c r="BJZ1" s="17"/>
      <c r="BKA1" s="17"/>
      <c r="BKB1" s="17"/>
      <c r="BKC1" s="17"/>
      <c r="BKD1" s="17"/>
      <c r="BKE1" s="17"/>
      <c r="BKF1" s="17"/>
      <c r="BKG1" s="17"/>
      <c r="BKH1" s="17"/>
      <c r="BKI1" s="17"/>
      <c r="BKJ1" s="17"/>
      <c r="BKK1" s="17"/>
      <c r="BKL1" s="17"/>
      <c r="BKM1" s="17"/>
      <c r="BKN1" s="17"/>
      <c r="BKO1" s="17"/>
      <c r="BKP1" s="17"/>
      <c r="BKQ1" s="17"/>
      <c r="BKR1" s="17"/>
      <c r="BKS1" s="17"/>
      <c r="BKT1" s="17"/>
      <c r="BKU1" s="17"/>
      <c r="BKV1" s="17"/>
      <c r="BKW1" s="17"/>
      <c r="BKX1" s="17"/>
      <c r="BKY1" s="17"/>
      <c r="BKZ1" s="17"/>
      <c r="BLA1" s="17"/>
      <c r="BLB1" s="17"/>
      <c r="BLC1" s="17"/>
      <c r="BLD1" s="17"/>
      <c r="BLE1" s="17"/>
      <c r="BLF1" s="17"/>
      <c r="BLG1" s="17"/>
      <c r="BLH1" s="17"/>
      <c r="BLI1" s="17"/>
      <c r="BLJ1" s="17"/>
      <c r="BLK1" s="17"/>
      <c r="BLL1" s="17"/>
      <c r="BLM1" s="17"/>
      <c r="BLN1" s="17"/>
      <c r="BLO1" s="17"/>
      <c r="BLP1" s="17"/>
      <c r="BLQ1" s="17"/>
      <c r="BLR1" s="17"/>
      <c r="BLS1" s="17"/>
      <c r="BLT1" s="17"/>
      <c r="BLU1" s="17"/>
      <c r="BLV1" s="17"/>
      <c r="BLW1" s="17"/>
      <c r="BLX1" s="17"/>
      <c r="BLY1" s="17"/>
      <c r="BLZ1" s="17"/>
      <c r="BMA1" s="17"/>
      <c r="BMB1" s="17"/>
      <c r="BMC1" s="17"/>
      <c r="BMD1" s="17"/>
      <c r="BME1" s="17"/>
      <c r="BMF1" s="17"/>
      <c r="BMG1" s="17"/>
      <c r="BMH1" s="17"/>
      <c r="BMI1" s="17"/>
      <c r="BMJ1" s="17"/>
      <c r="BMK1" s="17"/>
      <c r="BML1" s="17"/>
      <c r="BMM1" s="17"/>
      <c r="BMN1" s="17"/>
      <c r="BMO1" s="17"/>
      <c r="BMP1" s="17"/>
      <c r="BMQ1" s="17"/>
      <c r="BMR1" s="17"/>
      <c r="BMS1" s="17"/>
      <c r="BMT1" s="17"/>
      <c r="BMU1" s="17"/>
      <c r="BMV1" s="17"/>
      <c r="BMW1" s="17"/>
      <c r="BMX1" s="17"/>
      <c r="BMY1" s="17"/>
      <c r="BMZ1" s="17"/>
      <c r="BNA1" s="17"/>
      <c r="BNB1" s="17"/>
      <c r="BNC1" s="17"/>
      <c r="BND1" s="17"/>
      <c r="BNE1" s="17"/>
      <c r="BNF1" s="17"/>
      <c r="BNG1" s="17"/>
      <c r="BNH1" s="17"/>
      <c r="BNI1" s="17"/>
      <c r="BNJ1" s="17"/>
      <c r="BNK1" s="17"/>
      <c r="BNL1" s="17"/>
      <c r="BNM1" s="17"/>
      <c r="BNN1" s="17"/>
      <c r="BNO1" s="17"/>
      <c r="BNP1" s="17"/>
      <c r="BNQ1" s="17"/>
      <c r="BNR1" s="17"/>
      <c r="BNS1" s="17"/>
      <c r="BNT1" s="17"/>
      <c r="BNU1" s="17"/>
      <c r="BNV1" s="17"/>
      <c r="BNW1" s="17"/>
      <c r="BNX1" s="17"/>
      <c r="BNY1" s="17"/>
      <c r="BNZ1" s="17"/>
      <c r="BOA1" s="17"/>
      <c r="BOB1" s="17"/>
      <c r="BOC1" s="17"/>
      <c r="BOD1" s="17"/>
      <c r="BOE1" s="17"/>
      <c r="BOF1" s="17"/>
      <c r="BOG1" s="17"/>
      <c r="BOH1" s="17"/>
      <c r="BOI1" s="17"/>
      <c r="BOJ1" s="17"/>
      <c r="BOK1" s="17"/>
      <c r="BOL1" s="17"/>
      <c r="BOM1" s="17"/>
      <c r="BON1" s="17"/>
      <c r="BOO1" s="17"/>
      <c r="BOP1" s="17"/>
      <c r="BOQ1" s="17"/>
      <c r="BOR1" s="17"/>
      <c r="BOS1" s="17"/>
      <c r="BOT1" s="17"/>
      <c r="BOU1" s="17"/>
      <c r="BOV1" s="17"/>
      <c r="BOW1" s="17"/>
      <c r="BOX1" s="17"/>
      <c r="BOY1" s="17"/>
      <c r="BOZ1" s="17"/>
      <c r="BPA1" s="17"/>
      <c r="BPB1" s="17"/>
      <c r="BPC1" s="17"/>
      <c r="BPD1" s="17"/>
      <c r="BPE1" s="17"/>
      <c r="BPF1" s="17"/>
      <c r="BPG1" s="17"/>
      <c r="BPH1" s="17"/>
      <c r="BPI1" s="17"/>
      <c r="BPJ1" s="17"/>
      <c r="BPK1" s="17"/>
      <c r="BPL1" s="17"/>
      <c r="BPM1" s="17"/>
      <c r="BPN1" s="17"/>
      <c r="BPO1" s="17"/>
      <c r="BPP1" s="17"/>
      <c r="BPQ1" s="17"/>
      <c r="BPR1" s="17"/>
      <c r="BPS1" s="17"/>
      <c r="BPT1" s="17"/>
      <c r="BPU1" s="17"/>
      <c r="BPV1" s="17"/>
      <c r="BPW1" s="17"/>
      <c r="BPX1" s="17"/>
      <c r="BPY1" s="17"/>
      <c r="BPZ1" s="17"/>
      <c r="BQA1" s="17"/>
      <c r="BQB1" s="17"/>
      <c r="BQC1" s="17"/>
      <c r="BQD1" s="17"/>
      <c r="BQE1" s="17"/>
      <c r="BQF1" s="17"/>
      <c r="BQG1" s="17"/>
      <c r="BQH1" s="17"/>
      <c r="BQI1" s="17"/>
      <c r="BQJ1" s="17"/>
      <c r="BQK1" s="17"/>
      <c r="BQL1" s="17"/>
      <c r="BQM1" s="17"/>
      <c r="BQN1" s="17"/>
      <c r="BQO1" s="17"/>
      <c r="BQP1" s="17"/>
      <c r="BQQ1" s="17"/>
      <c r="BQR1" s="17"/>
      <c r="BQS1" s="17"/>
      <c r="BQT1" s="17"/>
      <c r="BQU1" s="17"/>
      <c r="BQV1" s="17"/>
      <c r="BQW1" s="17"/>
      <c r="BQX1" s="17"/>
      <c r="BQY1" s="17"/>
      <c r="BQZ1" s="17"/>
      <c r="BRA1" s="17"/>
      <c r="BRB1" s="17"/>
      <c r="BRC1" s="17"/>
      <c r="BRD1" s="17"/>
      <c r="BRE1" s="17"/>
      <c r="BRF1" s="17"/>
      <c r="BRG1" s="17"/>
      <c r="BRH1" s="17"/>
      <c r="BRI1" s="17"/>
      <c r="BRJ1" s="17"/>
      <c r="BRK1" s="17"/>
      <c r="BRL1" s="17"/>
      <c r="BRM1" s="17"/>
      <c r="BRN1" s="17"/>
      <c r="BRO1" s="17"/>
      <c r="BRP1" s="17"/>
      <c r="BRQ1" s="17"/>
      <c r="BRR1" s="17"/>
      <c r="BRS1" s="17"/>
      <c r="BRT1" s="17"/>
      <c r="BRU1" s="17"/>
      <c r="BRV1" s="17"/>
      <c r="BRW1" s="17"/>
      <c r="BRX1" s="17"/>
      <c r="BRY1" s="17"/>
      <c r="BRZ1" s="17"/>
      <c r="BSA1" s="17"/>
      <c r="BSB1" s="17"/>
      <c r="BSC1" s="17"/>
      <c r="BSD1" s="17"/>
      <c r="BSE1" s="17"/>
      <c r="BSF1" s="17"/>
      <c r="BSG1" s="17"/>
      <c r="BSH1" s="17"/>
      <c r="BSI1" s="17"/>
      <c r="BSJ1" s="17"/>
      <c r="BSK1" s="17"/>
      <c r="BSL1" s="17"/>
      <c r="BSM1" s="17"/>
      <c r="BSN1" s="17"/>
      <c r="BSO1" s="17"/>
      <c r="BSP1" s="17"/>
      <c r="BSQ1" s="17"/>
      <c r="BSR1" s="17"/>
      <c r="BSS1" s="17"/>
      <c r="BST1" s="17"/>
      <c r="BSU1" s="17"/>
      <c r="BSV1" s="17"/>
      <c r="BSW1" s="17"/>
      <c r="BSX1" s="17"/>
      <c r="BSY1" s="17"/>
      <c r="BSZ1" s="17"/>
      <c r="BTA1" s="17"/>
      <c r="BTB1" s="17"/>
      <c r="BTC1" s="17"/>
      <c r="BTD1" s="17"/>
      <c r="BTE1" s="17"/>
      <c r="BTF1" s="17"/>
      <c r="BTG1" s="17"/>
      <c r="BTH1" s="17"/>
      <c r="BTI1" s="17"/>
      <c r="BTJ1" s="17"/>
      <c r="BTK1" s="17"/>
      <c r="BTL1" s="17"/>
      <c r="BTM1" s="17"/>
      <c r="BTN1" s="17"/>
      <c r="BTO1" s="17"/>
      <c r="BTP1" s="17"/>
      <c r="BTQ1" s="17"/>
      <c r="BTR1" s="17"/>
      <c r="BTS1" s="17"/>
      <c r="BTT1" s="17"/>
      <c r="BTU1" s="17"/>
      <c r="BTV1" s="17"/>
      <c r="BTW1" s="17"/>
      <c r="BTX1" s="17"/>
      <c r="BTY1" s="17"/>
      <c r="BTZ1" s="17"/>
      <c r="BUA1" s="17"/>
      <c r="BUB1" s="17"/>
      <c r="BUC1" s="17"/>
      <c r="BUD1" s="17"/>
      <c r="BUE1" s="17"/>
      <c r="BUF1" s="17"/>
      <c r="BUG1" s="17"/>
      <c r="BUH1" s="17"/>
      <c r="BUI1" s="17"/>
      <c r="BUJ1" s="17"/>
      <c r="BUK1" s="17"/>
      <c r="BUL1" s="17"/>
      <c r="BUM1" s="17"/>
      <c r="BUN1" s="17"/>
      <c r="BUO1" s="17"/>
      <c r="BUP1" s="17"/>
      <c r="BUQ1" s="17"/>
      <c r="BUR1" s="17"/>
      <c r="BUS1" s="17"/>
      <c r="BUT1" s="17"/>
      <c r="BUU1" s="17"/>
      <c r="BUV1" s="17"/>
      <c r="BUW1" s="17"/>
      <c r="BUX1" s="17"/>
      <c r="BUY1" s="17"/>
      <c r="BUZ1" s="17"/>
      <c r="BVA1" s="17"/>
      <c r="BVB1" s="17"/>
      <c r="BVC1" s="17"/>
      <c r="BVD1" s="17"/>
      <c r="BVE1" s="17"/>
      <c r="BVF1" s="17"/>
      <c r="BVG1" s="17"/>
      <c r="BVH1" s="17"/>
      <c r="BVI1" s="17"/>
      <c r="BVJ1" s="17"/>
      <c r="BVK1" s="17"/>
      <c r="BVL1" s="17"/>
      <c r="BVM1" s="17"/>
      <c r="BVN1" s="17"/>
      <c r="BVO1" s="17"/>
      <c r="BVP1" s="17"/>
      <c r="BVQ1" s="17"/>
      <c r="BVR1" s="17"/>
      <c r="BVS1" s="17"/>
      <c r="BVT1" s="17"/>
      <c r="BVU1" s="17"/>
      <c r="BVV1" s="17"/>
      <c r="BVW1" s="17"/>
      <c r="BVX1" s="17"/>
      <c r="BVY1" s="17"/>
      <c r="BVZ1" s="17"/>
      <c r="BWA1" s="17"/>
      <c r="BWB1" s="17"/>
      <c r="BWC1" s="17"/>
      <c r="BWD1" s="17"/>
      <c r="BWE1" s="17"/>
      <c r="BWF1" s="17"/>
      <c r="BWG1" s="17"/>
      <c r="BWH1" s="17"/>
      <c r="BWI1" s="17"/>
      <c r="BWJ1" s="17"/>
      <c r="BWK1" s="17"/>
      <c r="BWL1" s="17"/>
      <c r="BWM1" s="17"/>
      <c r="BWN1" s="17"/>
      <c r="BWO1" s="17"/>
      <c r="BWP1" s="17"/>
      <c r="BWQ1" s="17"/>
      <c r="BWR1" s="17"/>
      <c r="BWS1" s="17"/>
      <c r="BWT1" s="17"/>
      <c r="BWU1" s="17"/>
      <c r="BWV1" s="17"/>
      <c r="BWW1" s="17"/>
      <c r="BWX1" s="17"/>
      <c r="BWY1" s="17"/>
      <c r="BWZ1" s="17"/>
      <c r="BXA1" s="17"/>
      <c r="BXB1" s="17"/>
      <c r="BXC1" s="17"/>
      <c r="BXD1" s="17"/>
      <c r="BXE1" s="17"/>
      <c r="BXF1" s="17"/>
      <c r="BXG1" s="17"/>
      <c r="BXH1" s="17"/>
      <c r="BXI1" s="17"/>
      <c r="BXJ1" s="17"/>
      <c r="BXK1" s="17"/>
      <c r="BXL1" s="17"/>
      <c r="BXM1" s="17"/>
      <c r="BXN1" s="17"/>
      <c r="BXO1" s="17"/>
      <c r="BXP1" s="17"/>
      <c r="BXQ1" s="17"/>
      <c r="BXR1" s="17"/>
      <c r="BXS1" s="17"/>
      <c r="BXT1" s="17"/>
      <c r="BXU1" s="17"/>
      <c r="BXV1" s="17"/>
      <c r="BXW1" s="17"/>
      <c r="BXX1" s="17"/>
      <c r="BXY1" s="17"/>
      <c r="BXZ1" s="17"/>
      <c r="BYA1" s="17"/>
      <c r="BYB1" s="17"/>
      <c r="BYC1" s="17"/>
      <c r="BYD1" s="17"/>
      <c r="BYE1" s="17"/>
      <c r="BYF1" s="17"/>
      <c r="BYG1" s="17"/>
      <c r="BYH1" s="17"/>
      <c r="BYI1" s="17"/>
      <c r="BYJ1" s="17"/>
      <c r="BYK1" s="17"/>
      <c r="BYL1" s="17"/>
      <c r="BYM1" s="17"/>
      <c r="BYN1" s="17"/>
      <c r="BYO1" s="17"/>
      <c r="BYP1" s="17"/>
      <c r="BYQ1" s="17"/>
      <c r="BYR1" s="17"/>
      <c r="BYS1" s="17"/>
      <c r="BYT1" s="17"/>
      <c r="BYU1" s="17"/>
      <c r="BYV1" s="17"/>
      <c r="BYW1" s="17"/>
      <c r="BYX1" s="17"/>
      <c r="BYY1" s="17"/>
      <c r="BYZ1" s="17"/>
      <c r="BZA1" s="17"/>
      <c r="BZB1" s="17"/>
      <c r="BZC1" s="17"/>
      <c r="BZD1" s="17"/>
      <c r="BZE1" s="17"/>
      <c r="BZF1" s="17"/>
      <c r="BZG1" s="17"/>
      <c r="BZH1" s="17"/>
      <c r="BZI1" s="17"/>
      <c r="BZJ1" s="17"/>
      <c r="BZK1" s="17"/>
      <c r="BZL1" s="17"/>
      <c r="BZM1" s="17"/>
      <c r="BZN1" s="17"/>
      <c r="BZO1" s="17"/>
      <c r="BZP1" s="17"/>
      <c r="BZQ1" s="17"/>
      <c r="BZR1" s="17"/>
      <c r="BZS1" s="17"/>
      <c r="BZT1" s="17"/>
      <c r="BZU1" s="17"/>
      <c r="BZV1" s="17"/>
      <c r="BZW1" s="17"/>
      <c r="BZX1" s="17"/>
      <c r="BZY1" s="17"/>
      <c r="BZZ1" s="17"/>
      <c r="CAA1" s="17"/>
      <c r="CAB1" s="17"/>
      <c r="CAC1" s="17"/>
      <c r="CAD1" s="17"/>
      <c r="CAE1" s="17"/>
      <c r="CAF1" s="17"/>
      <c r="CAG1" s="17"/>
      <c r="CAH1" s="17"/>
      <c r="CAI1" s="17"/>
      <c r="CAJ1" s="17"/>
      <c r="CAK1" s="17"/>
      <c r="CAL1" s="17"/>
      <c r="CAM1" s="17"/>
      <c r="CAN1" s="17"/>
      <c r="CAO1" s="17"/>
      <c r="CAP1" s="17"/>
      <c r="CAQ1" s="17"/>
      <c r="CAR1" s="17"/>
      <c r="CAS1" s="17"/>
      <c r="CAT1" s="17"/>
      <c r="CAU1" s="17"/>
      <c r="CAV1" s="17"/>
      <c r="CAW1" s="17"/>
      <c r="CAX1" s="17"/>
      <c r="CAY1" s="17"/>
      <c r="CAZ1" s="17"/>
      <c r="CBA1" s="17"/>
      <c r="CBB1" s="17"/>
      <c r="CBC1" s="17"/>
      <c r="CBD1" s="17"/>
      <c r="CBE1" s="17"/>
      <c r="CBF1" s="17"/>
      <c r="CBG1" s="17"/>
      <c r="CBH1" s="17"/>
      <c r="CBI1" s="17"/>
      <c r="CBJ1" s="17"/>
      <c r="CBK1" s="17"/>
      <c r="CBL1" s="17"/>
      <c r="CBM1" s="17"/>
      <c r="CBN1" s="17"/>
      <c r="CBO1" s="17"/>
      <c r="CBP1" s="17"/>
      <c r="CBQ1" s="17"/>
      <c r="CBR1" s="17"/>
      <c r="CBS1" s="17"/>
      <c r="CBT1" s="17"/>
      <c r="CBU1" s="17"/>
      <c r="CBV1" s="17"/>
      <c r="CBW1" s="17"/>
      <c r="CBX1" s="17"/>
      <c r="CBY1" s="17"/>
      <c r="CBZ1" s="17"/>
      <c r="CCA1" s="17"/>
      <c r="CCB1" s="17"/>
      <c r="CCC1" s="17"/>
      <c r="CCD1" s="17"/>
      <c r="CCE1" s="17"/>
      <c r="CCF1" s="17"/>
      <c r="CCG1" s="17"/>
      <c r="CCH1" s="17"/>
      <c r="CCI1" s="17"/>
      <c r="CCJ1" s="17"/>
      <c r="CCK1" s="17"/>
      <c r="CCL1" s="17"/>
      <c r="CCM1" s="17"/>
      <c r="CCN1" s="17"/>
      <c r="CCO1" s="17"/>
      <c r="CCP1" s="17"/>
      <c r="CCQ1" s="17"/>
      <c r="CCR1" s="17"/>
      <c r="CCS1" s="17"/>
      <c r="CCT1" s="17"/>
      <c r="CCU1" s="17"/>
      <c r="CCV1" s="17"/>
      <c r="CCW1" s="17"/>
      <c r="CCX1" s="17"/>
      <c r="CCY1" s="17"/>
      <c r="CCZ1" s="17"/>
      <c r="CDA1" s="17"/>
      <c r="CDB1" s="17"/>
      <c r="CDC1" s="17"/>
      <c r="CDD1" s="17"/>
      <c r="CDE1" s="17"/>
      <c r="CDF1" s="17"/>
      <c r="CDG1" s="17"/>
      <c r="CDH1" s="17"/>
      <c r="CDI1" s="17"/>
      <c r="CDJ1" s="17"/>
      <c r="CDK1" s="17"/>
      <c r="CDL1" s="17"/>
      <c r="CDM1" s="17"/>
      <c r="CDN1" s="17"/>
      <c r="CDO1" s="17"/>
      <c r="CDP1" s="17"/>
      <c r="CDQ1" s="17"/>
      <c r="CDR1" s="17"/>
      <c r="CDS1" s="17"/>
      <c r="CDT1" s="17"/>
      <c r="CDU1" s="17"/>
      <c r="CDV1" s="17"/>
      <c r="CDW1" s="17"/>
      <c r="CDX1" s="17"/>
      <c r="CDY1" s="17"/>
      <c r="CDZ1" s="17"/>
      <c r="CEA1" s="17"/>
      <c r="CEB1" s="17"/>
      <c r="CEC1" s="17"/>
      <c r="CED1" s="17"/>
      <c r="CEE1" s="17"/>
      <c r="CEF1" s="17"/>
      <c r="CEG1" s="17"/>
      <c r="CEH1" s="17"/>
      <c r="CEI1" s="17"/>
      <c r="CEJ1" s="17"/>
      <c r="CEK1" s="17"/>
      <c r="CEL1" s="17"/>
      <c r="CEM1" s="17"/>
      <c r="CEN1" s="17"/>
      <c r="CEO1" s="17"/>
      <c r="CEP1" s="17"/>
      <c r="CEQ1" s="17"/>
      <c r="CER1" s="17"/>
      <c r="CES1" s="17"/>
      <c r="CET1" s="17"/>
      <c r="CEU1" s="17"/>
      <c r="CEV1" s="17"/>
      <c r="CEW1" s="17"/>
      <c r="CEX1" s="17"/>
      <c r="CEY1" s="17"/>
      <c r="CEZ1" s="17"/>
      <c r="CFA1" s="17"/>
      <c r="CFB1" s="17"/>
      <c r="CFC1" s="17"/>
      <c r="CFD1" s="17"/>
      <c r="CFE1" s="17"/>
      <c r="CFF1" s="17"/>
      <c r="CFG1" s="17"/>
      <c r="CFH1" s="17"/>
      <c r="CFI1" s="17"/>
      <c r="CFJ1" s="17"/>
      <c r="CFK1" s="17"/>
      <c r="CFL1" s="17"/>
      <c r="CFM1" s="17"/>
      <c r="CFN1" s="17"/>
      <c r="CFO1" s="17"/>
      <c r="CFP1" s="17"/>
      <c r="CFQ1" s="17"/>
      <c r="CFR1" s="17"/>
      <c r="CFS1" s="17"/>
      <c r="CFT1" s="17"/>
      <c r="CFU1" s="17"/>
      <c r="CFV1" s="17"/>
      <c r="CFW1" s="17"/>
      <c r="CFX1" s="17"/>
      <c r="CFY1" s="17"/>
      <c r="CFZ1" s="17"/>
      <c r="CGA1" s="17"/>
      <c r="CGB1" s="17"/>
      <c r="CGC1" s="17"/>
      <c r="CGD1" s="17"/>
      <c r="CGE1" s="17"/>
      <c r="CGF1" s="17"/>
      <c r="CGG1" s="17"/>
      <c r="CGH1" s="17"/>
      <c r="CGI1" s="17"/>
      <c r="CGJ1" s="17"/>
      <c r="CGK1" s="17"/>
      <c r="CGL1" s="17"/>
      <c r="CGM1" s="17"/>
      <c r="CGN1" s="17"/>
      <c r="CGO1" s="17"/>
      <c r="CGP1" s="17"/>
      <c r="CGQ1" s="17"/>
      <c r="CGR1" s="17"/>
      <c r="CGS1" s="17"/>
      <c r="CGT1" s="17"/>
      <c r="CGU1" s="17"/>
      <c r="CGV1" s="17"/>
      <c r="CGW1" s="17"/>
      <c r="CGX1" s="17"/>
      <c r="CGY1" s="17"/>
      <c r="CGZ1" s="17"/>
      <c r="CHA1" s="17"/>
      <c r="CHB1" s="17"/>
      <c r="CHC1" s="17"/>
      <c r="CHD1" s="17"/>
      <c r="CHE1" s="17"/>
      <c r="CHF1" s="17"/>
      <c r="CHG1" s="17"/>
      <c r="CHH1" s="17"/>
      <c r="CHI1" s="17"/>
      <c r="CHJ1" s="17"/>
      <c r="CHK1" s="17"/>
      <c r="CHL1" s="17"/>
      <c r="CHM1" s="17"/>
      <c r="CHN1" s="17"/>
      <c r="CHO1" s="17"/>
      <c r="CHP1" s="17"/>
      <c r="CHQ1" s="17"/>
      <c r="CHR1" s="17"/>
      <c r="CHS1" s="17"/>
      <c r="CHT1" s="17"/>
      <c r="CHU1" s="17"/>
      <c r="CHV1" s="17"/>
      <c r="CHW1" s="17"/>
      <c r="CHX1" s="17"/>
      <c r="CHY1" s="17"/>
      <c r="CHZ1" s="17"/>
      <c r="CIA1" s="17"/>
      <c r="CIB1" s="17"/>
      <c r="CIC1" s="17"/>
      <c r="CID1" s="17"/>
      <c r="CIE1" s="17"/>
      <c r="CIF1" s="17"/>
      <c r="CIG1" s="17"/>
      <c r="CIH1" s="17"/>
      <c r="CII1" s="17"/>
      <c r="CIJ1" s="17"/>
      <c r="CIK1" s="17"/>
      <c r="CIL1" s="17"/>
      <c r="CIM1" s="17"/>
      <c r="CIN1" s="17"/>
      <c r="CIO1" s="17"/>
      <c r="CIP1" s="17"/>
      <c r="CIQ1" s="17"/>
      <c r="CIR1" s="17"/>
      <c r="CIS1" s="17"/>
      <c r="CIT1" s="17"/>
      <c r="CIU1" s="17"/>
      <c r="CIV1" s="17"/>
      <c r="CIW1" s="17"/>
      <c r="CIX1" s="17"/>
      <c r="CIY1" s="17"/>
      <c r="CIZ1" s="17"/>
      <c r="CJA1" s="17"/>
      <c r="CJB1" s="17"/>
      <c r="CJC1" s="17"/>
      <c r="CJD1" s="17"/>
      <c r="CJE1" s="17"/>
      <c r="CJF1" s="17"/>
      <c r="CJG1" s="17"/>
      <c r="CJH1" s="17"/>
      <c r="CJI1" s="17"/>
      <c r="CJJ1" s="17"/>
      <c r="CJK1" s="17"/>
      <c r="CJL1" s="17"/>
      <c r="CJM1" s="17"/>
      <c r="CJN1" s="17"/>
      <c r="CJO1" s="17"/>
      <c r="CJP1" s="17"/>
      <c r="CJQ1" s="17"/>
      <c r="CJR1" s="17"/>
      <c r="CJS1" s="17"/>
      <c r="CJT1" s="17"/>
      <c r="CJU1" s="17"/>
      <c r="CJV1" s="17"/>
      <c r="CJW1" s="17"/>
      <c r="CJX1" s="17"/>
      <c r="CJY1" s="17"/>
      <c r="CJZ1" s="17"/>
      <c r="CKA1" s="17"/>
      <c r="CKB1" s="17"/>
      <c r="CKC1" s="17"/>
      <c r="CKD1" s="17"/>
      <c r="CKE1" s="17"/>
      <c r="CKF1" s="17"/>
      <c r="CKG1" s="17"/>
      <c r="CKH1" s="17"/>
      <c r="CKI1" s="17"/>
      <c r="CKJ1" s="17"/>
      <c r="CKK1" s="17"/>
      <c r="CKL1" s="17"/>
      <c r="CKM1" s="17"/>
      <c r="CKN1" s="17"/>
      <c r="CKO1" s="17"/>
      <c r="CKP1" s="17"/>
      <c r="CKQ1" s="17"/>
      <c r="CKR1" s="17"/>
      <c r="CKS1" s="17"/>
      <c r="CKT1" s="17"/>
      <c r="CKU1" s="17"/>
      <c r="CKV1" s="17"/>
      <c r="CKW1" s="17"/>
      <c r="CKX1" s="17"/>
      <c r="CKY1" s="17"/>
      <c r="CKZ1" s="17"/>
      <c r="CLA1" s="17"/>
      <c r="CLB1" s="17"/>
      <c r="CLC1" s="17"/>
      <c r="CLD1" s="17"/>
      <c r="CLE1" s="17"/>
      <c r="CLF1" s="17"/>
      <c r="CLG1" s="17"/>
      <c r="CLH1" s="17"/>
      <c r="CLI1" s="17"/>
      <c r="CLJ1" s="17"/>
      <c r="CLK1" s="17"/>
      <c r="CLL1" s="17"/>
      <c r="CLM1" s="17"/>
      <c r="CLN1" s="17"/>
      <c r="CLO1" s="17"/>
      <c r="CLP1" s="17"/>
      <c r="CLQ1" s="17"/>
      <c r="CLR1" s="17"/>
      <c r="CLS1" s="17"/>
      <c r="CLT1" s="17"/>
      <c r="CLU1" s="17"/>
      <c r="CLV1" s="17"/>
      <c r="CLW1" s="17"/>
      <c r="CLX1" s="17"/>
      <c r="CLY1" s="17"/>
      <c r="CLZ1" s="17"/>
      <c r="CMA1" s="17"/>
      <c r="CMB1" s="17"/>
      <c r="CMC1" s="17"/>
      <c r="CMD1" s="17"/>
      <c r="CME1" s="17"/>
      <c r="CMF1" s="17"/>
      <c r="CMG1" s="17"/>
      <c r="CMH1" s="17"/>
      <c r="CMI1" s="17"/>
      <c r="CMJ1" s="17"/>
      <c r="CMK1" s="17"/>
      <c r="CML1" s="17"/>
      <c r="CMM1" s="17"/>
      <c r="CMN1" s="17"/>
      <c r="CMO1" s="17"/>
      <c r="CMP1" s="17"/>
      <c r="CMQ1" s="17"/>
      <c r="CMR1" s="17"/>
      <c r="CMS1" s="17"/>
      <c r="CMT1" s="17"/>
      <c r="CMU1" s="17"/>
      <c r="CMV1" s="17"/>
      <c r="CMW1" s="17"/>
      <c r="CMX1" s="17"/>
      <c r="CMY1" s="17"/>
      <c r="CMZ1" s="17"/>
      <c r="CNA1" s="17"/>
      <c r="CNB1" s="17"/>
      <c r="CNC1" s="17"/>
      <c r="CND1" s="17"/>
      <c r="CNE1" s="17"/>
      <c r="CNF1" s="17"/>
      <c r="CNG1" s="17"/>
      <c r="CNH1" s="17"/>
      <c r="CNI1" s="17"/>
      <c r="CNJ1" s="17"/>
      <c r="CNK1" s="17"/>
      <c r="CNL1" s="17"/>
      <c r="CNM1" s="17"/>
      <c r="CNN1" s="17"/>
      <c r="CNO1" s="17"/>
      <c r="CNP1" s="17"/>
      <c r="CNQ1" s="17"/>
      <c r="CNR1" s="17"/>
      <c r="CNS1" s="17"/>
      <c r="CNT1" s="17"/>
      <c r="CNU1" s="17"/>
      <c r="CNV1" s="17"/>
      <c r="CNW1" s="17"/>
      <c r="CNX1" s="17"/>
      <c r="CNY1" s="17"/>
      <c r="CNZ1" s="17"/>
      <c r="COA1" s="17"/>
      <c r="COB1" s="17"/>
      <c r="COC1" s="17"/>
      <c r="COD1" s="17"/>
      <c r="COE1" s="17"/>
      <c r="COF1" s="17"/>
      <c r="COG1" s="17"/>
      <c r="COH1" s="17"/>
      <c r="COI1" s="17"/>
      <c r="COJ1" s="17"/>
      <c r="COK1" s="17"/>
      <c r="COL1" s="17"/>
      <c r="COM1" s="17"/>
      <c r="CON1" s="17"/>
      <c r="COO1" s="17"/>
      <c r="COP1" s="17"/>
      <c r="COQ1" s="17"/>
      <c r="COR1" s="17"/>
      <c r="COS1" s="17"/>
      <c r="COT1" s="17"/>
      <c r="COU1" s="17"/>
      <c r="COV1" s="17"/>
      <c r="COW1" s="17"/>
      <c r="COX1" s="17"/>
      <c r="COY1" s="17"/>
      <c r="COZ1" s="17"/>
      <c r="CPA1" s="17"/>
      <c r="CPB1" s="17"/>
      <c r="CPC1" s="17"/>
      <c r="CPD1" s="17"/>
      <c r="CPE1" s="17"/>
      <c r="CPF1" s="17"/>
      <c r="CPG1" s="17"/>
      <c r="CPH1" s="17"/>
      <c r="CPI1" s="17"/>
      <c r="CPJ1" s="17"/>
      <c r="CPK1" s="17"/>
      <c r="CPL1" s="17"/>
      <c r="CPM1" s="17"/>
      <c r="CPN1" s="17"/>
      <c r="CPO1" s="17"/>
      <c r="CPP1" s="17"/>
      <c r="CPQ1" s="17"/>
      <c r="CPR1" s="17"/>
      <c r="CPS1" s="17"/>
      <c r="CPT1" s="17"/>
      <c r="CPU1" s="17"/>
      <c r="CPV1" s="17"/>
      <c r="CPW1" s="17"/>
      <c r="CPX1" s="17"/>
      <c r="CPY1" s="17"/>
      <c r="CPZ1" s="17"/>
      <c r="CQA1" s="17"/>
      <c r="CQB1" s="17"/>
      <c r="CQC1" s="17"/>
      <c r="CQD1" s="17"/>
      <c r="CQE1" s="17"/>
      <c r="CQF1" s="17"/>
      <c r="CQG1" s="17"/>
      <c r="CQH1" s="17"/>
      <c r="CQI1" s="17"/>
      <c r="CQJ1" s="17"/>
      <c r="CQK1" s="17"/>
      <c r="CQL1" s="17"/>
      <c r="CQM1" s="17"/>
      <c r="CQN1" s="17"/>
      <c r="CQO1" s="17"/>
      <c r="CQP1" s="17"/>
      <c r="CQQ1" s="17"/>
      <c r="CQR1" s="17"/>
      <c r="CQS1" s="17"/>
      <c r="CQT1" s="17"/>
      <c r="CQU1" s="17"/>
      <c r="CQV1" s="17"/>
      <c r="CQW1" s="17"/>
      <c r="CQX1" s="17"/>
      <c r="CQY1" s="17"/>
      <c r="CQZ1" s="17"/>
      <c r="CRA1" s="17"/>
      <c r="CRB1" s="17"/>
      <c r="CRC1" s="17"/>
      <c r="CRD1" s="17"/>
      <c r="CRE1" s="17"/>
      <c r="CRF1" s="17"/>
      <c r="CRG1" s="17"/>
      <c r="CRH1" s="17"/>
      <c r="CRI1" s="17"/>
      <c r="CRJ1" s="17"/>
      <c r="CRK1" s="17"/>
      <c r="CRL1" s="17"/>
      <c r="CRM1" s="17"/>
      <c r="CRN1" s="17"/>
      <c r="CRO1" s="17"/>
      <c r="CRP1" s="17"/>
      <c r="CRQ1" s="17"/>
      <c r="CRR1" s="17"/>
      <c r="CRS1" s="17"/>
      <c r="CRT1" s="17"/>
      <c r="CRU1" s="17"/>
      <c r="CRV1" s="17"/>
      <c r="CRW1" s="17"/>
      <c r="CRX1" s="17"/>
      <c r="CRY1" s="17"/>
      <c r="CRZ1" s="17"/>
      <c r="CSA1" s="17"/>
      <c r="CSB1" s="17"/>
      <c r="CSC1" s="17"/>
      <c r="CSD1" s="17"/>
      <c r="CSE1" s="17"/>
      <c r="CSF1" s="17"/>
      <c r="CSG1" s="17"/>
      <c r="CSH1" s="17"/>
      <c r="CSI1" s="17"/>
      <c r="CSJ1" s="17"/>
      <c r="CSK1" s="17"/>
      <c r="CSL1" s="17"/>
      <c r="CSM1" s="17"/>
      <c r="CSN1" s="17"/>
      <c r="CSO1" s="17"/>
      <c r="CSP1" s="17"/>
      <c r="CSQ1" s="17"/>
      <c r="CSR1" s="17"/>
      <c r="CSS1" s="17"/>
      <c r="CST1" s="17"/>
      <c r="CSU1" s="17"/>
      <c r="CSV1" s="17"/>
      <c r="CSW1" s="17"/>
      <c r="CSX1" s="17"/>
      <c r="CSY1" s="17"/>
      <c r="CSZ1" s="17"/>
      <c r="CTA1" s="17"/>
      <c r="CTB1" s="17"/>
      <c r="CTC1" s="17"/>
      <c r="CTD1" s="17"/>
      <c r="CTE1" s="17"/>
      <c r="CTF1" s="17"/>
      <c r="CTG1" s="17"/>
      <c r="CTH1" s="17"/>
      <c r="CTI1" s="17"/>
      <c r="CTJ1" s="17"/>
      <c r="CTK1" s="17"/>
      <c r="CTL1" s="17"/>
      <c r="CTM1" s="17"/>
      <c r="CTN1" s="17"/>
      <c r="CTO1" s="17"/>
      <c r="CTP1" s="17"/>
      <c r="CTQ1" s="17"/>
      <c r="CTR1" s="17"/>
      <c r="CTS1" s="17"/>
      <c r="CTT1" s="17"/>
      <c r="CTU1" s="17"/>
      <c r="CTV1" s="17"/>
      <c r="CTW1" s="17"/>
      <c r="CTX1" s="17"/>
      <c r="CTY1" s="17"/>
      <c r="CTZ1" s="17"/>
      <c r="CUA1" s="17"/>
      <c r="CUB1" s="17"/>
      <c r="CUC1" s="17"/>
      <c r="CUD1" s="17"/>
      <c r="CUE1" s="17"/>
      <c r="CUF1" s="17"/>
      <c r="CUG1" s="17"/>
      <c r="CUH1" s="17"/>
      <c r="CUI1" s="17"/>
      <c r="CUJ1" s="17"/>
      <c r="CUK1" s="17"/>
      <c r="CUL1" s="17"/>
      <c r="CUM1" s="17"/>
      <c r="CUN1" s="17"/>
      <c r="CUO1" s="17"/>
      <c r="CUP1" s="17"/>
      <c r="CUQ1" s="17"/>
      <c r="CUR1" s="17"/>
      <c r="CUS1" s="17"/>
      <c r="CUT1" s="17"/>
      <c r="CUU1" s="17"/>
      <c r="CUV1" s="17"/>
      <c r="CUW1" s="17"/>
      <c r="CUX1" s="17"/>
      <c r="CUY1" s="17"/>
      <c r="CUZ1" s="17"/>
      <c r="CVA1" s="17"/>
      <c r="CVB1" s="17"/>
      <c r="CVC1" s="17"/>
      <c r="CVD1" s="17"/>
      <c r="CVE1" s="17"/>
      <c r="CVF1" s="17"/>
      <c r="CVG1" s="17"/>
      <c r="CVH1" s="17"/>
      <c r="CVI1" s="17"/>
      <c r="CVJ1" s="17"/>
      <c r="CVK1" s="17"/>
      <c r="CVL1" s="17"/>
      <c r="CVM1" s="17"/>
      <c r="CVN1" s="17"/>
      <c r="CVO1" s="17"/>
      <c r="CVP1" s="17"/>
      <c r="CVQ1" s="17"/>
      <c r="CVR1" s="17"/>
      <c r="CVS1" s="17"/>
      <c r="CVT1" s="17"/>
      <c r="CVU1" s="17"/>
      <c r="CVV1" s="17"/>
      <c r="CVW1" s="17"/>
      <c r="CVX1" s="17"/>
      <c r="CVY1" s="17"/>
      <c r="CVZ1" s="17"/>
      <c r="CWA1" s="17"/>
      <c r="CWB1" s="17"/>
      <c r="CWC1" s="17"/>
      <c r="CWD1" s="17"/>
      <c r="CWE1" s="17"/>
      <c r="CWF1" s="17"/>
      <c r="CWG1" s="17"/>
      <c r="CWH1" s="17"/>
      <c r="CWI1" s="17"/>
      <c r="CWJ1" s="17"/>
      <c r="CWK1" s="17"/>
      <c r="CWL1" s="17"/>
      <c r="CWM1" s="17"/>
      <c r="CWN1" s="17"/>
      <c r="CWO1" s="17"/>
      <c r="CWP1" s="17"/>
      <c r="CWQ1" s="17"/>
      <c r="CWR1" s="17"/>
      <c r="CWS1" s="17"/>
      <c r="CWT1" s="17"/>
      <c r="CWU1" s="17"/>
      <c r="CWV1" s="17"/>
      <c r="CWW1" s="17"/>
      <c r="CWX1" s="17"/>
      <c r="CWY1" s="17"/>
      <c r="CWZ1" s="17"/>
      <c r="CXA1" s="17"/>
      <c r="CXB1" s="17"/>
      <c r="CXC1" s="17"/>
      <c r="CXD1" s="17"/>
      <c r="CXE1" s="17"/>
      <c r="CXF1" s="17"/>
      <c r="CXG1" s="17"/>
      <c r="CXH1" s="17"/>
      <c r="CXI1" s="17"/>
      <c r="CXJ1" s="17"/>
      <c r="CXK1" s="17"/>
      <c r="CXL1" s="17"/>
      <c r="CXM1" s="17"/>
      <c r="CXN1" s="17"/>
      <c r="CXO1" s="17"/>
      <c r="CXP1" s="17"/>
      <c r="CXQ1" s="17"/>
      <c r="CXR1" s="17"/>
      <c r="CXS1" s="17"/>
      <c r="CXT1" s="17"/>
      <c r="CXU1" s="17"/>
      <c r="CXV1" s="17"/>
      <c r="CXW1" s="17"/>
      <c r="CXX1" s="17"/>
      <c r="CXY1" s="17"/>
      <c r="CXZ1" s="17"/>
      <c r="CYA1" s="17"/>
      <c r="CYB1" s="17"/>
      <c r="CYC1" s="17"/>
      <c r="CYD1" s="17"/>
      <c r="CYE1" s="17"/>
      <c r="CYF1" s="17"/>
      <c r="CYG1" s="17"/>
      <c r="CYH1" s="17"/>
      <c r="CYI1" s="17"/>
      <c r="CYJ1" s="17"/>
      <c r="CYK1" s="17"/>
      <c r="CYL1" s="17"/>
      <c r="CYM1" s="17"/>
      <c r="CYN1" s="17"/>
      <c r="CYO1" s="17"/>
      <c r="CYP1" s="17"/>
      <c r="CYQ1" s="17"/>
      <c r="CYR1" s="17"/>
      <c r="CYS1" s="17"/>
      <c r="CYT1" s="17"/>
      <c r="CYU1" s="17"/>
      <c r="CYV1" s="17"/>
      <c r="CYW1" s="17"/>
      <c r="CYX1" s="17"/>
      <c r="CYY1" s="17"/>
      <c r="CYZ1" s="17"/>
      <c r="CZA1" s="17"/>
      <c r="CZB1" s="17"/>
      <c r="CZC1" s="17"/>
      <c r="CZD1" s="17"/>
      <c r="CZE1" s="17"/>
      <c r="CZF1" s="17"/>
      <c r="CZG1" s="17"/>
      <c r="CZH1" s="17"/>
      <c r="CZI1" s="17"/>
      <c r="CZJ1" s="17"/>
      <c r="CZK1" s="17"/>
      <c r="CZL1" s="17"/>
      <c r="CZM1" s="17"/>
      <c r="CZN1" s="17"/>
      <c r="CZO1" s="17"/>
      <c r="CZP1" s="17"/>
      <c r="CZQ1" s="17"/>
      <c r="CZR1" s="17"/>
      <c r="CZS1" s="17"/>
      <c r="CZT1" s="17"/>
      <c r="CZU1" s="17"/>
      <c r="CZV1" s="17"/>
      <c r="CZW1" s="17"/>
      <c r="CZX1" s="17"/>
      <c r="CZY1" s="17"/>
      <c r="CZZ1" s="17"/>
      <c r="DAA1" s="17"/>
      <c r="DAB1" s="17"/>
      <c r="DAC1" s="17"/>
      <c r="DAD1" s="17"/>
      <c r="DAE1" s="17"/>
      <c r="DAF1" s="17"/>
      <c r="DAG1" s="17"/>
      <c r="DAH1" s="17"/>
      <c r="DAI1" s="17"/>
      <c r="DAJ1" s="17"/>
      <c r="DAK1" s="17"/>
      <c r="DAL1" s="17"/>
      <c r="DAM1" s="17"/>
      <c r="DAN1" s="17"/>
      <c r="DAO1" s="17"/>
      <c r="DAP1" s="17"/>
      <c r="DAQ1" s="17"/>
      <c r="DAR1" s="17"/>
      <c r="DAS1" s="17"/>
      <c r="DAT1" s="17"/>
      <c r="DAU1" s="17"/>
      <c r="DAV1" s="17"/>
      <c r="DAW1" s="17"/>
      <c r="DAX1" s="17"/>
      <c r="DAY1" s="17"/>
      <c r="DAZ1" s="17"/>
      <c r="DBA1" s="17"/>
      <c r="DBB1" s="17"/>
      <c r="DBC1" s="17"/>
      <c r="DBD1" s="17"/>
      <c r="DBE1" s="17"/>
      <c r="DBF1" s="17"/>
      <c r="DBG1" s="17"/>
      <c r="DBH1" s="17"/>
      <c r="DBI1" s="17"/>
      <c r="DBJ1" s="17"/>
      <c r="DBK1" s="17"/>
      <c r="DBL1" s="17"/>
      <c r="DBM1" s="17"/>
      <c r="DBN1" s="17"/>
      <c r="DBO1" s="17"/>
      <c r="DBP1" s="17"/>
      <c r="DBQ1" s="17"/>
      <c r="DBR1" s="17"/>
      <c r="DBS1" s="17"/>
      <c r="DBT1" s="17"/>
      <c r="DBU1" s="17"/>
      <c r="DBV1" s="17"/>
      <c r="DBW1" s="17"/>
      <c r="DBX1" s="17"/>
      <c r="DBY1" s="17"/>
      <c r="DBZ1" s="17"/>
      <c r="DCA1" s="17"/>
      <c r="DCB1" s="17"/>
      <c r="DCC1" s="17"/>
      <c r="DCD1" s="17"/>
      <c r="DCE1" s="17"/>
      <c r="DCF1" s="17"/>
      <c r="DCG1" s="17"/>
      <c r="DCH1" s="17"/>
      <c r="DCI1" s="17"/>
      <c r="DCJ1" s="17"/>
      <c r="DCK1" s="17"/>
      <c r="DCL1" s="17"/>
      <c r="DCM1" s="17"/>
      <c r="DCN1" s="17"/>
      <c r="DCO1" s="17"/>
      <c r="DCP1" s="17"/>
      <c r="DCQ1" s="17"/>
      <c r="DCR1" s="17"/>
      <c r="DCS1" s="17"/>
      <c r="DCT1" s="17"/>
      <c r="DCU1" s="17"/>
      <c r="DCV1" s="17"/>
      <c r="DCW1" s="17"/>
      <c r="DCX1" s="17"/>
      <c r="DCY1" s="17"/>
      <c r="DCZ1" s="17"/>
      <c r="DDA1" s="17"/>
      <c r="DDB1" s="17"/>
      <c r="DDC1" s="17"/>
      <c r="DDD1" s="17"/>
      <c r="DDE1" s="17"/>
      <c r="DDF1" s="17"/>
      <c r="DDG1" s="17"/>
      <c r="DDH1" s="17"/>
      <c r="DDI1" s="17"/>
      <c r="DDJ1" s="17"/>
      <c r="DDK1" s="17"/>
      <c r="DDL1" s="17"/>
      <c r="DDM1" s="17"/>
      <c r="DDN1" s="17"/>
      <c r="DDO1" s="17"/>
      <c r="DDP1" s="17"/>
      <c r="DDQ1" s="17"/>
      <c r="DDR1" s="17"/>
      <c r="DDS1" s="17"/>
      <c r="DDT1" s="17"/>
      <c r="DDU1" s="17"/>
      <c r="DDV1" s="17"/>
      <c r="DDW1" s="17"/>
      <c r="DDX1" s="17"/>
      <c r="DDY1" s="17"/>
      <c r="DDZ1" s="17"/>
      <c r="DEA1" s="17"/>
      <c r="DEB1" s="17"/>
      <c r="DEC1" s="17"/>
      <c r="DED1" s="17"/>
      <c r="DEE1" s="17"/>
      <c r="DEF1" s="17"/>
      <c r="DEG1" s="17"/>
      <c r="DEH1" s="17"/>
      <c r="DEI1" s="17"/>
      <c r="DEJ1" s="17"/>
      <c r="DEK1" s="17"/>
      <c r="DEL1" s="17"/>
      <c r="DEM1" s="17"/>
      <c r="DEN1" s="17"/>
      <c r="DEO1" s="17"/>
      <c r="DEP1" s="17"/>
      <c r="DEQ1" s="17"/>
      <c r="DER1" s="17"/>
      <c r="DES1" s="17"/>
      <c r="DET1" s="17"/>
      <c r="DEU1" s="17"/>
      <c r="DEV1" s="17"/>
      <c r="DEW1" s="17"/>
      <c r="DEX1" s="17"/>
      <c r="DEY1" s="17"/>
      <c r="DEZ1" s="17"/>
      <c r="DFA1" s="17"/>
      <c r="DFB1" s="17"/>
      <c r="DFC1" s="17"/>
      <c r="DFD1" s="17"/>
      <c r="DFE1" s="17"/>
      <c r="DFF1" s="17"/>
      <c r="DFG1" s="17"/>
      <c r="DFH1" s="17"/>
      <c r="DFI1" s="17"/>
      <c r="DFJ1" s="17"/>
      <c r="DFK1" s="17"/>
      <c r="DFL1" s="17"/>
      <c r="DFM1" s="17"/>
      <c r="DFN1" s="17"/>
      <c r="DFO1" s="17"/>
      <c r="DFP1" s="17"/>
      <c r="DFQ1" s="17"/>
      <c r="DFR1" s="17"/>
      <c r="DFS1" s="17"/>
      <c r="DFT1" s="17"/>
      <c r="DFU1" s="17"/>
      <c r="DFV1" s="17"/>
      <c r="DFW1" s="17"/>
      <c r="DFX1" s="17"/>
      <c r="DFY1" s="17"/>
      <c r="DFZ1" s="17"/>
      <c r="DGA1" s="17"/>
      <c r="DGB1" s="17"/>
      <c r="DGC1" s="17"/>
      <c r="DGD1" s="17"/>
      <c r="DGE1" s="17"/>
      <c r="DGF1" s="17"/>
      <c r="DGG1" s="17"/>
      <c r="DGH1" s="17"/>
      <c r="DGI1" s="17"/>
      <c r="DGJ1" s="17"/>
      <c r="DGK1" s="17"/>
      <c r="DGL1" s="17"/>
      <c r="DGM1" s="17"/>
      <c r="DGN1" s="17"/>
      <c r="DGO1" s="17"/>
      <c r="DGP1" s="17"/>
      <c r="DGQ1" s="17"/>
      <c r="DGR1" s="17"/>
      <c r="DGS1" s="17"/>
      <c r="DGT1" s="17"/>
      <c r="DGU1" s="17"/>
      <c r="DGV1" s="17"/>
      <c r="DGW1" s="17"/>
      <c r="DGX1" s="17"/>
      <c r="DGY1" s="17"/>
      <c r="DGZ1" s="17"/>
      <c r="DHA1" s="17"/>
      <c r="DHB1" s="17"/>
      <c r="DHC1" s="17"/>
      <c r="DHD1" s="17"/>
      <c r="DHE1" s="17"/>
      <c r="DHF1" s="17"/>
      <c r="DHG1" s="17"/>
      <c r="DHH1" s="17"/>
      <c r="DHI1" s="17"/>
      <c r="DHJ1" s="17"/>
      <c r="DHK1" s="17"/>
      <c r="DHL1" s="17"/>
      <c r="DHM1" s="17"/>
      <c r="DHN1" s="17"/>
      <c r="DHO1" s="17"/>
      <c r="DHP1" s="17"/>
      <c r="DHQ1" s="17"/>
      <c r="DHR1" s="17"/>
      <c r="DHS1" s="17"/>
      <c r="DHT1" s="17"/>
      <c r="DHU1" s="17"/>
      <c r="DHV1" s="17"/>
      <c r="DHW1" s="17"/>
      <c r="DHX1" s="17"/>
      <c r="DHY1" s="17"/>
      <c r="DHZ1" s="17"/>
      <c r="DIA1" s="17"/>
      <c r="DIB1" s="17"/>
      <c r="DIC1" s="17"/>
      <c r="DID1" s="17"/>
      <c r="DIE1" s="17"/>
      <c r="DIF1" s="17"/>
      <c r="DIG1" s="17"/>
      <c r="DIH1" s="17"/>
      <c r="DII1" s="17"/>
      <c r="DIJ1" s="17"/>
      <c r="DIK1" s="17"/>
      <c r="DIL1" s="17"/>
      <c r="DIM1" s="17"/>
      <c r="DIN1" s="17"/>
      <c r="DIO1" s="17"/>
      <c r="DIP1" s="17"/>
      <c r="DIQ1" s="17"/>
      <c r="DIR1" s="17"/>
      <c r="DIS1" s="17"/>
      <c r="DIT1" s="17"/>
      <c r="DIU1" s="17"/>
      <c r="DIV1" s="17"/>
      <c r="DIW1" s="17"/>
      <c r="DIX1" s="17"/>
      <c r="DIY1" s="17"/>
      <c r="DIZ1" s="17"/>
      <c r="DJA1" s="17"/>
      <c r="DJB1" s="17"/>
      <c r="DJC1" s="17"/>
      <c r="DJD1" s="17"/>
      <c r="DJE1" s="17"/>
      <c r="DJF1" s="17"/>
      <c r="DJG1" s="17"/>
      <c r="DJH1" s="17"/>
      <c r="DJI1" s="17"/>
      <c r="DJJ1" s="17"/>
      <c r="DJK1" s="17"/>
      <c r="DJL1" s="17"/>
      <c r="DJM1" s="17"/>
      <c r="DJN1" s="17"/>
      <c r="DJO1" s="17"/>
      <c r="DJP1" s="17"/>
      <c r="DJQ1" s="17"/>
      <c r="DJR1" s="17"/>
      <c r="DJS1" s="17"/>
      <c r="DJT1" s="17"/>
      <c r="DJU1" s="17"/>
      <c r="DJV1" s="17"/>
      <c r="DJW1" s="17"/>
      <c r="DJX1" s="17"/>
      <c r="DJY1" s="17"/>
      <c r="DJZ1" s="17"/>
      <c r="DKA1" s="17"/>
      <c r="DKB1" s="17"/>
      <c r="DKC1" s="17"/>
      <c r="DKD1" s="17"/>
      <c r="DKE1" s="17"/>
      <c r="DKF1" s="17"/>
      <c r="DKG1" s="17"/>
      <c r="DKH1" s="17"/>
      <c r="DKI1" s="17"/>
      <c r="DKJ1" s="17"/>
      <c r="DKK1" s="17"/>
      <c r="DKL1" s="17"/>
      <c r="DKM1" s="17"/>
      <c r="DKN1" s="17"/>
      <c r="DKO1" s="17"/>
      <c r="DKP1" s="17"/>
      <c r="DKQ1" s="17"/>
      <c r="DKR1" s="17"/>
      <c r="DKS1" s="17"/>
      <c r="DKT1" s="17"/>
      <c r="DKU1" s="17"/>
      <c r="DKV1" s="17"/>
      <c r="DKW1" s="17"/>
      <c r="DKX1" s="17"/>
      <c r="DKY1" s="17"/>
      <c r="DKZ1" s="17"/>
      <c r="DLA1" s="17"/>
      <c r="DLB1" s="17"/>
      <c r="DLC1" s="17"/>
      <c r="DLD1" s="17"/>
      <c r="DLE1" s="17"/>
      <c r="DLF1" s="17"/>
      <c r="DLG1" s="17"/>
      <c r="DLH1" s="17"/>
      <c r="DLI1" s="17"/>
      <c r="DLJ1" s="17"/>
      <c r="DLK1" s="17"/>
      <c r="DLL1" s="17"/>
      <c r="DLM1" s="17"/>
      <c r="DLN1" s="17"/>
      <c r="DLO1" s="17"/>
      <c r="DLP1" s="17"/>
      <c r="DLQ1" s="17"/>
      <c r="DLR1" s="17"/>
      <c r="DLS1" s="17"/>
      <c r="DLT1" s="17"/>
      <c r="DLU1" s="17"/>
      <c r="DLV1" s="17"/>
      <c r="DLW1" s="17"/>
      <c r="DLX1" s="17"/>
      <c r="DLY1" s="17"/>
      <c r="DLZ1" s="17"/>
      <c r="DMA1" s="17"/>
      <c r="DMB1" s="17"/>
      <c r="DMC1" s="17"/>
      <c r="DMD1" s="17"/>
      <c r="DME1" s="17"/>
      <c r="DMF1" s="17"/>
      <c r="DMG1" s="17"/>
      <c r="DMH1" s="17"/>
      <c r="DMI1" s="17"/>
      <c r="DMJ1" s="17"/>
      <c r="DMK1" s="17"/>
      <c r="DML1" s="17"/>
      <c r="DMM1" s="17"/>
      <c r="DMN1" s="17"/>
      <c r="DMO1" s="17"/>
      <c r="DMP1" s="17"/>
      <c r="DMQ1" s="17"/>
      <c r="DMR1" s="17"/>
      <c r="DMS1" s="17"/>
      <c r="DMT1" s="17"/>
      <c r="DMU1" s="17"/>
      <c r="DMV1" s="17"/>
      <c r="DMW1" s="17"/>
      <c r="DMX1" s="17"/>
      <c r="DMY1" s="17"/>
      <c r="DMZ1" s="17"/>
      <c r="DNA1" s="17"/>
      <c r="DNB1" s="17"/>
      <c r="DNC1" s="17"/>
      <c r="DND1" s="17"/>
      <c r="DNE1" s="17"/>
      <c r="DNF1" s="17"/>
      <c r="DNG1" s="17"/>
      <c r="DNH1" s="17"/>
      <c r="DNI1" s="17"/>
      <c r="DNJ1" s="17"/>
      <c r="DNK1" s="17"/>
      <c r="DNL1" s="17"/>
      <c r="DNM1" s="17"/>
      <c r="DNN1" s="17"/>
      <c r="DNO1" s="17"/>
      <c r="DNP1" s="17"/>
      <c r="DNQ1" s="17"/>
      <c r="DNR1" s="17"/>
      <c r="DNS1" s="17"/>
      <c r="DNT1" s="17"/>
      <c r="DNU1" s="17"/>
      <c r="DNV1" s="17"/>
      <c r="DNW1" s="17"/>
      <c r="DNX1" s="17"/>
      <c r="DNY1" s="17"/>
      <c r="DNZ1" s="17"/>
      <c r="DOA1" s="17"/>
      <c r="DOB1" s="17"/>
      <c r="DOC1" s="17"/>
      <c r="DOD1" s="17"/>
      <c r="DOE1" s="17"/>
      <c r="DOF1" s="17"/>
      <c r="DOG1" s="17"/>
      <c r="DOH1" s="17"/>
      <c r="DOI1" s="17"/>
      <c r="DOJ1" s="17"/>
      <c r="DOK1" s="17"/>
      <c r="DOL1" s="17"/>
      <c r="DOM1" s="17"/>
      <c r="DON1" s="17"/>
      <c r="DOO1" s="17"/>
      <c r="DOP1" s="17"/>
      <c r="DOQ1" s="17"/>
      <c r="DOR1" s="17"/>
      <c r="DOS1" s="17"/>
      <c r="DOT1" s="17"/>
      <c r="DOU1" s="17"/>
      <c r="DOV1" s="17"/>
      <c r="DOW1" s="17"/>
      <c r="DOX1" s="17"/>
      <c r="DOY1" s="17"/>
      <c r="DOZ1" s="17"/>
      <c r="DPA1" s="17"/>
      <c r="DPB1" s="17"/>
      <c r="DPC1" s="17"/>
      <c r="DPD1" s="17"/>
      <c r="DPE1" s="17"/>
      <c r="DPF1" s="17"/>
      <c r="DPG1" s="17"/>
      <c r="DPH1" s="17"/>
      <c r="DPI1" s="17"/>
      <c r="DPJ1" s="17"/>
      <c r="DPK1" s="17"/>
      <c r="DPL1" s="17"/>
      <c r="DPM1" s="17"/>
      <c r="DPN1" s="17"/>
      <c r="DPO1" s="17"/>
      <c r="DPP1" s="17"/>
      <c r="DPQ1" s="17"/>
      <c r="DPR1" s="17"/>
      <c r="DPS1" s="17"/>
      <c r="DPT1" s="17"/>
      <c r="DPU1" s="17"/>
      <c r="DPV1" s="17"/>
      <c r="DPW1" s="17"/>
      <c r="DPX1" s="17"/>
      <c r="DPY1" s="17"/>
      <c r="DPZ1" s="17"/>
      <c r="DQA1" s="17"/>
      <c r="DQB1" s="17"/>
      <c r="DQC1" s="17"/>
      <c r="DQD1" s="17"/>
      <c r="DQE1" s="17"/>
      <c r="DQF1" s="17"/>
      <c r="DQG1" s="17"/>
      <c r="DQH1" s="17"/>
      <c r="DQI1" s="17"/>
      <c r="DQJ1" s="17"/>
      <c r="DQK1" s="17"/>
      <c r="DQL1" s="17"/>
      <c r="DQM1" s="17"/>
      <c r="DQN1" s="17"/>
      <c r="DQO1" s="17"/>
      <c r="DQP1" s="17"/>
      <c r="DQQ1" s="17"/>
      <c r="DQR1" s="17"/>
      <c r="DQS1" s="17"/>
      <c r="DQT1" s="17"/>
      <c r="DQU1" s="17"/>
      <c r="DQV1" s="17"/>
      <c r="DQW1" s="17"/>
      <c r="DQX1" s="17"/>
      <c r="DQY1" s="17"/>
      <c r="DQZ1" s="17"/>
      <c r="DRA1" s="17"/>
      <c r="DRB1" s="17"/>
      <c r="DRC1" s="17"/>
      <c r="DRD1" s="17"/>
      <c r="DRE1" s="17"/>
      <c r="DRF1" s="17"/>
      <c r="DRG1" s="17"/>
      <c r="DRH1" s="17"/>
      <c r="DRI1" s="17"/>
      <c r="DRJ1" s="17"/>
      <c r="DRK1" s="17"/>
      <c r="DRL1" s="17"/>
      <c r="DRM1" s="17"/>
      <c r="DRN1" s="17"/>
      <c r="DRO1" s="17"/>
      <c r="DRP1" s="17"/>
      <c r="DRQ1" s="17"/>
      <c r="DRR1" s="17"/>
      <c r="DRS1" s="17"/>
      <c r="DRT1" s="17"/>
      <c r="DRU1" s="17"/>
      <c r="DRV1" s="17"/>
      <c r="DRW1" s="17"/>
      <c r="DRX1" s="17"/>
      <c r="DRY1" s="17"/>
      <c r="DRZ1" s="17"/>
      <c r="DSA1" s="17"/>
      <c r="DSB1" s="17"/>
      <c r="DSC1" s="17"/>
      <c r="DSD1" s="17"/>
      <c r="DSE1" s="17"/>
      <c r="DSF1" s="17"/>
      <c r="DSG1" s="17"/>
      <c r="DSH1" s="17"/>
      <c r="DSI1" s="17"/>
      <c r="DSJ1" s="17"/>
      <c r="DSK1" s="17"/>
      <c r="DSL1" s="17"/>
      <c r="DSM1" s="17"/>
      <c r="DSN1" s="17"/>
      <c r="DSO1" s="17"/>
      <c r="DSP1" s="17"/>
      <c r="DSQ1" s="17"/>
      <c r="DSR1" s="17"/>
      <c r="DSS1" s="17"/>
      <c r="DST1" s="17"/>
      <c r="DSU1" s="17"/>
      <c r="DSV1" s="17"/>
      <c r="DSW1" s="17"/>
      <c r="DSX1" s="17"/>
      <c r="DSY1" s="17"/>
      <c r="DSZ1" s="17"/>
      <c r="DTA1" s="17"/>
      <c r="DTB1" s="17"/>
      <c r="DTC1" s="17"/>
      <c r="DTD1" s="17"/>
      <c r="DTE1" s="17"/>
      <c r="DTF1" s="17"/>
      <c r="DTG1" s="17"/>
      <c r="DTH1" s="17"/>
      <c r="DTI1" s="17"/>
      <c r="DTJ1" s="17"/>
      <c r="DTK1" s="17"/>
      <c r="DTL1" s="17"/>
      <c r="DTM1" s="17"/>
      <c r="DTN1" s="17"/>
      <c r="DTO1" s="17"/>
      <c r="DTP1" s="17"/>
      <c r="DTQ1" s="17"/>
      <c r="DTR1" s="17"/>
      <c r="DTS1" s="17"/>
      <c r="DTT1" s="17"/>
      <c r="DTU1" s="17"/>
      <c r="DTV1" s="17"/>
      <c r="DTW1" s="17"/>
      <c r="DTX1" s="17"/>
      <c r="DTY1" s="17"/>
      <c r="DTZ1" s="17"/>
      <c r="DUA1" s="17"/>
      <c r="DUB1" s="17"/>
      <c r="DUC1" s="17"/>
      <c r="DUD1" s="17"/>
      <c r="DUE1" s="17"/>
      <c r="DUF1" s="17"/>
      <c r="DUG1" s="17"/>
      <c r="DUH1" s="17"/>
      <c r="DUI1" s="17"/>
      <c r="DUJ1" s="17"/>
      <c r="DUK1" s="17"/>
      <c r="DUL1" s="17"/>
      <c r="DUM1" s="17"/>
      <c r="DUN1" s="17"/>
      <c r="DUO1" s="17"/>
      <c r="DUP1" s="17"/>
      <c r="DUQ1" s="17"/>
      <c r="DUR1" s="17"/>
      <c r="DUS1" s="17"/>
      <c r="DUT1" s="17"/>
      <c r="DUU1" s="17"/>
      <c r="DUV1" s="17"/>
      <c r="DUW1" s="17"/>
      <c r="DUX1" s="17"/>
      <c r="DUY1" s="17"/>
      <c r="DUZ1" s="17"/>
      <c r="DVA1" s="17"/>
      <c r="DVB1" s="17"/>
      <c r="DVC1" s="17"/>
      <c r="DVD1" s="17"/>
      <c r="DVE1" s="17"/>
      <c r="DVF1" s="17"/>
      <c r="DVG1" s="17"/>
      <c r="DVH1" s="17"/>
      <c r="DVI1" s="17"/>
      <c r="DVJ1" s="17"/>
      <c r="DVK1" s="17"/>
      <c r="DVL1" s="17"/>
      <c r="DVM1" s="17"/>
      <c r="DVN1" s="17"/>
      <c r="DVO1" s="17"/>
      <c r="DVP1" s="17"/>
      <c r="DVQ1" s="17"/>
      <c r="DVR1" s="17"/>
      <c r="DVS1" s="17"/>
      <c r="DVT1" s="17"/>
      <c r="DVU1" s="17"/>
      <c r="DVV1" s="17"/>
      <c r="DVW1" s="17"/>
      <c r="DVX1" s="17"/>
      <c r="DVY1" s="17"/>
      <c r="DVZ1" s="17"/>
      <c r="DWA1" s="17"/>
      <c r="DWB1" s="17"/>
      <c r="DWC1" s="17"/>
      <c r="DWD1" s="17"/>
      <c r="DWE1" s="17"/>
      <c r="DWF1" s="17"/>
      <c r="DWG1" s="17"/>
      <c r="DWH1" s="17"/>
      <c r="DWI1" s="17"/>
      <c r="DWJ1" s="17"/>
      <c r="DWK1" s="17"/>
      <c r="DWL1" s="17"/>
      <c r="DWM1" s="17"/>
      <c r="DWN1" s="17"/>
      <c r="DWO1" s="17"/>
      <c r="DWP1" s="17"/>
      <c r="DWQ1" s="17"/>
      <c r="DWR1" s="17"/>
      <c r="DWS1" s="17"/>
      <c r="DWT1" s="17"/>
      <c r="DWU1" s="17"/>
      <c r="DWV1" s="17"/>
      <c r="DWW1" s="17"/>
      <c r="DWX1" s="17"/>
      <c r="DWY1" s="17"/>
      <c r="DWZ1" s="17"/>
      <c r="DXA1" s="17"/>
      <c r="DXB1" s="17"/>
      <c r="DXC1" s="17"/>
      <c r="DXD1" s="17"/>
      <c r="DXE1" s="17"/>
      <c r="DXF1" s="17"/>
      <c r="DXG1" s="17"/>
      <c r="DXH1" s="17"/>
      <c r="DXI1" s="17"/>
      <c r="DXJ1" s="17"/>
      <c r="DXK1" s="17"/>
      <c r="DXL1" s="17"/>
      <c r="DXM1" s="17"/>
      <c r="DXN1" s="17"/>
      <c r="DXO1" s="17"/>
      <c r="DXP1" s="17"/>
      <c r="DXQ1" s="17"/>
      <c r="DXR1" s="17"/>
      <c r="DXS1" s="17"/>
      <c r="DXT1" s="17"/>
      <c r="DXU1" s="17"/>
      <c r="DXV1" s="17"/>
      <c r="DXW1" s="17"/>
      <c r="DXX1" s="17"/>
      <c r="DXY1" s="17"/>
      <c r="DXZ1" s="17"/>
      <c r="DYA1" s="17"/>
      <c r="DYB1" s="17"/>
      <c r="DYC1" s="17"/>
      <c r="DYD1" s="17"/>
      <c r="DYE1" s="17"/>
      <c r="DYF1" s="17"/>
      <c r="DYG1" s="17"/>
      <c r="DYH1" s="17"/>
      <c r="DYI1" s="17"/>
      <c r="DYJ1" s="17"/>
      <c r="DYK1" s="17"/>
      <c r="DYL1" s="17"/>
      <c r="DYM1" s="17"/>
      <c r="DYN1" s="17"/>
      <c r="DYO1" s="17"/>
      <c r="DYP1" s="17"/>
      <c r="DYQ1" s="17"/>
      <c r="DYR1" s="17"/>
      <c r="DYS1" s="17"/>
      <c r="DYT1" s="17"/>
      <c r="DYU1" s="17"/>
      <c r="DYV1" s="17"/>
      <c r="DYW1" s="17"/>
      <c r="DYX1" s="17"/>
      <c r="DYY1" s="17"/>
      <c r="DYZ1" s="17"/>
      <c r="DZA1" s="17"/>
      <c r="DZB1" s="17"/>
      <c r="DZC1" s="17"/>
      <c r="DZD1" s="17"/>
      <c r="DZE1" s="17"/>
      <c r="DZF1" s="17"/>
      <c r="DZG1" s="17"/>
      <c r="DZH1" s="17"/>
      <c r="DZI1" s="17"/>
      <c r="DZJ1" s="17"/>
      <c r="DZK1" s="17"/>
      <c r="DZL1" s="17"/>
      <c r="DZM1" s="17"/>
      <c r="DZN1" s="17"/>
      <c r="DZO1" s="17"/>
      <c r="DZP1" s="17"/>
      <c r="DZQ1" s="17"/>
      <c r="DZR1" s="17"/>
      <c r="DZS1" s="17"/>
      <c r="DZT1" s="17"/>
      <c r="DZU1" s="17"/>
      <c r="DZV1" s="17"/>
      <c r="DZW1" s="17"/>
      <c r="DZX1" s="17"/>
      <c r="DZY1" s="17"/>
      <c r="DZZ1" s="17"/>
      <c r="EAA1" s="17"/>
      <c r="EAB1" s="17"/>
      <c r="EAC1" s="17"/>
      <c r="EAD1" s="17"/>
      <c r="EAE1" s="17"/>
      <c r="EAF1" s="17"/>
      <c r="EAG1" s="17"/>
      <c r="EAH1" s="17"/>
      <c r="EAI1" s="17"/>
      <c r="EAJ1" s="17"/>
      <c r="EAK1" s="17"/>
      <c r="EAL1" s="17"/>
      <c r="EAM1" s="17"/>
      <c r="EAN1" s="17"/>
      <c r="EAO1" s="17"/>
      <c r="EAP1" s="17"/>
      <c r="EAQ1" s="17"/>
      <c r="EAR1" s="17"/>
      <c r="EAS1" s="17"/>
      <c r="EAT1" s="17"/>
      <c r="EAU1" s="17"/>
      <c r="EAV1" s="17"/>
      <c r="EAW1" s="17"/>
      <c r="EAX1" s="17"/>
      <c r="EAY1" s="17"/>
      <c r="EAZ1" s="17"/>
      <c r="EBA1" s="17"/>
      <c r="EBB1" s="17"/>
      <c r="EBC1" s="17"/>
      <c r="EBD1" s="17"/>
      <c r="EBE1" s="17"/>
      <c r="EBF1" s="17"/>
      <c r="EBG1" s="17"/>
      <c r="EBH1" s="17"/>
      <c r="EBI1" s="17"/>
      <c r="EBJ1" s="17"/>
      <c r="EBK1" s="17"/>
      <c r="EBL1" s="17"/>
      <c r="EBM1" s="17"/>
      <c r="EBN1" s="17"/>
      <c r="EBO1" s="17"/>
      <c r="EBP1" s="17"/>
      <c r="EBQ1" s="17"/>
      <c r="EBR1" s="17"/>
      <c r="EBS1" s="17"/>
      <c r="EBT1" s="17"/>
      <c r="EBU1" s="17"/>
      <c r="EBV1" s="17"/>
      <c r="EBW1" s="17"/>
      <c r="EBX1" s="17"/>
      <c r="EBY1" s="17"/>
      <c r="EBZ1" s="17"/>
      <c r="ECA1" s="17"/>
      <c r="ECB1" s="17"/>
      <c r="ECC1" s="17"/>
      <c r="ECD1" s="17"/>
      <c r="ECE1" s="17"/>
      <c r="ECF1" s="17"/>
      <c r="ECG1" s="17"/>
      <c r="ECH1" s="17"/>
      <c r="ECI1" s="17"/>
      <c r="ECJ1" s="17"/>
      <c r="ECK1" s="17"/>
      <c r="ECL1" s="17"/>
      <c r="ECM1" s="17"/>
      <c r="ECN1" s="17"/>
      <c r="ECO1" s="17"/>
      <c r="ECP1" s="17"/>
      <c r="ECQ1" s="17"/>
      <c r="ECR1" s="17"/>
      <c r="ECS1" s="17"/>
      <c r="ECT1" s="17"/>
      <c r="ECU1" s="17"/>
      <c r="ECV1" s="17"/>
      <c r="ECW1" s="17"/>
      <c r="ECX1" s="17"/>
      <c r="ECY1" s="17"/>
      <c r="ECZ1" s="17"/>
      <c r="EDA1" s="17"/>
      <c r="EDB1" s="17"/>
      <c r="EDC1" s="17"/>
      <c r="EDD1" s="17"/>
      <c r="EDE1" s="17"/>
      <c r="EDF1" s="17"/>
      <c r="EDG1" s="17"/>
      <c r="EDH1" s="17"/>
      <c r="EDI1" s="17"/>
      <c r="EDJ1" s="17"/>
      <c r="EDK1" s="17"/>
      <c r="EDL1" s="17"/>
      <c r="EDM1" s="17"/>
      <c r="EDN1" s="17"/>
      <c r="EDO1" s="17"/>
      <c r="EDP1" s="17"/>
      <c r="EDQ1" s="17"/>
      <c r="EDR1" s="17"/>
      <c r="EDS1" s="17"/>
      <c r="EDT1" s="17"/>
      <c r="EDU1" s="17"/>
      <c r="EDV1" s="17"/>
      <c r="EDW1" s="17"/>
      <c r="EDX1" s="17"/>
      <c r="EDY1" s="17"/>
      <c r="EDZ1" s="17"/>
      <c r="EEA1" s="17"/>
      <c r="EEB1" s="17"/>
      <c r="EEC1" s="17"/>
      <c r="EED1" s="17"/>
      <c r="EEE1" s="17"/>
      <c r="EEF1" s="17"/>
      <c r="EEG1" s="17"/>
      <c r="EEH1" s="17"/>
      <c r="EEI1" s="17"/>
      <c r="EEJ1" s="17"/>
      <c r="EEK1" s="17"/>
      <c r="EEL1" s="17"/>
      <c r="EEM1" s="17"/>
      <c r="EEN1" s="17"/>
      <c r="EEO1" s="17"/>
      <c r="EEP1" s="17"/>
      <c r="EEQ1" s="17"/>
      <c r="EER1" s="17"/>
      <c r="EES1" s="17"/>
      <c r="EET1" s="17"/>
      <c r="EEU1" s="17"/>
      <c r="EEV1" s="17"/>
      <c r="EEW1" s="17"/>
      <c r="EEX1" s="17"/>
      <c r="EEY1" s="17"/>
      <c r="EEZ1" s="17"/>
      <c r="EFA1" s="17"/>
      <c r="EFB1" s="17"/>
      <c r="EFC1" s="17"/>
      <c r="EFD1" s="17"/>
      <c r="EFE1" s="17"/>
      <c r="EFF1" s="17"/>
      <c r="EFG1" s="17"/>
      <c r="EFH1" s="17"/>
      <c r="EFI1" s="17"/>
      <c r="EFJ1" s="17"/>
      <c r="EFK1" s="17"/>
      <c r="EFL1" s="17"/>
      <c r="EFM1" s="17"/>
      <c r="EFN1" s="17"/>
      <c r="EFO1" s="17"/>
      <c r="EFP1" s="17"/>
      <c r="EFQ1" s="17"/>
      <c r="EFR1" s="17"/>
      <c r="EFS1" s="17"/>
      <c r="EFT1" s="17"/>
      <c r="EFU1" s="17"/>
      <c r="EFV1" s="17"/>
      <c r="EFW1" s="17"/>
      <c r="EFX1" s="17"/>
      <c r="EFY1" s="17"/>
      <c r="EFZ1" s="17"/>
      <c r="EGA1" s="17"/>
      <c r="EGB1" s="17"/>
      <c r="EGC1" s="17"/>
      <c r="EGD1" s="17"/>
      <c r="EGE1" s="17"/>
      <c r="EGF1" s="17"/>
      <c r="EGG1" s="17"/>
      <c r="EGH1" s="17"/>
      <c r="EGI1" s="17"/>
      <c r="EGJ1" s="17"/>
      <c r="EGK1" s="17"/>
      <c r="EGL1" s="17"/>
      <c r="EGM1" s="17"/>
      <c r="EGN1" s="17"/>
      <c r="EGO1" s="17"/>
      <c r="EGP1" s="17"/>
      <c r="EGQ1" s="17"/>
      <c r="EGR1" s="17"/>
      <c r="EGS1" s="17"/>
      <c r="EGT1" s="17"/>
      <c r="EGU1" s="17"/>
      <c r="EGV1" s="17"/>
      <c r="EGW1" s="17"/>
      <c r="EGX1" s="17"/>
      <c r="EGY1" s="17"/>
      <c r="EGZ1" s="17"/>
      <c r="EHA1" s="17"/>
      <c r="EHB1" s="17"/>
      <c r="EHC1" s="17"/>
      <c r="EHD1" s="17"/>
      <c r="EHE1" s="17"/>
      <c r="EHF1" s="17"/>
      <c r="EHG1" s="17"/>
      <c r="EHH1" s="17"/>
      <c r="EHI1" s="17"/>
      <c r="EHJ1" s="17"/>
      <c r="EHK1" s="17"/>
      <c r="EHL1" s="17"/>
      <c r="EHM1" s="17"/>
      <c r="EHN1" s="17"/>
      <c r="EHO1" s="17"/>
      <c r="EHP1" s="17"/>
      <c r="EHQ1" s="17"/>
      <c r="EHR1" s="17"/>
      <c r="EHS1" s="17"/>
      <c r="EHT1" s="17"/>
      <c r="EHU1" s="17"/>
      <c r="EHV1" s="17"/>
      <c r="EHW1" s="17"/>
      <c r="EHX1" s="17"/>
      <c r="EHY1" s="17"/>
      <c r="EHZ1" s="17"/>
      <c r="EIA1" s="17"/>
      <c r="EIB1" s="17"/>
      <c r="EIC1" s="17"/>
      <c r="EID1" s="17"/>
      <c r="EIE1" s="17"/>
      <c r="EIF1" s="17"/>
      <c r="EIG1" s="17"/>
      <c r="EIH1" s="17"/>
      <c r="EII1" s="17"/>
      <c r="EIJ1" s="17"/>
      <c r="EIK1" s="17"/>
      <c r="EIL1" s="17"/>
      <c r="EIM1" s="17"/>
      <c r="EIN1" s="17"/>
      <c r="EIO1" s="17"/>
      <c r="EIP1" s="17"/>
      <c r="EIQ1" s="17"/>
      <c r="EIR1" s="17"/>
      <c r="EIS1" s="17"/>
      <c r="EIT1" s="17"/>
      <c r="EIU1" s="17"/>
      <c r="EIV1" s="17"/>
      <c r="EIW1" s="17"/>
      <c r="EIX1" s="17"/>
      <c r="EIY1" s="17"/>
      <c r="EIZ1" s="17"/>
      <c r="EJA1" s="17"/>
      <c r="EJB1" s="17"/>
      <c r="EJC1" s="17"/>
      <c r="EJD1" s="17"/>
      <c r="EJE1" s="17"/>
      <c r="EJF1" s="17"/>
      <c r="EJG1" s="17"/>
      <c r="EJH1" s="17"/>
      <c r="EJI1" s="17"/>
      <c r="EJJ1" s="17"/>
      <c r="EJK1" s="17"/>
      <c r="EJL1" s="17"/>
      <c r="EJM1" s="17"/>
      <c r="EJN1" s="17"/>
      <c r="EJO1" s="17"/>
      <c r="EJP1" s="17"/>
      <c r="EJQ1" s="17"/>
      <c r="EJR1" s="17"/>
      <c r="EJS1" s="17"/>
      <c r="EJT1" s="17"/>
      <c r="EJU1" s="17"/>
      <c r="EJV1" s="17"/>
      <c r="EJW1" s="17"/>
      <c r="EJX1" s="17"/>
      <c r="EJY1" s="17"/>
      <c r="EJZ1" s="17"/>
      <c r="EKA1" s="17"/>
      <c r="EKB1" s="17"/>
      <c r="EKC1" s="17"/>
      <c r="EKD1" s="17"/>
      <c r="EKE1" s="17"/>
      <c r="EKF1" s="17"/>
      <c r="EKG1" s="17"/>
      <c r="EKH1" s="17"/>
      <c r="EKI1" s="17"/>
      <c r="EKJ1" s="17"/>
      <c r="EKK1" s="17"/>
      <c r="EKL1" s="17"/>
      <c r="EKM1" s="17"/>
      <c r="EKN1" s="17"/>
      <c r="EKO1" s="17"/>
      <c r="EKP1" s="17"/>
      <c r="EKQ1" s="17"/>
      <c r="EKR1" s="17"/>
      <c r="EKS1" s="17"/>
      <c r="EKT1" s="17"/>
      <c r="EKU1" s="17"/>
      <c r="EKV1" s="17"/>
      <c r="EKW1" s="17"/>
      <c r="EKX1" s="17"/>
      <c r="EKY1" s="17"/>
      <c r="EKZ1" s="17"/>
      <c r="ELA1" s="17"/>
      <c r="ELB1" s="17"/>
      <c r="ELC1" s="17"/>
      <c r="ELD1" s="17"/>
      <c r="ELE1" s="17"/>
      <c r="ELF1" s="17"/>
      <c r="ELG1" s="17"/>
      <c r="ELH1" s="17"/>
      <c r="ELI1" s="17"/>
      <c r="ELJ1" s="17"/>
      <c r="ELK1" s="17"/>
      <c r="ELL1" s="17"/>
      <c r="ELM1" s="17"/>
      <c r="ELN1" s="17"/>
      <c r="ELO1" s="17"/>
      <c r="ELP1" s="17"/>
      <c r="ELQ1" s="17"/>
      <c r="ELR1" s="17"/>
      <c r="ELS1" s="17"/>
      <c r="ELT1" s="17"/>
      <c r="ELU1" s="17"/>
      <c r="ELV1" s="17"/>
      <c r="ELW1" s="17"/>
      <c r="ELX1" s="17"/>
      <c r="ELY1" s="17"/>
      <c r="ELZ1" s="17"/>
      <c r="EMA1" s="17"/>
      <c r="EMB1" s="17"/>
      <c r="EMC1" s="17"/>
      <c r="EMD1" s="17"/>
      <c r="EME1" s="17"/>
      <c r="EMF1" s="17"/>
      <c r="EMG1" s="17"/>
      <c r="EMH1" s="17"/>
      <c r="EMI1" s="17"/>
      <c r="EMJ1" s="17"/>
      <c r="EMK1" s="17"/>
      <c r="EML1" s="17"/>
      <c r="EMM1" s="17"/>
      <c r="EMN1" s="17"/>
      <c r="EMO1" s="17"/>
      <c r="EMP1" s="17"/>
      <c r="EMQ1" s="17"/>
      <c r="EMR1" s="17"/>
      <c r="EMS1" s="17"/>
      <c r="EMT1" s="17"/>
      <c r="EMU1" s="17"/>
      <c r="EMV1" s="17"/>
      <c r="EMW1" s="17"/>
      <c r="EMX1" s="17"/>
      <c r="EMY1" s="17"/>
      <c r="EMZ1" s="17"/>
      <c r="ENA1" s="17"/>
      <c r="ENB1" s="17"/>
      <c r="ENC1" s="17"/>
      <c r="END1" s="17"/>
      <c r="ENE1" s="17"/>
      <c r="ENF1" s="17"/>
      <c r="ENG1" s="17"/>
      <c r="ENH1" s="17"/>
      <c r="ENI1" s="17"/>
      <c r="ENJ1" s="17"/>
      <c r="ENK1" s="17"/>
      <c r="ENL1" s="17"/>
      <c r="ENM1" s="17"/>
      <c r="ENN1" s="17"/>
      <c r="ENO1" s="17"/>
      <c r="ENP1" s="17"/>
      <c r="ENQ1" s="17"/>
      <c r="ENR1" s="17"/>
      <c r="ENS1" s="17"/>
      <c r="ENT1" s="17"/>
      <c r="ENU1" s="17"/>
      <c r="ENV1" s="17"/>
      <c r="ENW1" s="17"/>
      <c r="ENX1" s="17"/>
      <c r="ENY1" s="17"/>
      <c r="ENZ1" s="17"/>
      <c r="EOA1" s="17"/>
      <c r="EOB1" s="17"/>
      <c r="EOC1" s="17"/>
      <c r="EOD1" s="17"/>
      <c r="EOE1" s="17"/>
      <c r="EOF1" s="17"/>
      <c r="EOG1" s="17"/>
      <c r="EOH1" s="17"/>
      <c r="EOI1" s="17"/>
      <c r="EOJ1" s="17"/>
      <c r="EOK1" s="17"/>
      <c r="EOL1" s="17"/>
      <c r="EOM1" s="17"/>
      <c r="EON1" s="17"/>
      <c r="EOO1" s="17"/>
      <c r="EOP1" s="17"/>
      <c r="EOQ1" s="17"/>
      <c r="EOR1" s="17"/>
      <c r="EOS1" s="17"/>
      <c r="EOT1" s="17"/>
      <c r="EOU1" s="17"/>
      <c r="EOV1" s="17"/>
      <c r="EOW1" s="17"/>
      <c r="EOX1" s="17"/>
      <c r="EOY1" s="17"/>
      <c r="EOZ1" s="17"/>
      <c r="EPA1" s="17"/>
      <c r="EPB1" s="17"/>
      <c r="EPC1" s="17"/>
      <c r="EPD1" s="17"/>
      <c r="EPE1" s="17"/>
      <c r="EPF1" s="17"/>
      <c r="EPG1" s="17"/>
      <c r="EPH1" s="17"/>
      <c r="EPI1" s="17"/>
      <c r="EPJ1" s="17"/>
      <c r="EPK1" s="17"/>
      <c r="EPL1" s="17"/>
      <c r="EPM1" s="17"/>
      <c r="EPN1" s="17"/>
      <c r="EPO1" s="17"/>
      <c r="EPP1" s="17"/>
      <c r="EPQ1" s="17"/>
      <c r="EPR1" s="17"/>
      <c r="EPS1" s="17"/>
      <c r="EPT1" s="17"/>
      <c r="EPU1" s="17"/>
      <c r="EPV1" s="17"/>
      <c r="EPW1" s="17"/>
      <c r="EPX1" s="17"/>
      <c r="EPY1" s="17"/>
      <c r="EPZ1" s="17"/>
      <c r="EQA1" s="17"/>
      <c r="EQB1" s="17"/>
      <c r="EQC1" s="17"/>
      <c r="EQD1" s="17"/>
      <c r="EQE1" s="17"/>
      <c r="EQF1" s="17"/>
      <c r="EQG1" s="17"/>
      <c r="EQH1" s="17"/>
      <c r="EQI1" s="17"/>
      <c r="EQJ1" s="17"/>
      <c r="EQK1" s="17"/>
      <c r="EQL1" s="17"/>
      <c r="EQM1" s="17"/>
      <c r="EQN1" s="17"/>
      <c r="EQO1" s="17"/>
      <c r="EQP1" s="17"/>
      <c r="EQQ1" s="17"/>
      <c r="EQR1" s="17"/>
      <c r="EQS1" s="17"/>
      <c r="EQT1" s="17"/>
      <c r="EQU1" s="17"/>
      <c r="EQV1" s="17"/>
      <c r="EQW1" s="17"/>
      <c r="EQX1" s="17"/>
      <c r="EQY1" s="17"/>
      <c r="EQZ1" s="17"/>
      <c r="ERA1" s="17"/>
      <c r="ERB1" s="17"/>
      <c r="ERC1" s="17"/>
      <c r="ERD1" s="17"/>
      <c r="ERE1" s="17"/>
      <c r="ERF1" s="17"/>
      <c r="ERG1" s="17"/>
      <c r="ERH1" s="17"/>
      <c r="ERI1" s="17"/>
      <c r="ERJ1" s="17"/>
      <c r="ERK1" s="17"/>
      <c r="ERL1" s="17"/>
      <c r="ERM1" s="17"/>
      <c r="ERN1" s="17"/>
      <c r="ERO1" s="17"/>
      <c r="ERP1" s="17"/>
      <c r="ERQ1" s="17"/>
      <c r="ERR1" s="17"/>
      <c r="ERS1" s="17"/>
      <c r="ERT1" s="17"/>
      <c r="ERU1" s="17"/>
      <c r="ERV1" s="17"/>
      <c r="ERW1" s="17"/>
      <c r="ERX1" s="17"/>
      <c r="ERY1" s="17"/>
      <c r="ERZ1" s="17"/>
      <c r="ESA1" s="17"/>
      <c r="ESB1" s="17"/>
      <c r="ESC1" s="17"/>
      <c r="ESD1" s="17"/>
      <c r="ESE1" s="17"/>
      <c r="ESF1" s="17"/>
      <c r="ESG1" s="17"/>
      <c r="ESH1" s="17"/>
      <c r="ESI1" s="17"/>
      <c r="ESJ1" s="17"/>
      <c r="ESK1" s="17"/>
      <c r="ESL1" s="17"/>
      <c r="ESM1" s="17"/>
      <c r="ESN1" s="17"/>
      <c r="ESO1" s="17"/>
      <c r="ESP1" s="17"/>
      <c r="ESQ1" s="17"/>
      <c r="ESR1" s="17"/>
      <c r="ESS1" s="17"/>
      <c r="EST1" s="17"/>
      <c r="ESU1" s="17"/>
      <c r="ESV1" s="17"/>
      <c r="ESW1" s="17"/>
      <c r="ESX1" s="17"/>
      <c r="ESY1" s="17"/>
      <c r="ESZ1" s="17"/>
      <c r="ETA1" s="17"/>
      <c r="ETB1" s="17"/>
      <c r="ETC1" s="17"/>
      <c r="ETD1" s="17"/>
      <c r="ETE1" s="17"/>
      <c r="ETF1" s="17"/>
      <c r="ETG1" s="17"/>
      <c r="ETH1" s="17"/>
      <c r="ETI1" s="17"/>
      <c r="ETJ1" s="17"/>
      <c r="ETK1" s="17"/>
      <c r="ETL1" s="17"/>
      <c r="ETM1" s="17"/>
      <c r="ETN1" s="17"/>
      <c r="ETO1" s="17"/>
      <c r="ETP1" s="17"/>
      <c r="ETQ1" s="17"/>
      <c r="ETR1" s="17"/>
      <c r="ETS1" s="17"/>
      <c r="ETT1" s="17"/>
      <c r="ETU1" s="17"/>
      <c r="ETV1" s="17"/>
      <c r="ETW1" s="17"/>
      <c r="ETX1" s="17"/>
      <c r="ETY1" s="17"/>
      <c r="ETZ1" s="17"/>
      <c r="EUA1" s="17"/>
      <c r="EUB1" s="17"/>
      <c r="EUC1" s="17"/>
      <c r="EUD1" s="17"/>
      <c r="EUE1" s="17"/>
      <c r="EUF1" s="17"/>
      <c r="EUG1" s="17"/>
      <c r="EUH1" s="17"/>
      <c r="EUI1" s="17"/>
      <c r="EUJ1" s="17"/>
      <c r="EUK1" s="17"/>
      <c r="EUL1" s="17"/>
      <c r="EUM1" s="17"/>
      <c r="EUN1" s="17"/>
      <c r="EUO1" s="17"/>
      <c r="EUP1" s="17"/>
      <c r="EUQ1" s="17"/>
      <c r="EUR1" s="17"/>
      <c r="EUS1" s="17"/>
      <c r="EUT1" s="17"/>
      <c r="EUU1" s="17"/>
      <c r="EUV1" s="17"/>
      <c r="EUW1" s="17"/>
      <c r="EUX1" s="17"/>
      <c r="EUY1" s="17"/>
      <c r="EUZ1" s="17"/>
      <c r="EVA1" s="17"/>
      <c r="EVB1" s="17"/>
      <c r="EVC1" s="17"/>
      <c r="EVD1" s="17"/>
      <c r="EVE1" s="17"/>
      <c r="EVF1" s="17"/>
      <c r="EVG1" s="17"/>
      <c r="EVH1" s="17"/>
      <c r="EVI1" s="17"/>
      <c r="EVJ1" s="17"/>
      <c r="EVK1" s="17"/>
      <c r="EVL1" s="17"/>
      <c r="EVM1" s="17"/>
      <c r="EVN1" s="17"/>
      <c r="EVO1" s="17"/>
      <c r="EVP1" s="17"/>
      <c r="EVQ1" s="17"/>
      <c r="EVR1" s="17"/>
      <c r="EVS1" s="17"/>
      <c r="EVT1" s="17"/>
      <c r="EVU1" s="17"/>
      <c r="EVV1" s="17"/>
      <c r="EVW1" s="17"/>
      <c r="EVX1" s="17"/>
      <c r="EVY1" s="17"/>
      <c r="EVZ1" s="17"/>
      <c r="EWA1" s="17"/>
      <c r="EWB1" s="17"/>
      <c r="EWC1" s="17"/>
      <c r="EWD1" s="17"/>
      <c r="EWE1" s="17"/>
      <c r="EWF1" s="17"/>
      <c r="EWG1" s="17"/>
      <c r="EWH1" s="17"/>
      <c r="EWI1" s="17"/>
      <c r="EWJ1" s="17"/>
      <c r="EWK1" s="17"/>
      <c r="EWL1" s="17"/>
      <c r="EWM1" s="17"/>
      <c r="EWN1" s="17"/>
      <c r="EWO1" s="17"/>
      <c r="EWP1" s="17"/>
      <c r="EWQ1" s="17"/>
      <c r="EWR1" s="17"/>
      <c r="EWS1" s="17"/>
      <c r="EWT1" s="17"/>
      <c r="EWU1" s="17"/>
      <c r="EWV1" s="17"/>
      <c r="EWW1" s="17"/>
      <c r="EWX1" s="17"/>
      <c r="EWY1" s="17"/>
      <c r="EWZ1" s="17"/>
      <c r="EXA1" s="17"/>
      <c r="EXB1" s="17"/>
      <c r="EXC1" s="17"/>
      <c r="EXD1" s="17"/>
      <c r="EXE1" s="17"/>
      <c r="EXF1" s="17"/>
      <c r="EXG1" s="17"/>
      <c r="EXH1" s="17"/>
      <c r="EXI1" s="17"/>
      <c r="EXJ1" s="17"/>
      <c r="EXK1" s="17"/>
      <c r="EXL1" s="17"/>
      <c r="EXM1" s="17"/>
      <c r="EXN1" s="17"/>
      <c r="EXO1" s="17"/>
      <c r="EXP1" s="17"/>
      <c r="EXQ1" s="17"/>
      <c r="EXR1" s="17"/>
      <c r="EXS1" s="17"/>
      <c r="EXT1" s="17"/>
      <c r="EXU1" s="17"/>
      <c r="EXV1" s="17"/>
      <c r="EXW1" s="17"/>
      <c r="EXX1" s="17"/>
      <c r="EXY1" s="17"/>
      <c r="EXZ1" s="17"/>
      <c r="EYA1" s="17"/>
      <c r="EYB1" s="17"/>
      <c r="EYC1" s="17"/>
      <c r="EYD1" s="17"/>
      <c r="EYE1" s="17"/>
      <c r="EYF1" s="17"/>
      <c r="EYG1" s="17"/>
      <c r="EYH1" s="17"/>
      <c r="EYI1" s="17"/>
      <c r="EYJ1" s="17"/>
      <c r="EYK1" s="17"/>
      <c r="EYL1" s="17"/>
      <c r="EYM1" s="17"/>
      <c r="EYN1" s="17"/>
      <c r="EYO1" s="17"/>
      <c r="EYP1" s="17"/>
      <c r="EYQ1" s="17"/>
      <c r="EYR1" s="17"/>
      <c r="EYS1" s="17"/>
      <c r="EYT1" s="17"/>
      <c r="EYU1" s="17"/>
      <c r="EYV1" s="17"/>
      <c r="EYW1" s="17"/>
      <c r="EYX1" s="17"/>
      <c r="EYY1" s="17"/>
      <c r="EYZ1" s="17"/>
      <c r="EZA1" s="17"/>
      <c r="EZB1" s="17"/>
      <c r="EZC1" s="17"/>
      <c r="EZD1" s="17"/>
      <c r="EZE1" s="17"/>
      <c r="EZF1" s="17"/>
      <c r="EZG1" s="17"/>
      <c r="EZH1" s="17"/>
      <c r="EZI1" s="17"/>
      <c r="EZJ1" s="17"/>
      <c r="EZK1" s="17"/>
      <c r="EZL1" s="17"/>
      <c r="EZM1" s="17"/>
      <c r="EZN1" s="17"/>
      <c r="EZO1" s="17"/>
      <c r="EZP1" s="17"/>
      <c r="EZQ1" s="17"/>
      <c r="EZR1" s="17"/>
      <c r="EZS1" s="17"/>
      <c r="EZT1" s="17"/>
      <c r="EZU1" s="17"/>
      <c r="EZV1" s="17"/>
      <c r="EZW1" s="17"/>
      <c r="EZX1" s="17"/>
      <c r="EZY1" s="17"/>
      <c r="EZZ1" s="17"/>
      <c r="FAA1" s="17"/>
      <c r="FAB1" s="17"/>
      <c r="FAC1" s="17"/>
      <c r="FAD1" s="17"/>
      <c r="FAE1" s="17"/>
      <c r="FAF1" s="17"/>
      <c r="FAG1" s="17"/>
      <c r="FAH1" s="17"/>
      <c r="FAI1" s="17"/>
      <c r="FAJ1" s="17"/>
      <c r="FAK1" s="17"/>
      <c r="FAL1" s="17"/>
      <c r="FAM1" s="17"/>
      <c r="FAN1" s="17"/>
      <c r="FAO1" s="17"/>
      <c r="FAP1" s="17"/>
      <c r="FAQ1" s="17"/>
      <c r="FAR1" s="17"/>
      <c r="FAS1" s="17"/>
      <c r="FAT1" s="17"/>
      <c r="FAU1" s="17"/>
      <c r="FAV1" s="17"/>
      <c r="FAW1" s="17"/>
      <c r="FAX1" s="17"/>
      <c r="FAY1" s="17"/>
      <c r="FAZ1" s="17"/>
      <c r="FBA1" s="17"/>
      <c r="FBB1" s="17"/>
      <c r="FBC1" s="17"/>
      <c r="FBD1" s="17"/>
      <c r="FBE1" s="17"/>
      <c r="FBF1" s="17"/>
      <c r="FBG1" s="17"/>
      <c r="FBH1" s="17"/>
      <c r="FBI1" s="17"/>
      <c r="FBJ1" s="17"/>
      <c r="FBK1" s="17"/>
      <c r="FBL1" s="17"/>
      <c r="FBM1" s="17"/>
      <c r="FBN1" s="17"/>
      <c r="FBO1" s="17"/>
      <c r="FBP1" s="17"/>
      <c r="FBQ1" s="17"/>
      <c r="FBR1" s="17"/>
      <c r="FBS1" s="17"/>
      <c r="FBT1" s="17"/>
      <c r="FBU1" s="17"/>
      <c r="FBV1" s="17"/>
      <c r="FBW1" s="17"/>
      <c r="FBX1" s="17"/>
      <c r="FBY1" s="17"/>
      <c r="FBZ1" s="17"/>
      <c r="FCA1" s="17"/>
      <c r="FCB1" s="17"/>
      <c r="FCC1" s="17"/>
      <c r="FCD1" s="17"/>
      <c r="FCE1" s="17"/>
      <c r="FCF1" s="17"/>
      <c r="FCG1" s="17"/>
      <c r="FCH1" s="17"/>
      <c r="FCI1" s="17"/>
      <c r="FCJ1" s="17"/>
      <c r="FCK1" s="17"/>
      <c r="FCL1" s="17"/>
      <c r="FCM1" s="17"/>
      <c r="FCN1" s="17"/>
      <c r="FCO1" s="17"/>
      <c r="FCP1" s="17"/>
      <c r="FCQ1" s="17"/>
      <c r="FCR1" s="17"/>
      <c r="FCS1" s="17"/>
      <c r="FCT1" s="17"/>
      <c r="FCU1" s="17"/>
      <c r="FCV1" s="17"/>
      <c r="FCW1" s="17"/>
      <c r="FCX1" s="17"/>
      <c r="FCY1" s="17"/>
      <c r="FCZ1" s="17"/>
      <c r="FDA1" s="17"/>
      <c r="FDB1" s="17"/>
      <c r="FDC1" s="17"/>
      <c r="FDD1" s="17"/>
      <c r="FDE1" s="17"/>
      <c r="FDF1" s="17"/>
      <c r="FDG1" s="17"/>
      <c r="FDH1" s="17"/>
      <c r="FDI1" s="17"/>
      <c r="FDJ1" s="17"/>
      <c r="FDK1" s="17"/>
      <c r="FDL1" s="17"/>
      <c r="FDM1" s="17"/>
      <c r="FDN1" s="17"/>
      <c r="FDO1" s="17"/>
      <c r="FDP1" s="17"/>
      <c r="FDQ1" s="17"/>
      <c r="FDR1" s="17"/>
      <c r="FDS1" s="17"/>
      <c r="FDT1" s="17"/>
      <c r="FDU1" s="17"/>
      <c r="FDV1" s="17"/>
      <c r="FDW1" s="17"/>
      <c r="FDX1" s="17"/>
      <c r="FDY1" s="17"/>
      <c r="FDZ1" s="17"/>
      <c r="FEA1" s="17"/>
      <c r="FEB1" s="17"/>
      <c r="FEC1" s="17"/>
      <c r="FED1" s="17"/>
      <c r="FEE1" s="17"/>
      <c r="FEF1" s="17"/>
      <c r="FEG1" s="17"/>
      <c r="FEH1" s="17"/>
      <c r="FEI1" s="17"/>
      <c r="FEJ1" s="17"/>
      <c r="FEK1" s="17"/>
      <c r="FEL1" s="17"/>
      <c r="FEM1" s="17"/>
      <c r="FEN1" s="17"/>
      <c r="FEO1" s="17"/>
      <c r="FEP1" s="17"/>
      <c r="FEQ1" s="17"/>
      <c r="FER1" s="17"/>
      <c r="FES1" s="17"/>
      <c r="FET1" s="17"/>
      <c r="FEU1" s="17"/>
      <c r="FEV1" s="17"/>
      <c r="FEW1" s="17"/>
      <c r="FEX1" s="17"/>
      <c r="FEY1" s="17"/>
      <c r="FEZ1" s="17"/>
      <c r="FFA1" s="17"/>
      <c r="FFB1" s="17"/>
      <c r="FFC1" s="17"/>
      <c r="FFD1" s="17"/>
      <c r="FFE1" s="17"/>
      <c r="FFF1" s="17"/>
      <c r="FFG1" s="17"/>
      <c r="FFH1" s="17"/>
      <c r="FFI1" s="17"/>
      <c r="FFJ1" s="17"/>
      <c r="FFK1" s="17"/>
      <c r="FFL1" s="17"/>
      <c r="FFM1" s="17"/>
      <c r="FFN1" s="17"/>
      <c r="FFO1" s="17"/>
      <c r="FFP1" s="17"/>
      <c r="FFQ1" s="17"/>
      <c r="FFR1" s="17"/>
      <c r="FFS1" s="17"/>
      <c r="FFT1" s="17"/>
      <c r="FFU1" s="17"/>
      <c r="FFV1" s="17"/>
      <c r="FFW1" s="17"/>
      <c r="FFX1" s="17"/>
      <c r="FFY1" s="17"/>
      <c r="FFZ1" s="17"/>
      <c r="FGA1" s="17"/>
      <c r="FGB1" s="17"/>
      <c r="FGC1" s="17"/>
      <c r="FGD1" s="17"/>
      <c r="FGE1" s="17"/>
      <c r="FGF1" s="17"/>
      <c r="FGG1" s="17"/>
      <c r="FGH1" s="17"/>
      <c r="FGI1" s="17"/>
      <c r="FGJ1" s="17"/>
      <c r="FGK1" s="17"/>
      <c r="FGL1" s="17"/>
      <c r="FGM1" s="17"/>
      <c r="FGN1" s="17"/>
      <c r="FGO1" s="17"/>
      <c r="FGP1" s="17"/>
      <c r="FGQ1" s="17"/>
      <c r="FGR1" s="17"/>
      <c r="FGS1" s="17"/>
      <c r="FGT1" s="17"/>
      <c r="FGU1" s="17"/>
      <c r="FGV1" s="17"/>
      <c r="FGW1" s="17"/>
      <c r="FGX1" s="17"/>
      <c r="FGY1" s="17"/>
      <c r="FGZ1" s="17"/>
      <c r="FHA1" s="17"/>
      <c r="FHB1" s="17"/>
      <c r="FHC1" s="17"/>
      <c r="FHD1" s="17"/>
      <c r="FHE1" s="17"/>
      <c r="FHF1" s="17"/>
      <c r="FHG1" s="17"/>
      <c r="FHH1" s="17"/>
      <c r="FHI1" s="17"/>
      <c r="FHJ1" s="17"/>
      <c r="FHK1" s="17"/>
      <c r="FHL1" s="17"/>
      <c r="FHM1" s="17"/>
      <c r="FHN1" s="17"/>
      <c r="FHO1" s="17"/>
      <c r="FHP1" s="17"/>
      <c r="FHQ1" s="17"/>
      <c r="FHR1" s="17"/>
      <c r="FHS1" s="17"/>
      <c r="FHT1" s="17"/>
      <c r="FHU1" s="17"/>
      <c r="FHV1" s="17"/>
      <c r="FHW1" s="17"/>
      <c r="FHX1" s="17"/>
      <c r="FHY1" s="17"/>
      <c r="FHZ1" s="17"/>
      <c r="FIA1" s="17"/>
      <c r="FIB1" s="17"/>
      <c r="FIC1" s="17"/>
      <c r="FID1" s="17"/>
      <c r="FIE1" s="17"/>
      <c r="FIF1" s="17"/>
      <c r="FIG1" s="17"/>
      <c r="FIH1" s="17"/>
      <c r="FII1" s="17"/>
      <c r="FIJ1" s="17"/>
      <c r="FIK1" s="17"/>
      <c r="FIL1" s="17"/>
      <c r="FIM1" s="17"/>
      <c r="FIN1" s="17"/>
      <c r="FIO1" s="17"/>
      <c r="FIP1" s="17"/>
      <c r="FIQ1" s="17"/>
      <c r="FIR1" s="17"/>
      <c r="FIS1" s="17"/>
      <c r="FIT1" s="17"/>
      <c r="FIU1" s="17"/>
      <c r="FIV1" s="17"/>
      <c r="FIW1" s="17"/>
      <c r="FIX1" s="17"/>
      <c r="FIY1" s="17"/>
      <c r="FIZ1" s="17"/>
      <c r="FJA1" s="17"/>
      <c r="FJB1" s="17"/>
      <c r="FJC1" s="17"/>
      <c r="FJD1" s="17"/>
      <c r="FJE1" s="17"/>
      <c r="FJF1" s="17"/>
      <c r="FJG1" s="17"/>
      <c r="FJH1" s="17"/>
      <c r="FJI1" s="17"/>
      <c r="FJJ1" s="17"/>
      <c r="FJK1" s="17"/>
      <c r="FJL1" s="17"/>
      <c r="FJM1" s="17"/>
      <c r="FJN1" s="17"/>
      <c r="FJO1" s="17"/>
      <c r="FJP1" s="17"/>
      <c r="FJQ1" s="17"/>
      <c r="FJR1" s="17"/>
      <c r="FJS1" s="17"/>
      <c r="FJT1" s="17"/>
      <c r="FJU1" s="17"/>
      <c r="FJV1" s="17"/>
      <c r="FJW1" s="17"/>
      <c r="FJX1" s="17"/>
      <c r="FJY1" s="17"/>
      <c r="FJZ1" s="17"/>
      <c r="FKA1" s="17"/>
      <c r="FKB1" s="17"/>
      <c r="FKC1" s="17"/>
      <c r="FKD1" s="17"/>
      <c r="FKE1" s="17"/>
      <c r="FKF1" s="17"/>
      <c r="FKG1" s="17"/>
      <c r="FKH1" s="17"/>
      <c r="FKI1" s="17"/>
      <c r="FKJ1" s="17"/>
      <c r="FKK1" s="17"/>
      <c r="FKL1" s="17"/>
      <c r="FKM1" s="17"/>
      <c r="FKN1" s="17"/>
      <c r="FKO1" s="17"/>
      <c r="FKP1" s="17"/>
      <c r="FKQ1" s="17"/>
      <c r="FKR1" s="17"/>
      <c r="FKS1" s="17"/>
      <c r="FKT1" s="17"/>
      <c r="FKU1" s="17"/>
      <c r="FKV1" s="17"/>
      <c r="FKW1" s="17"/>
      <c r="FKX1" s="17"/>
      <c r="FKY1" s="17"/>
      <c r="FKZ1" s="17"/>
      <c r="FLA1" s="17"/>
      <c r="FLB1" s="17"/>
      <c r="FLC1" s="17"/>
      <c r="FLD1" s="17"/>
      <c r="FLE1" s="17"/>
      <c r="FLF1" s="17"/>
      <c r="FLG1" s="17"/>
      <c r="FLH1" s="17"/>
      <c r="FLI1" s="17"/>
      <c r="FLJ1" s="17"/>
      <c r="FLK1" s="17"/>
      <c r="FLL1" s="17"/>
      <c r="FLM1" s="17"/>
      <c r="FLN1" s="17"/>
      <c r="FLO1" s="17"/>
      <c r="FLP1" s="17"/>
      <c r="FLQ1" s="17"/>
      <c r="FLR1" s="17"/>
      <c r="FLS1" s="17"/>
      <c r="FLT1" s="17"/>
      <c r="FLU1" s="17"/>
      <c r="FLV1" s="17"/>
      <c r="FLW1" s="17"/>
      <c r="FLX1" s="17"/>
      <c r="FLY1" s="17"/>
      <c r="FLZ1" s="17"/>
      <c r="FMA1" s="17"/>
      <c r="FMB1" s="17"/>
      <c r="FMC1" s="17"/>
      <c r="FMD1" s="17"/>
      <c r="FME1" s="17"/>
      <c r="FMF1" s="17"/>
      <c r="FMG1" s="17"/>
      <c r="FMH1" s="17"/>
      <c r="FMI1" s="17"/>
      <c r="FMJ1" s="17"/>
      <c r="FMK1" s="17"/>
      <c r="FML1" s="17"/>
      <c r="FMM1" s="17"/>
      <c r="FMN1" s="17"/>
      <c r="FMO1" s="17"/>
      <c r="FMP1" s="17"/>
      <c r="FMQ1" s="17"/>
      <c r="FMR1" s="17"/>
      <c r="FMS1" s="17"/>
      <c r="FMT1" s="17"/>
      <c r="FMU1" s="17"/>
      <c r="FMV1" s="17"/>
      <c r="FMW1" s="17"/>
      <c r="FMX1" s="17"/>
      <c r="FMY1" s="17"/>
      <c r="FMZ1" s="17"/>
      <c r="FNA1" s="17"/>
      <c r="FNB1" s="17"/>
      <c r="FNC1" s="17"/>
      <c r="FND1" s="17"/>
      <c r="FNE1" s="17"/>
      <c r="FNF1" s="17"/>
      <c r="FNG1" s="17"/>
      <c r="FNH1" s="17"/>
      <c r="FNI1" s="17"/>
      <c r="FNJ1" s="17"/>
      <c r="FNK1" s="17"/>
      <c r="FNL1" s="17"/>
      <c r="FNM1" s="17"/>
      <c r="FNN1" s="17"/>
      <c r="FNO1" s="17"/>
      <c r="FNP1" s="17"/>
      <c r="FNQ1" s="17"/>
      <c r="FNR1" s="17"/>
      <c r="FNS1" s="17"/>
      <c r="FNT1" s="17"/>
      <c r="FNU1" s="17"/>
      <c r="FNV1" s="17"/>
      <c r="FNW1" s="17"/>
      <c r="FNX1" s="17"/>
      <c r="FNY1" s="17"/>
      <c r="FNZ1" s="17"/>
      <c r="FOA1" s="17"/>
      <c r="FOB1" s="17"/>
      <c r="FOC1" s="17"/>
      <c r="FOD1" s="17"/>
      <c r="FOE1" s="17"/>
      <c r="FOF1" s="17"/>
      <c r="FOG1" s="17"/>
      <c r="FOH1" s="17"/>
      <c r="FOI1" s="17"/>
      <c r="FOJ1" s="17"/>
      <c r="FOK1" s="17"/>
      <c r="FOL1" s="17"/>
      <c r="FOM1" s="17"/>
      <c r="FON1" s="17"/>
      <c r="FOO1" s="17"/>
      <c r="FOP1" s="17"/>
      <c r="FOQ1" s="17"/>
      <c r="FOR1" s="17"/>
      <c r="FOS1" s="17"/>
      <c r="FOT1" s="17"/>
      <c r="FOU1" s="17"/>
      <c r="FOV1" s="17"/>
      <c r="FOW1" s="17"/>
      <c r="FOX1" s="17"/>
      <c r="FOY1" s="17"/>
      <c r="FOZ1" s="17"/>
      <c r="FPA1" s="17"/>
      <c r="FPB1" s="17"/>
      <c r="FPC1" s="17"/>
      <c r="FPD1" s="17"/>
      <c r="FPE1" s="17"/>
      <c r="FPF1" s="17"/>
      <c r="FPG1" s="17"/>
      <c r="FPH1" s="17"/>
      <c r="FPI1" s="17"/>
      <c r="FPJ1" s="17"/>
      <c r="FPK1" s="17"/>
      <c r="FPL1" s="17"/>
      <c r="FPM1" s="17"/>
      <c r="FPN1" s="17"/>
      <c r="FPO1" s="17"/>
      <c r="FPP1" s="17"/>
      <c r="FPQ1" s="17"/>
      <c r="FPR1" s="17"/>
      <c r="FPS1" s="17"/>
      <c r="FPT1" s="17"/>
      <c r="FPU1" s="17"/>
      <c r="FPV1" s="17"/>
      <c r="FPW1" s="17"/>
      <c r="FPX1" s="17"/>
      <c r="FPY1" s="17"/>
      <c r="FPZ1" s="17"/>
      <c r="FQA1" s="17"/>
      <c r="FQB1" s="17"/>
      <c r="FQC1" s="17"/>
      <c r="FQD1" s="17"/>
      <c r="FQE1" s="17"/>
      <c r="FQF1" s="17"/>
      <c r="FQG1" s="17"/>
      <c r="FQH1" s="17"/>
      <c r="FQI1" s="17"/>
      <c r="FQJ1" s="17"/>
      <c r="FQK1" s="17"/>
      <c r="FQL1" s="17"/>
      <c r="FQM1" s="17"/>
      <c r="FQN1" s="17"/>
      <c r="FQO1" s="17"/>
      <c r="FQP1" s="17"/>
      <c r="FQQ1" s="17"/>
      <c r="FQR1" s="17"/>
      <c r="FQS1" s="17"/>
      <c r="FQT1" s="17"/>
      <c r="FQU1" s="17"/>
      <c r="FQV1" s="17"/>
      <c r="FQW1" s="17"/>
      <c r="FQX1" s="17"/>
      <c r="FQY1" s="17"/>
      <c r="FQZ1" s="17"/>
      <c r="FRA1" s="17"/>
      <c r="FRB1" s="17"/>
      <c r="FRC1" s="17"/>
      <c r="FRD1" s="17"/>
      <c r="FRE1" s="17"/>
      <c r="FRF1" s="17"/>
      <c r="FRG1" s="17"/>
      <c r="FRH1" s="17"/>
      <c r="FRI1" s="17"/>
      <c r="FRJ1" s="17"/>
      <c r="FRK1" s="17"/>
      <c r="FRL1" s="17"/>
      <c r="FRM1" s="17"/>
      <c r="FRN1" s="17"/>
      <c r="FRO1" s="17"/>
      <c r="FRP1" s="17"/>
      <c r="FRQ1" s="17"/>
      <c r="FRR1" s="17"/>
      <c r="FRS1" s="17"/>
      <c r="FRT1" s="17"/>
      <c r="FRU1" s="17"/>
      <c r="FRV1" s="17"/>
      <c r="FRW1" s="17"/>
      <c r="FRX1" s="17"/>
      <c r="FRY1" s="17"/>
      <c r="FRZ1" s="17"/>
      <c r="FSA1" s="17"/>
      <c r="FSB1" s="17"/>
      <c r="FSC1" s="17"/>
      <c r="FSD1" s="17"/>
      <c r="FSE1" s="17"/>
      <c r="FSF1" s="17"/>
      <c r="FSG1" s="17"/>
      <c r="FSH1" s="17"/>
      <c r="FSI1" s="17"/>
      <c r="FSJ1" s="17"/>
      <c r="FSK1" s="17"/>
      <c r="FSL1" s="17"/>
      <c r="FSM1" s="17"/>
      <c r="FSN1" s="17"/>
      <c r="FSO1" s="17"/>
      <c r="FSP1" s="17"/>
      <c r="FSQ1" s="17"/>
      <c r="FSR1" s="17"/>
      <c r="FSS1" s="17"/>
      <c r="FST1" s="17"/>
      <c r="FSU1" s="17"/>
      <c r="FSV1" s="17"/>
      <c r="FSW1" s="17"/>
      <c r="FSX1" s="17"/>
      <c r="FSY1" s="17"/>
      <c r="FSZ1" s="17"/>
      <c r="FTA1" s="17"/>
      <c r="FTB1" s="17"/>
      <c r="FTC1" s="17"/>
      <c r="FTD1" s="17"/>
      <c r="FTE1" s="17"/>
      <c r="FTF1" s="17"/>
      <c r="FTG1" s="17"/>
      <c r="FTH1" s="17"/>
      <c r="FTI1" s="17"/>
      <c r="FTJ1" s="17"/>
      <c r="FTK1" s="17"/>
      <c r="FTL1" s="17"/>
      <c r="FTM1" s="17"/>
      <c r="FTN1" s="17"/>
      <c r="FTO1" s="17"/>
      <c r="FTP1" s="17"/>
      <c r="FTQ1" s="17"/>
      <c r="FTR1" s="17"/>
      <c r="FTS1" s="17"/>
      <c r="FTT1" s="17"/>
      <c r="FTU1" s="17"/>
      <c r="FTV1" s="17"/>
      <c r="FTW1" s="17"/>
      <c r="FTX1" s="17"/>
      <c r="FTY1" s="17"/>
      <c r="FTZ1" s="17"/>
      <c r="FUA1" s="17"/>
      <c r="FUB1" s="17"/>
      <c r="FUC1" s="17"/>
      <c r="FUD1" s="17"/>
      <c r="FUE1" s="17"/>
      <c r="FUF1" s="17"/>
      <c r="FUG1" s="17"/>
      <c r="FUH1" s="17"/>
      <c r="FUI1" s="17"/>
      <c r="FUJ1" s="17"/>
      <c r="FUK1" s="17"/>
      <c r="FUL1" s="17"/>
      <c r="FUM1" s="17"/>
      <c r="FUN1" s="17"/>
      <c r="FUO1" s="17"/>
      <c r="FUP1" s="17"/>
      <c r="FUQ1" s="17"/>
      <c r="FUR1" s="17"/>
      <c r="FUS1" s="17"/>
      <c r="FUT1" s="17"/>
      <c r="FUU1" s="17"/>
      <c r="FUV1" s="17"/>
      <c r="FUW1" s="17"/>
      <c r="FUX1" s="17"/>
      <c r="FUY1" s="17"/>
      <c r="FUZ1" s="17"/>
      <c r="FVA1" s="17"/>
      <c r="FVB1" s="17"/>
      <c r="FVC1" s="17"/>
      <c r="FVD1" s="17"/>
      <c r="FVE1" s="17"/>
      <c r="FVF1" s="17"/>
      <c r="FVG1" s="17"/>
      <c r="FVH1" s="17"/>
      <c r="FVI1" s="17"/>
      <c r="FVJ1" s="17"/>
      <c r="FVK1" s="17"/>
      <c r="FVL1" s="17"/>
      <c r="FVM1" s="17"/>
      <c r="FVN1" s="17"/>
      <c r="FVO1" s="17"/>
      <c r="FVP1" s="17"/>
      <c r="FVQ1" s="17"/>
      <c r="FVR1" s="17"/>
      <c r="FVS1" s="17"/>
      <c r="FVT1" s="17"/>
      <c r="FVU1" s="17"/>
      <c r="FVV1" s="17"/>
      <c r="FVW1" s="17"/>
      <c r="FVX1" s="17"/>
      <c r="FVY1" s="17"/>
      <c r="FVZ1" s="17"/>
      <c r="FWA1" s="17"/>
      <c r="FWB1" s="17"/>
      <c r="FWC1" s="17"/>
      <c r="FWD1" s="17"/>
      <c r="FWE1" s="17"/>
      <c r="FWF1" s="17"/>
      <c r="FWG1" s="17"/>
      <c r="FWH1" s="17"/>
      <c r="FWI1" s="17"/>
      <c r="FWJ1" s="17"/>
      <c r="FWK1" s="17"/>
      <c r="FWL1" s="17"/>
      <c r="FWM1" s="17"/>
      <c r="FWN1" s="17"/>
      <c r="FWO1" s="17"/>
      <c r="FWP1" s="17"/>
      <c r="FWQ1" s="17"/>
      <c r="FWR1" s="17"/>
      <c r="FWS1" s="17"/>
      <c r="FWT1" s="17"/>
      <c r="FWU1" s="17"/>
      <c r="FWV1" s="17"/>
      <c r="FWW1" s="17"/>
      <c r="FWX1" s="17"/>
      <c r="FWY1" s="17"/>
      <c r="FWZ1" s="17"/>
      <c r="FXA1" s="17"/>
      <c r="FXB1" s="17"/>
      <c r="FXC1" s="17"/>
      <c r="FXD1" s="17"/>
      <c r="FXE1" s="17"/>
      <c r="FXF1" s="17"/>
      <c r="FXG1" s="17"/>
      <c r="FXH1" s="17"/>
      <c r="FXI1" s="17"/>
      <c r="FXJ1" s="17"/>
      <c r="FXK1" s="17"/>
      <c r="FXL1" s="17"/>
      <c r="FXM1" s="17"/>
      <c r="FXN1" s="17"/>
      <c r="FXO1" s="17"/>
      <c r="FXP1" s="17"/>
      <c r="FXQ1" s="17"/>
      <c r="FXR1" s="17"/>
      <c r="FXS1" s="17"/>
      <c r="FXT1" s="17"/>
      <c r="FXU1" s="17"/>
      <c r="FXV1" s="17"/>
      <c r="FXW1" s="17"/>
      <c r="FXX1" s="17"/>
      <c r="FXY1" s="17"/>
      <c r="FXZ1" s="17"/>
      <c r="FYA1" s="17"/>
      <c r="FYB1" s="17"/>
      <c r="FYC1" s="17"/>
      <c r="FYD1" s="17"/>
      <c r="FYE1" s="17"/>
      <c r="FYF1" s="17"/>
      <c r="FYG1" s="17"/>
      <c r="FYH1" s="17"/>
      <c r="FYI1" s="17"/>
      <c r="FYJ1" s="17"/>
      <c r="FYK1" s="17"/>
      <c r="FYL1" s="17"/>
      <c r="FYM1" s="17"/>
      <c r="FYN1" s="17"/>
      <c r="FYO1" s="17"/>
      <c r="FYP1" s="17"/>
      <c r="FYQ1" s="17"/>
      <c r="FYR1" s="17"/>
      <c r="FYS1" s="17"/>
      <c r="FYT1" s="17"/>
      <c r="FYU1" s="17"/>
      <c r="FYV1" s="17"/>
      <c r="FYW1" s="17"/>
      <c r="FYX1" s="17"/>
      <c r="FYY1" s="17"/>
      <c r="FYZ1" s="17"/>
      <c r="FZA1" s="17"/>
      <c r="FZB1" s="17"/>
      <c r="FZC1" s="17"/>
      <c r="FZD1" s="17"/>
      <c r="FZE1" s="17"/>
      <c r="FZF1" s="17"/>
      <c r="FZG1" s="17"/>
      <c r="FZH1" s="17"/>
      <c r="FZI1" s="17"/>
      <c r="FZJ1" s="17"/>
      <c r="FZK1" s="17"/>
      <c r="FZL1" s="17"/>
      <c r="FZM1" s="17"/>
      <c r="FZN1" s="17"/>
      <c r="FZO1" s="17"/>
      <c r="FZP1" s="17"/>
      <c r="FZQ1" s="17"/>
      <c r="FZR1" s="17"/>
      <c r="FZS1" s="17"/>
      <c r="FZT1" s="17"/>
      <c r="FZU1" s="17"/>
      <c r="FZV1" s="17"/>
      <c r="FZW1" s="17"/>
      <c r="FZX1" s="17"/>
      <c r="FZY1" s="17"/>
      <c r="FZZ1" s="17"/>
      <c r="GAA1" s="17"/>
      <c r="GAB1" s="17"/>
      <c r="GAC1" s="17"/>
      <c r="GAD1" s="17"/>
      <c r="GAE1" s="17"/>
      <c r="GAF1" s="17"/>
      <c r="GAG1" s="17"/>
      <c r="GAH1" s="17"/>
      <c r="GAI1" s="17"/>
      <c r="GAJ1" s="17"/>
      <c r="GAK1" s="17"/>
      <c r="GAL1" s="17"/>
      <c r="GAM1" s="17"/>
      <c r="GAN1" s="17"/>
      <c r="GAO1" s="17"/>
      <c r="GAP1" s="17"/>
      <c r="GAQ1" s="17"/>
      <c r="GAR1" s="17"/>
      <c r="GAS1" s="17"/>
      <c r="GAT1" s="17"/>
      <c r="GAU1" s="17"/>
      <c r="GAV1" s="17"/>
      <c r="GAW1" s="17"/>
      <c r="GAX1" s="17"/>
      <c r="GAY1" s="17"/>
      <c r="GAZ1" s="17"/>
      <c r="GBA1" s="17"/>
      <c r="GBB1" s="17"/>
      <c r="GBC1" s="17"/>
      <c r="GBD1" s="17"/>
      <c r="GBE1" s="17"/>
      <c r="GBF1" s="17"/>
      <c r="GBG1" s="17"/>
      <c r="GBH1" s="17"/>
      <c r="GBI1" s="17"/>
      <c r="GBJ1" s="17"/>
      <c r="GBK1" s="17"/>
      <c r="GBL1" s="17"/>
      <c r="GBM1" s="17"/>
      <c r="GBN1" s="17"/>
      <c r="GBO1" s="17"/>
      <c r="GBP1" s="17"/>
      <c r="GBQ1" s="17"/>
      <c r="GBR1" s="17"/>
      <c r="GBS1" s="17"/>
      <c r="GBT1" s="17"/>
      <c r="GBU1" s="17"/>
      <c r="GBV1" s="17"/>
      <c r="GBW1" s="17"/>
      <c r="GBX1" s="17"/>
      <c r="GBY1" s="17"/>
      <c r="GBZ1" s="17"/>
      <c r="GCA1" s="17"/>
      <c r="GCB1" s="17"/>
      <c r="GCC1" s="17"/>
      <c r="GCD1" s="17"/>
      <c r="GCE1" s="17"/>
      <c r="GCF1" s="17"/>
      <c r="GCG1" s="17"/>
      <c r="GCH1" s="17"/>
      <c r="GCI1" s="17"/>
      <c r="GCJ1" s="17"/>
      <c r="GCK1" s="17"/>
      <c r="GCL1" s="17"/>
      <c r="GCM1" s="17"/>
      <c r="GCN1" s="17"/>
      <c r="GCO1" s="17"/>
      <c r="GCP1" s="17"/>
      <c r="GCQ1" s="17"/>
      <c r="GCR1" s="17"/>
      <c r="GCS1" s="17"/>
      <c r="GCT1" s="17"/>
      <c r="GCU1" s="17"/>
      <c r="GCV1" s="17"/>
      <c r="GCW1" s="17"/>
      <c r="GCX1" s="17"/>
      <c r="GCY1" s="17"/>
      <c r="GCZ1" s="17"/>
      <c r="GDA1" s="17"/>
      <c r="GDB1" s="17"/>
      <c r="GDC1" s="17"/>
      <c r="GDD1" s="17"/>
      <c r="GDE1" s="17"/>
      <c r="GDF1" s="17"/>
      <c r="GDG1" s="17"/>
      <c r="GDH1" s="17"/>
      <c r="GDI1" s="17"/>
      <c r="GDJ1" s="17"/>
      <c r="GDK1" s="17"/>
      <c r="GDL1" s="17"/>
      <c r="GDM1" s="17"/>
      <c r="GDN1" s="17"/>
      <c r="GDO1" s="17"/>
      <c r="GDP1" s="17"/>
      <c r="GDQ1" s="17"/>
      <c r="GDR1" s="17"/>
      <c r="GDS1" s="17"/>
      <c r="GDT1" s="17"/>
      <c r="GDU1" s="17"/>
      <c r="GDV1" s="17"/>
      <c r="GDW1" s="17"/>
      <c r="GDX1" s="17"/>
      <c r="GDY1" s="17"/>
      <c r="GDZ1" s="17"/>
      <c r="GEA1" s="17"/>
      <c r="GEB1" s="17"/>
      <c r="GEC1" s="17"/>
      <c r="GED1" s="17"/>
      <c r="GEE1" s="17"/>
      <c r="GEF1" s="17"/>
      <c r="GEG1" s="17"/>
      <c r="GEH1" s="17"/>
      <c r="GEI1" s="17"/>
      <c r="GEJ1" s="17"/>
      <c r="GEK1" s="17"/>
      <c r="GEL1" s="17"/>
      <c r="GEM1" s="17"/>
      <c r="GEN1" s="17"/>
      <c r="GEO1" s="17"/>
      <c r="GEP1" s="17"/>
      <c r="GEQ1" s="17"/>
      <c r="GER1" s="17"/>
      <c r="GES1" s="17"/>
      <c r="GET1" s="17"/>
      <c r="GEU1" s="17"/>
      <c r="GEV1" s="17"/>
      <c r="GEW1" s="17"/>
      <c r="GEX1" s="17"/>
      <c r="GEY1" s="17"/>
      <c r="GEZ1" s="17"/>
      <c r="GFA1" s="17"/>
      <c r="GFB1" s="17"/>
      <c r="GFC1" s="17"/>
      <c r="GFD1" s="17"/>
      <c r="GFE1" s="17"/>
      <c r="GFF1" s="17"/>
      <c r="GFG1" s="17"/>
      <c r="GFH1" s="17"/>
      <c r="GFI1" s="17"/>
      <c r="GFJ1" s="17"/>
      <c r="GFK1" s="17"/>
      <c r="GFL1" s="17"/>
      <c r="GFM1" s="17"/>
      <c r="GFN1" s="17"/>
      <c r="GFO1" s="17"/>
      <c r="GFP1" s="17"/>
      <c r="GFQ1" s="17"/>
      <c r="GFR1" s="17"/>
      <c r="GFS1" s="17"/>
      <c r="GFT1" s="17"/>
      <c r="GFU1" s="17"/>
      <c r="GFV1" s="17"/>
      <c r="GFW1" s="17"/>
      <c r="GFX1" s="17"/>
      <c r="GFY1" s="17"/>
      <c r="GFZ1" s="17"/>
      <c r="GGA1" s="17"/>
      <c r="GGB1" s="17"/>
      <c r="GGC1" s="17"/>
      <c r="GGD1" s="17"/>
      <c r="GGE1" s="17"/>
      <c r="GGF1" s="17"/>
      <c r="GGG1" s="17"/>
      <c r="GGH1" s="17"/>
      <c r="GGI1" s="17"/>
      <c r="GGJ1" s="17"/>
      <c r="GGK1" s="17"/>
      <c r="GGL1" s="17"/>
      <c r="GGM1" s="17"/>
      <c r="GGN1" s="17"/>
      <c r="GGO1" s="17"/>
      <c r="GGP1" s="17"/>
      <c r="GGQ1" s="17"/>
      <c r="GGR1" s="17"/>
      <c r="GGS1" s="17"/>
      <c r="GGT1" s="17"/>
      <c r="GGU1" s="17"/>
      <c r="GGV1" s="17"/>
      <c r="GGW1" s="17"/>
      <c r="GGX1" s="17"/>
      <c r="GGY1" s="17"/>
      <c r="GGZ1" s="17"/>
      <c r="GHA1" s="17"/>
      <c r="GHB1" s="17"/>
      <c r="GHC1" s="17"/>
      <c r="GHD1" s="17"/>
      <c r="GHE1" s="17"/>
      <c r="GHF1" s="17"/>
      <c r="GHG1" s="17"/>
      <c r="GHH1" s="17"/>
      <c r="GHI1" s="17"/>
      <c r="GHJ1" s="17"/>
      <c r="GHK1" s="17"/>
      <c r="GHL1" s="17"/>
      <c r="GHM1" s="17"/>
      <c r="GHN1" s="17"/>
      <c r="GHO1" s="17"/>
      <c r="GHP1" s="17"/>
      <c r="GHQ1" s="17"/>
      <c r="GHR1" s="17"/>
      <c r="GHS1" s="17"/>
      <c r="GHT1" s="17"/>
      <c r="GHU1" s="17"/>
      <c r="GHV1" s="17"/>
      <c r="GHW1" s="17"/>
      <c r="GHX1" s="17"/>
      <c r="GHY1" s="17"/>
      <c r="GHZ1" s="17"/>
      <c r="GIA1" s="17"/>
      <c r="GIB1" s="17"/>
      <c r="GIC1" s="17"/>
      <c r="GID1" s="17"/>
      <c r="GIE1" s="17"/>
      <c r="GIF1" s="17"/>
      <c r="GIG1" s="17"/>
      <c r="GIH1" s="17"/>
      <c r="GII1" s="17"/>
      <c r="GIJ1" s="17"/>
      <c r="GIK1" s="17"/>
      <c r="GIL1" s="17"/>
      <c r="GIM1" s="17"/>
      <c r="GIN1" s="17"/>
      <c r="GIO1" s="17"/>
      <c r="GIP1" s="17"/>
      <c r="GIQ1" s="17"/>
      <c r="GIR1" s="17"/>
      <c r="GIS1" s="17"/>
      <c r="GIT1" s="17"/>
      <c r="GIU1" s="17"/>
      <c r="GIV1" s="17"/>
      <c r="GIW1" s="17"/>
      <c r="GIX1" s="17"/>
      <c r="GIY1" s="17"/>
      <c r="GIZ1" s="17"/>
      <c r="GJA1" s="17"/>
      <c r="GJB1" s="17"/>
      <c r="GJC1" s="17"/>
      <c r="GJD1" s="17"/>
      <c r="GJE1" s="17"/>
      <c r="GJF1" s="17"/>
      <c r="GJG1" s="17"/>
      <c r="GJH1" s="17"/>
      <c r="GJI1" s="17"/>
      <c r="GJJ1" s="17"/>
      <c r="GJK1" s="17"/>
      <c r="GJL1" s="17"/>
      <c r="GJM1" s="17"/>
      <c r="GJN1" s="17"/>
      <c r="GJO1" s="17"/>
      <c r="GJP1" s="17"/>
      <c r="GJQ1" s="17"/>
      <c r="GJR1" s="17"/>
      <c r="GJS1" s="17"/>
      <c r="GJT1" s="17"/>
      <c r="GJU1" s="17"/>
      <c r="GJV1" s="17"/>
      <c r="GJW1" s="17"/>
      <c r="GJX1" s="17"/>
      <c r="GJY1" s="17"/>
      <c r="GJZ1" s="17"/>
      <c r="GKA1" s="17"/>
      <c r="GKB1" s="17"/>
      <c r="GKC1" s="17"/>
      <c r="GKD1" s="17"/>
      <c r="GKE1" s="17"/>
      <c r="GKF1" s="17"/>
      <c r="GKG1" s="17"/>
      <c r="GKH1" s="17"/>
      <c r="GKI1" s="17"/>
      <c r="GKJ1" s="17"/>
      <c r="GKK1" s="17"/>
      <c r="GKL1" s="17"/>
      <c r="GKM1" s="17"/>
      <c r="GKN1" s="17"/>
      <c r="GKO1" s="17"/>
      <c r="GKP1" s="17"/>
      <c r="GKQ1" s="17"/>
      <c r="GKR1" s="17"/>
      <c r="GKS1" s="17"/>
      <c r="GKT1" s="17"/>
      <c r="GKU1" s="17"/>
      <c r="GKV1" s="17"/>
      <c r="GKW1" s="17"/>
      <c r="GKX1" s="17"/>
      <c r="GKY1" s="17"/>
      <c r="GKZ1" s="17"/>
      <c r="GLA1" s="17"/>
      <c r="GLB1" s="17"/>
      <c r="GLC1" s="17"/>
      <c r="GLD1" s="17"/>
      <c r="GLE1" s="17"/>
      <c r="GLF1" s="17"/>
      <c r="GLG1" s="17"/>
      <c r="GLH1" s="17"/>
      <c r="GLI1" s="17"/>
      <c r="GLJ1" s="17"/>
      <c r="GLK1" s="17"/>
      <c r="GLL1" s="17"/>
      <c r="GLM1" s="17"/>
      <c r="GLN1" s="17"/>
      <c r="GLO1" s="17"/>
      <c r="GLP1" s="17"/>
      <c r="GLQ1" s="17"/>
      <c r="GLR1" s="17"/>
      <c r="GLS1" s="17"/>
      <c r="GLT1" s="17"/>
      <c r="GLU1" s="17"/>
      <c r="GLV1" s="17"/>
      <c r="GLW1" s="17"/>
      <c r="GLX1" s="17"/>
      <c r="GLY1" s="17"/>
      <c r="GLZ1" s="17"/>
      <c r="GMA1" s="17"/>
      <c r="GMB1" s="17"/>
      <c r="GMC1" s="17"/>
      <c r="GMD1" s="17"/>
      <c r="GME1" s="17"/>
      <c r="GMF1" s="17"/>
      <c r="GMG1" s="17"/>
      <c r="GMH1" s="17"/>
      <c r="GMI1" s="17"/>
      <c r="GMJ1" s="17"/>
      <c r="GMK1" s="17"/>
      <c r="GML1" s="17"/>
      <c r="GMM1" s="17"/>
      <c r="GMN1" s="17"/>
      <c r="GMO1" s="17"/>
      <c r="GMP1" s="17"/>
      <c r="GMQ1" s="17"/>
      <c r="GMR1" s="17"/>
      <c r="GMS1" s="17"/>
      <c r="GMT1" s="17"/>
      <c r="GMU1" s="17"/>
      <c r="GMV1" s="17"/>
      <c r="GMW1" s="17"/>
      <c r="GMX1" s="17"/>
      <c r="GMY1" s="17"/>
      <c r="GMZ1" s="17"/>
      <c r="GNA1" s="17"/>
      <c r="GNB1" s="17"/>
      <c r="GNC1" s="17"/>
      <c r="GND1" s="17"/>
      <c r="GNE1" s="17"/>
      <c r="GNF1" s="17"/>
      <c r="GNG1" s="17"/>
      <c r="GNH1" s="17"/>
      <c r="GNI1" s="17"/>
      <c r="GNJ1" s="17"/>
      <c r="GNK1" s="17"/>
      <c r="GNL1" s="17"/>
      <c r="GNM1" s="17"/>
      <c r="GNN1" s="17"/>
      <c r="GNO1" s="17"/>
      <c r="GNP1" s="17"/>
      <c r="GNQ1" s="17"/>
      <c r="GNR1" s="17"/>
      <c r="GNS1" s="17"/>
      <c r="GNT1" s="17"/>
      <c r="GNU1" s="17"/>
      <c r="GNV1" s="17"/>
      <c r="GNW1" s="17"/>
      <c r="GNX1" s="17"/>
      <c r="GNY1" s="17"/>
      <c r="GNZ1" s="17"/>
      <c r="GOA1" s="17"/>
      <c r="GOB1" s="17"/>
      <c r="GOC1" s="17"/>
      <c r="GOD1" s="17"/>
      <c r="GOE1" s="17"/>
      <c r="GOF1" s="17"/>
      <c r="GOG1" s="17"/>
      <c r="GOH1" s="17"/>
      <c r="GOI1" s="17"/>
      <c r="GOJ1" s="17"/>
      <c r="GOK1" s="17"/>
      <c r="GOL1" s="17"/>
      <c r="GOM1" s="17"/>
      <c r="GON1" s="17"/>
      <c r="GOO1" s="17"/>
      <c r="GOP1" s="17"/>
      <c r="GOQ1" s="17"/>
      <c r="GOR1" s="17"/>
      <c r="GOS1" s="17"/>
      <c r="GOT1" s="17"/>
      <c r="GOU1" s="17"/>
      <c r="GOV1" s="17"/>
      <c r="GOW1" s="17"/>
      <c r="GOX1" s="17"/>
      <c r="GOY1" s="17"/>
      <c r="GOZ1" s="17"/>
      <c r="GPA1" s="17"/>
      <c r="GPB1" s="17"/>
      <c r="GPC1" s="17"/>
      <c r="GPD1" s="17"/>
      <c r="GPE1" s="17"/>
      <c r="GPF1" s="17"/>
      <c r="GPG1" s="17"/>
      <c r="GPH1" s="17"/>
      <c r="GPI1" s="17"/>
      <c r="GPJ1" s="17"/>
      <c r="GPK1" s="17"/>
      <c r="GPL1" s="17"/>
      <c r="GPM1" s="17"/>
      <c r="GPN1" s="17"/>
      <c r="GPO1" s="17"/>
      <c r="GPP1" s="17"/>
      <c r="GPQ1" s="17"/>
      <c r="GPR1" s="17"/>
      <c r="GPS1" s="17"/>
      <c r="GPT1" s="17"/>
      <c r="GPU1" s="17"/>
      <c r="GPV1" s="17"/>
      <c r="GPW1" s="17"/>
      <c r="GPX1" s="17"/>
      <c r="GPY1" s="17"/>
      <c r="GPZ1" s="17"/>
      <c r="GQA1" s="17"/>
      <c r="GQB1" s="17"/>
      <c r="GQC1" s="17"/>
      <c r="GQD1" s="17"/>
      <c r="GQE1" s="17"/>
      <c r="GQF1" s="17"/>
      <c r="GQG1" s="17"/>
      <c r="GQH1" s="17"/>
      <c r="GQI1" s="17"/>
      <c r="GQJ1" s="17"/>
      <c r="GQK1" s="17"/>
      <c r="GQL1" s="17"/>
      <c r="GQM1" s="17"/>
      <c r="GQN1" s="17"/>
      <c r="GQO1" s="17"/>
      <c r="GQP1" s="17"/>
      <c r="GQQ1" s="17"/>
      <c r="GQR1" s="17"/>
      <c r="GQS1" s="17"/>
      <c r="GQT1" s="17"/>
      <c r="GQU1" s="17"/>
      <c r="GQV1" s="17"/>
      <c r="GQW1" s="17"/>
      <c r="GQX1" s="17"/>
      <c r="GQY1" s="17"/>
      <c r="GQZ1" s="17"/>
      <c r="GRA1" s="17"/>
      <c r="GRB1" s="17"/>
      <c r="GRC1" s="17"/>
      <c r="GRD1" s="17"/>
      <c r="GRE1" s="17"/>
      <c r="GRF1" s="17"/>
      <c r="GRG1" s="17"/>
      <c r="GRH1" s="17"/>
      <c r="GRI1" s="17"/>
      <c r="GRJ1" s="17"/>
      <c r="GRK1" s="17"/>
      <c r="GRL1" s="17"/>
      <c r="GRM1" s="17"/>
      <c r="GRN1" s="17"/>
      <c r="GRO1" s="17"/>
      <c r="GRP1" s="17"/>
      <c r="GRQ1" s="17"/>
      <c r="GRR1" s="17"/>
      <c r="GRS1" s="17"/>
      <c r="GRT1" s="17"/>
      <c r="GRU1" s="17"/>
      <c r="GRV1" s="17"/>
      <c r="GRW1" s="17"/>
      <c r="GRX1" s="17"/>
      <c r="GRY1" s="17"/>
      <c r="GRZ1" s="17"/>
      <c r="GSA1" s="17"/>
      <c r="GSB1" s="17"/>
      <c r="GSC1" s="17"/>
      <c r="GSD1" s="17"/>
      <c r="GSE1" s="17"/>
      <c r="GSF1" s="17"/>
      <c r="GSG1" s="17"/>
      <c r="GSH1" s="17"/>
      <c r="GSI1" s="17"/>
      <c r="GSJ1" s="17"/>
      <c r="GSK1" s="17"/>
      <c r="GSL1" s="17"/>
      <c r="GSM1" s="17"/>
      <c r="GSN1" s="17"/>
      <c r="GSO1" s="17"/>
      <c r="GSP1" s="17"/>
      <c r="GSQ1" s="17"/>
      <c r="GSR1" s="17"/>
      <c r="GSS1" s="17"/>
      <c r="GST1" s="17"/>
      <c r="GSU1" s="17"/>
      <c r="GSV1" s="17"/>
      <c r="GSW1" s="17"/>
      <c r="GSX1" s="17"/>
      <c r="GSY1" s="17"/>
      <c r="GSZ1" s="17"/>
      <c r="GTA1" s="17"/>
      <c r="GTB1" s="17"/>
      <c r="GTC1" s="17"/>
      <c r="GTD1" s="17"/>
      <c r="GTE1" s="17"/>
      <c r="GTF1" s="17"/>
      <c r="GTG1" s="17"/>
      <c r="GTH1" s="17"/>
      <c r="GTI1" s="17"/>
      <c r="GTJ1" s="17"/>
      <c r="GTK1" s="17"/>
      <c r="GTL1" s="17"/>
      <c r="GTM1" s="17"/>
      <c r="GTN1" s="17"/>
      <c r="GTO1" s="17"/>
      <c r="GTP1" s="17"/>
      <c r="GTQ1" s="17"/>
      <c r="GTR1" s="17"/>
      <c r="GTS1" s="17"/>
      <c r="GTT1" s="17"/>
      <c r="GTU1" s="17"/>
      <c r="GTV1" s="17"/>
      <c r="GTW1" s="17"/>
      <c r="GTX1" s="17"/>
      <c r="GTY1" s="17"/>
      <c r="GTZ1" s="17"/>
      <c r="GUA1" s="17"/>
      <c r="GUB1" s="17"/>
      <c r="GUC1" s="17"/>
      <c r="GUD1" s="17"/>
      <c r="GUE1" s="17"/>
      <c r="GUF1" s="17"/>
      <c r="GUG1" s="17"/>
      <c r="GUH1" s="17"/>
      <c r="GUI1" s="17"/>
      <c r="GUJ1" s="17"/>
      <c r="GUK1" s="17"/>
      <c r="GUL1" s="17"/>
      <c r="GUM1" s="17"/>
      <c r="GUN1" s="17"/>
      <c r="GUO1" s="17"/>
      <c r="GUP1" s="17"/>
      <c r="GUQ1" s="17"/>
      <c r="GUR1" s="17"/>
      <c r="GUS1" s="17"/>
      <c r="GUT1" s="17"/>
      <c r="GUU1" s="17"/>
      <c r="GUV1" s="17"/>
      <c r="GUW1" s="17"/>
      <c r="GUX1" s="17"/>
      <c r="GUY1" s="17"/>
      <c r="GUZ1" s="17"/>
      <c r="GVA1" s="17"/>
      <c r="GVB1" s="17"/>
      <c r="GVC1" s="17"/>
      <c r="GVD1" s="17"/>
      <c r="GVE1" s="17"/>
      <c r="GVF1" s="17"/>
      <c r="GVG1" s="17"/>
      <c r="GVH1" s="17"/>
      <c r="GVI1" s="17"/>
      <c r="GVJ1" s="17"/>
      <c r="GVK1" s="17"/>
      <c r="GVL1" s="17"/>
      <c r="GVM1" s="17"/>
      <c r="GVN1" s="17"/>
      <c r="GVO1" s="17"/>
      <c r="GVP1" s="17"/>
      <c r="GVQ1" s="17"/>
      <c r="GVR1" s="17"/>
      <c r="GVS1" s="17"/>
      <c r="GVT1" s="17"/>
      <c r="GVU1" s="17"/>
      <c r="GVV1" s="17"/>
      <c r="GVW1" s="17"/>
      <c r="GVX1" s="17"/>
      <c r="GVY1" s="17"/>
      <c r="GVZ1" s="17"/>
      <c r="GWA1" s="17"/>
      <c r="GWB1" s="17"/>
      <c r="GWC1" s="17"/>
      <c r="GWD1" s="17"/>
      <c r="GWE1" s="17"/>
      <c r="GWF1" s="17"/>
      <c r="GWG1" s="17"/>
      <c r="GWH1" s="17"/>
      <c r="GWI1" s="17"/>
      <c r="GWJ1" s="17"/>
      <c r="GWK1" s="17"/>
      <c r="GWL1" s="17"/>
      <c r="GWM1" s="17"/>
      <c r="GWN1" s="17"/>
      <c r="GWO1" s="17"/>
      <c r="GWP1" s="17"/>
      <c r="GWQ1" s="17"/>
      <c r="GWR1" s="17"/>
      <c r="GWS1" s="17"/>
      <c r="GWT1" s="17"/>
      <c r="GWU1" s="17"/>
      <c r="GWV1" s="17"/>
      <c r="GWW1" s="17"/>
      <c r="GWX1" s="17"/>
      <c r="GWY1" s="17"/>
      <c r="GWZ1" s="17"/>
      <c r="GXA1" s="17"/>
      <c r="GXB1" s="17"/>
      <c r="GXC1" s="17"/>
      <c r="GXD1" s="17"/>
      <c r="GXE1" s="17"/>
      <c r="GXF1" s="17"/>
      <c r="GXG1" s="17"/>
      <c r="GXH1" s="17"/>
      <c r="GXI1" s="17"/>
      <c r="GXJ1" s="17"/>
      <c r="GXK1" s="17"/>
      <c r="GXL1" s="17"/>
      <c r="GXM1" s="17"/>
      <c r="GXN1" s="17"/>
      <c r="GXO1" s="17"/>
      <c r="GXP1" s="17"/>
      <c r="GXQ1" s="17"/>
      <c r="GXR1" s="17"/>
      <c r="GXS1" s="17"/>
      <c r="GXT1" s="17"/>
      <c r="GXU1" s="17"/>
      <c r="GXV1" s="17"/>
      <c r="GXW1" s="17"/>
      <c r="GXX1" s="17"/>
      <c r="GXY1" s="17"/>
      <c r="GXZ1" s="17"/>
      <c r="GYA1" s="17"/>
      <c r="GYB1" s="17"/>
      <c r="GYC1" s="17"/>
      <c r="GYD1" s="17"/>
      <c r="GYE1" s="17"/>
      <c r="GYF1" s="17"/>
      <c r="GYG1" s="17"/>
      <c r="GYH1" s="17"/>
      <c r="GYI1" s="17"/>
      <c r="GYJ1" s="17"/>
      <c r="GYK1" s="17"/>
      <c r="GYL1" s="17"/>
      <c r="GYM1" s="17"/>
      <c r="GYN1" s="17"/>
      <c r="GYO1" s="17"/>
      <c r="GYP1" s="17"/>
      <c r="GYQ1" s="17"/>
      <c r="GYR1" s="17"/>
      <c r="GYS1" s="17"/>
      <c r="GYT1" s="17"/>
      <c r="GYU1" s="17"/>
      <c r="GYV1" s="17"/>
      <c r="GYW1" s="17"/>
      <c r="GYX1" s="17"/>
      <c r="GYY1" s="17"/>
      <c r="GYZ1" s="17"/>
      <c r="GZA1" s="17"/>
      <c r="GZB1" s="17"/>
      <c r="GZC1" s="17"/>
      <c r="GZD1" s="17"/>
      <c r="GZE1" s="17"/>
      <c r="GZF1" s="17"/>
      <c r="GZG1" s="17"/>
      <c r="GZH1" s="17"/>
      <c r="GZI1" s="17"/>
      <c r="GZJ1" s="17"/>
      <c r="GZK1" s="17"/>
      <c r="GZL1" s="17"/>
      <c r="GZM1" s="17"/>
      <c r="GZN1" s="17"/>
      <c r="GZO1" s="17"/>
      <c r="GZP1" s="17"/>
      <c r="GZQ1" s="17"/>
      <c r="GZR1" s="17"/>
      <c r="GZS1" s="17"/>
      <c r="GZT1" s="17"/>
      <c r="GZU1" s="17"/>
      <c r="GZV1" s="17"/>
      <c r="GZW1" s="17"/>
      <c r="GZX1" s="17"/>
      <c r="GZY1" s="17"/>
      <c r="GZZ1" s="17"/>
      <c r="HAA1" s="17"/>
      <c r="HAB1" s="17"/>
      <c r="HAC1" s="17"/>
      <c r="HAD1" s="17"/>
      <c r="HAE1" s="17"/>
      <c r="HAF1" s="17"/>
      <c r="HAG1" s="17"/>
      <c r="HAH1" s="17"/>
      <c r="HAI1" s="17"/>
      <c r="HAJ1" s="17"/>
      <c r="HAK1" s="17"/>
      <c r="HAL1" s="17"/>
      <c r="HAM1" s="17"/>
      <c r="HAN1" s="17"/>
      <c r="HAO1" s="17"/>
      <c r="HAP1" s="17"/>
      <c r="HAQ1" s="17"/>
      <c r="HAR1" s="17"/>
      <c r="HAS1" s="17"/>
      <c r="HAT1" s="17"/>
      <c r="HAU1" s="17"/>
      <c r="HAV1" s="17"/>
      <c r="HAW1" s="17"/>
      <c r="HAX1" s="17"/>
      <c r="HAY1" s="17"/>
      <c r="HAZ1" s="17"/>
      <c r="HBA1" s="17"/>
      <c r="HBB1" s="17"/>
      <c r="HBC1" s="17"/>
      <c r="HBD1" s="17"/>
      <c r="HBE1" s="17"/>
      <c r="HBF1" s="17"/>
      <c r="HBG1" s="17"/>
      <c r="HBH1" s="17"/>
      <c r="HBI1" s="17"/>
      <c r="HBJ1" s="17"/>
      <c r="HBK1" s="17"/>
      <c r="HBL1" s="17"/>
      <c r="HBM1" s="17"/>
      <c r="HBN1" s="17"/>
      <c r="HBO1" s="17"/>
      <c r="HBP1" s="17"/>
      <c r="HBQ1" s="17"/>
      <c r="HBR1" s="17"/>
      <c r="HBS1" s="17"/>
      <c r="HBT1" s="17"/>
      <c r="HBU1" s="17"/>
      <c r="HBV1" s="17"/>
      <c r="HBW1" s="17"/>
      <c r="HBX1" s="17"/>
      <c r="HBY1" s="17"/>
      <c r="HBZ1" s="17"/>
      <c r="HCA1" s="17"/>
      <c r="HCB1" s="17"/>
      <c r="HCC1" s="17"/>
      <c r="HCD1" s="17"/>
      <c r="HCE1" s="17"/>
      <c r="HCF1" s="17"/>
      <c r="HCG1" s="17"/>
      <c r="HCH1" s="17"/>
      <c r="HCI1" s="17"/>
      <c r="HCJ1" s="17"/>
      <c r="HCK1" s="17"/>
      <c r="HCL1" s="17"/>
      <c r="HCM1" s="17"/>
      <c r="HCN1" s="17"/>
      <c r="HCO1" s="17"/>
      <c r="HCP1" s="17"/>
      <c r="HCQ1" s="17"/>
      <c r="HCR1" s="17"/>
      <c r="HCS1" s="17"/>
      <c r="HCT1" s="17"/>
      <c r="HCU1" s="17"/>
      <c r="HCV1" s="17"/>
      <c r="HCW1" s="17"/>
      <c r="HCX1" s="17"/>
      <c r="HCY1" s="17"/>
      <c r="HCZ1" s="17"/>
      <c r="HDA1" s="17"/>
      <c r="HDB1" s="17"/>
      <c r="HDC1" s="17"/>
      <c r="HDD1" s="17"/>
      <c r="HDE1" s="17"/>
      <c r="HDF1" s="17"/>
      <c r="HDG1" s="17"/>
      <c r="HDH1" s="17"/>
      <c r="HDI1" s="17"/>
      <c r="HDJ1" s="17"/>
      <c r="HDK1" s="17"/>
      <c r="HDL1" s="17"/>
      <c r="HDM1" s="17"/>
      <c r="HDN1" s="17"/>
      <c r="HDO1" s="17"/>
      <c r="HDP1" s="17"/>
      <c r="HDQ1" s="17"/>
      <c r="HDR1" s="17"/>
      <c r="HDS1" s="17"/>
      <c r="HDT1" s="17"/>
      <c r="HDU1" s="17"/>
      <c r="HDV1" s="17"/>
      <c r="HDW1" s="17"/>
      <c r="HDX1" s="17"/>
      <c r="HDY1" s="17"/>
      <c r="HDZ1" s="17"/>
      <c r="HEA1" s="17"/>
      <c r="HEB1" s="17"/>
      <c r="HEC1" s="17"/>
      <c r="HED1" s="17"/>
      <c r="HEE1" s="17"/>
      <c r="HEF1" s="17"/>
      <c r="HEG1" s="17"/>
      <c r="HEH1" s="17"/>
      <c r="HEI1" s="17"/>
      <c r="HEJ1" s="17"/>
      <c r="HEK1" s="17"/>
      <c r="HEL1" s="17"/>
      <c r="HEM1" s="17"/>
      <c r="HEN1" s="17"/>
      <c r="HEO1" s="17"/>
      <c r="HEP1" s="17"/>
      <c r="HEQ1" s="17"/>
      <c r="HER1" s="17"/>
      <c r="HES1" s="17"/>
      <c r="HET1" s="17"/>
      <c r="HEU1" s="17"/>
      <c r="HEV1" s="17"/>
      <c r="HEW1" s="17"/>
      <c r="HEX1" s="17"/>
      <c r="HEY1" s="17"/>
      <c r="HEZ1" s="17"/>
      <c r="HFA1" s="17"/>
      <c r="HFB1" s="17"/>
      <c r="HFC1" s="17"/>
      <c r="HFD1" s="17"/>
      <c r="HFE1" s="17"/>
      <c r="HFF1" s="17"/>
      <c r="HFG1" s="17"/>
      <c r="HFH1" s="17"/>
      <c r="HFI1" s="17"/>
      <c r="HFJ1" s="17"/>
      <c r="HFK1" s="17"/>
      <c r="HFL1" s="17"/>
      <c r="HFM1" s="17"/>
      <c r="HFN1" s="17"/>
      <c r="HFO1" s="17"/>
      <c r="HFP1" s="17"/>
      <c r="HFQ1" s="17"/>
      <c r="HFR1" s="17"/>
      <c r="HFS1" s="17"/>
      <c r="HFT1" s="17"/>
      <c r="HFU1" s="17"/>
      <c r="HFV1" s="17"/>
      <c r="HFW1" s="17"/>
      <c r="HFX1" s="17"/>
      <c r="HFY1" s="17"/>
      <c r="HFZ1" s="17"/>
      <c r="HGA1" s="17"/>
      <c r="HGB1" s="17"/>
      <c r="HGC1" s="17"/>
      <c r="HGD1" s="17"/>
      <c r="HGE1" s="17"/>
      <c r="HGF1" s="17"/>
      <c r="HGG1" s="17"/>
      <c r="HGH1" s="17"/>
      <c r="HGI1" s="17"/>
      <c r="HGJ1" s="17"/>
      <c r="HGK1" s="17"/>
      <c r="HGL1" s="17"/>
      <c r="HGM1" s="17"/>
      <c r="HGN1" s="17"/>
      <c r="HGO1" s="17"/>
      <c r="HGP1" s="17"/>
      <c r="HGQ1" s="17"/>
      <c r="HGR1" s="17"/>
      <c r="HGS1" s="17"/>
      <c r="HGT1" s="17"/>
      <c r="HGU1" s="17"/>
      <c r="HGV1" s="17"/>
      <c r="HGW1" s="17"/>
      <c r="HGX1" s="17"/>
      <c r="HGY1" s="17"/>
      <c r="HGZ1" s="17"/>
      <c r="HHA1" s="17"/>
      <c r="HHB1" s="17"/>
      <c r="HHC1" s="17"/>
      <c r="HHD1" s="17"/>
      <c r="HHE1" s="17"/>
      <c r="HHF1" s="17"/>
      <c r="HHG1" s="17"/>
      <c r="HHH1" s="17"/>
      <c r="HHI1" s="17"/>
      <c r="HHJ1" s="17"/>
      <c r="HHK1" s="17"/>
      <c r="HHL1" s="17"/>
      <c r="HHM1" s="17"/>
      <c r="HHN1" s="17"/>
      <c r="HHO1" s="17"/>
      <c r="HHP1" s="17"/>
      <c r="HHQ1" s="17"/>
      <c r="HHR1" s="17"/>
      <c r="HHS1" s="17"/>
      <c r="HHT1" s="17"/>
      <c r="HHU1" s="17"/>
      <c r="HHV1" s="17"/>
      <c r="HHW1" s="17"/>
      <c r="HHX1" s="17"/>
      <c r="HHY1" s="17"/>
      <c r="HHZ1" s="17"/>
      <c r="HIA1" s="17"/>
      <c r="HIB1" s="17"/>
      <c r="HIC1" s="17"/>
      <c r="HID1" s="17"/>
      <c r="HIE1" s="17"/>
      <c r="HIF1" s="17"/>
      <c r="HIG1" s="17"/>
      <c r="HIH1" s="17"/>
      <c r="HII1" s="17"/>
      <c r="HIJ1" s="17"/>
      <c r="HIK1" s="17"/>
      <c r="HIL1" s="17"/>
      <c r="HIM1" s="17"/>
      <c r="HIN1" s="17"/>
      <c r="HIO1" s="17"/>
      <c r="HIP1" s="17"/>
      <c r="HIQ1" s="17"/>
      <c r="HIR1" s="17"/>
      <c r="HIS1" s="17"/>
      <c r="HIT1" s="17"/>
      <c r="HIU1" s="17"/>
      <c r="HIV1" s="17"/>
      <c r="HIW1" s="17"/>
      <c r="HIX1" s="17"/>
      <c r="HIY1" s="17"/>
      <c r="HIZ1" s="17"/>
      <c r="HJA1" s="17"/>
      <c r="HJB1" s="17"/>
      <c r="HJC1" s="17"/>
      <c r="HJD1" s="17"/>
      <c r="HJE1" s="17"/>
      <c r="HJF1" s="17"/>
      <c r="HJG1" s="17"/>
      <c r="HJH1" s="17"/>
      <c r="HJI1" s="17"/>
      <c r="HJJ1" s="17"/>
      <c r="HJK1" s="17"/>
      <c r="HJL1" s="17"/>
      <c r="HJM1" s="17"/>
      <c r="HJN1" s="17"/>
      <c r="HJO1" s="17"/>
      <c r="HJP1" s="17"/>
      <c r="HJQ1" s="17"/>
      <c r="HJR1" s="17"/>
      <c r="HJS1" s="17"/>
      <c r="HJT1" s="17"/>
      <c r="HJU1" s="17"/>
      <c r="HJV1" s="17"/>
      <c r="HJW1" s="17"/>
      <c r="HJX1" s="17"/>
      <c r="HJY1" s="17"/>
      <c r="HJZ1" s="17"/>
      <c r="HKA1" s="17"/>
      <c r="HKB1" s="17"/>
      <c r="HKC1" s="17"/>
      <c r="HKD1" s="17"/>
      <c r="HKE1" s="17"/>
      <c r="HKF1" s="17"/>
      <c r="HKG1" s="17"/>
      <c r="HKH1" s="17"/>
      <c r="HKI1" s="17"/>
      <c r="HKJ1" s="17"/>
      <c r="HKK1" s="17"/>
      <c r="HKL1" s="17"/>
      <c r="HKM1" s="17"/>
      <c r="HKN1" s="17"/>
      <c r="HKO1" s="17"/>
      <c r="HKP1" s="17"/>
      <c r="HKQ1" s="17"/>
      <c r="HKR1" s="17"/>
      <c r="HKS1" s="17"/>
      <c r="HKT1" s="17"/>
      <c r="HKU1" s="17"/>
      <c r="HKV1" s="17"/>
      <c r="HKW1" s="17"/>
      <c r="HKX1" s="17"/>
      <c r="HKY1" s="17"/>
      <c r="HKZ1" s="17"/>
      <c r="HLA1" s="17"/>
      <c r="HLB1" s="17"/>
      <c r="HLC1" s="17"/>
      <c r="HLD1" s="17"/>
      <c r="HLE1" s="17"/>
      <c r="HLF1" s="17"/>
      <c r="HLG1" s="17"/>
      <c r="HLH1" s="17"/>
      <c r="HLI1" s="17"/>
      <c r="HLJ1" s="17"/>
      <c r="HLK1" s="17"/>
      <c r="HLL1" s="17"/>
      <c r="HLM1" s="17"/>
      <c r="HLN1" s="17"/>
      <c r="HLO1" s="17"/>
      <c r="HLP1" s="17"/>
      <c r="HLQ1" s="17"/>
      <c r="HLR1" s="17"/>
      <c r="HLS1" s="17"/>
      <c r="HLT1" s="17"/>
      <c r="HLU1" s="17"/>
      <c r="HLV1" s="17"/>
      <c r="HLW1" s="17"/>
      <c r="HLX1" s="17"/>
      <c r="HLY1" s="17"/>
      <c r="HLZ1" s="17"/>
      <c r="HMA1" s="17"/>
      <c r="HMB1" s="17"/>
      <c r="HMC1" s="17"/>
      <c r="HMD1" s="17"/>
      <c r="HME1" s="17"/>
      <c r="HMF1" s="17"/>
      <c r="HMG1" s="17"/>
      <c r="HMH1" s="17"/>
      <c r="HMI1" s="17"/>
      <c r="HMJ1" s="17"/>
      <c r="HMK1" s="17"/>
      <c r="HML1" s="17"/>
      <c r="HMM1" s="17"/>
      <c r="HMN1" s="17"/>
      <c r="HMO1" s="17"/>
      <c r="HMP1" s="17"/>
      <c r="HMQ1" s="17"/>
      <c r="HMR1" s="17"/>
      <c r="HMS1" s="17"/>
      <c r="HMT1" s="17"/>
      <c r="HMU1" s="17"/>
      <c r="HMV1" s="17"/>
      <c r="HMW1" s="17"/>
      <c r="HMX1" s="17"/>
      <c r="HMY1" s="17"/>
      <c r="HMZ1" s="17"/>
      <c r="HNA1" s="17"/>
      <c r="HNB1" s="17"/>
      <c r="HNC1" s="17"/>
      <c r="HND1" s="17"/>
      <c r="HNE1" s="17"/>
      <c r="HNF1" s="17"/>
      <c r="HNG1" s="17"/>
      <c r="HNH1" s="17"/>
      <c r="HNI1" s="17"/>
      <c r="HNJ1" s="17"/>
      <c r="HNK1" s="17"/>
      <c r="HNL1" s="17"/>
      <c r="HNM1" s="17"/>
      <c r="HNN1" s="17"/>
      <c r="HNO1" s="17"/>
      <c r="HNP1" s="17"/>
      <c r="HNQ1" s="17"/>
      <c r="HNR1" s="17"/>
      <c r="HNS1" s="17"/>
      <c r="HNT1" s="17"/>
      <c r="HNU1" s="17"/>
      <c r="HNV1" s="17"/>
      <c r="HNW1" s="17"/>
      <c r="HNX1" s="17"/>
      <c r="HNY1" s="17"/>
      <c r="HNZ1" s="17"/>
      <c r="HOA1" s="17"/>
      <c r="HOB1" s="17"/>
      <c r="HOC1" s="17"/>
      <c r="HOD1" s="17"/>
      <c r="HOE1" s="17"/>
      <c r="HOF1" s="17"/>
      <c r="HOG1" s="17"/>
      <c r="HOH1" s="17"/>
      <c r="HOI1" s="17"/>
      <c r="HOJ1" s="17"/>
      <c r="HOK1" s="17"/>
      <c r="HOL1" s="17"/>
      <c r="HOM1" s="17"/>
      <c r="HON1" s="17"/>
      <c r="HOO1" s="17"/>
      <c r="HOP1" s="17"/>
      <c r="HOQ1" s="17"/>
      <c r="HOR1" s="17"/>
      <c r="HOS1" s="17"/>
      <c r="HOT1" s="17"/>
      <c r="HOU1" s="17"/>
      <c r="HOV1" s="17"/>
      <c r="HOW1" s="17"/>
      <c r="HOX1" s="17"/>
      <c r="HOY1" s="17"/>
      <c r="HOZ1" s="17"/>
      <c r="HPA1" s="17"/>
      <c r="HPB1" s="17"/>
      <c r="HPC1" s="17"/>
      <c r="HPD1" s="17"/>
      <c r="HPE1" s="17"/>
      <c r="HPF1" s="17"/>
      <c r="HPG1" s="17"/>
      <c r="HPH1" s="17"/>
      <c r="HPI1" s="17"/>
      <c r="HPJ1" s="17"/>
      <c r="HPK1" s="17"/>
      <c r="HPL1" s="17"/>
      <c r="HPM1" s="17"/>
      <c r="HPN1" s="17"/>
      <c r="HPO1" s="17"/>
      <c r="HPP1" s="17"/>
      <c r="HPQ1" s="17"/>
      <c r="HPR1" s="17"/>
      <c r="HPS1" s="17"/>
      <c r="HPT1" s="17"/>
      <c r="HPU1" s="17"/>
      <c r="HPV1" s="17"/>
      <c r="HPW1" s="17"/>
      <c r="HPX1" s="17"/>
      <c r="HPY1" s="17"/>
      <c r="HPZ1" s="17"/>
      <c r="HQA1" s="17"/>
      <c r="HQB1" s="17"/>
      <c r="HQC1" s="17"/>
      <c r="HQD1" s="17"/>
      <c r="HQE1" s="17"/>
      <c r="HQF1" s="17"/>
      <c r="HQG1" s="17"/>
      <c r="HQH1" s="17"/>
      <c r="HQI1" s="17"/>
      <c r="HQJ1" s="17"/>
      <c r="HQK1" s="17"/>
      <c r="HQL1" s="17"/>
      <c r="HQM1" s="17"/>
      <c r="HQN1" s="17"/>
      <c r="HQO1" s="17"/>
      <c r="HQP1" s="17"/>
      <c r="HQQ1" s="17"/>
      <c r="HQR1" s="17"/>
      <c r="HQS1" s="17"/>
      <c r="HQT1" s="17"/>
      <c r="HQU1" s="17"/>
      <c r="HQV1" s="17"/>
      <c r="HQW1" s="17"/>
      <c r="HQX1" s="17"/>
      <c r="HQY1" s="17"/>
      <c r="HQZ1" s="17"/>
      <c r="HRA1" s="17"/>
      <c r="HRB1" s="17"/>
      <c r="HRC1" s="17"/>
      <c r="HRD1" s="17"/>
      <c r="HRE1" s="17"/>
      <c r="HRF1" s="17"/>
      <c r="HRG1" s="17"/>
      <c r="HRH1" s="17"/>
      <c r="HRI1" s="17"/>
      <c r="HRJ1" s="17"/>
      <c r="HRK1" s="17"/>
      <c r="HRL1" s="17"/>
      <c r="HRM1" s="17"/>
      <c r="HRN1" s="17"/>
      <c r="HRO1" s="17"/>
      <c r="HRP1" s="17"/>
      <c r="HRQ1" s="17"/>
      <c r="HRR1" s="17"/>
      <c r="HRS1" s="17"/>
      <c r="HRT1" s="17"/>
      <c r="HRU1" s="17"/>
      <c r="HRV1" s="17"/>
      <c r="HRW1" s="17"/>
      <c r="HRX1" s="17"/>
      <c r="HRY1" s="17"/>
      <c r="HRZ1" s="17"/>
      <c r="HSA1" s="17"/>
      <c r="HSB1" s="17"/>
      <c r="HSC1" s="17"/>
      <c r="HSD1" s="17"/>
      <c r="HSE1" s="17"/>
      <c r="HSF1" s="17"/>
      <c r="HSG1" s="17"/>
      <c r="HSH1" s="17"/>
      <c r="HSI1" s="17"/>
      <c r="HSJ1" s="17"/>
      <c r="HSK1" s="17"/>
      <c r="HSL1" s="17"/>
      <c r="HSM1" s="17"/>
      <c r="HSN1" s="17"/>
      <c r="HSO1" s="17"/>
      <c r="HSP1" s="17"/>
      <c r="HSQ1" s="17"/>
      <c r="HSR1" s="17"/>
      <c r="HSS1" s="17"/>
      <c r="HST1" s="17"/>
      <c r="HSU1" s="17"/>
      <c r="HSV1" s="17"/>
      <c r="HSW1" s="17"/>
      <c r="HSX1" s="17"/>
      <c r="HSY1" s="17"/>
      <c r="HSZ1" s="17"/>
      <c r="HTA1" s="17"/>
      <c r="HTB1" s="17"/>
      <c r="HTC1" s="17"/>
      <c r="HTD1" s="17"/>
      <c r="HTE1" s="17"/>
      <c r="HTF1" s="17"/>
      <c r="HTG1" s="17"/>
      <c r="HTH1" s="17"/>
      <c r="HTI1" s="17"/>
      <c r="HTJ1" s="17"/>
      <c r="HTK1" s="17"/>
      <c r="HTL1" s="17"/>
      <c r="HTM1" s="17"/>
      <c r="HTN1" s="17"/>
      <c r="HTO1" s="17"/>
      <c r="HTP1" s="17"/>
      <c r="HTQ1" s="17"/>
      <c r="HTR1" s="17"/>
      <c r="HTS1" s="17"/>
      <c r="HTT1" s="17"/>
      <c r="HTU1" s="17"/>
      <c r="HTV1" s="17"/>
      <c r="HTW1" s="17"/>
      <c r="HTX1" s="17"/>
      <c r="HTY1" s="17"/>
      <c r="HTZ1" s="17"/>
      <c r="HUA1" s="17"/>
      <c r="HUB1" s="17"/>
      <c r="HUC1" s="17"/>
      <c r="HUD1" s="17"/>
      <c r="HUE1" s="17"/>
      <c r="HUF1" s="17"/>
      <c r="HUG1" s="17"/>
      <c r="HUH1" s="17"/>
      <c r="HUI1" s="17"/>
      <c r="HUJ1" s="17"/>
      <c r="HUK1" s="17"/>
      <c r="HUL1" s="17"/>
      <c r="HUM1" s="17"/>
      <c r="HUN1" s="17"/>
      <c r="HUO1" s="17"/>
      <c r="HUP1" s="17"/>
      <c r="HUQ1" s="17"/>
      <c r="HUR1" s="17"/>
      <c r="HUS1" s="17"/>
      <c r="HUT1" s="17"/>
      <c r="HUU1" s="17"/>
      <c r="HUV1" s="17"/>
      <c r="HUW1" s="17"/>
      <c r="HUX1" s="17"/>
      <c r="HUY1" s="17"/>
      <c r="HUZ1" s="17"/>
      <c r="HVA1" s="17"/>
      <c r="HVB1" s="17"/>
      <c r="HVC1" s="17"/>
      <c r="HVD1" s="17"/>
      <c r="HVE1" s="17"/>
      <c r="HVF1" s="17"/>
      <c r="HVG1" s="17"/>
      <c r="HVH1" s="17"/>
      <c r="HVI1" s="17"/>
      <c r="HVJ1" s="17"/>
      <c r="HVK1" s="17"/>
      <c r="HVL1" s="17"/>
      <c r="HVM1" s="17"/>
      <c r="HVN1" s="17"/>
      <c r="HVO1" s="17"/>
      <c r="HVP1" s="17"/>
      <c r="HVQ1" s="17"/>
      <c r="HVR1" s="17"/>
      <c r="HVS1" s="17"/>
      <c r="HVT1" s="17"/>
      <c r="HVU1" s="17"/>
      <c r="HVV1" s="17"/>
      <c r="HVW1" s="17"/>
      <c r="HVX1" s="17"/>
      <c r="HVY1" s="17"/>
      <c r="HVZ1" s="17"/>
      <c r="HWA1" s="17"/>
      <c r="HWB1" s="17"/>
      <c r="HWC1" s="17"/>
      <c r="HWD1" s="17"/>
      <c r="HWE1" s="17"/>
      <c r="HWF1" s="17"/>
      <c r="HWG1" s="17"/>
      <c r="HWH1" s="17"/>
      <c r="HWI1" s="17"/>
      <c r="HWJ1" s="17"/>
      <c r="HWK1" s="17"/>
      <c r="HWL1" s="17"/>
      <c r="HWM1" s="17"/>
      <c r="HWN1" s="17"/>
      <c r="HWO1" s="17"/>
      <c r="HWP1" s="17"/>
      <c r="HWQ1" s="17"/>
      <c r="HWR1" s="17"/>
      <c r="HWS1" s="17"/>
      <c r="HWT1" s="17"/>
      <c r="HWU1" s="17"/>
      <c r="HWV1" s="17"/>
      <c r="HWW1" s="17"/>
      <c r="HWX1" s="17"/>
      <c r="HWY1" s="17"/>
      <c r="HWZ1" s="17"/>
      <c r="HXA1" s="17"/>
      <c r="HXB1" s="17"/>
      <c r="HXC1" s="17"/>
      <c r="HXD1" s="17"/>
      <c r="HXE1" s="17"/>
      <c r="HXF1" s="17"/>
      <c r="HXG1" s="17"/>
      <c r="HXH1" s="17"/>
      <c r="HXI1" s="17"/>
      <c r="HXJ1" s="17"/>
      <c r="HXK1" s="17"/>
      <c r="HXL1" s="17"/>
      <c r="HXM1" s="17"/>
      <c r="HXN1" s="17"/>
      <c r="HXO1" s="17"/>
      <c r="HXP1" s="17"/>
      <c r="HXQ1" s="17"/>
      <c r="HXR1" s="17"/>
      <c r="HXS1" s="17"/>
      <c r="HXT1" s="17"/>
      <c r="HXU1" s="17"/>
      <c r="HXV1" s="17"/>
      <c r="HXW1" s="17"/>
      <c r="HXX1" s="17"/>
      <c r="HXY1" s="17"/>
      <c r="HXZ1" s="17"/>
      <c r="HYA1" s="17"/>
      <c r="HYB1" s="17"/>
      <c r="HYC1" s="17"/>
      <c r="HYD1" s="17"/>
      <c r="HYE1" s="17"/>
      <c r="HYF1" s="17"/>
      <c r="HYG1" s="17"/>
      <c r="HYH1" s="17"/>
      <c r="HYI1" s="17"/>
      <c r="HYJ1" s="17"/>
      <c r="HYK1" s="17"/>
      <c r="HYL1" s="17"/>
      <c r="HYM1" s="17"/>
      <c r="HYN1" s="17"/>
      <c r="HYO1" s="17"/>
      <c r="HYP1" s="17"/>
      <c r="HYQ1" s="17"/>
      <c r="HYR1" s="17"/>
      <c r="HYS1" s="17"/>
      <c r="HYT1" s="17"/>
      <c r="HYU1" s="17"/>
      <c r="HYV1" s="17"/>
      <c r="HYW1" s="17"/>
      <c r="HYX1" s="17"/>
      <c r="HYY1" s="17"/>
      <c r="HYZ1" s="17"/>
      <c r="HZA1" s="17"/>
      <c r="HZB1" s="17"/>
      <c r="HZC1" s="17"/>
      <c r="HZD1" s="17"/>
      <c r="HZE1" s="17"/>
      <c r="HZF1" s="17"/>
      <c r="HZG1" s="17"/>
      <c r="HZH1" s="17"/>
      <c r="HZI1" s="17"/>
      <c r="HZJ1" s="17"/>
      <c r="HZK1" s="17"/>
      <c r="HZL1" s="17"/>
      <c r="HZM1" s="17"/>
      <c r="HZN1" s="17"/>
      <c r="HZO1" s="17"/>
      <c r="HZP1" s="17"/>
      <c r="HZQ1" s="17"/>
      <c r="HZR1" s="17"/>
      <c r="HZS1" s="17"/>
      <c r="HZT1" s="17"/>
      <c r="HZU1" s="17"/>
      <c r="HZV1" s="17"/>
      <c r="HZW1" s="17"/>
      <c r="HZX1" s="17"/>
      <c r="HZY1" s="17"/>
      <c r="HZZ1" s="17"/>
      <c r="IAA1" s="17"/>
      <c r="IAB1" s="17"/>
      <c r="IAC1" s="17"/>
      <c r="IAD1" s="17"/>
      <c r="IAE1" s="17"/>
      <c r="IAF1" s="17"/>
      <c r="IAG1" s="17"/>
      <c r="IAH1" s="17"/>
      <c r="IAI1" s="17"/>
      <c r="IAJ1" s="17"/>
      <c r="IAK1" s="17"/>
      <c r="IAL1" s="17"/>
      <c r="IAM1" s="17"/>
      <c r="IAN1" s="17"/>
      <c r="IAO1" s="17"/>
      <c r="IAP1" s="17"/>
      <c r="IAQ1" s="17"/>
      <c r="IAR1" s="17"/>
      <c r="IAS1" s="17"/>
      <c r="IAT1" s="17"/>
      <c r="IAU1" s="17"/>
      <c r="IAV1" s="17"/>
      <c r="IAW1" s="17"/>
      <c r="IAX1" s="17"/>
      <c r="IAY1" s="17"/>
      <c r="IAZ1" s="17"/>
      <c r="IBA1" s="17"/>
      <c r="IBB1" s="17"/>
      <c r="IBC1" s="17"/>
      <c r="IBD1" s="17"/>
      <c r="IBE1" s="17"/>
      <c r="IBF1" s="17"/>
      <c r="IBG1" s="17"/>
      <c r="IBH1" s="17"/>
      <c r="IBI1" s="17"/>
      <c r="IBJ1" s="17"/>
      <c r="IBK1" s="17"/>
      <c r="IBL1" s="17"/>
      <c r="IBM1" s="17"/>
      <c r="IBN1" s="17"/>
      <c r="IBO1" s="17"/>
      <c r="IBP1" s="17"/>
      <c r="IBQ1" s="17"/>
      <c r="IBR1" s="17"/>
      <c r="IBS1" s="17"/>
      <c r="IBT1" s="17"/>
      <c r="IBU1" s="17"/>
      <c r="IBV1" s="17"/>
      <c r="IBW1" s="17"/>
      <c r="IBX1" s="17"/>
      <c r="IBY1" s="17"/>
      <c r="IBZ1" s="17"/>
      <c r="ICA1" s="17"/>
      <c r="ICB1" s="17"/>
      <c r="ICC1" s="17"/>
      <c r="ICD1" s="17"/>
      <c r="ICE1" s="17"/>
      <c r="ICF1" s="17"/>
      <c r="ICG1" s="17"/>
      <c r="ICH1" s="17"/>
      <c r="ICI1" s="17"/>
      <c r="ICJ1" s="17"/>
      <c r="ICK1" s="17"/>
      <c r="ICL1" s="17"/>
      <c r="ICM1" s="17"/>
      <c r="ICN1" s="17"/>
      <c r="ICO1" s="17"/>
      <c r="ICP1" s="17"/>
      <c r="ICQ1" s="17"/>
      <c r="ICR1" s="17"/>
      <c r="ICS1" s="17"/>
      <c r="ICT1" s="17"/>
      <c r="ICU1" s="17"/>
      <c r="ICV1" s="17"/>
      <c r="ICW1" s="17"/>
      <c r="ICX1" s="17"/>
      <c r="ICY1" s="17"/>
      <c r="ICZ1" s="17"/>
      <c r="IDA1" s="17"/>
      <c r="IDB1" s="17"/>
      <c r="IDC1" s="17"/>
      <c r="IDD1" s="17"/>
      <c r="IDE1" s="17"/>
      <c r="IDF1" s="17"/>
      <c r="IDG1" s="17"/>
      <c r="IDH1" s="17"/>
      <c r="IDI1" s="17"/>
      <c r="IDJ1" s="17"/>
      <c r="IDK1" s="17"/>
      <c r="IDL1" s="17"/>
      <c r="IDM1" s="17"/>
      <c r="IDN1" s="17"/>
      <c r="IDO1" s="17"/>
      <c r="IDP1" s="17"/>
      <c r="IDQ1" s="17"/>
      <c r="IDR1" s="17"/>
      <c r="IDS1" s="17"/>
      <c r="IDT1" s="17"/>
      <c r="IDU1" s="17"/>
      <c r="IDV1" s="17"/>
      <c r="IDW1" s="17"/>
      <c r="IDX1" s="17"/>
      <c r="IDY1" s="17"/>
      <c r="IDZ1" s="17"/>
      <c r="IEA1" s="17"/>
      <c r="IEB1" s="17"/>
      <c r="IEC1" s="17"/>
      <c r="IED1" s="17"/>
      <c r="IEE1" s="17"/>
      <c r="IEF1" s="17"/>
      <c r="IEG1" s="17"/>
      <c r="IEH1" s="17"/>
      <c r="IEI1" s="17"/>
      <c r="IEJ1" s="17"/>
      <c r="IEK1" s="17"/>
      <c r="IEL1" s="17"/>
      <c r="IEM1" s="17"/>
      <c r="IEN1" s="17"/>
      <c r="IEO1" s="17"/>
      <c r="IEP1" s="17"/>
      <c r="IEQ1" s="17"/>
      <c r="IER1" s="17"/>
      <c r="IES1" s="17"/>
      <c r="IET1" s="17"/>
      <c r="IEU1" s="17"/>
      <c r="IEV1" s="17"/>
      <c r="IEW1" s="17"/>
      <c r="IEX1" s="17"/>
      <c r="IEY1" s="17"/>
      <c r="IEZ1" s="17"/>
      <c r="IFA1" s="17"/>
      <c r="IFB1" s="17"/>
      <c r="IFC1" s="17"/>
      <c r="IFD1" s="17"/>
      <c r="IFE1" s="17"/>
      <c r="IFF1" s="17"/>
      <c r="IFG1" s="17"/>
      <c r="IFH1" s="17"/>
      <c r="IFI1" s="17"/>
      <c r="IFJ1" s="17"/>
      <c r="IFK1" s="17"/>
      <c r="IFL1" s="17"/>
      <c r="IFM1" s="17"/>
      <c r="IFN1" s="17"/>
      <c r="IFO1" s="17"/>
      <c r="IFP1" s="17"/>
      <c r="IFQ1" s="17"/>
      <c r="IFR1" s="17"/>
      <c r="IFS1" s="17"/>
      <c r="IFT1" s="17"/>
      <c r="IFU1" s="17"/>
      <c r="IFV1" s="17"/>
      <c r="IFW1" s="17"/>
      <c r="IFX1" s="17"/>
      <c r="IFY1" s="17"/>
      <c r="IFZ1" s="17"/>
      <c r="IGA1" s="17"/>
      <c r="IGB1" s="17"/>
      <c r="IGC1" s="17"/>
      <c r="IGD1" s="17"/>
      <c r="IGE1" s="17"/>
      <c r="IGF1" s="17"/>
      <c r="IGG1" s="17"/>
      <c r="IGH1" s="17"/>
      <c r="IGI1" s="17"/>
      <c r="IGJ1" s="17"/>
      <c r="IGK1" s="17"/>
      <c r="IGL1" s="17"/>
      <c r="IGM1" s="17"/>
      <c r="IGN1" s="17"/>
      <c r="IGO1" s="17"/>
      <c r="IGP1" s="17"/>
      <c r="IGQ1" s="17"/>
      <c r="IGR1" s="17"/>
      <c r="IGS1" s="17"/>
      <c r="IGT1" s="17"/>
      <c r="IGU1" s="17"/>
      <c r="IGV1" s="17"/>
      <c r="IGW1" s="17"/>
      <c r="IGX1" s="17"/>
      <c r="IGY1" s="17"/>
      <c r="IGZ1" s="17"/>
      <c r="IHA1" s="17"/>
      <c r="IHB1" s="17"/>
      <c r="IHC1" s="17"/>
      <c r="IHD1" s="17"/>
      <c r="IHE1" s="17"/>
      <c r="IHF1" s="17"/>
      <c r="IHG1" s="17"/>
      <c r="IHH1" s="17"/>
      <c r="IHI1" s="17"/>
      <c r="IHJ1" s="17"/>
      <c r="IHK1" s="17"/>
      <c r="IHL1" s="17"/>
      <c r="IHM1" s="17"/>
      <c r="IHN1" s="17"/>
      <c r="IHO1" s="17"/>
      <c r="IHP1" s="17"/>
      <c r="IHQ1" s="17"/>
      <c r="IHR1" s="17"/>
      <c r="IHS1" s="17"/>
      <c r="IHT1" s="17"/>
      <c r="IHU1" s="17"/>
      <c r="IHV1" s="17"/>
      <c r="IHW1" s="17"/>
      <c r="IHX1" s="17"/>
      <c r="IHY1" s="17"/>
      <c r="IHZ1" s="17"/>
      <c r="IIA1" s="17"/>
      <c r="IIB1" s="17"/>
      <c r="IIC1" s="17"/>
      <c r="IID1" s="17"/>
      <c r="IIE1" s="17"/>
      <c r="IIF1" s="17"/>
      <c r="IIG1" s="17"/>
      <c r="IIH1" s="17"/>
      <c r="III1" s="17"/>
      <c r="IIJ1" s="17"/>
      <c r="IIK1" s="17"/>
      <c r="IIL1" s="17"/>
      <c r="IIM1" s="17"/>
      <c r="IIN1" s="17"/>
      <c r="IIO1" s="17"/>
      <c r="IIP1" s="17"/>
      <c r="IIQ1" s="17"/>
      <c r="IIR1" s="17"/>
      <c r="IIS1" s="17"/>
      <c r="IIT1" s="17"/>
      <c r="IIU1" s="17"/>
      <c r="IIV1" s="17"/>
      <c r="IIW1" s="17"/>
      <c r="IIX1" s="17"/>
      <c r="IIY1" s="17"/>
      <c r="IIZ1" s="17"/>
      <c r="IJA1" s="17"/>
      <c r="IJB1" s="17"/>
      <c r="IJC1" s="17"/>
      <c r="IJD1" s="17"/>
      <c r="IJE1" s="17"/>
      <c r="IJF1" s="17"/>
      <c r="IJG1" s="17"/>
      <c r="IJH1" s="17"/>
      <c r="IJI1" s="17"/>
      <c r="IJJ1" s="17"/>
      <c r="IJK1" s="17"/>
      <c r="IJL1" s="17"/>
      <c r="IJM1" s="17"/>
      <c r="IJN1" s="17"/>
      <c r="IJO1" s="17"/>
      <c r="IJP1" s="17"/>
      <c r="IJQ1" s="17"/>
      <c r="IJR1" s="17"/>
      <c r="IJS1" s="17"/>
      <c r="IJT1" s="17"/>
      <c r="IJU1" s="17"/>
      <c r="IJV1" s="17"/>
      <c r="IJW1" s="17"/>
      <c r="IJX1" s="17"/>
      <c r="IJY1" s="17"/>
      <c r="IJZ1" s="17"/>
      <c r="IKA1" s="17"/>
      <c r="IKB1" s="17"/>
      <c r="IKC1" s="17"/>
      <c r="IKD1" s="17"/>
      <c r="IKE1" s="17"/>
      <c r="IKF1" s="17"/>
      <c r="IKG1" s="17"/>
      <c r="IKH1" s="17"/>
      <c r="IKI1" s="17"/>
      <c r="IKJ1" s="17"/>
      <c r="IKK1" s="17"/>
      <c r="IKL1" s="17"/>
      <c r="IKM1" s="17"/>
      <c r="IKN1" s="17"/>
      <c r="IKO1" s="17"/>
      <c r="IKP1" s="17"/>
      <c r="IKQ1" s="17"/>
      <c r="IKR1" s="17"/>
      <c r="IKS1" s="17"/>
      <c r="IKT1" s="17"/>
      <c r="IKU1" s="17"/>
      <c r="IKV1" s="17"/>
      <c r="IKW1" s="17"/>
      <c r="IKX1" s="17"/>
      <c r="IKY1" s="17"/>
      <c r="IKZ1" s="17"/>
      <c r="ILA1" s="17"/>
      <c r="ILB1" s="17"/>
      <c r="ILC1" s="17"/>
      <c r="ILD1" s="17"/>
      <c r="ILE1" s="17"/>
      <c r="ILF1" s="17"/>
      <c r="ILG1" s="17"/>
      <c r="ILH1" s="17"/>
      <c r="ILI1" s="17"/>
      <c r="ILJ1" s="17"/>
      <c r="ILK1" s="17"/>
      <c r="ILL1" s="17"/>
      <c r="ILM1" s="17"/>
      <c r="ILN1" s="17"/>
      <c r="ILO1" s="17"/>
      <c r="ILP1" s="17"/>
      <c r="ILQ1" s="17"/>
      <c r="ILR1" s="17"/>
      <c r="ILS1" s="17"/>
      <c r="ILT1" s="17"/>
      <c r="ILU1" s="17"/>
      <c r="ILV1" s="17"/>
      <c r="ILW1" s="17"/>
      <c r="ILX1" s="17"/>
      <c r="ILY1" s="17"/>
      <c r="ILZ1" s="17"/>
      <c r="IMA1" s="17"/>
      <c r="IMB1" s="17"/>
      <c r="IMC1" s="17"/>
      <c r="IMD1" s="17"/>
      <c r="IME1" s="17"/>
      <c r="IMF1" s="17"/>
      <c r="IMG1" s="17"/>
      <c r="IMH1" s="17"/>
      <c r="IMI1" s="17"/>
      <c r="IMJ1" s="17"/>
      <c r="IMK1" s="17"/>
      <c r="IML1" s="17"/>
      <c r="IMM1" s="17"/>
      <c r="IMN1" s="17"/>
      <c r="IMO1" s="17"/>
      <c r="IMP1" s="17"/>
      <c r="IMQ1" s="17"/>
      <c r="IMR1" s="17"/>
      <c r="IMS1" s="17"/>
      <c r="IMT1" s="17"/>
      <c r="IMU1" s="17"/>
      <c r="IMV1" s="17"/>
      <c r="IMW1" s="17"/>
      <c r="IMX1" s="17"/>
      <c r="IMY1" s="17"/>
      <c r="IMZ1" s="17"/>
      <c r="INA1" s="17"/>
      <c r="INB1" s="17"/>
      <c r="INC1" s="17"/>
      <c r="IND1" s="17"/>
      <c r="INE1" s="17"/>
      <c r="INF1" s="17"/>
      <c r="ING1" s="17"/>
      <c r="INH1" s="17"/>
      <c r="INI1" s="17"/>
      <c r="INJ1" s="17"/>
      <c r="INK1" s="17"/>
      <c r="INL1" s="17"/>
      <c r="INM1" s="17"/>
      <c r="INN1" s="17"/>
      <c r="INO1" s="17"/>
      <c r="INP1" s="17"/>
      <c r="INQ1" s="17"/>
      <c r="INR1" s="17"/>
      <c r="INS1" s="17"/>
      <c r="INT1" s="17"/>
      <c r="INU1" s="17"/>
      <c r="INV1" s="17"/>
      <c r="INW1" s="17"/>
      <c r="INX1" s="17"/>
      <c r="INY1" s="17"/>
      <c r="INZ1" s="17"/>
      <c r="IOA1" s="17"/>
      <c r="IOB1" s="17"/>
      <c r="IOC1" s="17"/>
      <c r="IOD1" s="17"/>
      <c r="IOE1" s="17"/>
      <c r="IOF1" s="17"/>
      <c r="IOG1" s="17"/>
      <c r="IOH1" s="17"/>
      <c r="IOI1" s="17"/>
      <c r="IOJ1" s="17"/>
      <c r="IOK1" s="17"/>
      <c r="IOL1" s="17"/>
      <c r="IOM1" s="17"/>
      <c r="ION1" s="17"/>
      <c r="IOO1" s="17"/>
      <c r="IOP1" s="17"/>
      <c r="IOQ1" s="17"/>
      <c r="IOR1" s="17"/>
      <c r="IOS1" s="17"/>
      <c r="IOT1" s="17"/>
      <c r="IOU1" s="17"/>
      <c r="IOV1" s="17"/>
      <c r="IOW1" s="17"/>
      <c r="IOX1" s="17"/>
      <c r="IOY1" s="17"/>
      <c r="IOZ1" s="17"/>
      <c r="IPA1" s="17"/>
      <c r="IPB1" s="17"/>
      <c r="IPC1" s="17"/>
      <c r="IPD1" s="17"/>
      <c r="IPE1" s="17"/>
      <c r="IPF1" s="17"/>
      <c r="IPG1" s="17"/>
      <c r="IPH1" s="17"/>
      <c r="IPI1" s="17"/>
      <c r="IPJ1" s="17"/>
      <c r="IPK1" s="17"/>
      <c r="IPL1" s="17"/>
      <c r="IPM1" s="17"/>
      <c r="IPN1" s="17"/>
      <c r="IPO1" s="17"/>
      <c r="IPP1" s="17"/>
      <c r="IPQ1" s="17"/>
      <c r="IPR1" s="17"/>
      <c r="IPS1" s="17"/>
      <c r="IPT1" s="17"/>
      <c r="IPU1" s="17"/>
      <c r="IPV1" s="17"/>
      <c r="IPW1" s="17"/>
      <c r="IPX1" s="17"/>
      <c r="IPY1" s="17"/>
      <c r="IPZ1" s="17"/>
      <c r="IQA1" s="17"/>
      <c r="IQB1" s="17"/>
      <c r="IQC1" s="17"/>
      <c r="IQD1" s="17"/>
      <c r="IQE1" s="17"/>
      <c r="IQF1" s="17"/>
      <c r="IQG1" s="17"/>
      <c r="IQH1" s="17"/>
      <c r="IQI1" s="17"/>
      <c r="IQJ1" s="17"/>
      <c r="IQK1" s="17"/>
      <c r="IQL1" s="17"/>
      <c r="IQM1" s="17"/>
      <c r="IQN1" s="17"/>
      <c r="IQO1" s="17"/>
      <c r="IQP1" s="17"/>
      <c r="IQQ1" s="17"/>
      <c r="IQR1" s="17"/>
      <c r="IQS1" s="17"/>
      <c r="IQT1" s="17"/>
      <c r="IQU1" s="17"/>
      <c r="IQV1" s="17"/>
      <c r="IQW1" s="17"/>
      <c r="IQX1" s="17"/>
      <c r="IQY1" s="17"/>
      <c r="IQZ1" s="17"/>
      <c r="IRA1" s="17"/>
      <c r="IRB1" s="17"/>
      <c r="IRC1" s="17"/>
      <c r="IRD1" s="17"/>
      <c r="IRE1" s="17"/>
      <c r="IRF1" s="17"/>
      <c r="IRG1" s="17"/>
      <c r="IRH1" s="17"/>
      <c r="IRI1" s="17"/>
      <c r="IRJ1" s="17"/>
      <c r="IRK1" s="17"/>
      <c r="IRL1" s="17"/>
      <c r="IRM1" s="17"/>
      <c r="IRN1" s="17"/>
      <c r="IRO1" s="17"/>
      <c r="IRP1" s="17"/>
      <c r="IRQ1" s="17"/>
      <c r="IRR1" s="17"/>
      <c r="IRS1" s="17"/>
      <c r="IRT1" s="17"/>
      <c r="IRU1" s="17"/>
      <c r="IRV1" s="17"/>
      <c r="IRW1" s="17"/>
      <c r="IRX1" s="17"/>
      <c r="IRY1" s="17"/>
      <c r="IRZ1" s="17"/>
      <c r="ISA1" s="17"/>
      <c r="ISB1" s="17"/>
      <c r="ISC1" s="17"/>
      <c r="ISD1" s="17"/>
      <c r="ISE1" s="17"/>
      <c r="ISF1" s="17"/>
      <c r="ISG1" s="17"/>
      <c r="ISH1" s="17"/>
      <c r="ISI1" s="17"/>
      <c r="ISJ1" s="17"/>
      <c r="ISK1" s="17"/>
      <c r="ISL1" s="17"/>
      <c r="ISM1" s="17"/>
      <c r="ISN1" s="17"/>
      <c r="ISO1" s="17"/>
      <c r="ISP1" s="17"/>
      <c r="ISQ1" s="17"/>
      <c r="ISR1" s="17"/>
      <c r="ISS1" s="17"/>
      <c r="IST1" s="17"/>
      <c r="ISU1" s="17"/>
      <c r="ISV1" s="17"/>
      <c r="ISW1" s="17"/>
      <c r="ISX1" s="17"/>
      <c r="ISY1" s="17"/>
      <c r="ISZ1" s="17"/>
      <c r="ITA1" s="17"/>
      <c r="ITB1" s="17"/>
      <c r="ITC1" s="17"/>
      <c r="ITD1" s="17"/>
      <c r="ITE1" s="17"/>
      <c r="ITF1" s="17"/>
      <c r="ITG1" s="17"/>
      <c r="ITH1" s="17"/>
      <c r="ITI1" s="17"/>
      <c r="ITJ1" s="17"/>
      <c r="ITK1" s="17"/>
      <c r="ITL1" s="17"/>
      <c r="ITM1" s="17"/>
      <c r="ITN1" s="17"/>
      <c r="ITO1" s="17"/>
      <c r="ITP1" s="17"/>
      <c r="ITQ1" s="17"/>
      <c r="ITR1" s="17"/>
      <c r="ITS1" s="17"/>
      <c r="ITT1" s="17"/>
      <c r="ITU1" s="17"/>
      <c r="ITV1" s="17"/>
      <c r="ITW1" s="17"/>
      <c r="ITX1" s="17"/>
      <c r="ITY1" s="17"/>
      <c r="ITZ1" s="17"/>
      <c r="IUA1" s="17"/>
      <c r="IUB1" s="17"/>
      <c r="IUC1" s="17"/>
      <c r="IUD1" s="17"/>
      <c r="IUE1" s="17"/>
      <c r="IUF1" s="17"/>
      <c r="IUG1" s="17"/>
      <c r="IUH1" s="17"/>
      <c r="IUI1" s="17"/>
      <c r="IUJ1" s="17"/>
      <c r="IUK1" s="17"/>
      <c r="IUL1" s="17"/>
      <c r="IUM1" s="17"/>
      <c r="IUN1" s="17"/>
      <c r="IUO1" s="17"/>
      <c r="IUP1" s="17"/>
      <c r="IUQ1" s="17"/>
      <c r="IUR1" s="17"/>
      <c r="IUS1" s="17"/>
      <c r="IUT1" s="17"/>
      <c r="IUU1" s="17"/>
      <c r="IUV1" s="17"/>
      <c r="IUW1" s="17"/>
      <c r="IUX1" s="17"/>
      <c r="IUY1" s="17"/>
      <c r="IUZ1" s="17"/>
      <c r="IVA1" s="17"/>
      <c r="IVB1" s="17"/>
      <c r="IVC1" s="17"/>
      <c r="IVD1" s="17"/>
      <c r="IVE1" s="17"/>
      <c r="IVF1" s="17"/>
      <c r="IVG1" s="17"/>
      <c r="IVH1" s="17"/>
      <c r="IVI1" s="17"/>
      <c r="IVJ1" s="17"/>
      <c r="IVK1" s="17"/>
      <c r="IVL1" s="17"/>
      <c r="IVM1" s="17"/>
      <c r="IVN1" s="17"/>
      <c r="IVO1" s="17"/>
      <c r="IVP1" s="17"/>
      <c r="IVQ1" s="17"/>
      <c r="IVR1" s="17"/>
      <c r="IVS1" s="17"/>
      <c r="IVT1" s="17"/>
      <c r="IVU1" s="17"/>
      <c r="IVV1" s="17"/>
      <c r="IVW1" s="17"/>
      <c r="IVX1" s="17"/>
      <c r="IVY1" s="17"/>
      <c r="IVZ1" s="17"/>
      <c r="IWA1" s="17"/>
      <c r="IWB1" s="17"/>
      <c r="IWC1" s="17"/>
      <c r="IWD1" s="17"/>
      <c r="IWE1" s="17"/>
      <c r="IWF1" s="17"/>
      <c r="IWG1" s="17"/>
      <c r="IWH1" s="17"/>
      <c r="IWI1" s="17"/>
      <c r="IWJ1" s="17"/>
      <c r="IWK1" s="17"/>
      <c r="IWL1" s="17"/>
      <c r="IWM1" s="17"/>
      <c r="IWN1" s="17"/>
      <c r="IWO1" s="17"/>
      <c r="IWP1" s="17"/>
      <c r="IWQ1" s="17"/>
      <c r="IWR1" s="17"/>
      <c r="IWS1" s="17"/>
      <c r="IWT1" s="17"/>
      <c r="IWU1" s="17"/>
      <c r="IWV1" s="17"/>
      <c r="IWW1" s="17"/>
      <c r="IWX1" s="17"/>
      <c r="IWY1" s="17"/>
      <c r="IWZ1" s="17"/>
      <c r="IXA1" s="17"/>
      <c r="IXB1" s="17"/>
      <c r="IXC1" s="17"/>
      <c r="IXD1" s="17"/>
      <c r="IXE1" s="17"/>
      <c r="IXF1" s="17"/>
      <c r="IXG1" s="17"/>
      <c r="IXH1" s="17"/>
      <c r="IXI1" s="17"/>
      <c r="IXJ1" s="17"/>
      <c r="IXK1" s="17"/>
      <c r="IXL1" s="17"/>
      <c r="IXM1" s="17"/>
      <c r="IXN1" s="17"/>
      <c r="IXO1" s="17"/>
      <c r="IXP1" s="17"/>
      <c r="IXQ1" s="17"/>
      <c r="IXR1" s="17"/>
      <c r="IXS1" s="17"/>
      <c r="IXT1" s="17"/>
      <c r="IXU1" s="17"/>
      <c r="IXV1" s="17"/>
      <c r="IXW1" s="17"/>
      <c r="IXX1" s="17"/>
      <c r="IXY1" s="17"/>
      <c r="IXZ1" s="17"/>
      <c r="IYA1" s="17"/>
      <c r="IYB1" s="17"/>
      <c r="IYC1" s="17"/>
      <c r="IYD1" s="17"/>
      <c r="IYE1" s="17"/>
      <c r="IYF1" s="17"/>
      <c r="IYG1" s="17"/>
      <c r="IYH1" s="17"/>
      <c r="IYI1" s="17"/>
      <c r="IYJ1" s="17"/>
      <c r="IYK1" s="17"/>
      <c r="IYL1" s="17"/>
      <c r="IYM1" s="17"/>
      <c r="IYN1" s="17"/>
      <c r="IYO1" s="17"/>
      <c r="IYP1" s="17"/>
      <c r="IYQ1" s="17"/>
      <c r="IYR1" s="17"/>
      <c r="IYS1" s="17"/>
      <c r="IYT1" s="17"/>
      <c r="IYU1" s="17"/>
      <c r="IYV1" s="17"/>
      <c r="IYW1" s="17"/>
      <c r="IYX1" s="17"/>
      <c r="IYY1" s="17"/>
      <c r="IYZ1" s="17"/>
      <c r="IZA1" s="17"/>
      <c r="IZB1" s="17"/>
      <c r="IZC1" s="17"/>
      <c r="IZD1" s="17"/>
      <c r="IZE1" s="17"/>
      <c r="IZF1" s="17"/>
      <c r="IZG1" s="17"/>
      <c r="IZH1" s="17"/>
      <c r="IZI1" s="17"/>
      <c r="IZJ1" s="17"/>
      <c r="IZK1" s="17"/>
      <c r="IZL1" s="17"/>
      <c r="IZM1" s="17"/>
      <c r="IZN1" s="17"/>
      <c r="IZO1" s="17"/>
      <c r="IZP1" s="17"/>
      <c r="IZQ1" s="17"/>
      <c r="IZR1" s="17"/>
      <c r="IZS1" s="17"/>
      <c r="IZT1" s="17"/>
      <c r="IZU1" s="17"/>
      <c r="IZV1" s="17"/>
      <c r="IZW1" s="17"/>
      <c r="IZX1" s="17"/>
      <c r="IZY1" s="17"/>
      <c r="IZZ1" s="17"/>
      <c r="JAA1" s="17"/>
      <c r="JAB1" s="17"/>
      <c r="JAC1" s="17"/>
      <c r="JAD1" s="17"/>
      <c r="JAE1" s="17"/>
      <c r="JAF1" s="17"/>
      <c r="JAG1" s="17"/>
      <c r="JAH1" s="17"/>
      <c r="JAI1" s="17"/>
      <c r="JAJ1" s="17"/>
      <c r="JAK1" s="17"/>
      <c r="JAL1" s="17"/>
      <c r="JAM1" s="17"/>
      <c r="JAN1" s="17"/>
      <c r="JAO1" s="17"/>
      <c r="JAP1" s="17"/>
      <c r="JAQ1" s="17"/>
      <c r="JAR1" s="17"/>
      <c r="JAS1" s="17"/>
      <c r="JAT1" s="17"/>
      <c r="JAU1" s="17"/>
      <c r="JAV1" s="17"/>
      <c r="JAW1" s="17"/>
      <c r="JAX1" s="17"/>
      <c r="JAY1" s="17"/>
      <c r="JAZ1" s="17"/>
      <c r="JBA1" s="17"/>
      <c r="JBB1" s="17"/>
      <c r="JBC1" s="17"/>
      <c r="JBD1" s="17"/>
      <c r="JBE1" s="17"/>
      <c r="JBF1" s="17"/>
      <c r="JBG1" s="17"/>
      <c r="JBH1" s="17"/>
      <c r="JBI1" s="17"/>
      <c r="JBJ1" s="17"/>
      <c r="JBK1" s="17"/>
      <c r="JBL1" s="17"/>
      <c r="JBM1" s="17"/>
      <c r="JBN1" s="17"/>
      <c r="JBO1" s="17"/>
      <c r="JBP1" s="17"/>
      <c r="JBQ1" s="17"/>
      <c r="JBR1" s="17"/>
      <c r="JBS1" s="17"/>
      <c r="JBT1" s="17"/>
      <c r="JBU1" s="17"/>
      <c r="JBV1" s="17"/>
      <c r="JBW1" s="17"/>
      <c r="JBX1" s="17"/>
      <c r="JBY1" s="17"/>
      <c r="JBZ1" s="17"/>
      <c r="JCA1" s="17"/>
      <c r="JCB1" s="17"/>
      <c r="JCC1" s="17"/>
      <c r="JCD1" s="17"/>
      <c r="JCE1" s="17"/>
      <c r="JCF1" s="17"/>
      <c r="JCG1" s="17"/>
      <c r="JCH1" s="17"/>
      <c r="JCI1" s="17"/>
      <c r="JCJ1" s="17"/>
      <c r="JCK1" s="17"/>
      <c r="JCL1" s="17"/>
      <c r="JCM1" s="17"/>
      <c r="JCN1" s="17"/>
      <c r="JCO1" s="17"/>
      <c r="JCP1" s="17"/>
      <c r="JCQ1" s="17"/>
      <c r="JCR1" s="17"/>
      <c r="JCS1" s="17"/>
      <c r="JCT1" s="17"/>
      <c r="JCU1" s="17"/>
      <c r="JCV1" s="17"/>
      <c r="JCW1" s="17"/>
      <c r="JCX1" s="17"/>
      <c r="JCY1" s="17"/>
      <c r="JCZ1" s="17"/>
      <c r="JDA1" s="17"/>
      <c r="JDB1" s="17"/>
      <c r="JDC1" s="17"/>
      <c r="JDD1" s="17"/>
      <c r="JDE1" s="17"/>
      <c r="JDF1" s="17"/>
      <c r="JDG1" s="17"/>
      <c r="JDH1" s="17"/>
      <c r="JDI1" s="17"/>
      <c r="JDJ1" s="17"/>
      <c r="JDK1" s="17"/>
      <c r="JDL1" s="17"/>
      <c r="JDM1" s="17"/>
      <c r="JDN1" s="17"/>
      <c r="JDO1" s="17"/>
      <c r="JDP1" s="17"/>
      <c r="JDQ1" s="17"/>
      <c r="JDR1" s="17"/>
      <c r="JDS1" s="17"/>
      <c r="JDT1" s="17"/>
      <c r="JDU1" s="17"/>
      <c r="JDV1" s="17"/>
      <c r="JDW1" s="17"/>
      <c r="JDX1" s="17"/>
      <c r="JDY1" s="17"/>
      <c r="JDZ1" s="17"/>
      <c r="JEA1" s="17"/>
      <c r="JEB1" s="17"/>
      <c r="JEC1" s="17"/>
      <c r="JED1" s="17"/>
      <c r="JEE1" s="17"/>
      <c r="JEF1" s="17"/>
      <c r="JEG1" s="17"/>
      <c r="JEH1" s="17"/>
      <c r="JEI1" s="17"/>
      <c r="JEJ1" s="17"/>
      <c r="JEK1" s="17"/>
      <c r="JEL1" s="17"/>
      <c r="JEM1" s="17"/>
      <c r="JEN1" s="17"/>
      <c r="JEO1" s="17"/>
      <c r="JEP1" s="17"/>
      <c r="JEQ1" s="17"/>
      <c r="JER1" s="17"/>
      <c r="JES1" s="17"/>
      <c r="JET1" s="17"/>
      <c r="JEU1" s="17"/>
      <c r="JEV1" s="17"/>
      <c r="JEW1" s="17"/>
      <c r="JEX1" s="17"/>
      <c r="JEY1" s="17"/>
      <c r="JEZ1" s="17"/>
      <c r="JFA1" s="17"/>
      <c r="JFB1" s="17"/>
      <c r="JFC1" s="17"/>
      <c r="JFD1" s="17"/>
      <c r="JFE1" s="17"/>
      <c r="JFF1" s="17"/>
      <c r="JFG1" s="17"/>
      <c r="JFH1" s="17"/>
      <c r="JFI1" s="17"/>
      <c r="JFJ1" s="17"/>
      <c r="JFK1" s="17"/>
      <c r="JFL1" s="17"/>
      <c r="JFM1" s="17"/>
      <c r="JFN1" s="17"/>
      <c r="JFO1" s="17"/>
      <c r="JFP1" s="17"/>
      <c r="JFQ1" s="17"/>
      <c r="JFR1" s="17"/>
      <c r="JFS1" s="17"/>
      <c r="JFT1" s="17"/>
      <c r="JFU1" s="17"/>
      <c r="JFV1" s="17"/>
      <c r="JFW1" s="17"/>
      <c r="JFX1" s="17"/>
      <c r="JFY1" s="17"/>
      <c r="JFZ1" s="17"/>
      <c r="JGA1" s="17"/>
      <c r="JGB1" s="17"/>
      <c r="JGC1" s="17"/>
      <c r="JGD1" s="17"/>
      <c r="JGE1" s="17"/>
      <c r="JGF1" s="17"/>
      <c r="JGG1" s="17"/>
      <c r="JGH1" s="17"/>
      <c r="JGI1" s="17"/>
      <c r="JGJ1" s="17"/>
      <c r="JGK1" s="17"/>
      <c r="JGL1" s="17"/>
      <c r="JGM1" s="17"/>
      <c r="JGN1" s="17"/>
      <c r="JGO1" s="17"/>
      <c r="JGP1" s="17"/>
      <c r="JGQ1" s="17"/>
      <c r="JGR1" s="17"/>
      <c r="JGS1" s="17"/>
      <c r="JGT1" s="17"/>
      <c r="JGU1" s="17"/>
      <c r="JGV1" s="17"/>
      <c r="JGW1" s="17"/>
      <c r="JGX1" s="17"/>
      <c r="JGY1" s="17"/>
      <c r="JGZ1" s="17"/>
      <c r="JHA1" s="17"/>
      <c r="JHB1" s="17"/>
      <c r="JHC1" s="17"/>
      <c r="JHD1" s="17"/>
      <c r="JHE1" s="17"/>
      <c r="JHF1" s="17"/>
      <c r="JHG1" s="17"/>
      <c r="JHH1" s="17"/>
      <c r="JHI1" s="17"/>
      <c r="JHJ1" s="17"/>
      <c r="JHK1" s="17"/>
      <c r="JHL1" s="17"/>
      <c r="JHM1" s="17"/>
      <c r="JHN1" s="17"/>
      <c r="JHO1" s="17"/>
      <c r="JHP1" s="17"/>
      <c r="JHQ1" s="17"/>
      <c r="JHR1" s="17"/>
      <c r="JHS1" s="17"/>
      <c r="JHT1" s="17"/>
      <c r="JHU1" s="17"/>
      <c r="JHV1" s="17"/>
      <c r="JHW1" s="17"/>
      <c r="JHX1" s="17"/>
      <c r="JHY1" s="17"/>
      <c r="JHZ1" s="17"/>
      <c r="JIA1" s="17"/>
      <c r="JIB1" s="17"/>
      <c r="JIC1" s="17"/>
      <c r="JID1" s="17"/>
      <c r="JIE1" s="17"/>
      <c r="JIF1" s="17"/>
      <c r="JIG1" s="17"/>
      <c r="JIH1" s="17"/>
      <c r="JII1" s="17"/>
      <c r="JIJ1" s="17"/>
      <c r="JIK1" s="17"/>
      <c r="JIL1" s="17"/>
      <c r="JIM1" s="17"/>
      <c r="JIN1" s="17"/>
      <c r="JIO1" s="17"/>
      <c r="JIP1" s="17"/>
      <c r="JIQ1" s="17"/>
      <c r="JIR1" s="17"/>
      <c r="JIS1" s="17"/>
      <c r="JIT1" s="17"/>
      <c r="JIU1" s="17"/>
      <c r="JIV1" s="17"/>
      <c r="JIW1" s="17"/>
      <c r="JIX1" s="17"/>
      <c r="JIY1" s="17"/>
      <c r="JIZ1" s="17"/>
      <c r="JJA1" s="17"/>
      <c r="JJB1" s="17"/>
      <c r="JJC1" s="17"/>
      <c r="JJD1" s="17"/>
      <c r="JJE1" s="17"/>
      <c r="JJF1" s="17"/>
      <c r="JJG1" s="17"/>
      <c r="JJH1" s="17"/>
      <c r="JJI1" s="17"/>
      <c r="JJJ1" s="17"/>
      <c r="JJK1" s="17"/>
      <c r="JJL1" s="17"/>
      <c r="JJM1" s="17"/>
      <c r="JJN1" s="17"/>
      <c r="JJO1" s="17"/>
      <c r="JJP1" s="17"/>
      <c r="JJQ1" s="17"/>
      <c r="JJR1" s="17"/>
      <c r="JJS1" s="17"/>
      <c r="JJT1" s="17"/>
      <c r="JJU1" s="17"/>
      <c r="JJV1" s="17"/>
      <c r="JJW1" s="17"/>
      <c r="JJX1" s="17"/>
      <c r="JJY1" s="17"/>
      <c r="JJZ1" s="17"/>
      <c r="JKA1" s="17"/>
      <c r="JKB1" s="17"/>
      <c r="JKC1" s="17"/>
      <c r="JKD1" s="17"/>
      <c r="JKE1" s="17"/>
      <c r="JKF1" s="17"/>
      <c r="JKG1" s="17"/>
      <c r="JKH1" s="17"/>
      <c r="JKI1" s="17"/>
      <c r="JKJ1" s="17"/>
      <c r="JKK1" s="17"/>
      <c r="JKL1" s="17"/>
      <c r="JKM1" s="17"/>
      <c r="JKN1" s="17"/>
      <c r="JKO1" s="17"/>
      <c r="JKP1" s="17"/>
      <c r="JKQ1" s="17"/>
      <c r="JKR1" s="17"/>
      <c r="JKS1" s="17"/>
      <c r="JKT1" s="17"/>
      <c r="JKU1" s="17"/>
      <c r="JKV1" s="17"/>
      <c r="JKW1" s="17"/>
      <c r="JKX1" s="17"/>
      <c r="JKY1" s="17"/>
      <c r="JKZ1" s="17"/>
      <c r="JLA1" s="17"/>
      <c r="JLB1" s="17"/>
      <c r="JLC1" s="17"/>
      <c r="JLD1" s="17"/>
      <c r="JLE1" s="17"/>
      <c r="JLF1" s="17"/>
      <c r="JLG1" s="17"/>
      <c r="JLH1" s="17"/>
      <c r="JLI1" s="17"/>
      <c r="JLJ1" s="17"/>
      <c r="JLK1" s="17"/>
      <c r="JLL1" s="17"/>
      <c r="JLM1" s="17"/>
      <c r="JLN1" s="17"/>
      <c r="JLO1" s="17"/>
      <c r="JLP1" s="17"/>
      <c r="JLQ1" s="17"/>
      <c r="JLR1" s="17"/>
      <c r="JLS1" s="17"/>
      <c r="JLT1" s="17"/>
      <c r="JLU1" s="17"/>
      <c r="JLV1" s="17"/>
      <c r="JLW1" s="17"/>
      <c r="JLX1" s="17"/>
      <c r="JLY1" s="17"/>
      <c r="JLZ1" s="17"/>
      <c r="JMA1" s="17"/>
      <c r="JMB1" s="17"/>
      <c r="JMC1" s="17"/>
      <c r="JMD1" s="17"/>
      <c r="JME1" s="17"/>
      <c r="JMF1" s="17"/>
      <c r="JMG1" s="17"/>
      <c r="JMH1" s="17"/>
      <c r="JMI1" s="17"/>
      <c r="JMJ1" s="17"/>
      <c r="JMK1" s="17"/>
      <c r="JML1" s="17"/>
      <c r="JMM1" s="17"/>
      <c r="JMN1" s="17"/>
      <c r="JMO1" s="17"/>
      <c r="JMP1" s="17"/>
      <c r="JMQ1" s="17"/>
      <c r="JMR1" s="17"/>
      <c r="JMS1" s="17"/>
      <c r="JMT1" s="17"/>
      <c r="JMU1" s="17"/>
      <c r="JMV1" s="17"/>
      <c r="JMW1" s="17"/>
      <c r="JMX1" s="17"/>
      <c r="JMY1" s="17"/>
      <c r="JMZ1" s="17"/>
      <c r="JNA1" s="17"/>
      <c r="JNB1" s="17"/>
      <c r="JNC1" s="17"/>
      <c r="JND1" s="17"/>
      <c r="JNE1" s="17"/>
      <c r="JNF1" s="17"/>
      <c r="JNG1" s="17"/>
      <c r="JNH1" s="17"/>
      <c r="JNI1" s="17"/>
      <c r="JNJ1" s="17"/>
      <c r="JNK1" s="17"/>
      <c r="JNL1" s="17"/>
      <c r="JNM1" s="17"/>
      <c r="JNN1" s="17"/>
      <c r="JNO1" s="17"/>
      <c r="JNP1" s="17"/>
      <c r="JNQ1" s="17"/>
      <c r="JNR1" s="17"/>
      <c r="JNS1" s="17"/>
      <c r="JNT1" s="17"/>
      <c r="JNU1" s="17"/>
      <c r="JNV1" s="17"/>
      <c r="JNW1" s="17"/>
      <c r="JNX1" s="17"/>
      <c r="JNY1" s="17"/>
      <c r="JNZ1" s="17"/>
      <c r="JOA1" s="17"/>
      <c r="JOB1" s="17"/>
      <c r="JOC1" s="17"/>
      <c r="JOD1" s="17"/>
      <c r="JOE1" s="17"/>
      <c r="JOF1" s="17"/>
      <c r="JOG1" s="17"/>
      <c r="JOH1" s="17"/>
      <c r="JOI1" s="17"/>
      <c r="JOJ1" s="17"/>
      <c r="JOK1" s="17"/>
      <c r="JOL1" s="17"/>
      <c r="JOM1" s="17"/>
      <c r="JON1" s="17"/>
      <c r="JOO1" s="17"/>
      <c r="JOP1" s="17"/>
      <c r="JOQ1" s="17"/>
      <c r="JOR1" s="17"/>
      <c r="JOS1" s="17"/>
      <c r="JOT1" s="17"/>
      <c r="JOU1" s="17"/>
      <c r="JOV1" s="17"/>
      <c r="JOW1" s="17"/>
      <c r="JOX1" s="17"/>
      <c r="JOY1" s="17"/>
      <c r="JOZ1" s="17"/>
      <c r="JPA1" s="17"/>
      <c r="JPB1" s="17"/>
      <c r="JPC1" s="17"/>
      <c r="JPD1" s="17"/>
      <c r="JPE1" s="17"/>
      <c r="JPF1" s="17"/>
      <c r="JPG1" s="17"/>
      <c r="JPH1" s="17"/>
      <c r="JPI1" s="17"/>
      <c r="JPJ1" s="17"/>
      <c r="JPK1" s="17"/>
      <c r="JPL1" s="17"/>
      <c r="JPM1" s="17"/>
      <c r="JPN1" s="17"/>
      <c r="JPO1" s="17"/>
      <c r="JPP1" s="17"/>
      <c r="JPQ1" s="17"/>
      <c r="JPR1" s="17"/>
      <c r="JPS1" s="17"/>
      <c r="JPT1" s="17"/>
      <c r="JPU1" s="17"/>
      <c r="JPV1" s="17"/>
      <c r="JPW1" s="17"/>
      <c r="JPX1" s="17"/>
      <c r="JPY1" s="17"/>
      <c r="JPZ1" s="17"/>
      <c r="JQA1" s="17"/>
      <c r="JQB1" s="17"/>
      <c r="JQC1" s="17"/>
      <c r="JQD1" s="17"/>
      <c r="JQE1" s="17"/>
      <c r="JQF1" s="17"/>
      <c r="JQG1" s="17"/>
      <c r="JQH1" s="17"/>
      <c r="JQI1" s="17"/>
      <c r="JQJ1" s="17"/>
      <c r="JQK1" s="17"/>
      <c r="JQL1" s="17"/>
      <c r="JQM1" s="17"/>
      <c r="JQN1" s="17"/>
      <c r="JQO1" s="17"/>
      <c r="JQP1" s="17"/>
      <c r="JQQ1" s="17"/>
      <c r="JQR1" s="17"/>
      <c r="JQS1" s="17"/>
      <c r="JQT1" s="17"/>
      <c r="JQU1" s="17"/>
      <c r="JQV1" s="17"/>
      <c r="JQW1" s="17"/>
      <c r="JQX1" s="17"/>
      <c r="JQY1" s="17"/>
      <c r="JQZ1" s="17"/>
      <c r="JRA1" s="17"/>
      <c r="JRB1" s="17"/>
      <c r="JRC1" s="17"/>
      <c r="JRD1" s="17"/>
      <c r="JRE1" s="17"/>
      <c r="JRF1" s="17"/>
      <c r="JRG1" s="17"/>
      <c r="JRH1" s="17"/>
      <c r="JRI1" s="17"/>
      <c r="JRJ1" s="17"/>
      <c r="JRK1" s="17"/>
      <c r="JRL1" s="17"/>
      <c r="JRM1" s="17"/>
      <c r="JRN1" s="17"/>
      <c r="JRO1" s="17"/>
      <c r="JRP1" s="17"/>
      <c r="JRQ1" s="17"/>
      <c r="JRR1" s="17"/>
      <c r="JRS1" s="17"/>
      <c r="JRT1" s="17"/>
      <c r="JRU1" s="17"/>
      <c r="JRV1" s="17"/>
      <c r="JRW1" s="17"/>
      <c r="JRX1" s="17"/>
      <c r="JRY1" s="17"/>
      <c r="JRZ1" s="17"/>
      <c r="JSA1" s="17"/>
      <c r="JSB1" s="17"/>
      <c r="JSC1" s="17"/>
      <c r="JSD1" s="17"/>
      <c r="JSE1" s="17"/>
      <c r="JSF1" s="17"/>
      <c r="JSG1" s="17"/>
      <c r="JSH1" s="17"/>
      <c r="JSI1" s="17"/>
      <c r="JSJ1" s="17"/>
      <c r="JSK1" s="17"/>
      <c r="JSL1" s="17"/>
      <c r="JSM1" s="17"/>
      <c r="JSN1" s="17"/>
      <c r="JSO1" s="17"/>
      <c r="JSP1" s="17"/>
      <c r="JSQ1" s="17"/>
      <c r="JSR1" s="17"/>
      <c r="JSS1" s="17"/>
      <c r="JST1" s="17"/>
      <c r="JSU1" s="17"/>
      <c r="JSV1" s="17"/>
      <c r="JSW1" s="17"/>
      <c r="JSX1" s="17"/>
      <c r="JSY1" s="17"/>
      <c r="JSZ1" s="17"/>
      <c r="JTA1" s="17"/>
      <c r="JTB1" s="17"/>
      <c r="JTC1" s="17"/>
      <c r="JTD1" s="17"/>
      <c r="JTE1" s="17"/>
      <c r="JTF1" s="17"/>
      <c r="JTG1" s="17"/>
      <c r="JTH1" s="17"/>
      <c r="JTI1" s="17"/>
      <c r="JTJ1" s="17"/>
      <c r="JTK1" s="17"/>
      <c r="JTL1" s="17"/>
      <c r="JTM1" s="17"/>
      <c r="JTN1" s="17"/>
      <c r="JTO1" s="17"/>
      <c r="JTP1" s="17"/>
      <c r="JTQ1" s="17"/>
      <c r="JTR1" s="17"/>
      <c r="JTS1" s="17"/>
      <c r="JTT1" s="17"/>
      <c r="JTU1" s="17"/>
      <c r="JTV1" s="17"/>
      <c r="JTW1" s="17"/>
      <c r="JTX1" s="17"/>
      <c r="JTY1" s="17"/>
      <c r="JTZ1" s="17"/>
      <c r="JUA1" s="17"/>
      <c r="JUB1" s="17"/>
      <c r="JUC1" s="17"/>
      <c r="JUD1" s="17"/>
      <c r="JUE1" s="17"/>
      <c r="JUF1" s="17"/>
      <c r="JUG1" s="17"/>
      <c r="JUH1" s="17"/>
      <c r="JUI1" s="17"/>
      <c r="JUJ1" s="17"/>
      <c r="JUK1" s="17"/>
      <c r="JUL1" s="17"/>
      <c r="JUM1" s="17"/>
      <c r="JUN1" s="17"/>
      <c r="JUO1" s="17"/>
      <c r="JUP1" s="17"/>
      <c r="JUQ1" s="17"/>
      <c r="JUR1" s="17"/>
      <c r="JUS1" s="17"/>
      <c r="JUT1" s="17"/>
      <c r="JUU1" s="17"/>
      <c r="JUV1" s="17"/>
      <c r="JUW1" s="17"/>
      <c r="JUX1" s="17"/>
      <c r="JUY1" s="17"/>
      <c r="JUZ1" s="17"/>
      <c r="JVA1" s="17"/>
      <c r="JVB1" s="17"/>
      <c r="JVC1" s="17"/>
      <c r="JVD1" s="17"/>
      <c r="JVE1" s="17"/>
      <c r="JVF1" s="17"/>
      <c r="JVG1" s="17"/>
      <c r="JVH1" s="17"/>
      <c r="JVI1" s="17"/>
      <c r="JVJ1" s="17"/>
      <c r="JVK1" s="17"/>
      <c r="JVL1" s="17"/>
      <c r="JVM1" s="17"/>
      <c r="JVN1" s="17"/>
      <c r="JVO1" s="17"/>
      <c r="JVP1" s="17"/>
      <c r="JVQ1" s="17"/>
      <c r="JVR1" s="17"/>
      <c r="JVS1" s="17"/>
      <c r="JVT1" s="17"/>
      <c r="JVU1" s="17"/>
      <c r="JVV1" s="17"/>
      <c r="JVW1" s="17"/>
      <c r="JVX1" s="17"/>
      <c r="JVY1" s="17"/>
      <c r="JVZ1" s="17"/>
      <c r="JWA1" s="17"/>
      <c r="JWB1" s="17"/>
      <c r="JWC1" s="17"/>
      <c r="JWD1" s="17"/>
      <c r="JWE1" s="17"/>
      <c r="JWF1" s="17"/>
      <c r="JWG1" s="17"/>
      <c r="JWH1" s="17"/>
      <c r="JWI1" s="17"/>
      <c r="JWJ1" s="17"/>
      <c r="JWK1" s="17"/>
      <c r="JWL1" s="17"/>
      <c r="JWM1" s="17"/>
      <c r="JWN1" s="17"/>
      <c r="JWO1" s="17"/>
      <c r="JWP1" s="17"/>
      <c r="JWQ1" s="17"/>
      <c r="JWR1" s="17"/>
      <c r="JWS1" s="17"/>
      <c r="JWT1" s="17"/>
      <c r="JWU1" s="17"/>
      <c r="JWV1" s="17"/>
      <c r="JWW1" s="17"/>
      <c r="JWX1" s="17"/>
      <c r="JWY1" s="17"/>
      <c r="JWZ1" s="17"/>
      <c r="JXA1" s="17"/>
      <c r="JXB1" s="17"/>
      <c r="JXC1" s="17"/>
      <c r="JXD1" s="17"/>
      <c r="JXE1" s="17"/>
      <c r="JXF1" s="17"/>
      <c r="JXG1" s="17"/>
      <c r="JXH1" s="17"/>
      <c r="JXI1" s="17"/>
      <c r="JXJ1" s="17"/>
      <c r="JXK1" s="17"/>
      <c r="JXL1" s="17"/>
      <c r="JXM1" s="17"/>
      <c r="JXN1" s="17"/>
      <c r="JXO1" s="17"/>
      <c r="JXP1" s="17"/>
      <c r="JXQ1" s="17"/>
      <c r="JXR1" s="17"/>
      <c r="JXS1" s="17"/>
      <c r="JXT1" s="17"/>
      <c r="JXU1" s="17"/>
      <c r="JXV1" s="17"/>
      <c r="JXW1" s="17"/>
      <c r="JXX1" s="17"/>
      <c r="JXY1" s="17"/>
      <c r="JXZ1" s="17"/>
      <c r="JYA1" s="17"/>
      <c r="JYB1" s="17"/>
      <c r="JYC1" s="17"/>
      <c r="JYD1" s="17"/>
      <c r="JYE1" s="17"/>
      <c r="JYF1" s="17"/>
      <c r="JYG1" s="17"/>
      <c r="JYH1" s="17"/>
      <c r="JYI1" s="17"/>
      <c r="JYJ1" s="17"/>
      <c r="JYK1" s="17"/>
      <c r="JYL1" s="17"/>
      <c r="JYM1" s="17"/>
      <c r="JYN1" s="17"/>
      <c r="JYO1" s="17"/>
      <c r="JYP1" s="17"/>
      <c r="JYQ1" s="17"/>
      <c r="JYR1" s="17"/>
      <c r="JYS1" s="17"/>
      <c r="JYT1" s="17"/>
      <c r="JYU1" s="17"/>
      <c r="JYV1" s="17"/>
      <c r="JYW1" s="17"/>
      <c r="JYX1" s="17"/>
      <c r="JYY1" s="17"/>
      <c r="JYZ1" s="17"/>
      <c r="JZA1" s="17"/>
      <c r="JZB1" s="17"/>
      <c r="JZC1" s="17"/>
      <c r="JZD1" s="17"/>
      <c r="JZE1" s="17"/>
      <c r="JZF1" s="17"/>
      <c r="JZG1" s="17"/>
      <c r="JZH1" s="17"/>
      <c r="JZI1" s="17"/>
      <c r="JZJ1" s="17"/>
      <c r="JZK1" s="17"/>
      <c r="JZL1" s="17"/>
      <c r="JZM1" s="17"/>
      <c r="JZN1" s="17"/>
      <c r="JZO1" s="17"/>
      <c r="JZP1" s="17"/>
      <c r="JZQ1" s="17"/>
      <c r="JZR1" s="17"/>
      <c r="JZS1" s="17"/>
      <c r="JZT1" s="17"/>
      <c r="JZU1" s="17"/>
      <c r="JZV1" s="17"/>
      <c r="JZW1" s="17"/>
      <c r="JZX1" s="17"/>
      <c r="JZY1" s="17"/>
      <c r="JZZ1" s="17"/>
      <c r="KAA1" s="17"/>
      <c r="KAB1" s="17"/>
      <c r="KAC1" s="17"/>
      <c r="KAD1" s="17"/>
      <c r="KAE1" s="17"/>
      <c r="KAF1" s="17"/>
      <c r="KAG1" s="17"/>
      <c r="KAH1" s="17"/>
      <c r="KAI1" s="17"/>
      <c r="KAJ1" s="17"/>
      <c r="KAK1" s="17"/>
      <c r="KAL1" s="17"/>
      <c r="KAM1" s="17"/>
      <c r="KAN1" s="17"/>
      <c r="KAO1" s="17"/>
      <c r="KAP1" s="17"/>
      <c r="KAQ1" s="17"/>
      <c r="KAR1" s="17"/>
      <c r="KAS1" s="17"/>
      <c r="KAT1" s="17"/>
      <c r="KAU1" s="17"/>
      <c r="KAV1" s="17"/>
      <c r="KAW1" s="17"/>
      <c r="KAX1" s="17"/>
      <c r="KAY1" s="17"/>
      <c r="KAZ1" s="17"/>
      <c r="KBA1" s="17"/>
      <c r="KBB1" s="17"/>
      <c r="KBC1" s="17"/>
      <c r="KBD1" s="17"/>
      <c r="KBE1" s="17"/>
      <c r="KBF1" s="17"/>
      <c r="KBG1" s="17"/>
      <c r="KBH1" s="17"/>
      <c r="KBI1" s="17"/>
      <c r="KBJ1" s="17"/>
      <c r="KBK1" s="17"/>
      <c r="KBL1" s="17"/>
      <c r="KBM1" s="17"/>
      <c r="KBN1" s="17"/>
      <c r="KBO1" s="17"/>
      <c r="KBP1" s="17"/>
      <c r="KBQ1" s="17"/>
      <c r="KBR1" s="17"/>
      <c r="KBS1" s="17"/>
      <c r="KBT1" s="17"/>
      <c r="KBU1" s="17"/>
      <c r="KBV1" s="17"/>
      <c r="KBW1" s="17"/>
      <c r="KBX1" s="17"/>
      <c r="KBY1" s="17"/>
      <c r="KBZ1" s="17"/>
      <c r="KCA1" s="17"/>
      <c r="KCB1" s="17"/>
      <c r="KCC1" s="17"/>
      <c r="KCD1" s="17"/>
      <c r="KCE1" s="17"/>
      <c r="KCF1" s="17"/>
      <c r="KCG1" s="17"/>
      <c r="KCH1" s="17"/>
      <c r="KCI1" s="17"/>
      <c r="KCJ1" s="17"/>
      <c r="KCK1" s="17"/>
      <c r="KCL1" s="17"/>
      <c r="KCM1" s="17"/>
      <c r="KCN1" s="17"/>
      <c r="KCO1" s="17"/>
      <c r="KCP1" s="17"/>
      <c r="KCQ1" s="17"/>
      <c r="KCR1" s="17"/>
      <c r="KCS1" s="17"/>
      <c r="KCT1" s="17"/>
      <c r="KCU1" s="17"/>
      <c r="KCV1" s="17"/>
      <c r="KCW1" s="17"/>
      <c r="KCX1" s="17"/>
      <c r="KCY1" s="17"/>
      <c r="KCZ1" s="17"/>
      <c r="KDA1" s="17"/>
      <c r="KDB1" s="17"/>
      <c r="KDC1" s="17"/>
      <c r="KDD1" s="17"/>
      <c r="KDE1" s="17"/>
      <c r="KDF1" s="17"/>
      <c r="KDG1" s="17"/>
      <c r="KDH1" s="17"/>
      <c r="KDI1" s="17"/>
      <c r="KDJ1" s="17"/>
      <c r="KDK1" s="17"/>
      <c r="KDL1" s="17"/>
      <c r="KDM1" s="17"/>
      <c r="KDN1" s="17"/>
      <c r="KDO1" s="17"/>
      <c r="KDP1" s="17"/>
      <c r="KDQ1" s="17"/>
      <c r="KDR1" s="17"/>
      <c r="KDS1" s="17"/>
      <c r="KDT1" s="17"/>
      <c r="KDU1" s="17"/>
      <c r="KDV1" s="17"/>
      <c r="KDW1" s="17"/>
      <c r="KDX1" s="17"/>
      <c r="KDY1" s="17"/>
      <c r="KDZ1" s="17"/>
      <c r="KEA1" s="17"/>
      <c r="KEB1" s="17"/>
      <c r="KEC1" s="17"/>
      <c r="KED1" s="17"/>
      <c r="KEE1" s="17"/>
      <c r="KEF1" s="17"/>
      <c r="KEG1" s="17"/>
      <c r="KEH1" s="17"/>
      <c r="KEI1" s="17"/>
      <c r="KEJ1" s="17"/>
      <c r="KEK1" s="17"/>
      <c r="KEL1" s="17"/>
      <c r="KEM1" s="17"/>
      <c r="KEN1" s="17"/>
      <c r="KEO1" s="17"/>
      <c r="KEP1" s="17"/>
      <c r="KEQ1" s="17"/>
      <c r="KER1" s="17"/>
      <c r="KES1" s="17"/>
      <c r="KET1" s="17"/>
      <c r="KEU1" s="17"/>
      <c r="KEV1" s="17"/>
      <c r="KEW1" s="17"/>
      <c r="KEX1" s="17"/>
      <c r="KEY1" s="17"/>
      <c r="KEZ1" s="17"/>
      <c r="KFA1" s="17"/>
      <c r="KFB1" s="17"/>
      <c r="KFC1" s="17"/>
      <c r="KFD1" s="17"/>
      <c r="KFE1" s="17"/>
      <c r="KFF1" s="17"/>
      <c r="KFG1" s="17"/>
      <c r="KFH1" s="17"/>
      <c r="KFI1" s="17"/>
      <c r="KFJ1" s="17"/>
      <c r="KFK1" s="17"/>
      <c r="KFL1" s="17"/>
      <c r="KFM1" s="17"/>
      <c r="KFN1" s="17"/>
      <c r="KFO1" s="17"/>
      <c r="KFP1" s="17"/>
      <c r="KFQ1" s="17"/>
      <c r="KFR1" s="17"/>
      <c r="KFS1" s="17"/>
      <c r="KFT1" s="17"/>
      <c r="KFU1" s="17"/>
      <c r="KFV1" s="17"/>
      <c r="KFW1" s="17"/>
      <c r="KFX1" s="17"/>
      <c r="KFY1" s="17"/>
      <c r="KFZ1" s="17"/>
      <c r="KGA1" s="17"/>
      <c r="KGB1" s="17"/>
      <c r="KGC1" s="17"/>
      <c r="KGD1" s="17"/>
      <c r="KGE1" s="17"/>
      <c r="KGF1" s="17"/>
      <c r="KGG1" s="17"/>
      <c r="KGH1" s="17"/>
      <c r="KGI1" s="17"/>
      <c r="KGJ1" s="17"/>
      <c r="KGK1" s="17"/>
      <c r="KGL1" s="17"/>
      <c r="KGM1" s="17"/>
      <c r="KGN1" s="17"/>
      <c r="KGO1" s="17"/>
      <c r="KGP1" s="17"/>
      <c r="KGQ1" s="17"/>
      <c r="KGR1" s="17"/>
      <c r="KGS1" s="17"/>
      <c r="KGT1" s="17"/>
      <c r="KGU1" s="17"/>
      <c r="KGV1" s="17"/>
      <c r="KGW1" s="17"/>
      <c r="KGX1" s="17"/>
      <c r="KGY1" s="17"/>
      <c r="KGZ1" s="17"/>
      <c r="KHA1" s="17"/>
      <c r="KHB1" s="17"/>
      <c r="KHC1" s="17"/>
      <c r="KHD1" s="17"/>
      <c r="KHE1" s="17"/>
      <c r="KHF1" s="17"/>
      <c r="KHG1" s="17"/>
      <c r="KHH1" s="17"/>
      <c r="KHI1" s="17"/>
      <c r="KHJ1" s="17"/>
      <c r="KHK1" s="17"/>
      <c r="KHL1" s="17"/>
      <c r="KHM1" s="17"/>
      <c r="KHN1" s="17"/>
      <c r="KHO1" s="17"/>
      <c r="KHP1" s="17"/>
      <c r="KHQ1" s="17"/>
      <c r="KHR1" s="17"/>
      <c r="KHS1" s="17"/>
      <c r="KHT1" s="17"/>
      <c r="KHU1" s="17"/>
      <c r="KHV1" s="17"/>
      <c r="KHW1" s="17"/>
      <c r="KHX1" s="17"/>
      <c r="KHY1" s="17"/>
      <c r="KHZ1" s="17"/>
      <c r="KIA1" s="17"/>
      <c r="KIB1" s="17"/>
      <c r="KIC1" s="17"/>
      <c r="KID1" s="17"/>
      <c r="KIE1" s="17"/>
      <c r="KIF1" s="17"/>
      <c r="KIG1" s="17"/>
      <c r="KIH1" s="17"/>
      <c r="KII1" s="17"/>
      <c r="KIJ1" s="17"/>
      <c r="KIK1" s="17"/>
      <c r="KIL1" s="17"/>
      <c r="KIM1" s="17"/>
      <c r="KIN1" s="17"/>
      <c r="KIO1" s="17"/>
      <c r="KIP1" s="17"/>
      <c r="KIQ1" s="17"/>
      <c r="KIR1" s="17"/>
      <c r="KIS1" s="17"/>
      <c r="KIT1" s="17"/>
      <c r="KIU1" s="17"/>
      <c r="KIV1" s="17"/>
      <c r="KIW1" s="17"/>
      <c r="KIX1" s="17"/>
      <c r="KIY1" s="17"/>
      <c r="KIZ1" s="17"/>
      <c r="KJA1" s="17"/>
      <c r="KJB1" s="17"/>
      <c r="KJC1" s="17"/>
      <c r="KJD1" s="17"/>
      <c r="KJE1" s="17"/>
      <c r="KJF1" s="17"/>
      <c r="KJG1" s="17"/>
      <c r="KJH1" s="17"/>
      <c r="KJI1" s="17"/>
      <c r="KJJ1" s="17"/>
      <c r="KJK1" s="17"/>
      <c r="KJL1" s="17"/>
      <c r="KJM1" s="17"/>
      <c r="KJN1" s="17"/>
      <c r="KJO1" s="17"/>
      <c r="KJP1" s="17"/>
      <c r="KJQ1" s="17"/>
      <c r="KJR1" s="17"/>
      <c r="KJS1" s="17"/>
      <c r="KJT1" s="17"/>
      <c r="KJU1" s="17"/>
      <c r="KJV1" s="17"/>
      <c r="KJW1" s="17"/>
      <c r="KJX1" s="17"/>
      <c r="KJY1" s="17"/>
      <c r="KJZ1" s="17"/>
      <c r="KKA1" s="17"/>
      <c r="KKB1" s="17"/>
      <c r="KKC1" s="17"/>
      <c r="KKD1" s="17"/>
      <c r="KKE1" s="17"/>
      <c r="KKF1" s="17"/>
      <c r="KKG1" s="17"/>
      <c r="KKH1" s="17"/>
      <c r="KKI1" s="17"/>
      <c r="KKJ1" s="17"/>
      <c r="KKK1" s="17"/>
      <c r="KKL1" s="17"/>
      <c r="KKM1" s="17"/>
      <c r="KKN1" s="17"/>
      <c r="KKO1" s="17"/>
      <c r="KKP1" s="17"/>
      <c r="KKQ1" s="17"/>
      <c r="KKR1" s="17"/>
      <c r="KKS1" s="17"/>
      <c r="KKT1" s="17"/>
      <c r="KKU1" s="17"/>
      <c r="KKV1" s="17"/>
      <c r="KKW1" s="17"/>
      <c r="KKX1" s="17"/>
      <c r="KKY1" s="17"/>
      <c r="KKZ1" s="17"/>
      <c r="KLA1" s="17"/>
      <c r="KLB1" s="17"/>
      <c r="KLC1" s="17"/>
      <c r="KLD1" s="17"/>
      <c r="KLE1" s="17"/>
      <c r="KLF1" s="17"/>
      <c r="KLG1" s="17"/>
      <c r="KLH1" s="17"/>
      <c r="KLI1" s="17"/>
      <c r="KLJ1" s="17"/>
      <c r="KLK1" s="17"/>
      <c r="KLL1" s="17"/>
      <c r="KLM1" s="17"/>
      <c r="KLN1" s="17"/>
      <c r="KLO1" s="17"/>
      <c r="KLP1" s="17"/>
      <c r="KLQ1" s="17"/>
      <c r="KLR1" s="17"/>
      <c r="KLS1" s="17"/>
      <c r="KLT1" s="17"/>
      <c r="KLU1" s="17"/>
      <c r="KLV1" s="17"/>
      <c r="KLW1" s="17"/>
      <c r="KLX1" s="17"/>
      <c r="KLY1" s="17"/>
      <c r="KLZ1" s="17"/>
      <c r="KMA1" s="17"/>
      <c r="KMB1" s="17"/>
      <c r="KMC1" s="17"/>
      <c r="KMD1" s="17"/>
      <c r="KME1" s="17"/>
      <c r="KMF1" s="17"/>
      <c r="KMG1" s="17"/>
      <c r="KMH1" s="17"/>
      <c r="KMI1" s="17"/>
      <c r="KMJ1" s="17"/>
      <c r="KMK1" s="17"/>
      <c r="KML1" s="17"/>
      <c r="KMM1" s="17"/>
      <c r="KMN1" s="17"/>
      <c r="KMO1" s="17"/>
      <c r="KMP1" s="17"/>
      <c r="KMQ1" s="17"/>
      <c r="KMR1" s="17"/>
      <c r="KMS1" s="17"/>
      <c r="KMT1" s="17"/>
      <c r="KMU1" s="17"/>
      <c r="KMV1" s="17"/>
      <c r="KMW1" s="17"/>
      <c r="KMX1" s="17"/>
      <c r="KMY1" s="17"/>
      <c r="KMZ1" s="17"/>
      <c r="KNA1" s="17"/>
      <c r="KNB1" s="17"/>
      <c r="KNC1" s="17"/>
      <c r="KND1" s="17"/>
      <c r="KNE1" s="17"/>
      <c r="KNF1" s="17"/>
      <c r="KNG1" s="17"/>
      <c r="KNH1" s="17"/>
      <c r="KNI1" s="17"/>
      <c r="KNJ1" s="17"/>
      <c r="KNK1" s="17"/>
      <c r="KNL1" s="17"/>
      <c r="KNM1" s="17"/>
      <c r="KNN1" s="17"/>
      <c r="KNO1" s="17"/>
      <c r="KNP1" s="17"/>
      <c r="KNQ1" s="17"/>
      <c r="KNR1" s="17"/>
      <c r="KNS1" s="17"/>
      <c r="KNT1" s="17"/>
      <c r="KNU1" s="17"/>
      <c r="KNV1" s="17"/>
      <c r="KNW1" s="17"/>
      <c r="KNX1" s="17"/>
      <c r="KNY1" s="17"/>
      <c r="KNZ1" s="17"/>
      <c r="KOA1" s="17"/>
      <c r="KOB1" s="17"/>
      <c r="KOC1" s="17"/>
      <c r="KOD1" s="17"/>
      <c r="KOE1" s="17"/>
      <c r="KOF1" s="17"/>
      <c r="KOG1" s="17"/>
      <c r="KOH1" s="17"/>
      <c r="KOI1" s="17"/>
      <c r="KOJ1" s="17"/>
      <c r="KOK1" s="17"/>
      <c r="KOL1" s="17"/>
      <c r="KOM1" s="17"/>
      <c r="KON1" s="17"/>
      <c r="KOO1" s="17"/>
      <c r="KOP1" s="17"/>
      <c r="KOQ1" s="17"/>
      <c r="KOR1" s="17"/>
      <c r="KOS1" s="17"/>
      <c r="KOT1" s="17"/>
      <c r="KOU1" s="17"/>
      <c r="KOV1" s="17"/>
      <c r="KOW1" s="17"/>
      <c r="KOX1" s="17"/>
      <c r="KOY1" s="17"/>
      <c r="KOZ1" s="17"/>
      <c r="KPA1" s="17"/>
      <c r="KPB1" s="17"/>
      <c r="KPC1" s="17"/>
      <c r="KPD1" s="17"/>
      <c r="KPE1" s="17"/>
      <c r="KPF1" s="17"/>
      <c r="KPG1" s="17"/>
      <c r="KPH1" s="17"/>
      <c r="KPI1" s="17"/>
      <c r="KPJ1" s="17"/>
      <c r="KPK1" s="17"/>
      <c r="KPL1" s="17"/>
      <c r="KPM1" s="17"/>
      <c r="KPN1" s="17"/>
      <c r="KPO1" s="17"/>
      <c r="KPP1" s="17"/>
      <c r="KPQ1" s="17"/>
      <c r="KPR1" s="17"/>
      <c r="KPS1" s="17"/>
      <c r="KPT1" s="17"/>
      <c r="KPU1" s="17"/>
      <c r="KPV1" s="17"/>
      <c r="KPW1" s="17"/>
      <c r="KPX1" s="17"/>
      <c r="KPY1" s="17"/>
      <c r="KPZ1" s="17"/>
      <c r="KQA1" s="17"/>
      <c r="KQB1" s="17"/>
      <c r="KQC1" s="17"/>
      <c r="KQD1" s="17"/>
      <c r="KQE1" s="17"/>
      <c r="KQF1" s="17"/>
      <c r="KQG1" s="17"/>
      <c r="KQH1" s="17"/>
      <c r="KQI1" s="17"/>
      <c r="KQJ1" s="17"/>
      <c r="KQK1" s="17"/>
      <c r="KQL1" s="17"/>
      <c r="KQM1" s="17"/>
      <c r="KQN1" s="17"/>
      <c r="KQO1" s="17"/>
      <c r="KQP1" s="17"/>
      <c r="KQQ1" s="17"/>
      <c r="KQR1" s="17"/>
      <c r="KQS1" s="17"/>
      <c r="KQT1" s="17"/>
      <c r="KQU1" s="17"/>
      <c r="KQV1" s="17"/>
      <c r="KQW1" s="17"/>
      <c r="KQX1" s="17"/>
      <c r="KQY1" s="17"/>
      <c r="KQZ1" s="17"/>
      <c r="KRA1" s="17"/>
      <c r="KRB1" s="17"/>
      <c r="KRC1" s="17"/>
      <c r="KRD1" s="17"/>
      <c r="KRE1" s="17"/>
      <c r="KRF1" s="17"/>
      <c r="KRG1" s="17"/>
      <c r="KRH1" s="17"/>
      <c r="KRI1" s="17"/>
      <c r="KRJ1" s="17"/>
      <c r="KRK1" s="17"/>
      <c r="KRL1" s="17"/>
      <c r="KRM1" s="17"/>
      <c r="KRN1" s="17"/>
      <c r="KRO1" s="17"/>
      <c r="KRP1" s="17"/>
      <c r="KRQ1" s="17"/>
      <c r="KRR1" s="17"/>
      <c r="KRS1" s="17"/>
      <c r="KRT1" s="17"/>
      <c r="KRU1" s="17"/>
      <c r="KRV1" s="17"/>
      <c r="KRW1" s="17"/>
      <c r="KRX1" s="17"/>
      <c r="KRY1" s="17"/>
      <c r="KRZ1" s="17"/>
      <c r="KSA1" s="17"/>
      <c r="KSB1" s="17"/>
      <c r="KSC1" s="17"/>
      <c r="KSD1" s="17"/>
      <c r="KSE1" s="17"/>
      <c r="KSF1" s="17"/>
      <c r="KSG1" s="17"/>
      <c r="KSH1" s="17"/>
      <c r="KSI1" s="17"/>
      <c r="KSJ1" s="17"/>
      <c r="KSK1" s="17"/>
      <c r="KSL1" s="17"/>
      <c r="KSM1" s="17"/>
      <c r="KSN1" s="17"/>
      <c r="KSO1" s="17"/>
      <c r="KSP1" s="17"/>
      <c r="KSQ1" s="17"/>
      <c r="KSR1" s="17"/>
      <c r="KSS1" s="17"/>
      <c r="KST1" s="17"/>
      <c r="KSU1" s="17"/>
      <c r="KSV1" s="17"/>
      <c r="KSW1" s="17"/>
      <c r="KSX1" s="17"/>
      <c r="KSY1" s="17"/>
      <c r="KSZ1" s="17"/>
      <c r="KTA1" s="17"/>
      <c r="KTB1" s="17"/>
      <c r="KTC1" s="17"/>
      <c r="KTD1" s="17"/>
      <c r="KTE1" s="17"/>
      <c r="KTF1" s="17"/>
      <c r="KTG1" s="17"/>
      <c r="KTH1" s="17"/>
      <c r="KTI1" s="17"/>
      <c r="KTJ1" s="17"/>
      <c r="KTK1" s="17"/>
      <c r="KTL1" s="17"/>
      <c r="KTM1" s="17"/>
      <c r="KTN1" s="17"/>
      <c r="KTO1" s="17"/>
      <c r="KTP1" s="17"/>
      <c r="KTQ1" s="17"/>
      <c r="KTR1" s="17"/>
      <c r="KTS1" s="17"/>
      <c r="KTT1" s="17"/>
      <c r="KTU1" s="17"/>
      <c r="KTV1" s="17"/>
      <c r="KTW1" s="17"/>
      <c r="KTX1" s="17"/>
      <c r="KTY1" s="17"/>
      <c r="KTZ1" s="17"/>
      <c r="KUA1" s="17"/>
      <c r="KUB1" s="17"/>
      <c r="KUC1" s="17"/>
      <c r="KUD1" s="17"/>
      <c r="KUE1" s="17"/>
      <c r="KUF1" s="17"/>
      <c r="KUG1" s="17"/>
      <c r="KUH1" s="17"/>
      <c r="KUI1" s="17"/>
      <c r="KUJ1" s="17"/>
      <c r="KUK1" s="17"/>
      <c r="KUL1" s="17"/>
      <c r="KUM1" s="17"/>
      <c r="KUN1" s="17"/>
      <c r="KUO1" s="17"/>
      <c r="KUP1" s="17"/>
      <c r="KUQ1" s="17"/>
      <c r="KUR1" s="17"/>
      <c r="KUS1" s="17"/>
      <c r="KUT1" s="17"/>
      <c r="KUU1" s="17"/>
      <c r="KUV1" s="17"/>
      <c r="KUW1" s="17"/>
      <c r="KUX1" s="17"/>
      <c r="KUY1" s="17"/>
      <c r="KUZ1" s="17"/>
      <c r="KVA1" s="17"/>
      <c r="KVB1" s="17"/>
      <c r="KVC1" s="17"/>
      <c r="KVD1" s="17"/>
      <c r="KVE1" s="17"/>
      <c r="KVF1" s="17"/>
      <c r="KVG1" s="17"/>
      <c r="KVH1" s="17"/>
      <c r="KVI1" s="17"/>
      <c r="KVJ1" s="17"/>
      <c r="KVK1" s="17"/>
      <c r="KVL1" s="17"/>
      <c r="KVM1" s="17"/>
      <c r="KVN1" s="17"/>
      <c r="KVO1" s="17"/>
      <c r="KVP1" s="17"/>
      <c r="KVQ1" s="17"/>
      <c r="KVR1" s="17"/>
      <c r="KVS1" s="17"/>
      <c r="KVT1" s="17"/>
      <c r="KVU1" s="17"/>
      <c r="KVV1" s="17"/>
      <c r="KVW1" s="17"/>
      <c r="KVX1" s="17"/>
      <c r="KVY1" s="17"/>
      <c r="KVZ1" s="17"/>
      <c r="KWA1" s="17"/>
      <c r="KWB1" s="17"/>
      <c r="KWC1" s="17"/>
      <c r="KWD1" s="17"/>
      <c r="KWE1" s="17"/>
      <c r="KWF1" s="17"/>
      <c r="KWG1" s="17"/>
      <c r="KWH1" s="17"/>
      <c r="KWI1" s="17"/>
      <c r="KWJ1" s="17"/>
      <c r="KWK1" s="17"/>
      <c r="KWL1" s="17"/>
      <c r="KWM1" s="17"/>
      <c r="KWN1" s="17"/>
      <c r="KWO1" s="17"/>
      <c r="KWP1" s="17"/>
      <c r="KWQ1" s="17"/>
      <c r="KWR1" s="17"/>
      <c r="KWS1" s="17"/>
      <c r="KWT1" s="17"/>
      <c r="KWU1" s="17"/>
      <c r="KWV1" s="17"/>
      <c r="KWW1" s="17"/>
      <c r="KWX1" s="17"/>
      <c r="KWY1" s="17"/>
      <c r="KWZ1" s="17"/>
      <c r="KXA1" s="17"/>
      <c r="KXB1" s="17"/>
      <c r="KXC1" s="17"/>
      <c r="KXD1" s="17"/>
      <c r="KXE1" s="17"/>
      <c r="KXF1" s="17"/>
      <c r="KXG1" s="17"/>
      <c r="KXH1" s="17"/>
      <c r="KXI1" s="17"/>
      <c r="KXJ1" s="17"/>
      <c r="KXK1" s="17"/>
      <c r="KXL1" s="17"/>
      <c r="KXM1" s="17"/>
      <c r="KXN1" s="17"/>
      <c r="KXO1" s="17"/>
      <c r="KXP1" s="17"/>
      <c r="KXQ1" s="17"/>
      <c r="KXR1" s="17"/>
      <c r="KXS1" s="17"/>
      <c r="KXT1" s="17"/>
      <c r="KXU1" s="17"/>
      <c r="KXV1" s="17"/>
      <c r="KXW1" s="17"/>
      <c r="KXX1" s="17"/>
      <c r="KXY1" s="17"/>
      <c r="KXZ1" s="17"/>
      <c r="KYA1" s="17"/>
      <c r="KYB1" s="17"/>
      <c r="KYC1" s="17"/>
      <c r="KYD1" s="17"/>
      <c r="KYE1" s="17"/>
      <c r="KYF1" s="17"/>
      <c r="KYG1" s="17"/>
      <c r="KYH1" s="17"/>
      <c r="KYI1" s="17"/>
      <c r="KYJ1" s="17"/>
      <c r="KYK1" s="17"/>
      <c r="KYL1" s="17"/>
      <c r="KYM1" s="17"/>
      <c r="KYN1" s="17"/>
      <c r="KYO1" s="17"/>
      <c r="KYP1" s="17"/>
      <c r="KYQ1" s="17"/>
      <c r="KYR1" s="17"/>
      <c r="KYS1" s="17"/>
      <c r="KYT1" s="17"/>
      <c r="KYU1" s="17"/>
      <c r="KYV1" s="17"/>
      <c r="KYW1" s="17"/>
      <c r="KYX1" s="17"/>
      <c r="KYY1" s="17"/>
      <c r="KYZ1" s="17"/>
      <c r="KZA1" s="17"/>
      <c r="KZB1" s="17"/>
      <c r="KZC1" s="17"/>
      <c r="KZD1" s="17"/>
      <c r="KZE1" s="17"/>
      <c r="KZF1" s="17"/>
      <c r="KZG1" s="17"/>
      <c r="KZH1" s="17"/>
      <c r="KZI1" s="17"/>
      <c r="KZJ1" s="17"/>
      <c r="KZK1" s="17"/>
      <c r="KZL1" s="17"/>
      <c r="KZM1" s="17"/>
      <c r="KZN1" s="17"/>
      <c r="KZO1" s="17"/>
      <c r="KZP1" s="17"/>
      <c r="KZQ1" s="17"/>
      <c r="KZR1" s="17"/>
      <c r="KZS1" s="17"/>
      <c r="KZT1" s="17"/>
      <c r="KZU1" s="17"/>
      <c r="KZV1" s="17"/>
      <c r="KZW1" s="17"/>
      <c r="KZX1" s="17"/>
      <c r="KZY1" s="17"/>
      <c r="KZZ1" s="17"/>
      <c r="LAA1" s="17"/>
      <c r="LAB1" s="17"/>
      <c r="LAC1" s="17"/>
      <c r="LAD1" s="17"/>
      <c r="LAE1" s="17"/>
      <c r="LAF1" s="17"/>
      <c r="LAG1" s="17"/>
      <c r="LAH1" s="17"/>
      <c r="LAI1" s="17"/>
      <c r="LAJ1" s="17"/>
      <c r="LAK1" s="17"/>
      <c r="LAL1" s="17"/>
      <c r="LAM1" s="17"/>
      <c r="LAN1" s="17"/>
      <c r="LAO1" s="17"/>
      <c r="LAP1" s="17"/>
      <c r="LAQ1" s="17"/>
      <c r="LAR1" s="17"/>
      <c r="LAS1" s="17"/>
      <c r="LAT1" s="17"/>
      <c r="LAU1" s="17"/>
      <c r="LAV1" s="17"/>
      <c r="LAW1" s="17"/>
      <c r="LAX1" s="17"/>
      <c r="LAY1" s="17"/>
      <c r="LAZ1" s="17"/>
      <c r="LBA1" s="17"/>
      <c r="LBB1" s="17"/>
      <c r="LBC1" s="17"/>
      <c r="LBD1" s="17"/>
      <c r="LBE1" s="17"/>
      <c r="LBF1" s="17"/>
      <c r="LBG1" s="17"/>
      <c r="LBH1" s="17"/>
      <c r="LBI1" s="17"/>
      <c r="LBJ1" s="17"/>
      <c r="LBK1" s="17"/>
      <c r="LBL1" s="17"/>
      <c r="LBM1" s="17"/>
      <c r="LBN1" s="17"/>
      <c r="LBO1" s="17"/>
      <c r="LBP1" s="17"/>
      <c r="LBQ1" s="17"/>
      <c r="LBR1" s="17"/>
      <c r="LBS1" s="17"/>
      <c r="LBT1" s="17"/>
      <c r="LBU1" s="17"/>
      <c r="LBV1" s="17"/>
      <c r="LBW1" s="17"/>
      <c r="LBX1" s="17"/>
      <c r="LBY1" s="17"/>
      <c r="LBZ1" s="17"/>
      <c r="LCA1" s="17"/>
      <c r="LCB1" s="17"/>
      <c r="LCC1" s="17"/>
      <c r="LCD1" s="17"/>
      <c r="LCE1" s="17"/>
      <c r="LCF1" s="17"/>
      <c r="LCG1" s="17"/>
      <c r="LCH1" s="17"/>
      <c r="LCI1" s="17"/>
      <c r="LCJ1" s="17"/>
      <c r="LCK1" s="17"/>
      <c r="LCL1" s="17"/>
      <c r="LCM1" s="17"/>
      <c r="LCN1" s="17"/>
      <c r="LCO1" s="17"/>
      <c r="LCP1" s="17"/>
      <c r="LCQ1" s="17"/>
      <c r="LCR1" s="17"/>
      <c r="LCS1" s="17"/>
      <c r="LCT1" s="17"/>
      <c r="LCU1" s="17"/>
      <c r="LCV1" s="17"/>
      <c r="LCW1" s="17"/>
      <c r="LCX1" s="17"/>
      <c r="LCY1" s="17"/>
      <c r="LCZ1" s="17"/>
      <c r="LDA1" s="17"/>
      <c r="LDB1" s="17"/>
      <c r="LDC1" s="17"/>
      <c r="LDD1" s="17"/>
      <c r="LDE1" s="17"/>
      <c r="LDF1" s="17"/>
      <c r="LDG1" s="17"/>
      <c r="LDH1" s="17"/>
      <c r="LDI1" s="17"/>
      <c r="LDJ1" s="17"/>
      <c r="LDK1" s="17"/>
      <c r="LDL1" s="17"/>
      <c r="LDM1" s="17"/>
      <c r="LDN1" s="17"/>
      <c r="LDO1" s="17"/>
      <c r="LDP1" s="17"/>
      <c r="LDQ1" s="17"/>
      <c r="LDR1" s="17"/>
      <c r="LDS1" s="17"/>
      <c r="LDT1" s="17"/>
      <c r="LDU1" s="17"/>
      <c r="LDV1" s="17"/>
      <c r="LDW1" s="17"/>
      <c r="LDX1" s="17"/>
      <c r="LDY1" s="17"/>
      <c r="LDZ1" s="17"/>
      <c r="LEA1" s="17"/>
      <c r="LEB1" s="17"/>
      <c r="LEC1" s="17"/>
      <c r="LED1" s="17"/>
      <c r="LEE1" s="17"/>
      <c r="LEF1" s="17"/>
      <c r="LEG1" s="17"/>
      <c r="LEH1" s="17"/>
      <c r="LEI1" s="17"/>
      <c r="LEJ1" s="17"/>
      <c r="LEK1" s="17"/>
      <c r="LEL1" s="17"/>
      <c r="LEM1" s="17"/>
      <c r="LEN1" s="17"/>
      <c r="LEO1" s="17"/>
      <c r="LEP1" s="17"/>
      <c r="LEQ1" s="17"/>
      <c r="LER1" s="17"/>
      <c r="LES1" s="17"/>
      <c r="LET1" s="17"/>
      <c r="LEU1" s="17"/>
      <c r="LEV1" s="17"/>
      <c r="LEW1" s="17"/>
      <c r="LEX1" s="17"/>
      <c r="LEY1" s="17"/>
      <c r="LEZ1" s="17"/>
      <c r="LFA1" s="17"/>
      <c r="LFB1" s="17"/>
      <c r="LFC1" s="17"/>
      <c r="LFD1" s="17"/>
      <c r="LFE1" s="17"/>
      <c r="LFF1" s="17"/>
      <c r="LFG1" s="17"/>
      <c r="LFH1" s="17"/>
      <c r="LFI1" s="17"/>
      <c r="LFJ1" s="17"/>
      <c r="LFK1" s="17"/>
      <c r="LFL1" s="17"/>
      <c r="LFM1" s="17"/>
      <c r="LFN1" s="17"/>
      <c r="LFO1" s="17"/>
      <c r="LFP1" s="17"/>
      <c r="LFQ1" s="17"/>
      <c r="LFR1" s="17"/>
      <c r="LFS1" s="17"/>
      <c r="LFT1" s="17"/>
      <c r="LFU1" s="17"/>
      <c r="LFV1" s="17"/>
      <c r="LFW1" s="17"/>
      <c r="LFX1" s="17"/>
      <c r="LFY1" s="17"/>
      <c r="LFZ1" s="17"/>
      <c r="LGA1" s="17"/>
      <c r="LGB1" s="17"/>
      <c r="LGC1" s="17"/>
      <c r="LGD1" s="17"/>
      <c r="LGE1" s="17"/>
      <c r="LGF1" s="17"/>
      <c r="LGG1" s="17"/>
      <c r="LGH1" s="17"/>
      <c r="LGI1" s="17"/>
      <c r="LGJ1" s="17"/>
      <c r="LGK1" s="17"/>
      <c r="LGL1" s="17"/>
      <c r="LGM1" s="17"/>
      <c r="LGN1" s="17"/>
      <c r="LGO1" s="17"/>
      <c r="LGP1" s="17"/>
      <c r="LGQ1" s="17"/>
      <c r="LGR1" s="17"/>
      <c r="LGS1" s="17"/>
      <c r="LGT1" s="17"/>
      <c r="LGU1" s="17"/>
      <c r="LGV1" s="17"/>
      <c r="LGW1" s="17"/>
      <c r="LGX1" s="17"/>
      <c r="LGY1" s="17"/>
      <c r="LGZ1" s="17"/>
      <c r="LHA1" s="17"/>
      <c r="LHB1" s="17"/>
      <c r="LHC1" s="17"/>
      <c r="LHD1" s="17"/>
      <c r="LHE1" s="17"/>
      <c r="LHF1" s="17"/>
      <c r="LHG1" s="17"/>
      <c r="LHH1" s="17"/>
      <c r="LHI1" s="17"/>
      <c r="LHJ1" s="17"/>
      <c r="LHK1" s="17"/>
      <c r="LHL1" s="17"/>
      <c r="LHM1" s="17"/>
      <c r="LHN1" s="17"/>
      <c r="LHO1" s="17"/>
      <c r="LHP1" s="17"/>
      <c r="LHQ1" s="17"/>
      <c r="LHR1" s="17"/>
      <c r="LHS1" s="17"/>
      <c r="LHT1" s="17"/>
      <c r="LHU1" s="17"/>
      <c r="LHV1" s="17"/>
      <c r="LHW1" s="17"/>
      <c r="LHX1" s="17"/>
      <c r="LHY1" s="17"/>
      <c r="LHZ1" s="17"/>
      <c r="LIA1" s="17"/>
      <c r="LIB1" s="17"/>
      <c r="LIC1" s="17"/>
      <c r="LID1" s="17"/>
      <c r="LIE1" s="17"/>
      <c r="LIF1" s="17"/>
      <c r="LIG1" s="17"/>
      <c r="LIH1" s="17"/>
      <c r="LII1" s="17"/>
      <c r="LIJ1" s="17"/>
      <c r="LIK1" s="17"/>
      <c r="LIL1" s="17"/>
      <c r="LIM1" s="17"/>
      <c r="LIN1" s="17"/>
      <c r="LIO1" s="17"/>
      <c r="LIP1" s="17"/>
      <c r="LIQ1" s="17"/>
      <c r="LIR1" s="17"/>
      <c r="LIS1" s="17"/>
      <c r="LIT1" s="17"/>
      <c r="LIU1" s="17"/>
      <c r="LIV1" s="17"/>
      <c r="LIW1" s="17"/>
      <c r="LIX1" s="17"/>
      <c r="LIY1" s="17"/>
      <c r="LIZ1" s="17"/>
      <c r="LJA1" s="17"/>
      <c r="LJB1" s="17"/>
      <c r="LJC1" s="17"/>
      <c r="LJD1" s="17"/>
      <c r="LJE1" s="17"/>
      <c r="LJF1" s="17"/>
      <c r="LJG1" s="17"/>
      <c r="LJH1" s="17"/>
      <c r="LJI1" s="17"/>
      <c r="LJJ1" s="17"/>
      <c r="LJK1" s="17"/>
      <c r="LJL1" s="17"/>
      <c r="LJM1" s="17"/>
      <c r="LJN1" s="17"/>
      <c r="LJO1" s="17"/>
      <c r="LJP1" s="17"/>
      <c r="LJQ1" s="17"/>
      <c r="LJR1" s="17"/>
      <c r="LJS1" s="17"/>
      <c r="LJT1" s="17"/>
      <c r="LJU1" s="17"/>
      <c r="LJV1" s="17"/>
      <c r="LJW1" s="17"/>
      <c r="LJX1" s="17"/>
      <c r="LJY1" s="17"/>
      <c r="LJZ1" s="17"/>
      <c r="LKA1" s="17"/>
      <c r="LKB1" s="17"/>
      <c r="LKC1" s="17"/>
      <c r="LKD1" s="17"/>
      <c r="LKE1" s="17"/>
      <c r="LKF1" s="17"/>
      <c r="LKG1" s="17"/>
      <c r="LKH1" s="17"/>
      <c r="LKI1" s="17"/>
      <c r="LKJ1" s="17"/>
      <c r="LKK1" s="17"/>
      <c r="LKL1" s="17"/>
      <c r="LKM1" s="17"/>
      <c r="LKN1" s="17"/>
      <c r="LKO1" s="17"/>
      <c r="LKP1" s="17"/>
      <c r="LKQ1" s="17"/>
      <c r="LKR1" s="17"/>
      <c r="LKS1" s="17"/>
      <c r="LKT1" s="17"/>
      <c r="LKU1" s="17"/>
      <c r="LKV1" s="17"/>
      <c r="LKW1" s="17"/>
      <c r="LKX1" s="17"/>
      <c r="LKY1" s="17"/>
      <c r="LKZ1" s="17"/>
      <c r="LLA1" s="17"/>
      <c r="LLB1" s="17"/>
      <c r="LLC1" s="17"/>
      <c r="LLD1" s="17"/>
      <c r="LLE1" s="17"/>
      <c r="LLF1" s="17"/>
      <c r="LLG1" s="17"/>
      <c r="LLH1" s="17"/>
      <c r="LLI1" s="17"/>
      <c r="LLJ1" s="17"/>
      <c r="LLK1" s="17"/>
      <c r="LLL1" s="17"/>
      <c r="LLM1" s="17"/>
      <c r="LLN1" s="17"/>
      <c r="LLO1" s="17"/>
      <c r="LLP1" s="17"/>
      <c r="LLQ1" s="17"/>
      <c r="LLR1" s="17"/>
      <c r="LLS1" s="17"/>
      <c r="LLT1" s="17"/>
      <c r="LLU1" s="17"/>
      <c r="LLV1" s="17"/>
      <c r="LLW1" s="17"/>
      <c r="LLX1" s="17"/>
      <c r="LLY1" s="17"/>
      <c r="LLZ1" s="17"/>
      <c r="LMA1" s="17"/>
      <c r="LMB1" s="17"/>
      <c r="LMC1" s="17"/>
      <c r="LMD1" s="17"/>
      <c r="LME1" s="17"/>
      <c r="LMF1" s="17"/>
      <c r="LMG1" s="17"/>
      <c r="LMH1" s="17"/>
      <c r="LMI1" s="17"/>
      <c r="LMJ1" s="17"/>
      <c r="LMK1" s="17"/>
      <c r="LML1" s="17"/>
      <c r="LMM1" s="17"/>
      <c r="LMN1" s="17"/>
      <c r="LMO1" s="17"/>
      <c r="LMP1" s="17"/>
      <c r="LMQ1" s="17"/>
      <c r="LMR1" s="17"/>
      <c r="LMS1" s="17"/>
      <c r="LMT1" s="17"/>
      <c r="LMU1" s="17"/>
      <c r="LMV1" s="17"/>
      <c r="LMW1" s="17"/>
      <c r="LMX1" s="17"/>
      <c r="LMY1" s="17"/>
      <c r="LMZ1" s="17"/>
      <c r="LNA1" s="17"/>
      <c r="LNB1" s="17"/>
      <c r="LNC1" s="17"/>
      <c r="LND1" s="17"/>
      <c r="LNE1" s="17"/>
      <c r="LNF1" s="17"/>
      <c r="LNG1" s="17"/>
      <c r="LNH1" s="17"/>
      <c r="LNI1" s="17"/>
      <c r="LNJ1" s="17"/>
      <c r="LNK1" s="17"/>
      <c r="LNL1" s="17"/>
      <c r="LNM1" s="17"/>
      <c r="LNN1" s="17"/>
      <c r="LNO1" s="17"/>
      <c r="LNP1" s="17"/>
      <c r="LNQ1" s="17"/>
      <c r="LNR1" s="17"/>
      <c r="LNS1" s="17"/>
      <c r="LNT1" s="17"/>
      <c r="LNU1" s="17"/>
      <c r="LNV1" s="17"/>
      <c r="LNW1" s="17"/>
      <c r="LNX1" s="17"/>
      <c r="LNY1" s="17"/>
      <c r="LNZ1" s="17"/>
      <c r="LOA1" s="17"/>
      <c r="LOB1" s="17"/>
      <c r="LOC1" s="17"/>
      <c r="LOD1" s="17"/>
      <c r="LOE1" s="17"/>
      <c r="LOF1" s="17"/>
      <c r="LOG1" s="17"/>
      <c r="LOH1" s="17"/>
      <c r="LOI1" s="17"/>
      <c r="LOJ1" s="17"/>
      <c r="LOK1" s="17"/>
      <c r="LOL1" s="17"/>
      <c r="LOM1" s="17"/>
      <c r="LON1" s="17"/>
      <c r="LOO1" s="17"/>
      <c r="LOP1" s="17"/>
      <c r="LOQ1" s="17"/>
      <c r="LOR1" s="17"/>
      <c r="LOS1" s="17"/>
      <c r="LOT1" s="17"/>
      <c r="LOU1" s="17"/>
      <c r="LOV1" s="17"/>
      <c r="LOW1" s="17"/>
      <c r="LOX1" s="17"/>
      <c r="LOY1" s="17"/>
      <c r="LOZ1" s="17"/>
      <c r="LPA1" s="17"/>
      <c r="LPB1" s="17"/>
      <c r="LPC1" s="17"/>
      <c r="LPD1" s="17"/>
      <c r="LPE1" s="17"/>
      <c r="LPF1" s="17"/>
      <c r="LPG1" s="17"/>
      <c r="LPH1" s="17"/>
      <c r="LPI1" s="17"/>
      <c r="LPJ1" s="17"/>
      <c r="LPK1" s="17"/>
      <c r="LPL1" s="17"/>
      <c r="LPM1" s="17"/>
      <c r="LPN1" s="17"/>
      <c r="LPO1" s="17"/>
      <c r="LPP1" s="17"/>
      <c r="LPQ1" s="17"/>
      <c r="LPR1" s="17"/>
      <c r="LPS1" s="17"/>
      <c r="LPT1" s="17"/>
      <c r="LPU1" s="17"/>
      <c r="LPV1" s="17"/>
      <c r="LPW1" s="17"/>
      <c r="LPX1" s="17"/>
      <c r="LPY1" s="17"/>
      <c r="LPZ1" s="17"/>
      <c r="LQA1" s="17"/>
      <c r="LQB1" s="17"/>
      <c r="LQC1" s="17"/>
      <c r="LQD1" s="17"/>
      <c r="LQE1" s="17"/>
      <c r="LQF1" s="17"/>
      <c r="LQG1" s="17"/>
      <c r="LQH1" s="17"/>
      <c r="LQI1" s="17"/>
      <c r="LQJ1" s="17"/>
      <c r="LQK1" s="17"/>
      <c r="LQL1" s="17"/>
      <c r="LQM1" s="17"/>
      <c r="LQN1" s="17"/>
      <c r="LQO1" s="17"/>
      <c r="LQP1" s="17"/>
      <c r="LQQ1" s="17"/>
      <c r="LQR1" s="17"/>
      <c r="LQS1" s="17"/>
      <c r="LQT1" s="17"/>
      <c r="LQU1" s="17"/>
      <c r="LQV1" s="17"/>
      <c r="LQW1" s="17"/>
      <c r="LQX1" s="17"/>
      <c r="LQY1" s="17"/>
      <c r="LQZ1" s="17"/>
      <c r="LRA1" s="17"/>
      <c r="LRB1" s="17"/>
      <c r="LRC1" s="17"/>
      <c r="LRD1" s="17"/>
      <c r="LRE1" s="17"/>
      <c r="LRF1" s="17"/>
      <c r="LRG1" s="17"/>
      <c r="LRH1" s="17"/>
      <c r="LRI1" s="17"/>
      <c r="LRJ1" s="17"/>
      <c r="LRK1" s="17"/>
      <c r="LRL1" s="17"/>
      <c r="LRM1" s="17"/>
      <c r="LRN1" s="17"/>
      <c r="LRO1" s="17"/>
      <c r="LRP1" s="17"/>
      <c r="LRQ1" s="17"/>
      <c r="LRR1" s="17"/>
      <c r="LRS1" s="17"/>
      <c r="LRT1" s="17"/>
      <c r="LRU1" s="17"/>
      <c r="LRV1" s="17"/>
      <c r="LRW1" s="17"/>
      <c r="LRX1" s="17"/>
      <c r="LRY1" s="17"/>
      <c r="LRZ1" s="17"/>
      <c r="LSA1" s="17"/>
      <c r="LSB1" s="17"/>
      <c r="LSC1" s="17"/>
      <c r="LSD1" s="17"/>
      <c r="LSE1" s="17"/>
      <c r="LSF1" s="17"/>
      <c r="LSG1" s="17"/>
      <c r="LSH1" s="17"/>
      <c r="LSI1" s="17"/>
      <c r="LSJ1" s="17"/>
      <c r="LSK1" s="17"/>
      <c r="LSL1" s="17"/>
      <c r="LSM1" s="17"/>
      <c r="LSN1" s="17"/>
      <c r="LSO1" s="17"/>
      <c r="LSP1" s="17"/>
      <c r="LSQ1" s="17"/>
      <c r="LSR1" s="17"/>
      <c r="LSS1" s="17"/>
      <c r="LST1" s="17"/>
      <c r="LSU1" s="17"/>
      <c r="LSV1" s="17"/>
      <c r="LSW1" s="17"/>
      <c r="LSX1" s="17"/>
      <c r="LSY1" s="17"/>
      <c r="LSZ1" s="17"/>
      <c r="LTA1" s="17"/>
      <c r="LTB1" s="17"/>
      <c r="LTC1" s="17"/>
      <c r="LTD1" s="17"/>
      <c r="LTE1" s="17"/>
      <c r="LTF1" s="17"/>
      <c r="LTG1" s="17"/>
      <c r="LTH1" s="17"/>
      <c r="LTI1" s="17"/>
      <c r="LTJ1" s="17"/>
      <c r="LTK1" s="17"/>
      <c r="LTL1" s="17"/>
      <c r="LTM1" s="17"/>
      <c r="LTN1" s="17"/>
      <c r="LTO1" s="17"/>
      <c r="LTP1" s="17"/>
      <c r="LTQ1" s="17"/>
      <c r="LTR1" s="17"/>
      <c r="LTS1" s="17"/>
      <c r="LTT1" s="17"/>
      <c r="LTU1" s="17"/>
      <c r="LTV1" s="17"/>
      <c r="LTW1" s="17"/>
      <c r="LTX1" s="17"/>
      <c r="LTY1" s="17"/>
      <c r="LTZ1" s="17"/>
      <c r="LUA1" s="17"/>
      <c r="LUB1" s="17"/>
      <c r="LUC1" s="17"/>
      <c r="LUD1" s="17"/>
      <c r="LUE1" s="17"/>
      <c r="LUF1" s="17"/>
      <c r="LUG1" s="17"/>
      <c r="LUH1" s="17"/>
      <c r="LUI1" s="17"/>
      <c r="LUJ1" s="17"/>
      <c r="LUK1" s="17"/>
      <c r="LUL1" s="17"/>
      <c r="LUM1" s="17"/>
      <c r="LUN1" s="17"/>
      <c r="LUO1" s="17"/>
      <c r="LUP1" s="17"/>
      <c r="LUQ1" s="17"/>
      <c r="LUR1" s="17"/>
      <c r="LUS1" s="17"/>
      <c r="LUT1" s="17"/>
      <c r="LUU1" s="17"/>
      <c r="LUV1" s="17"/>
      <c r="LUW1" s="17"/>
      <c r="LUX1" s="17"/>
      <c r="LUY1" s="17"/>
      <c r="LUZ1" s="17"/>
      <c r="LVA1" s="17"/>
      <c r="LVB1" s="17"/>
      <c r="LVC1" s="17"/>
      <c r="LVD1" s="17"/>
      <c r="LVE1" s="17"/>
      <c r="LVF1" s="17"/>
      <c r="LVG1" s="17"/>
      <c r="LVH1" s="17"/>
      <c r="LVI1" s="17"/>
      <c r="LVJ1" s="17"/>
      <c r="LVK1" s="17"/>
      <c r="LVL1" s="17"/>
      <c r="LVM1" s="17"/>
      <c r="LVN1" s="17"/>
      <c r="LVO1" s="17"/>
      <c r="LVP1" s="17"/>
      <c r="LVQ1" s="17"/>
      <c r="LVR1" s="17"/>
      <c r="LVS1" s="17"/>
      <c r="LVT1" s="17"/>
      <c r="LVU1" s="17"/>
      <c r="LVV1" s="17"/>
      <c r="LVW1" s="17"/>
      <c r="LVX1" s="17"/>
      <c r="LVY1" s="17"/>
      <c r="LVZ1" s="17"/>
      <c r="LWA1" s="17"/>
      <c r="LWB1" s="17"/>
      <c r="LWC1" s="17"/>
      <c r="LWD1" s="17"/>
      <c r="LWE1" s="17"/>
      <c r="LWF1" s="17"/>
      <c r="LWG1" s="17"/>
      <c r="LWH1" s="17"/>
      <c r="LWI1" s="17"/>
      <c r="LWJ1" s="17"/>
      <c r="LWK1" s="17"/>
      <c r="LWL1" s="17"/>
      <c r="LWM1" s="17"/>
      <c r="LWN1" s="17"/>
      <c r="LWO1" s="17"/>
      <c r="LWP1" s="17"/>
      <c r="LWQ1" s="17"/>
      <c r="LWR1" s="17"/>
      <c r="LWS1" s="17"/>
      <c r="LWT1" s="17"/>
      <c r="LWU1" s="17"/>
      <c r="LWV1" s="17"/>
      <c r="LWW1" s="17"/>
      <c r="LWX1" s="17"/>
      <c r="LWY1" s="17"/>
      <c r="LWZ1" s="17"/>
      <c r="LXA1" s="17"/>
      <c r="LXB1" s="17"/>
      <c r="LXC1" s="17"/>
      <c r="LXD1" s="17"/>
      <c r="LXE1" s="17"/>
      <c r="LXF1" s="17"/>
      <c r="LXG1" s="17"/>
      <c r="LXH1" s="17"/>
      <c r="LXI1" s="17"/>
      <c r="LXJ1" s="17"/>
      <c r="LXK1" s="17"/>
      <c r="LXL1" s="17"/>
      <c r="LXM1" s="17"/>
      <c r="LXN1" s="17"/>
      <c r="LXO1" s="17"/>
      <c r="LXP1" s="17"/>
      <c r="LXQ1" s="17"/>
      <c r="LXR1" s="17"/>
      <c r="LXS1" s="17"/>
      <c r="LXT1" s="17"/>
      <c r="LXU1" s="17"/>
      <c r="LXV1" s="17"/>
      <c r="LXW1" s="17"/>
      <c r="LXX1" s="17"/>
      <c r="LXY1" s="17"/>
      <c r="LXZ1" s="17"/>
      <c r="LYA1" s="17"/>
      <c r="LYB1" s="17"/>
      <c r="LYC1" s="17"/>
      <c r="LYD1" s="17"/>
      <c r="LYE1" s="17"/>
      <c r="LYF1" s="17"/>
      <c r="LYG1" s="17"/>
      <c r="LYH1" s="17"/>
      <c r="LYI1" s="17"/>
      <c r="LYJ1" s="17"/>
      <c r="LYK1" s="17"/>
      <c r="LYL1" s="17"/>
      <c r="LYM1" s="17"/>
      <c r="LYN1" s="17"/>
      <c r="LYO1" s="17"/>
      <c r="LYP1" s="17"/>
      <c r="LYQ1" s="17"/>
      <c r="LYR1" s="17"/>
      <c r="LYS1" s="17"/>
      <c r="LYT1" s="17"/>
      <c r="LYU1" s="17"/>
      <c r="LYV1" s="17"/>
      <c r="LYW1" s="17"/>
      <c r="LYX1" s="17"/>
      <c r="LYY1" s="17"/>
      <c r="LYZ1" s="17"/>
      <c r="LZA1" s="17"/>
      <c r="LZB1" s="17"/>
      <c r="LZC1" s="17"/>
      <c r="LZD1" s="17"/>
      <c r="LZE1" s="17"/>
      <c r="LZF1" s="17"/>
      <c r="LZG1" s="17"/>
      <c r="LZH1" s="17"/>
      <c r="LZI1" s="17"/>
      <c r="LZJ1" s="17"/>
      <c r="LZK1" s="17"/>
      <c r="LZL1" s="17"/>
      <c r="LZM1" s="17"/>
      <c r="LZN1" s="17"/>
      <c r="LZO1" s="17"/>
      <c r="LZP1" s="17"/>
      <c r="LZQ1" s="17"/>
      <c r="LZR1" s="17"/>
      <c r="LZS1" s="17"/>
      <c r="LZT1" s="17"/>
      <c r="LZU1" s="17"/>
      <c r="LZV1" s="17"/>
      <c r="LZW1" s="17"/>
      <c r="LZX1" s="17"/>
      <c r="LZY1" s="17"/>
      <c r="LZZ1" s="17"/>
      <c r="MAA1" s="17"/>
      <c r="MAB1" s="17"/>
      <c r="MAC1" s="17"/>
      <c r="MAD1" s="17"/>
      <c r="MAE1" s="17"/>
      <c r="MAF1" s="17"/>
      <c r="MAG1" s="17"/>
      <c r="MAH1" s="17"/>
      <c r="MAI1" s="17"/>
      <c r="MAJ1" s="17"/>
      <c r="MAK1" s="17"/>
      <c r="MAL1" s="17"/>
      <c r="MAM1" s="17"/>
      <c r="MAN1" s="17"/>
      <c r="MAO1" s="17"/>
      <c r="MAP1" s="17"/>
      <c r="MAQ1" s="17"/>
      <c r="MAR1" s="17"/>
      <c r="MAS1" s="17"/>
      <c r="MAT1" s="17"/>
      <c r="MAU1" s="17"/>
      <c r="MAV1" s="17"/>
      <c r="MAW1" s="17"/>
      <c r="MAX1" s="17"/>
      <c r="MAY1" s="17"/>
      <c r="MAZ1" s="17"/>
      <c r="MBA1" s="17"/>
      <c r="MBB1" s="17"/>
      <c r="MBC1" s="17"/>
      <c r="MBD1" s="17"/>
      <c r="MBE1" s="17"/>
      <c r="MBF1" s="17"/>
      <c r="MBG1" s="17"/>
      <c r="MBH1" s="17"/>
      <c r="MBI1" s="17"/>
      <c r="MBJ1" s="17"/>
      <c r="MBK1" s="17"/>
      <c r="MBL1" s="17"/>
      <c r="MBM1" s="17"/>
      <c r="MBN1" s="17"/>
      <c r="MBO1" s="17"/>
      <c r="MBP1" s="17"/>
      <c r="MBQ1" s="17"/>
      <c r="MBR1" s="17"/>
      <c r="MBS1" s="17"/>
      <c r="MBT1" s="17"/>
      <c r="MBU1" s="17"/>
      <c r="MBV1" s="17"/>
      <c r="MBW1" s="17"/>
      <c r="MBX1" s="17"/>
      <c r="MBY1" s="17"/>
      <c r="MBZ1" s="17"/>
      <c r="MCA1" s="17"/>
      <c r="MCB1" s="17"/>
      <c r="MCC1" s="17"/>
      <c r="MCD1" s="17"/>
      <c r="MCE1" s="17"/>
      <c r="MCF1" s="17"/>
      <c r="MCG1" s="17"/>
      <c r="MCH1" s="17"/>
      <c r="MCI1" s="17"/>
      <c r="MCJ1" s="17"/>
      <c r="MCK1" s="17"/>
      <c r="MCL1" s="17"/>
      <c r="MCM1" s="17"/>
      <c r="MCN1" s="17"/>
      <c r="MCO1" s="17"/>
      <c r="MCP1" s="17"/>
      <c r="MCQ1" s="17"/>
      <c r="MCR1" s="17"/>
      <c r="MCS1" s="17"/>
      <c r="MCT1" s="17"/>
      <c r="MCU1" s="17"/>
      <c r="MCV1" s="17"/>
      <c r="MCW1" s="17"/>
      <c r="MCX1" s="17"/>
      <c r="MCY1" s="17"/>
      <c r="MCZ1" s="17"/>
      <c r="MDA1" s="17"/>
      <c r="MDB1" s="17"/>
      <c r="MDC1" s="17"/>
      <c r="MDD1" s="17"/>
      <c r="MDE1" s="17"/>
      <c r="MDF1" s="17"/>
      <c r="MDG1" s="17"/>
      <c r="MDH1" s="17"/>
      <c r="MDI1" s="17"/>
      <c r="MDJ1" s="17"/>
      <c r="MDK1" s="17"/>
      <c r="MDL1" s="17"/>
      <c r="MDM1" s="17"/>
      <c r="MDN1" s="17"/>
      <c r="MDO1" s="17"/>
      <c r="MDP1" s="17"/>
      <c r="MDQ1" s="17"/>
      <c r="MDR1" s="17"/>
      <c r="MDS1" s="17"/>
      <c r="MDT1" s="17"/>
      <c r="MDU1" s="17"/>
      <c r="MDV1" s="17"/>
      <c r="MDW1" s="17"/>
      <c r="MDX1" s="17"/>
      <c r="MDY1" s="17"/>
      <c r="MDZ1" s="17"/>
      <c r="MEA1" s="17"/>
      <c r="MEB1" s="17"/>
      <c r="MEC1" s="17"/>
      <c r="MED1" s="17"/>
      <c r="MEE1" s="17"/>
      <c r="MEF1" s="17"/>
      <c r="MEG1" s="17"/>
      <c r="MEH1" s="17"/>
      <c r="MEI1" s="17"/>
      <c r="MEJ1" s="17"/>
      <c r="MEK1" s="17"/>
      <c r="MEL1" s="17"/>
      <c r="MEM1" s="17"/>
      <c r="MEN1" s="17"/>
      <c r="MEO1" s="17"/>
      <c r="MEP1" s="17"/>
      <c r="MEQ1" s="17"/>
      <c r="MER1" s="17"/>
      <c r="MES1" s="17"/>
      <c r="MET1" s="17"/>
      <c r="MEU1" s="17"/>
      <c r="MEV1" s="17"/>
      <c r="MEW1" s="17"/>
      <c r="MEX1" s="17"/>
      <c r="MEY1" s="17"/>
      <c r="MEZ1" s="17"/>
      <c r="MFA1" s="17"/>
      <c r="MFB1" s="17"/>
      <c r="MFC1" s="17"/>
      <c r="MFD1" s="17"/>
      <c r="MFE1" s="17"/>
      <c r="MFF1" s="17"/>
      <c r="MFG1" s="17"/>
      <c r="MFH1" s="17"/>
      <c r="MFI1" s="17"/>
      <c r="MFJ1" s="17"/>
      <c r="MFK1" s="17"/>
      <c r="MFL1" s="17"/>
      <c r="MFM1" s="17"/>
      <c r="MFN1" s="17"/>
      <c r="MFO1" s="17"/>
      <c r="MFP1" s="17"/>
      <c r="MFQ1" s="17"/>
      <c r="MFR1" s="17"/>
      <c r="MFS1" s="17"/>
      <c r="MFT1" s="17"/>
      <c r="MFU1" s="17"/>
      <c r="MFV1" s="17"/>
      <c r="MFW1" s="17"/>
      <c r="MFX1" s="17"/>
      <c r="MFY1" s="17"/>
      <c r="MFZ1" s="17"/>
      <c r="MGA1" s="17"/>
      <c r="MGB1" s="17"/>
      <c r="MGC1" s="17"/>
      <c r="MGD1" s="17"/>
      <c r="MGE1" s="17"/>
      <c r="MGF1" s="17"/>
      <c r="MGG1" s="17"/>
      <c r="MGH1" s="17"/>
      <c r="MGI1" s="17"/>
      <c r="MGJ1" s="17"/>
      <c r="MGK1" s="17"/>
      <c r="MGL1" s="17"/>
      <c r="MGM1" s="17"/>
      <c r="MGN1" s="17"/>
      <c r="MGO1" s="17"/>
      <c r="MGP1" s="17"/>
      <c r="MGQ1" s="17"/>
      <c r="MGR1" s="17"/>
      <c r="MGS1" s="17"/>
      <c r="MGT1" s="17"/>
      <c r="MGU1" s="17"/>
      <c r="MGV1" s="17"/>
      <c r="MGW1" s="17"/>
      <c r="MGX1" s="17"/>
      <c r="MGY1" s="17"/>
      <c r="MGZ1" s="17"/>
      <c r="MHA1" s="17"/>
      <c r="MHB1" s="17"/>
      <c r="MHC1" s="17"/>
      <c r="MHD1" s="17"/>
      <c r="MHE1" s="17"/>
      <c r="MHF1" s="17"/>
      <c r="MHG1" s="17"/>
      <c r="MHH1" s="17"/>
      <c r="MHI1" s="17"/>
      <c r="MHJ1" s="17"/>
      <c r="MHK1" s="17"/>
      <c r="MHL1" s="17"/>
      <c r="MHM1" s="17"/>
      <c r="MHN1" s="17"/>
      <c r="MHO1" s="17"/>
      <c r="MHP1" s="17"/>
      <c r="MHQ1" s="17"/>
      <c r="MHR1" s="17"/>
      <c r="MHS1" s="17"/>
      <c r="MHT1" s="17"/>
      <c r="MHU1" s="17"/>
      <c r="MHV1" s="17"/>
      <c r="MHW1" s="17"/>
      <c r="MHX1" s="17"/>
      <c r="MHY1" s="17"/>
      <c r="MHZ1" s="17"/>
      <c r="MIA1" s="17"/>
      <c r="MIB1" s="17"/>
      <c r="MIC1" s="17"/>
      <c r="MID1" s="17"/>
      <c r="MIE1" s="17"/>
      <c r="MIF1" s="17"/>
      <c r="MIG1" s="17"/>
      <c r="MIH1" s="17"/>
      <c r="MII1" s="17"/>
      <c r="MIJ1" s="17"/>
      <c r="MIK1" s="17"/>
      <c r="MIL1" s="17"/>
      <c r="MIM1" s="17"/>
      <c r="MIN1" s="17"/>
      <c r="MIO1" s="17"/>
      <c r="MIP1" s="17"/>
      <c r="MIQ1" s="17"/>
      <c r="MIR1" s="17"/>
      <c r="MIS1" s="17"/>
      <c r="MIT1" s="17"/>
      <c r="MIU1" s="17"/>
      <c r="MIV1" s="17"/>
      <c r="MIW1" s="17"/>
      <c r="MIX1" s="17"/>
      <c r="MIY1" s="17"/>
      <c r="MIZ1" s="17"/>
      <c r="MJA1" s="17"/>
      <c r="MJB1" s="17"/>
      <c r="MJC1" s="17"/>
      <c r="MJD1" s="17"/>
      <c r="MJE1" s="17"/>
      <c r="MJF1" s="17"/>
      <c r="MJG1" s="17"/>
      <c r="MJH1" s="17"/>
      <c r="MJI1" s="17"/>
      <c r="MJJ1" s="17"/>
      <c r="MJK1" s="17"/>
      <c r="MJL1" s="17"/>
      <c r="MJM1" s="17"/>
      <c r="MJN1" s="17"/>
      <c r="MJO1" s="17"/>
      <c r="MJP1" s="17"/>
      <c r="MJQ1" s="17"/>
      <c r="MJR1" s="17"/>
      <c r="MJS1" s="17"/>
      <c r="MJT1" s="17"/>
      <c r="MJU1" s="17"/>
      <c r="MJV1" s="17"/>
      <c r="MJW1" s="17"/>
      <c r="MJX1" s="17"/>
      <c r="MJY1" s="17"/>
      <c r="MJZ1" s="17"/>
      <c r="MKA1" s="17"/>
      <c r="MKB1" s="17"/>
      <c r="MKC1" s="17"/>
      <c r="MKD1" s="17"/>
      <c r="MKE1" s="17"/>
      <c r="MKF1" s="17"/>
      <c r="MKG1" s="17"/>
      <c r="MKH1" s="17"/>
      <c r="MKI1" s="17"/>
      <c r="MKJ1" s="17"/>
      <c r="MKK1" s="17"/>
      <c r="MKL1" s="17"/>
      <c r="MKM1" s="17"/>
      <c r="MKN1" s="17"/>
      <c r="MKO1" s="17"/>
      <c r="MKP1" s="17"/>
      <c r="MKQ1" s="17"/>
      <c r="MKR1" s="17"/>
      <c r="MKS1" s="17"/>
      <c r="MKT1" s="17"/>
      <c r="MKU1" s="17"/>
      <c r="MKV1" s="17"/>
      <c r="MKW1" s="17"/>
      <c r="MKX1" s="17"/>
      <c r="MKY1" s="17"/>
      <c r="MKZ1" s="17"/>
      <c r="MLA1" s="17"/>
      <c r="MLB1" s="17"/>
      <c r="MLC1" s="17"/>
      <c r="MLD1" s="17"/>
      <c r="MLE1" s="17"/>
      <c r="MLF1" s="17"/>
      <c r="MLG1" s="17"/>
      <c r="MLH1" s="17"/>
      <c r="MLI1" s="17"/>
      <c r="MLJ1" s="17"/>
      <c r="MLK1" s="17"/>
      <c r="MLL1" s="17"/>
      <c r="MLM1" s="17"/>
      <c r="MLN1" s="17"/>
      <c r="MLO1" s="17"/>
      <c r="MLP1" s="17"/>
      <c r="MLQ1" s="17"/>
      <c r="MLR1" s="17"/>
      <c r="MLS1" s="17"/>
      <c r="MLT1" s="17"/>
      <c r="MLU1" s="17"/>
      <c r="MLV1" s="17"/>
      <c r="MLW1" s="17"/>
      <c r="MLX1" s="17"/>
      <c r="MLY1" s="17"/>
      <c r="MLZ1" s="17"/>
      <c r="MMA1" s="17"/>
      <c r="MMB1" s="17"/>
      <c r="MMC1" s="17"/>
      <c r="MMD1" s="17"/>
      <c r="MME1" s="17"/>
      <c r="MMF1" s="17"/>
      <c r="MMG1" s="17"/>
      <c r="MMH1" s="17"/>
      <c r="MMI1" s="17"/>
      <c r="MMJ1" s="17"/>
      <c r="MMK1" s="17"/>
      <c r="MML1" s="17"/>
      <c r="MMM1" s="17"/>
      <c r="MMN1" s="17"/>
      <c r="MMO1" s="17"/>
      <c r="MMP1" s="17"/>
      <c r="MMQ1" s="17"/>
      <c r="MMR1" s="17"/>
      <c r="MMS1" s="17"/>
      <c r="MMT1" s="17"/>
      <c r="MMU1" s="17"/>
      <c r="MMV1" s="17"/>
      <c r="MMW1" s="17"/>
      <c r="MMX1" s="17"/>
      <c r="MMY1" s="17"/>
      <c r="MMZ1" s="17"/>
      <c r="MNA1" s="17"/>
      <c r="MNB1" s="17"/>
      <c r="MNC1" s="17"/>
      <c r="MND1" s="17"/>
      <c r="MNE1" s="17"/>
      <c r="MNF1" s="17"/>
      <c r="MNG1" s="17"/>
      <c r="MNH1" s="17"/>
      <c r="MNI1" s="17"/>
      <c r="MNJ1" s="17"/>
      <c r="MNK1" s="17"/>
      <c r="MNL1" s="17"/>
      <c r="MNM1" s="17"/>
      <c r="MNN1" s="17"/>
      <c r="MNO1" s="17"/>
      <c r="MNP1" s="17"/>
      <c r="MNQ1" s="17"/>
      <c r="MNR1" s="17"/>
      <c r="MNS1" s="17"/>
      <c r="MNT1" s="17"/>
      <c r="MNU1" s="17"/>
      <c r="MNV1" s="17"/>
      <c r="MNW1" s="17"/>
      <c r="MNX1" s="17"/>
      <c r="MNY1" s="17"/>
      <c r="MNZ1" s="17"/>
      <c r="MOA1" s="17"/>
      <c r="MOB1" s="17"/>
      <c r="MOC1" s="17"/>
      <c r="MOD1" s="17"/>
      <c r="MOE1" s="17"/>
      <c r="MOF1" s="17"/>
      <c r="MOG1" s="17"/>
      <c r="MOH1" s="17"/>
      <c r="MOI1" s="17"/>
      <c r="MOJ1" s="17"/>
      <c r="MOK1" s="17"/>
      <c r="MOL1" s="17"/>
      <c r="MOM1" s="17"/>
      <c r="MON1" s="17"/>
      <c r="MOO1" s="17"/>
      <c r="MOP1" s="17"/>
      <c r="MOQ1" s="17"/>
      <c r="MOR1" s="17"/>
      <c r="MOS1" s="17"/>
      <c r="MOT1" s="17"/>
      <c r="MOU1" s="17"/>
      <c r="MOV1" s="17"/>
      <c r="MOW1" s="17"/>
      <c r="MOX1" s="17"/>
      <c r="MOY1" s="17"/>
      <c r="MOZ1" s="17"/>
      <c r="MPA1" s="17"/>
      <c r="MPB1" s="17"/>
      <c r="MPC1" s="17"/>
      <c r="MPD1" s="17"/>
      <c r="MPE1" s="17"/>
      <c r="MPF1" s="17"/>
      <c r="MPG1" s="17"/>
      <c r="MPH1" s="17"/>
      <c r="MPI1" s="17"/>
      <c r="MPJ1" s="17"/>
      <c r="MPK1" s="17"/>
      <c r="MPL1" s="17"/>
      <c r="MPM1" s="17"/>
      <c r="MPN1" s="17"/>
      <c r="MPO1" s="17"/>
      <c r="MPP1" s="17"/>
      <c r="MPQ1" s="17"/>
      <c r="MPR1" s="17"/>
      <c r="MPS1" s="17"/>
      <c r="MPT1" s="17"/>
      <c r="MPU1" s="17"/>
      <c r="MPV1" s="17"/>
      <c r="MPW1" s="17"/>
      <c r="MPX1" s="17"/>
      <c r="MPY1" s="17"/>
      <c r="MPZ1" s="17"/>
      <c r="MQA1" s="17"/>
      <c r="MQB1" s="17"/>
      <c r="MQC1" s="17"/>
      <c r="MQD1" s="17"/>
      <c r="MQE1" s="17"/>
      <c r="MQF1" s="17"/>
      <c r="MQG1" s="17"/>
      <c r="MQH1" s="17"/>
      <c r="MQI1" s="17"/>
      <c r="MQJ1" s="17"/>
      <c r="MQK1" s="17"/>
      <c r="MQL1" s="17"/>
      <c r="MQM1" s="17"/>
      <c r="MQN1" s="17"/>
      <c r="MQO1" s="17"/>
      <c r="MQP1" s="17"/>
      <c r="MQQ1" s="17"/>
      <c r="MQR1" s="17"/>
      <c r="MQS1" s="17"/>
      <c r="MQT1" s="17"/>
      <c r="MQU1" s="17"/>
      <c r="MQV1" s="17"/>
      <c r="MQW1" s="17"/>
      <c r="MQX1" s="17"/>
      <c r="MQY1" s="17"/>
      <c r="MQZ1" s="17"/>
      <c r="MRA1" s="17"/>
      <c r="MRB1" s="17"/>
      <c r="MRC1" s="17"/>
      <c r="MRD1" s="17"/>
      <c r="MRE1" s="17"/>
      <c r="MRF1" s="17"/>
      <c r="MRG1" s="17"/>
      <c r="MRH1" s="17"/>
      <c r="MRI1" s="17"/>
      <c r="MRJ1" s="17"/>
      <c r="MRK1" s="17"/>
      <c r="MRL1" s="17"/>
      <c r="MRM1" s="17"/>
      <c r="MRN1" s="17"/>
      <c r="MRO1" s="17"/>
      <c r="MRP1" s="17"/>
      <c r="MRQ1" s="17"/>
      <c r="MRR1" s="17"/>
      <c r="MRS1" s="17"/>
      <c r="MRT1" s="17"/>
      <c r="MRU1" s="17"/>
      <c r="MRV1" s="17"/>
      <c r="MRW1" s="17"/>
      <c r="MRX1" s="17"/>
      <c r="MRY1" s="17"/>
      <c r="MRZ1" s="17"/>
      <c r="MSA1" s="17"/>
      <c r="MSB1" s="17"/>
      <c r="MSC1" s="17"/>
      <c r="MSD1" s="17"/>
      <c r="MSE1" s="17"/>
      <c r="MSF1" s="17"/>
      <c r="MSG1" s="17"/>
      <c r="MSH1" s="17"/>
      <c r="MSI1" s="17"/>
      <c r="MSJ1" s="17"/>
      <c r="MSK1" s="17"/>
      <c r="MSL1" s="17"/>
      <c r="MSM1" s="17"/>
      <c r="MSN1" s="17"/>
      <c r="MSO1" s="17"/>
      <c r="MSP1" s="17"/>
      <c r="MSQ1" s="17"/>
      <c r="MSR1" s="17"/>
      <c r="MSS1" s="17"/>
      <c r="MST1" s="17"/>
      <c r="MSU1" s="17"/>
      <c r="MSV1" s="17"/>
      <c r="MSW1" s="17"/>
      <c r="MSX1" s="17"/>
      <c r="MSY1" s="17"/>
      <c r="MSZ1" s="17"/>
      <c r="MTA1" s="17"/>
      <c r="MTB1" s="17"/>
      <c r="MTC1" s="17"/>
      <c r="MTD1" s="17"/>
      <c r="MTE1" s="17"/>
      <c r="MTF1" s="17"/>
      <c r="MTG1" s="17"/>
      <c r="MTH1" s="17"/>
      <c r="MTI1" s="17"/>
      <c r="MTJ1" s="17"/>
      <c r="MTK1" s="17"/>
      <c r="MTL1" s="17"/>
      <c r="MTM1" s="17"/>
      <c r="MTN1" s="17"/>
      <c r="MTO1" s="17"/>
      <c r="MTP1" s="17"/>
      <c r="MTQ1" s="17"/>
      <c r="MTR1" s="17"/>
      <c r="MTS1" s="17"/>
      <c r="MTT1" s="17"/>
      <c r="MTU1" s="17"/>
      <c r="MTV1" s="17"/>
      <c r="MTW1" s="17"/>
      <c r="MTX1" s="17"/>
      <c r="MTY1" s="17"/>
      <c r="MTZ1" s="17"/>
      <c r="MUA1" s="17"/>
      <c r="MUB1" s="17"/>
      <c r="MUC1" s="17"/>
      <c r="MUD1" s="17"/>
      <c r="MUE1" s="17"/>
      <c r="MUF1" s="17"/>
      <c r="MUG1" s="17"/>
      <c r="MUH1" s="17"/>
      <c r="MUI1" s="17"/>
      <c r="MUJ1" s="17"/>
      <c r="MUK1" s="17"/>
      <c r="MUL1" s="17"/>
      <c r="MUM1" s="17"/>
      <c r="MUN1" s="17"/>
      <c r="MUO1" s="17"/>
      <c r="MUP1" s="17"/>
      <c r="MUQ1" s="17"/>
      <c r="MUR1" s="17"/>
      <c r="MUS1" s="17"/>
      <c r="MUT1" s="17"/>
      <c r="MUU1" s="17"/>
      <c r="MUV1" s="17"/>
      <c r="MUW1" s="17"/>
      <c r="MUX1" s="17"/>
      <c r="MUY1" s="17"/>
      <c r="MUZ1" s="17"/>
      <c r="MVA1" s="17"/>
      <c r="MVB1" s="17"/>
      <c r="MVC1" s="17"/>
      <c r="MVD1" s="17"/>
      <c r="MVE1" s="17"/>
      <c r="MVF1" s="17"/>
      <c r="MVG1" s="17"/>
      <c r="MVH1" s="17"/>
      <c r="MVI1" s="17"/>
      <c r="MVJ1" s="17"/>
      <c r="MVK1" s="17"/>
      <c r="MVL1" s="17"/>
      <c r="MVM1" s="17"/>
      <c r="MVN1" s="17"/>
      <c r="MVO1" s="17"/>
      <c r="MVP1" s="17"/>
      <c r="MVQ1" s="17"/>
      <c r="MVR1" s="17"/>
      <c r="MVS1" s="17"/>
      <c r="MVT1" s="17"/>
      <c r="MVU1" s="17"/>
      <c r="MVV1" s="17"/>
      <c r="MVW1" s="17"/>
      <c r="MVX1" s="17"/>
      <c r="MVY1" s="17"/>
      <c r="MVZ1" s="17"/>
      <c r="MWA1" s="17"/>
      <c r="MWB1" s="17"/>
      <c r="MWC1" s="17"/>
      <c r="MWD1" s="17"/>
      <c r="MWE1" s="17"/>
      <c r="MWF1" s="17"/>
      <c r="MWG1" s="17"/>
      <c r="MWH1" s="17"/>
      <c r="MWI1" s="17"/>
      <c r="MWJ1" s="17"/>
      <c r="MWK1" s="17"/>
      <c r="MWL1" s="17"/>
      <c r="MWM1" s="17"/>
      <c r="MWN1" s="17"/>
      <c r="MWO1" s="17"/>
      <c r="MWP1" s="17"/>
      <c r="MWQ1" s="17"/>
      <c r="MWR1" s="17"/>
      <c r="MWS1" s="17"/>
      <c r="MWT1" s="17"/>
      <c r="MWU1" s="17"/>
      <c r="MWV1" s="17"/>
      <c r="MWW1" s="17"/>
      <c r="MWX1" s="17"/>
      <c r="MWY1" s="17"/>
      <c r="MWZ1" s="17"/>
      <c r="MXA1" s="17"/>
      <c r="MXB1" s="17"/>
      <c r="MXC1" s="17"/>
      <c r="MXD1" s="17"/>
      <c r="MXE1" s="17"/>
      <c r="MXF1" s="17"/>
      <c r="MXG1" s="17"/>
      <c r="MXH1" s="17"/>
      <c r="MXI1" s="17"/>
      <c r="MXJ1" s="17"/>
      <c r="MXK1" s="17"/>
      <c r="MXL1" s="17"/>
      <c r="MXM1" s="17"/>
      <c r="MXN1" s="17"/>
      <c r="MXO1" s="17"/>
      <c r="MXP1" s="17"/>
      <c r="MXQ1" s="17"/>
      <c r="MXR1" s="17"/>
      <c r="MXS1" s="17"/>
      <c r="MXT1" s="17"/>
      <c r="MXU1" s="17"/>
      <c r="MXV1" s="17"/>
      <c r="MXW1" s="17"/>
      <c r="MXX1" s="17"/>
      <c r="MXY1" s="17"/>
      <c r="MXZ1" s="17"/>
      <c r="MYA1" s="17"/>
      <c r="MYB1" s="17"/>
      <c r="MYC1" s="17"/>
      <c r="MYD1" s="17"/>
      <c r="MYE1" s="17"/>
      <c r="MYF1" s="17"/>
      <c r="MYG1" s="17"/>
      <c r="MYH1" s="17"/>
      <c r="MYI1" s="17"/>
      <c r="MYJ1" s="17"/>
      <c r="MYK1" s="17"/>
      <c r="MYL1" s="17"/>
      <c r="MYM1" s="17"/>
      <c r="MYN1" s="17"/>
      <c r="MYO1" s="17"/>
      <c r="MYP1" s="17"/>
      <c r="MYQ1" s="17"/>
      <c r="MYR1" s="17"/>
      <c r="MYS1" s="17"/>
      <c r="MYT1" s="17"/>
      <c r="MYU1" s="17"/>
      <c r="MYV1" s="17"/>
      <c r="MYW1" s="17"/>
      <c r="MYX1" s="17"/>
      <c r="MYY1" s="17"/>
      <c r="MYZ1" s="17"/>
      <c r="MZA1" s="17"/>
      <c r="MZB1" s="17"/>
      <c r="MZC1" s="17"/>
      <c r="MZD1" s="17"/>
      <c r="MZE1" s="17"/>
      <c r="MZF1" s="17"/>
      <c r="MZG1" s="17"/>
      <c r="MZH1" s="17"/>
      <c r="MZI1" s="17"/>
      <c r="MZJ1" s="17"/>
      <c r="MZK1" s="17"/>
      <c r="MZL1" s="17"/>
      <c r="MZM1" s="17"/>
      <c r="MZN1" s="17"/>
      <c r="MZO1" s="17"/>
      <c r="MZP1" s="17"/>
      <c r="MZQ1" s="17"/>
      <c r="MZR1" s="17"/>
      <c r="MZS1" s="17"/>
      <c r="MZT1" s="17"/>
      <c r="MZU1" s="17"/>
      <c r="MZV1" s="17"/>
      <c r="MZW1" s="17"/>
      <c r="MZX1" s="17"/>
      <c r="MZY1" s="17"/>
      <c r="MZZ1" s="17"/>
      <c r="NAA1" s="17"/>
      <c r="NAB1" s="17"/>
      <c r="NAC1" s="17"/>
      <c r="NAD1" s="17"/>
      <c r="NAE1" s="17"/>
      <c r="NAF1" s="17"/>
      <c r="NAG1" s="17"/>
      <c r="NAH1" s="17"/>
      <c r="NAI1" s="17"/>
      <c r="NAJ1" s="17"/>
      <c r="NAK1" s="17"/>
      <c r="NAL1" s="17"/>
      <c r="NAM1" s="17"/>
      <c r="NAN1" s="17"/>
      <c r="NAO1" s="17"/>
      <c r="NAP1" s="17"/>
      <c r="NAQ1" s="17"/>
      <c r="NAR1" s="17"/>
      <c r="NAS1" s="17"/>
      <c r="NAT1" s="17"/>
      <c r="NAU1" s="17"/>
      <c r="NAV1" s="17"/>
      <c r="NAW1" s="17"/>
      <c r="NAX1" s="17"/>
      <c r="NAY1" s="17"/>
      <c r="NAZ1" s="17"/>
      <c r="NBA1" s="17"/>
      <c r="NBB1" s="17"/>
      <c r="NBC1" s="17"/>
      <c r="NBD1" s="17"/>
      <c r="NBE1" s="17"/>
      <c r="NBF1" s="17"/>
      <c r="NBG1" s="17"/>
      <c r="NBH1" s="17"/>
      <c r="NBI1" s="17"/>
      <c r="NBJ1" s="17"/>
      <c r="NBK1" s="17"/>
      <c r="NBL1" s="17"/>
      <c r="NBM1" s="17"/>
      <c r="NBN1" s="17"/>
      <c r="NBO1" s="17"/>
      <c r="NBP1" s="17"/>
      <c r="NBQ1" s="17"/>
      <c r="NBR1" s="17"/>
      <c r="NBS1" s="17"/>
      <c r="NBT1" s="17"/>
      <c r="NBU1" s="17"/>
      <c r="NBV1" s="17"/>
      <c r="NBW1" s="17"/>
      <c r="NBX1" s="17"/>
      <c r="NBY1" s="17"/>
      <c r="NBZ1" s="17"/>
      <c r="NCA1" s="17"/>
      <c r="NCB1" s="17"/>
      <c r="NCC1" s="17"/>
      <c r="NCD1" s="17"/>
      <c r="NCE1" s="17"/>
      <c r="NCF1" s="17"/>
      <c r="NCG1" s="17"/>
      <c r="NCH1" s="17"/>
      <c r="NCI1" s="17"/>
      <c r="NCJ1" s="17"/>
      <c r="NCK1" s="17"/>
      <c r="NCL1" s="17"/>
      <c r="NCM1" s="17"/>
      <c r="NCN1" s="17"/>
      <c r="NCO1" s="17"/>
      <c r="NCP1" s="17"/>
      <c r="NCQ1" s="17"/>
      <c r="NCR1" s="17"/>
      <c r="NCS1" s="17"/>
      <c r="NCT1" s="17"/>
      <c r="NCU1" s="17"/>
      <c r="NCV1" s="17"/>
      <c r="NCW1" s="17"/>
      <c r="NCX1" s="17"/>
      <c r="NCY1" s="17"/>
      <c r="NCZ1" s="17"/>
      <c r="NDA1" s="17"/>
      <c r="NDB1" s="17"/>
      <c r="NDC1" s="17"/>
      <c r="NDD1" s="17"/>
      <c r="NDE1" s="17"/>
      <c r="NDF1" s="17"/>
      <c r="NDG1" s="17"/>
      <c r="NDH1" s="17"/>
      <c r="NDI1" s="17"/>
      <c r="NDJ1" s="17"/>
      <c r="NDK1" s="17"/>
      <c r="NDL1" s="17"/>
      <c r="NDM1" s="17"/>
      <c r="NDN1" s="17"/>
      <c r="NDO1" s="17"/>
      <c r="NDP1" s="17"/>
      <c r="NDQ1" s="17"/>
      <c r="NDR1" s="17"/>
      <c r="NDS1" s="17"/>
      <c r="NDT1" s="17"/>
      <c r="NDU1" s="17"/>
      <c r="NDV1" s="17"/>
      <c r="NDW1" s="17"/>
      <c r="NDX1" s="17"/>
      <c r="NDY1" s="17"/>
      <c r="NDZ1" s="17"/>
      <c r="NEA1" s="17"/>
      <c r="NEB1" s="17"/>
      <c r="NEC1" s="17"/>
      <c r="NED1" s="17"/>
      <c r="NEE1" s="17"/>
      <c r="NEF1" s="17"/>
      <c r="NEG1" s="17"/>
      <c r="NEH1" s="17"/>
      <c r="NEI1" s="17"/>
      <c r="NEJ1" s="17"/>
      <c r="NEK1" s="17"/>
      <c r="NEL1" s="17"/>
      <c r="NEM1" s="17"/>
      <c r="NEN1" s="17"/>
      <c r="NEO1" s="17"/>
      <c r="NEP1" s="17"/>
      <c r="NEQ1" s="17"/>
      <c r="NER1" s="17"/>
      <c r="NES1" s="17"/>
      <c r="NET1" s="17"/>
      <c r="NEU1" s="17"/>
      <c r="NEV1" s="17"/>
      <c r="NEW1" s="17"/>
      <c r="NEX1" s="17"/>
      <c r="NEY1" s="17"/>
      <c r="NEZ1" s="17"/>
      <c r="NFA1" s="17"/>
      <c r="NFB1" s="17"/>
      <c r="NFC1" s="17"/>
      <c r="NFD1" s="17"/>
      <c r="NFE1" s="17"/>
      <c r="NFF1" s="17"/>
      <c r="NFG1" s="17"/>
      <c r="NFH1" s="17"/>
      <c r="NFI1" s="17"/>
      <c r="NFJ1" s="17"/>
      <c r="NFK1" s="17"/>
      <c r="NFL1" s="17"/>
      <c r="NFM1" s="17"/>
      <c r="NFN1" s="17"/>
      <c r="NFO1" s="17"/>
      <c r="NFP1" s="17"/>
      <c r="NFQ1" s="17"/>
      <c r="NFR1" s="17"/>
      <c r="NFS1" s="17"/>
      <c r="NFT1" s="17"/>
      <c r="NFU1" s="17"/>
      <c r="NFV1" s="17"/>
      <c r="NFW1" s="17"/>
      <c r="NFX1" s="17"/>
      <c r="NFY1" s="17"/>
      <c r="NFZ1" s="17"/>
      <c r="NGA1" s="17"/>
      <c r="NGB1" s="17"/>
      <c r="NGC1" s="17"/>
      <c r="NGD1" s="17"/>
      <c r="NGE1" s="17"/>
      <c r="NGF1" s="17"/>
      <c r="NGG1" s="17"/>
      <c r="NGH1" s="17"/>
      <c r="NGI1" s="17"/>
      <c r="NGJ1" s="17"/>
      <c r="NGK1" s="17"/>
      <c r="NGL1" s="17"/>
      <c r="NGM1" s="17"/>
      <c r="NGN1" s="17"/>
      <c r="NGO1" s="17"/>
      <c r="NGP1" s="17"/>
      <c r="NGQ1" s="17"/>
      <c r="NGR1" s="17"/>
      <c r="NGS1" s="17"/>
      <c r="NGT1" s="17"/>
      <c r="NGU1" s="17"/>
      <c r="NGV1" s="17"/>
      <c r="NGW1" s="17"/>
      <c r="NGX1" s="17"/>
      <c r="NGY1" s="17"/>
      <c r="NGZ1" s="17"/>
      <c r="NHA1" s="17"/>
      <c r="NHB1" s="17"/>
      <c r="NHC1" s="17"/>
      <c r="NHD1" s="17"/>
      <c r="NHE1" s="17"/>
      <c r="NHF1" s="17"/>
      <c r="NHG1" s="17"/>
      <c r="NHH1" s="17"/>
      <c r="NHI1" s="17"/>
      <c r="NHJ1" s="17"/>
      <c r="NHK1" s="17"/>
      <c r="NHL1" s="17"/>
      <c r="NHM1" s="17"/>
      <c r="NHN1" s="17"/>
      <c r="NHO1" s="17"/>
      <c r="NHP1" s="17"/>
      <c r="NHQ1" s="17"/>
      <c r="NHR1" s="17"/>
      <c r="NHS1" s="17"/>
      <c r="NHT1" s="17"/>
      <c r="NHU1" s="17"/>
      <c r="NHV1" s="17"/>
      <c r="NHW1" s="17"/>
      <c r="NHX1" s="17"/>
      <c r="NHY1" s="17"/>
      <c r="NHZ1" s="17"/>
      <c r="NIA1" s="17"/>
      <c r="NIB1" s="17"/>
      <c r="NIC1" s="17"/>
      <c r="NID1" s="17"/>
      <c r="NIE1" s="17"/>
      <c r="NIF1" s="17"/>
      <c r="NIG1" s="17"/>
      <c r="NIH1" s="17"/>
      <c r="NII1" s="17"/>
      <c r="NIJ1" s="17"/>
      <c r="NIK1" s="17"/>
      <c r="NIL1" s="17"/>
      <c r="NIM1" s="17"/>
      <c r="NIN1" s="17"/>
      <c r="NIO1" s="17"/>
      <c r="NIP1" s="17"/>
      <c r="NIQ1" s="17"/>
      <c r="NIR1" s="17"/>
      <c r="NIS1" s="17"/>
      <c r="NIT1" s="17"/>
      <c r="NIU1" s="17"/>
      <c r="NIV1" s="17"/>
      <c r="NIW1" s="17"/>
      <c r="NIX1" s="17"/>
      <c r="NIY1" s="17"/>
      <c r="NIZ1" s="17"/>
      <c r="NJA1" s="17"/>
      <c r="NJB1" s="17"/>
      <c r="NJC1" s="17"/>
      <c r="NJD1" s="17"/>
      <c r="NJE1" s="17"/>
      <c r="NJF1" s="17"/>
      <c r="NJG1" s="17"/>
      <c r="NJH1" s="17"/>
      <c r="NJI1" s="17"/>
      <c r="NJJ1" s="17"/>
      <c r="NJK1" s="17"/>
      <c r="NJL1" s="17"/>
      <c r="NJM1" s="17"/>
      <c r="NJN1" s="17"/>
      <c r="NJO1" s="17"/>
      <c r="NJP1" s="17"/>
      <c r="NJQ1" s="17"/>
      <c r="NJR1" s="17"/>
      <c r="NJS1" s="17"/>
      <c r="NJT1" s="17"/>
      <c r="NJU1" s="17"/>
      <c r="NJV1" s="17"/>
      <c r="NJW1" s="17"/>
      <c r="NJX1" s="17"/>
      <c r="NJY1" s="17"/>
      <c r="NJZ1" s="17"/>
      <c r="NKA1" s="17"/>
      <c r="NKB1" s="17"/>
      <c r="NKC1" s="17"/>
      <c r="NKD1" s="17"/>
      <c r="NKE1" s="17"/>
      <c r="NKF1" s="17"/>
      <c r="NKG1" s="17"/>
      <c r="NKH1" s="17"/>
      <c r="NKI1" s="17"/>
      <c r="NKJ1" s="17"/>
      <c r="NKK1" s="17"/>
      <c r="NKL1" s="17"/>
      <c r="NKM1" s="17"/>
      <c r="NKN1" s="17"/>
      <c r="NKO1" s="17"/>
      <c r="NKP1" s="17"/>
      <c r="NKQ1" s="17"/>
      <c r="NKR1" s="17"/>
      <c r="NKS1" s="17"/>
      <c r="NKT1" s="17"/>
      <c r="NKU1" s="17"/>
      <c r="NKV1" s="17"/>
      <c r="NKW1" s="17"/>
      <c r="NKX1" s="17"/>
      <c r="NKY1" s="17"/>
      <c r="NKZ1" s="17"/>
      <c r="NLA1" s="17"/>
      <c r="NLB1" s="17"/>
      <c r="NLC1" s="17"/>
      <c r="NLD1" s="17"/>
      <c r="NLE1" s="17"/>
      <c r="NLF1" s="17"/>
      <c r="NLG1" s="17"/>
      <c r="NLH1" s="17"/>
      <c r="NLI1" s="17"/>
      <c r="NLJ1" s="17"/>
      <c r="NLK1" s="17"/>
      <c r="NLL1" s="17"/>
      <c r="NLM1" s="17"/>
      <c r="NLN1" s="17"/>
      <c r="NLO1" s="17"/>
      <c r="NLP1" s="17"/>
      <c r="NLQ1" s="17"/>
      <c r="NLR1" s="17"/>
      <c r="NLS1" s="17"/>
      <c r="NLT1" s="17"/>
      <c r="NLU1" s="17"/>
      <c r="NLV1" s="17"/>
      <c r="NLW1" s="17"/>
      <c r="NLX1" s="17"/>
      <c r="NLY1" s="17"/>
      <c r="NLZ1" s="17"/>
      <c r="NMA1" s="17"/>
      <c r="NMB1" s="17"/>
      <c r="NMC1" s="17"/>
      <c r="NMD1" s="17"/>
      <c r="NME1" s="17"/>
      <c r="NMF1" s="17"/>
      <c r="NMG1" s="17"/>
      <c r="NMH1" s="17"/>
      <c r="NMI1" s="17"/>
      <c r="NMJ1" s="17"/>
      <c r="NMK1" s="17"/>
      <c r="NML1" s="17"/>
      <c r="NMM1" s="17"/>
      <c r="NMN1" s="17"/>
      <c r="NMO1" s="17"/>
      <c r="NMP1" s="17"/>
      <c r="NMQ1" s="17"/>
      <c r="NMR1" s="17"/>
      <c r="NMS1" s="17"/>
      <c r="NMT1" s="17"/>
      <c r="NMU1" s="17"/>
      <c r="NMV1" s="17"/>
      <c r="NMW1" s="17"/>
      <c r="NMX1" s="17"/>
      <c r="NMY1" s="17"/>
      <c r="NMZ1" s="17"/>
      <c r="NNA1" s="17"/>
      <c r="NNB1" s="17"/>
      <c r="NNC1" s="17"/>
      <c r="NND1" s="17"/>
      <c r="NNE1" s="17"/>
      <c r="NNF1" s="17"/>
      <c r="NNG1" s="17"/>
      <c r="NNH1" s="17"/>
      <c r="NNI1" s="17"/>
      <c r="NNJ1" s="17"/>
      <c r="NNK1" s="17"/>
      <c r="NNL1" s="17"/>
      <c r="NNM1" s="17"/>
      <c r="NNN1" s="17"/>
      <c r="NNO1" s="17"/>
      <c r="NNP1" s="17"/>
      <c r="NNQ1" s="17"/>
      <c r="NNR1" s="17"/>
      <c r="NNS1" s="17"/>
      <c r="NNT1" s="17"/>
      <c r="NNU1" s="17"/>
      <c r="NNV1" s="17"/>
      <c r="NNW1" s="17"/>
      <c r="NNX1" s="17"/>
      <c r="NNY1" s="17"/>
      <c r="NNZ1" s="17"/>
      <c r="NOA1" s="17"/>
      <c r="NOB1" s="17"/>
      <c r="NOC1" s="17"/>
      <c r="NOD1" s="17"/>
      <c r="NOE1" s="17"/>
      <c r="NOF1" s="17"/>
      <c r="NOG1" s="17"/>
      <c r="NOH1" s="17"/>
      <c r="NOI1" s="17"/>
      <c r="NOJ1" s="17"/>
      <c r="NOK1" s="17"/>
      <c r="NOL1" s="17"/>
      <c r="NOM1" s="17"/>
      <c r="NON1" s="17"/>
      <c r="NOO1" s="17"/>
      <c r="NOP1" s="17"/>
      <c r="NOQ1" s="17"/>
      <c r="NOR1" s="17"/>
      <c r="NOS1" s="17"/>
      <c r="NOT1" s="17"/>
      <c r="NOU1" s="17"/>
      <c r="NOV1" s="17"/>
      <c r="NOW1" s="17"/>
      <c r="NOX1" s="17"/>
      <c r="NOY1" s="17"/>
      <c r="NOZ1" s="17"/>
      <c r="NPA1" s="17"/>
      <c r="NPB1" s="17"/>
      <c r="NPC1" s="17"/>
      <c r="NPD1" s="17"/>
      <c r="NPE1" s="17"/>
      <c r="NPF1" s="17"/>
      <c r="NPG1" s="17"/>
      <c r="NPH1" s="17"/>
      <c r="NPI1" s="17"/>
      <c r="NPJ1" s="17"/>
      <c r="NPK1" s="17"/>
      <c r="NPL1" s="17"/>
      <c r="NPM1" s="17"/>
      <c r="NPN1" s="17"/>
      <c r="NPO1" s="17"/>
      <c r="NPP1" s="17"/>
      <c r="NPQ1" s="17"/>
      <c r="NPR1" s="17"/>
      <c r="NPS1" s="17"/>
      <c r="NPT1" s="17"/>
      <c r="NPU1" s="17"/>
      <c r="NPV1" s="17"/>
      <c r="NPW1" s="17"/>
      <c r="NPX1" s="17"/>
      <c r="NPY1" s="17"/>
      <c r="NPZ1" s="17"/>
      <c r="NQA1" s="17"/>
      <c r="NQB1" s="17"/>
      <c r="NQC1" s="17"/>
      <c r="NQD1" s="17"/>
      <c r="NQE1" s="17"/>
      <c r="NQF1" s="17"/>
      <c r="NQG1" s="17"/>
      <c r="NQH1" s="17"/>
      <c r="NQI1" s="17"/>
      <c r="NQJ1" s="17"/>
      <c r="NQK1" s="17"/>
      <c r="NQL1" s="17"/>
      <c r="NQM1" s="17"/>
      <c r="NQN1" s="17"/>
      <c r="NQO1" s="17"/>
      <c r="NQP1" s="17"/>
      <c r="NQQ1" s="17"/>
      <c r="NQR1" s="17"/>
      <c r="NQS1" s="17"/>
      <c r="NQT1" s="17"/>
      <c r="NQU1" s="17"/>
      <c r="NQV1" s="17"/>
      <c r="NQW1" s="17"/>
      <c r="NQX1" s="17"/>
      <c r="NQY1" s="17"/>
      <c r="NQZ1" s="17"/>
      <c r="NRA1" s="17"/>
      <c r="NRB1" s="17"/>
      <c r="NRC1" s="17"/>
      <c r="NRD1" s="17"/>
      <c r="NRE1" s="17"/>
      <c r="NRF1" s="17"/>
      <c r="NRG1" s="17"/>
      <c r="NRH1" s="17"/>
      <c r="NRI1" s="17"/>
      <c r="NRJ1" s="17"/>
      <c r="NRK1" s="17"/>
      <c r="NRL1" s="17"/>
      <c r="NRM1" s="17"/>
      <c r="NRN1" s="17"/>
      <c r="NRO1" s="17"/>
      <c r="NRP1" s="17"/>
      <c r="NRQ1" s="17"/>
      <c r="NRR1" s="17"/>
      <c r="NRS1" s="17"/>
      <c r="NRT1" s="17"/>
      <c r="NRU1" s="17"/>
      <c r="NRV1" s="17"/>
      <c r="NRW1" s="17"/>
      <c r="NRX1" s="17"/>
      <c r="NRY1" s="17"/>
      <c r="NRZ1" s="17"/>
      <c r="NSA1" s="17"/>
      <c r="NSB1" s="17"/>
      <c r="NSC1" s="17"/>
      <c r="NSD1" s="17"/>
      <c r="NSE1" s="17"/>
      <c r="NSF1" s="17"/>
      <c r="NSG1" s="17"/>
      <c r="NSH1" s="17"/>
      <c r="NSI1" s="17"/>
      <c r="NSJ1" s="17"/>
      <c r="NSK1" s="17"/>
      <c r="NSL1" s="17"/>
      <c r="NSM1" s="17"/>
      <c r="NSN1" s="17"/>
      <c r="NSO1" s="17"/>
      <c r="NSP1" s="17"/>
      <c r="NSQ1" s="17"/>
      <c r="NSR1" s="17"/>
      <c r="NSS1" s="17"/>
      <c r="NST1" s="17"/>
      <c r="NSU1" s="17"/>
      <c r="NSV1" s="17"/>
      <c r="NSW1" s="17"/>
      <c r="NSX1" s="17"/>
      <c r="NSY1" s="17"/>
      <c r="NSZ1" s="17"/>
      <c r="NTA1" s="17"/>
      <c r="NTB1" s="17"/>
      <c r="NTC1" s="17"/>
      <c r="NTD1" s="17"/>
      <c r="NTE1" s="17"/>
      <c r="NTF1" s="17"/>
      <c r="NTG1" s="17"/>
      <c r="NTH1" s="17"/>
      <c r="NTI1" s="17"/>
      <c r="NTJ1" s="17"/>
      <c r="NTK1" s="17"/>
      <c r="NTL1" s="17"/>
      <c r="NTM1" s="17"/>
      <c r="NTN1" s="17"/>
      <c r="NTO1" s="17"/>
      <c r="NTP1" s="17"/>
      <c r="NTQ1" s="17"/>
      <c r="NTR1" s="17"/>
      <c r="NTS1" s="17"/>
      <c r="NTT1" s="17"/>
      <c r="NTU1" s="17"/>
      <c r="NTV1" s="17"/>
      <c r="NTW1" s="17"/>
      <c r="NTX1" s="17"/>
      <c r="NTY1" s="17"/>
      <c r="NTZ1" s="17"/>
      <c r="NUA1" s="17"/>
      <c r="NUB1" s="17"/>
      <c r="NUC1" s="17"/>
      <c r="NUD1" s="17"/>
      <c r="NUE1" s="17"/>
      <c r="NUF1" s="17"/>
      <c r="NUG1" s="17"/>
      <c r="NUH1" s="17"/>
      <c r="NUI1" s="17"/>
      <c r="NUJ1" s="17"/>
      <c r="NUK1" s="17"/>
      <c r="NUL1" s="17"/>
      <c r="NUM1" s="17"/>
      <c r="NUN1" s="17"/>
      <c r="NUO1" s="17"/>
      <c r="NUP1" s="17"/>
      <c r="NUQ1" s="17"/>
      <c r="NUR1" s="17"/>
      <c r="NUS1" s="17"/>
      <c r="NUT1" s="17"/>
      <c r="NUU1" s="17"/>
      <c r="NUV1" s="17"/>
      <c r="NUW1" s="17"/>
      <c r="NUX1" s="17"/>
      <c r="NUY1" s="17"/>
      <c r="NUZ1" s="17"/>
      <c r="NVA1" s="17"/>
      <c r="NVB1" s="17"/>
      <c r="NVC1" s="17"/>
      <c r="NVD1" s="17"/>
      <c r="NVE1" s="17"/>
      <c r="NVF1" s="17"/>
      <c r="NVG1" s="17"/>
      <c r="NVH1" s="17"/>
      <c r="NVI1" s="17"/>
      <c r="NVJ1" s="17"/>
      <c r="NVK1" s="17"/>
      <c r="NVL1" s="17"/>
      <c r="NVM1" s="17"/>
      <c r="NVN1" s="17"/>
      <c r="NVO1" s="17"/>
      <c r="NVP1" s="17"/>
      <c r="NVQ1" s="17"/>
      <c r="NVR1" s="17"/>
      <c r="NVS1" s="17"/>
      <c r="NVT1" s="17"/>
      <c r="NVU1" s="17"/>
      <c r="NVV1" s="17"/>
      <c r="NVW1" s="17"/>
      <c r="NVX1" s="17"/>
      <c r="NVY1" s="17"/>
      <c r="NVZ1" s="17"/>
      <c r="NWA1" s="17"/>
      <c r="NWB1" s="17"/>
      <c r="NWC1" s="17"/>
      <c r="NWD1" s="17"/>
      <c r="NWE1" s="17"/>
      <c r="NWF1" s="17"/>
      <c r="NWG1" s="17"/>
      <c r="NWH1" s="17"/>
      <c r="NWI1" s="17"/>
      <c r="NWJ1" s="17"/>
      <c r="NWK1" s="17"/>
      <c r="NWL1" s="17"/>
      <c r="NWM1" s="17"/>
      <c r="NWN1" s="17"/>
      <c r="NWO1" s="17"/>
      <c r="NWP1" s="17"/>
      <c r="NWQ1" s="17"/>
      <c r="NWR1" s="17"/>
      <c r="NWS1" s="17"/>
      <c r="NWT1" s="17"/>
      <c r="NWU1" s="17"/>
      <c r="NWV1" s="17"/>
      <c r="NWW1" s="17"/>
      <c r="NWX1" s="17"/>
      <c r="NWY1" s="17"/>
      <c r="NWZ1" s="17"/>
      <c r="NXA1" s="17"/>
      <c r="NXB1" s="17"/>
      <c r="NXC1" s="17"/>
      <c r="NXD1" s="17"/>
      <c r="NXE1" s="17"/>
      <c r="NXF1" s="17"/>
      <c r="NXG1" s="17"/>
      <c r="NXH1" s="17"/>
      <c r="NXI1" s="17"/>
      <c r="NXJ1" s="17"/>
      <c r="NXK1" s="17"/>
      <c r="NXL1" s="17"/>
      <c r="NXM1" s="17"/>
      <c r="NXN1" s="17"/>
      <c r="NXO1" s="17"/>
      <c r="NXP1" s="17"/>
      <c r="NXQ1" s="17"/>
      <c r="NXR1" s="17"/>
      <c r="NXS1" s="17"/>
      <c r="NXT1" s="17"/>
      <c r="NXU1" s="17"/>
      <c r="NXV1" s="17"/>
      <c r="NXW1" s="17"/>
      <c r="NXX1" s="17"/>
      <c r="NXY1" s="17"/>
      <c r="NXZ1" s="17"/>
      <c r="NYA1" s="17"/>
      <c r="NYB1" s="17"/>
      <c r="NYC1" s="17"/>
      <c r="NYD1" s="17"/>
      <c r="NYE1" s="17"/>
      <c r="NYF1" s="17"/>
      <c r="NYG1" s="17"/>
      <c r="NYH1" s="17"/>
      <c r="NYI1" s="17"/>
      <c r="NYJ1" s="17"/>
      <c r="NYK1" s="17"/>
      <c r="NYL1" s="17"/>
      <c r="NYM1" s="17"/>
      <c r="NYN1" s="17"/>
      <c r="NYO1" s="17"/>
      <c r="NYP1" s="17"/>
      <c r="NYQ1" s="17"/>
      <c r="NYR1" s="17"/>
      <c r="NYS1" s="17"/>
      <c r="NYT1" s="17"/>
      <c r="NYU1" s="17"/>
      <c r="NYV1" s="17"/>
      <c r="NYW1" s="17"/>
      <c r="NYX1" s="17"/>
      <c r="NYY1" s="17"/>
      <c r="NYZ1" s="17"/>
      <c r="NZA1" s="17"/>
      <c r="NZB1" s="17"/>
      <c r="NZC1" s="17"/>
      <c r="NZD1" s="17"/>
      <c r="NZE1" s="17"/>
      <c r="NZF1" s="17"/>
      <c r="NZG1" s="17"/>
      <c r="NZH1" s="17"/>
      <c r="NZI1" s="17"/>
      <c r="NZJ1" s="17"/>
      <c r="NZK1" s="17"/>
      <c r="NZL1" s="17"/>
      <c r="NZM1" s="17"/>
      <c r="NZN1" s="17"/>
      <c r="NZO1" s="17"/>
      <c r="NZP1" s="17"/>
      <c r="NZQ1" s="17"/>
      <c r="NZR1" s="17"/>
      <c r="NZS1" s="17"/>
      <c r="NZT1" s="17"/>
      <c r="NZU1" s="17"/>
      <c r="NZV1" s="17"/>
      <c r="NZW1" s="17"/>
      <c r="NZX1" s="17"/>
      <c r="NZY1" s="17"/>
      <c r="NZZ1" s="17"/>
      <c r="OAA1" s="17"/>
      <c r="OAB1" s="17"/>
      <c r="OAC1" s="17"/>
      <c r="OAD1" s="17"/>
      <c r="OAE1" s="17"/>
      <c r="OAF1" s="17"/>
      <c r="OAG1" s="17"/>
      <c r="OAH1" s="17"/>
      <c r="OAI1" s="17"/>
      <c r="OAJ1" s="17"/>
      <c r="OAK1" s="17"/>
      <c r="OAL1" s="17"/>
      <c r="OAM1" s="17"/>
      <c r="OAN1" s="17"/>
      <c r="OAO1" s="17"/>
      <c r="OAP1" s="17"/>
      <c r="OAQ1" s="17"/>
      <c r="OAR1" s="17"/>
      <c r="OAS1" s="17"/>
      <c r="OAT1" s="17"/>
      <c r="OAU1" s="17"/>
      <c r="OAV1" s="17"/>
      <c r="OAW1" s="17"/>
      <c r="OAX1" s="17"/>
      <c r="OAY1" s="17"/>
      <c r="OAZ1" s="17"/>
      <c r="OBA1" s="17"/>
      <c r="OBB1" s="17"/>
      <c r="OBC1" s="17"/>
      <c r="OBD1" s="17"/>
      <c r="OBE1" s="17"/>
      <c r="OBF1" s="17"/>
      <c r="OBG1" s="17"/>
      <c r="OBH1" s="17"/>
      <c r="OBI1" s="17"/>
      <c r="OBJ1" s="17"/>
      <c r="OBK1" s="17"/>
      <c r="OBL1" s="17"/>
      <c r="OBM1" s="17"/>
      <c r="OBN1" s="17"/>
      <c r="OBO1" s="17"/>
      <c r="OBP1" s="17"/>
      <c r="OBQ1" s="17"/>
      <c r="OBR1" s="17"/>
      <c r="OBS1" s="17"/>
      <c r="OBT1" s="17"/>
      <c r="OBU1" s="17"/>
      <c r="OBV1" s="17"/>
      <c r="OBW1" s="17"/>
      <c r="OBX1" s="17"/>
      <c r="OBY1" s="17"/>
      <c r="OBZ1" s="17"/>
      <c r="OCA1" s="17"/>
      <c r="OCB1" s="17"/>
      <c r="OCC1" s="17"/>
      <c r="OCD1" s="17"/>
      <c r="OCE1" s="17"/>
      <c r="OCF1" s="17"/>
      <c r="OCG1" s="17"/>
      <c r="OCH1" s="17"/>
      <c r="OCI1" s="17"/>
      <c r="OCJ1" s="17"/>
      <c r="OCK1" s="17"/>
      <c r="OCL1" s="17"/>
      <c r="OCM1" s="17"/>
      <c r="OCN1" s="17"/>
      <c r="OCO1" s="17"/>
      <c r="OCP1" s="17"/>
      <c r="OCQ1" s="17"/>
      <c r="OCR1" s="17"/>
      <c r="OCS1" s="17"/>
      <c r="OCT1" s="17"/>
      <c r="OCU1" s="17"/>
      <c r="OCV1" s="17"/>
      <c r="OCW1" s="17"/>
      <c r="OCX1" s="17"/>
      <c r="OCY1" s="17"/>
      <c r="OCZ1" s="17"/>
      <c r="ODA1" s="17"/>
      <c r="ODB1" s="17"/>
      <c r="ODC1" s="17"/>
      <c r="ODD1" s="17"/>
      <c r="ODE1" s="17"/>
      <c r="ODF1" s="17"/>
      <c r="ODG1" s="17"/>
      <c r="ODH1" s="17"/>
      <c r="ODI1" s="17"/>
      <c r="ODJ1" s="17"/>
      <c r="ODK1" s="17"/>
      <c r="ODL1" s="17"/>
      <c r="ODM1" s="17"/>
      <c r="ODN1" s="17"/>
      <c r="ODO1" s="17"/>
      <c r="ODP1" s="17"/>
      <c r="ODQ1" s="17"/>
      <c r="ODR1" s="17"/>
      <c r="ODS1" s="17"/>
      <c r="ODT1" s="17"/>
      <c r="ODU1" s="17"/>
      <c r="ODV1" s="17"/>
      <c r="ODW1" s="17"/>
      <c r="ODX1" s="17"/>
      <c r="ODY1" s="17"/>
      <c r="ODZ1" s="17"/>
      <c r="OEA1" s="17"/>
      <c r="OEB1" s="17"/>
      <c r="OEC1" s="17"/>
      <c r="OED1" s="17"/>
      <c r="OEE1" s="17"/>
      <c r="OEF1" s="17"/>
      <c r="OEG1" s="17"/>
      <c r="OEH1" s="17"/>
      <c r="OEI1" s="17"/>
      <c r="OEJ1" s="17"/>
      <c r="OEK1" s="17"/>
      <c r="OEL1" s="17"/>
      <c r="OEM1" s="17"/>
      <c r="OEN1" s="17"/>
      <c r="OEO1" s="17"/>
      <c r="OEP1" s="17"/>
      <c r="OEQ1" s="17"/>
      <c r="OER1" s="17"/>
      <c r="OES1" s="17"/>
      <c r="OET1" s="17"/>
      <c r="OEU1" s="17"/>
      <c r="OEV1" s="17"/>
      <c r="OEW1" s="17"/>
      <c r="OEX1" s="17"/>
      <c r="OEY1" s="17"/>
      <c r="OEZ1" s="17"/>
      <c r="OFA1" s="17"/>
      <c r="OFB1" s="17"/>
      <c r="OFC1" s="17"/>
      <c r="OFD1" s="17"/>
      <c r="OFE1" s="17"/>
      <c r="OFF1" s="17"/>
      <c r="OFG1" s="17"/>
      <c r="OFH1" s="17"/>
      <c r="OFI1" s="17"/>
      <c r="OFJ1" s="17"/>
      <c r="OFK1" s="17"/>
      <c r="OFL1" s="17"/>
      <c r="OFM1" s="17"/>
      <c r="OFN1" s="17"/>
      <c r="OFO1" s="17"/>
      <c r="OFP1" s="17"/>
      <c r="OFQ1" s="17"/>
      <c r="OFR1" s="17"/>
      <c r="OFS1" s="17"/>
      <c r="OFT1" s="17"/>
      <c r="OFU1" s="17"/>
      <c r="OFV1" s="17"/>
      <c r="OFW1" s="17"/>
      <c r="OFX1" s="17"/>
      <c r="OFY1" s="17"/>
      <c r="OFZ1" s="17"/>
      <c r="OGA1" s="17"/>
      <c r="OGB1" s="17"/>
      <c r="OGC1" s="17"/>
      <c r="OGD1" s="17"/>
      <c r="OGE1" s="17"/>
      <c r="OGF1" s="17"/>
      <c r="OGG1" s="17"/>
      <c r="OGH1" s="17"/>
      <c r="OGI1" s="17"/>
      <c r="OGJ1" s="17"/>
      <c r="OGK1" s="17"/>
      <c r="OGL1" s="17"/>
      <c r="OGM1" s="17"/>
      <c r="OGN1" s="17"/>
      <c r="OGO1" s="17"/>
      <c r="OGP1" s="17"/>
      <c r="OGQ1" s="17"/>
      <c r="OGR1" s="17"/>
      <c r="OGS1" s="17"/>
      <c r="OGT1" s="17"/>
      <c r="OGU1" s="17"/>
      <c r="OGV1" s="17"/>
      <c r="OGW1" s="17"/>
      <c r="OGX1" s="17"/>
      <c r="OGY1" s="17"/>
      <c r="OGZ1" s="17"/>
      <c r="OHA1" s="17"/>
      <c r="OHB1" s="17"/>
      <c r="OHC1" s="17"/>
      <c r="OHD1" s="17"/>
      <c r="OHE1" s="17"/>
      <c r="OHF1" s="17"/>
      <c r="OHG1" s="17"/>
      <c r="OHH1" s="17"/>
      <c r="OHI1" s="17"/>
      <c r="OHJ1" s="17"/>
      <c r="OHK1" s="17"/>
      <c r="OHL1" s="17"/>
      <c r="OHM1" s="17"/>
      <c r="OHN1" s="17"/>
      <c r="OHO1" s="17"/>
      <c r="OHP1" s="17"/>
      <c r="OHQ1" s="17"/>
      <c r="OHR1" s="17"/>
      <c r="OHS1" s="17"/>
      <c r="OHT1" s="17"/>
      <c r="OHU1" s="17"/>
      <c r="OHV1" s="17"/>
      <c r="OHW1" s="17"/>
      <c r="OHX1" s="17"/>
      <c r="OHY1" s="17"/>
      <c r="OHZ1" s="17"/>
      <c r="OIA1" s="17"/>
      <c r="OIB1" s="17"/>
      <c r="OIC1" s="17"/>
      <c r="OID1" s="17"/>
      <c r="OIE1" s="17"/>
      <c r="OIF1" s="17"/>
      <c r="OIG1" s="17"/>
      <c r="OIH1" s="17"/>
      <c r="OII1" s="17"/>
      <c r="OIJ1" s="17"/>
      <c r="OIK1" s="17"/>
      <c r="OIL1" s="17"/>
      <c r="OIM1" s="17"/>
      <c r="OIN1" s="17"/>
      <c r="OIO1" s="17"/>
      <c r="OIP1" s="17"/>
      <c r="OIQ1" s="17"/>
      <c r="OIR1" s="17"/>
      <c r="OIS1" s="17"/>
      <c r="OIT1" s="17"/>
      <c r="OIU1" s="17"/>
      <c r="OIV1" s="17"/>
      <c r="OIW1" s="17"/>
      <c r="OIX1" s="17"/>
      <c r="OIY1" s="17"/>
      <c r="OIZ1" s="17"/>
      <c r="OJA1" s="17"/>
      <c r="OJB1" s="17"/>
      <c r="OJC1" s="17"/>
      <c r="OJD1" s="17"/>
      <c r="OJE1" s="17"/>
      <c r="OJF1" s="17"/>
      <c r="OJG1" s="17"/>
      <c r="OJH1" s="17"/>
      <c r="OJI1" s="17"/>
      <c r="OJJ1" s="17"/>
      <c r="OJK1" s="17"/>
      <c r="OJL1" s="17"/>
      <c r="OJM1" s="17"/>
      <c r="OJN1" s="17"/>
      <c r="OJO1" s="17"/>
      <c r="OJP1" s="17"/>
      <c r="OJQ1" s="17"/>
      <c r="OJR1" s="17"/>
      <c r="OJS1" s="17"/>
      <c r="OJT1" s="17"/>
      <c r="OJU1" s="17"/>
      <c r="OJV1" s="17"/>
      <c r="OJW1" s="17"/>
      <c r="OJX1" s="17"/>
      <c r="OJY1" s="17"/>
      <c r="OJZ1" s="17"/>
      <c r="OKA1" s="17"/>
      <c r="OKB1" s="17"/>
      <c r="OKC1" s="17"/>
      <c r="OKD1" s="17"/>
      <c r="OKE1" s="17"/>
      <c r="OKF1" s="17"/>
      <c r="OKG1" s="17"/>
      <c r="OKH1" s="17"/>
      <c r="OKI1" s="17"/>
      <c r="OKJ1" s="17"/>
      <c r="OKK1" s="17"/>
      <c r="OKL1" s="17"/>
      <c r="OKM1" s="17"/>
      <c r="OKN1" s="17"/>
      <c r="OKO1" s="17"/>
      <c r="OKP1" s="17"/>
      <c r="OKQ1" s="17"/>
      <c r="OKR1" s="17"/>
      <c r="OKS1" s="17"/>
      <c r="OKT1" s="17"/>
      <c r="OKU1" s="17"/>
      <c r="OKV1" s="17"/>
      <c r="OKW1" s="17"/>
      <c r="OKX1" s="17"/>
      <c r="OKY1" s="17"/>
      <c r="OKZ1" s="17"/>
      <c r="OLA1" s="17"/>
      <c r="OLB1" s="17"/>
      <c r="OLC1" s="17"/>
      <c r="OLD1" s="17"/>
      <c r="OLE1" s="17"/>
      <c r="OLF1" s="17"/>
      <c r="OLG1" s="17"/>
      <c r="OLH1" s="17"/>
      <c r="OLI1" s="17"/>
      <c r="OLJ1" s="17"/>
      <c r="OLK1" s="17"/>
      <c r="OLL1" s="17"/>
      <c r="OLM1" s="17"/>
      <c r="OLN1" s="17"/>
      <c r="OLO1" s="17"/>
      <c r="OLP1" s="17"/>
      <c r="OLQ1" s="17"/>
      <c r="OLR1" s="17"/>
      <c r="OLS1" s="17"/>
      <c r="OLT1" s="17"/>
      <c r="OLU1" s="17"/>
      <c r="OLV1" s="17"/>
      <c r="OLW1" s="17"/>
      <c r="OLX1" s="17"/>
      <c r="OLY1" s="17"/>
      <c r="OLZ1" s="17"/>
      <c r="OMA1" s="17"/>
      <c r="OMB1" s="17"/>
      <c r="OMC1" s="17"/>
      <c r="OMD1" s="17"/>
      <c r="OME1" s="17"/>
      <c r="OMF1" s="17"/>
      <c r="OMG1" s="17"/>
      <c r="OMH1" s="17"/>
      <c r="OMI1" s="17"/>
      <c r="OMJ1" s="17"/>
      <c r="OMK1" s="17"/>
      <c r="OML1" s="17"/>
      <c r="OMM1" s="17"/>
      <c r="OMN1" s="17"/>
      <c r="OMO1" s="17"/>
      <c r="OMP1" s="17"/>
      <c r="OMQ1" s="17"/>
      <c r="OMR1" s="17"/>
      <c r="OMS1" s="17"/>
      <c r="OMT1" s="17"/>
      <c r="OMU1" s="17"/>
      <c r="OMV1" s="17"/>
      <c r="OMW1" s="17"/>
      <c r="OMX1" s="17"/>
      <c r="OMY1" s="17"/>
      <c r="OMZ1" s="17"/>
      <c r="ONA1" s="17"/>
      <c r="ONB1" s="17"/>
      <c r="ONC1" s="17"/>
      <c r="OND1" s="17"/>
      <c r="ONE1" s="17"/>
      <c r="ONF1" s="17"/>
      <c r="ONG1" s="17"/>
      <c r="ONH1" s="17"/>
      <c r="ONI1" s="17"/>
      <c r="ONJ1" s="17"/>
      <c r="ONK1" s="17"/>
      <c r="ONL1" s="17"/>
      <c r="ONM1" s="17"/>
      <c r="ONN1" s="17"/>
      <c r="ONO1" s="17"/>
      <c r="ONP1" s="17"/>
      <c r="ONQ1" s="17"/>
      <c r="ONR1" s="17"/>
      <c r="ONS1" s="17"/>
      <c r="ONT1" s="17"/>
      <c r="ONU1" s="17"/>
      <c r="ONV1" s="17"/>
      <c r="ONW1" s="17"/>
      <c r="ONX1" s="17"/>
      <c r="ONY1" s="17"/>
      <c r="ONZ1" s="17"/>
      <c r="OOA1" s="17"/>
      <c r="OOB1" s="17"/>
      <c r="OOC1" s="17"/>
      <c r="OOD1" s="17"/>
      <c r="OOE1" s="17"/>
      <c r="OOF1" s="17"/>
      <c r="OOG1" s="17"/>
      <c r="OOH1" s="17"/>
      <c r="OOI1" s="17"/>
      <c r="OOJ1" s="17"/>
      <c r="OOK1" s="17"/>
      <c r="OOL1" s="17"/>
      <c r="OOM1" s="17"/>
      <c r="OON1" s="17"/>
      <c r="OOO1" s="17"/>
      <c r="OOP1" s="17"/>
      <c r="OOQ1" s="17"/>
      <c r="OOR1" s="17"/>
      <c r="OOS1" s="17"/>
      <c r="OOT1" s="17"/>
      <c r="OOU1" s="17"/>
      <c r="OOV1" s="17"/>
      <c r="OOW1" s="17"/>
      <c r="OOX1" s="17"/>
      <c r="OOY1" s="17"/>
      <c r="OOZ1" s="17"/>
      <c r="OPA1" s="17"/>
      <c r="OPB1" s="17"/>
      <c r="OPC1" s="17"/>
      <c r="OPD1" s="17"/>
      <c r="OPE1" s="17"/>
      <c r="OPF1" s="17"/>
      <c r="OPG1" s="17"/>
      <c r="OPH1" s="17"/>
      <c r="OPI1" s="17"/>
      <c r="OPJ1" s="17"/>
      <c r="OPK1" s="17"/>
      <c r="OPL1" s="17"/>
      <c r="OPM1" s="17"/>
      <c r="OPN1" s="17"/>
      <c r="OPO1" s="17"/>
      <c r="OPP1" s="17"/>
      <c r="OPQ1" s="17"/>
      <c r="OPR1" s="17"/>
      <c r="OPS1" s="17"/>
      <c r="OPT1" s="17"/>
      <c r="OPU1" s="17"/>
      <c r="OPV1" s="17"/>
      <c r="OPW1" s="17"/>
      <c r="OPX1" s="17"/>
      <c r="OPY1" s="17"/>
      <c r="OPZ1" s="17"/>
      <c r="OQA1" s="17"/>
      <c r="OQB1" s="17"/>
      <c r="OQC1" s="17"/>
      <c r="OQD1" s="17"/>
      <c r="OQE1" s="17"/>
      <c r="OQF1" s="17"/>
      <c r="OQG1" s="17"/>
      <c r="OQH1" s="17"/>
      <c r="OQI1" s="17"/>
      <c r="OQJ1" s="17"/>
      <c r="OQK1" s="17"/>
      <c r="OQL1" s="17"/>
      <c r="OQM1" s="17"/>
      <c r="OQN1" s="17"/>
      <c r="OQO1" s="17"/>
      <c r="OQP1" s="17"/>
      <c r="OQQ1" s="17"/>
      <c r="OQR1" s="17"/>
      <c r="OQS1" s="17"/>
      <c r="OQT1" s="17"/>
      <c r="OQU1" s="17"/>
      <c r="OQV1" s="17"/>
      <c r="OQW1" s="17"/>
      <c r="OQX1" s="17"/>
      <c r="OQY1" s="17"/>
      <c r="OQZ1" s="17"/>
      <c r="ORA1" s="17"/>
      <c r="ORB1" s="17"/>
      <c r="ORC1" s="17"/>
      <c r="ORD1" s="17"/>
      <c r="ORE1" s="17"/>
      <c r="ORF1" s="17"/>
      <c r="ORG1" s="17"/>
      <c r="ORH1" s="17"/>
      <c r="ORI1" s="17"/>
      <c r="ORJ1" s="17"/>
      <c r="ORK1" s="17"/>
      <c r="ORL1" s="17"/>
      <c r="ORM1" s="17"/>
      <c r="ORN1" s="17"/>
      <c r="ORO1" s="17"/>
      <c r="ORP1" s="17"/>
      <c r="ORQ1" s="17"/>
      <c r="ORR1" s="17"/>
      <c r="ORS1" s="17"/>
      <c r="ORT1" s="17"/>
      <c r="ORU1" s="17"/>
      <c r="ORV1" s="17"/>
      <c r="ORW1" s="17"/>
      <c r="ORX1" s="17"/>
      <c r="ORY1" s="17"/>
      <c r="ORZ1" s="17"/>
      <c r="OSA1" s="17"/>
      <c r="OSB1" s="17"/>
      <c r="OSC1" s="17"/>
      <c r="OSD1" s="17"/>
      <c r="OSE1" s="17"/>
      <c r="OSF1" s="17"/>
      <c r="OSG1" s="17"/>
      <c r="OSH1" s="17"/>
      <c r="OSI1" s="17"/>
      <c r="OSJ1" s="17"/>
      <c r="OSK1" s="17"/>
      <c r="OSL1" s="17"/>
      <c r="OSM1" s="17"/>
      <c r="OSN1" s="17"/>
      <c r="OSO1" s="17"/>
      <c r="OSP1" s="17"/>
      <c r="OSQ1" s="17"/>
      <c r="OSR1" s="17"/>
      <c r="OSS1" s="17"/>
      <c r="OST1" s="17"/>
      <c r="OSU1" s="17"/>
      <c r="OSV1" s="17"/>
      <c r="OSW1" s="17"/>
      <c r="OSX1" s="17"/>
      <c r="OSY1" s="17"/>
      <c r="OSZ1" s="17"/>
      <c r="OTA1" s="17"/>
      <c r="OTB1" s="17"/>
      <c r="OTC1" s="17"/>
      <c r="OTD1" s="17"/>
      <c r="OTE1" s="17"/>
      <c r="OTF1" s="17"/>
      <c r="OTG1" s="17"/>
      <c r="OTH1" s="17"/>
      <c r="OTI1" s="17"/>
      <c r="OTJ1" s="17"/>
      <c r="OTK1" s="17"/>
      <c r="OTL1" s="17"/>
      <c r="OTM1" s="17"/>
      <c r="OTN1" s="17"/>
      <c r="OTO1" s="17"/>
      <c r="OTP1" s="17"/>
      <c r="OTQ1" s="17"/>
      <c r="OTR1" s="17"/>
      <c r="OTS1" s="17"/>
      <c r="OTT1" s="17"/>
      <c r="OTU1" s="17"/>
      <c r="OTV1" s="17"/>
      <c r="OTW1" s="17"/>
      <c r="OTX1" s="17"/>
      <c r="OTY1" s="17"/>
      <c r="OTZ1" s="17"/>
      <c r="OUA1" s="17"/>
      <c r="OUB1" s="17"/>
      <c r="OUC1" s="17"/>
      <c r="OUD1" s="17"/>
      <c r="OUE1" s="17"/>
      <c r="OUF1" s="17"/>
      <c r="OUG1" s="17"/>
      <c r="OUH1" s="17"/>
      <c r="OUI1" s="17"/>
      <c r="OUJ1" s="17"/>
      <c r="OUK1" s="17"/>
      <c r="OUL1" s="17"/>
      <c r="OUM1" s="17"/>
      <c r="OUN1" s="17"/>
      <c r="OUO1" s="17"/>
      <c r="OUP1" s="17"/>
      <c r="OUQ1" s="17"/>
      <c r="OUR1" s="17"/>
      <c r="OUS1" s="17"/>
      <c r="OUT1" s="17"/>
      <c r="OUU1" s="17"/>
      <c r="OUV1" s="17"/>
      <c r="OUW1" s="17"/>
      <c r="OUX1" s="17"/>
      <c r="OUY1" s="17"/>
      <c r="OUZ1" s="17"/>
      <c r="OVA1" s="17"/>
      <c r="OVB1" s="17"/>
      <c r="OVC1" s="17"/>
      <c r="OVD1" s="17"/>
      <c r="OVE1" s="17"/>
      <c r="OVF1" s="17"/>
      <c r="OVG1" s="17"/>
      <c r="OVH1" s="17"/>
      <c r="OVI1" s="17"/>
      <c r="OVJ1" s="17"/>
      <c r="OVK1" s="17"/>
      <c r="OVL1" s="17"/>
      <c r="OVM1" s="17"/>
      <c r="OVN1" s="17"/>
      <c r="OVO1" s="17"/>
      <c r="OVP1" s="17"/>
      <c r="OVQ1" s="17"/>
      <c r="OVR1" s="17"/>
      <c r="OVS1" s="17"/>
      <c r="OVT1" s="17"/>
      <c r="OVU1" s="17"/>
      <c r="OVV1" s="17"/>
      <c r="OVW1" s="17"/>
      <c r="OVX1" s="17"/>
      <c r="OVY1" s="17"/>
      <c r="OVZ1" s="17"/>
      <c r="OWA1" s="17"/>
      <c r="OWB1" s="17"/>
      <c r="OWC1" s="17"/>
      <c r="OWD1" s="17"/>
      <c r="OWE1" s="17"/>
      <c r="OWF1" s="17"/>
      <c r="OWG1" s="17"/>
      <c r="OWH1" s="17"/>
      <c r="OWI1" s="17"/>
      <c r="OWJ1" s="17"/>
      <c r="OWK1" s="17"/>
      <c r="OWL1" s="17"/>
      <c r="OWM1" s="17"/>
      <c r="OWN1" s="17"/>
      <c r="OWO1" s="17"/>
      <c r="OWP1" s="17"/>
      <c r="OWQ1" s="17"/>
      <c r="OWR1" s="17"/>
      <c r="OWS1" s="17"/>
      <c r="OWT1" s="17"/>
      <c r="OWU1" s="17"/>
      <c r="OWV1" s="17"/>
      <c r="OWW1" s="17"/>
      <c r="OWX1" s="17"/>
      <c r="OWY1" s="17"/>
      <c r="OWZ1" s="17"/>
      <c r="OXA1" s="17"/>
      <c r="OXB1" s="17"/>
      <c r="OXC1" s="17"/>
      <c r="OXD1" s="17"/>
      <c r="OXE1" s="17"/>
      <c r="OXF1" s="17"/>
      <c r="OXG1" s="17"/>
      <c r="OXH1" s="17"/>
      <c r="OXI1" s="17"/>
      <c r="OXJ1" s="17"/>
      <c r="OXK1" s="17"/>
      <c r="OXL1" s="17"/>
      <c r="OXM1" s="17"/>
      <c r="OXN1" s="17"/>
      <c r="OXO1" s="17"/>
      <c r="OXP1" s="17"/>
      <c r="OXQ1" s="17"/>
      <c r="OXR1" s="17"/>
      <c r="OXS1" s="17"/>
      <c r="OXT1" s="17"/>
      <c r="OXU1" s="17"/>
      <c r="OXV1" s="17"/>
      <c r="OXW1" s="17"/>
      <c r="OXX1" s="17"/>
      <c r="OXY1" s="17"/>
      <c r="OXZ1" s="17"/>
      <c r="OYA1" s="17"/>
      <c r="OYB1" s="17"/>
      <c r="OYC1" s="17"/>
      <c r="OYD1" s="17"/>
      <c r="OYE1" s="17"/>
      <c r="OYF1" s="17"/>
      <c r="OYG1" s="17"/>
      <c r="OYH1" s="17"/>
      <c r="OYI1" s="17"/>
      <c r="OYJ1" s="17"/>
      <c r="OYK1" s="17"/>
      <c r="OYL1" s="17"/>
      <c r="OYM1" s="17"/>
      <c r="OYN1" s="17"/>
      <c r="OYO1" s="17"/>
      <c r="OYP1" s="17"/>
      <c r="OYQ1" s="17"/>
      <c r="OYR1" s="17"/>
      <c r="OYS1" s="17"/>
      <c r="OYT1" s="17"/>
      <c r="OYU1" s="17"/>
      <c r="OYV1" s="17"/>
      <c r="OYW1" s="17"/>
      <c r="OYX1" s="17"/>
      <c r="OYY1" s="17"/>
      <c r="OYZ1" s="17"/>
      <c r="OZA1" s="17"/>
      <c r="OZB1" s="17"/>
      <c r="OZC1" s="17"/>
      <c r="OZD1" s="17"/>
      <c r="OZE1" s="17"/>
      <c r="OZF1" s="17"/>
      <c r="OZG1" s="17"/>
      <c r="OZH1" s="17"/>
      <c r="OZI1" s="17"/>
      <c r="OZJ1" s="17"/>
      <c r="OZK1" s="17"/>
      <c r="OZL1" s="17"/>
      <c r="OZM1" s="17"/>
      <c r="OZN1" s="17"/>
      <c r="OZO1" s="17"/>
      <c r="OZP1" s="17"/>
      <c r="OZQ1" s="17"/>
      <c r="OZR1" s="17"/>
      <c r="OZS1" s="17"/>
      <c r="OZT1" s="17"/>
      <c r="OZU1" s="17"/>
      <c r="OZV1" s="17"/>
      <c r="OZW1" s="17"/>
      <c r="OZX1" s="17"/>
      <c r="OZY1" s="17"/>
      <c r="OZZ1" s="17"/>
      <c r="PAA1" s="17"/>
      <c r="PAB1" s="17"/>
      <c r="PAC1" s="17"/>
      <c r="PAD1" s="17"/>
      <c r="PAE1" s="17"/>
      <c r="PAF1" s="17"/>
      <c r="PAG1" s="17"/>
      <c r="PAH1" s="17"/>
      <c r="PAI1" s="17"/>
      <c r="PAJ1" s="17"/>
      <c r="PAK1" s="17"/>
      <c r="PAL1" s="17"/>
      <c r="PAM1" s="17"/>
      <c r="PAN1" s="17"/>
      <c r="PAO1" s="17"/>
      <c r="PAP1" s="17"/>
      <c r="PAQ1" s="17"/>
      <c r="PAR1" s="17"/>
      <c r="PAS1" s="17"/>
      <c r="PAT1" s="17"/>
      <c r="PAU1" s="17"/>
      <c r="PAV1" s="17"/>
      <c r="PAW1" s="17"/>
      <c r="PAX1" s="17"/>
      <c r="PAY1" s="17"/>
      <c r="PAZ1" s="17"/>
      <c r="PBA1" s="17"/>
      <c r="PBB1" s="17"/>
      <c r="PBC1" s="17"/>
      <c r="PBD1" s="17"/>
      <c r="PBE1" s="17"/>
      <c r="PBF1" s="17"/>
      <c r="PBG1" s="17"/>
      <c r="PBH1" s="17"/>
      <c r="PBI1" s="17"/>
      <c r="PBJ1" s="17"/>
      <c r="PBK1" s="17"/>
      <c r="PBL1" s="17"/>
      <c r="PBM1" s="17"/>
      <c r="PBN1" s="17"/>
      <c r="PBO1" s="17"/>
      <c r="PBP1" s="17"/>
      <c r="PBQ1" s="17"/>
      <c r="PBR1" s="17"/>
      <c r="PBS1" s="17"/>
      <c r="PBT1" s="17"/>
      <c r="PBU1" s="17"/>
      <c r="PBV1" s="17"/>
      <c r="PBW1" s="17"/>
      <c r="PBX1" s="17"/>
      <c r="PBY1" s="17"/>
      <c r="PBZ1" s="17"/>
      <c r="PCA1" s="17"/>
      <c r="PCB1" s="17"/>
      <c r="PCC1" s="17"/>
      <c r="PCD1" s="17"/>
      <c r="PCE1" s="17"/>
      <c r="PCF1" s="17"/>
      <c r="PCG1" s="17"/>
      <c r="PCH1" s="17"/>
      <c r="PCI1" s="17"/>
      <c r="PCJ1" s="17"/>
      <c r="PCK1" s="17"/>
      <c r="PCL1" s="17"/>
      <c r="PCM1" s="17"/>
      <c r="PCN1" s="17"/>
      <c r="PCO1" s="17"/>
      <c r="PCP1" s="17"/>
      <c r="PCQ1" s="17"/>
      <c r="PCR1" s="17"/>
      <c r="PCS1" s="17"/>
      <c r="PCT1" s="17"/>
      <c r="PCU1" s="17"/>
      <c r="PCV1" s="17"/>
      <c r="PCW1" s="17"/>
      <c r="PCX1" s="17"/>
      <c r="PCY1" s="17"/>
      <c r="PCZ1" s="17"/>
      <c r="PDA1" s="17"/>
      <c r="PDB1" s="17"/>
      <c r="PDC1" s="17"/>
      <c r="PDD1" s="17"/>
      <c r="PDE1" s="17"/>
      <c r="PDF1" s="17"/>
      <c r="PDG1" s="17"/>
      <c r="PDH1" s="17"/>
      <c r="PDI1" s="17"/>
      <c r="PDJ1" s="17"/>
      <c r="PDK1" s="17"/>
      <c r="PDL1" s="17"/>
      <c r="PDM1" s="17"/>
      <c r="PDN1" s="17"/>
      <c r="PDO1" s="17"/>
      <c r="PDP1" s="17"/>
      <c r="PDQ1" s="17"/>
      <c r="PDR1" s="17"/>
      <c r="PDS1" s="17"/>
      <c r="PDT1" s="17"/>
      <c r="PDU1" s="17"/>
      <c r="PDV1" s="17"/>
      <c r="PDW1" s="17"/>
      <c r="PDX1" s="17"/>
      <c r="PDY1" s="17"/>
      <c r="PDZ1" s="17"/>
      <c r="PEA1" s="17"/>
      <c r="PEB1" s="17"/>
      <c r="PEC1" s="17"/>
      <c r="PED1" s="17"/>
      <c r="PEE1" s="17"/>
      <c r="PEF1" s="17"/>
      <c r="PEG1" s="17"/>
      <c r="PEH1" s="17"/>
      <c r="PEI1" s="17"/>
      <c r="PEJ1" s="17"/>
      <c r="PEK1" s="17"/>
      <c r="PEL1" s="17"/>
      <c r="PEM1" s="17"/>
      <c r="PEN1" s="17"/>
      <c r="PEO1" s="17"/>
      <c r="PEP1" s="17"/>
      <c r="PEQ1" s="17"/>
      <c r="PER1" s="17"/>
      <c r="PES1" s="17"/>
      <c r="PET1" s="17"/>
      <c r="PEU1" s="17"/>
      <c r="PEV1" s="17"/>
      <c r="PEW1" s="17"/>
      <c r="PEX1" s="17"/>
      <c r="PEY1" s="17"/>
      <c r="PEZ1" s="17"/>
      <c r="PFA1" s="17"/>
      <c r="PFB1" s="17"/>
      <c r="PFC1" s="17"/>
      <c r="PFD1" s="17"/>
      <c r="PFE1" s="17"/>
      <c r="PFF1" s="17"/>
      <c r="PFG1" s="17"/>
      <c r="PFH1" s="17"/>
      <c r="PFI1" s="17"/>
      <c r="PFJ1" s="17"/>
      <c r="PFK1" s="17"/>
      <c r="PFL1" s="17"/>
      <c r="PFM1" s="17"/>
      <c r="PFN1" s="17"/>
      <c r="PFO1" s="17"/>
      <c r="PFP1" s="17"/>
      <c r="PFQ1" s="17"/>
      <c r="PFR1" s="17"/>
      <c r="PFS1" s="17"/>
      <c r="PFT1" s="17"/>
      <c r="PFU1" s="17"/>
      <c r="PFV1" s="17"/>
      <c r="PFW1" s="17"/>
      <c r="PFX1" s="17"/>
      <c r="PFY1" s="17"/>
      <c r="PFZ1" s="17"/>
      <c r="PGA1" s="17"/>
      <c r="PGB1" s="17"/>
      <c r="PGC1" s="17"/>
      <c r="PGD1" s="17"/>
      <c r="PGE1" s="17"/>
      <c r="PGF1" s="17"/>
      <c r="PGG1" s="17"/>
      <c r="PGH1" s="17"/>
      <c r="PGI1" s="17"/>
      <c r="PGJ1" s="17"/>
      <c r="PGK1" s="17"/>
      <c r="PGL1" s="17"/>
      <c r="PGM1" s="17"/>
      <c r="PGN1" s="17"/>
      <c r="PGO1" s="17"/>
      <c r="PGP1" s="17"/>
      <c r="PGQ1" s="17"/>
      <c r="PGR1" s="17"/>
      <c r="PGS1" s="17"/>
      <c r="PGT1" s="17"/>
      <c r="PGU1" s="17"/>
      <c r="PGV1" s="17"/>
      <c r="PGW1" s="17"/>
      <c r="PGX1" s="17"/>
      <c r="PGY1" s="17"/>
      <c r="PGZ1" s="17"/>
      <c r="PHA1" s="17"/>
      <c r="PHB1" s="17"/>
      <c r="PHC1" s="17"/>
      <c r="PHD1" s="17"/>
      <c r="PHE1" s="17"/>
      <c r="PHF1" s="17"/>
      <c r="PHG1" s="17"/>
      <c r="PHH1" s="17"/>
      <c r="PHI1" s="17"/>
      <c r="PHJ1" s="17"/>
      <c r="PHK1" s="17"/>
      <c r="PHL1" s="17"/>
      <c r="PHM1" s="17"/>
      <c r="PHN1" s="17"/>
      <c r="PHO1" s="17"/>
      <c r="PHP1" s="17"/>
      <c r="PHQ1" s="17"/>
      <c r="PHR1" s="17"/>
      <c r="PHS1" s="17"/>
      <c r="PHT1" s="17"/>
      <c r="PHU1" s="17"/>
      <c r="PHV1" s="17"/>
      <c r="PHW1" s="17"/>
      <c r="PHX1" s="17"/>
      <c r="PHY1" s="17"/>
      <c r="PHZ1" s="17"/>
      <c r="PIA1" s="17"/>
      <c r="PIB1" s="17"/>
      <c r="PIC1" s="17"/>
      <c r="PID1" s="17"/>
      <c r="PIE1" s="17"/>
      <c r="PIF1" s="17"/>
      <c r="PIG1" s="17"/>
      <c r="PIH1" s="17"/>
      <c r="PII1" s="17"/>
      <c r="PIJ1" s="17"/>
      <c r="PIK1" s="17"/>
      <c r="PIL1" s="17"/>
      <c r="PIM1" s="17"/>
      <c r="PIN1" s="17"/>
      <c r="PIO1" s="17"/>
      <c r="PIP1" s="17"/>
      <c r="PIQ1" s="17"/>
      <c r="PIR1" s="17"/>
      <c r="PIS1" s="17"/>
      <c r="PIT1" s="17"/>
      <c r="PIU1" s="17"/>
      <c r="PIV1" s="17"/>
      <c r="PIW1" s="17"/>
      <c r="PIX1" s="17"/>
      <c r="PIY1" s="17"/>
      <c r="PIZ1" s="17"/>
      <c r="PJA1" s="17"/>
      <c r="PJB1" s="17"/>
      <c r="PJC1" s="17"/>
      <c r="PJD1" s="17"/>
      <c r="PJE1" s="17"/>
      <c r="PJF1" s="17"/>
      <c r="PJG1" s="17"/>
      <c r="PJH1" s="17"/>
      <c r="PJI1" s="17"/>
      <c r="PJJ1" s="17"/>
      <c r="PJK1" s="17"/>
      <c r="PJL1" s="17"/>
      <c r="PJM1" s="17"/>
      <c r="PJN1" s="17"/>
      <c r="PJO1" s="17"/>
      <c r="PJP1" s="17"/>
      <c r="PJQ1" s="17"/>
      <c r="PJR1" s="17"/>
      <c r="PJS1" s="17"/>
      <c r="PJT1" s="17"/>
      <c r="PJU1" s="17"/>
      <c r="PJV1" s="17"/>
      <c r="PJW1" s="17"/>
      <c r="PJX1" s="17"/>
      <c r="PJY1" s="17"/>
      <c r="PJZ1" s="17"/>
      <c r="PKA1" s="17"/>
      <c r="PKB1" s="17"/>
      <c r="PKC1" s="17"/>
      <c r="PKD1" s="17"/>
      <c r="PKE1" s="17"/>
      <c r="PKF1" s="17"/>
      <c r="PKG1" s="17"/>
      <c r="PKH1" s="17"/>
      <c r="PKI1" s="17"/>
      <c r="PKJ1" s="17"/>
      <c r="PKK1" s="17"/>
      <c r="PKL1" s="17"/>
      <c r="PKM1" s="17"/>
      <c r="PKN1" s="17"/>
      <c r="PKO1" s="17"/>
      <c r="PKP1" s="17"/>
      <c r="PKQ1" s="17"/>
      <c r="PKR1" s="17"/>
      <c r="PKS1" s="17"/>
      <c r="PKT1" s="17"/>
      <c r="PKU1" s="17"/>
      <c r="PKV1" s="17"/>
      <c r="PKW1" s="17"/>
      <c r="PKX1" s="17"/>
      <c r="PKY1" s="17"/>
      <c r="PKZ1" s="17"/>
      <c r="PLA1" s="17"/>
      <c r="PLB1" s="17"/>
      <c r="PLC1" s="17"/>
      <c r="PLD1" s="17"/>
      <c r="PLE1" s="17"/>
      <c r="PLF1" s="17"/>
      <c r="PLG1" s="17"/>
      <c r="PLH1" s="17"/>
      <c r="PLI1" s="17"/>
      <c r="PLJ1" s="17"/>
      <c r="PLK1" s="17"/>
      <c r="PLL1" s="17"/>
      <c r="PLM1" s="17"/>
      <c r="PLN1" s="17"/>
      <c r="PLO1" s="17"/>
      <c r="PLP1" s="17"/>
      <c r="PLQ1" s="17"/>
      <c r="PLR1" s="17"/>
      <c r="PLS1" s="17"/>
      <c r="PLT1" s="17"/>
      <c r="PLU1" s="17"/>
      <c r="PLV1" s="17"/>
      <c r="PLW1" s="17"/>
      <c r="PLX1" s="17"/>
      <c r="PLY1" s="17"/>
      <c r="PLZ1" s="17"/>
      <c r="PMA1" s="17"/>
      <c r="PMB1" s="17"/>
      <c r="PMC1" s="17"/>
      <c r="PMD1" s="17"/>
      <c r="PME1" s="17"/>
      <c r="PMF1" s="17"/>
      <c r="PMG1" s="17"/>
      <c r="PMH1" s="17"/>
      <c r="PMI1" s="17"/>
      <c r="PMJ1" s="17"/>
      <c r="PMK1" s="17"/>
      <c r="PML1" s="17"/>
      <c r="PMM1" s="17"/>
      <c r="PMN1" s="17"/>
      <c r="PMO1" s="17"/>
      <c r="PMP1" s="17"/>
      <c r="PMQ1" s="17"/>
      <c r="PMR1" s="17"/>
      <c r="PMS1" s="17"/>
      <c r="PMT1" s="17"/>
      <c r="PMU1" s="17"/>
      <c r="PMV1" s="17"/>
      <c r="PMW1" s="17"/>
      <c r="PMX1" s="17"/>
      <c r="PMY1" s="17"/>
      <c r="PMZ1" s="17"/>
      <c r="PNA1" s="17"/>
      <c r="PNB1" s="17"/>
      <c r="PNC1" s="17"/>
      <c r="PND1" s="17"/>
      <c r="PNE1" s="17"/>
      <c r="PNF1" s="17"/>
      <c r="PNG1" s="17"/>
      <c r="PNH1" s="17"/>
      <c r="PNI1" s="17"/>
      <c r="PNJ1" s="17"/>
      <c r="PNK1" s="17"/>
      <c r="PNL1" s="17"/>
      <c r="PNM1" s="17"/>
      <c r="PNN1" s="17"/>
      <c r="PNO1" s="17"/>
      <c r="PNP1" s="17"/>
      <c r="PNQ1" s="17"/>
      <c r="PNR1" s="17"/>
      <c r="PNS1" s="17"/>
      <c r="PNT1" s="17"/>
      <c r="PNU1" s="17"/>
      <c r="PNV1" s="17"/>
      <c r="PNW1" s="17"/>
      <c r="PNX1" s="17"/>
      <c r="PNY1" s="17"/>
      <c r="PNZ1" s="17"/>
      <c r="POA1" s="17"/>
      <c r="POB1" s="17"/>
      <c r="POC1" s="17"/>
      <c r="POD1" s="17"/>
      <c r="POE1" s="17"/>
      <c r="POF1" s="17"/>
      <c r="POG1" s="17"/>
      <c r="POH1" s="17"/>
      <c r="POI1" s="17"/>
      <c r="POJ1" s="17"/>
      <c r="POK1" s="17"/>
      <c r="POL1" s="17"/>
      <c r="POM1" s="17"/>
      <c r="PON1" s="17"/>
      <c r="POO1" s="17"/>
      <c r="POP1" s="17"/>
      <c r="POQ1" s="17"/>
      <c r="POR1" s="17"/>
      <c r="POS1" s="17"/>
      <c r="POT1" s="17"/>
      <c r="POU1" s="17"/>
      <c r="POV1" s="17"/>
      <c r="POW1" s="17"/>
      <c r="POX1" s="17"/>
      <c r="POY1" s="17"/>
      <c r="POZ1" s="17"/>
      <c r="PPA1" s="17"/>
      <c r="PPB1" s="17"/>
      <c r="PPC1" s="17"/>
      <c r="PPD1" s="17"/>
      <c r="PPE1" s="17"/>
      <c r="PPF1" s="17"/>
      <c r="PPG1" s="17"/>
      <c r="PPH1" s="17"/>
      <c r="PPI1" s="17"/>
      <c r="PPJ1" s="17"/>
      <c r="PPK1" s="17"/>
      <c r="PPL1" s="17"/>
      <c r="PPM1" s="17"/>
      <c r="PPN1" s="17"/>
      <c r="PPO1" s="17"/>
      <c r="PPP1" s="17"/>
      <c r="PPQ1" s="17"/>
      <c r="PPR1" s="17"/>
      <c r="PPS1" s="17"/>
      <c r="PPT1" s="17"/>
      <c r="PPU1" s="17"/>
      <c r="PPV1" s="17"/>
      <c r="PPW1" s="17"/>
      <c r="PPX1" s="17"/>
      <c r="PPY1" s="17"/>
      <c r="PPZ1" s="17"/>
      <c r="PQA1" s="17"/>
      <c r="PQB1" s="17"/>
      <c r="PQC1" s="17"/>
      <c r="PQD1" s="17"/>
      <c r="PQE1" s="17"/>
      <c r="PQF1" s="17"/>
      <c r="PQG1" s="17"/>
      <c r="PQH1" s="17"/>
      <c r="PQI1" s="17"/>
      <c r="PQJ1" s="17"/>
      <c r="PQK1" s="17"/>
      <c r="PQL1" s="17"/>
      <c r="PQM1" s="17"/>
      <c r="PQN1" s="17"/>
      <c r="PQO1" s="17"/>
      <c r="PQP1" s="17"/>
      <c r="PQQ1" s="17"/>
      <c r="PQR1" s="17"/>
      <c r="PQS1" s="17"/>
      <c r="PQT1" s="17"/>
      <c r="PQU1" s="17"/>
      <c r="PQV1" s="17"/>
      <c r="PQW1" s="17"/>
      <c r="PQX1" s="17"/>
      <c r="PQY1" s="17"/>
      <c r="PQZ1" s="17"/>
      <c r="PRA1" s="17"/>
      <c r="PRB1" s="17"/>
      <c r="PRC1" s="17"/>
      <c r="PRD1" s="17"/>
      <c r="PRE1" s="17"/>
      <c r="PRF1" s="17"/>
      <c r="PRG1" s="17"/>
      <c r="PRH1" s="17"/>
      <c r="PRI1" s="17"/>
      <c r="PRJ1" s="17"/>
      <c r="PRK1" s="17"/>
      <c r="PRL1" s="17"/>
      <c r="PRM1" s="17"/>
      <c r="PRN1" s="17"/>
      <c r="PRO1" s="17"/>
      <c r="PRP1" s="17"/>
      <c r="PRQ1" s="17"/>
      <c r="PRR1" s="17"/>
      <c r="PRS1" s="17"/>
      <c r="PRT1" s="17"/>
      <c r="PRU1" s="17"/>
      <c r="PRV1" s="17"/>
      <c r="PRW1" s="17"/>
      <c r="PRX1" s="17"/>
      <c r="PRY1" s="17"/>
      <c r="PRZ1" s="17"/>
      <c r="PSA1" s="17"/>
      <c r="PSB1" s="17"/>
      <c r="PSC1" s="17"/>
      <c r="PSD1" s="17"/>
      <c r="PSE1" s="17"/>
      <c r="PSF1" s="17"/>
      <c r="PSG1" s="17"/>
      <c r="PSH1" s="17"/>
      <c r="PSI1" s="17"/>
      <c r="PSJ1" s="17"/>
      <c r="PSK1" s="17"/>
      <c r="PSL1" s="17"/>
      <c r="PSM1" s="17"/>
      <c r="PSN1" s="17"/>
      <c r="PSO1" s="17"/>
      <c r="PSP1" s="17"/>
      <c r="PSQ1" s="17"/>
      <c r="PSR1" s="17"/>
      <c r="PSS1" s="17"/>
      <c r="PST1" s="17"/>
      <c r="PSU1" s="17"/>
      <c r="PSV1" s="17"/>
      <c r="PSW1" s="17"/>
      <c r="PSX1" s="17"/>
      <c r="PSY1" s="17"/>
      <c r="PSZ1" s="17"/>
      <c r="PTA1" s="17"/>
      <c r="PTB1" s="17"/>
      <c r="PTC1" s="17"/>
      <c r="PTD1" s="17"/>
      <c r="PTE1" s="17"/>
      <c r="PTF1" s="17"/>
      <c r="PTG1" s="17"/>
      <c r="PTH1" s="17"/>
      <c r="PTI1" s="17"/>
      <c r="PTJ1" s="17"/>
      <c r="PTK1" s="17"/>
      <c r="PTL1" s="17"/>
      <c r="PTM1" s="17"/>
      <c r="PTN1" s="17"/>
      <c r="PTO1" s="17"/>
      <c r="PTP1" s="17"/>
      <c r="PTQ1" s="17"/>
      <c r="PTR1" s="17"/>
      <c r="PTS1" s="17"/>
      <c r="PTT1" s="17"/>
      <c r="PTU1" s="17"/>
      <c r="PTV1" s="17"/>
      <c r="PTW1" s="17"/>
      <c r="PTX1" s="17"/>
      <c r="PTY1" s="17"/>
      <c r="PTZ1" s="17"/>
      <c r="PUA1" s="17"/>
      <c r="PUB1" s="17"/>
      <c r="PUC1" s="17"/>
      <c r="PUD1" s="17"/>
      <c r="PUE1" s="17"/>
      <c r="PUF1" s="17"/>
      <c r="PUG1" s="17"/>
      <c r="PUH1" s="17"/>
      <c r="PUI1" s="17"/>
      <c r="PUJ1" s="17"/>
      <c r="PUK1" s="17"/>
      <c r="PUL1" s="17"/>
      <c r="PUM1" s="17"/>
      <c r="PUN1" s="17"/>
      <c r="PUO1" s="17"/>
      <c r="PUP1" s="17"/>
      <c r="PUQ1" s="17"/>
      <c r="PUR1" s="17"/>
      <c r="PUS1" s="17"/>
      <c r="PUT1" s="17"/>
      <c r="PUU1" s="17"/>
      <c r="PUV1" s="17"/>
      <c r="PUW1" s="17"/>
      <c r="PUX1" s="17"/>
      <c r="PUY1" s="17"/>
      <c r="PUZ1" s="17"/>
      <c r="PVA1" s="17"/>
      <c r="PVB1" s="17"/>
      <c r="PVC1" s="17"/>
      <c r="PVD1" s="17"/>
      <c r="PVE1" s="17"/>
      <c r="PVF1" s="17"/>
      <c r="PVG1" s="17"/>
      <c r="PVH1" s="17"/>
      <c r="PVI1" s="17"/>
      <c r="PVJ1" s="17"/>
      <c r="PVK1" s="17"/>
      <c r="PVL1" s="17"/>
      <c r="PVM1" s="17"/>
      <c r="PVN1" s="17"/>
      <c r="PVO1" s="17"/>
      <c r="PVP1" s="17"/>
      <c r="PVQ1" s="17"/>
      <c r="PVR1" s="17"/>
      <c r="PVS1" s="17"/>
      <c r="PVT1" s="17"/>
      <c r="PVU1" s="17"/>
      <c r="PVV1" s="17"/>
      <c r="PVW1" s="17"/>
      <c r="PVX1" s="17"/>
      <c r="PVY1" s="17"/>
      <c r="PVZ1" s="17"/>
      <c r="PWA1" s="17"/>
      <c r="PWB1" s="17"/>
      <c r="PWC1" s="17"/>
      <c r="PWD1" s="17"/>
      <c r="PWE1" s="17"/>
      <c r="PWF1" s="17"/>
      <c r="PWG1" s="17"/>
      <c r="PWH1" s="17"/>
      <c r="PWI1" s="17"/>
      <c r="PWJ1" s="17"/>
      <c r="PWK1" s="17"/>
      <c r="PWL1" s="17"/>
      <c r="PWM1" s="17"/>
      <c r="PWN1" s="17"/>
      <c r="PWO1" s="17"/>
      <c r="PWP1" s="17"/>
      <c r="PWQ1" s="17"/>
      <c r="PWR1" s="17"/>
      <c r="PWS1" s="17"/>
      <c r="PWT1" s="17"/>
      <c r="PWU1" s="17"/>
      <c r="PWV1" s="17"/>
      <c r="PWW1" s="17"/>
      <c r="PWX1" s="17"/>
      <c r="PWY1" s="17"/>
      <c r="PWZ1" s="17"/>
      <c r="PXA1" s="17"/>
      <c r="PXB1" s="17"/>
      <c r="PXC1" s="17"/>
      <c r="PXD1" s="17"/>
      <c r="PXE1" s="17"/>
      <c r="PXF1" s="17"/>
      <c r="PXG1" s="17"/>
      <c r="PXH1" s="17"/>
      <c r="PXI1" s="17"/>
      <c r="PXJ1" s="17"/>
      <c r="PXK1" s="17"/>
      <c r="PXL1" s="17"/>
      <c r="PXM1" s="17"/>
      <c r="PXN1" s="17"/>
      <c r="PXO1" s="17"/>
      <c r="PXP1" s="17"/>
      <c r="PXQ1" s="17"/>
      <c r="PXR1" s="17"/>
      <c r="PXS1" s="17"/>
      <c r="PXT1" s="17"/>
      <c r="PXU1" s="17"/>
      <c r="PXV1" s="17"/>
      <c r="PXW1" s="17"/>
      <c r="PXX1" s="17"/>
      <c r="PXY1" s="17"/>
      <c r="PXZ1" s="17"/>
      <c r="PYA1" s="17"/>
      <c r="PYB1" s="17"/>
      <c r="PYC1" s="17"/>
      <c r="PYD1" s="17"/>
      <c r="PYE1" s="17"/>
      <c r="PYF1" s="17"/>
      <c r="PYG1" s="17"/>
      <c r="PYH1" s="17"/>
      <c r="PYI1" s="17"/>
      <c r="PYJ1" s="17"/>
      <c r="PYK1" s="17"/>
      <c r="PYL1" s="17"/>
      <c r="PYM1" s="17"/>
      <c r="PYN1" s="17"/>
      <c r="PYO1" s="17"/>
      <c r="PYP1" s="17"/>
      <c r="PYQ1" s="17"/>
      <c r="PYR1" s="17"/>
      <c r="PYS1" s="17"/>
      <c r="PYT1" s="17"/>
      <c r="PYU1" s="17"/>
      <c r="PYV1" s="17"/>
      <c r="PYW1" s="17"/>
      <c r="PYX1" s="17"/>
      <c r="PYY1" s="17"/>
      <c r="PYZ1" s="17"/>
      <c r="PZA1" s="17"/>
      <c r="PZB1" s="17"/>
      <c r="PZC1" s="17"/>
      <c r="PZD1" s="17"/>
      <c r="PZE1" s="17"/>
      <c r="PZF1" s="17"/>
      <c r="PZG1" s="17"/>
      <c r="PZH1" s="17"/>
      <c r="PZI1" s="17"/>
      <c r="PZJ1" s="17"/>
      <c r="PZK1" s="17"/>
      <c r="PZL1" s="17"/>
      <c r="PZM1" s="17"/>
      <c r="PZN1" s="17"/>
      <c r="PZO1" s="17"/>
      <c r="PZP1" s="17"/>
      <c r="PZQ1" s="17"/>
      <c r="PZR1" s="17"/>
      <c r="PZS1" s="17"/>
      <c r="PZT1" s="17"/>
      <c r="PZU1" s="17"/>
      <c r="PZV1" s="17"/>
      <c r="PZW1" s="17"/>
      <c r="PZX1" s="17"/>
      <c r="PZY1" s="17"/>
      <c r="PZZ1" s="17"/>
      <c r="QAA1" s="17"/>
      <c r="QAB1" s="17"/>
      <c r="QAC1" s="17"/>
      <c r="QAD1" s="17"/>
      <c r="QAE1" s="17"/>
      <c r="QAF1" s="17"/>
      <c r="QAG1" s="17"/>
      <c r="QAH1" s="17"/>
      <c r="QAI1" s="17"/>
      <c r="QAJ1" s="17"/>
      <c r="QAK1" s="17"/>
      <c r="QAL1" s="17"/>
      <c r="QAM1" s="17"/>
      <c r="QAN1" s="17"/>
      <c r="QAO1" s="17"/>
      <c r="QAP1" s="17"/>
      <c r="QAQ1" s="17"/>
      <c r="QAR1" s="17"/>
      <c r="QAS1" s="17"/>
      <c r="QAT1" s="17"/>
      <c r="QAU1" s="17"/>
      <c r="QAV1" s="17"/>
      <c r="QAW1" s="17"/>
      <c r="QAX1" s="17"/>
      <c r="QAY1" s="17"/>
      <c r="QAZ1" s="17"/>
      <c r="QBA1" s="17"/>
      <c r="QBB1" s="17"/>
      <c r="QBC1" s="17"/>
      <c r="QBD1" s="17"/>
      <c r="QBE1" s="17"/>
      <c r="QBF1" s="17"/>
      <c r="QBG1" s="17"/>
      <c r="QBH1" s="17"/>
      <c r="QBI1" s="17"/>
      <c r="QBJ1" s="17"/>
      <c r="QBK1" s="17"/>
      <c r="QBL1" s="17"/>
      <c r="QBM1" s="17"/>
      <c r="QBN1" s="17"/>
      <c r="QBO1" s="17"/>
      <c r="QBP1" s="17"/>
      <c r="QBQ1" s="17"/>
      <c r="QBR1" s="17"/>
      <c r="QBS1" s="17"/>
      <c r="QBT1" s="17"/>
      <c r="QBU1" s="17"/>
      <c r="QBV1" s="17"/>
      <c r="QBW1" s="17"/>
      <c r="QBX1" s="17"/>
      <c r="QBY1" s="17"/>
      <c r="QBZ1" s="17"/>
      <c r="QCA1" s="17"/>
      <c r="QCB1" s="17"/>
      <c r="QCC1" s="17"/>
      <c r="QCD1" s="17"/>
      <c r="QCE1" s="17"/>
      <c r="QCF1" s="17"/>
      <c r="QCG1" s="17"/>
      <c r="QCH1" s="17"/>
      <c r="QCI1" s="17"/>
      <c r="QCJ1" s="17"/>
      <c r="QCK1" s="17"/>
      <c r="QCL1" s="17"/>
      <c r="QCM1" s="17"/>
      <c r="QCN1" s="17"/>
      <c r="QCO1" s="17"/>
      <c r="QCP1" s="17"/>
      <c r="QCQ1" s="17"/>
      <c r="QCR1" s="17"/>
      <c r="QCS1" s="17"/>
      <c r="QCT1" s="17"/>
      <c r="QCU1" s="17"/>
      <c r="QCV1" s="17"/>
      <c r="QCW1" s="17"/>
      <c r="QCX1" s="17"/>
      <c r="QCY1" s="17"/>
      <c r="QCZ1" s="17"/>
      <c r="QDA1" s="17"/>
      <c r="QDB1" s="17"/>
      <c r="QDC1" s="17"/>
      <c r="QDD1" s="17"/>
      <c r="QDE1" s="17"/>
      <c r="QDF1" s="17"/>
      <c r="QDG1" s="17"/>
      <c r="QDH1" s="17"/>
      <c r="QDI1" s="17"/>
      <c r="QDJ1" s="17"/>
      <c r="QDK1" s="17"/>
      <c r="QDL1" s="17"/>
      <c r="QDM1" s="17"/>
      <c r="QDN1" s="17"/>
      <c r="QDO1" s="17"/>
      <c r="QDP1" s="17"/>
      <c r="QDQ1" s="17"/>
      <c r="QDR1" s="17"/>
      <c r="QDS1" s="17"/>
      <c r="QDT1" s="17"/>
      <c r="QDU1" s="17"/>
      <c r="QDV1" s="17"/>
      <c r="QDW1" s="17"/>
      <c r="QDX1" s="17"/>
      <c r="QDY1" s="17"/>
      <c r="QDZ1" s="17"/>
      <c r="QEA1" s="17"/>
      <c r="QEB1" s="17"/>
      <c r="QEC1" s="17"/>
      <c r="QED1" s="17"/>
      <c r="QEE1" s="17"/>
      <c r="QEF1" s="17"/>
      <c r="QEG1" s="17"/>
      <c r="QEH1" s="17"/>
      <c r="QEI1" s="17"/>
      <c r="QEJ1" s="17"/>
      <c r="QEK1" s="17"/>
      <c r="QEL1" s="17"/>
      <c r="QEM1" s="17"/>
      <c r="QEN1" s="17"/>
      <c r="QEO1" s="17"/>
      <c r="QEP1" s="17"/>
      <c r="QEQ1" s="17"/>
      <c r="QER1" s="17"/>
      <c r="QES1" s="17"/>
      <c r="QET1" s="17"/>
      <c r="QEU1" s="17"/>
      <c r="QEV1" s="17"/>
      <c r="QEW1" s="17"/>
      <c r="QEX1" s="17"/>
      <c r="QEY1" s="17"/>
      <c r="QEZ1" s="17"/>
      <c r="QFA1" s="17"/>
      <c r="QFB1" s="17"/>
      <c r="QFC1" s="17"/>
      <c r="QFD1" s="17"/>
      <c r="QFE1" s="17"/>
      <c r="QFF1" s="17"/>
      <c r="QFG1" s="17"/>
      <c r="QFH1" s="17"/>
      <c r="QFI1" s="17"/>
      <c r="QFJ1" s="17"/>
      <c r="QFK1" s="17"/>
      <c r="QFL1" s="17"/>
      <c r="QFM1" s="17"/>
      <c r="QFN1" s="17"/>
      <c r="QFO1" s="17"/>
      <c r="QFP1" s="17"/>
      <c r="QFQ1" s="17"/>
      <c r="QFR1" s="17"/>
      <c r="QFS1" s="17"/>
      <c r="QFT1" s="17"/>
      <c r="QFU1" s="17"/>
      <c r="QFV1" s="17"/>
      <c r="QFW1" s="17"/>
      <c r="QFX1" s="17"/>
      <c r="QFY1" s="17"/>
      <c r="QFZ1" s="17"/>
      <c r="QGA1" s="17"/>
      <c r="QGB1" s="17"/>
      <c r="QGC1" s="17"/>
      <c r="QGD1" s="17"/>
      <c r="QGE1" s="17"/>
      <c r="QGF1" s="17"/>
      <c r="QGG1" s="17"/>
      <c r="QGH1" s="17"/>
      <c r="QGI1" s="17"/>
      <c r="QGJ1" s="17"/>
      <c r="QGK1" s="17"/>
      <c r="QGL1" s="17"/>
      <c r="QGM1" s="17"/>
      <c r="QGN1" s="17"/>
      <c r="QGO1" s="17"/>
      <c r="QGP1" s="17"/>
      <c r="QGQ1" s="17"/>
      <c r="QGR1" s="17"/>
      <c r="QGS1" s="17"/>
      <c r="QGT1" s="17"/>
      <c r="QGU1" s="17"/>
      <c r="QGV1" s="17"/>
      <c r="QGW1" s="17"/>
      <c r="QGX1" s="17"/>
      <c r="QGY1" s="17"/>
      <c r="QGZ1" s="17"/>
      <c r="QHA1" s="17"/>
      <c r="QHB1" s="17"/>
      <c r="QHC1" s="17"/>
      <c r="QHD1" s="17"/>
      <c r="QHE1" s="17"/>
      <c r="QHF1" s="17"/>
      <c r="QHG1" s="17"/>
      <c r="QHH1" s="17"/>
      <c r="QHI1" s="17"/>
      <c r="QHJ1" s="17"/>
      <c r="QHK1" s="17"/>
      <c r="QHL1" s="17"/>
      <c r="QHM1" s="17"/>
      <c r="QHN1" s="17"/>
      <c r="QHO1" s="17"/>
      <c r="QHP1" s="17"/>
      <c r="QHQ1" s="17"/>
      <c r="QHR1" s="17"/>
      <c r="QHS1" s="17"/>
      <c r="QHT1" s="17"/>
      <c r="QHU1" s="17"/>
      <c r="QHV1" s="17"/>
      <c r="QHW1" s="17"/>
      <c r="QHX1" s="17"/>
      <c r="QHY1" s="17"/>
      <c r="QHZ1" s="17"/>
      <c r="QIA1" s="17"/>
      <c r="QIB1" s="17"/>
      <c r="QIC1" s="17"/>
      <c r="QID1" s="17"/>
      <c r="QIE1" s="17"/>
      <c r="QIF1" s="17"/>
      <c r="QIG1" s="17"/>
      <c r="QIH1" s="17"/>
      <c r="QII1" s="17"/>
      <c r="QIJ1" s="17"/>
      <c r="QIK1" s="17"/>
      <c r="QIL1" s="17"/>
      <c r="QIM1" s="17"/>
      <c r="QIN1" s="17"/>
      <c r="QIO1" s="17"/>
      <c r="QIP1" s="17"/>
      <c r="QIQ1" s="17"/>
      <c r="QIR1" s="17"/>
      <c r="QIS1" s="17"/>
      <c r="QIT1" s="17"/>
      <c r="QIU1" s="17"/>
      <c r="QIV1" s="17"/>
      <c r="QIW1" s="17"/>
      <c r="QIX1" s="17"/>
      <c r="QIY1" s="17"/>
      <c r="QIZ1" s="17"/>
      <c r="QJA1" s="17"/>
      <c r="QJB1" s="17"/>
      <c r="QJC1" s="17"/>
      <c r="QJD1" s="17"/>
      <c r="QJE1" s="17"/>
      <c r="QJF1" s="17"/>
      <c r="QJG1" s="17"/>
      <c r="QJH1" s="17"/>
      <c r="QJI1" s="17"/>
      <c r="QJJ1" s="17"/>
      <c r="QJK1" s="17"/>
      <c r="QJL1" s="17"/>
      <c r="QJM1" s="17"/>
      <c r="QJN1" s="17"/>
      <c r="QJO1" s="17"/>
      <c r="QJP1" s="17"/>
      <c r="QJQ1" s="17"/>
      <c r="QJR1" s="17"/>
      <c r="QJS1" s="17"/>
      <c r="QJT1" s="17"/>
      <c r="QJU1" s="17"/>
      <c r="QJV1" s="17"/>
      <c r="QJW1" s="17"/>
      <c r="QJX1" s="17"/>
      <c r="QJY1" s="17"/>
      <c r="QJZ1" s="17"/>
      <c r="QKA1" s="17"/>
      <c r="QKB1" s="17"/>
      <c r="QKC1" s="17"/>
      <c r="QKD1" s="17"/>
      <c r="QKE1" s="17"/>
      <c r="QKF1" s="17"/>
      <c r="QKG1" s="17"/>
      <c r="QKH1" s="17"/>
      <c r="QKI1" s="17"/>
      <c r="QKJ1" s="17"/>
      <c r="QKK1" s="17"/>
      <c r="QKL1" s="17"/>
      <c r="QKM1" s="17"/>
      <c r="QKN1" s="17"/>
      <c r="QKO1" s="17"/>
      <c r="QKP1" s="17"/>
      <c r="QKQ1" s="17"/>
      <c r="QKR1" s="17"/>
      <c r="QKS1" s="17"/>
      <c r="QKT1" s="17"/>
      <c r="QKU1" s="17"/>
      <c r="QKV1" s="17"/>
      <c r="QKW1" s="17"/>
      <c r="QKX1" s="17"/>
      <c r="QKY1" s="17"/>
      <c r="QKZ1" s="17"/>
      <c r="QLA1" s="17"/>
      <c r="QLB1" s="17"/>
      <c r="QLC1" s="17"/>
      <c r="QLD1" s="17"/>
      <c r="QLE1" s="17"/>
      <c r="QLF1" s="17"/>
      <c r="QLG1" s="17"/>
      <c r="QLH1" s="17"/>
      <c r="QLI1" s="17"/>
      <c r="QLJ1" s="17"/>
      <c r="QLK1" s="17"/>
      <c r="QLL1" s="17"/>
      <c r="QLM1" s="17"/>
      <c r="QLN1" s="17"/>
      <c r="QLO1" s="17"/>
      <c r="QLP1" s="17"/>
      <c r="QLQ1" s="17"/>
      <c r="QLR1" s="17"/>
      <c r="QLS1" s="17"/>
      <c r="QLT1" s="17"/>
      <c r="QLU1" s="17"/>
      <c r="QLV1" s="17"/>
      <c r="QLW1" s="17"/>
      <c r="QLX1" s="17"/>
      <c r="QLY1" s="17"/>
      <c r="QLZ1" s="17"/>
      <c r="QMA1" s="17"/>
      <c r="QMB1" s="17"/>
      <c r="QMC1" s="17"/>
      <c r="QMD1" s="17"/>
      <c r="QME1" s="17"/>
      <c r="QMF1" s="17"/>
      <c r="QMG1" s="17"/>
      <c r="QMH1" s="17"/>
      <c r="QMI1" s="17"/>
      <c r="QMJ1" s="17"/>
      <c r="QMK1" s="17"/>
      <c r="QML1" s="17"/>
      <c r="QMM1" s="17"/>
      <c r="QMN1" s="17"/>
      <c r="QMO1" s="17"/>
      <c r="QMP1" s="17"/>
      <c r="QMQ1" s="17"/>
      <c r="QMR1" s="17"/>
      <c r="QMS1" s="17"/>
      <c r="QMT1" s="17"/>
      <c r="QMU1" s="17"/>
      <c r="QMV1" s="17"/>
      <c r="QMW1" s="17"/>
      <c r="QMX1" s="17"/>
      <c r="QMY1" s="17"/>
      <c r="QMZ1" s="17"/>
      <c r="QNA1" s="17"/>
      <c r="QNB1" s="17"/>
      <c r="QNC1" s="17"/>
      <c r="QND1" s="17"/>
      <c r="QNE1" s="17"/>
      <c r="QNF1" s="17"/>
      <c r="QNG1" s="17"/>
      <c r="QNH1" s="17"/>
      <c r="QNI1" s="17"/>
      <c r="QNJ1" s="17"/>
      <c r="QNK1" s="17"/>
      <c r="QNL1" s="17"/>
      <c r="QNM1" s="17"/>
      <c r="QNN1" s="17"/>
      <c r="QNO1" s="17"/>
      <c r="QNP1" s="17"/>
      <c r="QNQ1" s="17"/>
      <c r="QNR1" s="17"/>
      <c r="QNS1" s="17"/>
      <c r="QNT1" s="17"/>
      <c r="QNU1" s="17"/>
      <c r="QNV1" s="17"/>
      <c r="QNW1" s="17"/>
      <c r="QNX1" s="17"/>
      <c r="QNY1" s="17"/>
      <c r="QNZ1" s="17"/>
      <c r="QOA1" s="17"/>
      <c r="QOB1" s="17"/>
      <c r="QOC1" s="17"/>
      <c r="QOD1" s="17"/>
      <c r="QOE1" s="17"/>
      <c r="QOF1" s="17"/>
      <c r="QOG1" s="17"/>
      <c r="QOH1" s="17"/>
      <c r="QOI1" s="17"/>
      <c r="QOJ1" s="17"/>
      <c r="QOK1" s="17"/>
      <c r="QOL1" s="17"/>
      <c r="QOM1" s="17"/>
      <c r="QON1" s="17"/>
      <c r="QOO1" s="17"/>
      <c r="QOP1" s="17"/>
      <c r="QOQ1" s="17"/>
      <c r="QOR1" s="17"/>
      <c r="QOS1" s="17"/>
      <c r="QOT1" s="17"/>
      <c r="QOU1" s="17"/>
      <c r="QOV1" s="17"/>
      <c r="QOW1" s="17"/>
      <c r="QOX1" s="17"/>
      <c r="QOY1" s="17"/>
      <c r="QOZ1" s="17"/>
      <c r="QPA1" s="17"/>
      <c r="QPB1" s="17"/>
      <c r="QPC1" s="17"/>
      <c r="QPD1" s="17"/>
      <c r="QPE1" s="17"/>
      <c r="QPF1" s="17"/>
      <c r="QPG1" s="17"/>
      <c r="QPH1" s="17"/>
      <c r="QPI1" s="17"/>
      <c r="QPJ1" s="17"/>
      <c r="QPK1" s="17"/>
      <c r="QPL1" s="17"/>
      <c r="QPM1" s="17"/>
      <c r="QPN1" s="17"/>
      <c r="QPO1" s="17"/>
      <c r="QPP1" s="17"/>
      <c r="QPQ1" s="17"/>
      <c r="QPR1" s="17"/>
      <c r="QPS1" s="17"/>
      <c r="QPT1" s="17"/>
      <c r="QPU1" s="17"/>
      <c r="QPV1" s="17"/>
      <c r="QPW1" s="17"/>
      <c r="QPX1" s="17"/>
      <c r="QPY1" s="17"/>
      <c r="QPZ1" s="17"/>
      <c r="QQA1" s="17"/>
      <c r="QQB1" s="17"/>
      <c r="QQC1" s="17"/>
      <c r="QQD1" s="17"/>
      <c r="QQE1" s="17"/>
      <c r="QQF1" s="17"/>
      <c r="QQG1" s="17"/>
      <c r="QQH1" s="17"/>
      <c r="QQI1" s="17"/>
      <c r="QQJ1" s="17"/>
      <c r="QQK1" s="17"/>
      <c r="QQL1" s="17"/>
      <c r="QQM1" s="17"/>
      <c r="QQN1" s="17"/>
      <c r="QQO1" s="17"/>
      <c r="QQP1" s="17"/>
      <c r="QQQ1" s="17"/>
      <c r="QQR1" s="17"/>
      <c r="QQS1" s="17"/>
      <c r="QQT1" s="17"/>
      <c r="QQU1" s="17"/>
      <c r="QQV1" s="17"/>
      <c r="QQW1" s="17"/>
      <c r="QQX1" s="17"/>
      <c r="QQY1" s="17"/>
      <c r="QQZ1" s="17"/>
      <c r="QRA1" s="17"/>
      <c r="QRB1" s="17"/>
      <c r="QRC1" s="17"/>
      <c r="QRD1" s="17"/>
      <c r="QRE1" s="17"/>
      <c r="QRF1" s="17"/>
      <c r="QRG1" s="17"/>
      <c r="QRH1" s="17"/>
      <c r="QRI1" s="17"/>
      <c r="QRJ1" s="17"/>
      <c r="QRK1" s="17"/>
      <c r="QRL1" s="17"/>
      <c r="QRM1" s="17"/>
      <c r="QRN1" s="17"/>
      <c r="QRO1" s="17"/>
      <c r="QRP1" s="17"/>
      <c r="QRQ1" s="17"/>
      <c r="QRR1" s="17"/>
      <c r="QRS1" s="17"/>
      <c r="QRT1" s="17"/>
      <c r="QRU1" s="17"/>
      <c r="QRV1" s="17"/>
      <c r="QRW1" s="17"/>
      <c r="QRX1" s="17"/>
      <c r="QRY1" s="17"/>
      <c r="QRZ1" s="17"/>
      <c r="QSA1" s="17"/>
      <c r="QSB1" s="17"/>
      <c r="QSC1" s="17"/>
      <c r="QSD1" s="17"/>
      <c r="QSE1" s="17"/>
      <c r="QSF1" s="17"/>
      <c r="QSG1" s="17"/>
      <c r="QSH1" s="17"/>
      <c r="QSI1" s="17"/>
      <c r="QSJ1" s="17"/>
      <c r="QSK1" s="17"/>
      <c r="QSL1" s="17"/>
      <c r="QSM1" s="17"/>
      <c r="QSN1" s="17"/>
      <c r="QSO1" s="17"/>
      <c r="QSP1" s="17"/>
      <c r="QSQ1" s="17"/>
      <c r="QSR1" s="17"/>
      <c r="QSS1" s="17"/>
      <c r="QST1" s="17"/>
      <c r="QSU1" s="17"/>
      <c r="QSV1" s="17"/>
      <c r="QSW1" s="17"/>
      <c r="QSX1" s="17"/>
      <c r="QSY1" s="17"/>
      <c r="QSZ1" s="17"/>
      <c r="QTA1" s="17"/>
      <c r="QTB1" s="17"/>
      <c r="QTC1" s="17"/>
      <c r="QTD1" s="17"/>
      <c r="QTE1" s="17"/>
      <c r="QTF1" s="17"/>
      <c r="QTG1" s="17"/>
      <c r="QTH1" s="17"/>
      <c r="QTI1" s="17"/>
      <c r="QTJ1" s="17"/>
      <c r="QTK1" s="17"/>
      <c r="QTL1" s="17"/>
      <c r="QTM1" s="17"/>
      <c r="QTN1" s="17"/>
      <c r="QTO1" s="17"/>
      <c r="QTP1" s="17"/>
      <c r="QTQ1" s="17"/>
      <c r="QTR1" s="17"/>
      <c r="QTS1" s="17"/>
      <c r="QTT1" s="17"/>
      <c r="QTU1" s="17"/>
      <c r="QTV1" s="17"/>
      <c r="QTW1" s="17"/>
      <c r="QTX1" s="17"/>
      <c r="QTY1" s="17"/>
      <c r="QTZ1" s="17"/>
      <c r="QUA1" s="17"/>
      <c r="QUB1" s="17"/>
      <c r="QUC1" s="17"/>
      <c r="QUD1" s="17"/>
      <c r="QUE1" s="17"/>
      <c r="QUF1" s="17"/>
      <c r="QUG1" s="17"/>
      <c r="QUH1" s="17"/>
      <c r="QUI1" s="17"/>
      <c r="QUJ1" s="17"/>
      <c r="QUK1" s="17"/>
      <c r="QUL1" s="17"/>
      <c r="QUM1" s="17"/>
      <c r="QUN1" s="17"/>
      <c r="QUO1" s="17"/>
      <c r="QUP1" s="17"/>
      <c r="QUQ1" s="17"/>
      <c r="QUR1" s="17"/>
      <c r="QUS1" s="17"/>
      <c r="QUT1" s="17"/>
      <c r="QUU1" s="17"/>
      <c r="QUV1" s="17"/>
      <c r="QUW1" s="17"/>
      <c r="QUX1" s="17"/>
      <c r="QUY1" s="17"/>
      <c r="QUZ1" s="17"/>
      <c r="QVA1" s="17"/>
      <c r="QVB1" s="17"/>
      <c r="QVC1" s="17"/>
      <c r="QVD1" s="17"/>
      <c r="QVE1" s="17"/>
      <c r="QVF1" s="17"/>
      <c r="QVG1" s="17"/>
      <c r="QVH1" s="17"/>
      <c r="QVI1" s="17"/>
      <c r="QVJ1" s="17"/>
      <c r="QVK1" s="17"/>
      <c r="QVL1" s="17"/>
      <c r="QVM1" s="17"/>
      <c r="QVN1" s="17"/>
      <c r="QVO1" s="17"/>
      <c r="QVP1" s="17"/>
      <c r="QVQ1" s="17"/>
      <c r="QVR1" s="17"/>
      <c r="QVS1" s="17"/>
      <c r="QVT1" s="17"/>
      <c r="QVU1" s="17"/>
      <c r="QVV1" s="17"/>
      <c r="QVW1" s="17"/>
      <c r="QVX1" s="17"/>
      <c r="QVY1" s="17"/>
      <c r="QVZ1" s="17"/>
      <c r="QWA1" s="17"/>
      <c r="QWB1" s="17"/>
      <c r="QWC1" s="17"/>
      <c r="QWD1" s="17"/>
      <c r="QWE1" s="17"/>
      <c r="QWF1" s="17"/>
      <c r="QWG1" s="17"/>
      <c r="QWH1" s="17"/>
      <c r="QWI1" s="17"/>
      <c r="QWJ1" s="17"/>
      <c r="QWK1" s="17"/>
      <c r="QWL1" s="17"/>
      <c r="QWM1" s="17"/>
      <c r="QWN1" s="17"/>
      <c r="QWO1" s="17"/>
      <c r="QWP1" s="17"/>
      <c r="QWQ1" s="17"/>
      <c r="QWR1" s="17"/>
      <c r="QWS1" s="17"/>
      <c r="QWT1" s="17"/>
      <c r="QWU1" s="17"/>
      <c r="QWV1" s="17"/>
      <c r="QWW1" s="17"/>
      <c r="QWX1" s="17"/>
      <c r="QWY1" s="17"/>
      <c r="QWZ1" s="17"/>
      <c r="QXA1" s="17"/>
      <c r="QXB1" s="17"/>
      <c r="QXC1" s="17"/>
      <c r="QXD1" s="17"/>
      <c r="QXE1" s="17"/>
      <c r="QXF1" s="17"/>
      <c r="QXG1" s="17"/>
      <c r="QXH1" s="17"/>
      <c r="QXI1" s="17"/>
      <c r="QXJ1" s="17"/>
      <c r="QXK1" s="17"/>
      <c r="QXL1" s="17"/>
      <c r="QXM1" s="17"/>
      <c r="QXN1" s="17"/>
      <c r="QXO1" s="17"/>
      <c r="QXP1" s="17"/>
      <c r="QXQ1" s="17"/>
      <c r="QXR1" s="17"/>
      <c r="QXS1" s="17"/>
      <c r="QXT1" s="17"/>
      <c r="QXU1" s="17"/>
      <c r="QXV1" s="17"/>
      <c r="QXW1" s="17"/>
      <c r="QXX1" s="17"/>
      <c r="QXY1" s="17"/>
      <c r="QXZ1" s="17"/>
      <c r="QYA1" s="17"/>
      <c r="QYB1" s="17"/>
      <c r="QYC1" s="17"/>
      <c r="QYD1" s="17"/>
      <c r="QYE1" s="17"/>
      <c r="QYF1" s="17"/>
      <c r="QYG1" s="17"/>
      <c r="QYH1" s="17"/>
      <c r="QYI1" s="17"/>
      <c r="QYJ1" s="17"/>
      <c r="QYK1" s="17"/>
      <c r="QYL1" s="17"/>
      <c r="QYM1" s="17"/>
      <c r="QYN1" s="17"/>
      <c r="QYO1" s="17"/>
      <c r="QYP1" s="17"/>
      <c r="QYQ1" s="17"/>
      <c r="QYR1" s="17"/>
      <c r="QYS1" s="17"/>
      <c r="QYT1" s="17"/>
      <c r="QYU1" s="17"/>
      <c r="QYV1" s="17"/>
      <c r="QYW1" s="17"/>
      <c r="QYX1" s="17"/>
      <c r="QYY1" s="17"/>
      <c r="QYZ1" s="17"/>
      <c r="QZA1" s="17"/>
      <c r="QZB1" s="17"/>
      <c r="QZC1" s="17"/>
      <c r="QZD1" s="17"/>
      <c r="QZE1" s="17"/>
      <c r="QZF1" s="17"/>
      <c r="QZG1" s="17"/>
      <c r="QZH1" s="17"/>
      <c r="QZI1" s="17"/>
      <c r="QZJ1" s="17"/>
      <c r="QZK1" s="17"/>
      <c r="QZL1" s="17"/>
      <c r="QZM1" s="17"/>
      <c r="QZN1" s="17"/>
      <c r="QZO1" s="17"/>
      <c r="QZP1" s="17"/>
      <c r="QZQ1" s="17"/>
      <c r="QZR1" s="17"/>
      <c r="QZS1" s="17"/>
      <c r="QZT1" s="17"/>
      <c r="QZU1" s="17"/>
      <c r="QZV1" s="17"/>
      <c r="QZW1" s="17"/>
      <c r="QZX1" s="17"/>
      <c r="QZY1" s="17"/>
      <c r="QZZ1" s="17"/>
      <c r="RAA1" s="17"/>
      <c r="RAB1" s="17"/>
      <c r="RAC1" s="17"/>
      <c r="RAD1" s="17"/>
      <c r="RAE1" s="17"/>
      <c r="RAF1" s="17"/>
      <c r="RAG1" s="17"/>
      <c r="RAH1" s="17"/>
      <c r="RAI1" s="17"/>
      <c r="RAJ1" s="17"/>
      <c r="RAK1" s="17"/>
      <c r="RAL1" s="17"/>
      <c r="RAM1" s="17"/>
      <c r="RAN1" s="17"/>
      <c r="RAO1" s="17"/>
      <c r="RAP1" s="17"/>
      <c r="RAQ1" s="17"/>
      <c r="RAR1" s="17"/>
      <c r="RAS1" s="17"/>
      <c r="RAT1" s="17"/>
      <c r="RAU1" s="17"/>
      <c r="RAV1" s="17"/>
      <c r="RAW1" s="17"/>
      <c r="RAX1" s="17"/>
      <c r="RAY1" s="17"/>
      <c r="RAZ1" s="17"/>
      <c r="RBA1" s="17"/>
      <c r="RBB1" s="17"/>
      <c r="RBC1" s="17"/>
      <c r="RBD1" s="17"/>
      <c r="RBE1" s="17"/>
      <c r="RBF1" s="17"/>
      <c r="RBG1" s="17"/>
      <c r="RBH1" s="17"/>
      <c r="RBI1" s="17"/>
      <c r="RBJ1" s="17"/>
      <c r="RBK1" s="17"/>
      <c r="RBL1" s="17"/>
      <c r="RBM1" s="17"/>
      <c r="RBN1" s="17"/>
      <c r="RBO1" s="17"/>
      <c r="RBP1" s="17"/>
      <c r="RBQ1" s="17"/>
      <c r="RBR1" s="17"/>
      <c r="RBS1" s="17"/>
      <c r="RBT1" s="17"/>
      <c r="RBU1" s="17"/>
      <c r="RBV1" s="17"/>
      <c r="RBW1" s="17"/>
      <c r="RBX1" s="17"/>
      <c r="RBY1" s="17"/>
      <c r="RBZ1" s="17"/>
      <c r="RCA1" s="17"/>
      <c r="RCB1" s="17"/>
      <c r="RCC1" s="17"/>
      <c r="RCD1" s="17"/>
      <c r="RCE1" s="17"/>
      <c r="RCF1" s="17"/>
      <c r="RCG1" s="17"/>
      <c r="RCH1" s="17"/>
      <c r="RCI1" s="17"/>
      <c r="RCJ1" s="17"/>
      <c r="RCK1" s="17"/>
      <c r="RCL1" s="17"/>
      <c r="RCM1" s="17"/>
      <c r="RCN1" s="17"/>
      <c r="RCO1" s="17"/>
      <c r="RCP1" s="17"/>
      <c r="RCQ1" s="17"/>
      <c r="RCR1" s="17"/>
      <c r="RCS1" s="17"/>
      <c r="RCT1" s="17"/>
      <c r="RCU1" s="17"/>
      <c r="RCV1" s="17"/>
      <c r="RCW1" s="17"/>
      <c r="RCX1" s="17"/>
      <c r="RCY1" s="17"/>
      <c r="RCZ1" s="17"/>
      <c r="RDA1" s="17"/>
      <c r="RDB1" s="17"/>
      <c r="RDC1" s="17"/>
      <c r="RDD1" s="17"/>
      <c r="RDE1" s="17"/>
      <c r="RDF1" s="17"/>
      <c r="RDG1" s="17"/>
      <c r="RDH1" s="17"/>
      <c r="RDI1" s="17"/>
      <c r="RDJ1" s="17"/>
      <c r="RDK1" s="17"/>
      <c r="RDL1" s="17"/>
      <c r="RDM1" s="17"/>
      <c r="RDN1" s="17"/>
      <c r="RDO1" s="17"/>
      <c r="RDP1" s="17"/>
      <c r="RDQ1" s="17"/>
      <c r="RDR1" s="17"/>
      <c r="RDS1" s="17"/>
      <c r="RDT1" s="17"/>
      <c r="RDU1" s="17"/>
      <c r="RDV1" s="17"/>
      <c r="RDW1" s="17"/>
      <c r="RDX1" s="17"/>
      <c r="RDY1" s="17"/>
      <c r="RDZ1" s="17"/>
      <c r="REA1" s="17"/>
      <c r="REB1" s="17"/>
      <c r="REC1" s="17"/>
      <c r="RED1" s="17"/>
      <c r="REE1" s="17"/>
      <c r="REF1" s="17"/>
      <c r="REG1" s="17"/>
      <c r="REH1" s="17"/>
      <c r="REI1" s="17"/>
      <c r="REJ1" s="17"/>
      <c r="REK1" s="17"/>
      <c r="REL1" s="17"/>
      <c r="REM1" s="17"/>
      <c r="REN1" s="17"/>
      <c r="REO1" s="17"/>
      <c r="REP1" s="17"/>
      <c r="REQ1" s="17"/>
      <c r="RER1" s="17"/>
      <c r="RES1" s="17"/>
      <c r="RET1" s="17"/>
      <c r="REU1" s="17"/>
      <c r="REV1" s="17"/>
      <c r="REW1" s="17"/>
      <c r="REX1" s="17"/>
      <c r="REY1" s="17"/>
      <c r="REZ1" s="17"/>
      <c r="RFA1" s="17"/>
      <c r="RFB1" s="17"/>
      <c r="RFC1" s="17"/>
      <c r="RFD1" s="17"/>
      <c r="RFE1" s="17"/>
      <c r="RFF1" s="17"/>
      <c r="RFG1" s="17"/>
      <c r="RFH1" s="17"/>
      <c r="RFI1" s="17"/>
      <c r="RFJ1" s="17"/>
      <c r="RFK1" s="17"/>
      <c r="RFL1" s="17"/>
      <c r="RFM1" s="17"/>
      <c r="RFN1" s="17"/>
      <c r="RFO1" s="17"/>
      <c r="RFP1" s="17"/>
      <c r="RFQ1" s="17"/>
      <c r="RFR1" s="17"/>
      <c r="RFS1" s="17"/>
      <c r="RFT1" s="17"/>
      <c r="RFU1" s="17"/>
      <c r="RFV1" s="17"/>
      <c r="RFW1" s="17"/>
      <c r="RFX1" s="17"/>
      <c r="RFY1" s="17"/>
      <c r="RFZ1" s="17"/>
      <c r="RGA1" s="17"/>
      <c r="RGB1" s="17"/>
      <c r="RGC1" s="17"/>
      <c r="RGD1" s="17"/>
      <c r="RGE1" s="17"/>
      <c r="RGF1" s="17"/>
      <c r="RGG1" s="17"/>
      <c r="RGH1" s="17"/>
      <c r="RGI1" s="17"/>
      <c r="RGJ1" s="17"/>
      <c r="RGK1" s="17"/>
      <c r="RGL1" s="17"/>
      <c r="RGM1" s="17"/>
      <c r="RGN1" s="17"/>
      <c r="RGO1" s="17"/>
      <c r="RGP1" s="17"/>
      <c r="RGQ1" s="17"/>
      <c r="RGR1" s="17"/>
      <c r="RGS1" s="17"/>
      <c r="RGT1" s="17"/>
      <c r="RGU1" s="17"/>
      <c r="RGV1" s="17"/>
      <c r="RGW1" s="17"/>
      <c r="RGX1" s="17"/>
      <c r="RGY1" s="17"/>
      <c r="RGZ1" s="17"/>
      <c r="RHA1" s="17"/>
      <c r="RHB1" s="17"/>
      <c r="RHC1" s="17"/>
      <c r="RHD1" s="17"/>
      <c r="RHE1" s="17"/>
      <c r="RHF1" s="17"/>
      <c r="RHG1" s="17"/>
      <c r="RHH1" s="17"/>
      <c r="RHI1" s="17"/>
      <c r="RHJ1" s="17"/>
      <c r="RHK1" s="17"/>
      <c r="RHL1" s="17"/>
      <c r="RHM1" s="17"/>
      <c r="RHN1" s="17"/>
      <c r="RHO1" s="17"/>
      <c r="RHP1" s="17"/>
      <c r="RHQ1" s="17"/>
      <c r="RHR1" s="17"/>
      <c r="RHS1" s="17"/>
      <c r="RHT1" s="17"/>
      <c r="RHU1" s="17"/>
      <c r="RHV1" s="17"/>
      <c r="RHW1" s="17"/>
      <c r="RHX1" s="17"/>
      <c r="RHY1" s="17"/>
      <c r="RHZ1" s="17"/>
      <c r="RIA1" s="17"/>
      <c r="RIB1" s="17"/>
      <c r="RIC1" s="17"/>
      <c r="RID1" s="17"/>
      <c r="RIE1" s="17"/>
      <c r="RIF1" s="17"/>
      <c r="RIG1" s="17"/>
      <c r="RIH1" s="17"/>
      <c r="RII1" s="17"/>
      <c r="RIJ1" s="17"/>
      <c r="RIK1" s="17"/>
      <c r="RIL1" s="17"/>
      <c r="RIM1" s="17"/>
      <c r="RIN1" s="17"/>
      <c r="RIO1" s="17"/>
      <c r="RIP1" s="17"/>
      <c r="RIQ1" s="17"/>
      <c r="RIR1" s="17"/>
      <c r="RIS1" s="17"/>
      <c r="RIT1" s="17"/>
      <c r="RIU1" s="17"/>
      <c r="RIV1" s="17"/>
      <c r="RIW1" s="17"/>
      <c r="RIX1" s="17"/>
      <c r="RIY1" s="17"/>
      <c r="RIZ1" s="17"/>
      <c r="RJA1" s="17"/>
      <c r="RJB1" s="17"/>
      <c r="RJC1" s="17"/>
      <c r="RJD1" s="17"/>
      <c r="RJE1" s="17"/>
      <c r="RJF1" s="17"/>
      <c r="RJG1" s="17"/>
      <c r="RJH1" s="17"/>
      <c r="RJI1" s="17"/>
      <c r="RJJ1" s="17"/>
      <c r="RJK1" s="17"/>
      <c r="RJL1" s="17"/>
      <c r="RJM1" s="17"/>
      <c r="RJN1" s="17"/>
      <c r="RJO1" s="17"/>
      <c r="RJP1" s="17"/>
      <c r="RJQ1" s="17"/>
      <c r="RJR1" s="17"/>
      <c r="RJS1" s="17"/>
      <c r="RJT1" s="17"/>
      <c r="RJU1" s="17"/>
      <c r="RJV1" s="17"/>
      <c r="RJW1" s="17"/>
      <c r="RJX1" s="17"/>
      <c r="RJY1" s="17"/>
      <c r="RJZ1" s="17"/>
      <c r="RKA1" s="17"/>
      <c r="RKB1" s="17"/>
      <c r="RKC1" s="17"/>
      <c r="RKD1" s="17"/>
      <c r="RKE1" s="17"/>
      <c r="RKF1" s="17"/>
      <c r="RKG1" s="17"/>
      <c r="RKH1" s="17"/>
      <c r="RKI1" s="17"/>
      <c r="RKJ1" s="17"/>
      <c r="RKK1" s="17"/>
      <c r="RKL1" s="17"/>
      <c r="RKM1" s="17"/>
      <c r="RKN1" s="17"/>
      <c r="RKO1" s="17"/>
      <c r="RKP1" s="17"/>
      <c r="RKQ1" s="17"/>
      <c r="RKR1" s="17"/>
      <c r="RKS1" s="17"/>
      <c r="RKT1" s="17"/>
      <c r="RKU1" s="17"/>
      <c r="RKV1" s="17"/>
      <c r="RKW1" s="17"/>
      <c r="RKX1" s="17"/>
      <c r="RKY1" s="17"/>
      <c r="RKZ1" s="17"/>
      <c r="RLA1" s="17"/>
      <c r="RLB1" s="17"/>
      <c r="RLC1" s="17"/>
      <c r="RLD1" s="17"/>
      <c r="RLE1" s="17"/>
      <c r="RLF1" s="17"/>
      <c r="RLG1" s="17"/>
      <c r="RLH1" s="17"/>
      <c r="RLI1" s="17"/>
      <c r="RLJ1" s="17"/>
      <c r="RLK1" s="17"/>
      <c r="RLL1" s="17"/>
      <c r="RLM1" s="17"/>
      <c r="RLN1" s="17"/>
      <c r="RLO1" s="17"/>
      <c r="RLP1" s="17"/>
      <c r="RLQ1" s="17"/>
      <c r="RLR1" s="17"/>
      <c r="RLS1" s="17"/>
      <c r="RLT1" s="17"/>
      <c r="RLU1" s="17"/>
      <c r="RLV1" s="17"/>
      <c r="RLW1" s="17"/>
      <c r="RLX1" s="17"/>
      <c r="RLY1" s="17"/>
      <c r="RLZ1" s="17"/>
      <c r="RMA1" s="17"/>
      <c r="RMB1" s="17"/>
      <c r="RMC1" s="17"/>
      <c r="RMD1" s="17"/>
      <c r="RME1" s="17"/>
      <c r="RMF1" s="17"/>
      <c r="RMG1" s="17"/>
      <c r="RMH1" s="17"/>
      <c r="RMI1" s="17"/>
      <c r="RMJ1" s="17"/>
      <c r="RMK1" s="17"/>
      <c r="RML1" s="17"/>
      <c r="RMM1" s="17"/>
      <c r="RMN1" s="17"/>
      <c r="RMO1" s="17"/>
      <c r="RMP1" s="17"/>
      <c r="RMQ1" s="17"/>
      <c r="RMR1" s="17"/>
      <c r="RMS1" s="17"/>
      <c r="RMT1" s="17"/>
      <c r="RMU1" s="17"/>
      <c r="RMV1" s="17"/>
      <c r="RMW1" s="17"/>
      <c r="RMX1" s="17"/>
      <c r="RMY1" s="17"/>
      <c r="RMZ1" s="17"/>
      <c r="RNA1" s="17"/>
      <c r="RNB1" s="17"/>
      <c r="RNC1" s="17"/>
      <c r="RND1" s="17"/>
      <c r="RNE1" s="17"/>
      <c r="RNF1" s="17"/>
      <c r="RNG1" s="17"/>
      <c r="RNH1" s="17"/>
      <c r="RNI1" s="17"/>
      <c r="RNJ1" s="17"/>
      <c r="RNK1" s="17"/>
      <c r="RNL1" s="17"/>
      <c r="RNM1" s="17"/>
      <c r="RNN1" s="17"/>
      <c r="RNO1" s="17"/>
      <c r="RNP1" s="17"/>
      <c r="RNQ1" s="17"/>
      <c r="RNR1" s="17"/>
      <c r="RNS1" s="17"/>
      <c r="RNT1" s="17"/>
      <c r="RNU1" s="17"/>
      <c r="RNV1" s="17"/>
      <c r="RNW1" s="17"/>
      <c r="RNX1" s="17"/>
      <c r="RNY1" s="17"/>
      <c r="RNZ1" s="17"/>
      <c r="ROA1" s="17"/>
      <c r="ROB1" s="17"/>
      <c r="ROC1" s="17"/>
      <c r="ROD1" s="17"/>
      <c r="ROE1" s="17"/>
      <c r="ROF1" s="17"/>
      <c r="ROG1" s="17"/>
      <c r="ROH1" s="17"/>
      <c r="ROI1" s="17"/>
      <c r="ROJ1" s="17"/>
      <c r="ROK1" s="17"/>
      <c r="ROL1" s="17"/>
      <c r="ROM1" s="17"/>
      <c r="RON1" s="17"/>
      <c r="ROO1" s="17"/>
      <c r="ROP1" s="17"/>
      <c r="ROQ1" s="17"/>
      <c r="ROR1" s="17"/>
      <c r="ROS1" s="17"/>
      <c r="ROT1" s="17"/>
      <c r="ROU1" s="17"/>
      <c r="ROV1" s="17"/>
      <c r="ROW1" s="17"/>
      <c r="ROX1" s="17"/>
      <c r="ROY1" s="17"/>
      <c r="ROZ1" s="17"/>
      <c r="RPA1" s="17"/>
      <c r="RPB1" s="17"/>
      <c r="RPC1" s="17"/>
      <c r="RPD1" s="17"/>
      <c r="RPE1" s="17"/>
      <c r="RPF1" s="17"/>
      <c r="RPG1" s="17"/>
      <c r="RPH1" s="17"/>
      <c r="RPI1" s="17"/>
      <c r="RPJ1" s="17"/>
      <c r="RPK1" s="17"/>
      <c r="RPL1" s="17"/>
      <c r="RPM1" s="17"/>
      <c r="RPN1" s="17"/>
      <c r="RPO1" s="17"/>
      <c r="RPP1" s="17"/>
      <c r="RPQ1" s="17"/>
      <c r="RPR1" s="17"/>
      <c r="RPS1" s="17"/>
      <c r="RPT1" s="17"/>
      <c r="RPU1" s="17"/>
      <c r="RPV1" s="17"/>
      <c r="RPW1" s="17"/>
      <c r="RPX1" s="17"/>
      <c r="RPY1" s="17"/>
      <c r="RPZ1" s="17"/>
      <c r="RQA1" s="17"/>
      <c r="RQB1" s="17"/>
      <c r="RQC1" s="17"/>
      <c r="RQD1" s="17"/>
      <c r="RQE1" s="17"/>
      <c r="RQF1" s="17"/>
      <c r="RQG1" s="17"/>
      <c r="RQH1" s="17"/>
      <c r="RQI1" s="17"/>
      <c r="RQJ1" s="17"/>
      <c r="RQK1" s="17"/>
      <c r="RQL1" s="17"/>
      <c r="RQM1" s="17"/>
      <c r="RQN1" s="17"/>
      <c r="RQO1" s="17"/>
      <c r="RQP1" s="17"/>
      <c r="RQQ1" s="17"/>
      <c r="RQR1" s="17"/>
      <c r="RQS1" s="17"/>
      <c r="RQT1" s="17"/>
      <c r="RQU1" s="17"/>
      <c r="RQV1" s="17"/>
      <c r="RQW1" s="17"/>
      <c r="RQX1" s="17"/>
      <c r="RQY1" s="17"/>
      <c r="RQZ1" s="17"/>
      <c r="RRA1" s="17"/>
      <c r="RRB1" s="17"/>
      <c r="RRC1" s="17"/>
      <c r="RRD1" s="17"/>
      <c r="RRE1" s="17"/>
      <c r="RRF1" s="17"/>
      <c r="RRG1" s="17"/>
      <c r="RRH1" s="17"/>
      <c r="RRI1" s="17"/>
      <c r="RRJ1" s="17"/>
      <c r="RRK1" s="17"/>
      <c r="RRL1" s="17"/>
      <c r="RRM1" s="17"/>
      <c r="RRN1" s="17"/>
      <c r="RRO1" s="17"/>
      <c r="RRP1" s="17"/>
      <c r="RRQ1" s="17"/>
      <c r="RRR1" s="17"/>
      <c r="RRS1" s="17"/>
      <c r="RRT1" s="17"/>
      <c r="RRU1" s="17"/>
      <c r="RRV1" s="17"/>
      <c r="RRW1" s="17"/>
      <c r="RRX1" s="17"/>
      <c r="RRY1" s="17"/>
      <c r="RRZ1" s="17"/>
      <c r="RSA1" s="17"/>
      <c r="RSB1" s="17"/>
      <c r="RSC1" s="17"/>
      <c r="RSD1" s="17"/>
      <c r="RSE1" s="17"/>
      <c r="RSF1" s="17"/>
      <c r="RSG1" s="17"/>
      <c r="RSH1" s="17"/>
      <c r="RSI1" s="17"/>
      <c r="RSJ1" s="17"/>
      <c r="RSK1" s="17"/>
      <c r="RSL1" s="17"/>
      <c r="RSM1" s="17"/>
      <c r="RSN1" s="17"/>
      <c r="RSO1" s="17"/>
      <c r="RSP1" s="17"/>
      <c r="RSQ1" s="17"/>
      <c r="RSR1" s="17"/>
      <c r="RSS1" s="17"/>
      <c r="RST1" s="17"/>
      <c r="RSU1" s="17"/>
      <c r="RSV1" s="17"/>
      <c r="RSW1" s="17"/>
      <c r="RSX1" s="17"/>
      <c r="RSY1" s="17"/>
      <c r="RSZ1" s="17"/>
      <c r="RTA1" s="17"/>
      <c r="RTB1" s="17"/>
      <c r="RTC1" s="17"/>
      <c r="RTD1" s="17"/>
      <c r="RTE1" s="17"/>
      <c r="RTF1" s="17"/>
      <c r="RTG1" s="17"/>
      <c r="RTH1" s="17"/>
      <c r="RTI1" s="17"/>
      <c r="RTJ1" s="17"/>
      <c r="RTK1" s="17"/>
      <c r="RTL1" s="17"/>
      <c r="RTM1" s="17"/>
      <c r="RTN1" s="17"/>
      <c r="RTO1" s="17"/>
      <c r="RTP1" s="17"/>
      <c r="RTQ1" s="17"/>
      <c r="RTR1" s="17"/>
      <c r="RTS1" s="17"/>
      <c r="RTT1" s="17"/>
      <c r="RTU1" s="17"/>
      <c r="RTV1" s="17"/>
      <c r="RTW1" s="17"/>
      <c r="RTX1" s="17"/>
      <c r="RTY1" s="17"/>
      <c r="RTZ1" s="17"/>
      <c r="RUA1" s="17"/>
      <c r="RUB1" s="17"/>
      <c r="RUC1" s="17"/>
      <c r="RUD1" s="17"/>
      <c r="RUE1" s="17"/>
      <c r="RUF1" s="17"/>
      <c r="RUG1" s="17"/>
      <c r="RUH1" s="17"/>
      <c r="RUI1" s="17"/>
      <c r="RUJ1" s="17"/>
      <c r="RUK1" s="17"/>
      <c r="RUL1" s="17"/>
      <c r="RUM1" s="17"/>
      <c r="RUN1" s="17"/>
      <c r="RUO1" s="17"/>
      <c r="RUP1" s="17"/>
      <c r="RUQ1" s="17"/>
      <c r="RUR1" s="17"/>
      <c r="RUS1" s="17"/>
      <c r="RUT1" s="17"/>
      <c r="RUU1" s="17"/>
      <c r="RUV1" s="17"/>
      <c r="RUW1" s="17"/>
      <c r="RUX1" s="17"/>
      <c r="RUY1" s="17"/>
      <c r="RUZ1" s="17"/>
      <c r="RVA1" s="17"/>
      <c r="RVB1" s="17"/>
      <c r="RVC1" s="17"/>
      <c r="RVD1" s="17"/>
      <c r="RVE1" s="17"/>
      <c r="RVF1" s="17"/>
      <c r="RVG1" s="17"/>
      <c r="RVH1" s="17"/>
      <c r="RVI1" s="17"/>
      <c r="RVJ1" s="17"/>
      <c r="RVK1" s="17"/>
      <c r="RVL1" s="17"/>
      <c r="RVM1" s="17"/>
      <c r="RVN1" s="17"/>
      <c r="RVO1" s="17"/>
      <c r="RVP1" s="17"/>
      <c r="RVQ1" s="17"/>
      <c r="RVR1" s="17"/>
      <c r="RVS1" s="17"/>
      <c r="RVT1" s="17"/>
      <c r="RVU1" s="17"/>
      <c r="RVV1" s="17"/>
      <c r="RVW1" s="17"/>
      <c r="RVX1" s="17"/>
      <c r="RVY1" s="17"/>
      <c r="RVZ1" s="17"/>
      <c r="RWA1" s="17"/>
      <c r="RWB1" s="17"/>
      <c r="RWC1" s="17"/>
      <c r="RWD1" s="17"/>
      <c r="RWE1" s="17"/>
      <c r="RWF1" s="17"/>
      <c r="RWG1" s="17"/>
      <c r="RWH1" s="17"/>
      <c r="RWI1" s="17"/>
      <c r="RWJ1" s="17"/>
      <c r="RWK1" s="17"/>
      <c r="RWL1" s="17"/>
      <c r="RWM1" s="17"/>
      <c r="RWN1" s="17"/>
      <c r="RWO1" s="17"/>
      <c r="RWP1" s="17"/>
      <c r="RWQ1" s="17"/>
      <c r="RWR1" s="17"/>
      <c r="RWS1" s="17"/>
      <c r="RWT1" s="17"/>
      <c r="RWU1" s="17"/>
      <c r="RWV1" s="17"/>
      <c r="RWW1" s="17"/>
      <c r="RWX1" s="17"/>
      <c r="RWY1" s="17"/>
      <c r="RWZ1" s="17"/>
      <c r="RXA1" s="17"/>
      <c r="RXB1" s="17"/>
      <c r="RXC1" s="17"/>
      <c r="RXD1" s="17"/>
      <c r="RXE1" s="17"/>
      <c r="RXF1" s="17"/>
      <c r="RXG1" s="17"/>
      <c r="RXH1" s="17"/>
      <c r="RXI1" s="17"/>
      <c r="RXJ1" s="17"/>
      <c r="RXK1" s="17"/>
      <c r="RXL1" s="17"/>
      <c r="RXM1" s="17"/>
      <c r="RXN1" s="17"/>
      <c r="RXO1" s="17"/>
      <c r="RXP1" s="17"/>
      <c r="RXQ1" s="17"/>
      <c r="RXR1" s="17"/>
      <c r="RXS1" s="17"/>
      <c r="RXT1" s="17"/>
      <c r="RXU1" s="17"/>
      <c r="RXV1" s="17"/>
      <c r="RXW1" s="17"/>
      <c r="RXX1" s="17"/>
      <c r="RXY1" s="17"/>
      <c r="RXZ1" s="17"/>
      <c r="RYA1" s="17"/>
      <c r="RYB1" s="17"/>
      <c r="RYC1" s="17"/>
      <c r="RYD1" s="17"/>
      <c r="RYE1" s="17"/>
      <c r="RYF1" s="17"/>
      <c r="RYG1" s="17"/>
      <c r="RYH1" s="17"/>
      <c r="RYI1" s="17"/>
      <c r="RYJ1" s="17"/>
      <c r="RYK1" s="17"/>
      <c r="RYL1" s="17"/>
      <c r="RYM1" s="17"/>
      <c r="RYN1" s="17"/>
      <c r="RYO1" s="17"/>
      <c r="RYP1" s="17"/>
      <c r="RYQ1" s="17"/>
      <c r="RYR1" s="17"/>
      <c r="RYS1" s="17"/>
      <c r="RYT1" s="17"/>
      <c r="RYU1" s="17"/>
      <c r="RYV1" s="17"/>
      <c r="RYW1" s="17"/>
      <c r="RYX1" s="17"/>
      <c r="RYY1" s="17"/>
      <c r="RYZ1" s="17"/>
      <c r="RZA1" s="17"/>
      <c r="RZB1" s="17"/>
      <c r="RZC1" s="17"/>
      <c r="RZD1" s="17"/>
      <c r="RZE1" s="17"/>
      <c r="RZF1" s="17"/>
      <c r="RZG1" s="17"/>
      <c r="RZH1" s="17"/>
      <c r="RZI1" s="17"/>
      <c r="RZJ1" s="17"/>
      <c r="RZK1" s="17"/>
      <c r="RZL1" s="17"/>
      <c r="RZM1" s="17"/>
      <c r="RZN1" s="17"/>
      <c r="RZO1" s="17"/>
      <c r="RZP1" s="17"/>
      <c r="RZQ1" s="17"/>
      <c r="RZR1" s="17"/>
      <c r="RZS1" s="17"/>
      <c r="RZT1" s="17"/>
      <c r="RZU1" s="17"/>
      <c r="RZV1" s="17"/>
      <c r="RZW1" s="17"/>
      <c r="RZX1" s="17"/>
      <c r="RZY1" s="17"/>
      <c r="RZZ1" s="17"/>
      <c r="SAA1" s="17"/>
      <c r="SAB1" s="17"/>
      <c r="SAC1" s="17"/>
      <c r="SAD1" s="17"/>
      <c r="SAE1" s="17"/>
      <c r="SAF1" s="17"/>
      <c r="SAG1" s="17"/>
      <c r="SAH1" s="17"/>
      <c r="SAI1" s="17"/>
      <c r="SAJ1" s="17"/>
      <c r="SAK1" s="17"/>
      <c r="SAL1" s="17"/>
      <c r="SAM1" s="17"/>
      <c r="SAN1" s="17"/>
      <c r="SAO1" s="17"/>
      <c r="SAP1" s="17"/>
      <c r="SAQ1" s="17"/>
      <c r="SAR1" s="17"/>
      <c r="SAS1" s="17"/>
      <c r="SAT1" s="17"/>
      <c r="SAU1" s="17"/>
      <c r="SAV1" s="17"/>
      <c r="SAW1" s="17"/>
      <c r="SAX1" s="17"/>
      <c r="SAY1" s="17"/>
      <c r="SAZ1" s="17"/>
      <c r="SBA1" s="17"/>
      <c r="SBB1" s="17"/>
      <c r="SBC1" s="17"/>
      <c r="SBD1" s="17"/>
      <c r="SBE1" s="17"/>
      <c r="SBF1" s="17"/>
      <c r="SBG1" s="17"/>
      <c r="SBH1" s="17"/>
      <c r="SBI1" s="17"/>
      <c r="SBJ1" s="17"/>
      <c r="SBK1" s="17"/>
      <c r="SBL1" s="17"/>
      <c r="SBM1" s="17"/>
      <c r="SBN1" s="17"/>
      <c r="SBO1" s="17"/>
      <c r="SBP1" s="17"/>
      <c r="SBQ1" s="17"/>
      <c r="SBR1" s="17"/>
      <c r="SBS1" s="17"/>
      <c r="SBT1" s="17"/>
      <c r="SBU1" s="17"/>
      <c r="SBV1" s="17"/>
      <c r="SBW1" s="17"/>
      <c r="SBX1" s="17"/>
      <c r="SBY1" s="17"/>
      <c r="SBZ1" s="17"/>
      <c r="SCA1" s="17"/>
      <c r="SCB1" s="17"/>
      <c r="SCC1" s="17"/>
      <c r="SCD1" s="17"/>
      <c r="SCE1" s="17"/>
      <c r="SCF1" s="17"/>
      <c r="SCG1" s="17"/>
      <c r="SCH1" s="17"/>
      <c r="SCI1" s="17"/>
      <c r="SCJ1" s="17"/>
      <c r="SCK1" s="17"/>
      <c r="SCL1" s="17"/>
      <c r="SCM1" s="17"/>
      <c r="SCN1" s="17"/>
      <c r="SCO1" s="17"/>
      <c r="SCP1" s="17"/>
      <c r="SCQ1" s="17"/>
      <c r="SCR1" s="17"/>
      <c r="SCS1" s="17"/>
      <c r="SCT1" s="17"/>
      <c r="SCU1" s="17"/>
      <c r="SCV1" s="17"/>
      <c r="SCW1" s="17"/>
      <c r="SCX1" s="17"/>
      <c r="SCY1" s="17"/>
      <c r="SCZ1" s="17"/>
      <c r="SDA1" s="17"/>
      <c r="SDB1" s="17"/>
      <c r="SDC1" s="17"/>
      <c r="SDD1" s="17"/>
      <c r="SDE1" s="17"/>
      <c r="SDF1" s="17"/>
      <c r="SDG1" s="17"/>
      <c r="SDH1" s="17"/>
      <c r="SDI1" s="17"/>
      <c r="SDJ1" s="17"/>
      <c r="SDK1" s="17"/>
      <c r="SDL1" s="17"/>
      <c r="SDM1" s="17"/>
      <c r="SDN1" s="17"/>
      <c r="SDO1" s="17"/>
      <c r="SDP1" s="17"/>
      <c r="SDQ1" s="17"/>
      <c r="SDR1" s="17"/>
      <c r="SDS1" s="17"/>
      <c r="SDT1" s="17"/>
      <c r="SDU1" s="17"/>
      <c r="SDV1" s="17"/>
      <c r="SDW1" s="17"/>
      <c r="SDX1" s="17"/>
      <c r="SDY1" s="17"/>
      <c r="SDZ1" s="17"/>
      <c r="SEA1" s="17"/>
      <c r="SEB1" s="17"/>
      <c r="SEC1" s="17"/>
      <c r="SED1" s="17"/>
      <c r="SEE1" s="17"/>
      <c r="SEF1" s="17"/>
      <c r="SEG1" s="17"/>
      <c r="SEH1" s="17"/>
      <c r="SEI1" s="17"/>
      <c r="SEJ1" s="17"/>
      <c r="SEK1" s="17"/>
      <c r="SEL1" s="17"/>
      <c r="SEM1" s="17"/>
      <c r="SEN1" s="17"/>
      <c r="SEO1" s="17"/>
      <c r="SEP1" s="17"/>
      <c r="SEQ1" s="17"/>
      <c r="SER1" s="17"/>
      <c r="SES1" s="17"/>
      <c r="SET1" s="17"/>
      <c r="SEU1" s="17"/>
      <c r="SEV1" s="17"/>
      <c r="SEW1" s="17"/>
      <c r="SEX1" s="17"/>
      <c r="SEY1" s="17"/>
      <c r="SEZ1" s="17"/>
      <c r="SFA1" s="17"/>
      <c r="SFB1" s="17"/>
      <c r="SFC1" s="17"/>
      <c r="SFD1" s="17"/>
      <c r="SFE1" s="17"/>
      <c r="SFF1" s="17"/>
      <c r="SFG1" s="17"/>
      <c r="SFH1" s="17"/>
      <c r="SFI1" s="17"/>
      <c r="SFJ1" s="17"/>
      <c r="SFK1" s="17"/>
      <c r="SFL1" s="17"/>
      <c r="SFM1" s="17"/>
      <c r="SFN1" s="17"/>
      <c r="SFO1" s="17"/>
      <c r="SFP1" s="17"/>
      <c r="SFQ1" s="17"/>
      <c r="SFR1" s="17"/>
      <c r="SFS1" s="17"/>
      <c r="SFT1" s="17"/>
      <c r="SFU1" s="17"/>
      <c r="SFV1" s="17"/>
      <c r="SFW1" s="17"/>
      <c r="SFX1" s="17"/>
      <c r="SFY1" s="17"/>
      <c r="SFZ1" s="17"/>
      <c r="SGA1" s="17"/>
      <c r="SGB1" s="17"/>
      <c r="SGC1" s="17"/>
      <c r="SGD1" s="17"/>
      <c r="SGE1" s="17"/>
      <c r="SGF1" s="17"/>
      <c r="SGG1" s="17"/>
      <c r="SGH1" s="17"/>
      <c r="SGI1" s="17"/>
      <c r="SGJ1" s="17"/>
      <c r="SGK1" s="17"/>
      <c r="SGL1" s="17"/>
      <c r="SGM1" s="17"/>
      <c r="SGN1" s="17"/>
      <c r="SGO1" s="17"/>
      <c r="SGP1" s="17"/>
      <c r="SGQ1" s="17"/>
      <c r="SGR1" s="17"/>
      <c r="SGS1" s="17"/>
      <c r="SGT1" s="17"/>
      <c r="SGU1" s="17"/>
      <c r="SGV1" s="17"/>
      <c r="SGW1" s="17"/>
      <c r="SGX1" s="17"/>
      <c r="SGY1" s="17"/>
      <c r="SGZ1" s="17"/>
      <c r="SHA1" s="17"/>
      <c r="SHB1" s="17"/>
      <c r="SHC1" s="17"/>
      <c r="SHD1" s="17"/>
      <c r="SHE1" s="17"/>
      <c r="SHF1" s="17"/>
      <c r="SHG1" s="17"/>
      <c r="SHH1" s="17"/>
      <c r="SHI1" s="17"/>
      <c r="SHJ1" s="17"/>
      <c r="SHK1" s="17"/>
      <c r="SHL1" s="17"/>
      <c r="SHM1" s="17"/>
      <c r="SHN1" s="17"/>
      <c r="SHO1" s="17"/>
      <c r="SHP1" s="17"/>
      <c r="SHQ1" s="17"/>
      <c r="SHR1" s="17"/>
      <c r="SHS1" s="17"/>
      <c r="SHT1" s="17"/>
      <c r="SHU1" s="17"/>
      <c r="SHV1" s="17"/>
      <c r="SHW1" s="17"/>
      <c r="SHX1" s="17"/>
      <c r="SHY1" s="17"/>
      <c r="SHZ1" s="17"/>
      <c r="SIA1" s="17"/>
      <c r="SIB1" s="17"/>
      <c r="SIC1" s="17"/>
      <c r="SID1" s="17"/>
      <c r="SIE1" s="17"/>
      <c r="SIF1" s="17"/>
      <c r="SIG1" s="17"/>
      <c r="SIH1" s="17"/>
      <c r="SII1" s="17"/>
      <c r="SIJ1" s="17"/>
      <c r="SIK1" s="17"/>
      <c r="SIL1" s="17"/>
      <c r="SIM1" s="17"/>
      <c r="SIN1" s="17"/>
      <c r="SIO1" s="17"/>
      <c r="SIP1" s="17"/>
      <c r="SIQ1" s="17"/>
      <c r="SIR1" s="17"/>
      <c r="SIS1" s="17"/>
      <c r="SIT1" s="17"/>
      <c r="SIU1" s="17"/>
      <c r="SIV1" s="17"/>
      <c r="SIW1" s="17"/>
      <c r="SIX1" s="17"/>
      <c r="SIY1" s="17"/>
      <c r="SIZ1" s="17"/>
      <c r="SJA1" s="17"/>
      <c r="SJB1" s="17"/>
      <c r="SJC1" s="17"/>
      <c r="SJD1" s="17"/>
      <c r="SJE1" s="17"/>
      <c r="SJF1" s="17"/>
      <c r="SJG1" s="17"/>
      <c r="SJH1" s="17"/>
      <c r="SJI1" s="17"/>
      <c r="SJJ1" s="17"/>
      <c r="SJK1" s="17"/>
      <c r="SJL1" s="17"/>
      <c r="SJM1" s="17"/>
      <c r="SJN1" s="17"/>
      <c r="SJO1" s="17"/>
      <c r="SJP1" s="17"/>
      <c r="SJQ1" s="17"/>
      <c r="SJR1" s="17"/>
      <c r="SJS1" s="17"/>
      <c r="SJT1" s="17"/>
      <c r="SJU1" s="17"/>
      <c r="SJV1" s="17"/>
      <c r="SJW1" s="17"/>
      <c r="SJX1" s="17"/>
      <c r="SJY1" s="17"/>
      <c r="SJZ1" s="17"/>
      <c r="SKA1" s="17"/>
      <c r="SKB1" s="17"/>
      <c r="SKC1" s="17"/>
      <c r="SKD1" s="17"/>
      <c r="SKE1" s="17"/>
      <c r="SKF1" s="17"/>
      <c r="SKG1" s="17"/>
      <c r="SKH1" s="17"/>
      <c r="SKI1" s="17"/>
      <c r="SKJ1" s="17"/>
      <c r="SKK1" s="17"/>
      <c r="SKL1" s="17"/>
      <c r="SKM1" s="17"/>
      <c r="SKN1" s="17"/>
      <c r="SKO1" s="17"/>
      <c r="SKP1" s="17"/>
      <c r="SKQ1" s="17"/>
      <c r="SKR1" s="17"/>
      <c r="SKS1" s="17"/>
      <c r="SKT1" s="17"/>
      <c r="SKU1" s="17"/>
      <c r="SKV1" s="17"/>
      <c r="SKW1" s="17"/>
      <c r="SKX1" s="17"/>
      <c r="SKY1" s="17"/>
      <c r="SKZ1" s="17"/>
      <c r="SLA1" s="17"/>
      <c r="SLB1" s="17"/>
      <c r="SLC1" s="17"/>
      <c r="SLD1" s="17"/>
      <c r="SLE1" s="17"/>
      <c r="SLF1" s="17"/>
      <c r="SLG1" s="17"/>
      <c r="SLH1" s="17"/>
      <c r="SLI1" s="17"/>
      <c r="SLJ1" s="17"/>
      <c r="SLK1" s="17"/>
      <c r="SLL1" s="17"/>
      <c r="SLM1" s="17"/>
      <c r="SLN1" s="17"/>
      <c r="SLO1" s="17"/>
      <c r="SLP1" s="17"/>
      <c r="SLQ1" s="17"/>
      <c r="SLR1" s="17"/>
      <c r="SLS1" s="17"/>
      <c r="SLT1" s="17"/>
      <c r="SLU1" s="17"/>
      <c r="SLV1" s="17"/>
      <c r="SLW1" s="17"/>
      <c r="SLX1" s="17"/>
      <c r="SLY1" s="17"/>
      <c r="SLZ1" s="17"/>
      <c r="SMA1" s="17"/>
      <c r="SMB1" s="17"/>
      <c r="SMC1" s="17"/>
      <c r="SMD1" s="17"/>
      <c r="SME1" s="17"/>
      <c r="SMF1" s="17"/>
      <c r="SMG1" s="17"/>
      <c r="SMH1" s="17"/>
      <c r="SMI1" s="17"/>
      <c r="SMJ1" s="17"/>
      <c r="SMK1" s="17"/>
      <c r="SML1" s="17"/>
      <c r="SMM1" s="17"/>
      <c r="SMN1" s="17"/>
      <c r="SMO1" s="17"/>
      <c r="SMP1" s="17"/>
      <c r="SMQ1" s="17"/>
      <c r="SMR1" s="17"/>
      <c r="SMS1" s="17"/>
      <c r="SMT1" s="17"/>
      <c r="SMU1" s="17"/>
      <c r="SMV1" s="17"/>
      <c r="SMW1" s="17"/>
      <c r="SMX1" s="17"/>
      <c r="SMY1" s="17"/>
      <c r="SMZ1" s="17"/>
      <c r="SNA1" s="17"/>
      <c r="SNB1" s="17"/>
      <c r="SNC1" s="17"/>
      <c r="SND1" s="17"/>
      <c r="SNE1" s="17"/>
      <c r="SNF1" s="17"/>
      <c r="SNG1" s="17"/>
      <c r="SNH1" s="17"/>
      <c r="SNI1" s="17"/>
      <c r="SNJ1" s="17"/>
      <c r="SNK1" s="17"/>
      <c r="SNL1" s="17"/>
      <c r="SNM1" s="17"/>
      <c r="SNN1" s="17"/>
      <c r="SNO1" s="17"/>
      <c r="SNP1" s="17"/>
      <c r="SNQ1" s="17"/>
      <c r="SNR1" s="17"/>
      <c r="SNS1" s="17"/>
      <c r="SNT1" s="17"/>
      <c r="SNU1" s="17"/>
      <c r="SNV1" s="17"/>
      <c r="SNW1" s="17"/>
      <c r="SNX1" s="17"/>
      <c r="SNY1" s="17"/>
      <c r="SNZ1" s="17"/>
      <c r="SOA1" s="17"/>
      <c r="SOB1" s="17"/>
      <c r="SOC1" s="17"/>
      <c r="SOD1" s="17"/>
      <c r="SOE1" s="17"/>
      <c r="SOF1" s="17"/>
      <c r="SOG1" s="17"/>
      <c r="SOH1" s="17"/>
      <c r="SOI1" s="17"/>
      <c r="SOJ1" s="17"/>
      <c r="SOK1" s="17"/>
      <c r="SOL1" s="17"/>
      <c r="SOM1" s="17"/>
      <c r="SON1" s="17"/>
      <c r="SOO1" s="17"/>
      <c r="SOP1" s="17"/>
      <c r="SOQ1" s="17"/>
      <c r="SOR1" s="17"/>
      <c r="SOS1" s="17"/>
      <c r="SOT1" s="17"/>
      <c r="SOU1" s="17"/>
      <c r="SOV1" s="17"/>
      <c r="SOW1" s="17"/>
      <c r="SOX1" s="17"/>
      <c r="SOY1" s="17"/>
      <c r="SOZ1" s="17"/>
      <c r="SPA1" s="17"/>
      <c r="SPB1" s="17"/>
      <c r="SPC1" s="17"/>
      <c r="SPD1" s="17"/>
      <c r="SPE1" s="17"/>
      <c r="SPF1" s="17"/>
      <c r="SPG1" s="17"/>
      <c r="SPH1" s="17"/>
      <c r="SPI1" s="17"/>
      <c r="SPJ1" s="17"/>
      <c r="SPK1" s="17"/>
      <c r="SPL1" s="17"/>
      <c r="SPM1" s="17"/>
      <c r="SPN1" s="17"/>
      <c r="SPO1" s="17"/>
      <c r="SPP1" s="17"/>
      <c r="SPQ1" s="17"/>
      <c r="SPR1" s="17"/>
      <c r="SPS1" s="17"/>
      <c r="SPT1" s="17"/>
      <c r="SPU1" s="17"/>
      <c r="SPV1" s="17"/>
      <c r="SPW1" s="17"/>
      <c r="SPX1" s="17"/>
      <c r="SPY1" s="17"/>
      <c r="SPZ1" s="17"/>
      <c r="SQA1" s="17"/>
      <c r="SQB1" s="17"/>
      <c r="SQC1" s="17"/>
      <c r="SQD1" s="17"/>
      <c r="SQE1" s="17"/>
      <c r="SQF1" s="17"/>
      <c r="SQG1" s="17"/>
      <c r="SQH1" s="17"/>
      <c r="SQI1" s="17"/>
      <c r="SQJ1" s="17"/>
      <c r="SQK1" s="17"/>
      <c r="SQL1" s="17"/>
      <c r="SQM1" s="17"/>
      <c r="SQN1" s="17"/>
      <c r="SQO1" s="17"/>
      <c r="SQP1" s="17"/>
      <c r="SQQ1" s="17"/>
      <c r="SQR1" s="17"/>
      <c r="SQS1" s="17"/>
      <c r="SQT1" s="17"/>
      <c r="SQU1" s="17"/>
      <c r="SQV1" s="17"/>
      <c r="SQW1" s="17"/>
      <c r="SQX1" s="17"/>
      <c r="SQY1" s="17"/>
      <c r="SQZ1" s="17"/>
      <c r="SRA1" s="17"/>
      <c r="SRB1" s="17"/>
      <c r="SRC1" s="17"/>
      <c r="SRD1" s="17"/>
      <c r="SRE1" s="17"/>
      <c r="SRF1" s="17"/>
      <c r="SRG1" s="17"/>
      <c r="SRH1" s="17"/>
      <c r="SRI1" s="17"/>
      <c r="SRJ1" s="17"/>
      <c r="SRK1" s="17"/>
      <c r="SRL1" s="17"/>
      <c r="SRM1" s="17"/>
      <c r="SRN1" s="17"/>
      <c r="SRO1" s="17"/>
      <c r="SRP1" s="17"/>
      <c r="SRQ1" s="17"/>
      <c r="SRR1" s="17"/>
      <c r="SRS1" s="17"/>
      <c r="SRT1" s="17"/>
      <c r="SRU1" s="17"/>
      <c r="SRV1" s="17"/>
      <c r="SRW1" s="17"/>
      <c r="SRX1" s="17"/>
      <c r="SRY1" s="17"/>
      <c r="SRZ1" s="17"/>
      <c r="SSA1" s="17"/>
      <c r="SSB1" s="17"/>
      <c r="SSC1" s="17"/>
      <c r="SSD1" s="17"/>
      <c r="SSE1" s="17"/>
      <c r="SSF1" s="17"/>
      <c r="SSG1" s="17"/>
      <c r="SSH1" s="17"/>
      <c r="SSI1" s="17"/>
      <c r="SSJ1" s="17"/>
      <c r="SSK1" s="17"/>
      <c r="SSL1" s="17"/>
      <c r="SSM1" s="17"/>
      <c r="SSN1" s="17"/>
      <c r="SSO1" s="17"/>
      <c r="SSP1" s="17"/>
      <c r="SSQ1" s="17"/>
      <c r="SSR1" s="17"/>
      <c r="SSS1" s="17"/>
      <c r="SST1" s="17"/>
      <c r="SSU1" s="17"/>
      <c r="SSV1" s="17"/>
      <c r="SSW1" s="17"/>
      <c r="SSX1" s="17"/>
      <c r="SSY1" s="17"/>
      <c r="SSZ1" s="17"/>
      <c r="STA1" s="17"/>
      <c r="STB1" s="17"/>
      <c r="STC1" s="17"/>
      <c r="STD1" s="17"/>
      <c r="STE1" s="17"/>
      <c r="STF1" s="17"/>
      <c r="STG1" s="17"/>
      <c r="STH1" s="17"/>
      <c r="STI1" s="17"/>
      <c r="STJ1" s="17"/>
      <c r="STK1" s="17"/>
      <c r="STL1" s="17"/>
      <c r="STM1" s="17"/>
      <c r="STN1" s="17"/>
      <c r="STO1" s="17"/>
      <c r="STP1" s="17"/>
      <c r="STQ1" s="17"/>
      <c r="STR1" s="17"/>
      <c r="STS1" s="17"/>
      <c r="STT1" s="17"/>
      <c r="STU1" s="17"/>
      <c r="STV1" s="17"/>
      <c r="STW1" s="17"/>
      <c r="STX1" s="17"/>
      <c r="STY1" s="17"/>
      <c r="STZ1" s="17"/>
      <c r="SUA1" s="17"/>
      <c r="SUB1" s="17"/>
      <c r="SUC1" s="17"/>
      <c r="SUD1" s="17"/>
      <c r="SUE1" s="17"/>
      <c r="SUF1" s="17"/>
      <c r="SUG1" s="17"/>
      <c r="SUH1" s="17"/>
      <c r="SUI1" s="17"/>
      <c r="SUJ1" s="17"/>
      <c r="SUK1" s="17"/>
      <c r="SUL1" s="17"/>
      <c r="SUM1" s="17"/>
      <c r="SUN1" s="17"/>
      <c r="SUO1" s="17"/>
      <c r="SUP1" s="17"/>
      <c r="SUQ1" s="17"/>
      <c r="SUR1" s="17"/>
      <c r="SUS1" s="17"/>
      <c r="SUT1" s="17"/>
      <c r="SUU1" s="17"/>
      <c r="SUV1" s="17"/>
      <c r="SUW1" s="17"/>
      <c r="SUX1" s="17"/>
      <c r="SUY1" s="17"/>
      <c r="SUZ1" s="17"/>
      <c r="SVA1" s="17"/>
      <c r="SVB1" s="17"/>
      <c r="SVC1" s="17"/>
      <c r="SVD1" s="17"/>
      <c r="SVE1" s="17"/>
      <c r="SVF1" s="17"/>
      <c r="SVG1" s="17"/>
      <c r="SVH1" s="17"/>
      <c r="SVI1" s="17"/>
      <c r="SVJ1" s="17"/>
      <c r="SVK1" s="17"/>
      <c r="SVL1" s="17"/>
      <c r="SVM1" s="17"/>
      <c r="SVN1" s="17"/>
      <c r="SVO1" s="17"/>
      <c r="SVP1" s="17"/>
      <c r="SVQ1" s="17"/>
      <c r="SVR1" s="17"/>
      <c r="SVS1" s="17"/>
      <c r="SVT1" s="17"/>
      <c r="SVU1" s="17"/>
      <c r="SVV1" s="17"/>
      <c r="SVW1" s="17"/>
      <c r="SVX1" s="17"/>
      <c r="SVY1" s="17"/>
      <c r="SVZ1" s="17"/>
      <c r="SWA1" s="17"/>
      <c r="SWB1" s="17"/>
      <c r="SWC1" s="17"/>
      <c r="SWD1" s="17"/>
      <c r="SWE1" s="17"/>
      <c r="SWF1" s="17"/>
      <c r="SWG1" s="17"/>
      <c r="SWH1" s="17"/>
      <c r="SWI1" s="17"/>
      <c r="SWJ1" s="17"/>
      <c r="SWK1" s="17"/>
      <c r="SWL1" s="17"/>
      <c r="SWM1" s="17"/>
      <c r="SWN1" s="17"/>
      <c r="SWO1" s="17"/>
      <c r="SWP1" s="17"/>
      <c r="SWQ1" s="17"/>
      <c r="SWR1" s="17"/>
      <c r="SWS1" s="17"/>
      <c r="SWT1" s="17"/>
      <c r="SWU1" s="17"/>
      <c r="SWV1" s="17"/>
      <c r="SWW1" s="17"/>
      <c r="SWX1" s="17"/>
      <c r="SWY1" s="17"/>
      <c r="SWZ1" s="17"/>
      <c r="SXA1" s="17"/>
      <c r="SXB1" s="17"/>
      <c r="SXC1" s="17"/>
      <c r="SXD1" s="17"/>
      <c r="SXE1" s="17"/>
      <c r="SXF1" s="17"/>
      <c r="SXG1" s="17"/>
      <c r="SXH1" s="17"/>
      <c r="SXI1" s="17"/>
      <c r="SXJ1" s="17"/>
      <c r="SXK1" s="17"/>
      <c r="SXL1" s="17"/>
      <c r="SXM1" s="17"/>
      <c r="SXN1" s="17"/>
      <c r="SXO1" s="17"/>
      <c r="SXP1" s="17"/>
      <c r="SXQ1" s="17"/>
      <c r="SXR1" s="17"/>
      <c r="SXS1" s="17"/>
      <c r="SXT1" s="17"/>
      <c r="SXU1" s="17"/>
      <c r="SXV1" s="17"/>
      <c r="SXW1" s="17"/>
      <c r="SXX1" s="17"/>
      <c r="SXY1" s="17"/>
      <c r="SXZ1" s="17"/>
      <c r="SYA1" s="17"/>
      <c r="SYB1" s="17"/>
      <c r="SYC1" s="17"/>
      <c r="SYD1" s="17"/>
      <c r="SYE1" s="17"/>
      <c r="SYF1" s="17"/>
      <c r="SYG1" s="17"/>
      <c r="SYH1" s="17"/>
      <c r="SYI1" s="17"/>
      <c r="SYJ1" s="17"/>
      <c r="SYK1" s="17"/>
      <c r="SYL1" s="17"/>
      <c r="SYM1" s="17"/>
      <c r="SYN1" s="17"/>
      <c r="SYO1" s="17"/>
      <c r="SYP1" s="17"/>
      <c r="SYQ1" s="17"/>
      <c r="SYR1" s="17"/>
      <c r="SYS1" s="17"/>
      <c r="SYT1" s="17"/>
      <c r="SYU1" s="17"/>
      <c r="SYV1" s="17"/>
      <c r="SYW1" s="17"/>
      <c r="SYX1" s="17"/>
      <c r="SYY1" s="17"/>
      <c r="SYZ1" s="17"/>
      <c r="SZA1" s="17"/>
      <c r="SZB1" s="17"/>
      <c r="SZC1" s="17"/>
      <c r="SZD1" s="17"/>
      <c r="SZE1" s="17"/>
      <c r="SZF1" s="17"/>
      <c r="SZG1" s="17"/>
      <c r="SZH1" s="17"/>
      <c r="SZI1" s="17"/>
      <c r="SZJ1" s="17"/>
      <c r="SZK1" s="17"/>
      <c r="SZL1" s="17"/>
      <c r="SZM1" s="17"/>
      <c r="SZN1" s="17"/>
      <c r="SZO1" s="17"/>
      <c r="SZP1" s="17"/>
      <c r="SZQ1" s="17"/>
      <c r="SZR1" s="17"/>
      <c r="SZS1" s="17"/>
      <c r="SZT1" s="17"/>
      <c r="SZU1" s="17"/>
      <c r="SZV1" s="17"/>
      <c r="SZW1" s="17"/>
      <c r="SZX1" s="17"/>
      <c r="SZY1" s="17"/>
      <c r="SZZ1" s="17"/>
      <c r="TAA1" s="17"/>
      <c r="TAB1" s="17"/>
      <c r="TAC1" s="17"/>
      <c r="TAD1" s="17"/>
      <c r="TAE1" s="17"/>
      <c r="TAF1" s="17"/>
      <c r="TAG1" s="17"/>
      <c r="TAH1" s="17"/>
      <c r="TAI1" s="17"/>
      <c r="TAJ1" s="17"/>
      <c r="TAK1" s="17"/>
      <c r="TAL1" s="17"/>
      <c r="TAM1" s="17"/>
      <c r="TAN1" s="17"/>
      <c r="TAO1" s="17"/>
      <c r="TAP1" s="17"/>
      <c r="TAQ1" s="17"/>
      <c r="TAR1" s="17"/>
      <c r="TAS1" s="17"/>
      <c r="TAT1" s="17"/>
      <c r="TAU1" s="17"/>
      <c r="TAV1" s="17"/>
      <c r="TAW1" s="17"/>
      <c r="TAX1" s="17"/>
      <c r="TAY1" s="17"/>
      <c r="TAZ1" s="17"/>
      <c r="TBA1" s="17"/>
      <c r="TBB1" s="17"/>
      <c r="TBC1" s="17"/>
      <c r="TBD1" s="17"/>
      <c r="TBE1" s="17"/>
      <c r="TBF1" s="17"/>
      <c r="TBG1" s="17"/>
      <c r="TBH1" s="17"/>
      <c r="TBI1" s="17"/>
      <c r="TBJ1" s="17"/>
      <c r="TBK1" s="17"/>
      <c r="TBL1" s="17"/>
      <c r="TBM1" s="17"/>
      <c r="TBN1" s="17"/>
      <c r="TBO1" s="17"/>
      <c r="TBP1" s="17"/>
      <c r="TBQ1" s="17"/>
      <c r="TBR1" s="17"/>
      <c r="TBS1" s="17"/>
      <c r="TBT1" s="17"/>
      <c r="TBU1" s="17"/>
      <c r="TBV1" s="17"/>
      <c r="TBW1" s="17"/>
      <c r="TBX1" s="17"/>
      <c r="TBY1" s="17"/>
      <c r="TBZ1" s="17"/>
      <c r="TCA1" s="17"/>
      <c r="TCB1" s="17"/>
      <c r="TCC1" s="17"/>
      <c r="TCD1" s="17"/>
      <c r="TCE1" s="17"/>
      <c r="TCF1" s="17"/>
      <c r="TCG1" s="17"/>
      <c r="TCH1" s="17"/>
      <c r="TCI1" s="17"/>
      <c r="TCJ1" s="17"/>
      <c r="TCK1" s="17"/>
      <c r="TCL1" s="17"/>
      <c r="TCM1" s="17"/>
      <c r="TCN1" s="17"/>
      <c r="TCO1" s="17"/>
      <c r="TCP1" s="17"/>
      <c r="TCQ1" s="17"/>
      <c r="TCR1" s="17"/>
      <c r="TCS1" s="17"/>
      <c r="TCT1" s="17"/>
      <c r="TCU1" s="17"/>
      <c r="TCV1" s="17"/>
      <c r="TCW1" s="17"/>
      <c r="TCX1" s="17"/>
      <c r="TCY1" s="17"/>
      <c r="TCZ1" s="17"/>
      <c r="TDA1" s="17"/>
      <c r="TDB1" s="17"/>
      <c r="TDC1" s="17"/>
      <c r="TDD1" s="17"/>
      <c r="TDE1" s="17"/>
      <c r="TDF1" s="17"/>
      <c r="TDG1" s="17"/>
      <c r="TDH1" s="17"/>
      <c r="TDI1" s="17"/>
      <c r="TDJ1" s="17"/>
      <c r="TDK1" s="17"/>
      <c r="TDL1" s="17"/>
      <c r="TDM1" s="17"/>
      <c r="TDN1" s="17"/>
      <c r="TDO1" s="17"/>
      <c r="TDP1" s="17"/>
      <c r="TDQ1" s="17"/>
      <c r="TDR1" s="17"/>
      <c r="TDS1" s="17"/>
      <c r="TDT1" s="17"/>
      <c r="TDU1" s="17"/>
      <c r="TDV1" s="17"/>
      <c r="TDW1" s="17"/>
      <c r="TDX1" s="17"/>
      <c r="TDY1" s="17"/>
      <c r="TDZ1" s="17"/>
      <c r="TEA1" s="17"/>
      <c r="TEB1" s="17"/>
      <c r="TEC1" s="17"/>
      <c r="TED1" s="17"/>
      <c r="TEE1" s="17"/>
      <c r="TEF1" s="17"/>
      <c r="TEG1" s="17"/>
      <c r="TEH1" s="17"/>
      <c r="TEI1" s="17"/>
      <c r="TEJ1" s="17"/>
      <c r="TEK1" s="17"/>
      <c r="TEL1" s="17"/>
      <c r="TEM1" s="17"/>
      <c r="TEN1" s="17"/>
      <c r="TEO1" s="17"/>
      <c r="TEP1" s="17"/>
      <c r="TEQ1" s="17"/>
      <c r="TER1" s="17"/>
      <c r="TES1" s="17"/>
      <c r="TET1" s="17"/>
      <c r="TEU1" s="17"/>
      <c r="TEV1" s="17"/>
      <c r="TEW1" s="17"/>
      <c r="TEX1" s="17"/>
      <c r="TEY1" s="17"/>
      <c r="TEZ1" s="17"/>
      <c r="TFA1" s="17"/>
      <c r="TFB1" s="17"/>
      <c r="TFC1" s="17"/>
      <c r="TFD1" s="17"/>
      <c r="TFE1" s="17"/>
      <c r="TFF1" s="17"/>
      <c r="TFG1" s="17"/>
      <c r="TFH1" s="17"/>
      <c r="TFI1" s="17"/>
      <c r="TFJ1" s="17"/>
      <c r="TFK1" s="17"/>
      <c r="TFL1" s="17"/>
      <c r="TFM1" s="17"/>
      <c r="TFN1" s="17"/>
      <c r="TFO1" s="17"/>
      <c r="TFP1" s="17"/>
      <c r="TFQ1" s="17"/>
      <c r="TFR1" s="17"/>
      <c r="TFS1" s="17"/>
      <c r="TFT1" s="17"/>
      <c r="TFU1" s="17"/>
      <c r="TFV1" s="17"/>
      <c r="TFW1" s="17"/>
      <c r="TFX1" s="17"/>
      <c r="TFY1" s="17"/>
      <c r="TFZ1" s="17"/>
      <c r="TGA1" s="17"/>
      <c r="TGB1" s="17"/>
      <c r="TGC1" s="17"/>
      <c r="TGD1" s="17"/>
      <c r="TGE1" s="17"/>
      <c r="TGF1" s="17"/>
      <c r="TGG1" s="17"/>
      <c r="TGH1" s="17"/>
      <c r="TGI1" s="17"/>
      <c r="TGJ1" s="17"/>
      <c r="TGK1" s="17"/>
      <c r="TGL1" s="17"/>
      <c r="TGM1" s="17"/>
      <c r="TGN1" s="17"/>
      <c r="TGO1" s="17"/>
      <c r="TGP1" s="17"/>
      <c r="TGQ1" s="17"/>
      <c r="TGR1" s="17"/>
      <c r="TGS1" s="17"/>
      <c r="TGT1" s="17"/>
      <c r="TGU1" s="17"/>
      <c r="TGV1" s="17"/>
      <c r="TGW1" s="17"/>
      <c r="TGX1" s="17"/>
      <c r="TGY1" s="17"/>
      <c r="TGZ1" s="17"/>
      <c r="THA1" s="17"/>
      <c r="THB1" s="17"/>
      <c r="THC1" s="17"/>
      <c r="THD1" s="17"/>
      <c r="THE1" s="17"/>
      <c r="THF1" s="17"/>
      <c r="THG1" s="17"/>
      <c r="THH1" s="17"/>
      <c r="THI1" s="17"/>
      <c r="THJ1" s="17"/>
      <c r="THK1" s="17"/>
      <c r="THL1" s="17"/>
      <c r="THM1" s="17"/>
      <c r="THN1" s="17"/>
      <c r="THO1" s="17"/>
      <c r="THP1" s="17"/>
      <c r="THQ1" s="17"/>
      <c r="THR1" s="17"/>
      <c r="THS1" s="17"/>
      <c r="THT1" s="17"/>
      <c r="THU1" s="17"/>
      <c r="THV1" s="17"/>
      <c r="THW1" s="17"/>
      <c r="THX1" s="17"/>
      <c r="THY1" s="17"/>
      <c r="THZ1" s="17"/>
      <c r="TIA1" s="17"/>
      <c r="TIB1" s="17"/>
      <c r="TIC1" s="17"/>
      <c r="TID1" s="17"/>
      <c r="TIE1" s="17"/>
      <c r="TIF1" s="17"/>
      <c r="TIG1" s="17"/>
      <c r="TIH1" s="17"/>
      <c r="TII1" s="17"/>
      <c r="TIJ1" s="17"/>
      <c r="TIK1" s="17"/>
      <c r="TIL1" s="17"/>
      <c r="TIM1" s="17"/>
      <c r="TIN1" s="17"/>
      <c r="TIO1" s="17"/>
      <c r="TIP1" s="17"/>
      <c r="TIQ1" s="17"/>
      <c r="TIR1" s="17"/>
      <c r="TIS1" s="17"/>
      <c r="TIT1" s="17"/>
      <c r="TIU1" s="17"/>
      <c r="TIV1" s="17"/>
      <c r="TIW1" s="17"/>
      <c r="TIX1" s="17"/>
      <c r="TIY1" s="17"/>
      <c r="TIZ1" s="17"/>
      <c r="TJA1" s="17"/>
      <c r="TJB1" s="17"/>
      <c r="TJC1" s="17"/>
      <c r="TJD1" s="17"/>
      <c r="TJE1" s="17"/>
      <c r="TJF1" s="17"/>
      <c r="TJG1" s="17"/>
      <c r="TJH1" s="17"/>
      <c r="TJI1" s="17"/>
      <c r="TJJ1" s="17"/>
      <c r="TJK1" s="17"/>
      <c r="TJL1" s="17"/>
      <c r="TJM1" s="17"/>
      <c r="TJN1" s="17"/>
      <c r="TJO1" s="17"/>
      <c r="TJP1" s="17"/>
      <c r="TJQ1" s="17"/>
      <c r="TJR1" s="17"/>
      <c r="TJS1" s="17"/>
      <c r="TJT1" s="17"/>
      <c r="TJU1" s="17"/>
      <c r="TJV1" s="17"/>
      <c r="TJW1" s="17"/>
      <c r="TJX1" s="17"/>
      <c r="TJY1" s="17"/>
      <c r="TJZ1" s="17"/>
      <c r="TKA1" s="17"/>
      <c r="TKB1" s="17"/>
      <c r="TKC1" s="17"/>
      <c r="TKD1" s="17"/>
      <c r="TKE1" s="17"/>
      <c r="TKF1" s="17"/>
      <c r="TKG1" s="17"/>
      <c r="TKH1" s="17"/>
      <c r="TKI1" s="17"/>
      <c r="TKJ1" s="17"/>
      <c r="TKK1" s="17"/>
      <c r="TKL1" s="17"/>
      <c r="TKM1" s="17"/>
      <c r="TKN1" s="17"/>
      <c r="TKO1" s="17"/>
      <c r="TKP1" s="17"/>
      <c r="TKQ1" s="17"/>
      <c r="TKR1" s="17"/>
      <c r="TKS1" s="17"/>
      <c r="TKT1" s="17"/>
      <c r="TKU1" s="17"/>
      <c r="TKV1" s="17"/>
      <c r="TKW1" s="17"/>
      <c r="TKX1" s="17"/>
      <c r="TKY1" s="17"/>
      <c r="TKZ1" s="17"/>
      <c r="TLA1" s="17"/>
      <c r="TLB1" s="17"/>
      <c r="TLC1" s="17"/>
      <c r="TLD1" s="17"/>
      <c r="TLE1" s="17"/>
      <c r="TLF1" s="17"/>
      <c r="TLG1" s="17"/>
      <c r="TLH1" s="17"/>
      <c r="TLI1" s="17"/>
      <c r="TLJ1" s="17"/>
      <c r="TLK1" s="17"/>
      <c r="TLL1" s="17"/>
      <c r="TLM1" s="17"/>
      <c r="TLN1" s="17"/>
      <c r="TLO1" s="17"/>
      <c r="TLP1" s="17"/>
      <c r="TLQ1" s="17"/>
      <c r="TLR1" s="17"/>
      <c r="TLS1" s="17"/>
      <c r="TLT1" s="17"/>
      <c r="TLU1" s="17"/>
      <c r="TLV1" s="17"/>
      <c r="TLW1" s="17"/>
      <c r="TLX1" s="17"/>
      <c r="TLY1" s="17"/>
      <c r="TLZ1" s="17"/>
      <c r="TMA1" s="17"/>
      <c r="TMB1" s="17"/>
      <c r="TMC1" s="17"/>
      <c r="TMD1" s="17"/>
      <c r="TME1" s="17"/>
      <c r="TMF1" s="17"/>
      <c r="TMG1" s="17"/>
      <c r="TMH1" s="17"/>
      <c r="TMI1" s="17"/>
      <c r="TMJ1" s="17"/>
      <c r="TMK1" s="17"/>
      <c r="TML1" s="17"/>
      <c r="TMM1" s="17"/>
      <c r="TMN1" s="17"/>
      <c r="TMO1" s="17"/>
      <c r="TMP1" s="17"/>
      <c r="TMQ1" s="17"/>
      <c r="TMR1" s="17"/>
      <c r="TMS1" s="17"/>
      <c r="TMT1" s="17"/>
      <c r="TMU1" s="17"/>
      <c r="TMV1" s="17"/>
      <c r="TMW1" s="17"/>
      <c r="TMX1" s="17"/>
      <c r="TMY1" s="17"/>
      <c r="TMZ1" s="17"/>
      <c r="TNA1" s="17"/>
      <c r="TNB1" s="17"/>
      <c r="TNC1" s="17"/>
      <c r="TND1" s="17"/>
      <c r="TNE1" s="17"/>
      <c r="TNF1" s="17"/>
      <c r="TNG1" s="17"/>
      <c r="TNH1" s="17"/>
      <c r="TNI1" s="17"/>
      <c r="TNJ1" s="17"/>
      <c r="TNK1" s="17"/>
      <c r="TNL1" s="17"/>
      <c r="TNM1" s="17"/>
      <c r="TNN1" s="17"/>
      <c r="TNO1" s="17"/>
      <c r="TNP1" s="17"/>
      <c r="TNQ1" s="17"/>
      <c r="TNR1" s="17"/>
      <c r="TNS1" s="17"/>
      <c r="TNT1" s="17"/>
      <c r="TNU1" s="17"/>
      <c r="TNV1" s="17"/>
      <c r="TNW1" s="17"/>
      <c r="TNX1" s="17"/>
      <c r="TNY1" s="17"/>
      <c r="TNZ1" s="17"/>
      <c r="TOA1" s="17"/>
      <c r="TOB1" s="17"/>
      <c r="TOC1" s="17"/>
      <c r="TOD1" s="17"/>
      <c r="TOE1" s="17"/>
      <c r="TOF1" s="17"/>
      <c r="TOG1" s="17"/>
      <c r="TOH1" s="17"/>
      <c r="TOI1" s="17"/>
      <c r="TOJ1" s="17"/>
      <c r="TOK1" s="17"/>
      <c r="TOL1" s="17"/>
      <c r="TOM1" s="17"/>
      <c r="TON1" s="17"/>
      <c r="TOO1" s="17"/>
      <c r="TOP1" s="17"/>
      <c r="TOQ1" s="17"/>
      <c r="TOR1" s="17"/>
      <c r="TOS1" s="17"/>
      <c r="TOT1" s="17"/>
      <c r="TOU1" s="17"/>
      <c r="TOV1" s="17"/>
      <c r="TOW1" s="17"/>
      <c r="TOX1" s="17"/>
      <c r="TOY1" s="17"/>
      <c r="TOZ1" s="17"/>
      <c r="TPA1" s="17"/>
      <c r="TPB1" s="17"/>
      <c r="TPC1" s="17"/>
      <c r="TPD1" s="17"/>
      <c r="TPE1" s="17"/>
      <c r="TPF1" s="17"/>
      <c r="TPG1" s="17"/>
      <c r="TPH1" s="17"/>
      <c r="TPI1" s="17"/>
      <c r="TPJ1" s="17"/>
      <c r="TPK1" s="17"/>
      <c r="TPL1" s="17"/>
      <c r="TPM1" s="17"/>
      <c r="TPN1" s="17"/>
      <c r="TPO1" s="17"/>
      <c r="TPP1" s="17"/>
      <c r="TPQ1" s="17"/>
      <c r="TPR1" s="17"/>
      <c r="TPS1" s="17"/>
      <c r="TPT1" s="17"/>
      <c r="TPU1" s="17"/>
      <c r="TPV1" s="17"/>
      <c r="TPW1" s="17"/>
      <c r="TPX1" s="17"/>
      <c r="TPY1" s="17"/>
      <c r="TPZ1" s="17"/>
      <c r="TQA1" s="17"/>
      <c r="TQB1" s="17"/>
      <c r="TQC1" s="17"/>
      <c r="TQD1" s="17"/>
      <c r="TQE1" s="17"/>
      <c r="TQF1" s="17"/>
      <c r="TQG1" s="17"/>
      <c r="TQH1" s="17"/>
      <c r="TQI1" s="17"/>
      <c r="TQJ1" s="17"/>
      <c r="TQK1" s="17"/>
      <c r="TQL1" s="17"/>
      <c r="TQM1" s="17"/>
      <c r="TQN1" s="17"/>
      <c r="TQO1" s="17"/>
      <c r="TQP1" s="17"/>
      <c r="TQQ1" s="17"/>
      <c r="TQR1" s="17"/>
      <c r="TQS1" s="17"/>
      <c r="TQT1" s="17"/>
      <c r="TQU1" s="17"/>
      <c r="TQV1" s="17"/>
      <c r="TQW1" s="17"/>
      <c r="TQX1" s="17"/>
      <c r="TQY1" s="17"/>
      <c r="TQZ1" s="17"/>
      <c r="TRA1" s="17"/>
      <c r="TRB1" s="17"/>
      <c r="TRC1" s="17"/>
      <c r="TRD1" s="17"/>
      <c r="TRE1" s="17"/>
      <c r="TRF1" s="17"/>
      <c r="TRG1" s="17"/>
      <c r="TRH1" s="17"/>
      <c r="TRI1" s="17"/>
      <c r="TRJ1" s="17"/>
      <c r="TRK1" s="17"/>
      <c r="TRL1" s="17"/>
      <c r="TRM1" s="17"/>
      <c r="TRN1" s="17"/>
      <c r="TRO1" s="17"/>
      <c r="TRP1" s="17"/>
      <c r="TRQ1" s="17"/>
      <c r="TRR1" s="17"/>
      <c r="TRS1" s="17"/>
      <c r="TRT1" s="17"/>
      <c r="TRU1" s="17"/>
      <c r="TRV1" s="17"/>
      <c r="TRW1" s="17"/>
      <c r="TRX1" s="17"/>
      <c r="TRY1" s="17"/>
      <c r="TRZ1" s="17"/>
      <c r="TSA1" s="17"/>
      <c r="TSB1" s="17"/>
      <c r="TSC1" s="17"/>
      <c r="TSD1" s="17"/>
      <c r="TSE1" s="17"/>
      <c r="TSF1" s="17"/>
      <c r="TSG1" s="17"/>
      <c r="TSH1" s="17"/>
      <c r="TSI1" s="17"/>
      <c r="TSJ1" s="17"/>
      <c r="TSK1" s="17"/>
      <c r="TSL1" s="17"/>
      <c r="TSM1" s="17"/>
      <c r="TSN1" s="17"/>
      <c r="TSO1" s="17"/>
      <c r="TSP1" s="17"/>
      <c r="TSQ1" s="17"/>
      <c r="TSR1" s="17"/>
      <c r="TSS1" s="17"/>
      <c r="TST1" s="17"/>
      <c r="TSU1" s="17"/>
      <c r="TSV1" s="17"/>
      <c r="TSW1" s="17"/>
      <c r="TSX1" s="17"/>
      <c r="TSY1" s="17"/>
      <c r="TSZ1" s="17"/>
      <c r="TTA1" s="17"/>
      <c r="TTB1" s="17"/>
      <c r="TTC1" s="17"/>
      <c r="TTD1" s="17"/>
      <c r="TTE1" s="17"/>
      <c r="TTF1" s="17"/>
      <c r="TTG1" s="17"/>
      <c r="TTH1" s="17"/>
      <c r="TTI1" s="17"/>
      <c r="TTJ1" s="17"/>
      <c r="TTK1" s="17"/>
      <c r="TTL1" s="17"/>
      <c r="TTM1" s="17"/>
      <c r="TTN1" s="17"/>
      <c r="TTO1" s="17"/>
      <c r="TTP1" s="17"/>
      <c r="TTQ1" s="17"/>
      <c r="TTR1" s="17"/>
      <c r="TTS1" s="17"/>
      <c r="TTT1" s="17"/>
      <c r="TTU1" s="17"/>
      <c r="TTV1" s="17"/>
      <c r="TTW1" s="17"/>
      <c r="TTX1" s="17"/>
      <c r="TTY1" s="17"/>
      <c r="TTZ1" s="17"/>
      <c r="TUA1" s="17"/>
      <c r="TUB1" s="17"/>
      <c r="TUC1" s="17"/>
      <c r="TUD1" s="17"/>
      <c r="TUE1" s="17"/>
      <c r="TUF1" s="17"/>
      <c r="TUG1" s="17"/>
      <c r="TUH1" s="17"/>
      <c r="TUI1" s="17"/>
      <c r="TUJ1" s="17"/>
      <c r="TUK1" s="17"/>
      <c r="TUL1" s="17"/>
      <c r="TUM1" s="17"/>
      <c r="TUN1" s="17"/>
      <c r="TUO1" s="17"/>
      <c r="TUP1" s="17"/>
      <c r="TUQ1" s="17"/>
      <c r="TUR1" s="17"/>
      <c r="TUS1" s="17"/>
      <c r="TUT1" s="17"/>
      <c r="TUU1" s="17"/>
      <c r="TUV1" s="17"/>
      <c r="TUW1" s="17"/>
      <c r="TUX1" s="17"/>
      <c r="TUY1" s="17"/>
      <c r="TUZ1" s="17"/>
      <c r="TVA1" s="17"/>
      <c r="TVB1" s="17"/>
      <c r="TVC1" s="17"/>
      <c r="TVD1" s="17"/>
      <c r="TVE1" s="17"/>
      <c r="TVF1" s="17"/>
      <c r="TVG1" s="17"/>
      <c r="TVH1" s="17"/>
      <c r="TVI1" s="17"/>
      <c r="TVJ1" s="17"/>
      <c r="TVK1" s="17"/>
      <c r="TVL1" s="17"/>
      <c r="TVM1" s="17"/>
      <c r="TVN1" s="17"/>
      <c r="TVO1" s="17"/>
      <c r="TVP1" s="17"/>
      <c r="TVQ1" s="17"/>
      <c r="TVR1" s="17"/>
      <c r="TVS1" s="17"/>
      <c r="TVT1" s="17"/>
      <c r="TVU1" s="17"/>
      <c r="TVV1" s="17"/>
      <c r="TVW1" s="17"/>
      <c r="TVX1" s="17"/>
      <c r="TVY1" s="17"/>
      <c r="TVZ1" s="17"/>
      <c r="TWA1" s="17"/>
      <c r="TWB1" s="17"/>
      <c r="TWC1" s="17"/>
      <c r="TWD1" s="17"/>
      <c r="TWE1" s="17"/>
      <c r="TWF1" s="17"/>
      <c r="TWG1" s="17"/>
      <c r="TWH1" s="17"/>
      <c r="TWI1" s="17"/>
      <c r="TWJ1" s="17"/>
      <c r="TWK1" s="17"/>
      <c r="TWL1" s="17"/>
      <c r="TWM1" s="17"/>
      <c r="TWN1" s="17"/>
      <c r="TWO1" s="17"/>
      <c r="TWP1" s="17"/>
      <c r="TWQ1" s="17"/>
      <c r="TWR1" s="17"/>
      <c r="TWS1" s="17"/>
      <c r="TWT1" s="17"/>
      <c r="TWU1" s="17"/>
      <c r="TWV1" s="17"/>
      <c r="TWW1" s="17"/>
      <c r="TWX1" s="17"/>
      <c r="TWY1" s="17"/>
      <c r="TWZ1" s="17"/>
      <c r="TXA1" s="17"/>
      <c r="TXB1" s="17"/>
      <c r="TXC1" s="17"/>
      <c r="TXD1" s="17"/>
      <c r="TXE1" s="17"/>
      <c r="TXF1" s="17"/>
      <c r="TXG1" s="17"/>
      <c r="TXH1" s="17"/>
      <c r="TXI1" s="17"/>
      <c r="TXJ1" s="17"/>
      <c r="TXK1" s="17"/>
      <c r="TXL1" s="17"/>
      <c r="TXM1" s="17"/>
      <c r="TXN1" s="17"/>
      <c r="TXO1" s="17"/>
      <c r="TXP1" s="17"/>
      <c r="TXQ1" s="17"/>
      <c r="TXR1" s="17"/>
      <c r="TXS1" s="17"/>
      <c r="TXT1" s="17"/>
      <c r="TXU1" s="17"/>
      <c r="TXV1" s="17"/>
      <c r="TXW1" s="17"/>
      <c r="TXX1" s="17"/>
      <c r="TXY1" s="17"/>
      <c r="TXZ1" s="17"/>
      <c r="TYA1" s="17"/>
      <c r="TYB1" s="17"/>
      <c r="TYC1" s="17"/>
      <c r="TYD1" s="17"/>
      <c r="TYE1" s="17"/>
      <c r="TYF1" s="17"/>
      <c r="TYG1" s="17"/>
      <c r="TYH1" s="17"/>
      <c r="TYI1" s="17"/>
      <c r="TYJ1" s="17"/>
      <c r="TYK1" s="17"/>
      <c r="TYL1" s="17"/>
      <c r="TYM1" s="17"/>
      <c r="TYN1" s="17"/>
      <c r="TYO1" s="17"/>
      <c r="TYP1" s="17"/>
      <c r="TYQ1" s="17"/>
      <c r="TYR1" s="17"/>
      <c r="TYS1" s="17"/>
      <c r="TYT1" s="17"/>
      <c r="TYU1" s="17"/>
      <c r="TYV1" s="17"/>
      <c r="TYW1" s="17"/>
      <c r="TYX1" s="17"/>
      <c r="TYY1" s="17"/>
      <c r="TYZ1" s="17"/>
      <c r="TZA1" s="17"/>
      <c r="TZB1" s="17"/>
      <c r="TZC1" s="17"/>
      <c r="TZD1" s="17"/>
      <c r="TZE1" s="17"/>
      <c r="TZF1" s="17"/>
      <c r="TZG1" s="17"/>
      <c r="TZH1" s="17"/>
      <c r="TZI1" s="17"/>
      <c r="TZJ1" s="17"/>
      <c r="TZK1" s="17"/>
      <c r="TZL1" s="17"/>
      <c r="TZM1" s="17"/>
      <c r="TZN1" s="17"/>
      <c r="TZO1" s="17"/>
      <c r="TZP1" s="17"/>
      <c r="TZQ1" s="17"/>
      <c r="TZR1" s="17"/>
      <c r="TZS1" s="17"/>
      <c r="TZT1" s="17"/>
      <c r="TZU1" s="17"/>
      <c r="TZV1" s="17"/>
      <c r="TZW1" s="17"/>
      <c r="TZX1" s="17"/>
      <c r="TZY1" s="17"/>
      <c r="TZZ1" s="17"/>
      <c r="UAA1" s="17"/>
      <c r="UAB1" s="17"/>
      <c r="UAC1" s="17"/>
      <c r="UAD1" s="17"/>
      <c r="UAE1" s="17"/>
      <c r="UAF1" s="17"/>
      <c r="UAG1" s="17"/>
      <c r="UAH1" s="17"/>
      <c r="UAI1" s="17"/>
      <c r="UAJ1" s="17"/>
      <c r="UAK1" s="17"/>
      <c r="UAL1" s="17"/>
      <c r="UAM1" s="17"/>
      <c r="UAN1" s="17"/>
      <c r="UAO1" s="17"/>
      <c r="UAP1" s="17"/>
      <c r="UAQ1" s="17"/>
      <c r="UAR1" s="17"/>
      <c r="UAS1" s="17"/>
      <c r="UAT1" s="17"/>
      <c r="UAU1" s="17"/>
      <c r="UAV1" s="17"/>
      <c r="UAW1" s="17"/>
      <c r="UAX1" s="17"/>
      <c r="UAY1" s="17"/>
      <c r="UAZ1" s="17"/>
      <c r="UBA1" s="17"/>
      <c r="UBB1" s="17"/>
      <c r="UBC1" s="17"/>
      <c r="UBD1" s="17"/>
      <c r="UBE1" s="17"/>
      <c r="UBF1" s="17"/>
      <c r="UBG1" s="17"/>
      <c r="UBH1" s="17"/>
      <c r="UBI1" s="17"/>
      <c r="UBJ1" s="17"/>
      <c r="UBK1" s="17"/>
      <c r="UBL1" s="17"/>
      <c r="UBM1" s="17"/>
      <c r="UBN1" s="17"/>
      <c r="UBO1" s="17"/>
      <c r="UBP1" s="17"/>
      <c r="UBQ1" s="17"/>
      <c r="UBR1" s="17"/>
      <c r="UBS1" s="17"/>
      <c r="UBT1" s="17"/>
      <c r="UBU1" s="17"/>
      <c r="UBV1" s="17"/>
      <c r="UBW1" s="17"/>
      <c r="UBX1" s="17"/>
      <c r="UBY1" s="17"/>
      <c r="UBZ1" s="17"/>
      <c r="UCA1" s="17"/>
      <c r="UCB1" s="17"/>
      <c r="UCC1" s="17"/>
      <c r="UCD1" s="17"/>
      <c r="UCE1" s="17"/>
      <c r="UCF1" s="17"/>
      <c r="UCG1" s="17"/>
      <c r="UCH1" s="17"/>
      <c r="UCI1" s="17"/>
      <c r="UCJ1" s="17"/>
      <c r="UCK1" s="17"/>
      <c r="UCL1" s="17"/>
      <c r="UCM1" s="17"/>
      <c r="UCN1" s="17"/>
      <c r="UCO1" s="17"/>
      <c r="UCP1" s="17"/>
      <c r="UCQ1" s="17"/>
      <c r="UCR1" s="17"/>
      <c r="UCS1" s="17"/>
      <c r="UCT1" s="17"/>
      <c r="UCU1" s="17"/>
      <c r="UCV1" s="17"/>
      <c r="UCW1" s="17"/>
      <c r="UCX1" s="17"/>
      <c r="UCY1" s="17"/>
      <c r="UCZ1" s="17"/>
      <c r="UDA1" s="17"/>
      <c r="UDB1" s="17"/>
      <c r="UDC1" s="17"/>
      <c r="UDD1" s="17"/>
      <c r="UDE1" s="17"/>
      <c r="UDF1" s="17"/>
      <c r="UDG1" s="17"/>
      <c r="UDH1" s="17"/>
      <c r="UDI1" s="17"/>
      <c r="UDJ1" s="17"/>
      <c r="UDK1" s="17"/>
      <c r="UDL1" s="17"/>
      <c r="UDM1" s="17"/>
      <c r="UDN1" s="17"/>
      <c r="UDO1" s="17"/>
      <c r="UDP1" s="17"/>
      <c r="UDQ1" s="17"/>
      <c r="UDR1" s="17"/>
      <c r="UDS1" s="17"/>
      <c r="UDT1" s="17"/>
      <c r="UDU1" s="17"/>
      <c r="UDV1" s="17"/>
      <c r="UDW1" s="17"/>
      <c r="UDX1" s="17"/>
      <c r="UDY1" s="17"/>
      <c r="UDZ1" s="17"/>
      <c r="UEA1" s="17"/>
      <c r="UEB1" s="17"/>
      <c r="UEC1" s="17"/>
      <c r="UED1" s="17"/>
      <c r="UEE1" s="17"/>
      <c r="UEF1" s="17"/>
      <c r="UEG1" s="17"/>
      <c r="UEH1" s="17"/>
      <c r="UEI1" s="17"/>
      <c r="UEJ1" s="17"/>
      <c r="UEK1" s="17"/>
      <c r="UEL1" s="17"/>
      <c r="UEM1" s="17"/>
      <c r="UEN1" s="17"/>
      <c r="UEO1" s="17"/>
      <c r="UEP1" s="17"/>
      <c r="UEQ1" s="17"/>
      <c r="UER1" s="17"/>
      <c r="UES1" s="17"/>
      <c r="UET1" s="17"/>
      <c r="UEU1" s="17"/>
      <c r="UEV1" s="17"/>
      <c r="UEW1" s="17"/>
      <c r="UEX1" s="17"/>
      <c r="UEY1" s="17"/>
      <c r="UEZ1" s="17"/>
      <c r="UFA1" s="17"/>
      <c r="UFB1" s="17"/>
      <c r="UFC1" s="17"/>
      <c r="UFD1" s="17"/>
      <c r="UFE1" s="17"/>
      <c r="UFF1" s="17"/>
      <c r="UFG1" s="17"/>
      <c r="UFH1" s="17"/>
      <c r="UFI1" s="17"/>
      <c r="UFJ1" s="17"/>
      <c r="UFK1" s="17"/>
      <c r="UFL1" s="17"/>
      <c r="UFM1" s="17"/>
      <c r="UFN1" s="17"/>
      <c r="UFO1" s="17"/>
      <c r="UFP1" s="17"/>
      <c r="UFQ1" s="17"/>
      <c r="UFR1" s="17"/>
      <c r="UFS1" s="17"/>
      <c r="UFT1" s="17"/>
      <c r="UFU1" s="17"/>
      <c r="UFV1" s="17"/>
      <c r="UFW1" s="17"/>
      <c r="UFX1" s="17"/>
      <c r="UFY1" s="17"/>
      <c r="UFZ1" s="17"/>
      <c r="UGA1" s="17"/>
      <c r="UGB1" s="17"/>
      <c r="UGC1" s="17"/>
      <c r="UGD1" s="17"/>
      <c r="UGE1" s="17"/>
      <c r="UGF1" s="17"/>
      <c r="UGG1" s="17"/>
      <c r="UGH1" s="17"/>
      <c r="UGI1" s="17"/>
      <c r="UGJ1" s="17"/>
      <c r="UGK1" s="17"/>
      <c r="UGL1" s="17"/>
      <c r="UGM1" s="17"/>
      <c r="UGN1" s="17"/>
      <c r="UGO1" s="17"/>
      <c r="UGP1" s="17"/>
      <c r="UGQ1" s="17"/>
      <c r="UGR1" s="17"/>
      <c r="UGS1" s="17"/>
      <c r="UGT1" s="17"/>
      <c r="UGU1" s="17"/>
      <c r="UGV1" s="17"/>
      <c r="UGW1" s="17"/>
      <c r="UGX1" s="17"/>
      <c r="UGY1" s="17"/>
      <c r="UGZ1" s="17"/>
      <c r="UHA1" s="17"/>
      <c r="UHB1" s="17"/>
      <c r="UHC1" s="17"/>
      <c r="UHD1" s="17"/>
      <c r="UHE1" s="17"/>
      <c r="UHF1" s="17"/>
      <c r="UHG1" s="17"/>
      <c r="UHH1" s="17"/>
      <c r="UHI1" s="17"/>
      <c r="UHJ1" s="17"/>
      <c r="UHK1" s="17"/>
      <c r="UHL1" s="17"/>
      <c r="UHM1" s="17"/>
      <c r="UHN1" s="17"/>
      <c r="UHO1" s="17"/>
      <c r="UHP1" s="17"/>
      <c r="UHQ1" s="17"/>
      <c r="UHR1" s="17"/>
      <c r="UHS1" s="17"/>
      <c r="UHT1" s="17"/>
      <c r="UHU1" s="17"/>
      <c r="UHV1" s="17"/>
      <c r="UHW1" s="17"/>
      <c r="UHX1" s="17"/>
      <c r="UHY1" s="17"/>
      <c r="UHZ1" s="17"/>
      <c r="UIA1" s="17"/>
      <c r="UIB1" s="17"/>
      <c r="UIC1" s="17"/>
      <c r="UID1" s="17"/>
      <c r="UIE1" s="17"/>
      <c r="UIF1" s="17"/>
      <c r="UIG1" s="17"/>
      <c r="UIH1" s="17"/>
      <c r="UII1" s="17"/>
      <c r="UIJ1" s="17"/>
      <c r="UIK1" s="17"/>
      <c r="UIL1" s="17"/>
      <c r="UIM1" s="17"/>
      <c r="UIN1" s="17"/>
      <c r="UIO1" s="17"/>
      <c r="UIP1" s="17"/>
      <c r="UIQ1" s="17"/>
      <c r="UIR1" s="17"/>
      <c r="UIS1" s="17"/>
      <c r="UIT1" s="17"/>
      <c r="UIU1" s="17"/>
      <c r="UIV1" s="17"/>
      <c r="UIW1" s="17"/>
      <c r="UIX1" s="17"/>
      <c r="UIY1" s="17"/>
      <c r="UIZ1" s="17"/>
      <c r="UJA1" s="17"/>
      <c r="UJB1" s="17"/>
      <c r="UJC1" s="17"/>
      <c r="UJD1" s="17"/>
      <c r="UJE1" s="17"/>
      <c r="UJF1" s="17"/>
      <c r="UJG1" s="17"/>
      <c r="UJH1" s="17"/>
      <c r="UJI1" s="17"/>
      <c r="UJJ1" s="17"/>
      <c r="UJK1" s="17"/>
      <c r="UJL1" s="17"/>
      <c r="UJM1" s="17"/>
      <c r="UJN1" s="17"/>
      <c r="UJO1" s="17"/>
      <c r="UJP1" s="17"/>
      <c r="UJQ1" s="17"/>
      <c r="UJR1" s="17"/>
      <c r="UJS1" s="17"/>
      <c r="UJT1" s="17"/>
      <c r="UJU1" s="17"/>
      <c r="UJV1" s="17"/>
      <c r="UJW1" s="17"/>
      <c r="UJX1" s="17"/>
      <c r="UJY1" s="17"/>
      <c r="UJZ1" s="17"/>
      <c r="UKA1" s="17"/>
      <c r="UKB1" s="17"/>
      <c r="UKC1" s="17"/>
      <c r="UKD1" s="17"/>
      <c r="UKE1" s="17"/>
      <c r="UKF1" s="17"/>
      <c r="UKG1" s="17"/>
      <c r="UKH1" s="17"/>
      <c r="UKI1" s="17"/>
      <c r="UKJ1" s="17"/>
      <c r="UKK1" s="17"/>
      <c r="UKL1" s="17"/>
      <c r="UKM1" s="17"/>
      <c r="UKN1" s="17"/>
      <c r="UKO1" s="17"/>
      <c r="UKP1" s="17"/>
      <c r="UKQ1" s="17"/>
      <c r="UKR1" s="17"/>
      <c r="UKS1" s="17"/>
      <c r="UKT1" s="17"/>
      <c r="UKU1" s="17"/>
      <c r="UKV1" s="17"/>
      <c r="UKW1" s="17"/>
      <c r="UKX1" s="17"/>
      <c r="UKY1" s="17"/>
      <c r="UKZ1" s="17"/>
      <c r="ULA1" s="17"/>
      <c r="ULB1" s="17"/>
      <c r="ULC1" s="17"/>
      <c r="ULD1" s="17"/>
      <c r="ULE1" s="17"/>
      <c r="ULF1" s="17"/>
      <c r="ULG1" s="17"/>
      <c r="ULH1" s="17"/>
      <c r="ULI1" s="17"/>
      <c r="ULJ1" s="17"/>
      <c r="ULK1" s="17"/>
      <c r="ULL1" s="17"/>
      <c r="ULM1" s="17"/>
      <c r="ULN1" s="17"/>
      <c r="ULO1" s="17"/>
      <c r="ULP1" s="17"/>
      <c r="ULQ1" s="17"/>
      <c r="ULR1" s="17"/>
      <c r="ULS1" s="17"/>
      <c r="ULT1" s="17"/>
      <c r="ULU1" s="17"/>
      <c r="ULV1" s="17"/>
      <c r="ULW1" s="17"/>
      <c r="ULX1" s="17"/>
      <c r="ULY1" s="17"/>
      <c r="ULZ1" s="17"/>
      <c r="UMA1" s="17"/>
      <c r="UMB1" s="17"/>
      <c r="UMC1" s="17"/>
      <c r="UMD1" s="17"/>
      <c r="UME1" s="17"/>
      <c r="UMF1" s="17"/>
      <c r="UMG1" s="17"/>
      <c r="UMH1" s="17"/>
      <c r="UMI1" s="17"/>
      <c r="UMJ1" s="17"/>
      <c r="UMK1" s="17"/>
      <c r="UML1" s="17"/>
      <c r="UMM1" s="17"/>
      <c r="UMN1" s="17"/>
      <c r="UMO1" s="17"/>
      <c r="UMP1" s="17"/>
      <c r="UMQ1" s="17"/>
      <c r="UMR1" s="17"/>
      <c r="UMS1" s="17"/>
      <c r="UMT1" s="17"/>
      <c r="UMU1" s="17"/>
      <c r="UMV1" s="17"/>
      <c r="UMW1" s="17"/>
      <c r="UMX1" s="17"/>
      <c r="UMY1" s="17"/>
      <c r="UMZ1" s="17"/>
      <c r="UNA1" s="17"/>
      <c r="UNB1" s="17"/>
      <c r="UNC1" s="17"/>
      <c r="UND1" s="17"/>
      <c r="UNE1" s="17"/>
      <c r="UNF1" s="17"/>
      <c r="UNG1" s="17"/>
      <c r="UNH1" s="17"/>
      <c r="UNI1" s="17"/>
      <c r="UNJ1" s="17"/>
      <c r="UNK1" s="17"/>
      <c r="UNL1" s="17"/>
      <c r="UNM1" s="17"/>
      <c r="UNN1" s="17"/>
      <c r="UNO1" s="17"/>
      <c r="UNP1" s="17"/>
      <c r="UNQ1" s="17"/>
      <c r="UNR1" s="17"/>
      <c r="UNS1" s="17"/>
      <c r="UNT1" s="17"/>
      <c r="UNU1" s="17"/>
      <c r="UNV1" s="17"/>
      <c r="UNW1" s="17"/>
      <c r="UNX1" s="17"/>
      <c r="UNY1" s="17"/>
      <c r="UNZ1" s="17"/>
      <c r="UOA1" s="17"/>
      <c r="UOB1" s="17"/>
      <c r="UOC1" s="17"/>
      <c r="UOD1" s="17"/>
      <c r="UOE1" s="17"/>
      <c r="UOF1" s="17"/>
      <c r="UOG1" s="17"/>
      <c r="UOH1" s="17"/>
      <c r="UOI1" s="17"/>
      <c r="UOJ1" s="17"/>
      <c r="UOK1" s="17"/>
      <c r="UOL1" s="17"/>
      <c r="UOM1" s="17"/>
      <c r="UON1" s="17"/>
      <c r="UOO1" s="17"/>
      <c r="UOP1" s="17"/>
      <c r="UOQ1" s="17"/>
      <c r="UOR1" s="17"/>
      <c r="UOS1" s="17"/>
      <c r="UOT1" s="17"/>
      <c r="UOU1" s="17"/>
      <c r="UOV1" s="17"/>
      <c r="UOW1" s="17"/>
      <c r="UOX1" s="17"/>
      <c r="UOY1" s="17"/>
      <c r="UOZ1" s="17"/>
      <c r="UPA1" s="17"/>
      <c r="UPB1" s="17"/>
      <c r="UPC1" s="17"/>
      <c r="UPD1" s="17"/>
      <c r="UPE1" s="17"/>
      <c r="UPF1" s="17"/>
      <c r="UPG1" s="17"/>
      <c r="UPH1" s="17"/>
      <c r="UPI1" s="17"/>
      <c r="UPJ1" s="17"/>
      <c r="UPK1" s="17"/>
      <c r="UPL1" s="17"/>
      <c r="UPM1" s="17"/>
      <c r="UPN1" s="17"/>
      <c r="UPO1" s="17"/>
      <c r="UPP1" s="17"/>
      <c r="UPQ1" s="17"/>
      <c r="UPR1" s="17"/>
      <c r="UPS1" s="17"/>
      <c r="UPT1" s="17"/>
      <c r="UPU1" s="17"/>
      <c r="UPV1" s="17"/>
      <c r="UPW1" s="17"/>
      <c r="UPX1" s="17"/>
      <c r="UPY1" s="17"/>
      <c r="UPZ1" s="17"/>
      <c r="UQA1" s="17"/>
      <c r="UQB1" s="17"/>
      <c r="UQC1" s="17"/>
      <c r="UQD1" s="17"/>
      <c r="UQE1" s="17"/>
      <c r="UQF1" s="17"/>
      <c r="UQG1" s="17"/>
      <c r="UQH1" s="17"/>
      <c r="UQI1" s="17"/>
      <c r="UQJ1" s="17"/>
      <c r="UQK1" s="17"/>
      <c r="UQL1" s="17"/>
      <c r="UQM1" s="17"/>
      <c r="UQN1" s="17"/>
      <c r="UQO1" s="17"/>
      <c r="UQP1" s="17"/>
      <c r="UQQ1" s="17"/>
      <c r="UQR1" s="17"/>
      <c r="UQS1" s="17"/>
      <c r="UQT1" s="17"/>
      <c r="UQU1" s="17"/>
      <c r="UQV1" s="17"/>
      <c r="UQW1" s="17"/>
      <c r="UQX1" s="17"/>
      <c r="UQY1" s="17"/>
      <c r="UQZ1" s="17"/>
      <c r="URA1" s="17"/>
      <c r="URB1" s="17"/>
      <c r="URC1" s="17"/>
      <c r="URD1" s="17"/>
      <c r="URE1" s="17"/>
      <c r="URF1" s="17"/>
      <c r="URG1" s="17"/>
      <c r="URH1" s="17"/>
      <c r="URI1" s="17"/>
      <c r="URJ1" s="17"/>
      <c r="URK1" s="17"/>
      <c r="URL1" s="17"/>
      <c r="URM1" s="17"/>
      <c r="URN1" s="17"/>
      <c r="URO1" s="17"/>
      <c r="URP1" s="17"/>
      <c r="URQ1" s="17"/>
      <c r="URR1" s="17"/>
      <c r="URS1" s="17"/>
      <c r="URT1" s="17"/>
      <c r="URU1" s="17"/>
      <c r="URV1" s="17"/>
      <c r="URW1" s="17"/>
      <c r="URX1" s="17"/>
      <c r="URY1" s="17"/>
      <c r="URZ1" s="17"/>
      <c r="USA1" s="17"/>
      <c r="USB1" s="17"/>
      <c r="USC1" s="17"/>
      <c r="USD1" s="17"/>
      <c r="USE1" s="17"/>
      <c r="USF1" s="17"/>
      <c r="USG1" s="17"/>
      <c r="USH1" s="17"/>
      <c r="USI1" s="17"/>
      <c r="USJ1" s="17"/>
      <c r="USK1" s="17"/>
      <c r="USL1" s="17"/>
      <c r="USM1" s="17"/>
      <c r="USN1" s="17"/>
      <c r="USO1" s="17"/>
      <c r="USP1" s="17"/>
      <c r="USQ1" s="17"/>
      <c r="USR1" s="17"/>
      <c r="USS1" s="17"/>
      <c r="UST1" s="17"/>
      <c r="USU1" s="17"/>
      <c r="USV1" s="17"/>
      <c r="USW1" s="17"/>
      <c r="USX1" s="17"/>
      <c r="USY1" s="17"/>
      <c r="USZ1" s="17"/>
      <c r="UTA1" s="17"/>
      <c r="UTB1" s="17"/>
      <c r="UTC1" s="17"/>
      <c r="UTD1" s="17"/>
      <c r="UTE1" s="17"/>
      <c r="UTF1" s="17"/>
      <c r="UTG1" s="17"/>
      <c r="UTH1" s="17"/>
      <c r="UTI1" s="17"/>
      <c r="UTJ1" s="17"/>
      <c r="UTK1" s="17"/>
      <c r="UTL1" s="17"/>
      <c r="UTM1" s="17"/>
      <c r="UTN1" s="17"/>
      <c r="UTO1" s="17"/>
      <c r="UTP1" s="17"/>
      <c r="UTQ1" s="17"/>
      <c r="UTR1" s="17"/>
      <c r="UTS1" s="17"/>
      <c r="UTT1" s="17"/>
      <c r="UTU1" s="17"/>
      <c r="UTV1" s="17"/>
      <c r="UTW1" s="17"/>
      <c r="UTX1" s="17"/>
      <c r="UTY1" s="17"/>
      <c r="UTZ1" s="17"/>
      <c r="UUA1" s="17"/>
      <c r="UUB1" s="17"/>
      <c r="UUC1" s="17"/>
      <c r="UUD1" s="17"/>
      <c r="UUE1" s="17"/>
      <c r="UUF1" s="17"/>
      <c r="UUG1" s="17"/>
      <c r="UUH1" s="17"/>
      <c r="UUI1" s="17"/>
      <c r="UUJ1" s="17"/>
      <c r="UUK1" s="17"/>
      <c r="UUL1" s="17"/>
      <c r="UUM1" s="17"/>
      <c r="UUN1" s="17"/>
      <c r="UUO1" s="17"/>
      <c r="UUP1" s="17"/>
      <c r="UUQ1" s="17"/>
      <c r="UUR1" s="17"/>
      <c r="UUS1" s="17"/>
      <c r="UUT1" s="17"/>
      <c r="UUU1" s="17"/>
      <c r="UUV1" s="17"/>
      <c r="UUW1" s="17"/>
      <c r="UUX1" s="17"/>
      <c r="UUY1" s="17"/>
      <c r="UUZ1" s="17"/>
      <c r="UVA1" s="17"/>
      <c r="UVB1" s="17"/>
      <c r="UVC1" s="17"/>
      <c r="UVD1" s="17"/>
      <c r="UVE1" s="17"/>
      <c r="UVF1" s="17"/>
      <c r="UVG1" s="17"/>
      <c r="UVH1" s="17"/>
      <c r="UVI1" s="17"/>
      <c r="UVJ1" s="17"/>
      <c r="UVK1" s="17"/>
      <c r="UVL1" s="17"/>
      <c r="UVM1" s="17"/>
      <c r="UVN1" s="17"/>
      <c r="UVO1" s="17"/>
      <c r="UVP1" s="17"/>
      <c r="UVQ1" s="17"/>
      <c r="UVR1" s="17"/>
      <c r="UVS1" s="17"/>
      <c r="UVT1" s="17"/>
      <c r="UVU1" s="17"/>
      <c r="UVV1" s="17"/>
      <c r="UVW1" s="17"/>
      <c r="UVX1" s="17"/>
      <c r="UVY1" s="17"/>
      <c r="UVZ1" s="17"/>
      <c r="UWA1" s="17"/>
      <c r="UWB1" s="17"/>
      <c r="UWC1" s="17"/>
      <c r="UWD1" s="17"/>
      <c r="UWE1" s="17"/>
      <c r="UWF1" s="17"/>
      <c r="UWG1" s="17"/>
      <c r="UWH1" s="17"/>
      <c r="UWI1" s="17"/>
      <c r="UWJ1" s="17"/>
      <c r="UWK1" s="17"/>
      <c r="UWL1" s="17"/>
      <c r="UWM1" s="17"/>
      <c r="UWN1" s="17"/>
      <c r="UWO1" s="17"/>
      <c r="UWP1" s="17"/>
      <c r="UWQ1" s="17"/>
      <c r="UWR1" s="17"/>
      <c r="UWS1" s="17"/>
      <c r="UWT1" s="17"/>
      <c r="UWU1" s="17"/>
      <c r="UWV1" s="17"/>
      <c r="UWW1" s="17"/>
      <c r="UWX1" s="17"/>
      <c r="UWY1" s="17"/>
      <c r="UWZ1" s="17"/>
      <c r="UXA1" s="17"/>
      <c r="UXB1" s="17"/>
      <c r="UXC1" s="17"/>
      <c r="UXD1" s="17"/>
      <c r="UXE1" s="17"/>
      <c r="UXF1" s="17"/>
      <c r="UXG1" s="17"/>
      <c r="UXH1" s="17"/>
      <c r="UXI1" s="17"/>
      <c r="UXJ1" s="17"/>
      <c r="UXK1" s="17"/>
      <c r="UXL1" s="17"/>
      <c r="UXM1" s="17"/>
      <c r="UXN1" s="17"/>
      <c r="UXO1" s="17"/>
      <c r="UXP1" s="17"/>
      <c r="UXQ1" s="17"/>
      <c r="UXR1" s="17"/>
      <c r="UXS1" s="17"/>
      <c r="UXT1" s="17"/>
      <c r="UXU1" s="17"/>
      <c r="UXV1" s="17"/>
      <c r="UXW1" s="17"/>
      <c r="UXX1" s="17"/>
      <c r="UXY1" s="17"/>
      <c r="UXZ1" s="17"/>
      <c r="UYA1" s="17"/>
      <c r="UYB1" s="17"/>
      <c r="UYC1" s="17"/>
      <c r="UYD1" s="17"/>
      <c r="UYE1" s="17"/>
      <c r="UYF1" s="17"/>
      <c r="UYG1" s="17"/>
      <c r="UYH1" s="17"/>
      <c r="UYI1" s="17"/>
      <c r="UYJ1" s="17"/>
      <c r="UYK1" s="17"/>
      <c r="UYL1" s="17"/>
      <c r="UYM1" s="17"/>
      <c r="UYN1" s="17"/>
      <c r="UYO1" s="17"/>
      <c r="UYP1" s="17"/>
      <c r="UYQ1" s="17"/>
      <c r="UYR1" s="17"/>
      <c r="UYS1" s="17"/>
      <c r="UYT1" s="17"/>
      <c r="UYU1" s="17"/>
      <c r="UYV1" s="17"/>
      <c r="UYW1" s="17"/>
      <c r="UYX1" s="17"/>
      <c r="UYY1" s="17"/>
      <c r="UYZ1" s="17"/>
      <c r="UZA1" s="17"/>
      <c r="UZB1" s="17"/>
      <c r="UZC1" s="17"/>
      <c r="UZD1" s="17"/>
      <c r="UZE1" s="17"/>
      <c r="UZF1" s="17"/>
      <c r="UZG1" s="17"/>
      <c r="UZH1" s="17"/>
      <c r="UZI1" s="17"/>
      <c r="UZJ1" s="17"/>
      <c r="UZK1" s="17"/>
      <c r="UZL1" s="17"/>
      <c r="UZM1" s="17"/>
      <c r="UZN1" s="17"/>
      <c r="UZO1" s="17"/>
      <c r="UZP1" s="17"/>
      <c r="UZQ1" s="17"/>
      <c r="UZR1" s="17"/>
      <c r="UZS1" s="17"/>
      <c r="UZT1" s="17"/>
      <c r="UZU1" s="17"/>
      <c r="UZV1" s="17"/>
      <c r="UZW1" s="17"/>
      <c r="UZX1" s="17"/>
      <c r="UZY1" s="17"/>
      <c r="UZZ1" s="17"/>
      <c r="VAA1" s="17"/>
      <c r="VAB1" s="17"/>
      <c r="VAC1" s="17"/>
      <c r="VAD1" s="17"/>
      <c r="VAE1" s="17"/>
      <c r="VAF1" s="17"/>
      <c r="VAG1" s="17"/>
      <c r="VAH1" s="17"/>
      <c r="VAI1" s="17"/>
      <c r="VAJ1" s="17"/>
      <c r="VAK1" s="17"/>
      <c r="VAL1" s="17"/>
      <c r="VAM1" s="17"/>
      <c r="VAN1" s="17"/>
      <c r="VAO1" s="17"/>
      <c r="VAP1" s="17"/>
      <c r="VAQ1" s="17"/>
      <c r="VAR1" s="17"/>
      <c r="VAS1" s="17"/>
      <c r="VAT1" s="17"/>
      <c r="VAU1" s="17"/>
      <c r="VAV1" s="17"/>
      <c r="VAW1" s="17"/>
      <c r="VAX1" s="17"/>
      <c r="VAY1" s="17"/>
      <c r="VAZ1" s="17"/>
      <c r="VBA1" s="17"/>
      <c r="VBB1" s="17"/>
      <c r="VBC1" s="17"/>
      <c r="VBD1" s="17"/>
      <c r="VBE1" s="17"/>
      <c r="VBF1" s="17"/>
      <c r="VBG1" s="17"/>
      <c r="VBH1" s="17"/>
      <c r="VBI1" s="17"/>
      <c r="VBJ1" s="17"/>
      <c r="VBK1" s="17"/>
      <c r="VBL1" s="17"/>
      <c r="VBM1" s="17"/>
      <c r="VBN1" s="17"/>
      <c r="VBO1" s="17"/>
      <c r="VBP1" s="17"/>
      <c r="VBQ1" s="17"/>
      <c r="VBR1" s="17"/>
      <c r="VBS1" s="17"/>
      <c r="VBT1" s="17"/>
      <c r="VBU1" s="17"/>
      <c r="VBV1" s="17"/>
      <c r="VBW1" s="17"/>
      <c r="VBX1" s="17"/>
      <c r="VBY1" s="17"/>
      <c r="VBZ1" s="17"/>
      <c r="VCA1" s="17"/>
      <c r="VCB1" s="17"/>
      <c r="VCC1" s="17"/>
      <c r="VCD1" s="17"/>
      <c r="VCE1" s="17"/>
      <c r="VCF1" s="17"/>
      <c r="VCG1" s="17"/>
      <c r="VCH1" s="17"/>
      <c r="VCI1" s="17"/>
      <c r="VCJ1" s="17"/>
      <c r="VCK1" s="17"/>
      <c r="VCL1" s="17"/>
      <c r="VCM1" s="17"/>
      <c r="VCN1" s="17"/>
      <c r="VCO1" s="17"/>
      <c r="VCP1" s="17"/>
      <c r="VCQ1" s="17"/>
      <c r="VCR1" s="17"/>
      <c r="VCS1" s="17"/>
      <c r="VCT1" s="17"/>
      <c r="VCU1" s="17"/>
      <c r="VCV1" s="17"/>
      <c r="VCW1" s="17"/>
      <c r="VCX1" s="17"/>
      <c r="VCY1" s="17"/>
      <c r="VCZ1" s="17"/>
      <c r="VDA1" s="17"/>
      <c r="VDB1" s="17"/>
      <c r="VDC1" s="17"/>
      <c r="VDD1" s="17"/>
      <c r="VDE1" s="17"/>
      <c r="VDF1" s="17"/>
      <c r="VDG1" s="17"/>
      <c r="VDH1" s="17"/>
      <c r="VDI1" s="17"/>
      <c r="VDJ1" s="17"/>
      <c r="VDK1" s="17"/>
      <c r="VDL1" s="17"/>
      <c r="VDM1" s="17"/>
      <c r="VDN1" s="17"/>
      <c r="VDO1" s="17"/>
      <c r="VDP1" s="17"/>
      <c r="VDQ1" s="17"/>
      <c r="VDR1" s="17"/>
      <c r="VDS1" s="17"/>
      <c r="VDT1" s="17"/>
      <c r="VDU1" s="17"/>
      <c r="VDV1" s="17"/>
      <c r="VDW1" s="17"/>
      <c r="VDX1" s="17"/>
      <c r="VDY1" s="17"/>
      <c r="VDZ1" s="17"/>
      <c r="VEA1" s="17"/>
      <c r="VEB1" s="17"/>
      <c r="VEC1" s="17"/>
      <c r="VED1" s="17"/>
      <c r="VEE1" s="17"/>
      <c r="VEF1" s="17"/>
      <c r="VEG1" s="17"/>
      <c r="VEH1" s="17"/>
      <c r="VEI1" s="17"/>
      <c r="VEJ1" s="17"/>
      <c r="VEK1" s="17"/>
      <c r="VEL1" s="17"/>
      <c r="VEM1" s="17"/>
      <c r="VEN1" s="17"/>
      <c r="VEO1" s="17"/>
      <c r="VEP1" s="17"/>
      <c r="VEQ1" s="17"/>
      <c r="VER1" s="17"/>
      <c r="VES1" s="17"/>
      <c r="VET1" s="17"/>
      <c r="VEU1" s="17"/>
      <c r="VEV1" s="17"/>
      <c r="VEW1" s="17"/>
      <c r="VEX1" s="17"/>
      <c r="VEY1" s="17"/>
      <c r="VEZ1" s="17"/>
      <c r="VFA1" s="17"/>
      <c r="VFB1" s="17"/>
      <c r="VFC1" s="17"/>
      <c r="VFD1" s="17"/>
      <c r="VFE1" s="17"/>
      <c r="VFF1" s="17"/>
      <c r="VFG1" s="17"/>
      <c r="VFH1" s="17"/>
      <c r="VFI1" s="17"/>
      <c r="VFJ1" s="17"/>
      <c r="VFK1" s="17"/>
      <c r="VFL1" s="17"/>
      <c r="VFM1" s="17"/>
      <c r="VFN1" s="17"/>
      <c r="VFO1" s="17"/>
      <c r="VFP1" s="17"/>
      <c r="VFQ1" s="17"/>
      <c r="VFR1" s="17"/>
      <c r="VFS1" s="17"/>
      <c r="VFT1" s="17"/>
      <c r="VFU1" s="17"/>
      <c r="VFV1" s="17"/>
      <c r="VFW1" s="17"/>
      <c r="VFX1" s="17"/>
      <c r="VFY1" s="17"/>
      <c r="VFZ1" s="17"/>
      <c r="VGA1" s="17"/>
      <c r="VGB1" s="17"/>
      <c r="VGC1" s="17"/>
      <c r="VGD1" s="17"/>
      <c r="VGE1" s="17"/>
      <c r="VGF1" s="17"/>
      <c r="VGG1" s="17"/>
      <c r="VGH1" s="17"/>
      <c r="VGI1" s="17"/>
      <c r="VGJ1" s="17"/>
      <c r="VGK1" s="17"/>
      <c r="VGL1" s="17"/>
      <c r="VGM1" s="17"/>
      <c r="VGN1" s="17"/>
      <c r="VGO1" s="17"/>
      <c r="VGP1" s="17"/>
      <c r="VGQ1" s="17"/>
      <c r="VGR1" s="17"/>
      <c r="VGS1" s="17"/>
      <c r="VGT1" s="17"/>
      <c r="VGU1" s="17"/>
      <c r="VGV1" s="17"/>
      <c r="VGW1" s="17"/>
      <c r="VGX1" s="17"/>
      <c r="VGY1" s="17"/>
      <c r="VGZ1" s="17"/>
      <c r="VHA1" s="17"/>
      <c r="VHB1" s="17"/>
      <c r="VHC1" s="17"/>
      <c r="VHD1" s="17"/>
      <c r="VHE1" s="17"/>
      <c r="VHF1" s="17"/>
      <c r="VHG1" s="17"/>
      <c r="VHH1" s="17"/>
      <c r="VHI1" s="17"/>
      <c r="VHJ1" s="17"/>
      <c r="VHK1" s="17"/>
      <c r="VHL1" s="17"/>
      <c r="VHM1" s="17"/>
      <c r="VHN1" s="17"/>
      <c r="VHO1" s="17"/>
      <c r="VHP1" s="17"/>
      <c r="VHQ1" s="17"/>
      <c r="VHR1" s="17"/>
      <c r="VHS1" s="17"/>
      <c r="VHT1" s="17"/>
      <c r="VHU1" s="17"/>
      <c r="VHV1" s="17"/>
      <c r="VHW1" s="17"/>
      <c r="VHX1" s="17"/>
      <c r="VHY1" s="17"/>
      <c r="VHZ1" s="17"/>
      <c r="VIA1" s="17"/>
      <c r="VIB1" s="17"/>
      <c r="VIC1" s="17"/>
      <c r="VID1" s="17"/>
      <c r="VIE1" s="17"/>
      <c r="VIF1" s="17"/>
      <c r="VIG1" s="17"/>
      <c r="VIH1" s="17"/>
      <c r="VII1" s="17"/>
      <c r="VIJ1" s="17"/>
      <c r="VIK1" s="17"/>
      <c r="VIL1" s="17"/>
      <c r="VIM1" s="17"/>
      <c r="VIN1" s="17"/>
      <c r="VIO1" s="17"/>
      <c r="VIP1" s="17"/>
      <c r="VIQ1" s="17"/>
      <c r="VIR1" s="17"/>
      <c r="VIS1" s="17"/>
      <c r="VIT1" s="17"/>
      <c r="VIU1" s="17"/>
      <c r="VIV1" s="17"/>
      <c r="VIW1" s="17"/>
      <c r="VIX1" s="17"/>
      <c r="VIY1" s="17"/>
      <c r="VIZ1" s="17"/>
      <c r="VJA1" s="17"/>
      <c r="VJB1" s="17"/>
      <c r="VJC1" s="17"/>
      <c r="VJD1" s="17"/>
      <c r="VJE1" s="17"/>
      <c r="VJF1" s="17"/>
      <c r="VJG1" s="17"/>
      <c r="VJH1" s="17"/>
      <c r="VJI1" s="17"/>
      <c r="VJJ1" s="17"/>
      <c r="VJK1" s="17"/>
      <c r="VJL1" s="17"/>
      <c r="VJM1" s="17"/>
      <c r="VJN1" s="17"/>
      <c r="VJO1" s="17"/>
      <c r="VJP1" s="17"/>
      <c r="VJQ1" s="17"/>
      <c r="VJR1" s="17"/>
      <c r="VJS1" s="17"/>
      <c r="VJT1" s="17"/>
      <c r="VJU1" s="17"/>
      <c r="VJV1" s="17"/>
      <c r="VJW1" s="17"/>
      <c r="VJX1" s="17"/>
      <c r="VJY1" s="17"/>
      <c r="VJZ1" s="17"/>
      <c r="VKA1" s="17"/>
      <c r="VKB1" s="17"/>
      <c r="VKC1" s="17"/>
      <c r="VKD1" s="17"/>
      <c r="VKE1" s="17"/>
      <c r="VKF1" s="17"/>
      <c r="VKG1" s="17"/>
      <c r="VKH1" s="17"/>
      <c r="VKI1" s="17"/>
      <c r="VKJ1" s="17"/>
      <c r="VKK1" s="17"/>
      <c r="VKL1" s="17"/>
      <c r="VKM1" s="17"/>
      <c r="VKN1" s="17"/>
      <c r="VKO1" s="17"/>
      <c r="VKP1" s="17"/>
      <c r="VKQ1" s="17"/>
      <c r="VKR1" s="17"/>
      <c r="VKS1" s="17"/>
      <c r="VKT1" s="17"/>
      <c r="VKU1" s="17"/>
      <c r="VKV1" s="17"/>
      <c r="VKW1" s="17"/>
      <c r="VKX1" s="17"/>
      <c r="VKY1" s="17"/>
      <c r="VKZ1" s="17"/>
      <c r="VLA1" s="17"/>
      <c r="VLB1" s="17"/>
      <c r="VLC1" s="17"/>
      <c r="VLD1" s="17"/>
      <c r="VLE1" s="17"/>
      <c r="VLF1" s="17"/>
      <c r="VLG1" s="17"/>
      <c r="VLH1" s="17"/>
      <c r="VLI1" s="17"/>
      <c r="VLJ1" s="17"/>
      <c r="VLK1" s="17"/>
      <c r="VLL1" s="17"/>
      <c r="VLM1" s="17"/>
      <c r="VLN1" s="17"/>
      <c r="VLO1" s="17"/>
      <c r="VLP1" s="17"/>
      <c r="VLQ1" s="17"/>
      <c r="VLR1" s="17"/>
      <c r="VLS1" s="17"/>
      <c r="VLT1" s="17"/>
      <c r="VLU1" s="17"/>
      <c r="VLV1" s="17"/>
      <c r="VLW1" s="17"/>
      <c r="VLX1" s="17"/>
      <c r="VLY1" s="17"/>
      <c r="VLZ1" s="17"/>
      <c r="VMA1" s="17"/>
      <c r="VMB1" s="17"/>
      <c r="VMC1" s="17"/>
      <c r="VMD1" s="17"/>
      <c r="VME1" s="17"/>
      <c r="VMF1" s="17"/>
      <c r="VMG1" s="17"/>
      <c r="VMH1" s="17"/>
      <c r="VMI1" s="17"/>
      <c r="VMJ1" s="17"/>
      <c r="VMK1" s="17"/>
      <c r="VML1" s="17"/>
      <c r="VMM1" s="17"/>
      <c r="VMN1" s="17"/>
      <c r="VMO1" s="17"/>
      <c r="VMP1" s="17"/>
      <c r="VMQ1" s="17"/>
      <c r="VMR1" s="17"/>
      <c r="VMS1" s="17"/>
      <c r="VMT1" s="17"/>
      <c r="VMU1" s="17"/>
      <c r="VMV1" s="17"/>
      <c r="VMW1" s="17"/>
      <c r="VMX1" s="17"/>
      <c r="VMY1" s="17"/>
      <c r="VMZ1" s="17"/>
      <c r="VNA1" s="17"/>
      <c r="VNB1" s="17"/>
      <c r="VNC1" s="17"/>
      <c r="VND1" s="17"/>
      <c r="VNE1" s="17"/>
      <c r="VNF1" s="17"/>
      <c r="VNG1" s="17"/>
      <c r="VNH1" s="17"/>
      <c r="VNI1" s="17"/>
      <c r="VNJ1" s="17"/>
      <c r="VNK1" s="17"/>
      <c r="VNL1" s="17"/>
      <c r="VNM1" s="17"/>
      <c r="VNN1" s="17"/>
      <c r="VNO1" s="17"/>
      <c r="VNP1" s="17"/>
      <c r="VNQ1" s="17"/>
      <c r="VNR1" s="17"/>
      <c r="VNS1" s="17"/>
      <c r="VNT1" s="17"/>
      <c r="VNU1" s="17"/>
      <c r="VNV1" s="17"/>
      <c r="VNW1" s="17"/>
      <c r="VNX1" s="17"/>
      <c r="VNY1" s="17"/>
      <c r="VNZ1" s="17"/>
      <c r="VOA1" s="17"/>
      <c r="VOB1" s="17"/>
      <c r="VOC1" s="17"/>
      <c r="VOD1" s="17"/>
      <c r="VOE1" s="17"/>
      <c r="VOF1" s="17"/>
      <c r="VOG1" s="17"/>
      <c r="VOH1" s="17"/>
      <c r="VOI1" s="17"/>
      <c r="VOJ1" s="17"/>
      <c r="VOK1" s="17"/>
      <c r="VOL1" s="17"/>
      <c r="VOM1" s="17"/>
      <c r="VON1" s="17"/>
      <c r="VOO1" s="17"/>
      <c r="VOP1" s="17"/>
      <c r="VOQ1" s="17"/>
      <c r="VOR1" s="17"/>
      <c r="VOS1" s="17"/>
      <c r="VOT1" s="17"/>
      <c r="VOU1" s="17"/>
      <c r="VOV1" s="17"/>
      <c r="VOW1" s="17"/>
      <c r="VOX1" s="17"/>
      <c r="VOY1" s="17"/>
      <c r="VOZ1" s="17"/>
      <c r="VPA1" s="17"/>
      <c r="VPB1" s="17"/>
      <c r="VPC1" s="17"/>
      <c r="VPD1" s="17"/>
      <c r="VPE1" s="17"/>
      <c r="VPF1" s="17"/>
      <c r="VPG1" s="17"/>
      <c r="VPH1" s="17"/>
      <c r="VPI1" s="17"/>
      <c r="VPJ1" s="17"/>
      <c r="VPK1" s="17"/>
      <c r="VPL1" s="17"/>
      <c r="VPM1" s="17"/>
      <c r="VPN1" s="17"/>
      <c r="VPO1" s="17"/>
      <c r="VPP1" s="17"/>
      <c r="VPQ1" s="17"/>
      <c r="VPR1" s="17"/>
      <c r="VPS1" s="17"/>
      <c r="VPT1" s="17"/>
      <c r="VPU1" s="17"/>
      <c r="VPV1" s="17"/>
      <c r="VPW1" s="17"/>
      <c r="VPX1" s="17"/>
      <c r="VPY1" s="17"/>
      <c r="VPZ1" s="17"/>
      <c r="VQA1" s="17"/>
      <c r="VQB1" s="17"/>
      <c r="VQC1" s="17"/>
      <c r="VQD1" s="17"/>
      <c r="VQE1" s="17"/>
      <c r="VQF1" s="17"/>
      <c r="VQG1" s="17"/>
      <c r="VQH1" s="17"/>
      <c r="VQI1" s="17"/>
      <c r="VQJ1" s="17"/>
      <c r="VQK1" s="17"/>
      <c r="VQL1" s="17"/>
      <c r="VQM1" s="17"/>
      <c r="VQN1" s="17"/>
      <c r="VQO1" s="17"/>
      <c r="VQP1" s="17"/>
      <c r="VQQ1" s="17"/>
      <c r="VQR1" s="17"/>
      <c r="VQS1" s="17"/>
      <c r="VQT1" s="17"/>
      <c r="VQU1" s="17"/>
      <c r="VQV1" s="17"/>
      <c r="VQW1" s="17"/>
      <c r="VQX1" s="17"/>
      <c r="VQY1" s="17"/>
      <c r="VQZ1" s="17"/>
      <c r="VRA1" s="17"/>
      <c r="VRB1" s="17"/>
      <c r="VRC1" s="17"/>
      <c r="VRD1" s="17"/>
      <c r="VRE1" s="17"/>
      <c r="VRF1" s="17"/>
      <c r="VRG1" s="17"/>
      <c r="VRH1" s="17"/>
      <c r="VRI1" s="17"/>
      <c r="VRJ1" s="17"/>
      <c r="VRK1" s="17"/>
      <c r="VRL1" s="17"/>
      <c r="VRM1" s="17"/>
      <c r="VRN1" s="17"/>
      <c r="VRO1" s="17"/>
      <c r="VRP1" s="17"/>
      <c r="VRQ1" s="17"/>
      <c r="VRR1" s="17"/>
      <c r="VRS1" s="17"/>
      <c r="VRT1" s="17"/>
      <c r="VRU1" s="17"/>
      <c r="VRV1" s="17"/>
      <c r="VRW1" s="17"/>
      <c r="VRX1" s="17"/>
      <c r="VRY1" s="17"/>
      <c r="VRZ1" s="17"/>
      <c r="VSA1" s="17"/>
      <c r="VSB1" s="17"/>
      <c r="VSC1" s="17"/>
      <c r="VSD1" s="17"/>
      <c r="VSE1" s="17"/>
      <c r="VSF1" s="17"/>
      <c r="VSG1" s="17"/>
      <c r="VSH1" s="17"/>
      <c r="VSI1" s="17"/>
      <c r="VSJ1" s="17"/>
      <c r="VSK1" s="17"/>
      <c r="VSL1" s="17"/>
      <c r="VSM1" s="17"/>
      <c r="VSN1" s="17"/>
      <c r="VSO1" s="17"/>
      <c r="VSP1" s="17"/>
      <c r="VSQ1" s="17"/>
      <c r="VSR1" s="17"/>
      <c r="VSS1" s="17"/>
      <c r="VST1" s="17"/>
      <c r="VSU1" s="17"/>
      <c r="VSV1" s="17"/>
      <c r="VSW1" s="17"/>
      <c r="VSX1" s="17"/>
      <c r="VSY1" s="17"/>
      <c r="VSZ1" s="17"/>
      <c r="VTA1" s="17"/>
      <c r="VTB1" s="17"/>
      <c r="VTC1" s="17"/>
      <c r="VTD1" s="17"/>
      <c r="VTE1" s="17"/>
      <c r="VTF1" s="17"/>
      <c r="VTG1" s="17"/>
      <c r="VTH1" s="17"/>
      <c r="VTI1" s="17"/>
      <c r="VTJ1" s="17"/>
      <c r="VTK1" s="17"/>
      <c r="VTL1" s="17"/>
      <c r="VTM1" s="17"/>
      <c r="VTN1" s="17"/>
      <c r="VTO1" s="17"/>
      <c r="VTP1" s="17"/>
      <c r="VTQ1" s="17"/>
      <c r="VTR1" s="17"/>
      <c r="VTS1" s="17"/>
      <c r="VTT1" s="17"/>
      <c r="VTU1" s="17"/>
      <c r="VTV1" s="17"/>
      <c r="VTW1" s="17"/>
      <c r="VTX1" s="17"/>
      <c r="VTY1" s="17"/>
      <c r="VTZ1" s="17"/>
      <c r="VUA1" s="17"/>
      <c r="VUB1" s="17"/>
      <c r="VUC1" s="17"/>
      <c r="VUD1" s="17"/>
      <c r="VUE1" s="17"/>
      <c r="VUF1" s="17"/>
      <c r="VUG1" s="17"/>
      <c r="VUH1" s="17"/>
      <c r="VUI1" s="17"/>
      <c r="VUJ1" s="17"/>
      <c r="VUK1" s="17"/>
      <c r="VUL1" s="17"/>
      <c r="VUM1" s="17"/>
      <c r="VUN1" s="17"/>
      <c r="VUO1" s="17"/>
      <c r="VUP1" s="17"/>
      <c r="VUQ1" s="17"/>
      <c r="VUR1" s="17"/>
      <c r="VUS1" s="17"/>
      <c r="VUT1" s="17"/>
      <c r="VUU1" s="17"/>
      <c r="VUV1" s="17"/>
      <c r="VUW1" s="17"/>
      <c r="VUX1" s="17"/>
      <c r="VUY1" s="17"/>
      <c r="VUZ1" s="17"/>
      <c r="VVA1" s="17"/>
      <c r="VVB1" s="17"/>
      <c r="VVC1" s="17"/>
      <c r="VVD1" s="17"/>
      <c r="VVE1" s="17"/>
      <c r="VVF1" s="17"/>
      <c r="VVG1" s="17"/>
      <c r="VVH1" s="17"/>
      <c r="VVI1" s="17"/>
      <c r="VVJ1" s="17"/>
      <c r="VVK1" s="17"/>
      <c r="VVL1" s="17"/>
      <c r="VVM1" s="17"/>
      <c r="VVN1" s="17"/>
      <c r="VVO1" s="17"/>
      <c r="VVP1" s="17"/>
      <c r="VVQ1" s="17"/>
      <c r="VVR1" s="17"/>
      <c r="VVS1" s="17"/>
      <c r="VVT1" s="17"/>
      <c r="VVU1" s="17"/>
      <c r="VVV1" s="17"/>
      <c r="VVW1" s="17"/>
      <c r="VVX1" s="17"/>
      <c r="VVY1" s="17"/>
      <c r="VVZ1" s="17"/>
      <c r="VWA1" s="17"/>
      <c r="VWB1" s="17"/>
      <c r="VWC1" s="17"/>
      <c r="VWD1" s="17"/>
      <c r="VWE1" s="17"/>
      <c r="VWF1" s="17"/>
      <c r="VWG1" s="17"/>
      <c r="VWH1" s="17"/>
      <c r="VWI1" s="17"/>
      <c r="VWJ1" s="17"/>
      <c r="VWK1" s="17"/>
      <c r="VWL1" s="17"/>
      <c r="VWM1" s="17"/>
      <c r="VWN1" s="17"/>
      <c r="VWO1" s="17"/>
      <c r="VWP1" s="17"/>
      <c r="VWQ1" s="17"/>
      <c r="VWR1" s="17"/>
      <c r="VWS1" s="17"/>
      <c r="VWT1" s="17"/>
      <c r="VWU1" s="17"/>
      <c r="VWV1" s="17"/>
      <c r="VWW1" s="17"/>
      <c r="VWX1" s="17"/>
      <c r="VWY1" s="17"/>
      <c r="VWZ1" s="17"/>
      <c r="VXA1" s="17"/>
      <c r="VXB1" s="17"/>
      <c r="VXC1" s="17"/>
      <c r="VXD1" s="17"/>
      <c r="VXE1" s="17"/>
      <c r="VXF1" s="17"/>
      <c r="VXG1" s="17"/>
      <c r="VXH1" s="17"/>
      <c r="VXI1" s="17"/>
      <c r="VXJ1" s="17"/>
      <c r="VXK1" s="17"/>
      <c r="VXL1" s="17"/>
      <c r="VXM1" s="17"/>
      <c r="VXN1" s="17"/>
      <c r="VXO1" s="17"/>
      <c r="VXP1" s="17"/>
      <c r="VXQ1" s="17"/>
      <c r="VXR1" s="17"/>
      <c r="VXS1" s="17"/>
      <c r="VXT1" s="17"/>
      <c r="VXU1" s="17"/>
      <c r="VXV1" s="17"/>
      <c r="VXW1" s="17"/>
      <c r="VXX1" s="17"/>
      <c r="VXY1" s="17"/>
      <c r="VXZ1" s="17"/>
      <c r="VYA1" s="17"/>
      <c r="VYB1" s="17"/>
      <c r="VYC1" s="17"/>
      <c r="VYD1" s="17"/>
      <c r="VYE1" s="17"/>
      <c r="VYF1" s="17"/>
      <c r="VYG1" s="17"/>
      <c r="VYH1" s="17"/>
      <c r="VYI1" s="17"/>
      <c r="VYJ1" s="17"/>
      <c r="VYK1" s="17"/>
      <c r="VYL1" s="17"/>
      <c r="VYM1" s="17"/>
      <c r="VYN1" s="17"/>
      <c r="VYO1" s="17"/>
      <c r="VYP1" s="17"/>
      <c r="VYQ1" s="17"/>
      <c r="VYR1" s="17"/>
      <c r="VYS1" s="17"/>
      <c r="VYT1" s="17"/>
      <c r="VYU1" s="17"/>
      <c r="VYV1" s="17"/>
      <c r="VYW1" s="17"/>
      <c r="VYX1" s="17"/>
      <c r="VYY1" s="17"/>
      <c r="VYZ1" s="17"/>
      <c r="VZA1" s="17"/>
      <c r="VZB1" s="17"/>
      <c r="VZC1" s="17"/>
      <c r="VZD1" s="17"/>
      <c r="VZE1" s="17"/>
      <c r="VZF1" s="17"/>
      <c r="VZG1" s="17"/>
      <c r="VZH1" s="17"/>
      <c r="VZI1" s="17"/>
      <c r="VZJ1" s="17"/>
      <c r="VZK1" s="17"/>
      <c r="VZL1" s="17"/>
      <c r="VZM1" s="17"/>
      <c r="VZN1" s="17"/>
      <c r="VZO1" s="17"/>
      <c r="VZP1" s="17"/>
      <c r="VZQ1" s="17"/>
      <c r="VZR1" s="17"/>
      <c r="VZS1" s="17"/>
      <c r="VZT1" s="17"/>
      <c r="VZU1" s="17"/>
      <c r="VZV1" s="17"/>
      <c r="VZW1" s="17"/>
      <c r="VZX1" s="17"/>
      <c r="VZY1" s="17"/>
      <c r="VZZ1" s="17"/>
      <c r="WAA1" s="17"/>
      <c r="WAB1" s="17"/>
      <c r="WAC1" s="17"/>
      <c r="WAD1" s="17"/>
      <c r="WAE1" s="17"/>
      <c r="WAF1" s="17"/>
      <c r="WAG1" s="17"/>
      <c r="WAH1" s="17"/>
      <c r="WAI1" s="17"/>
      <c r="WAJ1" s="17"/>
      <c r="WAK1" s="17"/>
      <c r="WAL1" s="17"/>
      <c r="WAM1" s="17"/>
      <c r="WAN1" s="17"/>
      <c r="WAO1" s="17"/>
      <c r="WAP1" s="17"/>
      <c r="WAQ1" s="17"/>
      <c r="WAR1" s="17"/>
      <c r="WAS1" s="17"/>
      <c r="WAT1" s="17"/>
      <c r="WAU1" s="17"/>
      <c r="WAV1" s="17"/>
      <c r="WAW1" s="17"/>
      <c r="WAX1" s="17"/>
      <c r="WAY1" s="17"/>
      <c r="WAZ1" s="17"/>
      <c r="WBA1" s="17"/>
      <c r="WBB1" s="17"/>
      <c r="WBC1" s="17"/>
      <c r="WBD1" s="17"/>
      <c r="WBE1" s="17"/>
      <c r="WBF1" s="17"/>
      <c r="WBG1" s="17"/>
      <c r="WBH1" s="17"/>
      <c r="WBI1" s="17"/>
      <c r="WBJ1" s="17"/>
      <c r="WBK1" s="17"/>
      <c r="WBL1" s="17"/>
      <c r="WBM1" s="17"/>
      <c r="WBN1" s="17"/>
      <c r="WBO1" s="17"/>
      <c r="WBP1" s="17"/>
      <c r="WBQ1" s="17"/>
      <c r="WBR1" s="17"/>
      <c r="WBS1" s="17"/>
      <c r="WBT1" s="17"/>
      <c r="WBU1" s="17"/>
      <c r="WBV1" s="17"/>
      <c r="WBW1" s="17"/>
      <c r="WBX1" s="17"/>
      <c r="WBY1" s="17"/>
      <c r="WBZ1" s="17"/>
      <c r="WCA1" s="17"/>
      <c r="WCB1" s="17"/>
      <c r="WCC1" s="17"/>
      <c r="WCD1" s="17"/>
      <c r="WCE1" s="17"/>
      <c r="WCF1" s="17"/>
      <c r="WCG1" s="17"/>
      <c r="WCH1" s="17"/>
      <c r="WCI1" s="17"/>
      <c r="WCJ1" s="17"/>
      <c r="WCK1" s="17"/>
      <c r="WCL1" s="17"/>
      <c r="WCM1" s="17"/>
      <c r="WCN1" s="17"/>
      <c r="WCO1" s="17"/>
      <c r="WCP1" s="17"/>
      <c r="WCQ1" s="17"/>
      <c r="WCR1" s="17"/>
      <c r="WCS1" s="17"/>
      <c r="WCT1" s="17"/>
      <c r="WCU1" s="17"/>
      <c r="WCV1" s="17"/>
      <c r="WCW1" s="17"/>
      <c r="WCX1" s="17"/>
      <c r="WCY1" s="17"/>
      <c r="WCZ1" s="17"/>
      <c r="WDA1" s="17"/>
      <c r="WDB1" s="17"/>
      <c r="WDC1" s="17"/>
      <c r="WDD1" s="17"/>
      <c r="WDE1" s="17"/>
      <c r="WDF1" s="17"/>
      <c r="WDG1" s="17"/>
      <c r="WDH1" s="17"/>
      <c r="WDI1" s="17"/>
      <c r="WDJ1" s="17"/>
      <c r="WDK1" s="17"/>
      <c r="WDL1" s="17"/>
      <c r="WDM1" s="17"/>
      <c r="WDN1" s="17"/>
      <c r="WDO1" s="17"/>
      <c r="WDP1" s="17"/>
      <c r="WDQ1" s="17"/>
      <c r="WDR1" s="17"/>
      <c r="WDS1" s="17"/>
      <c r="WDT1" s="17"/>
      <c r="WDU1" s="17"/>
      <c r="WDV1" s="17"/>
      <c r="WDW1" s="17"/>
      <c r="WDX1" s="17"/>
      <c r="WDY1" s="17"/>
      <c r="WDZ1" s="17"/>
      <c r="WEA1" s="17"/>
      <c r="WEB1" s="17"/>
      <c r="WEC1" s="17"/>
      <c r="WED1" s="17"/>
      <c r="WEE1" s="17"/>
      <c r="WEF1" s="17"/>
      <c r="WEG1" s="17"/>
      <c r="WEH1" s="17"/>
      <c r="WEI1" s="17"/>
      <c r="WEJ1" s="17"/>
      <c r="WEK1" s="17"/>
      <c r="WEL1" s="17"/>
      <c r="WEM1" s="17"/>
      <c r="WEN1" s="17"/>
      <c r="WEO1" s="17"/>
      <c r="WEP1" s="17"/>
      <c r="WEQ1" s="17"/>
      <c r="WER1" s="17"/>
      <c r="WES1" s="17"/>
      <c r="WET1" s="17"/>
      <c r="WEU1" s="17"/>
      <c r="WEV1" s="17"/>
      <c r="WEW1" s="17"/>
      <c r="WEX1" s="17"/>
      <c r="WEY1" s="17"/>
      <c r="WEZ1" s="17"/>
      <c r="WFA1" s="17"/>
      <c r="WFB1" s="17"/>
      <c r="WFC1" s="17"/>
      <c r="WFD1" s="17"/>
      <c r="WFE1" s="17"/>
      <c r="WFF1" s="17"/>
      <c r="WFG1" s="17"/>
      <c r="WFH1" s="17"/>
      <c r="WFI1" s="17"/>
      <c r="WFJ1" s="17"/>
      <c r="WFK1" s="17"/>
      <c r="WFL1" s="17"/>
      <c r="WFM1" s="17"/>
      <c r="WFN1" s="17"/>
      <c r="WFO1" s="17"/>
      <c r="WFP1" s="17"/>
      <c r="WFQ1" s="17"/>
      <c r="WFR1" s="17"/>
      <c r="WFS1" s="17"/>
      <c r="WFT1" s="17"/>
      <c r="WFU1" s="17"/>
      <c r="WFV1" s="17"/>
      <c r="WFW1" s="17"/>
      <c r="WFX1" s="17"/>
      <c r="WFY1" s="17"/>
      <c r="WFZ1" s="17"/>
      <c r="WGA1" s="17"/>
      <c r="WGB1" s="17"/>
      <c r="WGC1" s="17"/>
      <c r="WGD1" s="17"/>
      <c r="WGE1" s="17"/>
      <c r="WGF1" s="17"/>
      <c r="WGG1" s="17"/>
      <c r="WGH1" s="17"/>
      <c r="WGI1" s="17"/>
      <c r="WGJ1" s="17"/>
      <c r="WGK1" s="17"/>
      <c r="WGL1" s="17"/>
      <c r="WGM1" s="17"/>
      <c r="WGN1" s="17"/>
      <c r="WGO1" s="17"/>
      <c r="WGP1" s="17"/>
      <c r="WGQ1" s="17"/>
      <c r="WGR1" s="17"/>
      <c r="WGS1" s="17"/>
      <c r="WGT1" s="17"/>
      <c r="WGU1" s="17"/>
      <c r="WGV1" s="17"/>
      <c r="WGW1" s="17"/>
      <c r="WGX1" s="17"/>
      <c r="WGY1" s="17"/>
      <c r="WGZ1" s="17"/>
      <c r="WHA1" s="17"/>
      <c r="WHB1" s="17"/>
      <c r="WHC1" s="17"/>
      <c r="WHD1" s="17"/>
      <c r="WHE1" s="17"/>
      <c r="WHF1" s="17"/>
      <c r="WHG1" s="17"/>
      <c r="WHH1" s="17"/>
      <c r="WHI1" s="17"/>
      <c r="WHJ1" s="17"/>
      <c r="WHK1" s="17"/>
      <c r="WHL1" s="17"/>
      <c r="WHM1" s="17"/>
      <c r="WHN1" s="17"/>
      <c r="WHO1" s="17"/>
      <c r="WHP1" s="17"/>
      <c r="WHQ1" s="17"/>
      <c r="WHR1" s="17"/>
      <c r="WHS1" s="17"/>
      <c r="WHT1" s="17"/>
      <c r="WHU1" s="17"/>
      <c r="WHV1" s="17"/>
      <c r="WHW1" s="17"/>
      <c r="WHX1" s="17"/>
      <c r="WHY1" s="17"/>
      <c r="WHZ1" s="17"/>
      <c r="WIA1" s="17"/>
      <c r="WIB1" s="17"/>
      <c r="WIC1" s="17"/>
      <c r="WID1" s="17"/>
      <c r="WIE1" s="17"/>
      <c r="WIF1" s="17"/>
      <c r="WIG1" s="17"/>
      <c r="WIH1" s="17"/>
      <c r="WII1" s="17"/>
      <c r="WIJ1" s="17"/>
      <c r="WIK1" s="17"/>
      <c r="WIL1" s="17"/>
      <c r="WIM1" s="17"/>
      <c r="WIN1" s="17"/>
      <c r="WIO1" s="17"/>
      <c r="WIP1" s="17"/>
      <c r="WIQ1" s="17"/>
      <c r="WIR1" s="17"/>
      <c r="WIS1" s="17"/>
      <c r="WIT1" s="17"/>
      <c r="WIU1" s="17"/>
      <c r="WIV1" s="17"/>
      <c r="WIW1" s="17"/>
      <c r="WIX1" s="17"/>
      <c r="WIY1" s="17"/>
      <c r="WIZ1" s="17"/>
      <c r="WJA1" s="17"/>
      <c r="WJB1" s="17"/>
      <c r="WJC1" s="17"/>
      <c r="WJD1" s="17"/>
      <c r="WJE1" s="17"/>
      <c r="WJF1" s="17"/>
      <c r="WJG1" s="17"/>
      <c r="WJH1" s="17"/>
      <c r="WJI1" s="17"/>
      <c r="WJJ1" s="17"/>
      <c r="WJK1" s="17"/>
      <c r="WJL1" s="17"/>
      <c r="WJM1" s="17"/>
      <c r="WJN1" s="17"/>
      <c r="WJO1" s="17"/>
      <c r="WJP1" s="17"/>
      <c r="WJQ1" s="17"/>
      <c r="WJR1" s="17"/>
      <c r="WJS1" s="17"/>
      <c r="WJT1" s="17"/>
      <c r="WJU1" s="17"/>
      <c r="WJV1" s="17"/>
      <c r="WJW1" s="17"/>
      <c r="WJX1" s="17"/>
      <c r="WJY1" s="17"/>
      <c r="WJZ1" s="17"/>
      <c r="WKA1" s="17"/>
      <c r="WKB1" s="17"/>
      <c r="WKC1" s="17"/>
      <c r="WKD1" s="17"/>
      <c r="WKE1" s="17"/>
      <c r="WKF1" s="17"/>
      <c r="WKG1" s="17"/>
      <c r="WKH1" s="17"/>
      <c r="WKI1" s="17"/>
      <c r="WKJ1" s="17"/>
      <c r="WKK1" s="17"/>
      <c r="WKL1" s="17"/>
      <c r="WKM1" s="17"/>
      <c r="WKN1" s="17"/>
      <c r="WKO1" s="17"/>
      <c r="WKP1" s="17"/>
      <c r="WKQ1" s="17"/>
      <c r="WKR1" s="17"/>
      <c r="WKS1" s="17"/>
      <c r="WKT1" s="17"/>
      <c r="WKU1" s="17"/>
      <c r="WKV1" s="17"/>
      <c r="WKW1" s="17"/>
      <c r="WKX1" s="17"/>
      <c r="WKY1" s="17"/>
      <c r="WKZ1" s="17"/>
      <c r="WLA1" s="17"/>
      <c r="WLB1" s="17"/>
      <c r="WLC1" s="17"/>
      <c r="WLD1" s="17"/>
      <c r="WLE1" s="17"/>
      <c r="WLF1" s="17"/>
      <c r="WLG1" s="17"/>
      <c r="WLH1" s="17"/>
      <c r="WLI1" s="17"/>
      <c r="WLJ1" s="17"/>
      <c r="WLK1" s="17"/>
      <c r="WLL1" s="17"/>
      <c r="WLM1" s="17"/>
      <c r="WLN1" s="17"/>
      <c r="WLO1" s="17"/>
      <c r="WLP1" s="17"/>
      <c r="WLQ1" s="17"/>
      <c r="WLR1" s="17"/>
      <c r="WLS1" s="17"/>
      <c r="WLT1" s="17"/>
      <c r="WLU1" s="17"/>
      <c r="WLV1" s="17"/>
      <c r="WLW1" s="17"/>
      <c r="WLX1" s="17"/>
      <c r="WLY1" s="17"/>
      <c r="WLZ1" s="17"/>
      <c r="WMA1" s="17"/>
      <c r="WMB1" s="17"/>
      <c r="WMC1" s="17"/>
      <c r="WMD1" s="17"/>
      <c r="WME1" s="17"/>
      <c r="WMF1" s="17"/>
      <c r="WMG1" s="17"/>
      <c r="WMH1" s="17"/>
      <c r="WMI1" s="17"/>
      <c r="WMJ1" s="17"/>
      <c r="WMK1" s="17"/>
      <c r="WML1" s="17"/>
      <c r="WMM1" s="17"/>
      <c r="WMN1" s="17"/>
      <c r="WMO1" s="17"/>
      <c r="WMP1" s="17"/>
      <c r="WMQ1" s="17"/>
      <c r="WMR1" s="17"/>
      <c r="WMS1" s="17"/>
      <c r="WMT1" s="17"/>
      <c r="WMU1" s="17"/>
      <c r="WMV1" s="17"/>
      <c r="WMW1" s="17"/>
      <c r="WMX1" s="17"/>
      <c r="WMY1" s="17"/>
      <c r="WMZ1" s="17"/>
      <c r="WNA1" s="17"/>
      <c r="WNB1" s="17"/>
      <c r="WNC1" s="17"/>
      <c r="WND1" s="17"/>
      <c r="WNE1" s="17"/>
      <c r="WNF1" s="17"/>
      <c r="WNG1" s="17"/>
      <c r="WNH1" s="17"/>
      <c r="WNI1" s="17"/>
      <c r="WNJ1" s="17"/>
      <c r="WNK1" s="17"/>
      <c r="WNL1" s="17"/>
      <c r="WNM1" s="17"/>
      <c r="WNN1" s="17"/>
      <c r="WNO1" s="17"/>
      <c r="WNP1" s="17"/>
      <c r="WNQ1" s="17"/>
      <c r="WNR1" s="17"/>
      <c r="WNS1" s="17"/>
      <c r="WNT1" s="17"/>
      <c r="WNU1" s="17"/>
      <c r="WNV1" s="17"/>
      <c r="WNW1" s="17"/>
      <c r="WNX1" s="17"/>
      <c r="WNY1" s="17"/>
      <c r="WNZ1" s="17"/>
      <c r="WOA1" s="17"/>
      <c r="WOB1" s="17"/>
      <c r="WOC1" s="17"/>
      <c r="WOD1" s="17"/>
      <c r="WOE1" s="17"/>
      <c r="WOF1" s="17"/>
      <c r="WOG1" s="17"/>
      <c r="WOH1" s="17"/>
      <c r="WOI1" s="17"/>
      <c r="WOJ1" s="17"/>
      <c r="WOK1" s="17"/>
      <c r="WOL1" s="17"/>
      <c r="WOM1" s="17"/>
      <c r="WON1" s="17"/>
      <c r="WOO1" s="17"/>
      <c r="WOP1" s="17"/>
      <c r="WOQ1" s="17"/>
      <c r="WOR1" s="17"/>
      <c r="WOS1" s="17"/>
      <c r="WOT1" s="17"/>
      <c r="WOU1" s="17"/>
      <c r="WOV1" s="17"/>
      <c r="WOW1" s="17"/>
      <c r="WOX1" s="17"/>
      <c r="WOY1" s="17"/>
      <c r="WOZ1" s="17"/>
      <c r="WPA1" s="17"/>
      <c r="WPB1" s="17"/>
      <c r="WPC1" s="17"/>
      <c r="WPD1" s="17"/>
      <c r="WPE1" s="17"/>
      <c r="WPF1" s="17"/>
      <c r="WPG1" s="17"/>
      <c r="WPH1" s="17"/>
      <c r="WPI1" s="17"/>
      <c r="WPJ1" s="17"/>
      <c r="WPK1" s="17"/>
      <c r="WPL1" s="17"/>
      <c r="WPM1" s="17"/>
      <c r="WPN1" s="17"/>
      <c r="WPO1" s="17"/>
      <c r="WPP1" s="17"/>
      <c r="WPQ1" s="17"/>
      <c r="WPR1" s="17"/>
      <c r="WPS1" s="17"/>
      <c r="WPT1" s="17"/>
      <c r="WPU1" s="17"/>
      <c r="WPV1" s="17"/>
      <c r="WPW1" s="17"/>
      <c r="WPX1" s="17"/>
      <c r="WPY1" s="17"/>
      <c r="WPZ1" s="17"/>
      <c r="WQA1" s="17"/>
      <c r="WQB1" s="17"/>
      <c r="WQC1" s="17"/>
      <c r="WQD1" s="17"/>
      <c r="WQE1" s="17"/>
      <c r="WQF1" s="17"/>
      <c r="WQG1" s="17"/>
      <c r="WQH1" s="17"/>
      <c r="WQI1" s="17"/>
      <c r="WQJ1" s="17"/>
      <c r="WQK1" s="17"/>
      <c r="WQL1" s="17"/>
      <c r="WQM1" s="17"/>
      <c r="WQN1" s="17"/>
      <c r="WQO1" s="17"/>
      <c r="WQP1" s="17"/>
      <c r="WQQ1" s="17"/>
      <c r="WQR1" s="17"/>
      <c r="WQS1" s="17"/>
      <c r="WQT1" s="17"/>
      <c r="WQU1" s="17"/>
      <c r="WQV1" s="17"/>
      <c r="WQW1" s="17"/>
      <c r="WQX1" s="17"/>
      <c r="WQY1" s="17"/>
      <c r="WQZ1" s="17"/>
      <c r="WRA1" s="17"/>
      <c r="WRB1" s="17"/>
      <c r="WRC1" s="17"/>
      <c r="WRD1" s="17"/>
      <c r="WRE1" s="17"/>
      <c r="WRF1" s="17"/>
      <c r="WRG1" s="17"/>
      <c r="WRH1" s="17"/>
      <c r="WRI1" s="17"/>
      <c r="WRJ1" s="17"/>
      <c r="WRK1" s="17"/>
      <c r="WRL1" s="17"/>
      <c r="WRM1" s="17"/>
      <c r="WRN1" s="17"/>
      <c r="WRO1" s="17"/>
      <c r="WRP1" s="17"/>
      <c r="WRQ1" s="17"/>
      <c r="WRR1" s="17"/>
      <c r="WRS1" s="17"/>
      <c r="WRT1" s="17"/>
      <c r="WRU1" s="17"/>
      <c r="WRV1" s="17"/>
      <c r="WRW1" s="17"/>
      <c r="WRX1" s="17"/>
      <c r="WRY1" s="17"/>
      <c r="WRZ1" s="17"/>
      <c r="WSA1" s="17"/>
      <c r="WSB1" s="17"/>
      <c r="WSC1" s="17"/>
      <c r="WSD1" s="17"/>
      <c r="WSE1" s="17"/>
      <c r="WSF1" s="17"/>
      <c r="WSG1" s="17"/>
      <c r="WSH1" s="17"/>
      <c r="WSI1" s="17"/>
      <c r="WSJ1" s="17"/>
      <c r="WSK1" s="17"/>
      <c r="WSL1" s="17"/>
      <c r="WSM1" s="17"/>
      <c r="WSN1" s="17"/>
      <c r="WSO1" s="17"/>
      <c r="WSP1" s="17"/>
      <c r="WSQ1" s="17"/>
      <c r="WSR1" s="17"/>
      <c r="WSS1" s="17"/>
      <c r="WST1" s="17"/>
      <c r="WSU1" s="17"/>
      <c r="WSV1" s="17"/>
      <c r="WSW1" s="17"/>
      <c r="WSX1" s="17"/>
      <c r="WSY1" s="17"/>
      <c r="WSZ1" s="17"/>
      <c r="WTA1" s="17"/>
      <c r="WTB1" s="17"/>
      <c r="WTC1" s="17"/>
      <c r="WTD1" s="17"/>
      <c r="WTE1" s="17"/>
      <c r="WTF1" s="17"/>
      <c r="WTG1" s="17"/>
      <c r="WTH1" s="17"/>
      <c r="WTI1" s="17"/>
      <c r="WTJ1" s="17"/>
      <c r="WTK1" s="17"/>
      <c r="WTL1" s="17"/>
      <c r="WTM1" s="17"/>
      <c r="WTN1" s="17"/>
      <c r="WTO1" s="17"/>
      <c r="WTP1" s="17"/>
      <c r="WTQ1" s="17"/>
      <c r="WTR1" s="17"/>
      <c r="WTS1" s="17"/>
      <c r="WTT1" s="17"/>
      <c r="WTU1" s="17"/>
      <c r="WTV1" s="17"/>
      <c r="WTW1" s="17"/>
      <c r="WTX1" s="17"/>
      <c r="WTY1" s="17"/>
      <c r="WTZ1" s="17"/>
      <c r="WUA1" s="17"/>
      <c r="WUB1" s="17"/>
      <c r="WUC1" s="17"/>
      <c r="WUD1" s="17"/>
      <c r="WUE1" s="17"/>
      <c r="WUF1" s="17"/>
      <c r="WUG1" s="17"/>
      <c r="WUH1" s="17"/>
      <c r="WUI1" s="17"/>
      <c r="WUJ1" s="17"/>
      <c r="WUK1" s="17"/>
      <c r="WUL1" s="17"/>
      <c r="WUM1" s="17"/>
      <c r="WUN1" s="17"/>
      <c r="WUO1" s="17"/>
      <c r="WUP1" s="17"/>
      <c r="WUQ1" s="17"/>
      <c r="WUR1" s="17"/>
      <c r="WUS1" s="17"/>
      <c r="WUT1" s="17"/>
      <c r="WUU1" s="17"/>
      <c r="WUV1" s="17"/>
      <c r="WUW1" s="17"/>
      <c r="WUX1" s="17"/>
      <c r="WUY1" s="17"/>
      <c r="WUZ1" s="17"/>
      <c r="WVA1" s="17"/>
      <c r="WVB1" s="17"/>
      <c r="WVC1" s="17"/>
      <c r="WVD1" s="17"/>
      <c r="WVE1" s="17"/>
      <c r="WVF1" s="17"/>
      <c r="WVG1" s="17"/>
      <c r="WVH1" s="17"/>
      <c r="WVI1" s="17"/>
      <c r="WVJ1" s="17"/>
      <c r="WVK1" s="17"/>
      <c r="WVL1" s="17"/>
      <c r="WVM1" s="17"/>
      <c r="WVN1" s="17"/>
      <c r="WVO1" s="17"/>
      <c r="WVP1" s="17"/>
      <c r="WVQ1" s="17"/>
      <c r="WVR1" s="17"/>
      <c r="WVS1" s="17"/>
      <c r="WVT1" s="17"/>
      <c r="WVU1" s="17"/>
      <c r="WVV1" s="17"/>
      <c r="WVW1" s="17"/>
      <c r="WVX1" s="17"/>
      <c r="WVY1" s="17"/>
      <c r="WVZ1" s="17"/>
      <c r="WWA1" s="17"/>
      <c r="WWB1" s="17"/>
      <c r="WWC1" s="17"/>
      <c r="WWD1" s="17"/>
      <c r="WWE1" s="17"/>
      <c r="WWF1" s="17"/>
      <c r="WWG1" s="17"/>
      <c r="WWH1" s="17"/>
      <c r="WWI1" s="17"/>
      <c r="WWJ1" s="17"/>
      <c r="WWK1" s="17"/>
      <c r="WWL1" s="17"/>
      <c r="WWM1" s="17"/>
      <c r="WWN1" s="17"/>
      <c r="WWO1" s="17"/>
      <c r="WWP1" s="17"/>
      <c r="WWQ1" s="17"/>
      <c r="WWR1" s="17"/>
      <c r="WWS1" s="17"/>
      <c r="WWT1" s="17"/>
      <c r="WWU1" s="17"/>
      <c r="WWV1" s="17"/>
      <c r="WWW1" s="17"/>
      <c r="WWX1" s="17"/>
      <c r="WWY1" s="17"/>
      <c r="WWZ1" s="17"/>
      <c r="WXA1" s="17"/>
      <c r="WXB1" s="17"/>
      <c r="WXC1" s="17"/>
      <c r="WXD1" s="17"/>
      <c r="WXE1" s="17"/>
      <c r="WXF1" s="17"/>
      <c r="WXG1" s="17"/>
      <c r="WXH1" s="17"/>
      <c r="WXI1" s="17"/>
      <c r="WXJ1" s="17"/>
      <c r="WXK1" s="17"/>
      <c r="WXL1" s="17"/>
      <c r="WXM1" s="17"/>
      <c r="WXN1" s="17"/>
      <c r="WXO1" s="17"/>
      <c r="WXP1" s="17"/>
      <c r="WXQ1" s="17"/>
      <c r="WXR1" s="17"/>
      <c r="WXS1" s="17"/>
      <c r="WXT1" s="17"/>
      <c r="WXU1" s="17"/>
      <c r="WXV1" s="17"/>
      <c r="WXW1" s="17"/>
      <c r="WXX1" s="17"/>
      <c r="WXY1" s="17"/>
      <c r="WXZ1" s="17"/>
      <c r="WYA1" s="17"/>
      <c r="WYB1" s="17"/>
      <c r="WYC1" s="17"/>
      <c r="WYD1" s="17"/>
      <c r="WYE1" s="17"/>
      <c r="WYF1" s="17"/>
      <c r="WYG1" s="17"/>
      <c r="WYH1" s="17"/>
      <c r="WYI1" s="17"/>
      <c r="WYJ1" s="17"/>
      <c r="WYK1" s="17"/>
      <c r="WYL1" s="17"/>
      <c r="WYM1" s="17"/>
      <c r="WYN1" s="17"/>
      <c r="WYO1" s="17"/>
      <c r="WYP1" s="17"/>
      <c r="WYQ1" s="17"/>
      <c r="WYR1" s="17"/>
      <c r="WYS1" s="17"/>
      <c r="WYT1" s="17"/>
      <c r="WYU1" s="17"/>
      <c r="WYV1" s="17"/>
      <c r="WYW1" s="17"/>
      <c r="WYX1" s="17"/>
      <c r="WYY1" s="17"/>
      <c r="WYZ1" s="17"/>
      <c r="WZA1" s="17"/>
      <c r="WZB1" s="17"/>
      <c r="WZC1" s="17"/>
      <c r="WZD1" s="17"/>
      <c r="WZE1" s="17"/>
      <c r="WZF1" s="17"/>
      <c r="WZG1" s="17"/>
      <c r="WZH1" s="17"/>
      <c r="WZI1" s="17"/>
      <c r="WZJ1" s="17"/>
      <c r="WZK1" s="17"/>
      <c r="WZL1" s="17"/>
      <c r="WZM1" s="17"/>
      <c r="WZN1" s="17"/>
      <c r="WZO1" s="17"/>
      <c r="WZP1" s="17"/>
      <c r="WZQ1" s="17"/>
      <c r="WZR1" s="17"/>
      <c r="WZS1" s="17"/>
      <c r="WZT1" s="17"/>
      <c r="WZU1" s="17"/>
      <c r="WZV1" s="17"/>
      <c r="WZW1" s="17"/>
      <c r="WZX1" s="17"/>
      <c r="WZY1" s="17"/>
      <c r="WZZ1" s="17"/>
      <c r="XAA1" s="17"/>
      <c r="XAB1" s="17"/>
      <c r="XAC1" s="17"/>
      <c r="XAD1" s="17"/>
      <c r="XAE1" s="17"/>
      <c r="XAF1" s="17"/>
      <c r="XAG1" s="17"/>
      <c r="XAH1" s="17"/>
      <c r="XAI1" s="17"/>
      <c r="XAJ1" s="17"/>
      <c r="XAK1" s="17"/>
      <c r="XAL1" s="17"/>
      <c r="XAM1" s="17"/>
      <c r="XAN1" s="17"/>
      <c r="XAO1" s="17"/>
      <c r="XAP1" s="17"/>
      <c r="XAQ1" s="17"/>
      <c r="XAR1" s="17"/>
      <c r="XAS1" s="17"/>
      <c r="XAT1" s="17"/>
      <c r="XAU1" s="17"/>
      <c r="XAV1" s="17"/>
      <c r="XAW1" s="17"/>
      <c r="XAX1" s="17"/>
      <c r="XAY1" s="17"/>
      <c r="XAZ1" s="17"/>
      <c r="XBA1" s="17"/>
      <c r="XBB1" s="17"/>
      <c r="XBC1" s="17"/>
      <c r="XBD1" s="17"/>
      <c r="XBE1" s="17"/>
      <c r="XBF1" s="17"/>
      <c r="XBG1" s="17"/>
      <c r="XBH1" s="17"/>
      <c r="XBI1" s="17"/>
      <c r="XBJ1" s="17"/>
      <c r="XBK1" s="17"/>
      <c r="XBL1" s="17"/>
      <c r="XBM1" s="17"/>
      <c r="XBN1" s="17"/>
      <c r="XBO1" s="17"/>
      <c r="XBP1" s="17"/>
      <c r="XBQ1" s="17"/>
      <c r="XBR1" s="17"/>
      <c r="XBS1" s="17"/>
      <c r="XBT1" s="17"/>
      <c r="XBU1" s="17"/>
      <c r="XBV1" s="17"/>
      <c r="XBW1" s="17"/>
      <c r="XBX1" s="17"/>
      <c r="XBY1" s="17"/>
      <c r="XBZ1" s="17"/>
      <c r="XCA1" s="17"/>
      <c r="XCB1" s="17"/>
      <c r="XCC1" s="17"/>
      <c r="XCD1" s="17"/>
      <c r="XCE1" s="17"/>
      <c r="XCF1" s="17"/>
      <c r="XCG1" s="17"/>
      <c r="XCH1" s="17"/>
      <c r="XCI1" s="17"/>
      <c r="XCJ1" s="17"/>
      <c r="XCK1" s="17"/>
      <c r="XCL1" s="17"/>
      <c r="XCM1" s="17"/>
      <c r="XCN1" s="17"/>
      <c r="XCO1" s="17"/>
      <c r="XCP1" s="17"/>
      <c r="XCQ1" s="17"/>
      <c r="XCR1" s="17"/>
      <c r="XCS1" s="17"/>
      <c r="XCT1" s="17"/>
      <c r="XCU1" s="17"/>
      <c r="XCV1" s="17"/>
      <c r="XCW1" s="17"/>
      <c r="XCX1" s="17"/>
      <c r="XCY1" s="17"/>
      <c r="XCZ1" s="17"/>
      <c r="XDA1" s="17"/>
      <c r="XDB1" s="17"/>
      <c r="XDC1" s="17"/>
      <c r="XDD1" s="17"/>
      <c r="XDE1" s="17"/>
      <c r="XDF1" s="17"/>
      <c r="XDG1" s="17"/>
      <c r="XDH1" s="17"/>
      <c r="XDI1" s="17"/>
      <c r="XDJ1" s="17"/>
      <c r="XDK1" s="17"/>
      <c r="XDL1" s="17"/>
      <c r="XDM1" s="17"/>
      <c r="XDN1" s="17"/>
      <c r="XDO1" s="17"/>
      <c r="XDP1" s="17"/>
      <c r="XDQ1" s="17"/>
      <c r="XDR1" s="17"/>
      <c r="XDS1" s="17"/>
      <c r="XDT1" s="17"/>
      <c r="XDU1" s="17"/>
      <c r="XDV1" s="17"/>
      <c r="XDW1" s="17"/>
      <c r="XDX1" s="17"/>
      <c r="XDY1" s="17"/>
      <c r="XDZ1" s="17"/>
      <c r="XEA1" s="17"/>
      <c r="XEB1" s="17"/>
      <c r="XEC1" s="17"/>
      <c r="XED1" s="17"/>
      <c r="XEE1" s="17"/>
      <c r="XEF1" s="17"/>
      <c r="XEG1" s="17"/>
      <c r="XEH1" s="17"/>
      <c r="XEI1" s="17"/>
      <c r="XEJ1" s="17"/>
      <c r="XEK1" s="17"/>
      <c r="XEL1" s="17"/>
      <c r="XEM1" s="17"/>
      <c r="XEN1" s="17"/>
      <c r="XEO1" s="17"/>
      <c r="XEP1" s="17"/>
      <c r="XEQ1" s="17"/>
      <c r="XER1" s="17"/>
      <c r="XES1" s="17"/>
      <c r="XET1" s="17"/>
      <c r="XEU1" s="17"/>
      <c r="XEV1" s="17"/>
      <c r="XEW1" s="17"/>
      <c r="XEX1" s="17"/>
    </row>
    <row r="2" spans="1:16378" s="13" customFormat="1" x14ac:dyDescent="0.35">
      <c r="A2" s="10" t="str">
        <f>Inputs!G7</f>
        <v>Medium-size surface gold mine</v>
      </c>
      <c r="B2" s="10"/>
      <c r="C2" s="4"/>
      <c r="D2" s="6"/>
      <c r="E2" s="14"/>
      <c r="F2" s="14"/>
      <c r="G2" s="17"/>
      <c r="I2" s="3"/>
      <c r="J2" s="17"/>
      <c r="K2" s="23"/>
      <c r="L2" s="23"/>
      <c r="M2" s="23"/>
      <c r="N2" s="23"/>
      <c r="O2" s="23"/>
      <c r="P2" s="23"/>
      <c r="Q2" s="23"/>
      <c r="R2" s="23"/>
      <c r="S2" s="23"/>
      <c r="T2" s="23"/>
      <c r="U2" s="23"/>
      <c r="V2" s="23"/>
      <c r="W2" s="23"/>
      <c r="X2" s="23"/>
      <c r="Y2" s="23"/>
      <c r="Z2" s="23"/>
      <c r="AA2" s="23"/>
      <c r="AB2" s="23"/>
      <c r="AC2" s="23"/>
      <c r="AD2" s="23"/>
      <c r="AE2" s="23"/>
      <c r="AF2" s="23"/>
      <c r="AG2" s="23"/>
      <c r="AH2" s="23"/>
      <c r="AI2" s="23"/>
    </row>
    <row r="3" spans="1:16378" s="18" customFormat="1" x14ac:dyDescent="0.35">
      <c r="A3" s="8"/>
      <c r="B3" s="8"/>
      <c r="C3" s="8"/>
      <c r="D3" s="9"/>
      <c r="K3" s="8"/>
      <c r="L3" s="8"/>
      <c r="M3" s="8"/>
      <c r="N3" s="8"/>
      <c r="O3" s="8"/>
      <c r="P3" s="8"/>
      <c r="Q3" s="8"/>
      <c r="R3" s="8"/>
      <c r="S3" s="8"/>
      <c r="T3" s="8"/>
      <c r="U3" s="8"/>
      <c r="V3" s="8"/>
      <c r="W3" s="8"/>
      <c r="X3" s="8"/>
      <c r="Y3" s="8"/>
      <c r="Z3" s="8"/>
      <c r="AA3" s="8"/>
      <c r="AB3" s="8"/>
      <c r="AC3" s="8"/>
      <c r="AD3" s="8"/>
      <c r="AE3" s="8"/>
      <c r="AF3" s="8"/>
      <c r="AG3" s="8"/>
      <c r="AH3" s="8"/>
      <c r="AI3" s="8"/>
    </row>
    <row r="4" spans="1:16378" s="13" customFormat="1" x14ac:dyDescent="0.35">
      <c r="A4" s="1"/>
      <c r="B4" s="1"/>
      <c r="C4" s="1"/>
      <c r="D4" s="5"/>
      <c r="E4" s="1" t="s">
        <v>6</v>
      </c>
      <c r="F4" s="1" t="s">
        <v>5</v>
      </c>
      <c r="G4" s="2" t="s">
        <v>4</v>
      </c>
      <c r="H4" s="1" t="s">
        <v>2</v>
      </c>
      <c r="I4" s="2" t="s">
        <v>3</v>
      </c>
      <c r="J4" s="17"/>
      <c r="K4" s="2">
        <f>'T&amp;E'!K$10</f>
        <v>1</v>
      </c>
      <c r="L4" s="2">
        <f>'T&amp;E'!L$10</f>
        <v>2</v>
      </c>
      <c r="M4" s="2">
        <f>'T&amp;E'!M$10</f>
        <v>3</v>
      </c>
      <c r="N4" s="2">
        <f>'T&amp;E'!N$10</f>
        <v>4</v>
      </c>
      <c r="O4" s="2">
        <f>'T&amp;E'!O$10</f>
        <v>5</v>
      </c>
      <c r="P4" s="2">
        <f>'T&amp;E'!P$10</f>
        <v>6</v>
      </c>
      <c r="Q4" s="2">
        <f>'T&amp;E'!Q$10</f>
        <v>7</v>
      </c>
      <c r="R4" s="2">
        <f>'T&amp;E'!R$10</f>
        <v>8</v>
      </c>
      <c r="S4" s="2">
        <f>'T&amp;E'!S$10</f>
        <v>9</v>
      </c>
      <c r="T4" s="2">
        <f>'T&amp;E'!T$10</f>
        <v>10</v>
      </c>
      <c r="U4" s="2">
        <f>'T&amp;E'!U$10</f>
        <v>11</v>
      </c>
      <c r="V4" s="2">
        <f>'T&amp;E'!V$10</f>
        <v>12</v>
      </c>
      <c r="W4" s="2">
        <f>'T&amp;E'!W$10</f>
        <v>13</v>
      </c>
      <c r="X4" s="2">
        <f>'T&amp;E'!X$10</f>
        <v>14</v>
      </c>
      <c r="Y4" s="2">
        <f>'T&amp;E'!Y$10</f>
        <v>15</v>
      </c>
      <c r="Z4" s="2">
        <f>'T&amp;E'!Z$10</f>
        <v>16</v>
      </c>
      <c r="AA4" s="2">
        <f>'T&amp;E'!AA$10</f>
        <v>17</v>
      </c>
      <c r="AB4" s="2">
        <f>'T&amp;E'!AB$10</f>
        <v>18</v>
      </c>
      <c r="AC4" s="2">
        <f>'T&amp;E'!AC$10</f>
        <v>19</v>
      </c>
      <c r="AD4" s="2">
        <f>'T&amp;E'!AD$10</f>
        <v>20</v>
      </c>
      <c r="AE4" s="2">
        <f>'T&amp;E'!AE$10</f>
        <v>21</v>
      </c>
      <c r="AF4" s="2">
        <f>'T&amp;E'!AF$10</f>
        <v>22</v>
      </c>
      <c r="AG4" s="2">
        <f>'T&amp;E'!AG$10</f>
        <v>23</v>
      </c>
      <c r="AH4" s="2">
        <f>'T&amp;E'!AH$10</f>
        <v>24</v>
      </c>
      <c r="AI4" s="2">
        <f>'T&amp;E'!AI$10</f>
        <v>25</v>
      </c>
    </row>
    <row r="5" spans="1:16378" x14ac:dyDescent="0.35">
      <c r="A5" s="292" t="str">
        <f>_xlfn.CONCAT("MINE AND PLANT OPERATIONS (",$A$1,")")</f>
        <v>MINE AND PLANT OPERATIONS (INCENTIVE FISCAL REGIME WITH BEHAVIOURAL RESPONSE)</v>
      </c>
      <c r="B5" s="292"/>
      <c r="C5" s="557"/>
      <c r="D5" s="558"/>
      <c r="E5" s="551"/>
      <c r="F5" s="551"/>
      <c r="G5" s="559"/>
      <c r="H5" s="551"/>
      <c r="I5" s="559"/>
      <c r="J5" s="559"/>
      <c r="K5" s="559"/>
      <c r="L5" s="559"/>
      <c r="M5" s="559"/>
      <c r="N5" s="559"/>
      <c r="O5" s="559"/>
      <c r="P5" s="559"/>
      <c r="Q5" s="559"/>
      <c r="R5" s="559"/>
      <c r="S5" s="559"/>
      <c r="T5" s="559"/>
      <c r="U5" s="559"/>
      <c r="V5" s="559"/>
      <c r="W5" s="559"/>
      <c r="X5" s="559"/>
      <c r="Y5" s="559"/>
      <c r="Z5" s="559"/>
      <c r="AA5" s="559"/>
      <c r="AB5" s="559"/>
      <c r="AC5" s="559"/>
      <c r="AD5" s="559"/>
      <c r="AE5" s="559"/>
      <c r="AF5" s="559"/>
      <c r="AG5" s="559"/>
      <c r="AH5" s="559"/>
      <c r="AI5" s="559"/>
    </row>
    <row r="6" spans="1:16378" x14ac:dyDescent="0.35">
      <c r="I6" s="177"/>
      <c r="J6" s="177"/>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row>
    <row r="7" spans="1:16378" x14ac:dyDescent="0.35">
      <c r="B7" s="1" t="s">
        <v>94</v>
      </c>
      <c r="I7" s="177"/>
      <c r="J7" s="177"/>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row>
    <row r="8" spans="1:16378" x14ac:dyDescent="0.35">
      <c r="I8" s="177"/>
      <c r="J8" s="177"/>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row>
    <row r="9" spans="1:16378" x14ac:dyDescent="0.35">
      <c r="D9" s="87" t="s">
        <v>315</v>
      </c>
      <c r="I9" s="177"/>
      <c r="J9" s="177"/>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row>
    <row r="10" spans="1:16378" s="158" customFormat="1" x14ac:dyDescent="0.35">
      <c r="A10" s="11"/>
      <c r="B10" s="11"/>
      <c r="C10" s="156"/>
      <c r="D10" s="157"/>
      <c r="E10" s="158" t="str">
        <f>Inputs!E$73</f>
        <v>Mine production rate</v>
      </c>
      <c r="F10" s="158" t="str">
        <f>Inputs!F$73</f>
        <v>Mt/year</v>
      </c>
      <c r="G10" s="158">
        <f>Inputs!G$73</f>
        <v>2.5</v>
      </c>
      <c r="I10" s="179"/>
      <c r="J10" s="179"/>
      <c r="K10" s="180"/>
      <c r="L10" s="180"/>
      <c r="M10" s="180"/>
      <c r="N10" s="180"/>
      <c r="O10" s="180"/>
      <c r="P10" s="180"/>
      <c r="Q10" s="180"/>
      <c r="R10" s="180"/>
      <c r="S10" s="180"/>
      <c r="T10" s="180"/>
      <c r="U10" s="180"/>
      <c r="V10" s="180"/>
      <c r="W10" s="180"/>
      <c r="X10" s="180"/>
      <c r="Y10" s="180"/>
      <c r="Z10" s="180"/>
      <c r="AA10" s="180"/>
      <c r="AB10" s="180"/>
      <c r="AC10" s="180"/>
      <c r="AD10" s="180"/>
      <c r="AE10" s="180"/>
      <c r="AF10" s="180"/>
      <c r="AG10" s="180"/>
      <c r="AH10" s="180"/>
      <c r="AI10" s="180"/>
    </row>
    <row r="11" spans="1:16378" s="158" customFormat="1" x14ac:dyDescent="0.35">
      <c r="A11" s="11"/>
      <c r="B11" s="11"/>
      <c r="C11" s="156"/>
      <c r="D11" s="157"/>
      <c r="E11" s="158" t="str">
        <f>'T&amp;E'!E$26</f>
        <v>Post-production start-up date flag</v>
      </c>
      <c r="F11" s="158" t="str">
        <f>'T&amp;E'!F$26</f>
        <v>flag</v>
      </c>
      <c r="I11" s="158">
        <f>'T&amp;E'!I$26</f>
        <v>23</v>
      </c>
      <c r="J11" s="179"/>
      <c r="K11" s="158">
        <f>'T&amp;E'!K$26</f>
        <v>0</v>
      </c>
      <c r="L11" s="158">
        <f>'T&amp;E'!L$26</f>
        <v>0</v>
      </c>
      <c r="M11" s="158">
        <f>'T&amp;E'!M$26</f>
        <v>1</v>
      </c>
      <c r="N11" s="158">
        <f>'T&amp;E'!N$26</f>
        <v>1</v>
      </c>
      <c r="O11" s="158">
        <f>'T&amp;E'!O$26</f>
        <v>1</v>
      </c>
      <c r="P11" s="158">
        <f>'T&amp;E'!P$26</f>
        <v>1</v>
      </c>
      <c r="Q11" s="158">
        <f>'T&amp;E'!Q$26</f>
        <v>1</v>
      </c>
      <c r="R11" s="158">
        <f>'T&amp;E'!R$26</f>
        <v>1</v>
      </c>
      <c r="S11" s="158">
        <f>'T&amp;E'!S$26</f>
        <v>1</v>
      </c>
      <c r="T11" s="158">
        <f>'T&amp;E'!T$26</f>
        <v>1</v>
      </c>
      <c r="U11" s="158">
        <f>'T&amp;E'!U$26</f>
        <v>1</v>
      </c>
      <c r="V11" s="158">
        <f>'T&amp;E'!V$26</f>
        <v>1</v>
      </c>
      <c r="W11" s="158">
        <f>'T&amp;E'!W$26</f>
        <v>1</v>
      </c>
      <c r="X11" s="158">
        <f>'T&amp;E'!X$26</f>
        <v>1</v>
      </c>
      <c r="Y11" s="158">
        <f>'T&amp;E'!Y$26</f>
        <v>1</v>
      </c>
      <c r="Z11" s="158">
        <f>'T&amp;E'!Z$26</f>
        <v>1</v>
      </c>
      <c r="AA11" s="158">
        <f>'T&amp;E'!AA$26</f>
        <v>1</v>
      </c>
      <c r="AB11" s="158">
        <f>'T&amp;E'!AB$26</f>
        <v>1</v>
      </c>
      <c r="AC11" s="158">
        <f>'T&amp;E'!AC$26</f>
        <v>1</v>
      </c>
      <c r="AD11" s="158">
        <f>'T&amp;E'!AD$26</f>
        <v>1</v>
      </c>
      <c r="AE11" s="158">
        <f>'T&amp;E'!AE$26</f>
        <v>1</v>
      </c>
      <c r="AF11" s="158">
        <f>'T&amp;E'!AF$26</f>
        <v>1</v>
      </c>
      <c r="AG11" s="158">
        <f>'T&amp;E'!AG$26</f>
        <v>1</v>
      </c>
      <c r="AH11" s="158">
        <f>'T&amp;E'!AH$26</f>
        <v>1</v>
      </c>
      <c r="AI11" s="158">
        <f>'T&amp;E'!AI$26</f>
        <v>1</v>
      </c>
    </row>
    <row r="12" spans="1:16378" x14ac:dyDescent="0.35">
      <c r="E12" s="46" t="s">
        <v>315</v>
      </c>
      <c r="F12" s="46" t="s">
        <v>78</v>
      </c>
      <c r="I12" s="181">
        <f>SUM(K12:AI12)</f>
        <v>57.5</v>
      </c>
      <c r="J12" s="181"/>
      <c r="K12" s="182">
        <f t="shared" ref="K12:AI12" si="0">K11*$G10</f>
        <v>0</v>
      </c>
      <c r="L12" s="182">
        <f t="shared" si="0"/>
        <v>0</v>
      </c>
      <c r="M12" s="182">
        <f t="shared" si="0"/>
        <v>2.5</v>
      </c>
      <c r="N12" s="182">
        <f t="shared" si="0"/>
        <v>2.5</v>
      </c>
      <c r="O12" s="182">
        <f t="shared" si="0"/>
        <v>2.5</v>
      </c>
      <c r="P12" s="182">
        <f t="shared" si="0"/>
        <v>2.5</v>
      </c>
      <c r="Q12" s="182">
        <f t="shared" si="0"/>
        <v>2.5</v>
      </c>
      <c r="R12" s="182">
        <f t="shared" si="0"/>
        <v>2.5</v>
      </c>
      <c r="S12" s="182">
        <f t="shared" si="0"/>
        <v>2.5</v>
      </c>
      <c r="T12" s="182">
        <f t="shared" si="0"/>
        <v>2.5</v>
      </c>
      <c r="U12" s="182">
        <f t="shared" si="0"/>
        <v>2.5</v>
      </c>
      <c r="V12" s="182">
        <f t="shared" si="0"/>
        <v>2.5</v>
      </c>
      <c r="W12" s="182">
        <f t="shared" si="0"/>
        <v>2.5</v>
      </c>
      <c r="X12" s="182">
        <f t="shared" si="0"/>
        <v>2.5</v>
      </c>
      <c r="Y12" s="182">
        <f t="shared" si="0"/>
        <v>2.5</v>
      </c>
      <c r="Z12" s="182">
        <f t="shared" si="0"/>
        <v>2.5</v>
      </c>
      <c r="AA12" s="182">
        <f t="shared" si="0"/>
        <v>2.5</v>
      </c>
      <c r="AB12" s="182">
        <f t="shared" si="0"/>
        <v>2.5</v>
      </c>
      <c r="AC12" s="182">
        <f t="shared" si="0"/>
        <v>2.5</v>
      </c>
      <c r="AD12" s="182">
        <f t="shared" si="0"/>
        <v>2.5</v>
      </c>
      <c r="AE12" s="182">
        <f t="shared" si="0"/>
        <v>2.5</v>
      </c>
      <c r="AF12" s="182">
        <f t="shared" si="0"/>
        <v>2.5</v>
      </c>
      <c r="AG12" s="182">
        <f t="shared" si="0"/>
        <v>2.5</v>
      </c>
      <c r="AH12" s="182">
        <f t="shared" si="0"/>
        <v>2.5</v>
      </c>
      <c r="AI12" s="182">
        <f t="shared" si="0"/>
        <v>2.5</v>
      </c>
    </row>
    <row r="14" spans="1:16378" s="158" customFormat="1" x14ac:dyDescent="0.35">
      <c r="A14" s="11"/>
      <c r="B14" s="11"/>
      <c r="C14" s="156"/>
      <c r="D14" s="87" t="s">
        <v>269</v>
      </c>
      <c r="G14" s="183"/>
      <c r="I14" s="179"/>
      <c r="J14" s="179"/>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row>
    <row r="15" spans="1:16378" s="158" customFormat="1" x14ac:dyDescent="0.35">
      <c r="A15" s="11"/>
      <c r="B15" s="11"/>
      <c r="C15" s="156"/>
      <c r="D15" s="157"/>
      <c r="E15" s="158" t="str">
        <f>Inputs!E$63</f>
        <v>Ore reserves (behavioural)</v>
      </c>
      <c r="F15" s="158" t="str">
        <f>Inputs!F$63</f>
        <v>Mt</v>
      </c>
      <c r="G15" s="183">
        <f>Inputs!G$63</f>
        <v>44.94</v>
      </c>
      <c r="I15" s="179"/>
      <c r="J15" s="179"/>
      <c r="K15" s="180"/>
      <c r="L15" s="180"/>
      <c r="M15" s="180"/>
      <c r="N15" s="180"/>
      <c r="O15" s="180"/>
      <c r="P15" s="180"/>
      <c r="Q15" s="180"/>
      <c r="R15" s="180"/>
      <c r="S15" s="180"/>
      <c r="T15" s="180"/>
      <c r="U15" s="180"/>
      <c r="V15" s="180"/>
      <c r="W15" s="180"/>
      <c r="X15" s="180"/>
      <c r="Y15" s="180"/>
      <c r="Z15" s="180"/>
      <c r="AA15" s="180"/>
      <c r="AB15" s="180"/>
      <c r="AC15" s="180"/>
      <c r="AD15" s="180"/>
      <c r="AE15" s="180"/>
      <c r="AF15" s="180"/>
      <c r="AG15" s="180"/>
      <c r="AH15" s="180"/>
      <c r="AI15" s="180"/>
    </row>
    <row r="16" spans="1:16378" x14ac:dyDescent="0.35">
      <c r="E16" s="46" t="s">
        <v>268</v>
      </c>
      <c r="F16" s="46" t="s">
        <v>78</v>
      </c>
      <c r="I16" s="181"/>
      <c r="J16" s="181"/>
      <c r="K16" s="182">
        <f>J18</f>
        <v>44.94</v>
      </c>
      <c r="L16" s="182">
        <f t="shared" ref="L16:AI16" si="1">K18</f>
        <v>44.94</v>
      </c>
      <c r="M16" s="182">
        <f t="shared" si="1"/>
        <v>44.94</v>
      </c>
      <c r="N16" s="182">
        <f t="shared" si="1"/>
        <v>42.44</v>
      </c>
      <c r="O16" s="182">
        <f t="shared" si="1"/>
        <v>39.94</v>
      </c>
      <c r="P16" s="182">
        <f t="shared" si="1"/>
        <v>37.44</v>
      </c>
      <c r="Q16" s="182">
        <f t="shared" si="1"/>
        <v>34.94</v>
      </c>
      <c r="R16" s="182">
        <f t="shared" si="1"/>
        <v>32.44</v>
      </c>
      <c r="S16" s="182">
        <f t="shared" si="1"/>
        <v>29.939999999999998</v>
      </c>
      <c r="T16" s="182">
        <f t="shared" si="1"/>
        <v>27.439999999999998</v>
      </c>
      <c r="U16" s="182">
        <f t="shared" si="1"/>
        <v>24.939999999999998</v>
      </c>
      <c r="V16" s="182">
        <f t="shared" si="1"/>
        <v>22.439999999999998</v>
      </c>
      <c r="W16" s="182">
        <f t="shared" si="1"/>
        <v>19.939999999999998</v>
      </c>
      <c r="X16" s="182">
        <f t="shared" si="1"/>
        <v>17.439999999999998</v>
      </c>
      <c r="Y16" s="182">
        <f t="shared" si="1"/>
        <v>14.939999999999998</v>
      </c>
      <c r="Z16" s="182">
        <f t="shared" si="1"/>
        <v>12.439999999999998</v>
      </c>
      <c r="AA16" s="182">
        <f t="shared" si="1"/>
        <v>9.9399999999999977</v>
      </c>
      <c r="AB16" s="182">
        <f t="shared" si="1"/>
        <v>7.4399999999999977</v>
      </c>
      <c r="AC16" s="182">
        <f t="shared" si="1"/>
        <v>4.9399999999999977</v>
      </c>
      <c r="AD16" s="182">
        <f t="shared" si="1"/>
        <v>2.4399999999999977</v>
      </c>
      <c r="AE16" s="182">
        <f t="shared" si="1"/>
        <v>0</v>
      </c>
      <c r="AF16" s="182">
        <f t="shared" si="1"/>
        <v>0</v>
      </c>
      <c r="AG16" s="182">
        <f t="shared" si="1"/>
        <v>0</v>
      </c>
      <c r="AH16" s="182">
        <f t="shared" si="1"/>
        <v>0</v>
      </c>
      <c r="AI16" s="182">
        <f t="shared" si="1"/>
        <v>0</v>
      </c>
    </row>
    <row r="17" spans="1:35" x14ac:dyDescent="0.35">
      <c r="D17" s="184" t="s">
        <v>41</v>
      </c>
      <c r="E17" s="46" t="s">
        <v>1087</v>
      </c>
      <c r="F17" s="46" t="s">
        <v>78</v>
      </c>
      <c r="I17" s="181">
        <f>SUM(K17:AI17)</f>
        <v>44.94</v>
      </c>
      <c r="J17" s="181"/>
      <c r="K17" s="182">
        <f>MIN(K12,K16)</f>
        <v>0</v>
      </c>
      <c r="L17" s="182">
        <f t="shared" ref="L17:AI17" si="2">MIN(L12,L16)</f>
        <v>0</v>
      </c>
      <c r="M17" s="182">
        <f t="shared" si="2"/>
        <v>2.5</v>
      </c>
      <c r="N17" s="182">
        <f t="shared" si="2"/>
        <v>2.5</v>
      </c>
      <c r="O17" s="182">
        <f t="shared" si="2"/>
        <v>2.5</v>
      </c>
      <c r="P17" s="182">
        <f t="shared" si="2"/>
        <v>2.5</v>
      </c>
      <c r="Q17" s="182">
        <f t="shared" si="2"/>
        <v>2.5</v>
      </c>
      <c r="R17" s="182">
        <f t="shared" si="2"/>
        <v>2.5</v>
      </c>
      <c r="S17" s="182">
        <f t="shared" si="2"/>
        <v>2.5</v>
      </c>
      <c r="T17" s="182">
        <f t="shared" si="2"/>
        <v>2.5</v>
      </c>
      <c r="U17" s="182">
        <f t="shared" si="2"/>
        <v>2.5</v>
      </c>
      <c r="V17" s="182">
        <f t="shared" si="2"/>
        <v>2.5</v>
      </c>
      <c r="W17" s="182">
        <f t="shared" si="2"/>
        <v>2.5</v>
      </c>
      <c r="X17" s="182">
        <f t="shared" si="2"/>
        <v>2.5</v>
      </c>
      <c r="Y17" s="182">
        <f t="shared" si="2"/>
        <v>2.5</v>
      </c>
      <c r="Z17" s="182">
        <f t="shared" si="2"/>
        <v>2.5</v>
      </c>
      <c r="AA17" s="182">
        <f t="shared" si="2"/>
        <v>2.5</v>
      </c>
      <c r="AB17" s="182">
        <f t="shared" si="2"/>
        <v>2.5</v>
      </c>
      <c r="AC17" s="182">
        <f t="shared" si="2"/>
        <v>2.5</v>
      </c>
      <c r="AD17" s="182">
        <f t="shared" si="2"/>
        <v>2.4399999999999977</v>
      </c>
      <c r="AE17" s="182">
        <f t="shared" si="2"/>
        <v>0</v>
      </c>
      <c r="AF17" s="182">
        <f t="shared" si="2"/>
        <v>0</v>
      </c>
      <c r="AG17" s="182">
        <f t="shared" si="2"/>
        <v>0</v>
      </c>
      <c r="AH17" s="182">
        <f t="shared" si="2"/>
        <v>0</v>
      </c>
      <c r="AI17" s="182">
        <f t="shared" si="2"/>
        <v>0</v>
      </c>
    </row>
    <row r="18" spans="1:35" x14ac:dyDescent="0.35">
      <c r="E18" s="46" t="s">
        <v>270</v>
      </c>
      <c r="F18" s="46" t="s">
        <v>78</v>
      </c>
      <c r="I18" s="181"/>
      <c r="J18" s="181">
        <f>G15</f>
        <v>44.94</v>
      </c>
      <c r="K18" s="182">
        <f>K16-K17</f>
        <v>44.94</v>
      </c>
      <c r="L18" s="182">
        <f t="shared" ref="L18:AI18" si="3">L16-L17</f>
        <v>44.94</v>
      </c>
      <c r="M18" s="182">
        <f t="shared" si="3"/>
        <v>42.44</v>
      </c>
      <c r="N18" s="182">
        <f t="shared" si="3"/>
        <v>39.94</v>
      </c>
      <c r="O18" s="182">
        <f t="shared" si="3"/>
        <v>37.44</v>
      </c>
      <c r="P18" s="182">
        <f t="shared" si="3"/>
        <v>34.94</v>
      </c>
      <c r="Q18" s="182">
        <f t="shared" si="3"/>
        <v>32.44</v>
      </c>
      <c r="R18" s="182">
        <f t="shared" si="3"/>
        <v>29.939999999999998</v>
      </c>
      <c r="S18" s="182">
        <f t="shared" si="3"/>
        <v>27.439999999999998</v>
      </c>
      <c r="T18" s="182">
        <f t="shared" si="3"/>
        <v>24.939999999999998</v>
      </c>
      <c r="U18" s="182">
        <f t="shared" si="3"/>
        <v>22.439999999999998</v>
      </c>
      <c r="V18" s="182">
        <f t="shared" si="3"/>
        <v>19.939999999999998</v>
      </c>
      <c r="W18" s="182">
        <f t="shared" si="3"/>
        <v>17.439999999999998</v>
      </c>
      <c r="X18" s="182">
        <f t="shared" si="3"/>
        <v>14.939999999999998</v>
      </c>
      <c r="Y18" s="182">
        <f t="shared" si="3"/>
        <v>12.439999999999998</v>
      </c>
      <c r="Z18" s="182">
        <f t="shared" si="3"/>
        <v>9.9399999999999977</v>
      </c>
      <c r="AA18" s="182">
        <f t="shared" si="3"/>
        <v>7.4399999999999977</v>
      </c>
      <c r="AB18" s="182">
        <f t="shared" si="3"/>
        <v>4.9399999999999977</v>
      </c>
      <c r="AC18" s="182">
        <f t="shared" si="3"/>
        <v>2.4399999999999977</v>
      </c>
      <c r="AD18" s="182">
        <f t="shared" si="3"/>
        <v>0</v>
      </c>
      <c r="AE18" s="182">
        <f t="shared" si="3"/>
        <v>0</v>
      </c>
      <c r="AF18" s="182">
        <f t="shared" si="3"/>
        <v>0</v>
      </c>
      <c r="AG18" s="182">
        <f t="shared" si="3"/>
        <v>0</v>
      </c>
      <c r="AH18" s="182">
        <f t="shared" si="3"/>
        <v>0</v>
      </c>
      <c r="AI18" s="182">
        <f t="shared" si="3"/>
        <v>0</v>
      </c>
    </row>
    <row r="19" spans="1:35" x14ac:dyDescent="0.35">
      <c r="I19" s="177"/>
      <c r="J19" s="177"/>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row>
    <row r="20" spans="1:35" x14ac:dyDescent="0.35">
      <c r="D20" s="87" t="s">
        <v>271</v>
      </c>
      <c r="I20" s="177"/>
      <c r="J20" s="177"/>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row>
    <row r="21" spans="1:35" x14ac:dyDescent="0.35">
      <c r="E21" s="46" t="str">
        <f>E$17</f>
        <v>Ore mined (behavioural)</v>
      </c>
      <c r="F21" s="46" t="str">
        <f>F$17</f>
        <v>Mt</v>
      </c>
      <c r="I21" s="181">
        <f>I$17</f>
        <v>44.94</v>
      </c>
      <c r="J21" s="181"/>
      <c r="K21" s="182">
        <f t="shared" ref="K21:AI21" si="4">K$17</f>
        <v>0</v>
      </c>
      <c r="L21" s="182">
        <f t="shared" si="4"/>
        <v>0</v>
      </c>
      <c r="M21" s="182">
        <f t="shared" si="4"/>
        <v>2.5</v>
      </c>
      <c r="N21" s="182">
        <f t="shared" si="4"/>
        <v>2.5</v>
      </c>
      <c r="O21" s="182">
        <f t="shared" si="4"/>
        <v>2.5</v>
      </c>
      <c r="P21" s="182">
        <f t="shared" si="4"/>
        <v>2.5</v>
      </c>
      <c r="Q21" s="182">
        <f t="shared" si="4"/>
        <v>2.5</v>
      </c>
      <c r="R21" s="182">
        <f t="shared" si="4"/>
        <v>2.5</v>
      </c>
      <c r="S21" s="182">
        <f t="shared" si="4"/>
        <v>2.5</v>
      </c>
      <c r="T21" s="182">
        <f t="shared" si="4"/>
        <v>2.5</v>
      </c>
      <c r="U21" s="182">
        <f t="shared" si="4"/>
        <v>2.5</v>
      </c>
      <c r="V21" s="182">
        <f t="shared" si="4"/>
        <v>2.5</v>
      </c>
      <c r="W21" s="182">
        <f t="shared" si="4"/>
        <v>2.5</v>
      </c>
      <c r="X21" s="182">
        <f t="shared" si="4"/>
        <v>2.5</v>
      </c>
      <c r="Y21" s="182">
        <f t="shared" si="4"/>
        <v>2.5</v>
      </c>
      <c r="Z21" s="182">
        <f t="shared" si="4"/>
        <v>2.5</v>
      </c>
      <c r="AA21" s="182">
        <f t="shared" si="4"/>
        <v>2.5</v>
      </c>
      <c r="AB21" s="182">
        <f t="shared" si="4"/>
        <v>2.5</v>
      </c>
      <c r="AC21" s="182">
        <f t="shared" si="4"/>
        <v>2.5</v>
      </c>
      <c r="AD21" s="182">
        <f t="shared" si="4"/>
        <v>2.4399999999999977</v>
      </c>
      <c r="AE21" s="182">
        <f t="shared" si="4"/>
        <v>0</v>
      </c>
      <c r="AF21" s="182">
        <f t="shared" si="4"/>
        <v>0</v>
      </c>
      <c r="AG21" s="182">
        <f t="shared" si="4"/>
        <v>0</v>
      </c>
      <c r="AH21" s="182">
        <f t="shared" si="4"/>
        <v>0</v>
      </c>
      <c r="AI21" s="182">
        <f t="shared" si="4"/>
        <v>0</v>
      </c>
    </row>
    <row r="22" spans="1:35" s="158" customFormat="1" x14ac:dyDescent="0.35">
      <c r="A22" s="11"/>
      <c r="B22" s="11"/>
      <c r="C22" s="156"/>
      <c r="D22" s="157"/>
      <c r="E22" s="158" t="str">
        <f>Inputs!E$65</f>
        <v>Average strip ratio (behavioural)</v>
      </c>
      <c r="F22" s="158" t="str">
        <f>Inputs!F$65</f>
        <v>w:o</v>
      </c>
      <c r="G22" s="183">
        <f>Inputs!G$65</f>
        <v>6.2765965732087237</v>
      </c>
      <c r="I22" s="179"/>
      <c r="J22" s="179"/>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row>
    <row r="23" spans="1:35" x14ac:dyDescent="0.35">
      <c r="E23" s="46" t="s">
        <v>1088</v>
      </c>
      <c r="F23" s="46" t="s">
        <v>78</v>
      </c>
      <c r="I23" s="181">
        <f>SUM(K23:AI23)</f>
        <v>282.07025000000004</v>
      </c>
      <c r="J23" s="181"/>
      <c r="K23" s="182">
        <f>K21*$G22</f>
        <v>0</v>
      </c>
      <c r="L23" s="182">
        <f t="shared" ref="L23:AI23" si="5">L21*$G22</f>
        <v>0</v>
      </c>
      <c r="M23" s="182">
        <f t="shared" si="5"/>
        <v>15.69149143302181</v>
      </c>
      <c r="N23" s="182">
        <f t="shared" si="5"/>
        <v>15.69149143302181</v>
      </c>
      <c r="O23" s="182">
        <f t="shared" si="5"/>
        <v>15.69149143302181</v>
      </c>
      <c r="P23" s="182">
        <f t="shared" si="5"/>
        <v>15.69149143302181</v>
      </c>
      <c r="Q23" s="182">
        <f t="shared" si="5"/>
        <v>15.69149143302181</v>
      </c>
      <c r="R23" s="182">
        <f t="shared" si="5"/>
        <v>15.69149143302181</v>
      </c>
      <c r="S23" s="182">
        <f t="shared" si="5"/>
        <v>15.69149143302181</v>
      </c>
      <c r="T23" s="182">
        <f t="shared" si="5"/>
        <v>15.69149143302181</v>
      </c>
      <c r="U23" s="182">
        <f t="shared" si="5"/>
        <v>15.69149143302181</v>
      </c>
      <c r="V23" s="182">
        <f t="shared" si="5"/>
        <v>15.69149143302181</v>
      </c>
      <c r="W23" s="182">
        <f t="shared" si="5"/>
        <v>15.69149143302181</v>
      </c>
      <c r="X23" s="182">
        <f t="shared" si="5"/>
        <v>15.69149143302181</v>
      </c>
      <c r="Y23" s="182">
        <f t="shared" si="5"/>
        <v>15.69149143302181</v>
      </c>
      <c r="Z23" s="182">
        <f t="shared" si="5"/>
        <v>15.69149143302181</v>
      </c>
      <c r="AA23" s="182">
        <f t="shared" si="5"/>
        <v>15.69149143302181</v>
      </c>
      <c r="AB23" s="182">
        <f t="shared" si="5"/>
        <v>15.69149143302181</v>
      </c>
      <c r="AC23" s="182">
        <f t="shared" si="5"/>
        <v>15.69149143302181</v>
      </c>
      <c r="AD23" s="182">
        <f t="shared" si="5"/>
        <v>15.314895638629272</v>
      </c>
      <c r="AE23" s="182">
        <f t="shared" si="5"/>
        <v>0</v>
      </c>
      <c r="AF23" s="182">
        <f t="shared" si="5"/>
        <v>0</v>
      </c>
      <c r="AG23" s="182">
        <f t="shared" si="5"/>
        <v>0</v>
      </c>
      <c r="AH23" s="182">
        <f t="shared" si="5"/>
        <v>0</v>
      </c>
      <c r="AI23" s="182">
        <f t="shared" si="5"/>
        <v>0</v>
      </c>
    </row>
    <row r="24" spans="1:35" x14ac:dyDescent="0.35">
      <c r="I24" s="181"/>
      <c r="J24" s="181"/>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row>
    <row r="25" spans="1:35" x14ac:dyDescent="0.35">
      <c r="D25" s="87" t="s">
        <v>272</v>
      </c>
      <c r="I25" s="181"/>
      <c r="J25" s="181"/>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row>
    <row r="26" spans="1:35" x14ac:dyDescent="0.35">
      <c r="E26" s="46" t="str">
        <f>E$17</f>
        <v>Ore mined (behavioural)</v>
      </c>
      <c r="F26" s="46" t="str">
        <f>F$17</f>
        <v>Mt</v>
      </c>
      <c r="I26" s="181">
        <f>I$17</f>
        <v>44.94</v>
      </c>
      <c r="J26" s="181"/>
      <c r="K26" s="182">
        <f t="shared" ref="K26:AI26" si="6">K$17</f>
        <v>0</v>
      </c>
      <c r="L26" s="182">
        <f t="shared" si="6"/>
        <v>0</v>
      </c>
      <c r="M26" s="182">
        <f t="shared" si="6"/>
        <v>2.5</v>
      </c>
      <c r="N26" s="182">
        <f t="shared" si="6"/>
        <v>2.5</v>
      </c>
      <c r="O26" s="182">
        <f t="shared" si="6"/>
        <v>2.5</v>
      </c>
      <c r="P26" s="182">
        <f t="shared" si="6"/>
        <v>2.5</v>
      </c>
      <c r="Q26" s="182">
        <f t="shared" si="6"/>
        <v>2.5</v>
      </c>
      <c r="R26" s="182">
        <f t="shared" si="6"/>
        <v>2.5</v>
      </c>
      <c r="S26" s="182">
        <f t="shared" si="6"/>
        <v>2.5</v>
      </c>
      <c r="T26" s="182">
        <f t="shared" si="6"/>
        <v>2.5</v>
      </c>
      <c r="U26" s="182">
        <f t="shared" si="6"/>
        <v>2.5</v>
      </c>
      <c r="V26" s="182">
        <f t="shared" si="6"/>
        <v>2.5</v>
      </c>
      <c r="W26" s="182">
        <f t="shared" si="6"/>
        <v>2.5</v>
      </c>
      <c r="X26" s="182">
        <f t="shared" si="6"/>
        <v>2.5</v>
      </c>
      <c r="Y26" s="182">
        <f t="shared" si="6"/>
        <v>2.5</v>
      </c>
      <c r="Z26" s="182">
        <f t="shared" si="6"/>
        <v>2.5</v>
      </c>
      <c r="AA26" s="182">
        <f t="shared" si="6"/>
        <v>2.5</v>
      </c>
      <c r="AB26" s="182">
        <f t="shared" si="6"/>
        <v>2.5</v>
      </c>
      <c r="AC26" s="182">
        <f t="shared" si="6"/>
        <v>2.5</v>
      </c>
      <c r="AD26" s="182">
        <f t="shared" si="6"/>
        <v>2.4399999999999977</v>
      </c>
      <c r="AE26" s="182">
        <f t="shared" si="6"/>
        <v>0</v>
      </c>
      <c r="AF26" s="182">
        <f t="shared" si="6"/>
        <v>0</v>
      </c>
      <c r="AG26" s="182">
        <f t="shared" si="6"/>
        <v>0</v>
      </c>
      <c r="AH26" s="182">
        <f t="shared" si="6"/>
        <v>0</v>
      </c>
      <c r="AI26" s="182">
        <f t="shared" si="6"/>
        <v>0</v>
      </c>
    </row>
    <row r="27" spans="1:35" x14ac:dyDescent="0.35">
      <c r="E27" s="46" t="str">
        <f>E$23</f>
        <v>Waste mined (behavioural)</v>
      </c>
      <c r="F27" s="46" t="str">
        <f>F$23</f>
        <v>Mt</v>
      </c>
      <c r="I27" s="181">
        <f>I$23</f>
        <v>282.07025000000004</v>
      </c>
      <c r="J27" s="181"/>
      <c r="K27" s="181">
        <f t="shared" ref="K27:AI27" si="7">K$23</f>
        <v>0</v>
      </c>
      <c r="L27" s="181">
        <f t="shared" si="7"/>
        <v>0</v>
      </c>
      <c r="M27" s="181">
        <f t="shared" si="7"/>
        <v>15.69149143302181</v>
      </c>
      <c r="N27" s="181">
        <f t="shared" si="7"/>
        <v>15.69149143302181</v>
      </c>
      <c r="O27" s="181">
        <f t="shared" si="7"/>
        <v>15.69149143302181</v>
      </c>
      <c r="P27" s="181">
        <f t="shared" si="7"/>
        <v>15.69149143302181</v>
      </c>
      <c r="Q27" s="181">
        <f t="shared" si="7"/>
        <v>15.69149143302181</v>
      </c>
      <c r="R27" s="181">
        <f t="shared" si="7"/>
        <v>15.69149143302181</v>
      </c>
      <c r="S27" s="181">
        <f t="shared" si="7"/>
        <v>15.69149143302181</v>
      </c>
      <c r="T27" s="181">
        <f t="shared" si="7"/>
        <v>15.69149143302181</v>
      </c>
      <c r="U27" s="181">
        <f t="shared" si="7"/>
        <v>15.69149143302181</v>
      </c>
      <c r="V27" s="181">
        <f t="shared" si="7"/>
        <v>15.69149143302181</v>
      </c>
      <c r="W27" s="181">
        <f t="shared" si="7"/>
        <v>15.69149143302181</v>
      </c>
      <c r="X27" s="181">
        <f t="shared" si="7"/>
        <v>15.69149143302181</v>
      </c>
      <c r="Y27" s="181">
        <f t="shared" si="7"/>
        <v>15.69149143302181</v>
      </c>
      <c r="Z27" s="181">
        <f t="shared" si="7"/>
        <v>15.69149143302181</v>
      </c>
      <c r="AA27" s="181">
        <f t="shared" si="7"/>
        <v>15.69149143302181</v>
      </c>
      <c r="AB27" s="181">
        <f t="shared" si="7"/>
        <v>15.69149143302181</v>
      </c>
      <c r="AC27" s="181">
        <f t="shared" si="7"/>
        <v>15.69149143302181</v>
      </c>
      <c r="AD27" s="181">
        <f t="shared" si="7"/>
        <v>15.314895638629272</v>
      </c>
      <c r="AE27" s="181">
        <f t="shared" si="7"/>
        <v>0</v>
      </c>
      <c r="AF27" s="181">
        <f t="shared" si="7"/>
        <v>0</v>
      </c>
      <c r="AG27" s="181">
        <f t="shared" si="7"/>
        <v>0</v>
      </c>
      <c r="AH27" s="181">
        <f t="shared" si="7"/>
        <v>0</v>
      </c>
      <c r="AI27" s="181">
        <f t="shared" si="7"/>
        <v>0</v>
      </c>
    </row>
    <row r="28" spans="1:35" x14ac:dyDescent="0.35">
      <c r="E28" s="46" t="s">
        <v>1089</v>
      </c>
      <c r="F28" s="46" t="s">
        <v>78</v>
      </c>
      <c r="I28" s="181">
        <f>SUM(K28:AI28)</f>
        <v>327.01025000000004</v>
      </c>
      <c r="J28" s="181"/>
      <c r="K28" s="181">
        <f>K21+K23</f>
        <v>0</v>
      </c>
      <c r="L28" s="181">
        <f t="shared" ref="L28:AI28" si="8">L21+L23</f>
        <v>0</v>
      </c>
      <c r="M28" s="181">
        <f t="shared" si="8"/>
        <v>18.19149143302181</v>
      </c>
      <c r="N28" s="181">
        <f t="shared" si="8"/>
        <v>18.19149143302181</v>
      </c>
      <c r="O28" s="181">
        <f t="shared" si="8"/>
        <v>18.19149143302181</v>
      </c>
      <c r="P28" s="181">
        <f t="shared" si="8"/>
        <v>18.19149143302181</v>
      </c>
      <c r="Q28" s="181">
        <f t="shared" si="8"/>
        <v>18.19149143302181</v>
      </c>
      <c r="R28" s="181">
        <f t="shared" si="8"/>
        <v>18.19149143302181</v>
      </c>
      <c r="S28" s="181">
        <f t="shared" si="8"/>
        <v>18.19149143302181</v>
      </c>
      <c r="T28" s="181">
        <f t="shared" si="8"/>
        <v>18.19149143302181</v>
      </c>
      <c r="U28" s="181">
        <f t="shared" si="8"/>
        <v>18.19149143302181</v>
      </c>
      <c r="V28" s="181">
        <f t="shared" si="8"/>
        <v>18.19149143302181</v>
      </c>
      <c r="W28" s="181">
        <f t="shared" si="8"/>
        <v>18.19149143302181</v>
      </c>
      <c r="X28" s="181">
        <f t="shared" si="8"/>
        <v>18.19149143302181</v>
      </c>
      <c r="Y28" s="181">
        <f t="shared" si="8"/>
        <v>18.19149143302181</v>
      </c>
      <c r="Z28" s="181">
        <f t="shared" si="8"/>
        <v>18.19149143302181</v>
      </c>
      <c r="AA28" s="181">
        <f t="shared" si="8"/>
        <v>18.19149143302181</v>
      </c>
      <c r="AB28" s="181">
        <f t="shared" si="8"/>
        <v>18.19149143302181</v>
      </c>
      <c r="AC28" s="181">
        <f t="shared" si="8"/>
        <v>18.19149143302181</v>
      </c>
      <c r="AD28" s="181">
        <f t="shared" si="8"/>
        <v>17.754895638629272</v>
      </c>
      <c r="AE28" s="181">
        <f t="shared" si="8"/>
        <v>0</v>
      </c>
      <c r="AF28" s="181">
        <f t="shared" si="8"/>
        <v>0</v>
      </c>
      <c r="AG28" s="181">
        <f t="shared" si="8"/>
        <v>0</v>
      </c>
      <c r="AH28" s="181">
        <f t="shared" si="8"/>
        <v>0</v>
      </c>
      <c r="AI28" s="181">
        <f t="shared" si="8"/>
        <v>0</v>
      </c>
    </row>
    <row r="29" spans="1:35" x14ac:dyDescent="0.35">
      <c r="I29" s="177"/>
      <c r="J29" s="177"/>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row>
    <row r="30" spans="1:35" x14ac:dyDescent="0.35">
      <c r="B30" s="1" t="s">
        <v>323</v>
      </c>
      <c r="I30" s="177"/>
      <c r="J30" s="177"/>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row>
    <row r="31" spans="1:35" x14ac:dyDescent="0.35">
      <c r="I31" s="177"/>
      <c r="J31" s="177"/>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row>
    <row r="32" spans="1:35" x14ac:dyDescent="0.35">
      <c r="D32" s="87" t="s">
        <v>320</v>
      </c>
    </row>
    <row r="33" spans="1:35" s="158" customFormat="1" x14ac:dyDescent="0.35">
      <c r="A33" s="11"/>
      <c r="B33" s="11"/>
      <c r="C33" s="156"/>
      <c r="D33" s="157"/>
      <c r="E33" s="158" t="str">
        <f>Inputs!E$74</f>
        <v>Max plant capacity</v>
      </c>
      <c r="F33" s="158" t="str">
        <f>Inputs!F$74</f>
        <v>Mt/year</v>
      </c>
      <c r="G33" s="183">
        <f>Inputs!G$74</f>
        <v>2.5</v>
      </c>
      <c r="I33" s="179"/>
      <c r="J33" s="179"/>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c r="AI33" s="180"/>
    </row>
    <row r="34" spans="1:35" x14ac:dyDescent="0.35">
      <c r="E34" s="46" t="str">
        <f>Inputs!E$75</f>
        <v>Plant capacity utilisation</v>
      </c>
      <c r="F34" s="46" t="str">
        <f>Inputs!F$75</f>
        <v>%</v>
      </c>
      <c r="G34" s="46"/>
      <c r="I34" s="46"/>
      <c r="J34" s="177"/>
      <c r="K34" s="185">
        <f>Inputs!K$75</f>
        <v>0</v>
      </c>
      <c r="L34" s="185">
        <f>Inputs!L$75</f>
        <v>0</v>
      </c>
      <c r="M34" s="185">
        <f>Inputs!M$75</f>
        <v>0.75</v>
      </c>
      <c r="N34" s="185">
        <f>Inputs!N$75</f>
        <v>1</v>
      </c>
      <c r="O34" s="185">
        <f>Inputs!O$75</f>
        <v>1</v>
      </c>
      <c r="P34" s="185">
        <f>Inputs!P$75</f>
        <v>1</v>
      </c>
      <c r="Q34" s="185">
        <f>Inputs!Q$75</f>
        <v>1</v>
      </c>
      <c r="R34" s="185">
        <f>Inputs!R$75</f>
        <v>1</v>
      </c>
      <c r="S34" s="185">
        <f>Inputs!S$75</f>
        <v>1</v>
      </c>
      <c r="T34" s="185">
        <f>Inputs!T$75</f>
        <v>1</v>
      </c>
      <c r="U34" s="185">
        <f>Inputs!U$75</f>
        <v>1</v>
      </c>
      <c r="V34" s="185">
        <f>Inputs!V$75</f>
        <v>1</v>
      </c>
      <c r="W34" s="185">
        <f>Inputs!W$75</f>
        <v>1</v>
      </c>
      <c r="X34" s="185">
        <f>Inputs!X$75</f>
        <v>1</v>
      </c>
      <c r="Y34" s="185">
        <f>Inputs!Y$75</f>
        <v>1</v>
      </c>
      <c r="Z34" s="185">
        <f>Inputs!Z$75</f>
        <v>1</v>
      </c>
      <c r="AA34" s="185">
        <f>Inputs!AA$75</f>
        <v>1</v>
      </c>
      <c r="AB34" s="185">
        <f>Inputs!AB$75</f>
        <v>1</v>
      </c>
      <c r="AC34" s="185">
        <f>Inputs!AC$75</f>
        <v>1</v>
      </c>
      <c r="AD34" s="185">
        <f>Inputs!AD$75</f>
        <v>1</v>
      </c>
      <c r="AE34" s="185">
        <f>Inputs!AE$75</f>
        <v>1</v>
      </c>
      <c r="AF34" s="185">
        <f>Inputs!AF$75</f>
        <v>1</v>
      </c>
      <c r="AG34" s="185">
        <f>Inputs!AG$75</f>
        <v>1</v>
      </c>
      <c r="AH34" s="185">
        <f>Inputs!AH$75</f>
        <v>1</v>
      </c>
      <c r="AI34" s="185">
        <f>Inputs!AI$75</f>
        <v>1</v>
      </c>
    </row>
    <row r="35" spans="1:35" x14ac:dyDescent="0.35">
      <c r="E35" s="46" t="s">
        <v>1090</v>
      </c>
      <c r="F35" s="46" t="s">
        <v>78</v>
      </c>
      <c r="I35" s="181">
        <f>SUM(K35:AI35)</f>
        <v>56.875</v>
      </c>
      <c r="J35" s="181"/>
      <c r="K35" s="182">
        <f t="shared" ref="K35:AI35" si="9">K34*$G33</f>
        <v>0</v>
      </c>
      <c r="L35" s="182">
        <f t="shared" si="9"/>
        <v>0</v>
      </c>
      <c r="M35" s="182">
        <f t="shared" si="9"/>
        <v>1.875</v>
      </c>
      <c r="N35" s="182">
        <f t="shared" si="9"/>
        <v>2.5</v>
      </c>
      <c r="O35" s="182">
        <f t="shared" si="9"/>
        <v>2.5</v>
      </c>
      <c r="P35" s="182">
        <f t="shared" si="9"/>
        <v>2.5</v>
      </c>
      <c r="Q35" s="182">
        <f t="shared" si="9"/>
        <v>2.5</v>
      </c>
      <c r="R35" s="182">
        <f t="shared" si="9"/>
        <v>2.5</v>
      </c>
      <c r="S35" s="182">
        <f t="shared" si="9"/>
        <v>2.5</v>
      </c>
      <c r="T35" s="182">
        <f t="shared" si="9"/>
        <v>2.5</v>
      </c>
      <c r="U35" s="182">
        <f t="shared" si="9"/>
        <v>2.5</v>
      </c>
      <c r="V35" s="182">
        <f t="shared" si="9"/>
        <v>2.5</v>
      </c>
      <c r="W35" s="182">
        <f t="shared" si="9"/>
        <v>2.5</v>
      </c>
      <c r="X35" s="182">
        <f t="shared" si="9"/>
        <v>2.5</v>
      </c>
      <c r="Y35" s="182">
        <f t="shared" si="9"/>
        <v>2.5</v>
      </c>
      <c r="Z35" s="182">
        <f t="shared" si="9"/>
        <v>2.5</v>
      </c>
      <c r="AA35" s="182">
        <f t="shared" si="9"/>
        <v>2.5</v>
      </c>
      <c r="AB35" s="182">
        <f t="shared" si="9"/>
        <v>2.5</v>
      </c>
      <c r="AC35" s="182">
        <f t="shared" si="9"/>
        <v>2.5</v>
      </c>
      <c r="AD35" s="182">
        <f t="shared" si="9"/>
        <v>2.5</v>
      </c>
      <c r="AE35" s="182">
        <f t="shared" si="9"/>
        <v>2.5</v>
      </c>
      <c r="AF35" s="182">
        <f t="shared" si="9"/>
        <v>2.5</v>
      </c>
      <c r="AG35" s="182">
        <f t="shared" si="9"/>
        <v>2.5</v>
      </c>
      <c r="AH35" s="182">
        <f t="shared" si="9"/>
        <v>2.5</v>
      </c>
      <c r="AI35" s="182">
        <f t="shared" si="9"/>
        <v>2.5</v>
      </c>
    </row>
    <row r="37" spans="1:35" x14ac:dyDescent="0.35">
      <c r="D37" s="87" t="s">
        <v>321</v>
      </c>
    </row>
    <row r="38" spans="1:35" x14ac:dyDescent="0.35">
      <c r="E38" s="46" t="s">
        <v>273</v>
      </c>
      <c r="F38" s="46" t="s">
        <v>78</v>
      </c>
      <c r="I38" s="181"/>
      <c r="J38" s="181"/>
      <c r="K38" s="182">
        <f>J41</f>
        <v>0</v>
      </c>
      <c r="L38" s="182">
        <f t="shared" ref="L38:AI38" si="10">K41</f>
        <v>0</v>
      </c>
      <c r="M38" s="182">
        <f t="shared" si="10"/>
        <v>0</v>
      </c>
      <c r="N38" s="182">
        <f t="shared" si="10"/>
        <v>0.625</v>
      </c>
      <c r="O38" s="182">
        <f t="shared" si="10"/>
        <v>0.625</v>
      </c>
      <c r="P38" s="182">
        <f t="shared" si="10"/>
        <v>0.625</v>
      </c>
      <c r="Q38" s="182">
        <f t="shared" si="10"/>
        <v>0.625</v>
      </c>
      <c r="R38" s="182">
        <f t="shared" si="10"/>
        <v>0.625</v>
      </c>
      <c r="S38" s="182">
        <f t="shared" si="10"/>
        <v>0.625</v>
      </c>
      <c r="T38" s="182">
        <f t="shared" si="10"/>
        <v>0.625</v>
      </c>
      <c r="U38" s="182">
        <f t="shared" si="10"/>
        <v>0.625</v>
      </c>
      <c r="V38" s="182">
        <f t="shared" si="10"/>
        <v>0.625</v>
      </c>
      <c r="W38" s="182">
        <f t="shared" si="10"/>
        <v>0.625</v>
      </c>
      <c r="X38" s="182">
        <f t="shared" si="10"/>
        <v>0.625</v>
      </c>
      <c r="Y38" s="182">
        <f t="shared" si="10"/>
        <v>0.625</v>
      </c>
      <c r="Z38" s="182">
        <f t="shared" si="10"/>
        <v>0.625</v>
      </c>
      <c r="AA38" s="182">
        <f t="shared" si="10"/>
        <v>0.625</v>
      </c>
      <c r="AB38" s="182">
        <f t="shared" si="10"/>
        <v>0.625</v>
      </c>
      <c r="AC38" s="182">
        <f t="shared" si="10"/>
        <v>0.625</v>
      </c>
      <c r="AD38" s="182">
        <f t="shared" si="10"/>
        <v>0.625</v>
      </c>
      <c r="AE38" s="182">
        <f t="shared" si="10"/>
        <v>0.56499999999999773</v>
      </c>
      <c r="AF38" s="182">
        <f t="shared" si="10"/>
        <v>0</v>
      </c>
      <c r="AG38" s="182">
        <f t="shared" si="10"/>
        <v>0</v>
      </c>
      <c r="AH38" s="182">
        <f t="shared" si="10"/>
        <v>0</v>
      </c>
      <c r="AI38" s="182">
        <f t="shared" si="10"/>
        <v>0</v>
      </c>
    </row>
    <row r="39" spans="1:35" x14ac:dyDescent="0.35">
      <c r="D39" s="184" t="s">
        <v>45</v>
      </c>
      <c r="E39" s="46" t="str">
        <f>E$17</f>
        <v>Ore mined (behavioural)</v>
      </c>
      <c r="F39" s="46" t="str">
        <f>F$17</f>
        <v>Mt</v>
      </c>
      <c r="I39" s="181">
        <f>I$17</f>
        <v>44.94</v>
      </c>
      <c r="J39" s="181"/>
      <c r="K39" s="182">
        <f t="shared" ref="K39:AI39" si="11">K$17</f>
        <v>0</v>
      </c>
      <c r="L39" s="182">
        <f t="shared" si="11"/>
        <v>0</v>
      </c>
      <c r="M39" s="182">
        <f t="shared" si="11"/>
        <v>2.5</v>
      </c>
      <c r="N39" s="182">
        <f t="shared" si="11"/>
        <v>2.5</v>
      </c>
      <c r="O39" s="182">
        <f t="shared" si="11"/>
        <v>2.5</v>
      </c>
      <c r="P39" s="182">
        <f t="shared" si="11"/>
        <v>2.5</v>
      </c>
      <c r="Q39" s="182">
        <f t="shared" si="11"/>
        <v>2.5</v>
      </c>
      <c r="R39" s="182">
        <f t="shared" si="11"/>
        <v>2.5</v>
      </c>
      <c r="S39" s="182">
        <f t="shared" si="11"/>
        <v>2.5</v>
      </c>
      <c r="T39" s="182">
        <f t="shared" si="11"/>
        <v>2.5</v>
      </c>
      <c r="U39" s="182">
        <f t="shared" si="11"/>
        <v>2.5</v>
      </c>
      <c r="V39" s="182">
        <f t="shared" si="11"/>
        <v>2.5</v>
      </c>
      <c r="W39" s="182">
        <f t="shared" si="11"/>
        <v>2.5</v>
      </c>
      <c r="X39" s="182">
        <f t="shared" si="11"/>
        <v>2.5</v>
      </c>
      <c r="Y39" s="182">
        <f t="shared" si="11"/>
        <v>2.5</v>
      </c>
      <c r="Z39" s="182">
        <f t="shared" si="11"/>
        <v>2.5</v>
      </c>
      <c r="AA39" s="182">
        <f t="shared" si="11"/>
        <v>2.5</v>
      </c>
      <c r="AB39" s="182">
        <f t="shared" si="11"/>
        <v>2.5</v>
      </c>
      <c r="AC39" s="182">
        <f t="shared" si="11"/>
        <v>2.5</v>
      </c>
      <c r="AD39" s="182">
        <f t="shared" si="11"/>
        <v>2.4399999999999977</v>
      </c>
      <c r="AE39" s="182">
        <f t="shared" si="11"/>
        <v>0</v>
      </c>
      <c r="AF39" s="182">
        <f t="shared" si="11"/>
        <v>0</v>
      </c>
      <c r="AG39" s="182">
        <f t="shared" si="11"/>
        <v>0</v>
      </c>
      <c r="AH39" s="182">
        <f t="shared" si="11"/>
        <v>0</v>
      </c>
      <c r="AI39" s="182">
        <f t="shared" si="11"/>
        <v>0</v>
      </c>
    </row>
    <row r="40" spans="1:35" x14ac:dyDescent="0.35">
      <c r="D40" s="184" t="s">
        <v>41</v>
      </c>
      <c r="E40" s="46" t="s">
        <v>1091</v>
      </c>
      <c r="F40" s="46" t="s">
        <v>78</v>
      </c>
      <c r="I40" s="181">
        <f>SUM(K40:AI40)</f>
        <v>44.94</v>
      </c>
      <c r="J40" s="181"/>
      <c r="K40" s="182">
        <f t="shared" ref="K40:AI40" si="12">MIN(K38+K39,K35)</f>
        <v>0</v>
      </c>
      <c r="L40" s="182">
        <f t="shared" si="12"/>
        <v>0</v>
      </c>
      <c r="M40" s="182">
        <f t="shared" si="12"/>
        <v>1.875</v>
      </c>
      <c r="N40" s="182">
        <f t="shared" si="12"/>
        <v>2.5</v>
      </c>
      <c r="O40" s="182">
        <f t="shared" si="12"/>
        <v>2.5</v>
      </c>
      <c r="P40" s="182">
        <f t="shared" si="12"/>
        <v>2.5</v>
      </c>
      <c r="Q40" s="182">
        <f t="shared" si="12"/>
        <v>2.5</v>
      </c>
      <c r="R40" s="182">
        <f t="shared" si="12"/>
        <v>2.5</v>
      </c>
      <c r="S40" s="182">
        <f t="shared" si="12"/>
        <v>2.5</v>
      </c>
      <c r="T40" s="182">
        <f t="shared" si="12"/>
        <v>2.5</v>
      </c>
      <c r="U40" s="182">
        <f t="shared" si="12"/>
        <v>2.5</v>
      </c>
      <c r="V40" s="182">
        <f t="shared" si="12"/>
        <v>2.5</v>
      </c>
      <c r="W40" s="182">
        <f t="shared" si="12"/>
        <v>2.5</v>
      </c>
      <c r="X40" s="182">
        <f t="shared" si="12"/>
        <v>2.5</v>
      </c>
      <c r="Y40" s="182">
        <f t="shared" si="12"/>
        <v>2.5</v>
      </c>
      <c r="Z40" s="182">
        <f t="shared" si="12"/>
        <v>2.5</v>
      </c>
      <c r="AA40" s="182">
        <f t="shared" si="12"/>
        <v>2.5</v>
      </c>
      <c r="AB40" s="182">
        <f t="shared" si="12"/>
        <v>2.5</v>
      </c>
      <c r="AC40" s="182">
        <f t="shared" si="12"/>
        <v>2.5</v>
      </c>
      <c r="AD40" s="182">
        <f t="shared" si="12"/>
        <v>2.5</v>
      </c>
      <c r="AE40" s="182">
        <f t="shared" si="12"/>
        <v>0.56499999999999773</v>
      </c>
      <c r="AF40" s="182">
        <f t="shared" si="12"/>
        <v>0</v>
      </c>
      <c r="AG40" s="182">
        <f t="shared" si="12"/>
        <v>0</v>
      </c>
      <c r="AH40" s="182">
        <f t="shared" si="12"/>
        <v>0</v>
      </c>
      <c r="AI40" s="182">
        <f t="shared" si="12"/>
        <v>0</v>
      </c>
    </row>
    <row r="41" spans="1:35" x14ac:dyDescent="0.35">
      <c r="E41" s="46" t="s">
        <v>274</v>
      </c>
      <c r="F41" s="46" t="s">
        <v>78</v>
      </c>
      <c r="I41" s="181"/>
      <c r="J41" s="181"/>
      <c r="K41" s="182">
        <f>K38+K39-K40</f>
        <v>0</v>
      </c>
      <c r="L41" s="182">
        <f t="shared" ref="L41:AI41" si="13">L38+L39-L40</f>
        <v>0</v>
      </c>
      <c r="M41" s="182">
        <f t="shared" si="13"/>
        <v>0.625</v>
      </c>
      <c r="N41" s="182">
        <f t="shared" si="13"/>
        <v>0.625</v>
      </c>
      <c r="O41" s="182">
        <f t="shared" si="13"/>
        <v>0.625</v>
      </c>
      <c r="P41" s="182">
        <f t="shared" si="13"/>
        <v>0.625</v>
      </c>
      <c r="Q41" s="182">
        <f t="shared" si="13"/>
        <v>0.625</v>
      </c>
      <c r="R41" s="182">
        <f t="shared" si="13"/>
        <v>0.625</v>
      </c>
      <c r="S41" s="182">
        <f t="shared" si="13"/>
        <v>0.625</v>
      </c>
      <c r="T41" s="182">
        <f t="shared" si="13"/>
        <v>0.625</v>
      </c>
      <c r="U41" s="182">
        <f t="shared" si="13"/>
        <v>0.625</v>
      </c>
      <c r="V41" s="182">
        <f t="shared" si="13"/>
        <v>0.625</v>
      </c>
      <c r="W41" s="182">
        <f t="shared" si="13"/>
        <v>0.625</v>
      </c>
      <c r="X41" s="182">
        <f t="shared" si="13"/>
        <v>0.625</v>
      </c>
      <c r="Y41" s="182">
        <f t="shared" si="13"/>
        <v>0.625</v>
      </c>
      <c r="Z41" s="182">
        <f t="shared" si="13"/>
        <v>0.625</v>
      </c>
      <c r="AA41" s="182">
        <f t="shared" si="13"/>
        <v>0.625</v>
      </c>
      <c r="AB41" s="182">
        <f t="shared" si="13"/>
        <v>0.625</v>
      </c>
      <c r="AC41" s="182">
        <f t="shared" si="13"/>
        <v>0.625</v>
      </c>
      <c r="AD41" s="182">
        <f t="shared" si="13"/>
        <v>0.56499999999999773</v>
      </c>
      <c r="AE41" s="182">
        <f t="shared" si="13"/>
        <v>0</v>
      </c>
      <c r="AF41" s="182">
        <f t="shared" si="13"/>
        <v>0</v>
      </c>
      <c r="AG41" s="182">
        <f t="shared" si="13"/>
        <v>0</v>
      </c>
      <c r="AH41" s="182">
        <f t="shared" si="13"/>
        <v>0</v>
      </c>
      <c r="AI41" s="182">
        <f t="shared" si="13"/>
        <v>0</v>
      </c>
    </row>
    <row r="43" spans="1:35" x14ac:dyDescent="0.35">
      <c r="D43" s="87" t="s">
        <v>322</v>
      </c>
    </row>
    <row r="44" spans="1:35" x14ac:dyDescent="0.35">
      <c r="E44" s="46" t="str">
        <f>E$40</f>
        <v>Plant throughput (behavioural)</v>
      </c>
      <c r="F44" s="46" t="str">
        <f>F$40</f>
        <v>Mt</v>
      </c>
      <c r="I44" s="182">
        <f>I$40</f>
        <v>44.94</v>
      </c>
      <c r="J44" s="182"/>
      <c r="K44" s="182">
        <f t="shared" ref="K44:AI44" si="14">K$40</f>
        <v>0</v>
      </c>
      <c r="L44" s="182">
        <f t="shared" si="14"/>
        <v>0</v>
      </c>
      <c r="M44" s="182">
        <f t="shared" si="14"/>
        <v>1.875</v>
      </c>
      <c r="N44" s="182">
        <f t="shared" si="14"/>
        <v>2.5</v>
      </c>
      <c r="O44" s="182">
        <f t="shared" si="14"/>
        <v>2.5</v>
      </c>
      <c r="P44" s="182">
        <f t="shared" si="14"/>
        <v>2.5</v>
      </c>
      <c r="Q44" s="182">
        <f t="shared" si="14"/>
        <v>2.5</v>
      </c>
      <c r="R44" s="182">
        <f t="shared" si="14"/>
        <v>2.5</v>
      </c>
      <c r="S44" s="182">
        <f t="shared" si="14"/>
        <v>2.5</v>
      </c>
      <c r="T44" s="182">
        <f t="shared" si="14"/>
        <v>2.5</v>
      </c>
      <c r="U44" s="182">
        <f t="shared" si="14"/>
        <v>2.5</v>
      </c>
      <c r="V44" s="182">
        <f t="shared" si="14"/>
        <v>2.5</v>
      </c>
      <c r="W44" s="182">
        <f t="shared" si="14"/>
        <v>2.5</v>
      </c>
      <c r="X44" s="182">
        <f t="shared" si="14"/>
        <v>2.5</v>
      </c>
      <c r="Y44" s="182">
        <f t="shared" si="14"/>
        <v>2.5</v>
      </c>
      <c r="Z44" s="182">
        <f t="shared" si="14"/>
        <v>2.5</v>
      </c>
      <c r="AA44" s="182">
        <f t="shared" si="14"/>
        <v>2.5</v>
      </c>
      <c r="AB44" s="182">
        <f t="shared" si="14"/>
        <v>2.5</v>
      </c>
      <c r="AC44" s="182">
        <f t="shared" si="14"/>
        <v>2.5</v>
      </c>
      <c r="AD44" s="182">
        <f t="shared" si="14"/>
        <v>2.5</v>
      </c>
      <c r="AE44" s="182">
        <f t="shared" si="14"/>
        <v>0.56499999999999773</v>
      </c>
      <c r="AF44" s="182">
        <f t="shared" si="14"/>
        <v>0</v>
      </c>
      <c r="AG44" s="182">
        <f t="shared" si="14"/>
        <v>0</v>
      </c>
      <c r="AH44" s="182">
        <f t="shared" si="14"/>
        <v>0</v>
      </c>
      <c r="AI44" s="182">
        <f t="shared" si="14"/>
        <v>0</v>
      </c>
    </row>
    <row r="45" spans="1:35" s="158" customFormat="1" x14ac:dyDescent="0.35">
      <c r="A45" s="11"/>
      <c r="B45" s="11"/>
      <c r="C45" s="156"/>
      <c r="D45" s="157"/>
      <c r="E45" s="186" t="str">
        <f>Inputs!E$76</f>
        <v>Ore recovery</v>
      </c>
      <c r="F45" s="186" t="str">
        <f>Inputs!F$76</f>
        <v>%</v>
      </c>
      <c r="G45" s="187">
        <f>Inputs!G$76</f>
        <v>0.85</v>
      </c>
      <c r="I45" s="186"/>
      <c r="J45" s="179"/>
      <c r="K45" s="180"/>
      <c r="L45" s="180"/>
      <c r="M45" s="180"/>
      <c r="N45" s="180"/>
      <c r="O45" s="180"/>
      <c r="P45" s="180"/>
      <c r="Q45" s="180"/>
      <c r="R45" s="180"/>
      <c r="S45" s="180"/>
      <c r="T45" s="180"/>
      <c r="U45" s="180"/>
      <c r="V45" s="180"/>
      <c r="W45" s="180"/>
      <c r="X45" s="180"/>
      <c r="Y45" s="180"/>
      <c r="Z45" s="180"/>
      <c r="AA45" s="180"/>
      <c r="AB45" s="180"/>
      <c r="AC45" s="180"/>
      <c r="AD45" s="180"/>
      <c r="AE45" s="180"/>
      <c r="AF45" s="180"/>
      <c r="AG45" s="180"/>
      <c r="AH45" s="180"/>
      <c r="AI45" s="180"/>
    </row>
    <row r="46" spans="1:35" x14ac:dyDescent="0.35">
      <c r="E46" s="46" t="s">
        <v>1092</v>
      </c>
      <c r="F46" s="46" t="s">
        <v>78</v>
      </c>
      <c r="I46" s="181">
        <f>SUM(K46:AI46)</f>
        <v>38.198999999999998</v>
      </c>
      <c r="J46" s="181"/>
      <c r="K46" s="182">
        <f>K44*$G45</f>
        <v>0</v>
      </c>
      <c r="L46" s="182">
        <f t="shared" ref="L46:AI46" si="15">L44*$G45</f>
        <v>0</v>
      </c>
      <c r="M46" s="182">
        <f t="shared" si="15"/>
        <v>1.59375</v>
      </c>
      <c r="N46" s="182">
        <f t="shared" si="15"/>
        <v>2.125</v>
      </c>
      <c r="O46" s="182">
        <f t="shared" si="15"/>
        <v>2.125</v>
      </c>
      <c r="P46" s="182">
        <f t="shared" si="15"/>
        <v>2.125</v>
      </c>
      <c r="Q46" s="182">
        <f t="shared" si="15"/>
        <v>2.125</v>
      </c>
      <c r="R46" s="182">
        <f t="shared" si="15"/>
        <v>2.125</v>
      </c>
      <c r="S46" s="182">
        <f t="shared" si="15"/>
        <v>2.125</v>
      </c>
      <c r="T46" s="182">
        <f t="shared" si="15"/>
        <v>2.125</v>
      </c>
      <c r="U46" s="182">
        <f t="shared" si="15"/>
        <v>2.125</v>
      </c>
      <c r="V46" s="182">
        <f t="shared" si="15"/>
        <v>2.125</v>
      </c>
      <c r="W46" s="182">
        <f t="shared" si="15"/>
        <v>2.125</v>
      </c>
      <c r="X46" s="182">
        <f t="shared" si="15"/>
        <v>2.125</v>
      </c>
      <c r="Y46" s="182">
        <f t="shared" si="15"/>
        <v>2.125</v>
      </c>
      <c r="Z46" s="182">
        <f t="shared" si="15"/>
        <v>2.125</v>
      </c>
      <c r="AA46" s="182">
        <f t="shared" si="15"/>
        <v>2.125</v>
      </c>
      <c r="AB46" s="182">
        <f t="shared" si="15"/>
        <v>2.125</v>
      </c>
      <c r="AC46" s="182">
        <f t="shared" si="15"/>
        <v>2.125</v>
      </c>
      <c r="AD46" s="182">
        <f t="shared" si="15"/>
        <v>2.125</v>
      </c>
      <c r="AE46" s="182">
        <f t="shared" si="15"/>
        <v>0.48024999999999807</v>
      </c>
      <c r="AF46" s="182">
        <f t="shared" si="15"/>
        <v>0</v>
      </c>
      <c r="AG46" s="182">
        <f t="shared" si="15"/>
        <v>0</v>
      </c>
      <c r="AH46" s="182">
        <f t="shared" si="15"/>
        <v>0</v>
      </c>
      <c r="AI46" s="182">
        <f t="shared" si="15"/>
        <v>0</v>
      </c>
    </row>
    <row r="48" spans="1:35" x14ac:dyDescent="0.35">
      <c r="D48" s="87" t="s">
        <v>275</v>
      </c>
    </row>
    <row r="49" spans="1:35" x14ac:dyDescent="0.35">
      <c r="E49" s="46" t="str">
        <f>E$46</f>
        <v>Ore recovered (behavioural)</v>
      </c>
      <c r="F49" s="46" t="str">
        <f>F$46</f>
        <v>Mt</v>
      </c>
      <c r="I49" s="181">
        <f>I$46</f>
        <v>38.198999999999998</v>
      </c>
      <c r="J49" s="181"/>
      <c r="K49" s="181">
        <f t="shared" ref="K49:AI49" si="16">K$46</f>
        <v>0</v>
      </c>
      <c r="L49" s="181">
        <f t="shared" si="16"/>
        <v>0</v>
      </c>
      <c r="M49" s="181">
        <f t="shared" si="16"/>
        <v>1.59375</v>
      </c>
      <c r="N49" s="181">
        <f t="shared" si="16"/>
        <v>2.125</v>
      </c>
      <c r="O49" s="181">
        <f t="shared" si="16"/>
        <v>2.125</v>
      </c>
      <c r="P49" s="181">
        <f t="shared" si="16"/>
        <v>2.125</v>
      </c>
      <c r="Q49" s="181">
        <f t="shared" si="16"/>
        <v>2.125</v>
      </c>
      <c r="R49" s="181">
        <f t="shared" si="16"/>
        <v>2.125</v>
      </c>
      <c r="S49" s="181">
        <f t="shared" si="16"/>
        <v>2.125</v>
      </c>
      <c r="T49" s="181">
        <f t="shared" si="16"/>
        <v>2.125</v>
      </c>
      <c r="U49" s="181">
        <f t="shared" si="16"/>
        <v>2.125</v>
      </c>
      <c r="V49" s="181">
        <f t="shared" si="16"/>
        <v>2.125</v>
      </c>
      <c r="W49" s="181">
        <f t="shared" si="16"/>
        <v>2.125</v>
      </c>
      <c r="X49" s="181">
        <f t="shared" si="16"/>
        <v>2.125</v>
      </c>
      <c r="Y49" s="181">
        <f t="shared" si="16"/>
        <v>2.125</v>
      </c>
      <c r="Z49" s="181">
        <f t="shared" si="16"/>
        <v>2.125</v>
      </c>
      <c r="AA49" s="181">
        <f t="shared" si="16"/>
        <v>2.125</v>
      </c>
      <c r="AB49" s="181">
        <f t="shared" si="16"/>
        <v>2.125</v>
      </c>
      <c r="AC49" s="181">
        <f t="shared" si="16"/>
        <v>2.125</v>
      </c>
      <c r="AD49" s="181">
        <f t="shared" si="16"/>
        <v>2.125</v>
      </c>
      <c r="AE49" s="181">
        <f t="shared" si="16"/>
        <v>0.48024999999999807</v>
      </c>
      <c r="AF49" s="181">
        <f t="shared" si="16"/>
        <v>0</v>
      </c>
      <c r="AG49" s="181">
        <f t="shared" si="16"/>
        <v>0</v>
      </c>
      <c r="AH49" s="181">
        <f t="shared" si="16"/>
        <v>0</v>
      </c>
      <c r="AI49" s="181">
        <f t="shared" si="16"/>
        <v>0</v>
      </c>
    </row>
    <row r="50" spans="1:35" s="158" customFormat="1" x14ac:dyDescent="0.35">
      <c r="A50" s="11"/>
      <c r="B50" s="11"/>
      <c r="C50" s="156"/>
      <c r="D50" s="157"/>
      <c r="E50" s="158" t="str">
        <f>Inputs!E$64</f>
        <v>Average grade (behavioural)</v>
      </c>
      <c r="F50" s="158" t="str">
        <f>Inputs!F$64</f>
        <v>Au (g/t)</v>
      </c>
      <c r="G50" s="158">
        <f>Inputs!G$64</f>
        <v>1.66</v>
      </c>
      <c r="I50" s="179"/>
      <c r="J50" s="179"/>
      <c r="K50" s="180"/>
      <c r="L50" s="180"/>
      <c r="M50" s="180"/>
      <c r="N50" s="180"/>
      <c r="O50" s="180"/>
      <c r="P50" s="180"/>
      <c r="Q50" s="180"/>
      <c r="R50" s="180"/>
      <c r="S50" s="180"/>
      <c r="T50" s="180"/>
      <c r="U50" s="180"/>
      <c r="V50" s="180"/>
      <c r="W50" s="180"/>
      <c r="X50" s="180"/>
      <c r="Y50" s="180"/>
      <c r="Z50" s="180"/>
      <c r="AA50" s="180"/>
      <c r="AB50" s="180"/>
      <c r="AC50" s="180"/>
      <c r="AD50" s="180"/>
      <c r="AE50" s="180"/>
      <c r="AF50" s="180"/>
      <c r="AG50" s="180"/>
      <c r="AH50" s="180"/>
      <c r="AI50" s="180"/>
    </row>
    <row r="51" spans="1:35" s="158" customFormat="1" x14ac:dyDescent="0.35">
      <c r="A51" s="11"/>
      <c r="B51" s="11"/>
      <c r="C51" s="156"/>
      <c r="D51" s="157"/>
      <c r="E51" s="158" t="str">
        <f>Inputs!E$33</f>
        <v>Grams to Troy ounce</v>
      </c>
      <c r="F51" s="158" t="str">
        <f>Inputs!F$33</f>
        <v>oz/g</v>
      </c>
      <c r="G51" s="188">
        <f>Inputs!G$33</f>
        <v>3.2150746500000001E-2</v>
      </c>
      <c r="I51" s="179"/>
      <c r="J51" s="179"/>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180"/>
      <c r="AI51" s="180"/>
    </row>
    <row r="52" spans="1:35" x14ac:dyDescent="0.35">
      <c r="E52" s="46" t="s">
        <v>1093</v>
      </c>
      <c r="F52" s="46" t="s">
        <v>125</v>
      </c>
      <c r="G52" s="189"/>
      <c r="I52" s="190">
        <f>SUM(K52:AI52)</f>
        <v>2.0386897668188095</v>
      </c>
      <c r="J52" s="177"/>
      <c r="K52" s="190">
        <f t="shared" ref="K52:AI52" si="17">K49*$G50*$G51</f>
        <v>0</v>
      </c>
      <c r="L52" s="190">
        <f t="shared" si="17"/>
        <v>0</v>
      </c>
      <c r="M52" s="190">
        <f t="shared" si="17"/>
        <v>8.5058818709062498E-2</v>
      </c>
      <c r="N52" s="190">
        <f t="shared" si="17"/>
        <v>0.11341175827875</v>
      </c>
      <c r="O52" s="190">
        <f t="shared" si="17"/>
        <v>0.11341175827875</v>
      </c>
      <c r="P52" s="190">
        <f t="shared" si="17"/>
        <v>0.11341175827875</v>
      </c>
      <c r="Q52" s="190">
        <f t="shared" si="17"/>
        <v>0.11341175827875</v>
      </c>
      <c r="R52" s="190">
        <f t="shared" si="17"/>
        <v>0.11341175827875</v>
      </c>
      <c r="S52" s="190">
        <f t="shared" si="17"/>
        <v>0.11341175827875</v>
      </c>
      <c r="T52" s="190">
        <f t="shared" si="17"/>
        <v>0.11341175827875</v>
      </c>
      <c r="U52" s="190">
        <f t="shared" si="17"/>
        <v>0.11341175827875</v>
      </c>
      <c r="V52" s="190">
        <f t="shared" si="17"/>
        <v>0.11341175827875</v>
      </c>
      <c r="W52" s="190">
        <f t="shared" si="17"/>
        <v>0.11341175827875</v>
      </c>
      <c r="X52" s="190">
        <f t="shared" si="17"/>
        <v>0.11341175827875</v>
      </c>
      <c r="Y52" s="190">
        <f t="shared" si="17"/>
        <v>0.11341175827875</v>
      </c>
      <c r="Z52" s="190">
        <f t="shared" si="17"/>
        <v>0.11341175827875</v>
      </c>
      <c r="AA52" s="190">
        <f t="shared" si="17"/>
        <v>0.11341175827875</v>
      </c>
      <c r="AB52" s="190">
        <f t="shared" si="17"/>
        <v>0.11341175827875</v>
      </c>
      <c r="AC52" s="190">
        <f t="shared" si="17"/>
        <v>0.11341175827875</v>
      </c>
      <c r="AD52" s="190">
        <f t="shared" si="17"/>
        <v>0.11341175827875</v>
      </c>
      <c r="AE52" s="190">
        <f t="shared" si="17"/>
        <v>2.5631057370997398E-2</v>
      </c>
      <c r="AF52" s="190">
        <f t="shared" si="17"/>
        <v>0</v>
      </c>
      <c r="AG52" s="190">
        <f t="shared" si="17"/>
        <v>0</v>
      </c>
      <c r="AH52" s="190">
        <f t="shared" si="17"/>
        <v>0</v>
      </c>
      <c r="AI52" s="190">
        <f t="shared" si="17"/>
        <v>0</v>
      </c>
    </row>
    <row r="53" spans="1:35" x14ac:dyDescent="0.35">
      <c r="G53" s="189"/>
      <c r="I53" s="177"/>
      <c r="J53" s="177"/>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row>
    <row r="54" spans="1:35" x14ac:dyDescent="0.35">
      <c r="D54" s="87" t="s">
        <v>276</v>
      </c>
      <c r="G54" s="189"/>
      <c r="I54" s="177"/>
      <c r="J54" s="177"/>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row>
    <row r="55" spans="1:35" x14ac:dyDescent="0.35">
      <c r="E55" s="46" t="str">
        <f>E$52</f>
        <v>Gold contained (behavioural)</v>
      </c>
      <c r="F55" s="46" t="str">
        <f>F$52</f>
        <v>Moz</v>
      </c>
      <c r="G55" s="189"/>
      <c r="I55" s="190">
        <f>I$52</f>
        <v>2.0386897668188095</v>
      </c>
      <c r="J55" s="190"/>
      <c r="K55" s="190">
        <f t="shared" ref="K55:AI55" si="18">K$52</f>
        <v>0</v>
      </c>
      <c r="L55" s="190">
        <f t="shared" si="18"/>
        <v>0</v>
      </c>
      <c r="M55" s="190">
        <f t="shared" si="18"/>
        <v>8.5058818709062498E-2</v>
      </c>
      <c r="N55" s="190">
        <f t="shared" si="18"/>
        <v>0.11341175827875</v>
      </c>
      <c r="O55" s="190">
        <f t="shared" si="18"/>
        <v>0.11341175827875</v>
      </c>
      <c r="P55" s="190">
        <f t="shared" si="18"/>
        <v>0.11341175827875</v>
      </c>
      <c r="Q55" s="190">
        <f t="shared" si="18"/>
        <v>0.11341175827875</v>
      </c>
      <c r="R55" s="190">
        <f t="shared" si="18"/>
        <v>0.11341175827875</v>
      </c>
      <c r="S55" s="190">
        <f t="shared" si="18"/>
        <v>0.11341175827875</v>
      </c>
      <c r="T55" s="190">
        <f t="shared" si="18"/>
        <v>0.11341175827875</v>
      </c>
      <c r="U55" s="190">
        <f t="shared" si="18"/>
        <v>0.11341175827875</v>
      </c>
      <c r="V55" s="190">
        <f t="shared" si="18"/>
        <v>0.11341175827875</v>
      </c>
      <c r="W55" s="190">
        <f t="shared" si="18"/>
        <v>0.11341175827875</v>
      </c>
      <c r="X55" s="190">
        <f t="shared" si="18"/>
        <v>0.11341175827875</v>
      </c>
      <c r="Y55" s="190">
        <f t="shared" si="18"/>
        <v>0.11341175827875</v>
      </c>
      <c r="Z55" s="190">
        <f t="shared" si="18"/>
        <v>0.11341175827875</v>
      </c>
      <c r="AA55" s="190">
        <f t="shared" si="18"/>
        <v>0.11341175827875</v>
      </c>
      <c r="AB55" s="190">
        <f t="shared" si="18"/>
        <v>0.11341175827875</v>
      </c>
      <c r="AC55" s="190">
        <f t="shared" si="18"/>
        <v>0.11341175827875</v>
      </c>
      <c r="AD55" s="190">
        <f t="shared" si="18"/>
        <v>0.11341175827875</v>
      </c>
      <c r="AE55" s="190">
        <f t="shared" si="18"/>
        <v>2.5631057370997398E-2</v>
      </c>
      <c r="AF55" s="190">
        <f t="shared" si="18"/>
        <v>0</v>
      </c>
      <c r="AG55" s="190">
        <f t="shared" si="18"/>
        <v>0</v>
      </c>
      <c r="AH55" s="190">
        <f t="shared" si="18"/>
        <v>0</v>
      </c>
      <c r="AI55" s="190">
        <f t="shared" si="18"/>
        <v>0</v>
      </c>
    </row>
    <row r="56" spans="1:35" s="158" customFormat="1" x14ac:dyDescent="0.35">
      <c r="A56" s="11"/>
      <c r="B56" s="11"/>
      <c r="C56" s="156"/>
      <c r="D56" s="157"/>
      <c r="E56" s="158" t="str">
        <f>Inputs!E$77</f>
        <v>Gold recovery</v>
      </c>
      <c r="F56" s="158" t="str">
        <f>Inputs!F$77</f>
        <v>%</v>
      </c>
      <c r="G56" s="187">
        <f>Inputs!G$77</f>
        <v>0.92500000000000004</v>
      </c>
      <c r="I56" s="179"/>
      <c r="J56" s="179"/>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c r="AI56" s="180"/>
    </row>
    <row r="57" spans="1:35" x14ac:dyDescent="0.35">
      <c r="E57" s="46" t="s">
        <v>1094</v>
      </c>
      <c r="F57" s="46" t="s">
        <v>125</v>
      </c>
      <c r="I57" s="191">
        <f>SUM(K57:AI57)</f>
        <v>1.8857880343073985</v>
      </c>
      <c r="J57" s="177"/>
      <c r="K57" s="190">
        <f t="shared" ref="K57:AI57" si="19">K52*$G56</f>
        <v>0</v>
      </c>
      <c r="L57" s="190">
        <f t="shared" si="19"/>
        <v>0</v>
      </c>
      <c r="M57" s="190">
        <f t="shared" si="19"/>
        <v>7.8679407305882812E-2</v>
      </c>
      <c r="N57" s="190">
        <f t="shared" si="19"/>
        <v>0.10490587640784375</v>
      </c>
      <c r="O57" s="190">
        <f t="shared" si="19"/>
        <v>0.10490587640784375</v>
      </c>
      <c r="P57" s="190">
        <f t="shared" si="19"/>
        <v>0.10490587640784375</v>
      </c>
      <c r="Q57" s="190">
        <f t="shared" si="19"/>
        <v>0.10490587640784375</v>
      </c>
      <c r="R57" s="190">
        <f t="shared" si="19"/>
        <v>0.10490587640784375</v>
      </c>
      <c r="S57" s="190">
        <f t="shared" si="19"/>
        <v>0.10490587640784375</v>
      </c>
      <c r="T57" s="190">
        <f t="shared" si="19"/>
        <v>0.10490587640784375</v>
      </c>
      <c r="U57" s="190">
        <f t="shared" si="19"/>
        <v>0.10490587640784375</v>
      </c>
      <c r="V57" s="190">
        <f t="shared" si="19"/>
        <v>0.10490587640784375</v>
      </c>
      <c r="W57" s="190">
        <f t="shared" si="19"/>
        <v>0.10490587640784375</v>
      </c>
      <c r="X57" s="190">
        <f t="shared" si="19"/>
        <v>0.10490587640784375</v>
      </c>
      <c r="Y57" s="190">
        <f t="shared" si="19"/>
        <v>0.10490587640784375</v>
      </c>
      <c r="Z57" s="190">
        <f t="shared" si="19"/>
        <v>0.10490587640784375</v>
      </c>
      <c r="AA57" s="190">
        <f t="shared" si="19"/>
        <v>0.10490587640784375</v>
      </c>
      <c r="AB57" s="190">
        <f t="shared" si="19"/>
        <v>0.10490587640784375</v>
      </c>
      <c r="AC57" s="190">
        <f t="shared" si="19"/>
        <v>0.10490587640784375</v>
      </c>
      <c r="AD57" s="190">
        <f t="shared" si="19"/>
        <v>0.10490587640784375</v>
      </c>
      <c r="AE57" s="190">
        <f t="shared" si="19"/>
        <v>2.3708728068172594E-2</v>
      </c>
      <c r="AF57" s="190">
        <f t="shared" si="19"/>
        <v>0</v>
      </c>
      <c r="AG57" s="190">
        <f t="shared" si="19"/>
        <v>0</v>
      </c>
      <c r="AH57" s="190">
        <f t="shared" si="19"/>
        <v>0</v>
      </c>
      <c r="AI57" s="190">
        <f t="shared" si="19"/>
        <v>0</v>
      </c>
    </row>
    <row r="58" spans="1:35" x14ac:dyDescent="0.35">
      <c r="I58" s="177"/>
      <c r="J58" s="177"/>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row>
    <row r="59" spans="1:35" x14ac:dyDescent="0.35">
      <c r="B59" s="1" t="s">
        <v>324</v>
      </c>
      <c r="I59" s="177"/>
      <c r="J59" s="177"/>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row>
    <row r="60" spans="1:35" x14ac:dyDescent="0.35">
      <c r="I60" s="177"/>
      <c r="J60" s="177"/>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row>
    <row r="61" spans="1:35" x14ac:dyDescent="0.35">
      <c r="D61" s="87" t="s">
        <v>277</v>
      </c>
      <c r="I61" s="177"/>
      <c r="J61" s="177"/>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row>
    <row r="62" spans="1:35" x14ac:dyDescent="0.35">
      <c r="E62" s="46" t="str">
        <f>E$57</f>
        <v>Gold recovered (behavioural)</v>
      </c>
      <c r="F62" s="46" t="str">
        <f>F$57</f>
        <v>Moz</v>
      </c>
      <c r="I62" s="191">
        <f>I$57</f>
        <v>1.8857880343073985</v>
      </c>
      <c r="J62" s="191"/>
      <c r="K62" s="191">
        <f t="shared" ref="K62:AI62" si="20">K$57</f>
        <v>0</v>
      </c>
      <c r="L62" s="191">
        <f t="shared" si="20"/>
        <v>0</v>
      </c>
      <c r="M62" s="191">
        <f t="shared" si="20"/>
        <v>7.8679407305882812E-2</v>
      </c>
      <c r="N62" s="191">
        <f t="shared" si="20"/>
        <v>0.10490587640784375</v>
      </c>
      <c r="O62" s="191">
        <f t="shared" si="20"/>
        <v>0.10490587640784375</v>
      </c>
      <c r="P62" s="191">
        <f t="shared" si="20"/>
        <v>0.10490587640784375</v>
      </c>
      <c r="Q62" s="191">
        <f t="shared" si="20"/>
        <v>0.10490587640784375</v>
      </c>
      <c r="R62" s="191">
        <f t="shared" si="20"/>
        <v>0.10490587640784375</v>
      </c>
      <c r="S62" s="191">
        <f t="shared" si="20"/>
        <v>0.10490587640784375</v>
      </c>
      <c r="T62" s="191">
        <f t="shared" si="20"/>
        <v>0.10490587640784375</v>
      </c>
      <c r="U62" s="191">
        <f t="shared" si="20"/>
        <v>0.10490587640784375</v>
      </c>
      <c r="V62" s="191">
        <f t="shared" si="20"/>
        <v>0.10490587640784375</v>
      </c>
      <c r="W62" s="191">
        <f t="shared" si="20"/>
        <v>0.10490587640784375</v>
      </c>
      <c r="X62" s="191">
        <f t="shared" si="20"/>
        <v>0.10490587640784375</v>
      </c>
      <c r="Y62" s="191">
        <f t="shared" si="20"/>
        <v>0.10490587640784375</v>
      </c>
      <c r="Z62" s="191">
        <f t="shared" si="20"/>
        <v>0.10490587640784375</v>
      </c>
      <c r="AA62" s="191">
        <f t="shared" si="20"/>
        <v>0.10490587640784375</v>
      </c>
      <c r="AB62" s="191">
        <f t="shared" si="20"/>
        <v>0.10490587640784375</v>
      </c>
      <c r="AC62" s="191">
        <f t="shared" si="20"/>
        <v>0.10490587640784375</v>
      </c>
      <c r="AD62" s="191">
        <f t="shared" si="20"/>
        <v>0.10490587640784375</v>
      </c>
      <c r="AE62" s="191">
        <f t="shared" si="20"/>
        <v>2.3708728068172594E-2</v>
      </c>
      <c r="AF62" s="191">
        <f t="shared" si="20"/>
        <v>0</v>
      </c>
      <c r="AG62" s="191">
        <f t="shared" si="20"/>
        <v>0</v>
      </c>
      <c r="AH62" s="191">
        <f t="shared" si="20"/>
        <v>0</v>
      </c>
      <c r="AI62" s="191">
        <f t="shared" si="20"/>
        <v>0</v>
      </c>
    </row>
    <row r="63" spans="1:35" x14ac:dyDescent="0.35">
      <c r="E63" s="46" t="s">
        <v>1095</v>
      </c>
      <c r="F63" s="46" t="s">
        <v>43</v>
      </c>
      <c r="I63" s="146">
        <f>SUM(K63:AI63)</f>
        <v>19</v>
      </c>
      <c r="J63" s="146"/>
      <c r="K63" s="147">
        <f>IF(K62=0,0,1)</f>
        <v>0</v>
      </c>
      <c r="L63" s="147">
        <f t="shared" ref="L63:AI63" si="21">IF(L62=0,0,1)</f>
        <v>0</v>
      </c>
      <c r="M63" s="147">
        <f t="shared" si="21"/>
        <v>1</v>
      </c>
      <c r="N63" s="147">
        <f t="shared" si="21"/>
        <v>1</v>
      </c>
      <c r="O63" s="147">
        <f t="shared" si="21"/>
        <v>1</v>
      </c>
      <c r="P63" s="147">
        <f t="shared" si="21"/>
        <v>1</v>
      </c>
      <c r="Q63" s="147">
        <f t="shared" si="21"/>
        <v>1</v>
      </c>
      <c r="R63" s="147">
        <f t="shared" si="21"/>
        <v>1</v>
      </c>
      <c r="S63" s="147">
        <f t="shared" si="21"/>
        <v>1</v>
      </c>
      <c r="T63" s="147">
        <f t="shared" si="21"/>
        <v>1</v>
      </c>
      <c r="U63" s="147">
        <f t="shared" si="21"/>
        <v>1</v>
      </c>
      <c r="V63" s="147">
        <f t="shared" si="21"/>
        <v>1</v>
      </c>
      <c r="W63" s="147">
        <f t="shared" si="21"/>
        <v>1</v>
      </c>
      <c r="X63" s="147">
        <f t="shared" si="21"/>
        <v>1</v>
      </c>
      <c r="Y63" s="147">
        <f t="shared" si="21"/>
        <v>1</v>
      </c>
      <c r="Z63" s="147">
        <f t="shared" si="21"/>
        <v>1</v>
      </c>
      <c r="AA63" s="147">
        <f t="shared" si="21"/>
        <v>1</v>
      </c>
      <c r="AB63" s="147">
        <f t="shared" si="21"/>
        <v>1</v>
      </c>
      <c r="AC63" s="147">
        <f t="shared" si="21"/>
        <v>1</v>
      </c>
      <c r="AD63" s="147">
        <f t="shared" si="21"/>
        <v>1</v>
      </c>
      <c r="AE63" s="147">
        <f t="shared" si="21"/>
        <v>1</v>
      </c>
      <c r="AF63" s="147">
        <f t="shared" si="21"/>
        <v>0</v>
      </c>
      <c r="AG63" s="147">
        <f t="shared" si="21"/>
        <v>0</v>
      </c>
      <c r="AH63" s="147">
        <f t="shared" si="21"/>
        <v>0</v>
      </c>
      <c r="AI63" s="147">
        <f t="shared" si="21"/>
        <v>0</v>
      </c>
    </row>
    <row r="64" spans="1:35" x14ac:dyDescent="0.35">
      <c r="I64" s="177"/>
      <c r="J64" s="177"/>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row>
    <row r="65" spans="1:35" x14ac:dyDescent="0.35">
      <c r="D65" s="87" t="s">
        <v>138</v>
      </c>
      <c r="I65" s="177"/>
      <c r="J65" s="177"/>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row>
    <row r="66" spans="1:35" x14ac:dyDescent="0.35">
      <c r="E66" s="46" t="str">
        <f>E$63</f>
        <v>Production period flag (behavioural)</v>
      </c>
      <c r="F66" s="46" t="str">
        <f>F$63</f>
        <v>flag</v>
      </c>
      <c r="I66" s="46">
        <f>I$63</f>
        <v>19</v>
      </c>
      <c r="K66" s="46">
        <f t="shared" ref="K66:AI66" si="22">K$63</f>
        <v>0</v>
      </c>
      <c r="L66" s="46">
        <f t="shared" si="22"/>
        <v>0</v>
      </c>
      <c r="M66" s="46">
        <f t="shared" si="22"/>
        <v>1</v>
      </c>
      <c r="N66" s="46">
        <f t="shared" si="22"/>
        <v>1</v>
      </c>
      <c r="O66" s="46">
        <f t="shared" si="22"/>
        <v>1</v>
      </c>
      <c r="P66" s="46">
        <f t="shared" si="22"/>
        <v>1</v>
      </c>
      <c r="Q66" s="46">
        <f t="shared" si="22"/>
        <v>1</v>
      </c>
      <c r="R66" s="46">
        <f t="shared" si="22"/>
        <v>1</v>
      </c>
      <c r="S66" s="46">
        <f t="shared" si="22"/>
        <v>1</v>
      </c>
      <c r="T66" s="46">
        <f t="shared" si="22"/>
        <v>1</v>
      </c>
      <c r="U66" s="46">
        <f t="shared" si="22"/>
        <v>1</v>
      </c>
      <c r="V66" s="46">
        <f t="shared" si="22"/>
        <v>1</v>
      </c>
      <c r="W66" s="46">
        <f t="shared" si="22"/>
        <v>1</v>
      </c>
      <c r="X66" s="46">
        <f t="shared" si="22"/>
        <v>1</v>
      </c>
      <c r="Y66" s="46">
        <f t="shared" si="22"/>
        <v>1</v>
      </c>
      <c r="Z66" s="46">
        <f t="shared" si="22"/>
        <v>1</v>
      </c>
      <c r="AA66" s="46">
        <f t="shared" si="22"/>
        <v>1</v>
      </c>
      <c r="AB66" s="46">
        <f t="shared" si="22"/>
        <v>1</v>
      </c>
      <c r="AC66" s="46">
        <f t="shared" si="22"/>
        <v>1</v>
      </c>
      <c r="AD66" s="46">
        <f t="shared" si="22"/>
        <v>1</v>
      </c>
      <c r="AE66" s="46">
        <f t="shared" si="22"/>
        <v>1</v>
      </c>
      <c r="AF66" s="46">
        <f t="shared" si="22"/>
        <v>0</v>
      </c>
      <c r="AG66" s="46">
        <f t="shared" si="22"/>
        <v>0</v>
      </c>
      <c r="AH66" s="46">
        <f t="shared" si="22"/>
        <v>0</v>
      </c>
      <c r="AI66" s="46">
        <f t="shared" si="22"/>
        <v>0</v>
      </c>
    </row>
    <row r="67" spans="1:35" s="150" customFormat="1" x14ac:dyDescent="0.35">
      <c r="A67" s="12"/>
      <c r="B67" s="12"/>
      <c r="C67" s="148"/>
      <c r="D67" s="149"/>
      <c r="E67" s="150" t="s">
        <v>1096</v>
      </c>
      <c r="F67" s="150" t="s">
        <v>32</v>
      </c>
      <c r="G67" s="232">
        <f>SUM(K63:AI63)</f>
        <v>19</v>
      </c>
      <c r="I67" s="151"/>
      <c r="J67" s="151"/>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row>
    <row r="68" spans="1:35" x14ac:dyDescent="0.35">
      <c r="I68" s="177"/>
      <c r="J68" s="177"/>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row>
    <row r="69" spans="1:35" x14ac:dyDescent="0.35">
      <c r="A69" s="292" t="str">
        <f>_xlfn.CONCAT("PRE-TAX CASH FLOW (",$A$1,")")</f>
        <v>PRE-TAX CASH FLOW (INCENTIVE FISCAL REGIME WITH BEHAVIOURAL RESPONSE)</v>
      </c>
      <c r="B69" s="292"/>
      <c r="C69" s="557"/>
      <c r="D69" s="558"/>
      <c r="E69" s="551"/>
      <c r="F69" s="551"/>
      <c r="G69" s="559"/>
      <c r="H69" s="551"/>
      <c r="I69" s="559"/>
      <c r="J69" s="559"/>
      <c r="K69" s="559"/>
      <c r="L69" s="559"/>
      <c r="M69" s="559"/>
      <c r="N69" s="559"/>
      <c r="O69" s="559"/>
      <c r="P69" s="559"/>
      <c r="Q69" s="559"/>
      <c r="R69" s="559"/>
      <c r="S69" s="559"/>
      <c r="T69" s="559"/>
      <c r="U69" s="559"/>
      <c r="V69" s="559"/>
      <c r="W69" s="559"/>
      <c r="X69" s="559"/>
      <c r="Y69" s="559"/>
      <c r="Z69" s="559"/>
      <c r="AA69" s="559"/>
      <c r="AB69" s="559"/>
      <c r="AC69" s="559"/>
      <c r="AD69" s="559"/>
      <c r="AE69" s="559"/>
      <c r="AF69" s="559"/>
      <c r="AG69" s="559"/>
      <c r="AH69" s="559"/>
      <c r="AI69" s="559"/>
    </row>
    <row r="70" spans="1:35" x14ac:dyDescent="0.35">
      <c r="I70" s="177"/>
      <c r="J70" s="177"/>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row>
    <row r="71" spans="1:35" x14ac:dyDescent="0.35">
      <c r="B71" s="1" t="s">
        <v>398</v>
      </c>
      <c r="I71" s="177"/>
      <c r="J71" s="177"/>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row>
    <row r="72" spans="1:35" x14ac:dyDescent="0.35">
      <c r="I72" s="177"/>
      <c r="J72" s="177"/>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row>
    <row r="73" spans="1:35" x14ac:dyDescent="0.35">
      <c r="C73" s="86" t="s">
        <v>473</v>
      </c>
      <c r="I73" s="177"/>
      <c r="J73" s="177"/>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row>
    <row r="74" spans="1:35" x14ac:dyDescent="0.35">
      <c r="I74" s="177"/>
      <c r="J74" s="177"/>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row>
    <row r="75" spans="1:35" x14ac:dyDescent="0.35">
      <c r="D75" s="87" t="s">
        <v>406</v>
      </c>
      <c r="I75" s="177"/>
      <c r="J75" s="177"/>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row>
    <row r="76" spans="1:35" x14ac:dyDescent="0.35">
      <c r="E76" s="46" t="str">
        <f>E$57</f>
        <v>Gold recovered (behavioural)</v>
      </c>
      <c r="F76" s="46" t="str">
        <f>F$57</f>
        <v>Moz</v>
      </c>
      <c r="G76" s="46"/>
      <c r="I76" s="192">
        <f>I$57</f>
        <v>1.8857880343073985</v>
      </c>
      <c r="J76" s="192"/>
      <c r="K76" s="192">
        <f t="shared" ref="K76:AI76" si="23">K$57</f>
        <v>0</v>
      </c>
      <c r="L76" s="192">
        <f t="shared" si="23"/>
        <v>0</v>
      </c>
      <c r="M76" s="192">
        <f t="shared" si="23"/>
        <v>7.8679407305882812E-2</v>
      </c>
      <c r="N76" s="192">
        <f t="shared" si="23"/>
        <v>0.10490587640784375</v>
      </c>
      <c r="O76" s="192">
        <f t="shared" si="23"/>
        <v>0.10490587640784375</v>
      </c>
      <c r="P76" s="192">
        <f t="shared" si="23"/>
        <v>0.10490587640784375</v>
      </c>
      <c r="Q76" s="192">
        <f t="shared" si="23"/>
        <v>0.10490587640784375</v>
      </c>
      <c r="R76" s="192">
        <f t="shared" si="23"/>
        <v>0.10490587640784375</v>
      </c>
      <c r="S76" s="192">
        <f t="shared" si="23"/>
        <v>0.10490587640784375</v>
      </c>
      <c r="T76" s="192">
        <f t="shared" si="23"/>
        <v>0.10490587640784375</v>
      </c>
      <c r="U76" s="192">
        <f t="shared" si="23"/>
        <v>0.10490587640784375</v>
      </c>
      <c r="V76" s="192">
        <f t="shared" si="23"/>
        <v>0.10490587640784375</v>
      </c>
      <c r="W76" s="192">
        <f t="shared" si="23"/>
        <v>0.10490587640784375</v>
      </c>
      <c r="X76" s="192">
        <f t="shared" si="23"/>
        <v>0.10490587640784375</v>
      </c>
      <c r="Y76" s="192">
        <f t="shared" si="23"/>
        <v>0.10490587640784375</v>
      </c>
      <c r="Z76" s="192">
        <f t="shared" si="23"/>
        <v>0.10490587640784375</v>
      </c>
      <c r="AA76" s="192">
        <f t="shared" si="23"/>
        <v>0.10490587640784375</v>
      </c>
      <c r="AB76" s="192">
        <f t="shared" si="23"/>
        <v>0.10490587640784375</v>
      </c>
      <c r="AC76" s="192">
        <f t="shared" si="23"/>
        <v>0.10490587640784375</v>
      </c>
      <c r="AD76" s="192">
        <f t="shared" si="23"/>
        <v>0.10490587640784375</v>
      </c>
      <c r="AE76" s="192">
        <f t="shared" si="23"/>
        <v>2.3708728068172594E-2</v>
      </c>
      <c r="AF76" s="192">
        <f t="shared" si="23"/>
        <v>0</v>
      </c>
      <c r="AG76" s="192">
        <f t="shared" si="23"/>
        <v>0</v>
      </c>
      <c r="AH76" s="192">
        <f t="shared" si="23"/>
        <v>0</v>
      </c>
      <c r="AI76" s="192">
        <f t="shared" si="23"/>
        <v>0</v>
      </c>
    </row>
    <row r="77" spans="1:35" s="158" customFormat="1" x14ac:dyDescent="0.35">
      <c r="A77" s="11"/>
      <c r="B77" s="11"/>
      <c r="C77" s="156"/>
      <c r="D77" s="157"/>
      <c r="E77" s="186" t="str">
        <f>Inputs!E$26</f>
        <v>Gold price</v>
      </c>
      <c r="F77" s="186" t="str">
        <f>Inputs!F$26</f>
        <v>$/oz</v>
      </c>
      <c r="G77" s="159">
        <f>Inputs!G$26</f>
        <v>1250</v>
      </c>
      <c r="I77" s="179"/>
      <c r="J77" s="179"/>
      <c r="K77" s="180"/>
      <c r="L77" s="180"/>
      <c r="M77" s="180"/>
      <c r="N77" s="180"/>
      <c r="O77" s="180"/>
      <c r="P77" s="180"/>
      <c r="Q77" s="180"/>
      <c r="R77" s="180"/>
      <c r="S77" s="180"/>
      <c r="T77" s="180"/>
      <c r="U77" s="180"/>
      <c r="V77" s="180"/>
      <c r="W77" s="180"/>
      <c r="X77" s="180"/>
      <c r="Y77" s="180"/>
      <c r="Z77" s="180"/>
      <c r="AA77" s="180"/>
      <c r="AB77" s="180"/>
      <c r="AC77" s="180"/>
      <c r="AD77" s="180"/>
      <c r="AE77" s="180"/>
      <c r="AF77" s="180"/>
      <c r="AG77" s="180"/>
      <c r="AH77" s="180"/>
      <c r="AI77" s="180"/>
    </row>
    <row r="78" spans="1:35" x14ac:dyDescent="0.35">
      <c r="E78" s="46" t="s">
        <v>1097</v>
      </c>
      <c r="F78" s="46" t="s">
        <v>88</v>
      </c>
      <c r="I78" s="177">
        <f>SUM(K78:AI78)</f>
        <v>2357.2350428842487</v>
      </c>
      <c r="J78" s="177"/>
      <c r="K78" s="178">
        <f t="shared" ref="K78:AI78" si="24">K76*$G77</f>
        <v>0</v>
      </c>
      <c r="L78" s="178">
        <f t="shared" si="24"/>
        <v>0</v>
      </c>
      <c r="M78" s="178">
        <f t="shared" si="24"/>
        <v>98.349259132353509</v>
      </c>
      <c r="N78" s="178">
        <f t="shared" si="24"/>
        <v>131.13234550980468</v>
      </c>
      <c r="O78" s="178">
        <f t="shared" si="24"/>
        <v>131.13234550980468</v>
      </c>
      <c r="P78" s="178">
        <f t="shared" si="24"/>
        <v>131.13234550980468</v>
      </c>
      <c r="Q78" s="178">
        <f t="shared" si="24"/>
        <v>131.13234550980468</v>
      </c>
      <c r="R78" s="178">
        <f t="shared" si="24"/>
        <v>131.13234550980468</v>
      </c>
      <c r="S78" s="178">
        <f t="shared" si="24"/>
        <v>131.13234550980468</v>
      </c>
      <c r="T78" s="178">
        <f t="shared" si="24"/>
        <v>131.13234550980468</v>
      </c>
      <c r="U78" s="178">
        <f t="shared" si="24"/>
        <v>131.13234550980468</v>
      </c>
      <c r="V78" s="178">
        <f t="shared" si="24"/>
        <v>131.13234550980468</v>
      </c>
      <c r="W78" s="178">
        <f t="shared" si="24"/>
        <v>131.13234550980468</v>
      </c>
      <c r="X78" s="178">
        <f t="shared" si="24"/>
        <v>131.13234550980468</v>
      </c>
      <c r="Y78" s="178">
        <f t="shared" si="24"/>
        <v>131.13234550980468</v>
      </c>
      <c r="Z78" s="178">
        <f t="shared" si="24"/>
        <v>131.13234550980468</v>
      </c>
      <c r="AA78" s="178">
        <f t="shared" si="24"/>
        <v>131.13234550980468</v>
      </c>
      <c r="AB78" s="178">
        <f t="shared" si="24"/>
        <v>131.13234550980468</v>
      </c>
      <c r="AC78" s="178">
        <f t="shared" si="24"/>
        <v>131.13234550980468</v>
      </c>
      <c r="AD78" s="178">
        <f t="shared" si="24"/>
        <v>131.13234550980468</v>
      </c>
      <c r="AE78" s="178">
        <f t="shared" si="24"/>
        <v>29.635910085215745</v>
      </c>
      <c r="AF78" s="178">
        <f t="shared" si="24"/>
        <v>0</v>
      </c>
      <c r="AG78" s="178">
        <f t="shared" si="24"/>
        <v>0</v>
      </c>
      <c r="AH78" s="178">
        <f t="shared" si="24"/>
        <v>0</v>
      </c>
      <c r="AI78" s="178">
        <f t="shared" si="24"/>
        <v>0</v>
      </c>
    </row>
    <row r="79" spans="1:35" x14ac:dyDescent="0.35">
      <c r="I79" s="177"/>
      <c r="J79" s="177"/>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row>
    <row r="80" spans="1:35" x14ac:dyDescent="0.35">
      <c r="D80" s="87" t="s">
        <v>482</v>
      </c>
      <c r="I80" s="177"/>
      <c r="J80" s="177"/>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row>
    <row r="81" spans="1:35" x14ac:dyDescent="0.35">
      <c r="E81" s="46" t="str">
        <f>E$57</f>
        <v>Gold recovered (behavioural)</v>
      </c>
      <c r="F81" s="46" t="str">
        <f>F$57</f>
        <v>Moz</v>
      </c>
      <c r="G81" s="46"/>
      <c r="I81" s="192">
        <f>I$57</f>
        <v>1.8857880343073985</v>
      </c>
      <c r="J81" s="192"/>
      <c r="K81" s="192">
        <f t="shared" ref="K81:AI81" si="25">K$57</f>
        <v>0</v>
      </c>
      <c r="L81" s="192">
        <f t="shared" si="25"/>
        <v>0</v>
      </c>
      <c r="M81" s="192">
        <f t="shared" si="25"/>
        <v>7.8679407305882812E-2</v>
      </c>
      <c r="N81" s="192">
        <f t="shared" si="25"/>
        <v>0.10490587640784375</v>
      </c>
      <c r="O81" s="192">
        <f t="shared" si="25"/>
        <v>0.10490587640784375</v>
      </c>
      <c r="P81" s="192">
        <f t="shared" si="25"/>
        <v>0.10490587640784375</v>
      </c>
      <c r="Q81" s="192">
        <f t="shared" si="25"/>
        <v>0.10490587640784375</v>
      </c>
      <c r="R81" s="192">
        <f t="shared" si="25"/>
        <v>0.10490587640784375</v>
      </c>
      <c r="S81" s="192">
        <f t="shared" si="25"/>
        <v>0.10490587640784375</v>
      </c>
      <c r="T81" s="192">
        <f t="shared" si="25"/>
        <v>0.10490587640784375</v>
      </c>
      <c r="U81" s="192">
        <f t="shared" si="25"/>
        <v>0.10490587640784375</v>
      </c>
      <c r="V81" s="192">
        <f t="shared" si="25"/>
        <v>0.10490587640784375</v>
      </c>
      <c r="W81" s="192">
        <f t="shared" si="25"/>
        <v>0.10490587640784375</v>
      </c>
      <c r="X81" s="192">
        <f t="shared" si="25"/>
        <v>0.10490587640784375</v>
      </c>
      <c r="Y81" s="192">
        <f t="shared" si="25"/>
        <v>0.10490587640784375</v>
      </c>
      <c r="Z81" s="192">
        <f t="shared" si="25"/>
        <v>0.10490587640784375</v>
      </c>
      <c r="AA81" s="192">
        <f t="shared" si="25"/>
        <v>0.10490587640784375</v>
      </c>
      <c r="AB81" s="192">
        <f t="shared" si="25"/>
        <v>0.10490587640784375</v>
      </c>
      <c r="AC81" s="192">
        <f t="shared" si="25"/>
        <v>0.10490587640784375</v>
      </c>
      <c r="AD81" s="192">
        <f t="shared" si="25"/>
        <v>0.10490587640784375</v>
      </c>
      <c r="AE81" s="192">
        <f t="shared" si="25"/>
        <v>2.3708728068172594E-2</v>
      </c>
      <c r="AF81" s="192">
        <f t="shared" si="25"/>
        <v>0</v>
      </c>
      <c r="AG81" s="192">
        <f t="shared" si="25"/>
        <v>0</v>
      </c>
      <c r="AH81" s="192">
        <f t="shared" si="25"/>
        <v>0</v>
      </c>
      <c r="AI81" s="192">
        <f t="shared" si="25"/>
        <v>0</v>
      </c>
    </row>
    <row r="82" spans="1:35" s="158" customFormat="1" x14ac:dyDescent="0.35">
      <c r="A82" s="11"/>
      <c r="B82" s="11"/>
      <c r="C82" s="156"/>
      <c r="D82" s="157"/>
      <c r="E82" s="158" t="str">
        <f>Inputs!E$29</f>
        <v>Transport charge post-fiscal point</v>
      </c>
      <c r="F82" s="158" t="str">
        <f>Inputs!F$29</f>
        <v>$/oz</v>
      </c>
      <c r="G82" s="158">
        <f>Inputs!G$29</f>
        <v>25</v>
      </c>
      <c r="I82" s="179"/>
      <c r="J82" s="179"/>
      <c r="K82" s="180"/>
      <c r="L82" s="180"/>
      <c r="M82" s="180"/>
      <c r="N82" s="180"/>
      <c r="O82" s="180"/>
      <c r="P82" s="180"/>
      <c r="Q82" s="180"/>
      <c r="R82" s="180"/>
      <c r="S82" s="180"/>
      <c r="T82" s="180"/>
      <c r="U82" s="180"/>
      <c r="V82" s="180"/>
      <c r="W82" s="180"/>
      <c r="X82" s="180"/>
      <c r="Y82" s="180"/>
      <c r="Z82" s="180"/>
      <c r="AA82" s="180"/>
      <c r="AB82" s="180"/>
      <c r="AC82" s="180"/>
      <c r="AD82" s="180"/>
      <c r="AE82" s="180"/>
      <c r="AF82" s="180"/>
      <c r="AG82" s="180"/>
      <c r="AH82" s="180"/>
      <c r="AI82" s="180"/>
    </row>
    <row r="83" spans="1:35" x14ac:dyDescent="0.35">
      <c r="E83" s="46" t="s">
        <v>1098</v>
      </c>
      <c r="F83" s="46" t="s">
        <v>88</v>
      </c>
      <c r="I83" s="177">
        <f>SUM(K83:AI83)</f>
        <v>47.144700857684981</v>
      </c>
      <c r="J83" s="177"/>
      <c r="K83" s="178">
        <f>K81*$G82</f>
        <v>0</v>
      </c>
      <c r="L83" s="178">
        <f t="shared" ref="L83:AI83" si="26">L81*$G82</f>
        <v>0</v>
      </c>
      <c r="M83" s="178">
        <f t="shared" si="26"/>
        <v>1.9669851826470703</v>
      </c>
      <c r="N83" s="178">
        <f t="shared" si="26"/>
        <v>2.6226469101960936</v>
      </c>
      <c r="O83" s="178">
        <f t="shared" si="26"/>
        <v>2.6226469101960936</v>
      </c>
      <c r="P83" s="178">
        <f t="shared" si="26"/>
        <v>2.6226469101960936</v>
      </c>
      <c r="Q83" s="178">
        <f t="shared" si="26"/>
        <v>2.6226469101960936</v>
      </c>
      <c r="R83" s="178">
        <f t="shared" si="26"/>
        <v>2.6226469101960936</v>
      </c>
      <c r="S83" s="178">
        <f t="shared" si="26"/>
        <v>2.6226469101960936</v>
      </c>
      <c r="T83" s="178">
        <f t="shared" si="26"/>
        <v>2.6226469101960936</v>
      </c>
      <c r="U83" s="178">
        <f t="shared" si="26"/>
        <v>2.6226469101960936</v>
      </c>
      <c r="V83" s="178">
        <f t="shared" si="26"/>
        <v>2.6226469101960936</v>
      </c>
      <c r="W83" s="178">
        <f t="shared" si="26"/>
        <v>2.6226469101960936</v>
      </c>
      <c r="X83" s="178">
        <f t="shared" si="26"/>
        <v>2.6226469101960936</v>
      </c>
      <c r="Y83" s="178">
        <f t="shared" si="26"/>
        <v>2.6226469101960936</v>
      </c>
      <c r="Z83" s="178">
        <f t="shared" si="26"/>
        <v>2.6226469101960936</v>
      </c>
      <c r="AA83" s="178">
        <f t="shared" si="26"/>
        <v>2.6226469101960936</v>
      </c>
      <c r="AB83" s="178">
        <f t="shared" si="26"/>
        <v>2.6226469101960936</v>
      </c>
      <c r="AC83" s="178">
        <f t="shared" si="26"/>
        <v>2.6226469101960936</v>
      </c>
      <c r="AD83" s="178">
        <f t="shared" si="26"/>
        <v>2.6226469101960936</v>
      </c>
      <c r="AE83" s="178">
        <f t="shared" si="26"/>
        <v>0.59271820170431488</v>
      </c>
      <c r="AF83" s="178">
        <f t="shared" si="26"/>
        <v>0</v>
      </c>
      <c r="AG83" s="178">
        <f t="shared" si="26"/>
        <v>0</v>
      </c>
      <c r="AH83" s="178">
        <f t="shared" si="26"/>
        <v>0</v>
      </c>
      <c r="AI83" s="178">
        <f t="shared" si="26"/>
        <v>0</v>
      </c>
    </row>
    <row r="84" spans="1:35" x14ac:dyDescent="0.35">
      <c r="I84" s="177"/>
      <c r="J84" s="177"/>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row>
    <row r="85" spans="1:35" x14ac:dyDescent="0.35">
      <c r="D85" s="87" t="s">
        <v>484</v>
      </c>
      <c r="I85" s="177"/>
      <c r="J85" s="177"/>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row>
    <row r="86" spans="1:35" x14ac:dyDescent="0.35">
      <c r="E86" s="46" t="str">
        <f>E$57</f>
        <v>Gold recovered (behavioural)</v>
      </c>
      <c r="F86" s="46" t="str">
        <f>F$57</f>
        <v>Moz</v>
      </c>
      <c r="G86" s="46"/>
      <c r="I86" s="192">
        <f>I$57</f>
        <v>1.8857880343073985</v>
      </c>
      <c r="J86" s="192"/>
      <c r="K86" s="192">
        <f t="shared" ref="K86:AI86" si="27">K$57</f>
        <v>0</v>
      </c>
      <c r="L86" s="192">
        <f t="shared" si="27"/>
        <v>0</v>
      </c>
      <c r="M86" s="192">
        <f t="shared" si="27"/>
        <v>7.8679407305882812E-2</v>
      </c>
      <c r="N86" s="192">
        <f t="shared" si="27"/>
        <v>0.10490587640784375</v>
      </c>
      <c r="O86" s="192">
        <f t="shared" si="27"/>
        <v>0.10490587640784375</v>
      </c>
      <c r="P86" s="192">
        <f t="shared" si="27"/>
        <v>0.10490587640784375</v>
      </c>
      <c r="Q86" s="192">
        <f t="shared" si="27"/>
        <v>0.10490587640784375</v>
      </c>
      <c r="R86" s="192">
        <f t="shared" si="27"/>
        <v>0.10490587640784375</v>
      </c>
      <c r="S86" s="192">
        <f t="shared" si="27"/>
        <v>0.10490587640784375</v>
      </c>
      <c r="T86" s="192">
        <f t="shared" si="27"/>
        <v>0.10490587640784375</v>
      </c>
      <c r="U86" s="192">
        <f t="shared" si="27"/>
        <v>0.10490587640784375</v>
      </c>
      <c r="V86" s="192">
        <f t="shared" si="27"/>
        <v>0.10490587640784375</v>
      </c>
      <c r="W86" s="192">
        <f t="shared" si="27"/>
        <v>0.10490587640784375</v>
      </c>
      <c r="X86" s="192">
        <f t="shared" si="27"/>
        <v>0.10490587640784375</v>
      </c>
      <c r="Y86" s="192">
        <f t="shared" si="27"/>
        <v>0.10490587640784375</v>
      </c>
      <c r="Z86" s="192">
        <f t="shared" si="27"/>
        <v>0.10490587640784375</v>
      </c>
      <c r="AA86" s="192">
        <f t="shared" si="27"/>
        <v>0.10490587640784375</v>
      </c>
      <c r="AB86" s="192">
        <f t="shared" si="27"/>
        <v>0.10490587640784375</v>
      </c>
      <c r="AC86" s="192">
        <f t="shared" si="27"/>
        <v>0.10490587640784375</v>
      </c>
      <c r="AD86" s="192">
        <f t="shared" si="27"/>
        <v>0.10490587640784375</v>
      </c>
      <c r="AE86" s="192">
        <f t="shared" si="27"/>
        <v>2.3708728068172594E-2</v>
      </c>
      <c r="AF86" s="192">
        <f t="shared" si="27"/>
        <v>0</v>
      </c>
      <c r="AG86" s="192">
        <f t="shared" si="27"/>
        <v>0</v>
      </c>
      <c r="AH86" s="192">
        <f t="shared" si="27"/>
        <v>0</v>
      </c>
      <c r="AI86" s="192">
        <f t="shared" si="27"/>
        <v>0</v>
      </c>
    </row>
    <row r="87" spans="1:35" s="158" customFormat="1" x14ac:dyDescent="0.35">
      <c r="A87" s="11"/>
      <c r="B87" s="11"/>
      <c r="C87" s="156"/>
      <c r="D87" s="157"/>
      <c r="E87" s="158" t="str">
        <f>Inputs!E$30</f>
        <v>Smelting and refining charge post-fiscal point</v>
      </c>
      <c r="F87" s="158" t="str">
        <f>Inputs!F$30</f>
        <v>$/oz</v>
      </c>
      <c r="G87" s="158">
        <f>Inputs!G$30</f>
        <v>50</v>
      </c>
      <c r="I87" s="179"/>
      <c r="J87" s="179"/>
      <c r="K87" s="180"/>
      <c r="L87" s="180"/>
      <c r="M87" s="180"/>
      <c r="N87" s="180"/>
      <c r="O87" s="180"/>
      <c r="P87" s="180"/>
      <c r="Q87" s="180"/>
      <c r="R87" s="180"/>
      <c r="S87" s="180"/>
      <c r="T87" s="180"/>
      <c r="U87" s="180"/>
      <c r="V87" s="180"/>
      <c r="W87" s="180"/>
      <c r="X87" s="180"/>
      <c r="Y87" s="180"/>
      <c r="Z87" s="180"/>
      <c r="AA87" s="180"/>
      <c r="AB87" s="180"/>
      <c r="AC87" s="180"/>
      <c r="AD87" s="180"/>
      <c r="AE87" s="180"/>
      <c r="AF87" s="180"/>
      <c r="AG87" s="180"/>
      <c r="AH87" s="180"/>
      <c r="AI87" s="180"/>
    </row>
    <row r="88" spans="1:35" x14ac:dyDescent="0.35">
      <c r="E88" s="46" t="s">
        <v>1099</v>
      </c>
      <c r="F88" s="46" t="s">
        <v>88</v>
      </c>
      <c r="I88" s="177">
        <f>SUM(K88:AI88)</f>
        <v>94.289401715369962</v>
      </c>
      <c r="J88" s="177"/>
      <c r="K88" s="178">
        <f>K86*$G87</f>
        <v>0</v>
      </c>
      <c r="L88" s="178">
        <f t="shared" ref="L88:AI88" si="28">L86*$G87</f>
        <v>0</v>
      </c>
      <c r="M88" s="178">
        <f t="shared" si="28"/>
        <v>3.9339703652941407</v>
      </c>
      <c r="N88" s="178">
        <f t="shared" si="28"/>
        <v>5.2452938203921873</v>
      </c>
      <c r="O88" s="178">
        <f t="shared" si="28"/>
        <v>5.2452938203921873</v>
      </c>
      <c r="P88" s="178">
        <f t="shared" si="28"/>
        <v>5.2452938203921873</v>
      </c>
      <c r="Q88" s="178">
        <f t="shared" si="28"/>
        <v>5.2452938203921873</v>
      </c>
      <c r="R88" s="178">
        <f t="shared" si="28"/>
        <v>5.2452938203921873</v>
      </c>
      <c r="S88" s="178">
        <f t="shared" si="28"/>
        <v>5.2452938203921873</v>
      </c>
      <c r="T88" s="178">
        <f t="shared" si="28"/>
        <v>5.2452938203921873</v>
      </c>
      <c r="U88" s="178">
        <f t="shared" si="28"/>
        <v>5.2452938203921873</v>
      </c>
      <c r="V88" s="178">
        <f t="shared" si="28"/>
        <v>5.2452938203921873</v>
      </c>
      <c r="W88" s="178">
        <f t="shared" si="28"/>
        <v>5.2452938203921873</v>
      </c>
      <c r="X88" s="178">
        <f t="shared" si="28"/>
        <v>5.2452938203921873</v>
      </c>
      <c r="Y88" s="178">
        <f t="shared" si="28"/>
        <v>5.2452938203921873</v>
      </c>
      <c r="Z88" s="178">
        <f t="shared" si="28"/>
        <v>5.2452938203921873</v>
      </c>
      <c r="AA88" s="178">
        <f t="shared" si="28"/>
        <v>5.2452938203921873</v>
      </c>
      <c r="AB88" s="178">
        <f t="shared" si="28"/>
        <v>5.2452938203921873</v>
      </c>
      <c r="AC88" s="178">
        <f t="shared" si="28"/>
        <v>5.2452938203921873</v>
      </c>
      <c r="AD88" s="178">
        <f t="shared" si="28"/>
        <v>5.2452938203921873</v>
      </c>
      <c r="AE88" s="178">
        <f t="shared" si="28"/>
        <v>1.1854364034086298</v>
      </c>
      <c r="AF88" s="178">
        <f t="shared" si="28"/>
        <v>0</v>
      </c>
      <c r="AG88" s="178">
        <f t="shared" si="28"/>
        <v>0</v>
      </c>
      <c r="AH88" s="178">
        <f t="shared" si="28"/>
        <v>0</v>
      </c>
      <c r="AI88" s="178">
        <f t="shared" si="28"/>
        <v>0</v>
      </c>
    </row>
    <row r="89" spans="1:35" x14ac:dyDescent="0.35">
      <c r="I89" s="177"/>
      <c r="J89" s="177"/>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row>
    <row r="90" spans="1:35" x14ac:dyDescent="0.35">
      <c r="D90" s="87" t="s">
        <v>485</v>
      </c>
      <c r="I90" s="177"/>
      <c r="J90" s="177"/>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row>
    <row r="91" spans="1:35" x14ac:dyDescent="0.35">
      <c r="E91" s="46" t="str">
        <f>E$78</f>
        <v>Project gross revenues (behavioural)</v>
      </c>
      <c r="F91" s="46" t="str">
        <f>F$78</f>
        <v>M$</v>
      </c>
      <c r="I91" s="177">
        <f>I$78</f>
        <v>2357.2350428842487</v>
      </c>
      <c r="J91" s="177"/>
      <c r="K91" s="177">
        <f t="shared" ref="K91:AI91" si="29">K$78</f>
        <v>0</v>
      </c>
      <c r="L91" s="177">
        <f t="shared" si="29"/>
        <v>0</v>
      </c>
      <c r="M91" s="177">
        <f t="shared" si="29"/>
        <v>98.349259132353509</v>
      </c>
      <c r="N91" s="177">
        <f t="shared" si="29"/>
        <v>131.13234550980468</v>
      </c>
      <c r="O91" s="177">
        <f t="shared" si="29"/>
        <v>131.13234550980468</v>
      </c>
      <c r="P91" s="177">
        <f t="shared" si="29"/>
        <v>131.13234550980468</v>
      </c>
      <c r="Q91" s="177">
        <f t="shared" si="29"/>
        <v>131.13234550980468</v>
      </c>
      <c r="R91" s="177">
        <f t="shared" si="29"/>
        <v>131.13234550980468</v>
      </c>
      <c r="S91" s="177">
        <f t="shared" si="29"/>
        <v>131.13234550980468</v>
      </c>
      <c r="T91" s="177">
        <f t="shared" si="29"/>
        <v>131.13234550980468</v>
      </c>
      <c r="U91" s="177">
        <f t="shared" si="29"/>
        <v>131.13234550980468</v>
      </c>
      <c r="V91" s="177">
        <f t="shared" si="29"/>
        <v>131.13234550980468</v>
      </c>
      <c r="W91" s="177">
        <f t="shared" si="29"/>
        <v>131.13234550980468</v>
      </c>
      <c r="X91" s="177">
        <f t="shared" si="29"/>
        <v>131.13234550980468</v>
      </c>
      <c r="Y91" s="177">
        <f t="shared" si="29"/>
        <v>131.13234550980468</v>
      </c>
      <c r="Z91" s="177">
        <f t="shared" si="29"/>
        <v>131.13234550980468</v>
      </c>
      <c r="AA91" s="177">
        <f t="shared" si="29"/>
        <v>131.13234550980468</v>
      </c>
      <c r="AB91" s="177">
        <f t="shared" si="29"/>
        <v>131.13234550980468</v>
      </c>
      <c r="AC91" s="177">
        <f t="shared" si="29"/>
        <v>131.13234550980468</v>
      </c>
      <c r="AD91" s="177">
        <f t="shared" si="29"/>
        <v>131.13234550980468</v>
      </c>
      <c r="AE91" s="177">
        <f t="shared" si="29"/>
        <v>29.635910085215745</v>
      </c>
      <c r="AF91" s="177">
        <f t="shared" si="29"/>
        <v>0</v>
      </c>
      <c r="AG91" s="177">
        <f t="shared" si="29"/>
        <v>0</v>
      </c>
      <c r="AH91" s="177">
        <f t="shared" si="29"/>
        <v>0</v>
      </c>
      <c r="AI91" s="177">
        <f t="shared" si="29"/>
        <v>0</v>
      </c>
    </row>
    <row r="92" spans="1:35" x14ac:dyDescent="0.35">
      <c r="E92" s="46" t="str">
        <f>E$83</f>
        <v>Transport costs post-fiscal point (behavioural)</v>
      </c>
      <c r="F92" s="46" t="str">
        <f>F$83</f>
        <v>M$</v>
      </c>
      <c r="I92" s="177">
        <f>I$83</f>
        <v>47.144700857684981</v>
      </c>
      <c r="J92" s="177"/>
      <c r="K92" s="177">
        <f t="shared" ref="K92:AI92" si="30">K$83</f>
        <v>0</v>
      </c>
      <c r="L92" s="177">
        <f t="shared" si="30"/>
        <v>0</v>
      </c>
      <c r="M92" s="177">
        <f t="shared" si="30"/>
        <v>1.9669851826470703</v>
      </c>
      <c r="N92" s="177">
        <f t="shared" si="30"/>
        <v>2.6226469101960936</v>
      </c>
      <c r="O92" s="177">
        <f t="shared" si="30"/>
        <v>2.6226469101960936</v>
      </c>
      <c r="P92" s="177">
        <f t="shared" si="30"/>
        <v>2.6226469101960936</v>
      </c>
      <c r="Q92" s="177">
        <f t="shared" si="30"/>
        <v>2.6226469101960936</v>
      </c>
      <c r="R92" s="177">
        <f t="shared" si="30"/>
        <v>2.6226469101960936</v>
      </c>
      <c r="S92" s="177">
        <f t="shared" si="30"/>
        <v>2.6226469101960936</v>
      </c>
      <c r="T92" s="177">
        <f t="shared" si="30"/>
        <v>2.6226469101960936</v>
      </c>
      <c r="U92" s="177">
        <f t="shared" si="30"/>
        <v>2.6226469101960936</v>
      </c>
      <c r="V92" s="177">
        <f t="shared" si="30"/>
        <v>2.6226469101960936</v>
      </c>
      <c r="W92" s="177">
        <f t="shared" si="30"/>
        <v>2.6226469101960936</v>
      </c>
      <c r="X92" s="177">
        <f t="shared" si="30"/>
        <v>2.6226469101960936</v>
      </c>
      <c r="Y92" s="177">
        <f t="shared" si="30"/>
        <v>2.6226469101960936</v>
      </c>
      <c r="Z92" s="177">
        <f t="shared" si="30"/>
        <v>2.6226469101960936</v>
      </c>
      <c r="AA92" s="177">
        <f t="shared" si="30"/>
        <v>2.6226469101960936</v>
      </c>
      <c r="AB92" s="177">
        <f t="shared" si="30"/>
        <v>2.6226469101960936</v>
      </c>
      <c r="AC92" s="177">
        <f t="shared" si="30"/>
        <v>2.6226469101960936</v>
      </c>
      <c r="AD92" s="177">
        <f t="shared" si="30"/>
        <v>2.6226469101960936</v>
      </c>
      <c r="AE92" s="177">
        <f t="shared" si="30"/>
        <v>0.59271820170431488</v>
      </c>
      <c r="AF92" s="177">
        <f t="shared" si="30"/>
        <v>0</v>
      </c>
      <c r="AG92" s="177">
        <f t="shared" si="30"/>
        <v>0</v>
      </c>
      <c r="AH92" s="177">
        <f t="shared" si="30"/>
        <v>0</v>
      </c>
      <c r="AI92" s="177">
        <f t="shared" si="30"/>
        <v>0</v>
      </c>
    </row>
    <row r="93" spans="1:35" x14ac:dyDescent="0.35">
      <c r="E93" s="46" t="str">
        <f>E$88</f>
        <v>Smelting and refining costs post-fiscal point (behavioural)</v>
      </c>
      <c r="F93" s="46" t="str">
        <f>F$88</f>
        <v>M$</v>
      </c>
      <c r="I93" s="177">
        <f>I$88</f>
        <v>94.289401715369962</v>
      </c>
      <c r="J93" s="177"/>
      <c r="K93" s="177">
        <f t="shared" ref="K93:AI93" si="31">K$88</f>
        <v>0</v>
      </c>
      <c r="L93" s="177">
        <f t="shared" si="31"/>
        <v>0</v>
      </c>
      <c r="M93" s="177">
        <f t="shared" si="31"/>
        <v>3.9339703652941407</v>
      </c>
      <c r="N93" s="177">
        <f t="shared" si="31"/>
        <v>5.2452938203921873</v>
      </c>
      <c r="O93" s="177">
        <f t="shared" si="31"/>
        <v>5.2452938203921873</v>
      </c>
      <c r="P93" s="177">
        <f t="shared" si="31"/>
        <v>5.2452938203921873</v>
      </c>
      <c r="Q93" s="177">
        <f t="shared" si="31"/>
        <v>5.2452938203921873</v>
      </c>
      <c r="R93" s="177">
        <f t="shared" si="31"/>
        <v>5.2452938203921873</v>
      </c>
      <c r="S93" s="177">
        <f t="shared" si="31"/>
        <v>5.2452938203921873</v>
      </c>
      <c r="T93" s="177">
        <f t="shared" si="31"/>
        <v>5.2452938203921873</v>
      </c>
      <c r="U93" s="177">
        <f t="shared" si="31"/>
        <v>5.2452938203921873</v>
      </c>
      <c r="V93" s="177">
        <f t="shared" si="31"/>
        <v>5.2452938203921873</v>
      </c>
      <c r="W93" s="177">
        <f t="shared" si="31"/>
        <v>5.2452938203921873</v>
      </c>
      <c r="X93" s="177">
        <f t="shared" si="31"/>
        <v>5.2452938203921873</v>
      </c>
      <c r="Y93" s="177">
        <f t="shared" si="31"/>
        <v>5.2452938203921873</v>
      </c>
      <c r="Z93" s="177">
        <f t="shared" si="31"/>
        <v>5.2452938203921873</v>
      </c>
      <c r="AA93" s="177">
        <f t="shared" si="31"/>
        <v>5.2452938203921873</v>
      </c>
      <c r="AB93" s="177">
        <f t="shared" si="31"/>
        <v>5.2452938203921873</v>
      </c>
      <c r="AC93" s="177">
        <f t="shared" si="31"/>
        <v>5.2452938203921873</v>
      </c>
      <c r="AD93" s="177">
        <f t="shared" si="31"/>
        <v>5.2452938203921873</v>
      </c>
      <c r="AE93" s="177">
        <f t="shared" si="31"/>
        <v>1.1854364034086298</v>
      </c>
      <c r="AF93" s="177">
        <f t="shared" si="31"/>
        <v>0</v>
      </c>
      <c r="AG93" s="177">
        <f t="shared" si="31"/>
        <v>0</v>
      </c>
      <c r="AH93" s="177">
        <f t="shared" si="31"/>
        <v>0</v>
      </c>
      <c r="AI93" s="177">
        <f t="shared" si="31"/>
        <v>0</v>
      </c>
    </row>
    <row r="94" spans="1:35" s="150" customFormat="1" x14ac:dyDescent="0.35">
      <c r="A94" s="12"/>
      <c r="B94" s="12"/>
      <c r="C94" s="148"/>
      <c r="D94" s="149"/>
      <c r="E94" s="150" t="s">
        <v>1100</v>
      </c>
      <c r="F94" s="150" t="s">
        <v>88</v>
      </c>
      <c r="G94" s="232"/>
      <c r="I94" s="563">
        <f>SUM(K94:AI94)</f>
        <v>2215.8009403111937</v>
      </c>
      <c r="J94" s="563"/>
      <c r="K94" s="433">
        <f>K91-K92-K93</f>
        <v>0</v>
      </c>
      <c r="L94" s="433">
        <f t="shared" ref="L94:AI94" si="32">L91-L92-L93</f>
        <v>0</v>
      </c>
      <c r="M94" s="433">
        <f t="shared" si="32"/>
        <v>92.448303584412301</v>
      </c>
      <c r="N94" s="433">
        <f t="shared" si="32"/>
        <v>123.26440477921639</v>
      </c>
      <c r="O94" s="433">
        <f t="shared" si="32"/>
        <v>123.26440477921639</v>
      </c>
      <c r="P94" s="433">
        <f t="shared" si="32"/>
        <v>123.26440477921639</v>
      </c>
      <c r="Q94" s="433">
        <f t="shared" si="32"/>
        <v>123.26440477921639</v>
      </c>
      <c r="R94" s="433">
        <f t="shared" si="32"/>
        <v>123.26440477921639</v>
      </c>
      <c r="S94" s="433">
        <f t="shared" si="32"/>
        <v>123.26440477921639</v>
      </c>
      <c r="T94" s="433">
        <f t="shared" si="32"/>
        <v>123.26440477921639</v>
      </c>
      <c r="U94" s="433">
        <f t="shared" si="32"/>
        <v>123.26440477921639</v>
      </c>
      <c r="V94" s="433">
        <f t="shared" si="32"/>
        <v>123.26440477921639</v>
      </c>
      <c r="W94" s="433">
        <f t="shared" si="32"/>
        <v>123.26440477921639</v>
      </c>
      <c r="X94" s="433">
        <f t="shared" si="32"/>
        <v>123.26440477921639</v>
      </c>
      <c r="Y94" s="433">
        <f t="shared" si="32"/>
        <v>123.26440477921639</v>
      </c>
      <c r="Z94" s="433">
        <f t="shared" si="32"/>
        <v>123.26440477921639</v>
      </c>
      <c r="AA94" s="433">
        <f t="shared" si="32"/>
        <v>123.26440477921639</v>
      </c>
      <c r="AB94" s="433">
        <f t="shared" si="32"/>
        <v>123.26440477921639</v>
      </c>
      <c r="AC94" s="433">
        <f t="shared" si="32"/>
        <v>123.26440477921639</v>
      </c>
      <c r="AD94" s="433">
        <f t="shared" si="32"/>
        <v>123.26440477921639</v>
      </c>
      <c r="AE94" s="433">
        <f t="shared" si="32"/>
        <v>27.857755480102799</v>
      </c>
      <c r="AF94" s="433">
        <f t="shared" si="32"/>
        <v>0</v>
      </c>
      <c r="AG94" s="433">
        <f t="shared" si="32"/>
        <v>0</v>
      </c>
      <c r="AH94" s="433">
        <f t="shared" si="32"/>
        <v>0</v>
      </c>
      <c r="AI94" s="433">
        <f t="shared" si="32"/>
        <v>0</v>
      </c>
    </row>
    <row r="95" spans="1:35" x14ac:dyDescent="0.35">
      <c r="I95" s="177"/>
      <c r="J95" s="177"/>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row>
    <row r="96" spans="1:35" x14ac:dyDescent="0.35">
      <c r="D96" s="87" t="s">
        <v>1419</v>
      </c>
      <c r="I96" s="177"/>
      <c r="J96" s="177"/>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row>
    <row r="97" spans="1:35" x14ac:dyDescent="0.35">
      <c r="E97" s="46" t="str">
        <f>E$94</f>
        <v>Project net revenues (behavioural)</v>
      </c>
      <c r="F97" s="46" t="str">
        <f>F$94</f>
        <v>M$</v>
      </c>
      <c r="I97" s="177">
        <f>I$94</f>
        <v>2215.8009403111937</v>
      </c>
      <c r="J97" s="177"/>
      <c r="K97" s="177">
        <f t="shared" ref="K97:AI97" si="33">K$94</f>
        <v>0</v>
      </c>
      <c r="L97" s="177">
        <f t="shared" si="33"/>
        <v>0</v>
      </c>
      <c r="M97" s="177">
        <f t="shared" si="33"/>
        <v>92.448303584412301</v>
      </c>
      <c r="N97" s="177">
        <f t="shared" si="33"/>
        <v>123.26440477921639</v>
      </c>
      <c r="O97" s="177">
        <f t="shared" si="33"/>
        <v>123.26440477921639</v>
      </c>
      <c r="P97" s="177">
        <f t="shared" si="33"/>
        <v>123.26440477921639</v>
      </c>
      <c r="Q97" s="177">
        <f t="shared" si="33"/>
        <v>123.26440477921639</v>
      </c>
      <c r="R97" s="177">
        <f t="shared" si="33"/>
        <v>123.26440477921639</v>
      </c>
      <c r="S97" s="177">
        <f t="shared" si="33"/>
        <v>123.26440477921639</v>
      </c>
      <c r="T97" s="177">
        <f t="shared" si="33"/>
        <v>123.26440477921639</v>
      </c>
      <c r="U97" s="177">
        <f t="shared" si="33"/>
        <v>123.26440477921639</v>
      </c>
      <c r="V97" s="177">
        <f t="shared" si="33"/>
        <v>123.26440477921639</v>
      </c>
      <c r="W97" s="177">
        <f t="shared" si="33"/>
        <v>123.26440477921639</v>
      </c>
      <c r="X97" s="177">
        <f t="shared" si="33"/>
        <v>123.26440477921639</v>
      </c>
      <c r="Y97" s="177">
        <f t="shared" si="33"/>
        <v>123.26440477921639</v>
      </c>
      <c r="Z97" s="177">
        <f t="shared" si="33"/>
        <v>123.26440477921639</v>
      </c>
      <c r="AA97" s="177">
        <f t="shared" si="33"/>
        <v>123.26440477921639</v>
      </c>
      <c r="AB97" s="177">
        <f t="shared" si="33"/>
        <v>123.26440477921639</v>
      </c>
      <c r="AC97" s="177">
        <f t="shared" si="33"/>
        <v>123.26440477921639</v>
      </c>
      <c r="AD97" s="177">
        <f t="shared" si="33"/>
        <v>123.26440477921639</v>
      </c>
      <c r="AE97" s="177">
        <f t="shared" si="33"/>
        <v>27.857755480102799</v>
      </c>
      <c r="AF97" s="177">
        <f t="shared" si="33"/>
        <v>0</v>
      </c>
      <c r="AG97" s="177">
        <f t="shared" si="33"/>
        <v>0</v>
      </c>
      <c r="AH97" s="177">
        <f t="shared" si="33"/>
        <v>0</v>
      </c>
      <c r="AI97" s="177">
        <f t="shared" si="33"/>
        <v>0</v>
      </c>
    </row>
    <row r="98" spans="1:35" x14ac:dyDescent="0.35">
      <c r="E98" s="46" t="s">
        <v>1623</v>
      </c>
      <c r="F98" s="46" t="s">
        <v>88</v>
      </c>
      <c r="G98" s="177">
        <f>SUM(K97:AI97)</f>
        <v>2215.8009403111937</v>
      </c>
      <c r="I98" s="177"/>
      <c r="J98" s="177"/>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row>
    <row r="99" spans="1:35" x14ac:dyDescent="0.35">
      <c r="I99" s="177"/>
      <c r="J99" s="177"/>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row>
    <row r="100" spans="1:35" x14ac:dyDescent="0.35">
      <c r="D100" s="87" t="s">
        <v>1426</v>
      </c>
      <c r="G100" s="177"/>
      <c r="I100" s="177"/>
      <c r="J100" s="177"/>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row>
    <row r="101" spans="1:35" x14ac:dyDescent="0.35">
      <c r="E101" s="46" t="str">
        <f>E$94</f>
        <v>Project net revenues (behavioural)</v>
      </c>
      <c r="F101" s="46" t="str">
        <f>F$94</f>
        <v>M$</v>
      </c>
      <c r="G101" s="177"/>
      <c r="I101" s="177">
        <f>I$94</f>
        <v>2215.8009403111937</v>
      </c>
      <c r="J101" s="177"/>
      <c r="K101" s="177">
        <f t="shared" ref="K101:AI101" si="34">K$94</f>
        <v>0</v>
      </c>
      <c r="L101" s="177">
        <f t="shared" si="34"/>
        <v>0</v>
      </c>
      <c r="M101" s="177">
        <f t="shared" si="34"/>
        <v>92.448303584412301</v>
      </c>
      <c r="N101" s="177">
        <f t="shared" si="34"/>
        <v>123.26440477921639</v>
      </c>
      <c r="O101" s="177">
        <f t="shared" si="34"/>
        <v>123.26440477921639</v>
      </c>
      <c r="P101" s="177">
        <f t="shared" si="34"/>
        <v>123.26440477921639</v>
      </c>
      <c r="Q101" s="177">
        <f t="shared" si="34"/>
        <v>123.26440477921639</v>
      </c>
      <c r="R101" s="177">
        <f t="shared" si="34"/>
        <v>123.26440477921639</v>
      </c>
      <c r="S101" s="177">
        <f t="shared" si="34"/>
        <v>123.26440477921639</v>
      </c>
      <c r="T101" s="177">
        <f t="shared" si="34"/>
        <v>123.26440477921639</v>
      </c>
      <c r="U101" s="177">
        <f t="shared" si="34"/>
        <v>123.26440477921639</v>
      </c>
      <c r="V101" s="177">
        <f t="shared" si="34"/>
        <v>123.26440477921639</v>
      </c>
      <c r="W101" s="177">
        <f t="shared" si="34"/>
        <v>123.26440477921639</v>
      </c>
      <c r="X101" s="177">
        <f t="shared" si="34"/>
        <v>123.26440477921639</v>
      </c>
      <c r="Y101" s="177">
        <f t="shared" si="34"/>
        <v>123.26440477921639</v>
      </c>
      <c r="Z101" s="177">
        <f t="shared" si="34"/>
        <v>123.26440477921639</v>
      </c>
      <c r="AA101" s="177">
        <f t="shared" si="34"/>
        <v>123.26440477921639</v>
      </c>
      <c r="AB101" s="177">
        <f t="shared" si="34"/>
        <v>123.26440477921639</v>
      </c>
      <c r="AC101" s="177">
        <f t="shared" si="34"/>
        <v>123.26440477921639</v>
      </c>
      <c r="AD101" s="177">
        <f t="shared" si="34"/>
        <v>123.26440477921639</v>
      </c>
      <c r="AE101" s="177">
        <f t="shared" si="34"/>
        <v>27.857755480102799</v>
      </c>
      <c r="AF101" s="177">
        <f t="shared" si="34"/>
        <v>0</v>
      </c>
      <c r="AG101" s="177">
        <f t="shared" si="34"/>
        <v>0</v>
      </c>
      <c r="AH101" s="177">
        <f t="shared" si="34"/>
        <v>0</v>
      </c>
      <c r="AI101" s="177">
        <f t="shared" si="34"/>
        <v>0</v>
      </c>
    </row>
    <row r="102" spans="1:35" s="158" customFormat="1" x14ac:dyDescent="0.35">
      <c r="A102" s="11"/>
      <c r="B102" s="11"/>
      <c r="C102" s="156"/>
      <c r="D102" s="157"/>
      <c r="E102" s="158" t="str">
        <f>'T&amp;E'!E$40</f>
        <v>Investor discount factor</v>
      </c>
      <c r="F102" s="158" t="str">
        <f>'T&amp;E'!F$40</f>
        <v>index</v>
      </c>
      <c r="J102" s="179"/>
      <c r="K102" s="196">
        <f>'T&amp;E'!K$40</f>
        <v>1</v>
      </c>
      <c r="L102" s="196">
        <f>'T&amp;E'!L$40</f>
        <v>0.90909090909090906</v>
      </c>
      <c r="M102" s="196">
        <f>'T&amp;E'!M$40</f>
        <v>0.82644628099173545</v>
      </c>
      <c r="N102" s="196">
        <f>'T&amp;E'!N$40</f>
        <v>0.75131480090157754</v>
      </c>
      <c r="O102" s="196">
        <f>'T&amp;E'!O$40</f>
        <v>0.68301345536507052</v>
      </c>
      <c r="P102" s="196">
        <f>'T&amp;E'!P$40</f>
        <v>0.62092132305915493</v>
      </c>
      <c r="Q102" s="196">
        <f>'T&amp;E'!Q$40</f>
        <v>0.56447393005377722</v>
      </c>
      <c r="R102" s="196">
        <f>'T&amp;E'!R$40</f>
        <v>0.51315811823070645</v>
      </c>
      <c r="S102" s="196">
        <f>'T&amp;E'!S$40</f>
        <v>0.46650738020973315</v>
      </c>
      <c r="T102" s="196">
        <f>'T&amp;E'!T$40</f>
        <v>0.42409761837248466</v>
      </c>
      <c r="U102" s="196">
        <f>'T&amp;E'!U$40</f>
        <v>0.38554328942953148</v>
      </c>
      <c r="V102" s="196">
        <f>'T&amp;E'!V$40</f>
        <v>0.3504938994813922</v>
      </c>
      <c r="W102" s="196">
        <f>'T&amp;E'!W$40</f>
        <v>0.31863081771035656</v>
      </c>
      <c r="X102" s="196">
        <f>'T&amp;E'!X$40</f>
        <v>0.28966437973668779</v>
      </c>
      <c r="Y102" s="196">
        <f>'T&amp;E'!Y$40</f>
        <v>0.26333125430607973</v>
      </c>
      <c r="Z102" s="196">
        <f>'T&amp;E'!Z$40</f>
        <v>0.23939204936916339</v>
      </c>
      <c r="AA102" s="196">
        <f>'T&amp;E'!AA$40</f>
        <v>0.21762913579014853</v>
      </c>
      <c r="AB102" s="196">
        <f>'T&amp;E'!AB$40</f>
        <v>0.19784466890013502</v>
      </c>
      <c r="AC102" s="196">
        <f>'T&amp;E'!AC$40</f>
        <v>0.17985878990921364</v>
      </c>
      <c r="AD102" s="196">
        <f>'T&amp;E'!AD$40</f>
        <v>0.16350799082655781</v>
      </c>
      <c r="AE102" s="196">
        <f>'T&amp;E'!AE$40</f>
        <v>0.14864362802414349</v>
      </c>
      <c r="AF102" s="196">
        <f>'T&amp;E'!AF$40</f>
        <v>0.13513057093103953</v>
      </c>
      <c r="AG102" s="196">
        <f>'T&amp;E'!AG$40</f>
        <v>0.12284597357367227</v>
      </c>
      <c r="AH102" s="196">
        <f>'T&amp;E'!AH$40</f>
        <v>0.11167815779424752</v>
      </c>
      <c r="AI102" s="196">
        <f>'T&amp;E'!AI$40</f>
        <v>0.10152559799477048</v>
      </c>
    </row>
    <row r="103" spans="1:35" s="150" customFormat="1" x14ac:dyDescent="0.35">
      <c r="A103" s="12"/>
      <c r="B103" s="12"/>
      <c r="C103" s="148"/>
      <c r="D103" s="149"/>
      <c r="E103" s="150" t="s">
        <v>1430</v>
      </c>
      <c r="F103" s="150" t="s">
        <v>230</v>
      </c>
      <c r="G103" s="563"/>
      <c r="I103" s="563">
        <f>SUM(K103:AI103)</f>
        <v>897.71137195012432</v>
      </c>
      <c r="J103" s="563"/>
      <c r="K103" s="433">
        <f>K101*K102</f>
        <v>0</v>
      </c>
      <c r="L103" s="433">
        <f t="shared" ref="L103:AI103" si="35">L101*L102</f>
        <v>0</v>
      </c>
      <c r="M103" s="433">
        <f t="shared" si="35"/>
        <v>76.403556681332475</v>
      </c>
      <c r="N103" s="433">
        <f t="shared" si="35"/>
        <v>92.61037173494843</v>
      </c>
      <c r="O103" s="433">
        <f t="shared" si="35"/>
        <v>84.191247031771297</v>
      </c>
      <c r="P103" s="433">
        <f t="shared" si="35"/>
        <v>76.537497301610259</v>
      </c>
      <c r="Q103" s="433">
        <f t="shared" si="35"/>
        <v>69.579543001463875</v>
      </c>
      <c r="R103" s="433">
        <f t="shared" si="35"/>
        <v>63.254130001330779</v>
      </c>
      <c r="S103" s="433">
        <f t="shared" si="35"/>
        <v>57.503754546664346</v>
      </c>
      <c r="T103" s="433">
        <f t="shared" si="35"/>
        <v>52.276140496967585</v>
      </c>
      <c r="U103" s="433">
        <f t="shared" si="35"/>
        <v>47.523764088152348</v>
      </c>
      <c r="V103" s="433">
        <f t="shared" si="35"/>
        <v>43.203421898320308</v>
      </c>
      <c r="W103" s="433">
        <f t="shared" si="35"/>
        <v>39.275838089382106</v>
      </c>
      <c r="X103" s="433">
        <f t="shared" si="35"/>
        <v>35.705307353983727</v>
      </c>
      <c r="Y103" s="433">
        <f t="shared" si="35"/>
        <v>32.459370321803384</v>
      </c>
      <c r="Z103" s="433">
        <f t="shared" si="35"/>
        <v>29.50851847436671</v>
      </c>
      <c r="AA103" s="433">
        <f t="shared" si="35"/>
        <v>26.825925885787917</v>
      </c>
      <c r="AB103" s="433">
        <f t="shared" si="35"/>
        <v>24.38720535071629</v>
      </c>
      <c r="AC103" s="433">
        <f t="shared" si="35"/>
        <v>22.17018668246935</v>
      </c>
      <c r="AD103" s="433">
        <f t="shared" si="35"/>
        <v>20.154715165881225</v>
      </c>
      <c r="AE103" s="433">
        <f t="shared" si="35"/>
        <v>4.1408778431719453</v>
      </c>
      <c r="AF103" s="433">
        <f t="shared" si="35"/>
        <v>0</v>
      </c>
      <c r="AG103" s="433">
        <f t="shared" si="35"/>
        <v>0</v>
      </c>
      <c r="AH103" s="433">
        <f t="shared" si="35"/>
        <v>0</v>
      </c>
      <c r="AI103" s="433">
        <f t="shared" si="35"/>
        <v>0</v>
      </c>
    </row>
    <row r="104" spans="1:35" x14ac:dyDescent="0.35">
      <c r="G104" s="177"/>
      <c r="I104" s="177"/>
      <c r="J104" s="177"/>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row>
    <row r="105" spans="1:35" x14ac:dyDescent="0.35">
      <c r="D105" s="87" t="s">
        <v>1428</v>
      </c>
      <c r="G105" s="177"/>
      <c r="I105" s="177"/>
      <c r="J105" s="177"/>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row>
    <row r="106" spans="1:35" x14ac:dyDescent="0.35">
      <c r="E106" s="46" t="str">
        <f>E$103</f>
        <v>Discounted project net revenues (behavioural)</v>
      </c>
      <c r="F106" s="46" t="str">
        <f>F$103</f>
        <v>M$, discounted</v>
      </c>
      <c r="G106" s="177"/>
      <c r="I106" s="177">
        <f>I$103</f>
        <v>897.71137195012432</v>
      </c>
      <c r="J106" s="177"/>
      <c r="K106" s="178">
        <f t="shared" ref="K106:AI106" si="36">K$103</f>
        <v>0</v>
      </c>
      <c r="L106" s="178">
        <f t="shared" si="36"/>
        <v>0</v>
      </c>
      <c r="M106" s="178">
        <f t="shared" si="36"/>
        <v>76.403556681332475</v>
      </c>
      <c r="N106" s="178">
        <f t="shared" si="36"/>
        <v>92.61037173494843</v>
      </c>
      <c r="O106" s="178">
        <f t="shared" si="36"/>
        <v>84.191247031771297</v>
      </c>
      <c r="P106" s="178">
        <f t="shared" si="36"/>
        <v>76.537497301610259</v>
      </c>
      <c r="Q106" s="178">
        <f t="shared" si="36"/>
        <v>69.579543001463875</v>
      </c>
      <c r="R106" s="178">
        <f t="shared" si="36"/>
        <v>63.254130001330779</v>
      </c>
      <c r="S106" s="178">
        <f t="shared" si="36"/>
        <v>57.503754546664346</v>
      </c>
      <c r="T106" s="178">
        <f t="shared" si="36"/>
        <v>52.276140496967585</v>
      </c>
      <c r="U106" s="178">
        <f t="shared" si="36"/>
        <v>47.523764088152348</v>
      </c>
      <c r="V106" s="178">
        <f t="shared" si="36"/>
        <v>43.203421898320308</v>
      </c>
      <c r="W106" s="178">
        <f t="shared" si="36"/>
        <v>39.275838089382106</v>
      </c>
      <c r="X106" s="178">
        <f t="shared" si="36"/>
        <v>35.705307353983727</v>
      </c>
      <c r="Y106" s="178">
        <f t="shared" si="36"/>
        <v>32.459370321803384</v>
      </c>
      <c r="Z106" s="178">
        <f t="shared" si="36"/>
        <v>29.50851847436671</v>
      </c>
      <c r="AA106" s="178">
        <f t="shared" si="36"/>
        <v>26.825925885787917</v>
      </c>
      <c r="AB106" s="178">
        <f t="shared" si="36"/>
        <v>24.38720535071629</v>
      </c>
      <c r="AC106" s="178">
        <f t="shared" si="36"/>
        <v>22.17018668246935</v>
      </c>
      <c r="AD106" s="178">
        <f t="shared" si="36"/>
        <v>20.154715165881225</v>
      </c>
      <c r="AE106" s="178">
        <f t="shared" si="36"/>
        <v>4.1408778431719453</v>
      </c>
      <c r="AF106" s="178">
        <f t="shared" si="36"/>
        <v>0</v>
      </c>
      <c r="AG106" s="178">
        <f t="shared" si="36"/>
        <v>0</v>
      </c>
      <c r="AH106" s="178">
        <f t="shared" si="36"/>
        <v>0</v>
      </c>
      <c r="AI106" s="178">
        <f t="shared" si="36"/>
        <v>0</v>
      </c>
    </row>
    <row r="107" spans="1:35" x14ac:dyDescent="0.35">
      <c r="E107" s="46" t="s">
        <v>1431</v>
      </c>
      <c r="F107" s="46" t="s">
        <v>230</v>
      </c>
      <c r="G107" s="177">
        <f>SUM(K106:AI106)</f>
        <v>897.71137195012432</v>
      </c>
      <c r="I107" s="177"/>
      <c r="J107" s="177"/>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row>
    <row r="108" spans="1:35" x14ac:dyDescent="0.35">
      <c r="I108" s="177"/>
      <c r="J108" s="177"/>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row>
    <row r="109" spans="1:35" x14ac:dyDescent="0.35">
      <c r="C109" s="86" t="s">
        <v>394</v>
      </c>
      <c r="I109" s="177"/>
      <c r="J109" s="177"/>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row>
    <row r="110" spans="1:35" x14ac:dyDescent="0.35">
      <c r="I110" s="177"/>
      <c r="J110" s="177"/>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row>
    <row r="111" spans="1:35" x14ac:dyDescent="0.35">
      <c r="D111" s="87" t="s">
        <v>130</v>
      </c>
      <c r="I111" s="177"/>
      <c r="J111" s="177"/>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c r="AH111" s="178"/>
      <c r="AI111" s="178"/>
    </row>
    <row r="112" spans="1:35" s="158" customFormat="1" x14ac:dyDescent="0.35">
      <c r="A112" s="11"/>
      <c r="B112" s="11"/>
      <c r="C112" s="156"/>
      <c r="D112" s="157"/>
      <c r="E112" s="158" t="str">
        <f>Inputs!E$83</f>
        <v>Mining unit cost</v>
      </c>
      <c r="F112" s="158" t="str">
        <f>Inputs!F$83</f>
        <v>$/t mined</v>
      </c>
      <c r="G112" s="193">
        <f>Inputs!G$83</f>
        <v>2.5</v>
      </c>
      <c r="I112" s="179"/>
      <c r="J112" s="179"/>
      <c r="K112" s="180"/>
      <c r="L112" s="180"/>
      <c r="M112" s="180"/>
      <c r="N112" s="180"/>
      <c r="O112" s="180"/>
      <c r="P112" s="180"/>
      <c r="Q112" s="180"/>
      <c r="R112" s="180"/>
      <c r="S112" s="180"/>
      <c r="T112" s="180"/>
      <c r="U112" s="180"/>
      <c r="V112" s="180"/>
      <c r="W112" s="180"/>
      <c r="X112" s="180"/>
      <c r="Y112" s="180"/>
      <c r="Z112" s="180"/>
      <c r="AA112" s="180"/>
      <c r="AB112" s="180"/>
      <c r="AC112" s="180"/>
      <c r="AD112" s="180"/>
      <c r="AE112" s="180"/>
      <c r="AF112" s="180"/>
      <c r="AG112" s="180"/>
      <c r="AH112" s="180"/>
      <c r="AI112" s="180"/>
    </row>
    <row r="113" spans="1:35" x14ac:dyDescent="0.35">
      <c r="E113" s="46" t="str">
        <f>E$28</f>
        <v>Rock mined (behavioural)</v>
      </c>
      <c r="F113" s="46" t="str">
        <f>F$28</f>
        <v>Mt</v>
      </c>
      <c r="I113" s="181">
        <f>I$28</f>
        <v>327.01025000000004</v>
      </c>
      <c r="J113" s="181"/>
      <c r="K113" s="182">
        <f t="shared" ref="K113:AI113" si="37">K$28</f>
        <v>0</v>
      </c>
      <c r="L113" s="182">
        <f t="shared" si="37"/>
        <v>0</v>
      </c>
      <c r="M113" s="182">
        <f t="shared" si="37"/>
        <v>18.19149143302181</v>
      </c>
      <c r="N113" s="182">
        <f t="shared" si="37"/>
        <v>18.19149143302181</v>
      </c>
      <c r="O113" s="182">
        <f t="shared" si="37"/>
        <v>18.19149143302181</v>
      </c>
      <c r="P113" s="182">
        <f t="shared" si="37"/>
        <v>18.19149143302181</v>
      </c>
      <c r="Q113" s="182">
        <f t="shared" si="37"/>
        <v>18.19149143302181</v>
      </c>
      <c r="R113" s="182">
        <f t="shared" si="37"/>
        <v>18.19149143302181</v>
      </c>
      <c r="S113" s="182">
        <f t="shared" si="37"/>
        <v>18.19149143302181</v>
      </c>
      <c r="T113" s="182">
        <f t="shared" si="37"/>
        <v>18.19149143302181</v>
      </c>
      <c r="U113" s="182">
        <f t="shared" si="37"/>
        <v>18.19149143302181</v>
      </c>
      <c r="V113" s="182">
        <f t="shared" si="37"/>
        <v>18.19149143302181</v>
      </c>
      <c r="W113" s="182">
        <f t="shared" si="37"/>
        <v>18.19149143302181</v>
      </c>
      <c r="X113" s="182">
        <f t="shared" si="37"/>
        <v>18.19149143302181</v>
      </c>
      <c r="Y113" s="182">
        <f t="shared" si="37"/>
        <v>18.19149143302181</v>
      </c>
      <c r="Z113" s="182">
        <f t="shared" si="37"/>
        <v>18.19149143302181</v>
      </c>
      <c r="AA113" s="182">
        <f t="shared" si="37"/>
        <v>18.19149143302181</v>
      </c>
      <c r="AB113" s="182">
        <f t="shared" si="37"/>
        <v>18.19149143302181</v>
      </c>
      <c r="AC113" s="182">
        <f t="shared" si="37"/>
        <v>18.19149143302181</v>
      </c>
      <c r="AD113" s="182">
        <f t="shared" si="37"/>
        <v>17.754895638629272</v>
      </c>
      <c r="AE113" s="182">
        <f t="shared" si="37"/>
        <v>0</v>
      </c>
      <c r="AF113" s="182">
        <f t="shared" si="37"/>
        <v>0</v>
      </c>
      <c r="AG113" s="182">
        <f t="shared" si="37"/>
        <v>0</v>
      </c>
      <c r="AH113" s="182">
        <f t="shared" si="37"/>
        <v>0</v>
      </c>
      <c r="AI113" s="182">
        <f t="shared" si="37"/>
        <v>0</v>
      </c>
    </row>
    <row r="114" spans="1:35" x14ac:dyDescent="0.35">
      <c r="E114" s="46" t="s">
        <v>1101</v>
      </c>
      <c r="F114" s="46" t="s">
        <v>88</v>
      </c>
      <c r="I114" s="177"/>
      <c r="J114" s="177"/>
      <c r="K114" s="178">
        <f t="shared" ref="K114:AI114" si="38">K113*$G112</f>
        <v>0</v>
      </c>
      <c r="L114" s="178">
        <f t="shared" si="38"/>
        <v>0</v>
      </c>
      <c r="M114" s="178">
        <f t="shared" si="38"/>
        <v>45.478728582554524</v>
      </c>
      <c r="N114" s="178">
        <f t="shared" si="38"/>
        <v>45.478728582554524</v>
      </c>
      <c r="O114" s="178">
        <f t="shared" si="38"/>
        <v>45.478728582554524</v>
      </c>
      <c r="P114" s="178">
        <f t="shared" si="38"/>
        <v>45.478728582554524</v>
      </c>
      <c r="Q114" s="178">
        <f t="shared" si="38"/>
        <v>45.478728582554524</v>
      </c>
      <c r="R114" s="178">
        <f t="shared" si="38"/>
        <v>45.478728582554524</v>
      </c>
      <c r="S114" s="178">
        <f t="shared" si="38"/>
        <v>45.478728582554524</v>
      </c>
      <c r="T114" s="178">
        <f t="shared" si="38"/>
        <v>45.478728582554524</v>
      </c>
      <c r="U114" s="178">
        <f t="shared" si="38"/>
        <v>45.478728582554524</v>
      </c>
      <c r="V114" s="178">
        <f t="shared" si="38"/>
        <v>45.478728582554524</v>
      </c>
      <c r="W114" s="178">
        <f t="shared" si="38"/>
        <v>45.478728582554524</v>
      </c>
      <c r="X114" s="178">
        <f t="shared" si="38"/>
        <v>45.478728582554524</v>
      </c>
      <c r="Y114" s="178">
        <f t="shared" si="38"/>
        <v>45.478728582554524</v>
      </c>
      <c r="Z114" s="178">
        <f t="shared" si="38"/>
        <v>45.478728582554524</v>
      </c>
      <c r="AA114" s="178">
        <f t="shared" si="38"/>
        <v>45.478728582554524</v>
      </c>
      <c r="AB114" s="178">
        <f t="shared" si="38"/>
        <v>45.478728582554524</v>
      </c>
      <c r="AC114" s="178">
        <f t="shared" si="38"/>
        <v>45.478728582554524</v>
      </c>
      <c r="AD114" s="178">
        <f t="shared" si="38"/>
        <v>44.387239096573182</v>
      </c>
      <c r="AE114" s="178">
        <f t="shared" si="38"/>
        <v>0</v>
      </c>
      <c r="AF114" s="178">
        <f t="shared" si="38"/>
        <v>0</v>
      </c>
      <c r="AG114" s="178">
        <f t="shared" si="38"/>
        <v>0</v>
      </c>
      <c r="AH114" s="178">
        <f t="shared" si="38"/>
        <v>0</v>
      </c>
      <c r="AI114" s="178">
        <f t="shared" si="38"/>
        <v>0</v>
      </c>
    </row>
    <row r="115" spans="1:35" x14ac:dyDescent="0.35">
      <c r="I115" s="177"/>
      <c r="J115" s="177"/>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row>
    <row r="116" spans="1:35" x14ac:dyDescent="0.35">
      <c r="D116" s="87" t="s">
        <v>131</v>
      </c>
      <c r="I116" s="177"/>
      <c r="J116" s="177"/>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row>
    <row r="117" spans="1:35" s="158" customFormat="1" x14ac:dyDescent="0.35">
      <c r="A117" s="11"/>
      <c r="B117" s="11"/>
      <c r="C117" s="156"/>
      <c r="D117" s="157"/>
      <c r="E117" s="158" t="str">
        <f>Inputs!E$84</f>
        <v>Ore mining unit premium</v>
      </c>
      <c r="F117" s="158" t="str">
        <f>Inputs!F$84</f>
        <v>$/t ore</v>
      </c>
      <c r="G117" s="193">
        <f>Inputs!G$84</f>
        <v>0.5</v>
      </c>
      <c r="I117" s="179"/>
      <c r="J117" s="179"/>
      <c r="K117" s="180"/>
      <c r="L117" s="180"/>
      <c r="M117" s="180"/>
      <c r="N117" s="180"/>
      <c r="O117" s="180"/>
      <c r="P117" s="180"/>
      <c r="Q117" s="180"/>
      <c r="R117" s="180"/>
      <c r="S117" s="180"/>
      <c r="T117" s="180"/>
      <c r="U117" s="180"/>
      <c r="V117" s="180"/>
      <c r="W117" s="180"/>
      <c r="X117" s="180"/>
      <c r="Y117" s="180"/>
      <c r="Z117" s="180"/>
      <c r="AA117" s="180"/>
      <c r="AB117" s="180"/>
      <c r="AC117" s="180"/>
      <c r="AD117" s="180"/>
      <c r="AE117" s="180"/>
      <c r="AF117" s="180"/>
      <c r="AG117" s="180"/>
      <c r="AH117" s="180"/>
      <c r="AI117" s="180"/>
    </row>
    <row r="118" spans="1:35" x14ac:dyDescent="0.35">
      <c r="E118" s="46" t="str">
        <f>E$17</f>
        <v>Ore mined (behavioural)</v>
      </c>
      <c r="F118" s="46" t="str">
        <f>F$17</f>
        <v>Mt</v>
      </c>
      <c r="I118" s="181">
        <f>I$17</f>
        <v>44.94</v>
      </c>
      <c r="J118" s="181"/>
      <c r="K118" s="182">
        <f t="shared" ref="K118:AI118" si="39">K$17</f>
        <v>0</v>
      </c>
      <c r="L118" s="182">
        <f t="shared" si="39"/>
        <v>0</v>
      </c>
      <c r="M118" s="182">
        <f t="shared" si="39"/>
        <v>2.5</v>
      </c>
      <c r="N118" s="182">
        <f t="shared" si="39"/>
        <v>2.5</v>
      </c>
      <c r="O118" s="182">
        <f t="shared" si="39"/>
        <v>2.5</v>
      </c>
      <c r="P118" s="182">
        <f t="shared" si="39"/>
        <v>2.5</v>
      </c>
      <c r="Q118" s="182">
        <f t="shared" si="39"/>
        <v>2.5</v>
      </c>
      <c r="R118" s="182">
        <f t="shared" si="39"/>
        <v>2.5</v>
      </c>
      <c r="S118" s="182">
        <f t="shared" si="39"/>
        <v>2.5</v>
      </c>
      <c r="T118" s="182">
        <f t="shared" si="39"/>
        <v>2.5</v>
      </c>
      <c r="U118" s="182">
        <f t="shared" si="39"/>
        <v>2.5</v>
      </c>
      <c r="V118" s="182">
        <f t="shared" si="39"/>
        <v>2.5</v>
      </c>
      <c r="W118" s="182">
        <f t="shared" si="39"/>
        <v>2.5</v>
      </c>
      <c r="X118" s="182">
        <f t="shared" si="39"/>
        <v>2.5</v>
      </c>
      <c r="Y118" s="182">
        <f t="shared" si="39"/>
        <v>2.5</v>
      </c>
      <c r="Z118" s="182">
        <f t="shared" si="39"/>
        <v>2.5</v>
      </c>
      <c r="AA118" s="182">
        <f t="shared" si="39"/>
        <v>2.5</v>
      </c>
      <c r="AB118" s="182">
        <f t="shared" si="39"/>
        <v>2.5</v>
      </c>
      <c r="AC118" s="182">
        <f t="shared" si="39"/>
        <v>2.5</v>
      </c>
      <c r="AD118" s="182">
        <f t="shared" si="39"/>
        <v>2.4399999999999977</v>
      </c>
      <c r="AE118" s="182">
        <f t="shared" si="39"/>
        <v>0</v>
      </c>
      <c r="AF118" s="182">
        <f t="shared" si="39"/>
        <v>0</v>
      </c>
      <c r="AG118" s="182">
        <f t="shared" si="39"/>
        <v>0</v>
      </c>
      <c r="AH118" s="182">
        <f t="shared" si="39"/>
        <v>0</v>
      </c>
      <c r="AI118" s="182">
        <f t="shared" si="39"/>
        <v>0</v>
      </c>
    </row>
    <row r="119" spans="1:35" x14ac:dyDescent="0.35">
      <c r="E119" s="46" t="s">
        <v>1102</v>
      </c>
      <c r="F119" s="46" t="s">
        <v>88</v>
      </c>
      <c r="I119" s="177">
        <f>SUM(K119:AI119)</f>
        <v>22.47</v>
      </c>
      <c r="J119" s="177"/>
      <c r="K119" s="178">
        <f t="shared" ref="K119:AI119" si="40">K118*$G117</f>
        <v>0</v>
      </c>
      <c r="L119" s="178">
        <f t="shared" si="40"/>
        <v>0</v>
      </c>
      <c r="M119" s="178">
        <f t="shared" si="40"/>
        <v>1.25</v>
      </c>
      <c r="N119" s="178">
        <f t="shared" si="40"/>
        <v>1.25</v>
      </c>
      <c r="O119" s="178">
        <f t="shared" si="40"/>
        <v>1.25</v>
      </c>
      <c r="P119" s="178">
        <f t="shared" si="40"/>
        <v>1.25</v>
      </c>
      <c r="Q119" s="178">
        <f t="shared" si="40"/>
        <v>1.25</v>
      </c>
      <c r="R119" s="178">
        <f t="shared" si="40"/>
        <v>1.25</v>
      </c>
      <c r="S119" s="178">
        <f t="shared" si="40"/>
        <v>1.25</v>
      </c>
      <c r="T119" s="178">
        <f t="shared" si="40"/>
        <v>1.25</v>
      </c>
      <c r="U119" s="178">
        <f t="shared" si="40"/>
        <v>1.25</v>
      </c>
      <c r="V119" s="178">
        <f t="shared" si="40"/>
        <v>1.25</v>
      </c>
      <c r="W119" s="178">
        <f t="shared" si="40"/>
        <v>1.25</v>
      </c>
      <c r="X119" s="178">
        <f t="shared" si="40"/>
        <v>1.25</v>
      </c>
      <c r="Y119" s="178">
        <f t="shared" si="40"/>
        <v>1.25</v>
      </c>
      <c r="Z119" s="178">
        <f t="shared" si="40"/>
        <v>1.25</v>
      </c>
      <c r="AA119" s="178">
        <f t="shared" si="40"/>
        <v>1.25</v>
      </c>
      <c r="AB119" s="178">
        <f t="shared" si="40"/>
        <v>1.25</v>
      </c>
      <c r="AC119" s="178">
        <f t="shared" si="40"/>
        <v>1.25</v>
      </c>
      <c r="AD119" s="178">
        <f t="shared" si="40"/>
        <v>1.2199999999999989</v>
      </c>
      <c r="AE119" s="178">
        <f t="shared" si="40"/>
        <v>0</v>
      </c>
      <c r="AF119" s="178">
        <f t="shared" si="40"/>
        <v>0</v>
      </c>
      <c r="AG119" s="178">
        <f t="shared" si="40"/>
        <v>0</v>
      </c>
      <c r="AH119" s="178">
        <f t="shared" si="40"/>
        <v>0</v>
      </c>
      <c r="AI119" s="178">
        <f t="shared" si="40"/>
        <v>0</v>
      </c>
    </row>
    <row r="120" spans="1:35" x14ac:dyDescent="0.35">
      <c r="I120" s="177"/>
      <c r="J120" s="177"/>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row>
    <row r="121" spans="1:35" x14ac:dyDescent="0.35">
      <c r="D121" s="87" t="s">
        <v>123</v>
      </c>
      <c r="I121" s="177"/>
      <c r="J121" s="177"/>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row>
    <row r="122" spans="1:35" s="158" customFormat="1" x14ac:dyDescent="0.35">
      <c r="A122" s="11"/>
      <c r="B122" s="11"/>
      <c r="C122" s="156"/>
      <c r="D122" s="157"/>
      <c r="E122" s="158" t="str">
        <f>Inputs!E$85</f>
        <v>Processing unit cost</v>
      </c>
      <c r="F122" s="158" t="str">
        <f>Inputs!F$85</f>
        <v>$/t ore</v>
      </c>
      <c r="G122" s="193">
        <f>Inputs!G$85</f>
        <v>9.5</v>
      </c>
      <c r="I122" s="179"/>
      <c r="J122" s="179"/>
      <c r="K122" s="180"/>
      <c r="L122" s="180"/>
      <c r="M122" s="180"/>
      <c r="N122" s="180"/>
      <c r="O122" s="180"/>
      <c r="P122" s="180"/>
      <c r="Q122" s="180"/>
      <c r="R122" s="180"/>
      <c r="S122" s="180"/>
      <c r="T122" s="180"/>
      <c r="U122" s="180"/>
      <c r="V122" s="180"/>
      <c r="W122" s="180"/>
      <c r="X122" s="180"/>
      <c r="Y122" s="180"/>
      <c r="Z122" s="180"/>
      <c r="AA122" s="180"/>
      <c r="AB122" s="180"/>
      <c r="AC122" s="180"/>
      <c r="AD122" s="180"/>
      <c r="AE122" s="180"/>
      <c r="AF122" s="180"/>
      <c r="AG122" s="180"/>
      <c r="AH122" s="180"/>
      <c r="AI122" s="180"/>
    </row>
    <row r="123" spans="1:35" x14ac:dyDescent="0.35">
      <c r="E123" s="46" t="str">
        <f>E$40</f>
        <v>Plant throughput (behavioural)</v>
      </c>
      <c r="F123" s="46" t="str">
        <f>F$40</f>
        <v>Mt</v>
      </c>
      <c r="I123" s="181">
        <f>I$40</f>
        <v>44.94</v>
      </c>
      <c r="J123" s="181"/>
      <c r="K123" s="182">
        <f t="shared" ref="K123:AI123" si="41">K$40</f>
        <v>0</v>
      </c>
      <c r="L123" s="182">
        <f t="shared" si="41"/>
        <v>0</v>
      </c>
      <c r="M123" s="182">
        <f t="shared" si="41"/>
        <v>1.875</v>
      </c>
      <c r="N123" s="182">
        <f t="shared" si="41"/>
        <v>2.5</v>
      </c>
      <c r="O123" s="182">
        <f t="shared" si="41"/>
        <v>2.5</v>
      </c>
      <c r="P123" s="182">
        <f t="shared" si="41"/>
        <v>2.5</v>
      </c>
      <c r="Q123" s="182">
        <f t="shared" si="41"/>
        <v>2.5</v>
      </c>
      <c r="R123" s="182">
        <f t="shared" si="41"/>
        <v>2.5</v>
      </c>
      <c r="S123" s="182">
        <f t="shared" si="41"/>
        <v>2.5</v>
      </c>
      <c r="T123" s="182">
        <f t="shared" si="41"/>
        <v>2.5</v>
      </c>
      <c r="U123" s="182">
        <f t="shared" si="41"/>
        <v>2.5</v>
      </c>
      <c r="V123" s="182">
        <f t="shared" si="41"/>
        <v>2.5</v>
      </c>
      <c r="W123" s="182">
        <f t="shared" si="41"/>
        <v>2.5</v>
      </c>
      <c r="X123" s="182">
        <f t="shared" si="41"/>
        <v>2.5</v>
      </c>
      <c r="Y123" s="182">
        <f t="shared" si="41"/>
        <v>2.5</v>
      </c>
      <c r="Z123" s="182">
        <f t="shared" si="41"/>
        <v>2.5</v>
      </c>
      <c r="AA123" s="182">
        <f t="shared" si="41"/>
        <v>2.5</v>
      </c>
      <c r="AB123" s="182">
        <f t="shared" si="41"/>
        <v>2.5</v>
      </c>
      <c r="AC123" s="182">
        <f t="shared" si="41"/>
        <v>2.5</v>
      </c>
      <c r="AD123" s="182">
        <f t="shared" si="41"/>
        <v>2.5</v>
      </c>
      <c r="AE123" s="182">
        <f t="shared" si="41"/>
        <v>0.56499999999999773</v>
      </c>
      <c r="AF123" s="182">
        <f t="shared" si="41"/>
        <v>0</v>
      </c>
      <c r="AG123" s="182">
        <f t="shared" si="41"/>
        <v>0</v>
      </c>
      <c r="AH123" s="182">
        <f t="shared" si="41"/>
        <v>0</v>
      </c>
      <c r="AI123" s="182">
        <f t="shared" si="41"/>
        <v>0</v>
      </c>
    </row>
    <row r="124" spans="1:35" x14ac:dyDescent="0.35">
      <c r="E124" s="46" t="s">
        <v>1103</v>
      </c>
      <c r="F124" s="46" t="s">
        <v>88</v>
      </c>
      <c r="I124" s="177">
        <f>SUM(K124:AI124)</f>
        <v>426.92999999999995</v>
      </c>
      <c r="J124" s="177"/>
      <c r="K124" s="178">
        <f t="shared" ref="K124:AI124" si="42">K123*$G122</f>
        <v>0</v>
      </c>
      <c r="L124" s="178">
        <f t="shared" si="42"/>
        <v>0</v>
      </c>
      <c r="M124" s="178">
        <f t="shared" si="42"/>
        <v>17.8125</v>
      </c>
      <c r="N124" s="178">
        <f t="shared" si="42"/>
        <v>23.75</v>
      </c>
      <c r="O124" s="178">
        <f t="shared" si="42"/>
        <v>23.75</v>
      </c>
      <c r="P124" s="178">
        <f t="shared" si="42"/>
        <v>23.75</v>
      </c>
      <c r="Q124" s="178">
        <f t="shared" si="42"/>
        <v>23.75</v>
      </c>
      <c r="R124" s="178">
        <f t="shared" si="42"/>
        <v>23.75</v>
      </c>
      <c r="S124" s="178">
        <f t="shared" si="42"/>
        <v>23.75</v>
      </c>
      <c r="T124" s="178">
        <f t="shared" si="42"/>
        <v>23.75</v>
      </c>
      <c r="U124" s="178">
        <f t="shared" si="42"/>
        <v>23.75</v>
      </c>
      <c r="V124" s="178">
        <f t="shared" si="42"/>
        <v>23.75</v>
      </c>
      <c r="W124" s="178">
        <f t="shared" si="42"/>
        <v>23.75</v>
      </c>
      <c r="X124" s="178">
        <f t="shared" si="42"/>
        <v>23.75</v>
      </c>
      <c r="Y124" s="178">
        <f t="shared" si="42"/>
        <v>23.75</v>
      </c>
      <c r="Z124" s="178">
        <f t="shared" si="42"/>
        <v>23.75</v>
      </c>
      <c r="AA124" s="178">
        <f t="shared" si="42"/>
        <v>23.75</v>
      </c>
      <c r="AB124" s="178">
        <f t="shared" si="42"/>
        <v>23.75</v>
      </c>
      <c r="AC124" s="178">
        <f t="shared" si="42"/>
        <v>23.75</v>
      </c>
      <c r="AD124" s="178">
        <f t="shared" si="42"/>
        <v>23.75</v>
      </c>
      <c r="AE124" s="178">
        <f t="shared" si="42"/>
        <v>5.3674999999999784</v>
      </c>
      <c r="AF124" s="178">
        <f t="shared" si="42"/>
        <v>0</v>
      </c>
      <c r="AG124" s="178">
        <f t="shared" si="42"/>
        <v>0</v>
      </c>
      <c r="AH124" s="178">
        <f t="shared" si="42"/>
        <v>0</v>
      </c>
      <c r="AI124" s="178">
        <f t="shared" si="42"/>
        <v>0</v>
      </c>
    </row>
    <row r="125" spans="1:35" x14ac:dyDescent="0.35">
      <c r="I125" s="177"/>
      <c r="J125" s="177"/>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row>
    <row r="126" spans="1:35" x14ac:dyDescent="0.35">
      <c r="D126" s="87" t="s">
        <v>392</v>
      </c>
      <c r="I126" s="177"/>
      <c r="J126" s="177"/>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row>
    <row r="127" spans="1:35" x14ac:dyDescent="0.35">
      <c r="E127" s="46" t="str">
        <f>E$114</f>
        <v>Mining cost (behavioural)</v>
      </c>
      <c r="F127" s="46" t="str">
        <f>F$114</f>
        <v>M$</v>
      </c>
      <c r="I127" s="177">
        <f>I$114</f>
        <v>0</v>
      </c>
      <c r="J127" s="177"/>
      <c r="K127" s="177">
        <f t="shared" ref="K127:AI127" si="43">K$114</f>
        <v>0</v>
      </c>
      <c r="L127" s="177">
        <f t="shared" si="43"/>
        <v>0</v>
      </c>
      <c r="M127" s="177">
        <f t="shared" si="43"/>
        <v>45.478728582554524</v>
      </c>
      <c r="N127" s="177">
        <f t="shared" si="43"/>
        <v>45.478728582554524</v>
      </c>
      <c r="O127" s="177">
        <f t="shared" si="43"/>
        <v>45.478728582554524</v>
      </c>
      <c r="P127" s="177">
        <f t="shared" si="43"/>
        <v>45.478728582554524</v>
      </c>
      <c r="Q127" s="177">
        <f t="shared" si="43"/>
        <v>45.478728582554524</v>
      </c>
      <c r="R127" s="177">
        <f t="shared" si="43"/>
        <v>45.478728582554524</v>
      </c>
      <c r="S127" s="177">
        <f t="shared" si="43"/>
        <v>45.478728582554524</v>
      </c>
      <c r="T127" s="177">
        <f t="shared" si="43"/>
        <v>45.478728582554524</v>
      </c>
      <c r="U127" s="177">
        <f t="shared" si="43"/>
        <v>45.478728582554524</v>
      </c>
      <c r="V127" s="177">
        <f t="shared" si="43"/>
        <v>45.478728582554524</v>
      </c>
      <c r="W127" s="177">
        <f t="shared" si="43"/>
        <v>45.478728582554524</v>
      </c>
      <c r="X127" s="177">
        <f t="shared" si="43"/>
        <v>45.478728582554524</v>
      </c>
      <c r="Y127" s="177">
        <f t="shared" si="43"/>
        <v>45.478728582554524</v>
      </c>
      <c r="Z127" s="177">
        <f t="shared" si="43"/>
        <v>45.478728582554524</v>
      </c>
      <c r="AA127" s="177">
        <f t="shared" si="43"/>
        <v>45.478728582554524</v>
      </c>
      <c r="AB127" s="177">
        <f t="shared" si="43"/>
        <v>45.478728582554524</v>
      </c>
      <c r="AC127" s="177">
        <f t="shared" si="43"/>
        <v>45.478728582554524</v>
      </c>
      <c r="AD127" s="177">
        <f t="shared" si="43"/>
        <v>44.387239096573182</v>
      </c>
      <c r="AE127" s="177">
        <f t="shared" si="43"/>
        <v>0</v>
      </c>
      <c r="AF127" s="177">
        <f t="shared" si="43"/>
        <v>0</v>
      </c>
      <c r="AG127" s="177">
        <f t="shared" si="43"/>
        <v>0</v>
      </c>
      <c r="AH127" s="177">
        <f t="shared" si="43"/>
        <v>0</v>
      </c>
      <c r="AI127" s="177">
        <f t="shared" si="43"/>
        <v>0</v>
      </c>
    </row>
    <row r="128" spans="1:35" x14ac:dyDescent="0.35">
      <c r="E128" s="46" t="str">
        <f>E$119</f>
        <v>Ore premium cost (behavioural)</v>
      </c>
      <c r="F128" s="46" t="str">
        <f>F$119</f>
        <v>M$</v>
      </c>
      <c r="I128" s="177">
        <f>I$119</f>
        <v>22.47</v>
      </c>
      <c r="J128" s="177"/>
      <c r="K128" s="177">
        <f t="shared" ref="K128:AI128" si="44">K$119</f>
        <v>0</v>
      </c>
      <c r="L128" s="177">
        <f t="shared" si="44"/>
        <v>0</v>
      </c>
      <c r="M128" s="177">
        <f t="shared" si="44"/>
        <v>1.25</v>
      </c>
      <c r="N128" s="177">
        <f t="shared" si="44"/>
        <v>1.25</v>
      </c>
      <c r="O128" s="177">
        <f t="shared" si="44"/>
        <v>1.25</v>
      </c>
      <c r="P128" s="177">
        <f t="shared" si="44"/>
        <v>1.25</v>
      </c>
      <c r="Q128" s="177">
        <f t="shared" si="44"/>
        <v>1.25</v>
      </c>
      <c r="R128" s="177">
        <f t="shared" si="44"/>
        <v>1.25</v>
      </c>
      <c r="S128" s="177">
        <f t="shared" si="44"/>
        <v>1.25</v>
      </c>
      <c r="T128" s="177">
        <f t="shared" si="44"/>
        <v>1.25</v>
      </c>
      <c r="U128" s="177">
        <f t="shared" si="44"/>
        <v>1.25</v>
      </c>
      <c r="V128" s="177">
        <f t="shared" si="44"/>
        <v>1.25</v>
      </c>
      <c r="W128" s="177">
        <f t="shared" si="44"/>
        <v>1.25</v>
      </c>
      <c r="X128" s="177">
        <f t="shared" si="44"/>
        <v>1.25</v>
      </c>
      <c r="Y128" s="177">
        <f t="shared" si="44"/>
        <v>1.25</v>
      </c>
      <c r="Z128" s="177">
        <f t="shared" si="44"/>
        <v>1.25</v>
      </c>
      <c r="AA128" s="177">
        <f t="shared" si="44"/>
        <v>1.25</v>
      </c>
      <c r="AB128" s="177">
        <f t="shared" si="44"/>
        <v>1.25</v>
      </c>
      <c r="AC128" s="177">
        <f t="shared" si="44"/>
        <v>1.25</v>
      </c>
      <c r="AD128" s="177">
        <f t="shared" si="44"/>
        <v>1.2199999999999989</v>
      </c>
      <c r="AE128" s="177">
        <f t="shared" si="44"/>
        <v>0</v>
      </c>
      <c r="AF128" s="177">
        <f t="shared" si="44"/>
        <v>0</v>
      </c>
      <c r="AG128" s="177">
        <f t="shared" si="44"/>
        <v>0</v>
      </c>
      <c r="AH128" s="177">
        <f t="shared" si="44"/>
        <v>0</v>
      </c>
      <c r="AI128" s="177">
        <f t="shared" si="44"/>
        <v>0</v>
      </c>
    </row>
    <row r="129" spans="1:35" x14ac:dyDescent="0.35">
      <c r="E129" s="46" t="str">
        <f>E$124</f>
        <v>Processing cost (behavioural)</v>
      </c>
      <c r="F129" s="46" t="str">
        <f>F$124</f>
        <v>M$</v>
      </c>
      <c r="I129" s="177">
        <f>I$124</f>
        <v>426.92999999999995</v>
      </c>
      <c r="J129" s="177"/>
      <c r="K129" s="177">
        <f t="shared" ref="K129:AI129" si="45">K$124</f>
        <v>0</v>
      </c>
      <c r="L129" s="177">
        <f t="shared" si="45"/>
        <v>0</v>
      </c>
      <c r="M129" s="177">
        <f t="shared" si="45"/>
        <v>17.8125</v>
      </c>
      <c r="N129" s="177">
        <f t="shared" si="45"/>
        <v>23.75</v>
      </c>
      <c r="O129" s="177">
        <f t="shared" si="45"/>
        <v>23.75</v>
      </c>
      <c r="P129" s="177">
        <f t="shared" si="45"/>
        <v>23.75</v>
      </c>
      <c r="Q129" s="177">
        <f t="shared" si="45"/>
        <v>23.75</v>
      </c>
      <c r="R129" s="177">
        <f t="shared" si="45"/>
        <v>23.75</v>
      </c>
      <c r="S129" s="177">
        <f t="shared" si="45"/>
        <v>23.75</v>
      </c>
      <c r="T129" s="177">
        <f t="shared" si="45"/>
        <v>23.75</v>
      </c>
      <c r="U129" s="177">
        <f t="shared" si="45"/>
        <v>23.75</v>
      </c>
      <c r="V129" s="177">
        <f t="shared" si="45"/>
        <v>23.75</v>
      </c>
      <c r="W129" s="177">
        <f t="shared" si="45"/>
        <v>23.75</v>
      </c>
      <c r="X129" s="177">
        <f t="shared" si="45"/>
        <v>23.75</v>
      </c>
      <c r="Y129" s="177">
        <f t="shared" si="45"/>
        <v>23.75</v>
      </c>
      <c r="Z129" s="177">
        <f t="shared" si="45"/>
        <v>23.75</v>
      </c>
      <c r="AA129" s="177">
        <f t="shared" si="45"/>
        <v>23.75</v>
      </c>
      <c r="AB129" s="177">
        <f t="shared" si="45"/>
        <v>23.75</v>
      </c>
      <c r="AC129" s="177">
        <f t="shared" si="45"/>
        <v>23.75</v>
      </c>
      <c r="AD129" s="177">
        <f t="shared" si="45"/>
        <v>23.75</v>
      </c>
      <c r="AE129" s="177">
        <f t="shared" si="45"/>
        <v>5.3674999999999784</v>
      </c>
      <c r="AF129" s="177">
        <f t="shared" si="45"/>
        <v>0</v>
      </c>
      <c r="AG129" s="177">
        <f t="shared" si="45"/>
        <v>0</v>
      </c>
      <c r="AH129" s="177">
        <f t="shared" si="45"/>
        <v>0</v>
      </c>
      <c r="AI129" s="177">
        <f t="shared" si="45"/>
        <v>0</v>
      </c>
    </row>
    <row r="130" spans="1:35" x14ac:dyDescent="0.35">
      <c r="E130" s="46" t="s">
        <v>1104</v>
      </c>
      <c r="F130" s="46" t="s">
        <v>88</v>
      </c>
      <c r="I130" s="177">
        <f>SUM(K130:AI130)</f>
        <v>1266.9256250000001</v>
      </c>
      <c r="J130" s="177"/>
      <c r="K130" s="178">
        <f>SUM(K127:K129)</f>
        <v>0</v>
      </c>
      <c r="L130" s="178">
        <f t="shared" ref="L130:AI130" si="46">SUM(L127:L129)</f>
        <v>0</v>
      </c>
      <c r="M130" s="178">
        <f t="shared" si="46"/>
        <v>64.541228582554524</v>
      </c>
      <c r="N130" s="178">
        <f t="shared" si="46"/>
        <v>70.478728582554524</v>
      </c>
      <c r="O130" s="178">
        <f t="shared" si="46"/>
        <v>70.478728582554524</v>
      </c>
      <c r="P130" s="178">
        <f t="shared" si="46"/>
        <v>70.478728582554524</v>
      </c>
      <c r="Q130" s="178">
        <f t="shared" si="46"/>
        <v>70.478728582554524</v>
      </c>
      <c r="R130" s="178">
        <f t="shared" si="46"/>
        <v>70.478728582554524</v>
      </c>
      <c r="S130" s="178">
        <f t="shared" si="46"/>
        <v>70.478728582554524</v>
      </c>
      <c r="T130" s="178">
        <f t="shared" si="46"/>
        <v>70.478728582554524</v>
      </c>
      <c r="U130" s="178">
        <f t="shared" si="46"/>
        <v>70.478728582554524</v>
      </c>
      <c r="V130" s="178">
        <f t="shared" si="46"/>
        <v>70.478728582554524</v>
      </c>
      <c r="W130" s="178">
        <f t="shared" si="46"/>
        <v>70.478728582554524</v>
      </c>
      <c r="X130" s="178">
        <f t="shared" si="46"/>
        <v>70.478728582554524</v>
      </c>
      <c r="Y130" s="178">
        <f t="shared" si="46"/>
        <v>70.478728582554524</v>
      </c>
      <c r="Z130" s="178">
        <f t="shared" si="46"/>
        <v>70.478728582554524</v>
      </c>
      <c r="AA130" s="178">
        <f t="shared" si="46"/>
        <v>70.478728582554524</v>
      </c>
      <c r="AB130" s="178">
        <f t="shared" si="46"/>
        <v>70.478728582554524</v>
      </c>
      <c r="AC130" s="178">
        <f t="shared" si="46"/>
        <v>70.478728582554524</v>
      </c>
      <c r="AD130" s="178">
        <f t="shared" si="46"/>
        <v>69.357239096573181</v>
      </c>
      <c r="AE130" s="178">
        <f t="shared" si="46"/>
        <v>5.3674999999999784</v>
      </c>
      <c r="AF130" s="178">
        <f t="shared" si="46"/>
        <v>0</v>
      </c>
      <c r="AG130" s="178">
        <f t="shared" si="46"/>
        <v>0</v>
      </c>
      <c r="AH130" s="178">
        <f t="shared" si="46"/>
        <v>0</v>
      </c>
      <c r="AI130" s="178">
        <f t="shared" si="46"/>
        <v>0</v>
      </c>
    </row>
    <row r="131" spans="1:35" x14ac:dyDescent="0.35">
      <c r="I131" s="177"/>
      <c r="J131" s="177"/>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row>
    <row r="132" spans="1:35" x14ac:dyDescent="0.35">
      <c r="D132" s="87" t="s">
        <v>393</v>
      </c>
      <c r="I132" s="177"/>
      <c r="J132" s="177"/>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row>
    <row r="133" spans="1:35" s="158" customFormat="1" x14ac:dyDescent="0.35">
      <c r="A133" s="11"/>
      <c r="B133" s="11"/>
      <c r="C133" s="156"/>
      <c r="D133" s="157"/>
      <c r="E133" s="158" t="str">
        <f>Inputs!E$86</f>
        <v>G&amp;A unit cost</v>
      </c>
      <c r="F133" s="158" t="str">
        <f>Inputs!F$86</f>
        <v>$/t ore</v>
      </c>
      <c r="G133" s="193">
        <f>Inputs!G$86</f>
        <v>2</v>
      </c>
      <c r="I133" s="179"/>
      <c r="J133" s="179"/>
      <c r="K133" s="180"/>
      <c r="L133" s="180"/>
      <c r="M133" s="180"/>
      <c r="N133" s="180"/>
      <c r="O133" s="180"/>
      <c r="P133" s="180"/>
      <c r="Q133" s="180"/>
      <c r="R133" s="180"/>
      <c r="S133" s="180"/>
      <c r="T133" s="180"/>
      <c r="U133" s="180"/>
      <c r="V133" s="180"/>
      <c r="W133" s="180"/>
      <c r="X133" s="180"/>
      <c r="Y133" s="180"/>
      <c r="Z133" s="180"/>
      <c r="AA133" s="180"/>
      <c r="AB133" s="180"/>
      <c r="AC133" s="180"/>
      <c r="AD133" s="180"/>
      <c r="AE133" s="180"/>
      <c r="AF133" s="180"/>
      <c r="AG133" s="180"/>
      <c r="AH133" s="180"/>
      <c r="AI133" s="180"/>
    </row>
    <row r="134" spans="1:35" x14ac:dyDescent="0.35">
      <c r="E134" s="46" t="str">
        <f>E$17</f>
        <v>Ore mined (behavioural)</v>
      </c>
      <c r="F134" s="46" t="str">
        <f>F$17</f>
        <v>Mt</v>
      </c>
      <c r="I134" s="181">
        <f>I$17</f>
        <v>44.94</v>
      </c>
      <c r="J134" s="181"/>
      <c r="K134" s="182">
        <f t="shared" ref="K134:AI134" si="47">K$17</f>
        <v>0</v>
      </c>
      <c r="L134" s="182">
        <f t="shared" si="47"/>
        <v>0</v>
      </c>
      <c r="M134" s="182">
        <f t="shared" si="47"/>
        <v>2.5</v>
      </c>
      <c r="N134" s="182">
        <f t="shared" si="47"/>
        <v>2.5</v>
      </c>
      <c r="O134" s="182">
        <f t="shared" si="47"/>
        <v>2.5</v>
      </c>
      <c r="P134" s="182">
        <f t="shared" si="47"/>
        <v>2.5</v>
      </c>
      <c r="Q134" s="182">
        <f t="shared" si="47"/>
        <v>2.5</v>
      </c>
      <c r="R134" s="182">
        <f t="shared" si="47"/>
        <v>2.5</v>
      </c>
      <c r="S134" s="182">
        <f t="shared" si="47"/>
        <v>2.5</v>
      </c>
      <c r="T134" s="182">
        <f t="shared" si="47"/>
        <v>2.5</v>
      </c>
      <c r="U134" s="182">
        <f t="shared" si="47"/>
        <v>2.5</v>
      </c>
      <c r="V134" s="182">
        <f t="shared" si="47"/>
        <v>2.5</v>
      </c>
      <c r="W134" s="182">
        <f t="shared" si="47"/>
        <v>2.5</v>
      </c>
      <c r="X134" s="182">
        <f t="shared" si="47"/>
        <v>2.5</v>
      </c>
      <c r="Y134" s="182">
        <f t="shared" si="47"/>
        <v>2.5</v>
      </c>
      <c r="Z134" s="182">
        <f t="shared" si="47"/>
        <v>2.5</v>
      </c>
      <c r="AA134" s="182">
        <f t="shared" si="47"/>
        <v>2.5</v>
      </c>
      <c r="AB134" s="182">
        <f t="shared" si="47"/>
        <v>2.5</v>
      </c>
      <c r="AC134" s="182">
        <f t="shared" si="47"/>
        <v>2.5</v>
      </c>
      <c r="AD134" s="182">
        <f t="shared" si="47"/>
        <v>2.4399999999999977</v>
      </c>
      <c r="AE134" s="182">
        <f t="shared" si="47"/>
        <v>0</v>
      </c>
      <c r="AF134" s="182">
        <f t="shared" si="47"/>
        <v>0</v>
      </c>
      <c r="AG134" s="182">
        <f t="shared" si="47"/>
        <v>0</v>
      </c>
      <c r="AH134" s="182">
        <f t="shared" si="47"/>
        <v>0</v>
      </c>
      <c r="AI134" s="182">
        <f t="shared" si="47"/>
        <v>0</v>
      </c>
    </row>
    <row r="135" spans="1:35" x14ac:dyDescent="0.35">
      <c r="E135" s="46" t="s">
        <v>1105</v>
      </c>
      <c r="F135" s="46" t="s">
        <v>88</v>
      </c>
      <c r="I135" s="177">
        <f>SUM(K135:AI135)</f>
        <v>89.88</v>
      </c>
      <c r="J135" s="177"/>
      <c r="K135" s="178">
        <f t="shared" ref="K135:AI135" si="48">K134*$G133</f>
        <v>0</v>
      </c>
      <c r="L135" s="178">
        <f t="shared" si="48"/>
        <v>0</v>
      </c>
      <c r="M135" s="178">
        <f t="shared" si="48"/>
        <v>5</v>
      </c>
      <c r="N135" s="178">
        <f t="shared" si="48"/>
        <v>5</v>
      </c>
      <c r="O135" s="178">
        <f t="shared" si="48"/>
        <v>5</v>
      </c>
      <c r="P135" s="178">
        <f t="shared" si="48"/>
        <v>5</v>
      </c>
      <c r="Q135" s="178">
        <f t="shared" si="48"/>
        <v>5</v>
      </c>
      <c r="R135" s="178">
        <f t="shared" si="48"/>
        <v>5</v>
      </c>
      <c r="S135" s="178">
        <f t="shared" si="48"/>
        <v>5</v>
      </c>
      <c r="T135" s="178">
        <f t="shared" si="48"/>
        <v>5</v>
      </c>
      <c r="U135" s="178">
        <f t="shared" si="48"/>
        <v>5</v>
      </c>
      <c r="V135" s="178">
        <f t="shared" si="48"/>
        <v>5</v>
      </c>
      <c r="W135" s="178">
        <f t="shared" si="48"/>
        <v>5</v>
      </c>
      <c r="X135" s="178">
        <f t="shared" si="48"/>
        <v>5</v>
      </c>
      <c r="Y135" s="178">
        <f t="shared" si="48"/>
        <v>5</v>
      </c>
      <c r="Z135" s="178">
        <f t="shared" si="48"/>
        <v>5</v>
      </c>
      <c r="AA135" s="178">
        <f t="shared" si="48"/>
        <v>5</v>
      </c>
      <c r="AB135" s="178">
        <f t="shared" si="48"/>
        <v>5</v>
      </c>
      <c r="AC135" s="178">
        <f t="shared" si="48"/>
        <v>5</v>
      </c>
      <c r="AD135" s="178">
        <f t="shared" si="48"/>
        <v>4.8799999999999955</v>
      </c>
      <c r="AE135" s="178">
        <f t="shared" si="48"/>
        <v>0</v>
      </c>
      <c r="AF135" s="178">
        <f t="shared" si="48"/>
        <v>0</v>
      </c>
      <c r="AG135" s="178">
        <f t="shared" si="48"/>
        <v>0</v>
      </c>
      <c r="AH135" s="178">
        <f t="shared" si="48"/>
        <v>0</v>
      </c>
      <c r="AI135" s="178">
        <f t="shared" si="48"/>
        <v>0</v>
      </c>
    </row>
    <row r="136" spans="1:35" x14ac:dyDescent="0.35">
      <c r="I136" s="177"/>
      <c r="J136" s="177"/>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row>
    <row r="137" spans="1:35" x14ac:dyDescent="0.35">
      <c r="D137" s="87" t="s">
        <v>394</v>
      </c>
      <c r="I137" s="177"/>
      <c r="J137" s="177"/>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row>
    <row r="138" spans="1:35" x14ac:dyDescent="0.35">
      <c r="E138" s="46" t="str">
        <f>E$114</f>
        <v>Mining cost (behavioural)</v>
      </c>
      <c r="F138" s="46" t="str">
        <f>F$114</f>
        <v>M$</v>
      </c>
      <c r="I138" s="177">
        <f>I$114</f>
        <v>0</v>
      </c>
      <c r="J138" s="177"/>
      <c r="K138" s="177">
        <f t="shared" ref="K138:AI138" si="49">K$114</f>
        <v>0</v>
      </c>
      <c r="L138" s="177">
        <f t="shared" si="49"/>
        <v>0</v>
      </c>
      <c r="M138" s="177">
        <f t="shared" si="49"/>
        <v>45.478728582554524</v>
      </c>
      <c r="N138" s="177">
        <f t="shared" si="49"/>
        <v>45.478728582554524</v>
      </c>
      <c r="O138" s="177">
        <f t="shared" si="49"/>
        <v>45.478728582554524</v>
      </c>
      <c r="P138" s="177">
        <f t="shared" si="49"/>
        <v>45.478728582554524</v>
      </c>
      <c r="Q138" s="177">
        <f t="shared" si="49"/>
        <v>45.478728582554524</v>
      </c>
      <c r="R138" s="177">
        <f t="shared" si="49"/>
        <v>45.478728582554524</v>
      </c>
      <c r="S138" s="177">
        <f t="shared" si="49"/>
        <v>45.478728582554524</v>
      </c>
      <c r="T138" s="177">
        <f t="shared" si="49"/>
        <v>45.478728582554524</v>
      </c>
      <c r="U138" s="177">
        <f t="shared" si="49"/>
        <v>45.478728582554524</v>
      </c>
      <c r="V138" s="177">
        <f t="shared" si="49"/>
        <v>45.478728582554524</v>
      </c>
      <c r="W138" s="177">
        <f t="shared" si="49"/>
        <v>45.478728582554524</v>
      </c>
      <c r="X138" s="177">
        <f t="shared" si="49"/>
        <v>45.478728582554524</v>
      </c>
      <c r="Y138" s="177">
        <f t="shared" si="49"/>
        <v>45.478728582554524</v>
      </c>
      <c r="Z138" s="177">
        <f t="shared" si="49"/>
        <v>45.478728582554524</v>
      </c>
      <c r="AA138" s="177">
        <f t="shared" si="49"/>
        <v>45.478728582554524</v>
      </c>
      <c r="AB138" s="177">
        <f t="shared" si="49"/>
        <v>45.478728582554524</v>
      </c>
      <c r="AC138" s="177">
        <f t="shared" si="49"/>
        <v>45.478728582554524</v>
      </c>
      <c r="AD138" s="177">
        <f t="shared" si="49"/>
        <v>44.387239096573182</v>
      </c>
      <c r="AE138" s="177">
        <f t="shared" si="49"/>
        <v>0</v>
      </c>
      <c r="AF138" s="177">
        <f t="shared" si="49"/>
        <v>0</v>
      </c>
      <c r="AG138" s="177">
        <f t="shared" si="49"/>
        <v>0</v>
      </c>
      <c r="AH138" s="177">
        <f t="shared" si="49"/>
        <v>0</v>
      </c>
      <c r="AI138" s="177">
        <f t="shared" si="49"/>
        <v>0</v>
      </c>
    </row>
    <row r="139" spans="1:35" x14ac:dyDescent="0.35">
      <c r="E139" s="46" t="str">
        <f>E$119</f>
        <v>Ore premium cost (behavioural)</v>
      </c>
      <c r="F139" s="46" t="str">
        <f>F$119</f>
        <v>M$</v>
      </c>
      <c r="I139" s="177">
        <f>I$119</f>
        <v>22.47</v>
      </c>
      <c r="J139" s="177"/>
      <c r="K139" s="177">
        <f t="shared" ref="K139:AI139" si="50">K$119</f>
        <v>0</v>
      </c>
      <c r="L139" s="177">
        <f t="shared" si="50"/>
        <v>0</v>
      </c>
      <c r="M139" s="177">
        <f t="shared" si="50"/>
        <v>1.25</v>
      </c>
      <c r="N139" s="177">
        <f t="shared" si="50"/>
        <v>1.25</v>
      </c>
      <c r="O139" s="177">
        <f t="shared" si="50"/>
        <v>1.25</v>
      </c>
      <c r="P139" s="177">
        <f t="shared" si="50"/>
        <v>1.25</v>
      </c>
      <c r="Q139" s="177">
        <f t="shared" si="50"/>
        <v>1.25</v>
      </c>
      <c r="R139" s="177">
        <f t="shared" si="50"/>
        <v>1.25</v>
      </c>
      <c r="S139" s="177">
        <f t="shared" si="50"/>
        <v>1.25</v>
      </c>
      <c r="T139" s="177">
        <f t="shared" si="50"/>
        <v>1.25</v>
      </c>
      <c r="U139" s="177">
        <f t="shared" si="50"/>
        <v>1.25</v>
      </c>
      <c r="V139" s="177">
        <f t="shared" si="50"/>
        <v>1.25</v>
      </c>
      <c r="W139" s="177">
        <f t="shared" si="50"/>
        <v>1.25</v>
      </c>
      <c r="X139" s="177">
        <f t="shared" si="50"/>
        <v>1.25</v>
      </c>
      <c r="Y139" s="177">
        <f t="shared" si="50"/>
        <v>1.25</v>
      </c>
      <c r="Z139" s="177">
        <f t="shared" si="50"/>
        <v>1.25</v>
      </c>
      <c r="AA139" s="177">
        <f t="shared" si="50"/>
        <v>1.25</v>
      </c>
      <c r="AB139" s="177">
        <f t="shared" si="50"/>
        <v>1.25</v>
      </c>
      <c r="AC139" s="177">
        <f t="shared" si="50"/>
        <v>1.25</v>
      </c>
      <c r="AD139" s="177">
        <f t="shared" si="50"/>
        <v>1.2199999999999989</v>
      </c>
      <c r="AE139" s="177">
        <f t="shared" si="50"/>
        <v>0</v>
      </c>
      <c r="AF139" s="177">
        <f t="shared" si="50"/>
        <v>0</v>
      </c>
      <c r="AG139" s="177">
        <f t="shared" si="50"/>
        <v>0</v>
      </c>
      <c r="AH139" s="177">
        <f t="shared" si="50"/>
        <v>0</v>
      </c>
      <c r="AI139" s="177">
        <f t="shared" si="50"/>
        <v>0</v>
      </c>
    </row>
    <row r="140" spans="1:35" x14ac:dyDescent="0.35">
      <c r="E140" s="46" t="str">
        <f>E$124</f>
        <v>Processing cost (behavioural)</v>
      </c>
      <c r="F140" s="46" t="str">
        <f>F$124</f>
        <v>M$</v>
      </c>
      <c r="I140" s="177">
        <f>I$124</f>
        <v>426.92999999999995</v>
      </c>
      <c r="J140" s="177"/>
      <c r="K140" s="177">
        <f t="shared" ref="K140:AI140" si="51">K$124</f>
        <v>0</v>
      </c>
      <c r="L140" s="177">
        <f t="shared" si="51"/>
        <v>0</v>
      </c>
      <c r="M140" s="177">
        <f t="shared" si="51"/>
        <v>17.8125</v>
      </c>
      <c r="N140" s="177">
        <f t="shared" si="51"/>
        <v>23.75</v>
      </c>
      <c r="O140" s="177">
        <f t="shared" si="51"/>
        <v>23.75</v>
      </c>
      <c r="P140" s="177">
        <f t="shared" si="51"/>
        <v>23.75</v>
      </c>
      <c r="Q140" s="177">
        <f t="shared" si="51"/>
        <v>23.75</v>
      </c>
      <c r="R140" s="177">
        <f t="shared" si="51"/>
        <v>23.75</v>
      </c>
      <c r="S140" s="177">
        <f t="shared" si="51"/>
        <v>23.75</v>
      </c>
      <c r="T140" s="177">
        <f t="shared" si="51"/>
        <v>23.75</v>
      </c>
      <c r="U140" s="177">
        <f t="shared" si="51"/>
        <v>23.75</v>
      </c>
      <c r="V140" s="177">
        <f t="shared" si="51"/>
        <v>23.75</v>
      </c>
      <c r="W140" s="177">
        <f t="shared" si="51"/>
        <v>23.75</v>
      </c>
      <c r="X140" s="177">
        <f t="shared" si="51"/>
        <v>23.75</v>
      </c>
      <c r="Y140" s="177">
        <f t="shared" si="51"/>
        <v>23.75</v>
      </c>
      <c r="Z140" s="177">
        <f t="shared" si="51"/>
        <v>23.75</v>
      </c>
      <c r="AA140" s="177">
        <f t="shared" si="51"/>
        <v>23.75</v>
      </c>
      <c r="AB140" s="177">
        <f t="shared" si="51"/>
        <v>23.75</v>
      </c>
      <c r="AC140" s="177">
        <f t="shared" si="51"/>
        <v>23.75</v>
      </c>
      <c r="AD140" s="177">
        <f t="shared" si="51"/>
        <v>23.75</v>
      </c>
      <c r="AE140" s="177">
        <f t="shared" si="51"/>
        <v>5.3674999999999784</v>
      </c>
      <c r="AF140" s="177">
        <f t="shared" si="51"/>
        <v>0</v>
      </c>
      <c r="AG140" s="177">
        <f t="shared" si="51"/>
        <v>0</v>
      </c>
      <c r="AH140" s="177">
        <f t="shared" si="51"/>
        <v>0</v>
      </c>
      <c r="AI140" s="177">
        <f t="shared" si="51"/>
        <v>0</v>
      </c>
    </row>
    <row r="141" spans="1:35" x14ac:dyDescent="0.35">
      <c r="E141" s="46" t="str">
        <f>E$135</f>
        <v>Project G&amp;A costs (behavioural)</v>
      </c>
      <c r="F141" s="46" t="str">
        <f>F$135</f>
        <v>M$</v>
      </c>
      <c r="I141" s="177">
        <f>I$135</f>
        <v>89.88</v>
      </c>
      <c r="J141" s="177"/>
      <c r="K141" s="177">
        <f t="shared" ref="K141:AI141" si="52">K$135</f>
        <v>0</v>
      </c>
      <c r="L141" s="177">
        <f t="shared" si="52"/>
        <v>0</v>
      </c>
      <c r="M141" s="177">
        <f t="shared" si="52"/>
        <v>5</v>
      </c>
      <c r="N141" s="177">
        <f t="shared" si="52"/>
        <v>5</v>
      </c>
      <c r="O141" s="177">
        <f t="shared" si="52"/>
        <v>5</v>
      </c>
      <c r="P141" s="177">
        <f t="shared" si="52"/>
        <v>5</v>
      </c>
      <c r="Q141" s="177">
        <f t="shared" si="52"/>
        <v>5</v>
      </c>
      <c r="R141" s="177">
        <f t="shared" si="52"/>
        <v>5</v>
      </c>
      <c r="S141" s="177">
        <f t="shared" si="52"/>
        <v>5</v>
      </c>
      <c r="T141" s="177">
        <f t="shared" si="52"/>
        <v>5</v>
      </c>
      <c r="U141" s="177">
        <f t="shared" si="52"/>
        <v>5</v>
      </c>
      <c r="V141" s="177">
        <f t="shared" si="52"/>
        <v>5</v>
      </c>
      <c r="W141" s="177">
        <f t="shared" si="52"/>
        <v>5</v>
      </c>
      <c r="X141" s="177">
        <f t="shared" si="52"/>
        <v>5</v>
      </c>
      <c r="Y141" s="177">
        <f t="shared" si="52"/>
        <v>5</v>
      </c>
      <c r="Z141" s="177">
        <f t="shared" si="52"/>
        <v>5</v>
      </c>
      <c r="AA141" s="177">
        <f t="shared" si="52"/>
        <v>5</v>
      </c>
      <c r="AB141" s="177">
        <f t="shared" si="52"/>
        <v>5</v>
      </c>
      <c r="AC141" s="177">
        <f t="shared" si="52"/>
        <v>5</v>
      </c>
      <c r="AD141" s="177">
        <f t="shared" si="52"/>
        <v>4.8799999999999955</v>
      </c>
      <c r="AE141" s="177">
        <f t="shared" si="52"/>
        <v>0</v>
      </c>
      <c r="AF141" s="177">
        <f t="shared" si="52"/>
        <v>0</v>
      </c>
      <c r="AG141" s="177">
        <f t="shared" si="52"/>
        <v>0</v>
      </c>
      <c r="AH141" s="177">
        <f t="shared" si="52"/>
        <v>0</v>
      </c>
      <c r="AI141" s="177">
        <f t="shared" si="52"/>
        <v>0</v>
      </c>
    </row>
    <row r="142" spans="1:35" s="150" customFormat="1" x14ac:dyDescent="0.35">
      <c r="A142" s="12"/>
      <c r="B142" s="12"/>
      <c r="C142" s="148"/>
      <c r="D142" s="149"/>
      <c r="E142" s="150" t="s">
        <v>1106</v>
      </c>
      <c r="F142" s="150" t="s">
        <v>88</v>
      </c>
      <c r="G142" s="232"/>
      <c r="I142" s="563">
        <f>SUM(K142:AI142)</f>
        <v>1356.8056250000002</v>
      </c>
      <c r="J142" s="563"/>
      <c r="K142" s="563">
        <f>SUM(K138:K141)</f>
        <v>0</v>
      </c>
      <c r="L142" s="563">
        <f t="shared" ref="L142:AI142" si="53">SUM(L138:L141)</f>
        <v>0</v>
      </c>
      <c r="M142" s="563">
        <f t="shared" si="53"/>
        <v>69.541228582554524</v>
      </c>
      <c r="N142" s="563">
        <f t="shared" si="53"/>
        <v>75.478728582554524</v>
      </c>
      <c r="O142" s="563">
        <f t="shared" si="53"/>
        <v>75.478728582554524</v>
      </c>
      <c r="P142" s="563">
        <f t="shared" si="53"/>
        <v>75.478728582554524</v>
      </c>
      <c r="Q142" s="563">
        <f t="shared" si="53"/>
        <v>75.478728582554524</v>
      </c>
      <c r="R142" s="563">
        <f t="shared" si="53"/>
        <v>75.478728582554524</v>
      </c>
      <c r="S142" s="563">
        <f t="shared" si="53"/>
        <v>75.478728582554524</v>
      </c>
      <c r="T142" s="563">
        <f t="shared" si="53"/>
        <v>75.478728582554524</v>
      </c>
      <c r="U142" s="563">
        <f t="shared" si="53"/>
        <v>75.478728582554524</v>
      </c>
      <c r="V142" s="563">
        <f t="shared" si="53"/>
        <v>75.478728582554524</v>
      </c>
      <c r="W142" s="563">
        <f t="shared" si="53"/>
        <v>75.478728582554524</v>
      </c>
      <c r="X142" s="563">
        <f t="shared" si="53"/>
        <v>75.478728582554524</v>
      </c>
      <c r="Y142" s="563">
        <f t="shared" si="53"/>
        <v>75.478728582554524</v>
      </c>
      <c r="Z142" s="563">
        <f t="shared" si="53"/>
        <v>75.478728582554524</v>
      </c>
      <c r="AA142" s="563">
        <f t="shared" si="53"/>
        <v>75.478728582554524</v>
      </c>
      <c r="AB142" s="563">
        <f t="shared" si="53"/>
        <v>75.478728582554524</v>
      </c>
      <c r="AC142" s="563">
        <f t="shared" si="53"/>
        <v>75.478728582554524</v>
      </c>
      <c r="AD142" s="563">
        <f t="shared" si="53"/>
        <v>74.237239096573177</v>
      </c>
      <c r="AE142" s="563">
        <f t="shared" si="53"/>
        <v>5.3674999999999784</v>
      </c>
      <c r="AF142" s="563">
        <f t="shared" si="53"/>
        <v>0</v>
      </c>
      <c r="AG142" s="563">
        <f t="shared" si="53"/>
        <v>0</v>
      </c>
      <c r="AH142" s="563">
        <f t="shared" si="53"/>
        <v>0</v>
      </c>
      <c r="AI142" s="563">
        <f t="shared" si="53"/>
        <v>0</v>
      </c>
    </row>
    <row r="143" spans="1:35" x14ac:dyDescent="0.35">
      <c r="I143" s="177"/>
      <c r="J143" s="177"/>
      <c r="K143" s="177"/>
      <c r="L143" s="177"/>
      <c r="M143" s="177"/>
      <c r="N143" s="177"/>
      <c r="O143" s="177"/>
      <c r="P143" s="177"/>
      <c r="Q143" s="177"/>
      <c r="R143" s="177"/>
      <c r="S143" s="177"/>
      <c r="T143" s="177"/>
      <c r="U143" s="177"/>
      <c r="V143" s="177"/>
      <c r="W143" s="177"/>
      <c r="X143" s="177"/>
      <c r="Y143" s="177"/>
      <c r="Z143" s="177"/>
      <c r="AA143" s="177"/>
      <c r="AB143" s="177"/>
      <c r="AC143" s="177"/>
      <c r="AD143" s="177"/>
      <c r="AE143" s="177"/>
      <c r="AF143" s="177"/>
      <c r="AG143" s="177"/>
      <c r="AH143" s="177"/>
      <c r="AI143" s="177"/>
    </row>
    <row r="144" spans="1:35" x14ac:dyDescent="0.35">
      <c r="D144" s="87" t="s">
        <v>395</v>
      </c>
      <c r="I144" s="177"/>
      <c r="J144" s="17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177"/>
    </row>
    <row r="145" spans="1:35" x14ac:dyDescent="0.35">
      <c r="E145" s="46" t="str">
        <f>E$142</f>
        <v>Project operating costs (behavioural)</v>
      </c>
      <c r="F145" s="46" t="str">
        <f>F$142</f>
        <v>M$</v>
      </c>
      <c r="I145" s="177">
        <f>I$142</f>
        <v>1356.8056250000002</v>
      </c>
      <c r="J145" s="177"/>
      <c r="K145" s="177">
        <f t="shared" ref="K145:AI145" si="54">K$142</f>
        <v>0</v>
      </c>
      <c r="L145" s="177">
        <f t="shared" si="54"/>
        <v>0</v>
      </c>
      <c r="M145" s="177">
        <f t="shared" si="54"/>
        <v>69.541228582554524</v>
      </c>
      <c r="N145" s="177">
        <f t="shared" si="54"/>
        <v>75.478728582554524</v>
      </c>
      <c r="O145" s="177">
        <f t="shared" si="54"/>
        <v>75.478728582554524</v>
      </c>
      <c r="P145" s="177">
        <f t="shared" si="54"/>
        <v>75.478728582554524</v>
      </c>
      <c r="Q145" s="177">
        <f t="shared" si="54"/>
        <v>75.478728582554524</v>
      </c>
      <c r="R145" s="177">
        <f t="shared" si="54"/>
        <v>75.478728582554524</v>
      </c>
      <c r="S145" s="177">
        <f t="shared" si="54"/>
        <v>75.478728582554524</v>
      </c>
      <c r="T145" s="177">
        <f t="shared" si="54"/>
        <v>75.478728582554524</v>
      </c>
      <c r="U145" s="177">
        <f t="shared" si="54"/>
        <v>75.478728582554524</v>
      </c>
      <c r="V145" s="177">
        <f t="shared" si="54"/>
        <v>75.478728582554524</v>
      </c>
      <c r="W145" s="177">
        <f t="shared" si="54"/>
        <v>75.478728582554524</v>
      </c>
      <c r="X145" s="177">
        <f t="shared" si="54"/>
        <v>75.478728582554524</v>
      </c>
      <c r="Y145" s="177">
        <f t="shared" si="54"/>
        <v>75.478728582554524</v>
      </c>
      <c r="Z145" s="177">
        <f t="shared" si="54"/>
        <v>75.478728582554524</v>
      </c>
      <c r="AA145" s="177">
        <f t="shared" si="54"/>
        <v>75.478728582554524</v>
      </c>
      <c r="AB145" s="177">
        <f t="shared" si="54"/>
        <v>75.478728582554524</v>
      </c>
      <c r="AC145" s="177">
        <f t="shared" si="54"/>
        <v>75.478728582554524</v>
      </c>
      <c r="AD145" s="177">
        <f t="shared" si="54"/>
        <v>74.237239096573177</v>
      </c>
      <c r="AE145" s="177">
        <f t="shared" si="54"/>
        <v>5.3674999999999784</v>
      </c>
      <c r="AF145" s="177">
        <f t="shared" si="54"/>
        <v>0</v>
      </c>
      <c r="AG145" s="177">
        <f t="shared" si="54"/>
        <v>0</v>
      </c>
      <c r="AH145" s="177">
        <f t="shared" si="54"/>
        <v>0</v>
      </c>
      <c r="AI145" s="177">
        <f t="shared" si="54"/>
        <v>0</v>
      </c>
    </row>
    <row r="146" spans="1:35" x14ac:dyDescent="0.35">
      <c r="E146" s="46" t="s">
        <v>1107</v>
      </c>
      <c r="F146" s="46" t="s">
        <v>88</v>
      </c>
      <c r="G146" s="177">
        <f>SUM(K145:AI145)</f>
        <v>1356.8056250000002</v>
      </c>
      <c r="I146" s="177"/>
      <c r="J146" s="17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177"/>
    </row>
    <row r="147" spans="1:35" x14ac:dyDescent="0.35">
      <c r="I147" s="177"/>
      <c r="J147" s="177"/>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row>
    <row r="148" spans="1:35" x14ac:dyDescent="0.35">
      <c r="D148" s="87" t="s">
        <v>1432</v>
      </c>
      <c r="I148" s="177"/>
      <c r="J148" s="177"/>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row>
    <row r="149" spans="1:35" x14ac:dyDescent="0.35">
      <c r="E149" s="46" t="str">
        <f>E$142</f>
        <v>Project operating costs (behavioural)</v>
      </c>
      <c r="F149" s="46" t="str">
        <f>F$142</f>
        <v>M$</v>
      </c>
      <c r="I149" s="177">
        <f>I$142</f>
        <v>1356.8056250000002</v>
      </c>
      <c r="J149" s="177"/>
      <c r="K149" s="177">
        <f t="shared" ref="K149:AI149" si="55">K$142</f>
        <v>0</v>
      </c>
      <c r="L149" s="177">
        <f t="shared" si="55"/>
        <v>0</v>
      </c>
      <c r="M149" s="177">
        <f t="shared" si="55"/>
        <v>69.541228582554524</v>
      </c>
      <c r="N149" s="177">
        <f t="shared" si="55"/>
        <v>75.478728582554524</v>
      </c>
      <c r="O149" s="177">
        <f t="shared" si="55"/>
        <v>75.478728582554524</v>
      </c>
      <c r="P149" s="177">
        <f t="shared" si="55"/>
        <v>75.478728582554524</v>
      </c>
      <c r="Q149" s="177">
        <f t="shared" si="55"/>
        <v>75.478728582554524</v>
      </c>
      <c r="R149" s="177">
        <f t="shared" si="55"/>
        <v>75.478728582554524</v>
      </c>
      <c r="S149" s="177">
        <f t="shared" si="55"/>
        <v>75.478728582554524</v>
      </c>
      <c r="T149" s="177">
        <f t="shared" si="55"/>
        <v>75.478728582554524</v>
      </c>
      <c r="U149" s="177">
        <f t="shared" si="55"/>
        <v>75.478728582554524</v>
      </c>
      <c r="V149" s="177">
        <f t="shared" si="55"/>
        <v>75.478728582554524</v>
      </c>
      <c r="W149" s="177">
        <f t="shared" si="55"/>
        <v>75.478728582554524</v>
      </c>
      <c r="X149" s="177">
        <f t="shared" si="55"/>
        <v>75.478728582554524</v>
      </c>
      <c r="Y149" s="177">
        <f t="shared" si="55"/>
        <v>75.478728582554524</v>
      </c>
      <c r="Z149" s="177">
        <f t="shared" si="55"/>
        <v>75.478728582554524</v>
      </c>
      <c r="AA149" s="177">
        <f t="shared" si="55"/>
        <v>75.478728582554524</v>
      </c>
      <c r="AB149" s="177">
        <f t="shared" si="55"/>
        <v>75.478728582554524</v>
      </c>
      <c r="AC149" s="177">
        <f t="shared" si="55"/>
        <v>75.478728582554524</v>
      </c>
      <c r="AD149" s="177">
        <f t="shared" si="55"/>
        <v>74.237239096573177</v>
      </c>
      <c r="AE149" s="177">
        <f t="shared" si="55"/>
        <v>5.3674999999999784</v>
      </c>
      <c r="AF149" s="177">
        <f t="shared" si="55"/>
        <v>0</v>
      </c>
      <c r="AG149" s="177">
        <f t="shared" si="55"/>
        <v>0</v>
      </c>
      <c r="AH149" s="177">
        <f t="shared" si="55"/>
        <v>0</v>
      </c>
      <c r="AI149" s="177">
        <f t="shared" si="55"/>
        <v>0</v>
      </c>
    </row>
    <row r="150" spans="1:35" s="158" customFormat="1" x14ac:dyDescent="0.35">
      <c r="A150" s="11"/>
      <c r="B150" s="11"/>
      <c r="C150" s="156"/>
      <c r="D150" s="157"/>
      <c r="E150" s="158" t="str">
        <f>'T&amp;E'!E$40</f>
        <v>Investor discount factor</v>
      </c>
      <c r="F150" s="158" t="str">
        <f>'T&amp;E'!F$40</f>
        <v>index</v>
      </c>
      <c r="J150" s="179"/>
      <c r="K150" s="196">
        <f>'T&amp;E'!K$40</f>
        <v>1</v>
      </c>
      <c r="L150" s="196">
        <f>'T&amp;E'!L$40</f>
        <v>0.90909090909090906</v>
      </c>
      <c r="M150" s="196">
        <f>'T&amp;E'!M$40</f>
        <v>0.82644628099173545</v>
      </c>
      <c r="N150" s="196">
        <f>'T&amp;E'!N$40</f>
        <v>0.75131480090157754</v>
      </c>
      <c r="O150" s="196">
        <f>'T&amp;E'!O$40</f>
        <v>0.68301345536507052</v>
      </c>
      <c r="P150" s="196">
        <f>'T&amp;E'!P$40</f>
        <v>0.62092132305915493</v>
      </c>
      <c r="Q150" s="196">
        <f>'T&amp;E'!Q$40</f>
        <v>0.56447393005377722</v>
      </c>
      <c r="R150" s="196">
        <f>'T&amp;E'!R$40</f>
        <v>0.51315811823070645</v>
      </c>
      <c r="S150" s="196">
        <f>'T&amp;E'!S$40</f>
        <v>0.46650738020973315</v>
      </c>
      <c r="T150" s="196">
        <f>'T&amp;E'!T$40</f>
        <v>0.42409761837248466</v>
      </c>
      <c r="U150" s="196">
        <f>'T&amp;E'!U$40</f>
        <v>0.38554328942953148</v>
      </c>
      <c r="V150" s="196">
        <f>'T&amp;E'!V$40</f>
        <v>0.3504938994813922</v>
      </c>
      <c r="W150" s="196">
        <f>'T&amp;E'!W$40</f>
        <v>0.31863081771035656</v>
      </c>
      <c r="X150" s="196">
        <f>'T&amp;E'!X$40</f>
        <v>0.28966437973668779</v>
      </c>
      <c r="Y150" s="196">
        <f>'T&amp;E'!Y$40</f>
        <v>0.26333125430607973</v>
      </c>
      <c r="Z150" s="196">
        <f>'T&amp;E'!Z$40</f>
        <v>0.23939204936916339</v>
      </c>
      <c r="AA150" s="196">
        <f>'T&amp;E'!AA$40</f>
        <v>0.21762913579014853</v>
      </c>
      <c r="AB150" s="196">
        <f>'T&amp;E'!AB$40</f>
        <v>0.19784466890013502</v>
      </c>
      <c r="AC150" s="196">
        <f>'T&amp;E'!AC$40</f>
        <v>0.17985878990921364</v>
      </c>
      <c r="AD150" s="196">
        <f>'T&amp;E'!AD$40</f>
        <v>0.16350799082655781</v>
      </c>
      <c r="AE150" s="196">
        <f>'T&amp;E'!AE$40</f>
        <v>0.14864362802414349</v>
      </c>
      <c r="AF150" s="196">
        <f>'T&amp;E'!AF$40</f>
        <v>0.13513057093103953</v>
      </c>
      <c r="AG150" s="196">
        <f>'T&amp;E'!AG$40</f>
        <v>0.12284597357367227</v>
      </c>
      <c r="AH150" s="196">
        <f>'T&amp;E'!AH$40</f>
        <v>0.11167815779424752</v>
      </c>
      <c r="AI150" s="196">
        <f>'T&amp;E'!AI$40</f>
        <v>0.10152559799477048</v>
      </c>
    </row>
    <row r="151" spans="1:35" s="150" customFormat="1" x14ac:dyDescent="0.35">
      <c r="A151" s="12"/>
      <c r="B151" s="12"/>
      <c r="C151" s="148"/>
      <c r="D151" s="149"/>
      <c r="E151" s="150" t="s">
        <v>1436</v>
      </c>
      <c r="F151" s="150" t="s">
        <v>230</v>
      </c>
      <c r="G151" s="232"/>
      <c r="I151" s="563">
        <f>SUM(K151:AI151)</f>
        <v>558.44433366318458</v>
      </c>
      <c r="J151" s="563"/>
      <c r="K151" s="433">
        <f>K149*K150</f>
        <v>0</v>
      </c>
      <c r="L151" s="433">
        <f t="shared" ref="L151:AI151" si="56">L149*L150</f>
        <v>0</v>
      </c>
      <c r="M151" s="433">
        <f t="shared" si="56"/>
        <v>57.472089737648361</v>
      </c>
      <c r="N151" s="433">
        <f t="shared" si="56"/>
        <v>56.708285937306165</v>
      </c>
      <c r="O151" s="433">
        <f t="shared" si="56"/>
        <v>51.552987215732877</v>
      </c>
      <c r="P151" s="433">
        <f t="shared" si="56"/>
        <v>46.866352014302606</v>
      </c>
      <c r="Q151" s="433">
        <f t="shared" si="56"/>
        <v>42.605774558456915</v>
      </c>
      <c r="R151" s="433">
        <f t="shared" si="56"/>
        <v>38.732522325869915</v>
      </c>
      <c r="S151" s="433">
        <f t="shared" si="56"/>
        <v>35.211383932609017</v>
      </c>
      <c r="T151" s="433">
        <f t="shared" si="56"/>
        <v>32.010349029644559</v>
      </c>
      <c r="U151" s="433">
        <f t="shared" si="56"/>
        <v>29.10031729967687</v>
      </c>
      <c r="V151" s="433">
        <f t="shared" si="56"/>
        <v>26.454833908797148</v>
      </c>
      <c r="W151" s="433">
        <f t="shared" si="56"/>
        <v>24.049849007997409</v>
      </c>
      <c r="X151" s="433">
        <f t="shared" si="56"/>
        <v>21.863499098179464</v>
      </c>
      <c r="Y151" s="433">
        <f t="shared" si="56"/>
        <v>19.875908271072234</v>
      </c>
      <c r="Z151" s="433">
        <f t="shared" si="56"/>
        <v>18.069007519156578</v>
      </c>
      <c r="AA151" s="433">
        <f t="shared" si="56"/>
        <v>16.426370471960524</v>
      </c>
      <c r="AB151" s="433">
        <f t="shared" si="56"/>
        <v>14.933064065418657</v>
      </c>
      <c r="AC151" s="433">
        <f t="shared" si="56"/>
        <v>13.575512786744232</v>
      </c>
      <c r="AD151" s="433">
        <f t="shared" si="56"/>
        <v>12.138381809191467</v>
      </c>
      <c r="AE151" s="433">
        <f t="shared" si="56"/>
        <v>0.79784467341958698</v>
      </c>
      <c r="AF151" s="433">
        <f t="shared" si="56"/>
        <v>0</v>
      </c>
      <c r="AG151" s="433">
        <f t="shared" si="56"/>
        <v>0</v>
      </c>
      <c r="AH151" s="433">
        <f t="shared" si="56"/>
        <v>0</v>
      </c>
      <c r="AI151" s="433">
        <f t="shared" si="56"/>
        <v>0</v>
      </c>
    </row>
    <row r="152" spans="1:35" x14ac:dyDescent="0.35">
      <c r="I152" s="177"/>
      <c r="J152" s="177"/>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row>
    <row r="153" spans="1:35" x14ac:dyDescent="0.35">
      <c r="D153" s="87" t="s">
        <v>1433</v>
      </c>
      <c r="I153" s="177"/>
      <c r="J153" s="177"/>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row>
    <row r="154" spans="1:35" x14ac:dyDescent="0.35">
      <c r="E154" s="46" t="str">
        <f>E$151</f>
        <v>Discounted project operating costs (behavioural)</v>
      </c>
      <c r="F154" s="46" t="str">
        <f>F$151</f>
        <v>M$, discounted</v>
      </c>
      <c r="I154" s="177">
        <f>I$151</f>
        <v>558.44433366318458</v>
      </c>
      <c r="J154" s="177"/>
      <c r="K154" s="177">
        <f t="shared" ref="K154:AI154" si="57">K$151</f>
        <v>0</v>
      </c>
      <c r="L154" s="177">
        <f t="shared" si="57"/>
        <v>0</v>
      </c>
      <c r="M154" s="177">
        <f t="shared" si="57"/>
        <v>57.472089737648361</v>
      </c>
      <c r="N154" s="177">
        <f t="shared" si="57"/>
        <v>56.708285937306165</v>
      </c>
      <c r="O154" s="177">
        <f t="shared" si="57"/>
        <v>51.552987215732877</v>
      </c>
      <c r="P154" s="177">
        <f t="shared" si="57"/>
        <v>46.866352014302606</v>
      </c>
      <c r="Q154" s="177">
        <f t="shared" si="57"/>
        <v>42.605774558456915</v>
      </c>
      <c r="R154" s="177">
        <f t="shared" si="57"/>
        <v>38.732522325869915</v>
      </c>
      <c r="S154" s="177">
        <f t="shared" si="57"/>
        <v>35.211383932609017</v>
      </c>
      <c r="T154" s="177">
        <f t="shared" si="57"/>
        <v>32.010349029644559</v>
      </c>
      <c r="U154" s="177">
        <f t="shared" si="57"/>
        <v>29.10031729967687</v>
      </c>
      <c r="V154" s="177">
        <f t="shared" si="57"/>
        <v>26.454833908797148</v>
      </c>
      <c r="W154" s="177">
        <f t="shared" si="57"/>
        <v>24.049849007997409</v>
      </c>
      <c r="X154" s="177">
        <f t="shared" si="57"/>
        <v>21.863499098179464</v>
      </c>
      <c r="Y154" s="177">
        <f t="shared" si="57"/>
        <v>19.875908271072234</v>
      </c>
      <c r="Z154" s="177">
        <f t="shared" si="57"/>
        <v>18.069007519156578</v>
      </c>
      <c r="AA154" s="177">
        <f t="shared" si="57"/>
        <v>16.426370471960524</v>
      </c>
      <c r="AB154" s="177">
        <f t="shared" si="57"/>
        <v>14.933064065418657</v>
      </c>
      <c r="AC154" s="177">
        <f t="shared" si="57"/>
        <v>13.575512786744232</v>
      </c>
      <c r="AD154" s="177">
        <f t="shared" si="57"/>
        <v>12.138381809191467</v>
      </c>
      <c r="AE154" s="177">
        <f t="shared" si="57"/>
        <v>0.79784467341958698</v>
      </c>
      <c r="AF154" s="177">
        <f t="shared" si="57"/>
        <v>0</v>
      </c>
      <c r="AG154" s="177">
        <f t="shared" si="57"/>
        <v>0</v>
      </c>
      <c r="AH154" s="177">
        <f t="shared" si="57"/>
        <v>0</v>
      </c>
      <c r="AI154" s="177">
        <f t="shared" si="57"/>
        <v>0</v>
      </c>
    </row>
    <row r="155" spans="1:35" x14ac:dyDescent="0.35">
      <c r="E155" s="46" t="s">
        <v>1437</v>
      </c>
      <c r="F155" s="46" t="s">
        <v>230</v>
      </c>
      <c r="G155" s="177">
        <f>SUM(K154:AI154)</f>
        <v>558.44433366318458</v>
      </c>
      <c r="I155" s="177"/>
      <c r="J155" s="177"/>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row>
    <row r="156" spans="1:35" x14ac:dyDescent="0.35">
      <c r="I156" s="177"/>
      <c r="J156" s="177"/>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row>
    <row r="157" spans="1:35" x14ac:dyDescent="0.35">
      <c r="C157" s="86" t="s">
        <v>396</v>
      </c>
      <c r="I157" s="177"/>
      <c r="J157" s="177"/>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row>
    <row r="158" spans="1:35" x14ac:dyDescent="0.35">
      <c r="I158" s="177"/>
      <c r="J158" s="177"/>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row>
    <row r="159" spans="1:35" x14ac:dyDescent="0.35">
      <c r="D159" s="87" t="s">
        <v>84</v>
      </c>
      <c r="I159" s="177"/>
      <c r="J159" s="177"/>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row>
    <row r="160" spans="1:35" s="158" customFormat="1" x14ac:dyDescent="0.35">
      <c r="A160" s="11"/>
      <c r="B160" s="11"/>
      <c r="C160" s="156"/>
      <c r="D160" s="157"/>
      <c r="E160" s="158" t="str">
        <f>Inputs!E$94</f>
        <v>Total equipment purchases and installation</v>
      </c>
      <c r="F160" s="158" t="str">
        <f>Inputs!F$94</f>
        <v>M$</v>
      </c>
      <c r="G160" s="179">
        <f>Inputs!G$94</f>
        <v>90</v>
      </c>
      <c r="I160" s="179"/>
      <c r="J160" s="179"/>
      <c r="K160" s="180"/>
      <c r="L160" s="180"/>
      <c r="M160" s="180"/>
      <c r="N160" s="180"/>
      <c r="O160" s="180"/>
      <c r="P160" s="180"/>
      <c r="Q160" s="180"/>
      <c r="R160" s="180"/>
      <c r="S160" s="180"/>
      <c r="T160" s="180"/>
      <c r="U160" s="180"/>
      <c r="V160" s="180"/>
      <c r="W160" s="180"/>
      <c r="X160" s="180"/>
      <c r="Y160" s="180"/>
      <c r="Z160" s="180"/>
      <c r="AA160" s="180"/>
      <c r="AB160" s="180"/>
      <c r="AC160" s="180"/>
      <c r="AD160" s="180"/>
      <c r="AE160" s="180"/>
      <c r="AF160" s="180"/>
      <c r="AG160" s="180"/>
      <c r="AH160" s="180"/>
      <c r="AI160" s="180"/>
    </row>
    <row r="161" spans="1:35" s="158" customFormat="1" x14ac:dyDescent="0.35">
      <c r="A161" s="11"/>
      <c r="B161" s="11"/>
      <c r="C161" s="156"/>
      <c r="D161" s="157"/>
      <c r="E161" s="158" t="str">
        <f>Inputs!E$70</f>
        <v>Pre-production period</v>
      </c>
      <c r="F161" s="158" t="str">
        <f>Inputs!F$70</f>
        <v>years</v>
      </c>
      <c r="G161" s="158">
        <f>Inputs!G$70</f>
        <v>2</v>
      </c>
      <c r="I161" s="179"/>
      <c r="J161" s="179"/>
      <c r="K161" s="180"/>
      <c r="L161" s="180"/>
      <c r="M161" s="180"/>
      <c r="N161" s="180"/>
      <c r="O161" s="180"/>
      <c r="P161" s="180"/>
      <c r="Q161" s="180"/>
      <c r="R161" s="180"/>
      <c r="S161" s="180"/>
      <c r="T161" s="180"/>
      <c r="U161" s="180"/>
      <c r="V161" s="180"/>
      <c r="W161" s="180"/>
      <c r="X161" s="180"/>
      <c r="Y161" s="180"/>
      <c r="Z161" s="180"/>
      <c r="AA161" s="180"/>
      <c r="AB161" s="180"/>
      <c r="AC161" s="180"/>
      <c r="AD161" s="180"/>
      <c r="AE161" s="180"/>
      <c r="AF161" s="180"/>
      <c r="AG161" s="180"/>
      <c r="AH161" s="180"/>
      <c r="AI161" s="180"/>
    </row>
    <row r="162" spans="1:35" s="158" customFormat="1" x14ac:dyDescent="0.35">
      <c r="A162" s="11"/>
      <c r="B162" s="11"/>
      <c r="C162" s="156"/>
      <c r="D162" s="157"/>
      <c r="E162" s="158" t="str">
        <f>'T&amp;E'!E$14</f>
        <v>Pre-production period flag</v>
      </c>
      <c r="F162" s="158" t="str">
        <f>'T&amp;E'!F$14</f>
        <v>flag</v>
      </c>
      <c r="G162" s="194"/>
      <c r="I162" s="158">
        <f>'T&amp;E'!I$14</f>
        <v>2</v>
      </c>
      <c r="J162" s="179"/>
      <c r="K162" s="158">
        <f>'T&amp;E'!K$14</f>
        <v>1</v>
      </c>
      <c r="L162" s="158">
        <f>'T&amp;E'!L$14</f>
        <v>1</v>
      </c>
      <c r="M162" s="158">
        <f>'T&amp;E'!M$14</f>
        <v>0</v>
      </c>
      <c r="N162" s="158">
        <f>'T&amp;E'!N$14</f>
        <v>0</v>
      </c>
      <c r="O162" s="158">
        <f>'T&amp;E'!O$14</f>
        <v>0</v>
      </c>
      <c r="P162" s="158">
        <f>'T&amp;E'!P$14</f>
        <v>0</v>
      </c>
      <c r="Q162" s="158">
        <f>'T&amp;E'!Q$14</f>
        <v>0</v>
      </c>
      <c r="R162" s="158">
        <f>'T&amp;E'!R$14</f>
        <v>0</v>
      </c>
      <c r="S162" s="158">
        <f>'T&amp;E'!S$14</f>
        <v>0</v>
      </c>
      <c r="T162" s="158">
        <f>'T&amp;E'!T$14</f>
        <v>0</v>
      </c>
      <c r="U162" s="158">
        <f>'T&amp;E'!U$14</f>
        <v>0</v>
      </c>
      <c r="V162" s="158">
        <f>'T&amp;E'!V$14</f>
        <v>0</v>
      </c>
      <c r="W162" s="158">
        <f>'T&amp;E'!W$14</f>
        <v>0</v>
      </c>
      <c r="X162" s="158">
        <f>'T&amp;E'!X$14</f>
        <v>0</v>
      </c>
      <c r="Y162" s="158">
        <f>'T&amp;E'!Y$14</f>
        <v>0</v>
      </c>
      <c r="Z162" s="158">
        <f>'T&amp;E'!Z$14</f>
        <v>0</v>
      </c>
      <c r="AA162" s="158">
        <f>'T&amp;E'!AA$14</f>
        <v>0</v>
      </c>
      <c r="AB162" s="158">
        <f>'T&amp;E'!AB$14</f>
        <v>0</v>
      </c>
      <c r="AC162" s="158">
        <f>'T&amp;E'!AC$14</f>
        <v>0</v>
      </c>
      <c r="AD162" s="158">
        <f>'T&amp;E'!AD$14</f>
        <v>0</v>
      </c>
      <c r="AE162" s="158">
        <f>'T&amp;E'!AE$14</f>
        <v>0</v>
      </c>
      <c r="AF162" s="158">
        <f>'T&amp;E'!AF$14</f>
        <v>0</v>
      </c>
      <c r="AG162" s="158">
        <f>'T&amp;E'!AG$14</f>
        <v>0</v>
      </c>
      <c r="AH162" s="158">
        <f>'T&amp;E'!AH$14</f>
        <v>0</v>
      </c>
      <c r="AI162" s="158">
        <f>'T&amp;E'!AI$14</f>
        <v>0</v>
      </c>
    </row>
    <row r="163" spans="1:35" x14ac:dyDescent="0.35">
      <c r="E163" s="46" t="s">
        <v>1108</v>
      </c>
      <c r="F163" s="46" t="s">
        <v>88</v>
      </c>
      <c r="I163" s="177">
        <f>SUM(K163:AI163)</f>
        <v>90</v>
      </c>
      <c r="J163" s="177"/>
      <c r="K163" s="178">
        <f t="shared" ref="K163:AI163" si="58">$G160/$G161*K162</f>
        <v>45</v>
      </c>
      <c r="L163" s="178">
        <f t="shared" si="58"/>
        <v>45</v>
      </c>
      <c r="M163" s="178">
        <f t="shared" si="58"/>
        <v>0</v>
      </c>
      <c r="N163" s="178">
        <f t="shared" si="58"/>
        <v>0</v>
      </c>
      <c r="O163" s="178">
        <f t="shared" si="58"/>
        <v>0</v>
      </c>
      <c r="P163" s="178">
        <f t="shared" si="58"/>
        <v>0</v>
      </c>
      <c r="Q163" s="178">
        <f t="shared" si="58"/>
        <v>0</v>
      </c>
      <c r="R163" s="178">
        <f t="shared" si="58"/>
        <v>0</v>
      </c>
      <c r="S163" s="178">
        <f t="shared" si="58"/>
        <v>0</v>
      </c>
      <c r="T163" s="178">
        <f t="shared" si="58"/>
        <v>0</v>
      </c>
      <c r="U163" s="178">
        <f t="shared" si="58"/>
        <v>0</v>
      </c>
      <c r="V163" s="178">
        <f t="shared" si="58"/>
        <v>0</v>
      </c>
      <c r="W163" s="178">
        <f t="shared" si="58"/>
        <v>0</v>
      </c>
      <c r="X163" s="178">
        <f t="shared" si="58"/>
        <v>0</v>
      </c>
      <c r="Y163" s="178">
        <f t="shared" si="58"/>
        <v>0</v>
      </c>
      <c r="Z163" s="178">
        <f t="shared" si="58"/>
        <v>0</v>
      </c>
      <c r="AA163" s="178">
        <f t="shared" si="58"/>
        <v>0</v>
      </c>
      <c r="AB163" s="178">
        <f t="shared" si="58"/>
        <v>0</v>
      </c>
      <c r="AC163" s="178">
        <f t="shared" si="58"/>
        <v>0</v>
      </c>
      <c r="AD163" s="178">
        <f t="shared" si="58"/>
        <v>0</v>
      </c>
      <c r="AE163" s="178">
        <f t="shared" si="58"/>
        <v>0</v>
      </c>
      <c r="AF163" s="178">
        <f t="shared" si="58"/>
        <v>0</v>
      </c>
      <c r="AG163" s="178">
        <f t="shared" si="58"/>
        <v>0</v>
      </c>
      <c r="AH163" s="178">
        <f t="shared" si="58"/>
        <v>0</v>
      </c>
      <c r="AI163" s="178">
        <f t="shared" si="58"/>
        <v>0</v>
      </c>
    </row>
    <row r="164" spans="1:35" x14ac:dyDescent="0.35">
      <c r="I164" s="177"/>
      <c r="J164" s="177"/>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c r="AH164" s="178"/>
      <c r="AI164" s="178"/>
    </row>
    <row r="165" spans="1:35" x14ac:dyDescent="0.35">
      <c r="D165" s="87" t="s">
        <v>85</v>
      </c>
      <c r="I165" s="177"/>
      <c r="J165" s="177"/>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c r="AH165" s="178"/>
      <c r="AI165" s="178"/>
    </row>
    <row r="166" spans="1:35" s="158" customFormat="1" x14ac:dyDescent="0.35">
      <c r="A166" s="11"/>
      <c r="B166" s="11"/>
      <c r="C166" s="156"/>
      <c r="D166" s="157"/>
      <c r="E166" s="158" t="str">
        <f>Inputs!E$95</f>
        <v>Total pre-production and site preparation</v>
      </c>
      <c r="F166" s="158" t="str">
        <f>Inputs!F$95</f>
        <v>M$</v>
      </c>
      <c r="G166" s="179">
        <f>Inputs!G$95</f>
        <v>5</v>
      </c>
      <c r="I166" s="179"/>
      <c r="J166" s="179"/>
      <c r="K166" s="180"/>
      <c r="L166" s="180"/>
      <c r="M166" s="180"/>
      <c r="N166" s="180"/>
      <c r="O166" s="180"/>
      <c r="P166" s="180"/>
      <c r="Q166" s="180"/>
      <c r="R166" s="180"/>
      <c r="S166" s="180"/>
      <c r="T166" s="180"/>
      <c r="U166" s="180"/>
      <c r="V166" s="180"/>
      <c r="W166" s="180"/>
      <c r="X166" s="180"/>
      <c r="Y166" s="180"/>
      <c r="Z166" s="180"/>
      <c r="AA166" s="180"/>
      <c r="AB166" s="180"/>
      <c r="AC166" s="180"/>
      <c r="AD166" s="180"/>
      <c r="AE166" s="180"/>
      <c r="AF166" s="180"/>
      <c r="AG166" s="180"/>
      <c r="AH166" s="180"/>
      <c r="AI166" s="180"/>
    </row>
    <row r="167" spans="1:35" s="158" customFormat="1" x14ac:dyDescent="0.35">
      <c r="A167" s="11"/>
      <c r="B167" s="11"/>
      <c r="C167" s="156"/>
      <c r="D167" s="157"/>
      <c r="E167" s="158" t="str">
        <f>Inputs!E$70</f>
        <v>Pre-production period</v>
      </c>
      <c r="F167" s="158" t="str">
        <f>Inputs!F$70</f>
        <v>years</v>
      </c>
      <c r="G167" s="158">
        <f>Inputs!G$70</f>
        <v>2</v>
      </c>
      <c r="I167" s="179"/>
      <c r="J167" s="179"/>
      <c r="K167" s="180"/>
      <c r="L167" s="180"/>
      <c r="M167" s="180"/>
      <c r="N167" s="180"/>
      <c r="O167" s="180"/>
      <c r="P167" s="180"/>
      <c r="Q167" s="180"/>
      <c r="R167" s="180"/>
      <c r="S167" s="180"/>
      <c r="T167" s="180"/>
      <c r="U167" s="180"/>
      <c r="V167" s="180"/>
      <c r="W167" s="180"/>
      <c r="X167" s="180"/>
      <c r="Y167" s="180"/>
      <c r="Z167" s="180"/>
      <c r="AA167" s="180"/>
      <c r="AB167" s="180"/>
      <c r="AC167" s="180"/>
      <c r="AD167" s="180"/>
      <c r="AE167" s="180"/>
      <c r="AF167" s="180"/>
      <c r="AG167" s="180"/>
      <c r="AH167" s="180"/>
      <c r="AI167" s="180"/>
    </row>
    <row r="168" spans="1:35" s="158" customFormat="1" x14ac:dyDescent="0.35">
      <c r="A168" s="11"/>
      <c r="B168" s="11"/>
      <c r="C168" s="156"/>
      <c r="D168" s="157"/>
      <c r="E168" s="158" t="str">
        <f>'T&amp;E'!E$14</f>
        <v>Pre-production period flag</v>
      </c>
      <c r="F168" s="158" t="str">
        <f>'T&amp;E'!F$14</f>
        <v>flag</v>
      </c>
      <c r="G168" s="194"/>
      <c r="I168" s="158">
        <f>'T&amp;E'!I$14</f>
        <v>2</v>
      </c>
      <c r="J168" s="179"/>
      <c r="K168" s="158">
        <f>'T&amp;E'!K$14</f>
        <v>1</v>
      </c>
      <c r="L168" s="158">
        <f>'T&amp;E'!L$14</f>
        <v>1</v>
      </c>
      <c r="M168" s="158">
        <f>'T&amp;E'!M$14</f>
        <v>0</v>
      </c>
      <c r="N168" s="158">
        <f>'T&amp;E'!N$14</f>
        <v>0</v>
      </c>
      <c r="O168" s="158">
        <f>'T&amp;E'!O$14</f>
        <v>0</v>
      </c>
      <c r="P168" s="158">
        <f>'T&amp;E'!P$14</f>
        <v>0</v>
      </c>
      <c r="Q168" s="158">
        <f>'T&amp;E'!Q$14</f>
        <v>0</v>
      </c>
      <c r="R168" s="158">
        <f>'T&amp;E'!R$14</f>
        <v>0</v>
      </c>
      <c r="S168" s="158">
        <f>'T&amp;E'!S$14</f>
        <v>0</v>
      </c>
      <c r="T168" s="158">
        <f>'T&amp;E'!T$14</f>
        <v>0</v>
      </c>
      <c r="U168" s="158">
        <f>'T&amp;E'!U$14</f>
        <v>0</v>
      </c>
      <c r="V168" s="158">
        <f>'T&amp;E'!V$14</f>
        <v>0</v>
      </c>
      <c r="W168" s="158">
        <f>'T&amp;E'!W$14</f>
        <v>0</v>
      </c>
      <c r="X168" s="158">
        <f>'T&amp;E'!X$14</f>
        <v>0</v>
      </c>
      <c r="Y168" s="158">
        <f>'T&amp;E'!Y$14</f>
        <v>0</v>
      </c>
      <c r="Z168" s="158">
        <f>'T&amp;E'!Z$14</f>
        <v>0</v>
      </c>
      <c r="AA168" s="158">
        <f>'T&amp;E'!AA$14</f>
        <v>0</v>
      </c>
      <c r="AB168" s="158">
        <f>'T&amp;E'!AB$14</f>
        <v>0</v>
      </c>
      <c r="AC168" s="158">
        <f>'T&amp;E'!AC$14</f>
        <v>0</v>
      </c>
      <c r="AD168" s="158">
        <f>'T&amp;E'!AD$14</f>
        <v>0</v>
      </c>
      <c r="AE168" s="158">
        <f>'T&amp;E'!AE$14</f>
        <v>0</v>
      </c>
      <c r="AF168" s="158">
        <f>'T&amp;E'!AF$14</f>
        <v>0</v>
      </c>
      <c r="AG168" s="158">
        <f>'T&amp;E'!AG$14</f>
        <v>0</v>
      </c>
      <c r="AH168" s="158">
        <f>'T&amp;E'!AH$14</f>
        <v>0</v>
      </c>
      <c r="AI168" s="158">
        <f>'T&amp;E'!AI$14</f>
        <v>0</v>
      </c>
    </row>
    <row r="169" spans="1:35" x14ac:dyDescent="0.35">
      <c r="E169" s="46" t="s">
        <v>1109</v>
      </c>
      <c r="F169" s="46" t="s">
        <v>88</v>
      </c>
      <c r="I169" s="177">
        <f>SUM(K169:AI169)</f>
        <v>5</v>
      </c>
      <c r="J169" s="177"/>
      <c r="K169" s="178">
        <f t="shared" ref="K169:AI169" si="59">$G166/$G167*K168</f>
        <v>2.5</v>
      </c>
      <c r="L169" s="178">
        <f t="shared" si="59"/>
        <v>2.5</v>
      </c>
      <c r="M169" s="178">
        <f t="shared" si="59"/>
        <v>0</v>
      </c>
      <c r="N169" s="178">
        <f t="shared" si="59"/>
        <v>0</v>
      </c>
      <c r="O169" s="178">
        <f t="shared" si="59"/>
        <v>0</v>
      </c>
      <c r="P169" s="178">
        <f t="shared" si="59"/>
        <v>0</v>
      </c>
      <c r="Q169" s="178">
        <f t="shared" si="59"/>
        <v>0</v>
      </c>
      <c r="R169" s="178">
        <f t="shared" si="59"/>
        <v>0</v>
      </c>
      <c r="S169" s="178">
        <f t="shared" si="59"/>
        <v>0</v>
      </c>
      <c r="T169" s="178">
        <f t="shared" si="59"/>
        <v>0</v>
      </c>
      <c r="U169" s="178">
        <f t="shared" si="59"/>
        <v>0</v>
      </c>
      <c r="V169" s="178">
        <f t="shared" si="59"/>
        <v>0</v>
      </c>
      <c r="W169" s="178">
        <f t="shared" si="59"/>
        <v>0</v>
      </c>
      <c r="X169" s="178">
        <f t="shared" si="59"/>
        <v>0</v>
      </c>
      <c r="Y169" s="178">
        <f t="shared" si="59"/>
        <v>0</v>
      </c>
      <c r="Z169" s="178">
        <f t="shared" si="59"/>
        <v>0</v>
      </c>
      <c r="AA169" s="178">
        <f t="shared" si="59"/>
        <v>0</v>
      </c>
      <c r="AB169" s="178">
        <f t="shared" si="59"/>
        <v>0</v>
      </c>
      <c r="AC169" s="178">
        <f t="shared" si="59"/>
        <v>0</v>
      </c>
      <c r="AD169" s="178">
        <f t="shared" si="59"/>
        <v>0</v>
      </c>
      <c r="AE169" s="178">
        <f t="shared" si="59"/>
        <v>0</v>
      </c>
      <c r="AF169" s="178">
        <f t="shared" si="59"/>
        <v>0</v>
      </c>
      <c r="AG169" s="178">
        <f t="shared" si="59"/>
        <v>0</v>
      </c>
      <c r="AH169" s="178">
        <f t="shared" si="59"/>
        <v>0</v>
      </c>
      <c r="AI169" s="178">
        <f t="shared" si="59"/>
        <v>0</v>
      </c>
    </row>
    <row r="170" spans="1:35" x14ac:dyDescent="0.35">
      <c r="I170" s="177"/>
      <c r="J170" s="177"/>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c r="AH170" s="178"/>
      <c r="AI170" s="178"/>
    </row>
    <row r="171" spans="1:35" x14ac:dyDescent="0.35">
      <c r="D171" s="87" t="s">
        <v>86</v>
      </c>
      <c r="I171" s="177"/>
      <c r="J171" s="177"/>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c r="AH171" s="178"/>
      <c r="AI171" s="178"/>
    </row>
    <row r="172" spans="1:35" s="158" customFormat="1" x14ac:dyDescent="0.35">
      <c r="A172" s="11"/>
      <c r="B172" s="11"/>
      <c r="C172" s="156"/>
      <c r="D172" s="157"/>
      <c r="E172" s="158" t="str">
        <f>Inputs!E$96</f>
        <v>Total facilities and buildings</v>
      </c>
      <c r="F172" s="158" t="str">
        <f>Inputs!F$96</f>
        <v>M$</v>
      </c>
      <c r="G172" s="179">
        <f>Inputs!G$96</f>
        <v>30</v>
      </c>
      <c r="I172" s="179"/>
      <c r="J172" s="179"/>
      <c r="K172" s="180"/>
      <c r="L172" s="180"/>
      <c r="M172" s="180"/>
      <c r="N172" s="180"/>
      <c r="O172" s="180"/>
      <c r="P172" s="180"/>
      <c r="Q172" s="180"/>
      <c r="R172" s="180"/>
      <c r="S172" s="180"/>
      <c r="T172" s="180"/>
      <c r="U172" s="180"/>
      <c r="V172" s="180"/>
      <c r="W172" s="180"/>
      <c r="X172" s="180"/>
      <c r="Y172" s="180"/>
      <c r="Z172" s="180"/>
      <c r="AA172" s="180"/>
      <c r="AB172" s="180"/>
      <c r="AC172" s="180"/>
      <c r="AD172" s="180"/>
      <c r="AE172" s="180"/>
      <c r="AF172" s="180"/>
      <c r="AG172" s="180"/>
      <c r="AH172" s="180"/>
      <c r="AI172" s="180"/>
    </row>
    <row r="173" spans="1:35" s="158" customFormat="1" x14ac:dyDescent="0.35">
      <c r="A173" s="11"/>
      <c r="B173" s="11"/>
      <c r="C173" s="156"/>
      <c r="D173" s="157"/>
      <c r="E173" s="158" t="str">
        <f>Inputs!E$70</f>
        <v>Pre-production period</v>
      </c>
      <c r="F173" s="158" t="str">
        <f>Inputs!F$70</f>
        <v>years</v>
      </c>
      <c r="G173" s="158">
        <f>Inputs!G$70</f>
        <v>2</v>
      </c>
      <c r="I173" s="179"/>
      <c r="J173" s="179"/>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row>
    <row r="174" spans="1:35" s="158" customFormat="1" x14ac:dyDescent="0.35">
      <c r="A174" s="11"/>
      <c r="B174" s="11"/>
      <c r="C174" s="156"/>
      <c r="D174" s="157"/>
      <c r="E174" s="158" t="str">
        <f>'T&amp;E'!E$14</f>
        <v>Pre-production period flag</v>
      </c>
      <c r="F174" s="158" t="str">
        <f>'T&amp;E'!F$14</f>
        <v>flag</v>
      </c>
      <c r="G174" s="194"/>
      <c r="I174" s="158">
        <f>'T&amp;E'!I$14</f>
        <v>2</v>
      </c>
      <c r="J174" s="179"/>
      <c r="K174" s="158">
        <f>'T&amp;E'!K$14</f>
        <v>1</v>
      </c>
      <c r="L174" s="158">
        <f>'T&amp;E'!L$14</f>
        <v>1</v>
      </c>
      <c r="M174" s="158">
        <f>'T&amp;E'!M$14</f>
        <v>0</v>
      </c>
      <c r="N174" s="158">
        <f>'T&amp;E'!N$14</f>
        <v>0</v>
      </c>
      <c r="O174" s="158">
        <f>'T&amp;E'!O$14</f>
        <v>0</v>
      </c>
      <c r="P174" s="158">
        <f>'T&amp;E'!P$14</f>
        <v>0</v>
      </c>
      <c r="Q174" s="158">
        <f>'T&amp;E'!Q$14</f>
        <v>0</v>
      </c>
      <c r="R174" s="158">
        <f>'T&amp;E'!R$14</f>
        <v>0</v>
      </c>
      <c r="S174" s="158">
        <f>'T&amp;E'!S$14</f>
        <v>0</v>
      </c>
      <c r="T174" s="158">
        <f>'T&amp;E'!T$14</f>
        <v>0</v>
      </c>
      <c r="U174" s="158">
        <f>'T&amp;E'!U$14</f>
        <v>0</v>
      </c>
      <c r="V174" s="158">
        <f>'T&amp;E'!V$14</f>
        <v>0</v>
      </c>
      <c r="W174" s="158">
        <f>'T&amp;E'!W$14</f>
        <v>0</v>
      </c>
      <c r="X174" s="158">
        <f>'T&amp;E'!X$14</f>
        <v>0</v>
      </c>
      <c r="Y174" s="158">
        <f>'T&amp;E'!Y$14</f>
        <v>0</v>
      </c>
      <c r="Z174" s="158">
        <f>'T&amp;E'!Z$14</f>
        <v>0</v>
      </c>
      <c r="AA174" s="158">
        <f>'T&amp;E'!AA$14</f>
        <v>0</v>
      </c>
      <c r="AB174" s="158">
        <f>'T&amp;E'!AB$14</f>
        <v>0</v>
      </c>
      <c r="AC174" s="158">
        <f>'T&amp;E'!AC$14</f>
        <v>0</v>
      </c>
      <c r="AD174" s="158">
        <f>'T&amp;E'!AD$14</f>
        <v>0</v>
      </c>
      <c r="AE174" s="158">
        <f>'T&amp;E'!AE$14</f>
        <v>0</v>
      </c>
      <c r="AF174" s="158">
        <f>'T&amp;E'!AF$14</f>
        <v>0</v>
      </c>
      <c r="AG174" s="158">
        <f>'T&amp;E'!AG$14</f>
        <v>0</v>
      </c>
      <c r="AH174" s="158">
        <f>'T&amp;E'!AH$14</f>
        <v>0</v>
      </c>
      <c r="AI174" s="158">
        <f>'T&amp;E'!AI$14</f>
        <v>0</v>
      </c>
    </row>
    <row r="175" spans="1:35" x14ac:dyDescent="0.35">
      <c r="E175" s="46" t="s">
        <v>1110</v>
      </c>
      <c r="F175" s="46" t="s">
        <v>88</v>
      </c>
      <c r="I175" s="177">
        <f>SUM(K175:AI175)</f>
        <v>30</v>
      </c>
      <c r="J175" s="177"/>
      <c r="K175" s="178">
        <f t="shared" ref="K175:AI175" si="60">$G172/$G173*K174</f>
        <v>15</v>
      </c>
      <c r="L175" s="178">
        <f t="shared" si="60"/>
        <v>15</v>
      </c>
      <c r="M175" s="178">
        <f t="shared" si="60"/>
        <v>0</v>
      </c>
      <c r="N175" s="178">
        <f t="shared" si="60"/>
        <v>0</v>
      </c>
      <c r="O175" s="178">
        <f t="shared" si="60"/>
        <v>0</v>
      </c>
      <c r="P175" s="178">
        <f t="shared" si="60"/>
        <v>0</v>
      </c>
      <c r="Q175" s="178">
        <f t="shared" si="60"/>
        <v>0</v>
      </c>
      <c r="R175" s="178">
        <f t="shared" si="60"/>
        <v>0</v>
      </c>
      <c r="S175" s="178">
        <f t="shared" si="60"/>
        <v>0</v>
      </c>
      <c r="T175" s="178">
        <f t="shared" si="60"/>
        <v>0</v>
      </c>
      <c r="U175" s="178">
        <f t="shared" si="60"/>
        <v>0</v>
      </c>
      <c r="V175" s="178">
        <f t="shared" si="60"/>
        <v>0</v>
      </c>
      <c r="W175" s="178">
        <f t="shared" si="60"/>
        <v>0</v>
      </c>
      <c r="X175" s="178">
        <f t="shared" si="60"/>
        <v>0</v>
      </c>
      <c r="Y175" s="178">
        <f t="shared" si="60"/>
        <v>0</v>
      </c>
      <c r="Z175" s="178">
        <f t="shared" si="60"/>
        <v>0</v>
      </c>
      <c r="AA175" s="178">
        <f t="shared" si="60"/>
        <v>0</v>
      </c>
      <c r="AB175" s="178">
        <f t="shared" si="60"/>
        <v>0</v>
      </c>
      <c r="AC175" s="178">
        <f t="shared" si="60"/>
        <v>0</v>
      </c>
      <c r="AD175" s="178">
        <f t="shared" si="60"/>
        <v>0</v>
      </c>
      <c r="AE175" s="178">
        <f t="shared" si="60"/>
        <v>0</v>
      </c>
      <c r="AF175" s="178">
        <f t="shared" si="60"/>
        <v>0</v>
      </c>
      <c r="AG175" s="178">
        <f t="shared" si="60"/>
        <v>0</v>
      </c>
      <c r="AH175" s="178">
        <f t="shared" si="60"/>
        <v>0</v>
      </c>
      <c r="AI175" s="178">
        <f t="shared" si="60"/>
        <v>0</v>
      </c>
    </row>
    <row r="176" spans="1:35" x14ac:dyDescent="0.35">
      <c r="I176" s="177"/>
      <c r="J176" s="177"/>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c r="AH176" s="178"/>
      <c r="AI176" s="178"/>
    </row>
    <row r="177" spans="1:35" x14ac:dyDescent="0.35">
      <c r="D177" s="87" t="s">
        <v>140</v>
      </c>
      <c r="I177" s="177"/>
      <c r="J177" s="177"/>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c r="AH177" s="178"/>
      <c r="AI177" s="178"/>
    </row>
    <row r="178" spans="1:35" s="158" customFormat="1" x14ac:dyDescent="0.35">
      <c r="A178" s="11"/>
      <c r="B178" s="11"/>
      <c r="C178" s="156"/>
      <c r="D178" s="157"/>
      <c r="E178" s="158" t="str">
        <f>Inputs!E$97</f>
        <v>Total engineering and management</v>
      </c>
      <c r="F178" s="158" t="str">
        <f>Inputs!F$97</f>
        <v>M$</v>
      </c>
      <c r="G178" s="179">
        <f>Inputs!G$97</f>
        <v>20</v>
      </c>
      <c r="I178" s="179"/>
      <c r="J178" s="179"/>
      <c r="K178" s="180"/>
      <c r="L178" s="180"/>
      <c r="M178" s="180"/>
      <c r="N178" s="180"/>
      <c r="O178" s="180"/>
      <c r="P178" s="180"/>
      <c r="Q178" s="180"/>
      <c r="R178" s="180"/>
      <c r="S178" s="180"/>
      <c r="T178" s="180"/>
      <c r="U178" s="180"/>
      <c r="V178" s="180"/>
      <c r="W178" s="180"/>
      <c r="X178" s="180"/>
      <c r="Y178" s="180"/>
      <c r="Z178" s="180"/>
      <c r="AA178" s="180"/>
      <c r="AB178" s="180"/>
      <c r="AC178" s="180"/>
      <c r="AD178" s="180"/>
      <c r="AE178" s="180"/>
      <c r="AF178" s="180"/>
      <c r="AG178" s="180"/>
      <c r="AH178" s="180"/>
      <c r="AI178" s="180"/>
    </row>
    <row r="179" spans="1:35" s="158" customFormat="1" x14ac:dyDescent="0.35">
      <c r="A179" s="11"/>
      <c r="B179" s="11"/>
      <c r="C179" s="156"/>
      <c r="D179" s="157"/>
      <c r="E179" s="158" t="str">
        <f>Inputs!E$70</f>
        <v>Pre-production period</v>
      </c>
      <c r="F179" s="158" t="str">
        <f>Inputs!F$70</f>
        <v>years</v>
      </c>
      <c r="G179" s="158">
        <f>Inputs!G$70</f>
        <v>2</v>
      </c>
      <c r="I179" s="179"/>
      <c r="J179" s="179"/>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row>
    <row r="180" spans="1:35" s="158" customFormat="1" x14ac:dyDescent="0.35">
      <c r="A180" s="11"/>
      <c r="B180" s="11"/>
      <c r="C180" s="156"/>
      <c r="D180" s="157"/>
      <c r="E180" s="158" t="str">
        <f>'T&amp;E'!E$14</f>
        <v>Pre-production period flag</v>
      </c>
      <c r="F180" s="158" t="str">
        <f>'T&amp;E'!F$14</f>
        <v>flag</v>
      </c>
      <c r="G180" s="194"/>
      <c r="I180" s="158">
        <f>'T&amp;E'!I$14</f>
        <v>2</v>
      </c>
      <c r="J180" s="179"/>
      <c r="K180" s="158">
        <f>'T&amp;E'!K$14</f>
        <v>1</v>
      </c>
      <c r="L180" s="158">
        <f>'T&amp;E'!L$14</f>
        <v>1</v>
      </c>
      <c r="M180" s="158">
        <f>'T&amp;E'!M$14</f>
        <v>0</v>
      </c>
      <c r="N180" s="158">
        <f>'T&amp;E'!N$14</f>
        <v>0</v>
      </c>
      <c r="O180" s="158">
        <f>'T&amp;E'!O$14</f>
        <v>0</v>
      </c>
      <c r="P180" s="158">
        <f>'T&amp;E'!P$14</f>
        <v>0</v>
      </c>
      <c r="Q180" s="158">
        <f>'T&amp;E'!Q$14</f>
        <v>0</v>
      </c>
      <c r="R180" s="158">
        <f>'T&amp;E'!R$14</f>
        <v>0</v>
      </c>
      <c r="S180" s="158">
        <f>'T&amp;E'!S$14</f>
        <v>0</v>
      </c>
      <c r="T180" s="158">
        <f>'T&amp;E'!T$14</f>
        <v>0</v>
      </c>
      <c r="U180" s="158">
        <f>'T&amp;E'!U$14</f>
        <v>0</v>
      </c>
      <c r="V180" s="158">
        <f>'T&amp;E'!V$14</f>
        <v>0</v>
      </c>
      <c r="W180" s="158">
        <f>'T&amp;E'!W$14</f>
        <v>0</v>
      </c>
      <c r="X180" s="158">
        <f>'T&amp;E'!X$14</f>
        <v>0</v>
      </c>
      <c r="Y180" s="158">
        <f>'T&amp;E'!Y$14</f>
        <v>0</v>
      </c>
      <c r="Z180" s="158">
        <f>'T&amp;E'!Z$14</f>
        <v>0</v>
      </c>
      <c r="AA180" s="158">
        <f>'T&amp;E'!AA$14</f>
        <v>0</v>
      </c>
      <c r="AB180" s="158">
        <f>'T&amp;E'!AB$14</f>
        <v>0</v>
      </c>
      <c r="AC180" s="158">
        <f>'T&amp;E'!AC$14</f>
        <v>0</v>
      </c>
      <c r="AD180" s="158">
        <f>'T&amp;E'!AD$14</f>
        <v>0</v>
      </c>
      <c r="AE180" s="158">
        <f>'T&amp;E'!AE$14</f>
        <v>0</v>
      </c>
      <c r="AF180" s="158">
        <f>'T&amp;E'!AF$14</f>
        <v>0</v>
      </c>
      <c r="AG180" s="158">
        <f>'T&amp;E'!AG$14</f>
        <v>0</v>
      </c>
      <c r="AH180" s="158">
        <f>'T&amp;E'!AH$14</f>
        <v>0</v>
      </c>
      <c r="AI180" s="158">
        <f>'T&amp;E'!AI$14</f>
        <v>0</v>
      </c>
    </row>
    <row r="181" spans="1:35" x14ac:dyDescent="0.35">
      <c r="E181" s="46" t="s">
        <v>1111</v>
      </c>
      <c r="F181" s="46" t="s">
        <v>88</v>
      </c>
      <c r="I181" s="177">
        <f>SUM(K181:AI181)</f>
        <v>20</v>
      </c>
      <c r="J181" s="177"/>
      <c r="K181" s="178">
        <f t="shared" ref="K181:AI181" si="61">$G178/$G179*K180</f>
        <v>10</v>
      </c>
      <c r="L181" s="178">
        <f t="shared" si="61"/>
        <v>10</v>
      </c>
      <c r="M181" s="178">
        <f t="shared" si="61"/>
        <v>0</v>
      </c>
      <c r="N181" s="178">
        <f t="shared" si="61"/>
        <v>0</v>
      </c>
      <c r="O181" s="178">
        <f t="shared" si="61"/>
        <v>0</v>
      </c>
      <c r="P181" s="178">
        <f t="shared" si="61"/>
        <v>0</v>
      </c>
      <c r="Q181" s="178">
        <f t="shared" si="61"/>
        <v>0</v>
      </c>
      <c r="R181" s="178">
        <f t="shared" si="61"/>
        <v>0</v>
      </c>
      <c r="S181" s="178">
        <f t="shared" si="61"/>
        <v>0</v>
      </c>
      <c r="T181" s="178">
        <f t="shared" si="61"/>
        <v>0</v>
      </c>
      <c r="U181" s="178">
        <f t="shared" si="61"/>
        <v>0</v>
      </c>
      <c r="V181" s="178">
        <f t="shared" si="61"/>
        <v>0</v>
      </c>
      <c r="W181" s="178">
        <f t="shared" si="61"/>
        <v>0</v>
      </c>
      <c r="X181" s="178">
        <f t="shared" si="61"/>
        <v>0</v>
      </c>
      <c r="Y181" s="178">
        <f t="shared" si="61"/>
        <v>0</v>
      </c>
      <c r="Z181" s="178">
        <f t="shared" si="61"/>
        <v>0</v>
      </c>
      <c r="AA181" s="178">
        <f t="shared" si="61"/>
        <v>0</v>
      </c>
      <c r="AB181" s="178">
        <f t="shared" si="61"/>
        <v>0</v>
      </c>
      <c r="AC181" s="178">
        <f t="shared" si="61"/>
        <v>0</v>
      </c>
      <c r="AD181" s="178">
        <f t="shared" si="61"/>
        <v>0</v>
      </c>
      <c r="AE181" s="178">
        <f t="shared" si="61"/>
        <v>0</v>
      </c>
      <c r="AF181" s="178">
        <f t="shared" si="61"/>
        <v>0</v>
      </c>
      <c r="AG181" s="178">
        <f t="shared" si="61"/>
        <v>0</v>
      </c>
      <c r="AH181" s="178">
        <f t="shared" si="61"/>
        <v>0</v>
      </c>
      <c r="AI181" s="178">
        <f t="shared" si="61"/>
        <v>0</v>
      </c>
    </row>
    <row r="182" spans="1:35" x14ac:dyDescent="0.35">
      <c r="I182" s="177"/>
      <c r="J182" s="177"/>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c r="AH182" s="178"/>
      <c r="AI182" s="178"/>
    </row>
    <row r="183" spans="1:35" x14ac:dyDescent="0.35">
      <c r="D183" s="87" t="s">
        <v>87</v>
      </c>
      <c r="I183" s="177"/>
      <c r="J183" s="177"/>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c r="AH183" s="178"/>
      <c r="AI183" s="178"/>
    </row>
    <row r="184" spans="1:35" s="158" customFormat="1" x14ac:dyDescent="0.35">
      <c r="A184" s="11"/>
      <c r="B184" s="11"/>
      <c r="C184" s="156"/>
      <c r="D184" s="157"/>
      <c r="E184" s="158" t="str">
        <f>Inputs!E$98</f>
        <v>Total tailings facility</v>
      </c>
      <c r="F184" s="158" t="str">
        <f>Inputs!F$98</f>
        <v>M$</v>
      </c>
      <c r="G184" s="179">
        <f>Inputs!G$98</f>
        <v>15</v>
      </c>
      <c r="I184" s="179"/>
      <c r="J184" s="179"/>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row>
    <row r="185" spans="1:35" s="158" customFormat="1" x14ac:dyDescent="0.35">
      <c r="A185" s="11"/>
      <c r="B185" s="11"/>
      <c r="C185" s="156"/>
      <c r="D185" s="157"/>
      <c r="E185" s="158" t="str">
        <f>Inputs!E$70</f>
        <v>Pre-production period</v>
      </c>
      <c r="F185" s="158" t="str">
        <f>Inputs!F$70</f>
        <v>years</v>
      </c>
      <c r="G185" s="158">
        <f>Inputs!G$70</f>
        <v>2</v>
      </c>
      <c r="I185" s="179"/>
      <c r="J185" s="179"/>
      <c r="K185" s="180"/>
      <c r="L185" s="180"/>
      <c r="M185" s="180"/>
      <c r="N185" s="180"/>
      <c r="O185" s="180"/>
      <c r="P185" s="180"/>
      <c r="Q185" s="180"/>
      <c r="R185" s="180"/>
      <c r="S185" s="180"/>
      <c r="T185" s="180"/>
      <c r="U185" s="180"/>
      <c r="V185" s="180"/>
      <c r="W185" s="180"/>
      <c r="X185" s="180"/>
      <c r="Y185" s="180"/>
      <c r="Z185" s="180"/>
      <c r="AA185" s="180"/>
      <c r="AB185" s="180"/>
      <c r="AC185" s="180"/>
      <c r="AD185" s="180"/>
      <c r="AE185" s="180"/>
      <c r="AF185" s="180"/>
      <c r="AG185" s="180"/>
      <c r="AH185" s="180"/>
      <c r="AI185" s="180"/>
    </row>
    <row r="186" spans="1:35" s="158" customFormat="1" x14ac:dyDescent="0.35">
      <c r="A186" s="11"/>
      <c r="B186" s="11"/>
      <c r="C186" s="156"/>
      <c r="D186" s="157"/>
      <c r="E186" s="158" t="str">
        <f>'T&amp;E'!E$14</f>
        <v>Pre-production period flag</v>
      </c>
      <c r="F186" s="158" t="str">
        <f>'T&amp;E'!F$14</f>
        <v>flag</v>
      </c>
      <c r="G186" s="194"/>
      <c r="I186" s="158">
        <f>'T&amp;E'!I$14</f>
        <v>2</v>
      </c>
      <c r="J186" s="179"/>
      <c r="K186" s="158">
        <f>'T&amp;E'!K$14</f>
        <v>1</v>
      </c>
      <c r="L186" s="158">
        <f>'T&amp;E'!L$14</f>
        <v>1</v>
      </c>
      <c r="M186" s="158">
        <f>'T&amp;E'!M$14</f>
        <v>0</v>
      </c>
      <c r="N186" s="158">
        <f>'T&amp;E'!N$14</f>
        <v>0</v>
      </c>
      <c r="O186" s="158">
        <f>'T&amp;E'!O$14</f>
        <v>0</v>
      </c>
      <c r="P186" s="158">
        <f>'T&amp;E'!P$14</f>
        <v>0</v>
      </c>
      <c r="Q186" s="158">
        <f>'T&amp;E'!Q$14</f>
        <v>0</v>
      </c>
      <c r="R186" s="158">
        <f>'T&amp;E'!R$14</f>
        <v>0</v>
      </c>
      <c r="S186" s="158">
        <f>'T&amp;E'!S$14</f>
        <v>0</v>
      </c>
      <c r="T186" s="158">
        <f>'T&amp;E'!T$14</f>
        <v>0</v>
      </c>
      <c r="U186" s="158">
        <f>'T&amp;E'!U$14</f>
        <v>0</v>
      </c>
      <c r="V186" s="158">
        <f>'T&amp;E'!V$14</f>
        <v>0</v>
      </c>
      <c r="W186" s="158">
        <f>'T&amp;E'!W$14</f>
        <v>0</v>
      </c>
      <c r="X186" s="158">
        <f>'T&amp;E'!X$14</f>
        <v>0</v>
      </c>
      <c r="Y186" s="158">
        <f>'T&amp;E'!Y$14</f>
        <v>0</v>
      </c>
      <c r="Z186" s="158">
        <f>'T&amp;E'!Z$14</f>
        <v>0</v>
      </c>
      <c r="AA186" s="158">
        <f>'T&amp;E'!AA$14</f>
        <v>0</v>
      </c>
      <c r="AB186" s="158">
        <f>'T&amp;E'!AB$14</f>
        <v>0</v>
      </c>
      <c r="AC186" s="158">
        <f>'T&amp;E'!AC$14</f>
        <v>0</v>
      </c>
      <c r="AD186" s="158">
        <f>'T&amp;E'!AD$14</f>
        <v>0</v>
      </c>
      <c r="AE186" s="158">
        <f>'T&amp;E'!AE$14</f>
        <v>0</v>
      </c>
      <c r="AF186" s="158">
        <f>'T&amp;E'!AF$14</f>
        <v>0</v>
      </c>
      <c r="AG186" s="158">
        <f>'T&amp;E'!AG$14</f>
        <v>0</v>
      </c>
      <c r="AH186" s="158">
        <f>'T&amp;E'!AH$14</f>
        <v>0</v>
      </c>
      <c r="AI186" s="158">
        <f>'T&amp;E'!AI$14</f>
        <v>0</v>
      </c>
    </row>
    <row r="187" spans="1:35" x14ac:dyDescent="0.35">
      <c r="E187" s="46" t="s">
        <v>1112</v>
      </c>
      <c r="F187" s="46" t="s">
        <v>88</v>
      </c>
      <c r="I187" s="177">
        <f>SUM(K187:AI187)</f>
        <v>15</v>
      </c>
      <c r="J187" s="177"/>
      <c r="K187" s="178">
        <f t="shared" ref="K187:AI187" si="62">$G184/$G185*K186</f>
        <v>7.5</v>
      </c>
      <c r="L187" s="178">
        <f t="shared" si="62"/>
        <v>7.5</v>
      </c>
      <c r="M187" s="178">
        <f t="shared" si="62"/>
        <v>0</v>
      </c>
      <c r="N187" s="178">
        <f t="shared" si="62"/>
        <v>0</v>
      </c>
      <c r="O187" s="178">
        <f t="shared" si="62"/>
        <v>0</v>
      </c>
      <c r="P187" s="178">
        <f t="shared" si="62"/>
        <v>0</v>
      </c>
      <c r="Q187" s="178">
        <f t="shared" si="62"/>
        <v>0</v>
      </c>
      <c r="R187" s="178">
        <f t="shared" si="62"/>
        <v>0</v>
      </c>
      <c r="S187" s="178">
        <f t="shared" si="62"/>
        <v>0</v>
      </c>
      <c r="T187" s="178">
        <f t="shared" si="62"/>
        <v>0</v>
      </c>
      <c r="U187" s="178">
        <f t="shared" si="62"/>
        <v>0</v>
      </c>
      <c r="V187" s="178">
        <f t="shared" si="62"/>
        <v>0</v>
      </c>
      <c r="W187" s="178">
        <f t="shared" si="62"/>
        <v>0</v>
      </c>
      <c r="X187" s="178">
        <f t="shared" si="62"/>
        <v>0</v>
      </c>
      <c r="Y187" s="178">
        <f t="shared" si="62"/>
        <v>0</v>
      </c>
      <c r="Z187" s="178">
        <f t="shared" si="62"/>
        <v>0</v>
      </c>
      <c r="AA187" s="178">
        <f t="shared" si="62"/>
        <v>0</v>
      </c>
      <c r="AB187" s="178">
        <f t="shared" si="62"/>
        <v>0</v>
      </c>
      <c r="AC187" s="178">
        <f t="shared" si="62"/>
        <v>0</v>
      </c>
      <c r="AD187" s="178">
        <f t="shared" si="62"/>
        <v>0</v>
      </c>
      <c r="AE187" s="178">
        <f t="shared" si="62"/>
        <v>0</v>
      </c>
      <c r="AF187" s="178">
        <f t="shared" si="62"/>
        <v>0</v>
      </c>
      <c r="AG187" s="178">
        <f t="shared" si="62"/>
        <v>0</v>
      </c>
      <c r="AH187" s="178">
        <f t="shared" si="62"/>
        <v>0</v>
      </c>
      <c r="AI187" s="178">
        <f t="shared" si="62"/>
        <v>0</v>
      </c>
    </row>
    <row r="188" spans="1:35" x14ac:dyDescent="0.35">
      <c r="I188" s="177"/>
      <c r="J188" s="177"/>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c r="AH188" s="178"/>
      <c r="AI188" s="178"/>
    </row>
    <row r="189" spans="1:35" x14ac:dyDescent="0.35">
      <c r="D189" s="87" t="s">
        <v>396</v>
      </c>
      <c r="I189" s="177"/>
      <c r="J189" s="177"/>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c r="AH189" s="178"/>
      <c r="AI189" s="178"/>
    </row>
    <row r="190" spans="1:35" x14ac:dyDescent="0.35">
      <c r="E190" s="46" t="str">
        <f>E$163</f>
        <v>Equipment purchases and installation (behavioural)</v>
      </c>
      <c r="F190" s="46" t="str">
        <f>F$163</f>
        <v>M$</v>
      </c>
      <c r="I190" s="177">
        <f>I$163</f>
        <v>90</v>
      </c>
      <c r="J190" s="177"/>
      <c r="K190" s="177">
        <f t="shared" ref="K190:AI190" si="63">K$163</f>
        <v>45</v>
      </c>
      <c r="L190" s="177">
        <f t="shared" si="63"/>
        <v>45</v>
      </c>
      <c r="M190" s="177">
        <f t="shared" si="63"/>
        <v>0</v>
      </c>
      <c r="N190" s="177">
        <f t="shared" si="63"/>
        <v>0</v>
      </c>
      <c r="O190" s="177">
        <f t="shared" si="63"/>
        <v>0</v>
      </c>
      <c r="P190" s="177">
        <f t="shared" si="63"/>
        <v>0</v>
      </c>
      <c r="Q190" s="177">
        <f t="shared" si="63"/>
        <v>0</v>
      </c>
      <c r="R190" s="177">
        <f t="shared" si="63"/>
        <v>0</v>
      </c>
      <c r="S190" s="177">
        <f t="shared" si="63"/>
        <v>0</v>
      </c>
      <c r="T190" s="177">
        <f t="shared" si="63"/>
        <v>0</v>
      </c>
      <c r="U190" s="177">
        <f t="shared" si="63"/>
        <v>0</v>
      </c>
      <c r="V190" s="177">
        <f t="shared" si="63"/>
        <v>0</v>
      </c>
      <c r="W190" s="177">
        <f t="shared" si="63"/>
        <v>0</v>
      </c>
      <c r="X190" s="177">
        <f t="shared" si="63"/>
        <v>0</v>
      </c>
      <c r="Y190" s="177">
        <f t="shared" si="63"/>
        <v>0</v>
      </c>
      <c r="Z190" s="177">
        <f t="shared" si="63"/>
        <v>0</v>
      </c>
      <c r="AA190" s="177">
        <f t="shared" si="63"/>
        <v>0</v>
      </c>
      <c r="AB190" s="177">
        <f t="shared" si="63"/>
        <v>0</v>
      </c>
      <c r="AC190" s="177">
        <f t="shared" si="63"/>
        <v>0</v>
      </c>
      <c r="AD190" s="177">
        <f t="shared" si="63"/>
        <v>0</v>
      </c>
      <c r="AE190" s="177">
        <f t="shared" si="63"/>
        <v>0</v>
      </c>
      <c r="AF190" s="177">
        <f t="shared" si="63"/>
        <v>0</v>
      </c>
      <c r="AG190" s="177">
        <f t="shared" si="63"/>
        <v>0</v>
      </c>
      <c r="AH190" s="177">
        <f t="shared" si="63"/>
        <v>0</v>
      </c>
      <c r="AI190" s="177">
        <f t="shared" si="63"/>
        <v>0</v>
      </c>
    </row>
    <row r="191" spans="1:35" x14ac:dyDescent="0.35">
      <c r="E191" s="46" t="str">
        <f>E$169</f>
        <v>Pre-production and site preparation (behavioural)</v>
      </c>
      <c r="F191" s="46" t="str">
        <f>F$169</f>
        <v>M$</v>
      </c>
      <c r="I191" s="177">
        <f>I$169</f>
        <v>5</v>
      </c>
      <c r="J191" s="177"/>
      <c r="K191" s="177">
        <f t="shared" ref="K191:AI191" si="64">K$169</f>
        <v>2.5</v>
      </c>
      <c r="L191" s="177">
        <f t="shared" si="64"/>
        <v>2.5</v>
      </c>
      <c r="M191" s="177">
        <f t="shared" si="64"/>
        <v>0</v>
      </c>
      <c r="N191" s="177">
        <f t="shared" si="64"/>
        <v>0</v>
      </c>
      <c r="O191" s="177">
        <f t="shared" si="64"/>
        <v>0</v>
      </c>
      <c r="P191" s="177">
        <f t="shared" si="64"/>
        <v>0</v>
      </c>
      <c r="Q191" s="177">
        <f t="shared" si="64"/>
        <v>0</v>
      </c>
      <c r="R191" s="177">
        <f t="shared" si="64"/>
        <v>0</v>
      </c>
      <c r="S191" s="177">
        <f t="shared" si="64"/>
        <v>0</v>
      </c>
      <c r="T191" s="177">
        <f t="shared" si="64"/>
        <v>0</v>
      </c>
      <c r="U191" s="177">
        <f t="shared" si="64"/>
        <v>0</v>
      </c>
      <c r="V191" s="177">
        <f t="shared" si="64"/>
        <v>0</v>
      </c>
      <c r="W191" s="177">
        <f t="shared" si="64"/>
        <v>0</v>
      </c>
      <c r="X191" s="177">
        <f t="shared" si="64"/>
        <v>0</v>
      </c>
      <c r="Y191" s="177">
        <f t="shared" si="64"/>
        <v>0</v>
      </c>
      <c r="Z191" s="177">
        <f t="shared" si="64"/>
        <v>0</v>
      </c>
      <c r="AA191" s="177">
        <f t="shared" si="64"/>
        <v>0</v>
      </c>
      <c r="AB191" s="177">
        <f t="shared" si="64"/>
        <v>0</v>
      </c>
      <c r="AC191" s="177">
        <f t="shared" si="64"/>
        <v>0</v>
      </c>
      <c r="AD191" s="177">
        <f t="shared" si="64"/>
        <v>0</v>
      </c>
      <c r="AE191" s="177">
        <f t="shared" si="64"/>
        <v>0</v>
      </c>
      <c r="AF191" s="177">
        <f t="shared" si="64"/>
        <v>0</v>
      </c>
      <c r="AG191" s="177">
        <f t="shared" si="64"/>
        <v>0</v>
      </c>
      <c r="AH191" s="177">
        <f t="shared" si="64"/>
        <v>0</v>
      </c>
      <c r="AI191" s="177">
        <f t="shared" si="64"/>
        <v>0</v>
      </c>
    </row>
    <row r="192" spans="1:35" x14ac:dyDescent="0.35">
      <c r="E192" s="46" t="str">
        <f>E$175</f>
        <v>Facilities and buildings (behavioural)</v>
      </c>
      <c r="F192" s="46" t="str">
        <f>F$175</f>
        <v>M$</v>
      </c>
      <c r="I192" s="177">
        <f>I$175</f>
        <v>30</v>
      </c>
      <c r="J192" s="177"/>
      <c r="K192" s="177">
        <f t="shared" ref="K192:AI192" si="65">K$175</f>
        <v>15</v>
      </c>
      <c r="L192" s="177">
        <f t="shared" si="65"/>
        <v>15</v>
      </c>
      <c r="M192" s="177">
        <f t="shared" si="65"/>
        <v>0</v>
      </c>
      <c r="N192" s="177">
        <f t="shared" si="65"/>
        <v>0</v>
      </c>
      <c r="O192" s="177">
        <f t="shared" si="65"/>
        <v>0</v>
      </c>
      <c r="P192" s="177">
        <f t="shared" si="65"/>
        <v>0</v>
      </c>
      <c r="Q192" s="177">
        <f t="shared" si="65"/>
        <v>0</v>
      </c>
      <c r="R192" s="177">
        <f t="shared" si="65"/>
        <v>0</v>
      </c>
      <c r="S192" s="177">
        <f t="shared" si="65"/>
        <v>0</v>
      </c>
      <c r="T192" s="177">
        <f t="shared" si="65"/>
        <v>0</v>
      </c>
      <c r="U192" s="177">
        <f t="shared" si="65"/>
        <v>0</v>
      </c>
      <c r="V192" s="177">
        <f t="shared" si="65"/>
        <v>0</v>
      </c>
      <c r="W192" s="177">
        <f t="shared" si="65"/>
        <v>0</v>
      </c>
      <c r="X192" s="177">
        <f t="shared" si="65"/>
        <v>0</v>
      </c>
      <c r="Y192" s="177">
        <f t="shared" si="65"/>
        <v>0</v>
      </c>
      <c r="Z192" s="177">
        <f t="shared" si="65"/>
        <v>0</v>
      </c>
      <c r="AA192" s="177">
        <f t="shared" si="65"/>
        <v>0</v>
      </c>
      <c r="AB192" s="177">
        <f t="shared" si="65"/>
        <v>0</v>
      </c>
      <c r="AC192" s="177">
        <f t="shared" si="65"/>
        <v>0</v>
      </c>
      <c r="AD192" s="177">
        <f t="shared" si="65"/>
        <v>0</v>
      </c>
      <c r="AE192" s="177">
        <f t="shared" si="65"/>
        <v>0</v>
      </c>
      <c r="AF192" s="177">
        <f t="shared" si="65"/>
        <v>0</v>
      </c>
      <c r="AG192" s="177">
        <f t="shared" si="65"/>
        <v>0</v>
      </c>
      <c r="AH192" s="177">
        <f t="shared" si="65"/>
        <v>0</v>
      </c>
      <c r="AI192" s="177">
        <f t="shared" si="65"/>
        <v>0</v>
      </c>
    </row>
    <row r="193" spans="1:35" x14ac:dyDescent="0.35">
      <c r="E193" s="46" t="str">
        <f>E$181</f>
        <v>Engineering and management (behavioural)</v>
      </c>
      <c r="F193" s="46" t="str">
        <f>F$181</f>
        <v>M$</v>
      </c>
      <c r="I193" s="177">
        <f>I$181</f>
        <v>20</v>
      </c>
      <c r="J193" s="177"/>
      <c r="K193" s="177">
        <f t="shared" ref="K193:AI193" si="66">K$181</f>
        <v>10</v>
      </c>
      <c r="L193" s="177">
        <f t="shared" si="66"/>
        <v>10</v>
      </c>
      <c r="M193" s="177">
        <f t="shared" si="66"/>
        <v>0</v>
      </c>
      <c r="N193" s="177">
        <f t="shared" si="66"/>
        <v>0</v>
      </c>
      <c r="O193" s="177">
        <f t="shared" si="66"/>
        <v>0</v>
      </c>
      <c r="P193" s="177">
        <f t="shared" si="66"/>
        <v>0</v>
      </c>
      <c r="Q193" s="177">
        <f t="shared" si="66"/>
        <v>0</v>
      </c>
      <c r="R193" s="177">
        <f t="shared" si="66"/>
        <v>0</v>
      </c>
      <c r="S193" s="177">
        <f t="shared" si="66"/>
        <v>0</v>
      </c>
      <c r="T193" s="177">
        <f t="shared" si="66"/>
        <v>0</v>
      </c>
      <c r="U193" s="177">
        <f t="shared" si="66"/>
        <v>0</v>
      </c>
      <c r="V193" s="177">
        <f t="shared" si="66"/>
        <v>0</v>
      </c>
      <c r="W193" s="177">
        <f t="shared" si="66"/>
        <v>0</v>
      </c>
      <c r="X193" s="177">
        <f t="shared" si="66"/>
        <v>0</v>
      </c>
      <c r="Y193" s="177">
        <f t="shared" si="66"/>
        <v>0</v>
      </c>
      <c r="Z193" s="177">
        <f t="shared" si="66"/>
        <v>0</v>
      </c>
      <c r="AA193" s="177">
        <f t="shared" si="66"/>
        <v>0</v>
      </c>
      <c r="AB193" s="177">
        <f t="shared" si="66"/>
        <v>0</v>
      </c>
      <c r="AC193" s="177">
        <f t="shared" si="66"/>
        <v>0</v>
      </c>
      <c r="AD193" s="177">
        <f t="shared" si="66"/>
        <v>0</v>
      </c>
      <c r="AE193" s="177">
        <f t="shared" si="66"/>
        <v>0</v>
      </c>
      <c r="AF193" s="177">
        <f t="shared" si="66"/>
        <v>0</v>
      </c>
      <c r="AG193" s="177">
        <f t="shared" si="66"/>
        <v>0</v>
      </c>
      <c r="AH193" s="177">
        <f t="shared" si="66"/>
        <v>0</v>
      </c>
      <c r="AI193" s="177">
        <f t="shared" si="66"/>
        <v>0</v>
      </c>
    </row>
    <row r="194" spans="1:35" x14ac:dyDescent="0.35">
      <c r="E194" s="46" t="str">
        <f>E$187</f>
        <v>Tailings facility (behavioural)</v>
      </c>
      <c r="F194" s="46" t="str">
        <f>F$187</f>
        <v>M$</v>
      </c>
      <c r="I194" s="177">
        <f>I$187</f>
        <v>15</v>
      </c>
      <c r="J194" s="177"/>
      <c r="K194" s="177">
        <f t="shared" ref="K194:AI194" si="67">K$187</f>
        <v>7.5</v>
      </c>
      <c r="L194" s="177">
        <f t="shared" si="67"/>
        <v>7.5</v>
      </c>
      <c r="M194" s="177">
        <f t="shared" si="67"/>
        <v>0</v>
      </c>
      <c r="N194" s="177">
        <f t="shared" si="67"/>
        <v>0</v>
      </c>
      <c r="O194" s="177">
        <f t="shared" si="67"/>
        <v>0</v>
      </c>
      <c r="P194" s="177">
        <f t="shared" si="67"/>
        <v>0</v>
      </c>
      <c r="Q194" s="177">
        <f t="shared" si="67"/>
        <v>0</v>
      </c>
      <c r="R194" s="177">
        <f t="shared" si="67"/>
        <v>0</v>
      </c>
      <c r="S194" s="177">
        <f t="shared" si="67"/>
        <v>0</v>
      </c>
      <c r="T194" s="177">
        <f t="shared" si="67"/>
        <v>0</v>
      </c>
      <c r="U194" s="177">
        <f t="shared" si="67"/>
        <v>0</v>
      </c>
      <c r="V194" s="177">
        <f t="shared" si="67"/>
        <v>0</v>
      </c>
      <c r="W194" s="177">
        <f t="shared" si="67"/>
        <v>0</v>
      </c>
      <c r="X194" s="177">
        <f t="shared" si="67"/>
        <v>0</v>
      </c>
      <c r="Y194" s="177">
        <f t="shared" si="67"/>
        <v>0</v>
      </c>
      <c r="Z194" s="177">
        <f t="shared" si="67"/>
        <v>0</v>
      </c>
      <c r="AA194" s="177">
        <f t="shared" si="67"/>
        <v>0</v>
      </c>
      <c r="AB194" s="177">
        <f t="shared" si="67"/>
        <v>0</v>
      </c>
      <c r="AC194" s="177">
        <f t="shared" si="67"/>
        <v>0</v>
      </c>
      <c r="AD194" s="177">
        <f t="shared" si="67"/>
        <v>0</v>
      </c>
      <c r="AE194" s="177">
        <f t="shared" si="67"/>
        <v>0</v>
      </c>
      <c r="AF194" s="177">
        <f t="shared" si="67"/>
        <v>0</v>
      </c>
      <c r="AG194" s="177">
        <f t="shared" si="67"/>
        <v>0</v>
      </c>
      <c r="AH194" s="177">
        <f t="shared" si="67"/>
        <v>0</v>
      </c>
      <c r="AI194" s="177">
        <f t="shared" si="67"/>
        <v>0</v>
      </c>
    </row>
    <row r="195" spans="1:35" s="150" customFormat="1" x14ac:dyDescent="0.35">
      <c r="A195" s="12"/>
      <c r="B195" s="12"/>
      <c r="C195" s="148"/>
      <c r="D195" s="149"/>
      <c r="E195" s="150" t="s">
        <v>1113</v>
      </c>
      <c r="F195" s="150" t="s">
        <v>88</v>
      </c>
      <c r="G195" s="232"/>
      <c r="I195" s="563">
        <f>SUM(K195:AI195)</f>
        <v>160</v>
      </c>
      <c r="J195" s="563"/>
      <c r="K195" s="433">
        <f>SUM(K190:K194)</f>
        <v>80</v>
      </c>
      <c r="L195" s="433">
        <f t="shared" ref="L195:AI195" si="68">SUM(L190:L194)</f>
        <v>80</v>
      </c>
      <c r="M195" s="433">
        <f t="shared" si="68"/>
        <v>0</v>
      </c>
      <c r="N195" s="433">
        <f t="shared" si="68"/>
        <v>0</v>
      </c>
      <c r="O195" s="433">
        <f t="shared" si="68"/>
        <v>0</v>
      </c>
      <c r="P195" s="433">
        <f t="shared" si="68"/>
        <v>0</v>
      </c>
      <c r="Q195" s="433">
        <f t="shared" si="68"/>
        <v>0</v>
      </c>
      <c r="R195" s="433">
        <f t="shared" si="68"/>
        <v>0</v>
      </c>
      <c r="S195" s="433">
        <f t="shared" si="68"/>
        <v>0</v>
      </c>
      <c r="T195" s="433">
        <f t="shared" si="68"/>
        <v>0</v>
      </c>
      <c r="U195" s="433">
        <f t="shared" si="68"/>
        <v>0</v>
      </c>
      <c r="V195" s="433">
        <f t="shared" si="68"/>
        <v>0</v>
      </c>
      <c r="W195" s="433">
        <f t="shared" si="68"/>
        <v>0</v>
      </c>
      <c r="X195" s="433">
        <f t="shared" si="68"/>
        <v>0</v>
      </c>
      <c r="Y195" s="433">
        <f t="shared" si="68"/>
        <v>0</v>
      </c>
      <c r="Z195" s="433">
        <f t="shared" si="68"/>
        <v>0</v>
      </c>
      <c r="AA195" s="433">
        <f t="shared" si="68"/>
        <v>0</v>
      </c>
      <c r="AB195" s="433">
        <f t="shared" si="68"/>
        <v>0</v>
      </c>
      <c r="AC195" s="433">
        <f t="shared" si="68"/>
        <v>0</v>
      </c>
      <c r="AD195" s="433">
        <f t="shared" si="68"/>
        <v>0</v>
      </c>
      <c r="AE195" s="433">
        <f t="shared" si="68"/>
        <v>0</v>
      </c>
      <c r="AF195" s="433">
        <f t="shared" si="68"/>
        <v>0</v>
      </c>
      <c r="AG195" s="433">
        <f t="shared" si="68"/>
        <v>0</v>
      </c>
      <c r="AH195" s="433">
        <f t="shared" si="68"/>
        <v>0</v>
      </c>
      <c r="AI195" s="433">
        <f t="shared" si="68"/>
        <v>0</v>
      </c>
    </row>
    <row r="196" spans="1:35" x14ac:dyDescent="0.35">
      <c r="I196" s="177"/>
      <c r="J196" s="177"/>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c r="AH196" s="178"/>
      <c r="AI196" s="178"/>
    </row>
    <row r="197" spans="1:35" x14ac:dyDescent="0.35">
      <c r="D197" s="87" t="s">
        <v>1420</v>
      </c>
      <c r="I197" s="177"/>
      <c r="J197" s="177"/>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c r="AH197" s="178"/>
      <c r="AI197" s="178"/>
    </row>
    <row r="198" spans="1:35" x14ac:dyDescent="0.35">
      <c r="E198" s="46" t="str">
        <f>E$195</f>
        <v>Project capital costs (behavioural)</v>
      </c>
      <c r="F198" s="46" t="str">
        <f>F$195</f>
        <v>M$</v>
      </c>
      <c r="I198" s="177">
        <f>I$195</f>
        <v>160</v>
      </c>
      <c r="J198" s="177"/>
      <c r="K198" s="177">
        <f t="shared" ref="K198:AI198" si="69">K$195</f>
        <v>80</v>
      </c>
      <c r="L198" s="177">
        <f t="shared" si="69"/>
        <v>80</v>
      </c>
      <c r="M198" s="177">
        <f t="shared" si="69"/>
        <v>0</v>
      </c>
      <c r="N198" s="177">
        <f t="shared" si="69"/>
        <v>0</v>
      </c>
      <c r="O198" s="177">
        <f t="shared" si="69"/>
        <v>0</v>
      </c>
      <c r="P198" s="177">
        <f t="shared" si="69"/>
        <v>0</v>
      </c>
      <c r="Q198" s="177">
        <f t="shared" si="69"/>
        <v>0</v>
      </c>
      <c r="R198" s="177">
        <f t="shared" si="69"/>
        <v>0</v>
      </c>
      <c r="S198" s="177">
        <f t="shared" si="69"/>
        <v>0</v>
      </c>
      <c r="T198" s="177">
        <f t="shared" si="69"/>
        <v>0</v>
      </c>
      <c r="U198" s="177">
        <f t="shared" si="69"/>
        <v>0</v>
      </c>
      <c r="V198" s="177">
        <f t="shared" si="69"/>
        <v>0</v>
      </c>
      <c r="W198" s="177">
        <f t="shared" si="69"/>
        <v>0</v>
      </c>
      <c r="X198" s="177">
        <f t="shared" si="69"/>
        <v>0</v>
      </c>
      <c r="Y198" s="177">
        <f t="shared" si="69"/>
        <v>0</v>
      </c>
      <c r="Z198" s="177">
        <f t="shared" si="69"/>
        <v>0</v>
      </c>
      <c r="AA198" s="177">
        <f t="shared" si="69"/>
        <v>0</v>
      </c>
      <c r="AB198" s="177">
        <f t="shared" si="69"/>
        <v>0</v>
      </c>
      <c r="AC198" s="177">
        <f t="shared" si="69"/>
        <v>0</v>
      </c>
      <c r="AD198" s="177">
        <f t="shared" si="69"/>
        <v>0</v>
      </c>
      <c r="AE198" s="177">
        <f t="shared" si="69"/>
        <v>0</v>
      </c>
      <c r="AF198" s="177">
        <f t="shared" si="69"/>
        <v>0</v>
      </c>
      <c r="AG198" s="177">
        <f t="shared" si="69"/>
        <v>0</v>
      </c>
      <c r="AH198" s="177">
        <f t="shared" si="69"/>
        <v>0</v>
      </c>
      <c r="AI198" s="177">
        <f t="shared" si="69"/>
        <v>0</v>
      </c>
    </row>
    <row r="199" spans="1:35" x14ac:dyDescent="0.35">
      <c r="E199" s="46" t="s">
        <v>1422</v>
      </c>
      <c r="F199" s="46" t="s">
        <v>88</v>
      </c>
      <c r="G199" s="177">
        <f>SUM(K198:AI198)</f>
        <v>160</v>
      </c>
      <c r="I199" s="177"/>
      <c r="J199" s="177"/>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c r="AH199" s="178"/>
      <c r="AI199" s="178"/>
    </row>
    <row r="200" spans="1:35" x14ac:dyDescent="0.35">
      <c r="I200" s="177"/>
      <c r="J200" s="177"/>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c r="AH200" s="178"/>
      <c r="AI200" s="178"/>
    </row>
    <row r="201" spans="1:35" x14ac:dyDescent="0.35">
      <c r="D201" s="87" t="s">
        <v>1438</v>
      </c>
      <c r="I201" s="177"/>
      <c r="J201" s="177"/>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c r="AH201" s="178"/>
      <c r="AI201" s="178"/>
    </row>
    <row r="202" spans="1:35" x14ac:dyDescent="0.35">
      <c r="E202" s="46" t="str">
        <f>E$195</f>
        <v>Project capital costs (behavioural)</v>
      </c>
      <c r="F202" s="46" t="str">
        <f>F$195</f>
        <v>M$</v>
      </c>
      <c r="I202" s="177">
        <f>I$195</f>
        <v>160</v>
      </c>
      <c r="J202" s="177"/>
      <c r="K202" s="177">
        <f t="shared" ref="K202:AI202" si="70">K$195</f>
        <v>80</v>
      </c>
      <c r="L202" s="177">
        <f t="shared" si="70"/>
        <v>80</v>
      </c>
      <c r="M202" s="177">
        <f t="shared" si="70"/>
        <v>0</v>
      </c>
      <c r="N202" s="177">
        <f t="shared" si="70"/>
        <v>0</v>
      </c>
      <c r="O202" s="177">
        <f t="shared" si="70"/>
        <v>0</v>
      </c>
      <c r="P202" s="177">
        <f t="shared" si="70"/>
        <v>0</v>
      </c>
      <c r="Q202" s="177">
        <f t="shared" si="70"/>
        <v>0</v>
      </c>
      <c r="R202" s="177">
        <f t="shared" si="70"/>
        <v>0</v>
      </c>
      <c r="S202" s="177">
        <f t="shared" si="70"/>
        <v>0</v>
      </c>
      <c r="T202" s="177">
        <f t="shared" si="70"/>
        <v>0</v>
      </c>
      <c r="U202" s="177">
        <f t="shared" si="70"/>
        <v>0</v>
      </c>
      <c r="V202" s="177">
        <f t="shared" si="70"/>
        <v>0</v>
      </c>
      <c r="W202" s="177">
        <f t="shared" si="70"/>
        <v>0</v>
      </c>
      <c r="X202" s="177">
        <f t="shared" si="70"/>
        <v>0</v>
      </c>
      <c r="Y202" s="177">
        <f t="shared" si="70"/>
        <v>0</v>
      </c>
      <c r="Z202" s="177">
        <f t="shared" si="70"/>
        <v>0</v>
      </c>
      <c r="AA202" s="177">
        <f t="shared" si="70"/>
        <v>0</v>
      </c>
      <c r="AB202" s="177">
        <f t="shared" si="70"/>
        <v>0</v>
      </c>
      <c r="AC202" s="177">
        <f t="shared" si="70"/>
        <v>0</v>
      </c>
      <c r="AD202" s="177">
        <f t="shared" si="70"/>
        <v>0</v>
      </c>
      <c r="AE202" s="177">
        <f t="shared" si="70"/>
        <v>0</v>
      </c>
      <c r="AF202" s="177">
        <f t="shared" si="70"/>
        <v>0</v>
      </c>
      <c r="AG202" s="177">
        <f t="shared" si="70"/>
        <v>0</v>
      </c>
      <c r="AH202" s="177">
        <f t="shared" si="70"/>
        <v>0</v>
      </c>
      <c r="AI202" s="177">
        <f t="shared" si="70"/>
        <v>0</v>
      </c>
    </row>
    <row r="203" spans="1:35" s="158" customFormat="1" x14ac:dyDescent="0.35">
      <c r="A203" s="11"/>
      <c r="B203" s="11"/>
      <c r="C203" s="156"/>
      <c r="D203" s="157"/>
      <c r="E203" s="158" t="str">
        <f>'T&amp;E'!E$40</f>
        <v>Investor discount factor</v>
      </c>
      <c r="F203" s="158" t="str">
        <f>'T&amp;E'!F$40</f>
        <v>index</v>
      </c>
      <c r="J203" s="179"/>
      <c r="K203" s="196">
        <f>'T&amp;E'!K$40</f>
        <v>1</v>
      </c>
      <c r="L203" s="196">
        <f>'T&amp;E'!L$40</f>
        <v>0.90909090909090906</v>
      </c>
      <c r="M203" s="196">
        <f>'T&amp;E'!M$40</f>
        <v>0.82644628099173545</v>
      </c>
      <c r="N203" s="196">
        <f>'T&amp;E'!N$40</f>
        <v>0.75131480090157754</v>
      </c>
      <c r="O203" s="196">
        <f>'T&amp;E'!O$40</f>
        <v>0.68301345536507052</v>
      </c>
      <c r="P203" s="196">
        <f>'T&amp;E'!P$40</f>
        <v>0.62092132305915493</v>
      </c>
      <c r="Q203" s="196">
        <f>'T&amp;E'!Q$40</f>
        <v>0.56447393005377722</v>
      </c>
      <c r="R203" s="196">
        <f>'T&amp;E'!R$40</f>
        <v>0.51315811823070645</v>
      </c>
      <c r="S203" s="196">
        <f>'T&amp;E'!S$40</f>
        <v>0.46650738020973315</v>
      </c>
      <c r="T203" s="196">
        <f>'T&amp;E'!T$40</f>
        <v>0.42409761837248466</v>
      </c>
      <c r="U203" s="196">
        <f>'T&amp;E'!U$40</f>
        <v>0.38554328942953148</v>
      </c>
      <c r="V203" s="196">
        <f>'T&amp;E'!V$40</f>
        <v>0.3504938994813922</v>
      </c>
      <c r="W203" s="196">
        <f>'T&amp;E'!W$40</f>
        <v>0.31863081771035656</v>
      </c>
      <c r="X203" s="196">
        <f>'T&amp;E'!X$40</f>
        <v>0.28966437973668779</v>
      </c>
      <c r="Y203" s="196">
        <f>'T&amp;E'!Y$40</f>
        <v>0.26333125430607973</v>
      </c>
      <c r="Z203" s="196">
        <f>'T&amp;E'!Z$40</f>
        <v>0.23939204936916339</v>
      </c>
      <c r="AA203" s="196">
        <f>'T&amp;E'!AA$40</f>
        <v>0.21762913579014853</v>
      </c>
      <c r="AB203" s="196">
        <f>'T&amp;E'!AB$40</f>
        <v>0.19784466890013502</v>
      </c>
      <c r="AC203" s="196">
        <f>'T&amp;E'!AC$40</f>
        <v>0.17985878990921364</v>
      </c>
      <c r="AD203" s="196">
        <f>'T&amp;E'!AD$40</f>
        <v>0.16350799082655781</v>
      </c>
      <c r="AE203" s="196">
        <f>'T&amp;E'!AE$40</f>
        <v>0.14864362802414349</v>
      </c>
      <c r="AF203" s="196">
        <f>'T&amp;E'!AF$40</f>
        <v>0.13513057093103953</v>
      </c>
      <c r="AG203" s="196">
        <f>'T&amp;E'!AG$40</f>
        <v>0.12284597357367227</v>
      </c>
      <c r="AH203" s="196">
        <f>'T&amp;E'!AH$40</f>
        <v>0.11167815779424752</v>
      </c>
      <c r="AI203" s="196">
        <f>'T&amp;E'!AI$40</f>
        <v>0.10152559799477048</v>
      </c>
    </row>
    <row r="204" spans="1:35" s="150" customFormat="1" x14ac:dyDescent="0.35">
      <c r="A204" s="12"/>
      <c r="B204" s="12"/>
      <c r="C204" s="148"/>
      <c r="D204" s="149"/>
      <c r="E204" s="150" t="s">
        <v>1442</v>
      </c>
      <c r="F204" s="150" t="s">
        <v>230</v>
      </c>
      <c r="G204" s="232"/>
      <c r="I204" s="563">
        <f>SUM(K204:AI204)</f>
        <v>152.72727272727272</v>
      </c>
      <c r="J204" s="563"/>
      <c r="K204" s="433">
        <f>K202*K203</f>
        <v>80</v>
      </c>
      <c r="L204" s="433">
        <f t="shared" ref="L204:AI204" si="71">L202*L203</f>
        <v>72.72727272727272</v>
      </c>
      <c r="M204" s="433">
        <f t="shared" si="71"/>
        <v>0</v>
      </c>
      <c r="N204" s="433">
        <f t="shared" si="71"/>
        <v>0</v>
      </c>
      <c r="O204" s="433">
        <f t="shared" si="71"/>
        <v>0</v>
      </c>
      <c r="P204" s="433">
        <f t="shared" si="71"/>
        <v>0</v>
      </c>
      <c r="Q204" s="433">
        <f t="shared" si="71"/>
        <v>0</v>
      </c>
      <c r="R204" s="433">
        <f t="shared" si="71"/>
        <v>0</v>
      </c>
      <c r="S204" s="433">
        <f t="shared" si="71"/>
        <v>0</v>
      </c>
      <c r="T204" s="433">
        <f t="shared" si="71"/>
        <v>0</v>
      </c>
      <c r="U204" s="433">
        <f t="shared" si="71"/>
        <v>0</v>
      </c>
      <c r="V204" s="433">
        <f t="shared" si="71"/>
        <v>0</v>
      </c>
      <c r="W204" s="433">
        <f t="shared" si="71"/>
        <v>0</v>
      </c>
      <c r="X204" s="433">
        <f t="shared" si="71"/>
        <v>0</v>
      </c>
      <c r="Y204" s="433">
        <f t="shared" si="71"/>
        <v>0</v>
      </c>
      <c r="Z204" s="433">
        <f t="shared" si="71"/>
        <v>0</v>
      </c>
      <c r="AA204" s="433">
        <f t="shared" si="71"/>
        <v>0</v>
      </c>
      <c r="AB204" s="433">
        <f t="shared" si="71"/>
        <v>0</v>
      </c>
      <c r="AC204" s="433">
        <f t="shared" si="71"/>
        <v>0</v>
      </c>
      <c r="AD204" s="433">
        <f t="shared" si="71"/>
        <v>0</v>
      </c>
      <c r="AE204" s="433">
        <f t="shared" si="71"/>
        <v>0</v>
      </c>
      <c r="AF204" s="433">
        <f t="shared" si="71"/>
        <v>0</v>
      </c>
      <c r="AG204" s="433">
        <f t="shared" si="71"/>
        <v>0</v>
      </c>
      <c r="AH204" s="433">
        <f t="shared" si="71"/>
        <v>0</v>
      </c>
      <c r="AI204" s="433">
        <f t="shared" si="71"/>
        <v>0</v>
      </c>
    </row>
    <row r="205" spans="1:35" x14ac:dyDescent="0.35">
      <c r="I205" s="177"/>
      <c r="J205" s="177"/>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c r="AH205" s="178"/>
      <c r="AI205" s="178"/>
    </row>
    <row r="206" spans="1:35" x14ac:dyDescent="0.35">
      <c r="D206" s="87" t="s">
        <v>1439</v>
      </c>
      <c r="I206" s="177"/>
      <c r="J206" s="177"/>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c r="AH206" s="178"/>
      <c r="AI206" s="178"/>
    </row>
    <row r="207" spans="1:35" x14ac:dyDescent="0.35">
      <c r="E207" s="46" t="str">
        <f>E$204</f>
        <v>Discounted project capital costs (behavioural)</v>
      </c>
      <c r="F207" s="46" t="str">
        <f>F$204</f>
        <v>M$, discounted</v>
      </c>
      <c r="I207" s="177">
        <f>I$204</f>
        <v>152.72727272727272</v>
      </c>
      <c r="J207" s="177"/>
      <c r="K207" s="177">
        <f t="shared" ref="K207:AI207" si="72">K$204</f>
        <v>80</v>
      </c>
      <c r="L207" s="177">
        <f t="shared" si="72"/>
        <v>72.72727272727272</v>
      </c>
      <c r="M207" s="177">
        <f t="shared" si="72"/>
        <v>0</v>
      </c>
      <c r="N207" s="177">
        <f t="shared" si="72"/>
        <v>0</v>
      </c>
      <c r="O207" s="177">
        <f t="shared" si="72"/>
        <v>0</v>
      </c>
      <c r="P207" s="177">
        <f t="shared" si="72"/>
        <v>0</v>
      </c>
      <c r="Q207" s="177">
        <f t="shared" si="72"/>
        <v>0</v>
      </c>
      <c r="R207" s="177">
        <f t="shared" si="72"/>
        <v>0</v>
      </c>
      <c r="S207" s="177">
        <f t="shared" si="72"/>
        <v>0</v>
      </c>
      <c r="T207" s="177">
        <f t="shared" si="72"/>
        <v>0</v>
      </c>
      <c r="U207" s="177">
        <f t="shared" si="72"/>
        <v>0</v>
      </c>
      <c r="V207" s="177">
        <f t="shared" si="72"/>
        <v>0</v>
      </c>
      <c r="W207" s="177">
        <f t="shared" si="72"/>
        <v>0</v>
      </c>
      <c r="X207" s="177">
        <f t="shared" si="72"/>
        <v>0</v>
      </c>
      <c r="Y207" s="177">
        <f t="shared" si="72"/>
        <v>0</v>
      </c>
      <c r="Z207" s="177">
        <f t="shared" si="72"/>
        <v>0</v>
      </c>
      <c r="AA207" s="177">
        <f t="shared" si="72"/>
        <v>0</v>
      </c>
      <c r="AB207" s="177">
        <f t="shared" si="72"/>
        <v>0</v>
      </c>
      <c r="AC207" s="177">
        <f t="shared" si="72"/>
        <v>0</v>
      </c>
      <c r="AD207" s="177">
        <f t="shared" si="72"/>
        <v>0</v>
      </c>
      <c r="AE207" s="177">
        <f t="shared" si="72"/>
        <v>0</v>
      </c>
      <c r="AF207" s="177">
        <f t="shared" si="72"/>
        <v>0</v>
      </c>
      <c r="AG207" s="177">
        <f t="shared" si="72"/>
        <v>0</v>
      </c>
      <c r="AH207" s="177">
        <f t="shared" si="72"/>
        <v>0</v>
      </c>
      <c r="AI207" s="177">
        <f t="shared" si="72"/>
        <v>0</v>
      </c>
    </row>
    <row r="208" spans="1:35" x14ac:dyDescent="0.35">
      <c r="E208" s="46" t="s">
        <v>1443</v>
      </c>
      <c r="F208" s="46" t="s">
        <v>230</v>
      </c>
      <c r="G208" s="177">
        <f>SUM(K207:AI207)</f>
        <v>152.72727272727272</v>
      </c>
      <c r="I208" s="177"/>
      <c r="J208" s="177"/>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c r="AH208" s="178"/>
      <c r="AI208" s="178"/>
    </row>
    <row r="209" spans="3:35" x14ac:dyDescent="0.35">
      <c r="I209" s="177"/>
      <c r="J209" s="177"/>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c r="AH209" s="178"/>
      <c r="AI209" s="178"/>
    </row>
    <row r="210" spans="3:35" x14ac:dyDescent="0.35">
      <c r="C210" s="86" t="s">
        <v>397</v>
      </c>
      <c r="I210" s="177"/>
      <c r="J210" s="177"/>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c r="AH210" s="178"/>
      <c r="AI210" s="178"/>
    </row>
    <row r="211" spans="3:35" x14ac:dyDescent="0.35">
      <c r="I211" s="177"/>
      <c r="J211" s="177"/>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c r="AH211" s="178"/>
      <c r="AI211" s="178"/>
    </row>
    <row r="212" spans="3:35" x14ac:dyDescent="0.35">
      <c r="D212" s="87" t="s">
        <v>397</v>
      </c>
      <c r="I212" s="177"/>
      <c r="J212" s="177"/>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c r="AH212" s="178"/>
      <c r="AI212" s="178"/>
    </row>
    <row r="213" spans="3:35" x14ac:dyDescent="0.35">
      <c r="E213" s="46" t="str">
        <f>E$94</f>
        <v>Project net revenues (behavioural)</v>
      </c>
      <c r="F213" s="46" t="str">
        <f>F$94</f>
        <v>M$</v>
      </c>
      <c r="I213" s="177">
        <f>I$94</f>
        <v>2215.8009403111937</v>
      </c>
      <c r="J213" s="177"/>
      <c r="K213" s="177">
        <f t="shared" ref="K213:AI213" si="73">K$94</f>
        <v>0</v>
      </c>
      <c r="L213" s="177">
        <f t="shared" si="73"/>
        <v>0</v>
      </c>
      <c r="M213" s="177">
        <f t="shared" si="73"/>
        <v>92.448303584412301</v>
      </c>
      <c r="N213" s="177">
        <f t="shared" si="73"/>
        <v>123.26440477921639</v>
      </c>
      <c r="O213" s="177">
        <f t="shared" si="73"/>
        <v>123.26440477921639</v>
      </c>
      <c r="P213" s="177">
        <f t="shared" si="73"/>
        <v>123.26440477921639</v>
      </c>
      <c r="Q213" s="177">
        <f t="shared" si="73"/>
        <v>123.26440477921639</v>
      </c>
      <c r="R213" s="177">
        <f t="shared" si="73"/>
        <v>123.26440477921639</v>
      </c>
      <c r="S213" s="177">
        <f t="shared" si="73"/>
        <v>123.26440477921639</v>
      </c>
      <c r="T213" s="177">
        <f t="shared" si="73"/>
        <v>123.26440477921639</v>
      </c>
      <c r="U213" s="177">
        <f t="shared" si="73"/>
        <v>123.26440477921639</v>
      </c>
      <c r="V213" s="177">
        <f t="shared" si="73"/>
        <v>123.26440477921639</v>
      </c>
      <c r="W213" s="177">
        <f t="shared" si="73"/>
        <v>123.26440477921639</v>
      </c>
      <c r="X213" s="177">
        <f t="shared" si="73"/>
        <v>123.26440477921639</v>
      </c>
      <c r="Y213" s="177">
        <f t="shared" si="73"/>
        <v>123.26440477921639</v>
      </c>
      <c r="Z213" s="177">
        <f t="shared" si="73"/>
        <v>123.26440477921639</v>
      </c>
      <c r="AA213" s="177">
        <f t="shared" si="73"/>
        <v>123.26440477921639</v>
      </c>
      <c r="AB213" s="177">
        <f t="shared" si="73"/>
        <v>123.26440477921639</v>
      </c>
      <c r="AC213" s="177">
        <f t="shared" si="73"/>
        <v>123.26440477921639</v>
      </c>
      <c r="AD213" s="177">
        <f t="shared" si="73"/>
        <v>123.26440477921639</v>
      </c>
      <c r="AE213" s="177">
        <f t="shared" si="73"/>
        <v>27.857755480102799</v>
      </c>
      <c r="AF213" s="177">
        <f t="shared" si="73"/>
        <v>0</v>
      </c>
      <c r="AG213" s="177">
        <f t="shared" si="73"/>
        <v>0</v>
      </c>
      <c r="AH213" s="177">
        <f t="shared" si="73"/>
        <v>0</v>
      </c>
      <c r="AI213" s="177">
        <f t="shared" si="73"/>
        <v>0</v>
      </c>
    </row>
    <row r="214" spans="3:35" x14ac:dyDescent="0.35">
      <c r="E214" s="46" t="str">
        <f>E$142</f>
        <v>Project operating costs (behavioural)</v>
      </c>
      <c r="F214" s="46" t="str">
        <f>F$142</f>
        <v>M$</v>
      </c>
      <c r="I214" s="177">
        <f>I$142</f>
        <v>1356.8056250000002</v>
      </c>
      <c r="J214" s="177"/>
      <c r="K214" s="177">
        <f t="shared" ref="K214:AI214" si="74">K$142</f>
        <v>0</v>
      </c>
      <c r="L214" s="177">
        <f t="shared" si="74"/>
        <v>0</v>
      </c>
      <c r="M214" s="177">
        <f t="shared" si="74"/>
        <v>69.541228582554524</v>
      </c>
      <c r="N214" s="177">
        <f t="shared" si="74"/>
        <v>75.478728582554524</v>
      </c>
      <c r="O214" s="177">
        <f t="shared" si="74"/>
        <v>75.478728582554524</v>
      </c>
      <c r="P214" s="177">
        <f t="shared" si="74"/>
        <v>75.478728582554524</v>
      </c>
      <c r="Q214" s="177">
        <f t="shared" si="74"/>
        <v>75.478728582554524</v>
      </c>
      <c r="R214" s="177">
        <f t="shared" si="74"/>
        <v>75.478728582554524</v>
      </c>
      <c r="S214" s="177">
        <f t="shared" si="74"/>
        <v>75.478728582554524</v>
      </c>
      <c r="T214" s="177">
        <f t="shared" si="74"/>
        <v>75.478728582554524</v>
      </c>
      <c r="U214" s="177">
        <f t="shared" si="74"/>
        <v>75.478728582554524</v>
      </c>
      <c r="V214" s="177">
        <f t="shared" si="74"/>
        <v>75.478728582554524</v>
      </c>
      <c r="W214" s="177">
        <f t="shared" si="74"/>
        <v>75.478728582554524</v>
      </c>
      <c r="X214" s="177">
        <f t="shared" si="74"/>
        <v>75.478728582554524</v>
      </c>
      <c r="Y214" s="177">
        <f t="shared" si="74"/>
        <v>75.478728582554524</v>
      </c>
      <c r="Z214" s="177">
        <f t="shared" si="74"/>
        <v>75.478728582554524</v>
      </c>
      <c r="AA214" s="177">
        <f t="shared" si="74"/>
        <v>75.478728582554524</v>
      </c>
      <c r="AB214" s="177">
        <f t="shared" si="74"/>
        <v>75.478728582554524</v>
      </c>
      <c r="AC214" s="177">
        <f t="shared" si="74"/>
        <v>75.478728582554524</v>
      </c>
      <c r="AD214" s="177">
        <f t="shared" si="74"/>
        <v>74.237239096573177</v>
      </c>
      <c r="AE214" s="177">
        <f t="shared" si="74"/>
        <v>5.3674999999999784</v>
      </c>
      <c r="AF214" s="177">
        <f t="shared" si="74"/>
        <v>0</v>
      </c>
      <c r="AG214" s="177">
        <f t="shared" si="74"/>
        <v>0</v>
      </c>
      <c r="AH214" s="177">
        <f t="shared" si="74"/>
        <v>0</v>
      </c>
      <c r="AI214" s="177">
        <f t="shared" si="74"/>
        <v>0</v>
      </c>
    </row>
    <row r="215" spans="3:35" x14ac:dyDescent="0.35">
      <c r="E215" s="46" t="str">
        <f>E$195</f>
        <v>Project capital costs (behavioural)</v>
      </c>
      <c r="F215" s="46" t="str">
        <f>F$195</f>
        <v>M$</v>
      </c>
      <c r="I215" s="177">
        <f>I$195</f>
        <v>160</v>
      </c>
      <c r="J215" s="177"/>
      <c r="K215" s="177">
        <f t="shared" ref="K215:AI215" si="75">K$195</f>
        <v>80</v>
      </c>
      <c r="L215" s="177">
        <f t="shared" si="75"/>
        <v>80</v>
      </c>
      <c r="M215" s="177">
        <f t="shared" si="75"/>
        <v>0</v>
      </c>
      <c r="N215" s="177">
        <f t="shared" si="75"/>
        <v>0</v>
      </c>
      <c r="O215" s="177">
        <f t="shared" si="75"/>
        <v>0</v>
      </c>
      <c r="P215" s="177">
        <f t="shared" si="75"/>
        <v>0</v>
      </c>
      <c r="Q215" s="177">
        <f t="shared" si="75"/>
        <v>0</v>
      </c>
      <c r="R215" s="177">
        <f t="shared" si="75"/>
        <v>0</v>
      </c>
      <c r="S215" s="177">
        <f t="shared" si="75"/>
        <v>0</v>
      </c>
      <c r="T215" s="177">
        <f t="shared" si="75"/>
        <v>0</v>
      </c>
      <c r="U215" s="177">
        <f t="shared" si="75"/>
        <v>0</v>
      </c>
      <c r="V215" s="177">
        <f t="shared" si="75"/>
        <v>0</v>
      </c>
      <c r="W215" s="177">
        <f t="shared" si="75"/>
        <v>0</v>
      </c>
      <c r="X215" s="177">
        <f t="shared" si="75"/>
        <v>0</v>
      </c>
      <c r="Y215" s="177">
        <f t="shared" si="75"/>
        <v>0</v>
      </c>
      <c r="Z215" s="177">
        <f t="shared" si="75"/>
        <v>0</v>
      </c>
      <c r="AA215" s="177">
        <f t="shared" si="75"/>
        <v>0</v>
      </c>
      <c r="AB215" s="177">
        <f t="shared" si="75"/>
        <v>0</v>
      </c>
      <c r="AC215" s="177">
        <f t="shared" si="75"/>
        <v>0</v>
      </c>
      <c r="AD215" s="177">
        <f t="shared" si="75"/>
        <v>0</v>
      </c>
      <c r="AE215" s="177">
        <f t="shared" si="75"/>
        <v>0</v>
      </c>
      <c r="AF215" s="177">
        <f t="shared" si="75"/>
        <v>0</v>
      </c>
      <c r="AG215" s="177">
        <f t="shared" si="75"/>
        <v>0</v>
      </c>
      <c r="AH215" s="177">
        <f t="shared" si="75"/>
        <v>0</v>
      </c>
      <c r="AI215" s="177">
        <f t="shared" si="75"/>
        <v>0</v>
      </c>
    </row>
    <row r="216" spans="3:35" x14ac:dyDescent="0.35">
      <c r="E216" s="46" t="s">
        <v>1114</v>
      </c>
      <c r="F216" s="46" t="s">
        <v>88</v>
      </c>
      <c r="I216" s="177">
        <f>SUM(K216:AI216)</f>
        <v>698.99531531119374</v>
      </c>
      <c r="J216" s="177"/>
      <c r="K216" s="178">
        <f>K213-K214-K215</f>
        <v>-80</v>
      </c>
      <c r="L216" s="178">
        <f t="shared" ref="L216:AI216" si="76">L213-L214-L215</f>
        <v>-80</v>
      </c>
      <c r="M216" s="178">
        <f t="shared" si="76"/>
        <v>22.907075001857777</v>
      </c>
      <c r="N216" s="178">
        <f t="shared" si="76"/>
        <v>47.785676196661868</v>
      </c>
      <c r="O216" s="178">
        <f t="shared" si="76"/>
        <v>47.785676196661868</v>
      </c>
      <c r="P216" s="178">
        <f t="shared" si="76"/>
        <v>47.785676196661868</v>
      </c>
      <c r="Q216" s="178">
        <f t="shared" si="76"/>
        <v>47.785676196661868</v>
      </c>
      <c r="R216" s="178">
        <f t="shared" si="76"/>
        <v>47.785676196661868</v>
      </c>
      <c r="S216" s="178">
        <f t="shared" si="76"/>
        <v>47.785676196661868</v>
      </c>
      <c r="T216" s="178">
        <f t="shared" si="76"/>
        <v>47.785676196661868</v>
      </c>
      <c r="U216" s="178">
        <f t="shared" si="76"/>
        <v>47.785676196661868</v>
      </c>
      <c r="V216" s="178">
        <f t="shared" si="76"/>
        <v>47.785676196661868</v>
      </c>
      <c r="W216" s="178">
        <f t="shared" si="76"/>
        <v>47.785676196661868</v>
      </c>
      <c r="X216" s="178">
        <f t="shared" si="76"/>
        <v>47.785676196661868</v>
      </c>
      <c r="Y216" s="178">
        <f t="shared" si="76"/>
        <v>47.785676196661868</v>
      </c>
      <c r="Z216" s="178">
        <f t="shared" si="76"/>
        <v>47.785676196661868</v>
      </c>
      <c r="AA216" s="178">
        <f t="shared" si="76"/>
        <v>47.785676196661868</v>
      </c>
      <c r="AB216" s="178">
        <f t="shared" si="76"/>
        <v>47.785676196661868</v>
      </c>
      <c r="AC216" s="178">
        <f t="shared" si="76"/>
        <v>47.785676196661868</v>
      </c>
      <c r="AD216" s="178">
        <f t="shared" si="76"/>
        <v>49.027165682643215</v>
      </c>
      <c r="AE216" s="178">
        <f t="shared" si="76"/>
        <v>22.490255480102821</v>
      </c>
      <c r="AF216" s="178">
        <f t="shared" si="76"/>
        <v>0</v>
      </c>
      <c r="AG216" s="178">
        <f t="shared" si="76"/>
        <v>0</v>
      </c>
      <c r="AH216" s="178">
        <f t="shared" si="76"/>
        <v>0</v>
      </c>
      <c r="AI216" s="178">
        <f t="shared" si="76"/>
        <v>0</v>
      </c>
    </row>
    <row r="217" spans="3:35" x14ac:dyDescent="0.35">
      <c r="I217" s="177"/>
      <c r="J217" s="177"/>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c r="AH217" s="178"/>
      <c r="AI217" s="178"/>
    </row>
    <row r="218" spans="3:35" x14ac:dyDescent="0.35">
      <c r="D218" s="87" t="s">
        <v>924</v>
      </c>
      <c r="I218" s="177"/>
      <c r="J218" s="177"/>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c r="AH218" s="178"/>
      <c r="AI218" s="178"/>
    </row>
    <row r="219" spans="3:35" x14ac:dyDescent="0.35">
      <c r="E219" s="46" t="str">
        <f>E$216</f>
        <v>Project pre-tax cash flow (behavioural)</v>
      </c>
      <c r="F219" s="46" t="str">
        <f>F$216</f>
        <v>M$</v>
      </c>
      <c r="I219" s="177">
        <f>I$216</f>
        <v>698.99531531119374</v>
      </c>
      <c r="J219" s="177"/>
      <c r="K219" s="177">
        <f t="shared" ref="K219:AI219" si="77">K$216</f>
        <v>-80</v>
      </c>
      <c r="L219" s="177">
        <f t="shared" si="77"/>
        <v>-80</v>
      </c>
      <c r="M219" s="177">
        <f t="shared" si="77"/>
        <v>22.907075001857777</v>
      </c>
      <c r="N219" s="177">
        <f t="shared" si="77"/>
        <v>47.785676196661868</v>
      </c>
      <c r="O219" s="177">
        <f t="shared" si="77"/>
        <v>47.785676196661868</v>
      </c>
      <c r="P219" s="177">
        <f t="shared" si="77"/>
        <v>47.785676196661868</v>
      </c>
      <c r="Q219" s="177">
        <f t="shared" si="77"/>
        <v>47.785676196661868</v>
      </c>
      <c r="R219" s="177">
        <f t="shared" si="77"/>
        <v>47.785676196661868</v>
      </c>
      <c r="S219" s="177">
        <f t="shared" si="77"/>
        <v>47.785676196661868</v>
      </c>
      <c r="T219" s="177">
        <f t="shared" si="77"/>
        <v>47.785676196661868</v>
      </c>
      <c r="U219" s="177">
        <f t="shared" si="77"/>
        <v>47.785676196661868</v>
      </c>
      <c r="V219" s="177">
        <f t="shared" si="77"/>
        <v>47.785676196661868</v>
      </c>
      <c r="W219" s="177">
        <f t="shared" si="77"/>
        <v>47.785676196661868</v>
      </c>
      <c r="X219" s="177">
        <f t="shared" si="77"/>
        <v>47.785676196661868</v>
      </c>
      <c r="Y219" s="177">
        <f t="shared" si="77"/>
        <v>47.785676196661868</v>
      </c>
      <c r="Z219" s="177">
        <f t="shared" si="77"/>
        <v>47.785676196661868</v>
      </c>
      <c r="AA219" s="177">
        <f t="shared" si="77"/>
        <v>47.785676196661868</v>
      </c>
      <c r="AB219" s="177">
        <f t="shared" si="77"/>
        <v>47.785676196661868</v>
      </c>
      <c r="AC219" s="177">
        <f t="shared" si="77"/>
        <v>47.785676196661868</v>
      </c>
      <c r="AD219" s="177">
        <f t="shared" si="77"/>
        <v>49.027165682643215</v>
      </c>
      <c r="AE219" s="177">
        <f t="shared" si="77"/>
        <v>22.490255480102821</v>
      </c>
      <c r="AF219" s="177">
        <f t="shared" si="77"/>
        <v>0</v>
      </c>
      <c r="AG219" s="177">
        <f t="shared" si="77"/>
        <v>0</v>
      </c>
      <c r="AH219" s="177">
        <f t="shared" si="77"/>
        <v>0</v>
      </c>
      <c r="AI219" s="177">
        <f t="shared" si="77"/>
        <v>0</v>
      </c>
    </row>
    <row r="220" spans="3:35" x14ac:dyDescent="0.35">
      <c r="E220" s="46" t="s">
        <v>1115</v>
      </c>
      <c r="F220" s="46" t="s">
        <v>88</v>
      </c>
      <c r="I220" s="177"/>
      <c r="J220" s="177"/>
      <c r="K220" s="178">
        <f>K219+J220</f>
        <v>-80</v>
      </c>
      <c r="L220" s="178">
        <f t="shared" ref="L220:AI220" si="78">L219+K220</f>
        <v>-160</v>
      </c>
      <c r="M220" s="178">
        <f t="shared" si="78"/>
        <v>-137.09292499814222</v>
      </c>
      <c r="N220" s="178">
        <f t="shared" si="78"/>
        <v>-89.307248801480355</v>
      </c>
      <c r="O220" s="178">
        <f t="shared" si="78"/>
        <v>-41.521572604818488</v>
      </c>
      <c r="P220" s="178">
        <f t="shared" si="78"/>
        <v>6.2641035918433801</v>
      </c>
      <c r="Q220" s="178">
        <f t="shared" si="78"/>
        <v>54.049779788505248</v>
      </c>
      <c r="R220" s="178">
        <f t="shared" si="78"/>
        <v>101.83545598516712</v>
      </c>
      <c r="S220" s="178">
        <f t="shared" si="78"/>
        <v>149.62113218182898</v>
      </c>
      <c r="T220" s="178">
        <f t="shared" si="78"/>
        <v>197.40680837849084</v>
      </c>
      <c r="U220" s="178">
        <f t="shared" si="78"/>
        <v>245.19248457515272</v>
      </c>
      <c r="V220" s="178">
        <f t="shared" si="78"/>
        <v>292.9781607718146</v>
      </c>
      <c r="W220" s="178">
        <f t="shared" si="78"/>
        <v>340.76383696847648</v>
      </c>
      <c r="X220" s="178">
        <f t="shared" si="78"/>
        <v>388.54951316513836</v>
      </c>
      <c r="Y220" s="178">
        <f t="shared" si="78"/>
        <v>436.33518936180025</v>
      </c>
      <c r="Z220" s="178">
        <f t="shared" si="78"/>
        <v>484.12086555846213</v>
      </c>
      <c r="AA220" s="178">
        <f t="shared" si="78"/>
        <v>531.90654175512395</v>
      </c>
      <c r="AB220" s="178">
        <f t="shared" si="78"/>
        <v>579.69221795178578</v>
      </c>
      <c r="AC220" s="178">
        <f t="shared" si="78"/>
        <v>627.4778941484476</v>
      </c>
      <c r="AD220" s="178">
        <f t="shared" si="78"/>
        <v>676.50505983109088</v>
      </c>
      <c r="AE220" s="178">
        <f t="shared" si="78"/>
        <v>698.99531531119374</v>
      </c>
      <c r="AF220" s="178">
        <f t="shared" si="78"/>
        <v>698.99531531119374</v>
      </c>
      <c r="AG220" s="178">
        <f t="shared" si="78"/>
        <v>698.99531531119374</v>
      </c>
      <c r="AH220" s="178">
        <f t="shared" si="78"/>
        <v>698.99531531119374</v>
      </c>
      <c r="AI220" s="178">
        <f t="shared" si="78"/>
        <v>698.99531531119374</v>
      </c>
    </row>
    <row r="221" spans="3:35" x14ac:dyDescent="0.35">
      <c r="I221" s="177"/>
      <c r="J221" s="177"/>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c r="AH221" s="178"/>
      <c r="AI221" s="178"/>
    </row>
    <row r="222" spans="3:35" x14ac:dyDescent="0.35">
      <c r="D222" s="87" t="s">
        <v>974</v>
      </c>
      <c r="I222" s="177"/>
      <c r="J222" s="177"/>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c r="AH222" s="178"/>
      <c r="AI222" s="178"/>
    </row>
    <row r="223" spans="3:35" x14ac:dyDescent="0.35">
      <c r="E223" s="46" t="str">
        <f>E$220</f>
        <v>Cumulative project pre-tax cash flow (behavioural)</v>
      </c>
      <c r="F223" s="46" t="str">
        <f>F$220</f>
        <v>M$</v>
      </c>
      <c r="I223" s="46"/>
      <c r="J223" s="177"/>
      <c r="K223" s="177">
        <f t="shared" ref="K223:AI223" si="79">K$220</f>
        <v>-80</v>
      </c>
      <c r="L223" s="177">
        <f t="shared" si="79"/>
        <v>-160</v>
      </c>
      <c r="M223" s="177">
        <f t="shared" si="79"/>
        <v>-137.09292499814222</v>
      </c>
      <c r="N223" s="177">
        <f t="shared" si="79"/>
        <v>-89.307248801480355</v>
      </c>
      <c r="O223" s="177">
        <f t="shared" si="79"/>
        <v>-41.521572604818488</v>
      </c>
      <c r="P223" s="177">
        <f t="shared" si="79"/>
        <v>6.2641035918433801</v>
      </c>
      <c r="Q223" s="177">
        <f t="shared" si="79"/>
        <v>54.049779788505248</v>
      </c>
      <c r="R223" s="177">
        <f t="shared" si="79"/>
        <v>101.83545598516712</v>
      </c>
      <c r="S223" s="177">
        <f t="shared" si="79"/>
        <v>149.62113218182898</v>
      </c>
      <c r="T223" s="177">
        <f t="shared" si="79"/>
        <v>197.40680837849084</v>
      </c>
      <c r="U223" s="177">
        <f t="shared" si="79"/>
        <v>245.19248457515272</v>
      </c>
      <c r="V223" s="177">
        <f t="shared" si="79"/>
        <v>292.9781607718146</v>
      </c>
      <c r="W223" s="177">
        <f t="shared" si="79"/>
        <v>340.76383696847648</v>
      </c>
      <c r="X223" s="177">
        <f t="shared" si="79"/>
        <v>388.54951316513836</v>
      </c>
      <c r="Y223" s="177">
        <f t="shared" si="79"/>
        <v>436.33518936180025</v>
      </c>
      <c r="Z223" s="177">
        <f t="shared" si="79"/>
        <v>484.12086555846213</v>
      </c>
      <c r="AA223" s="177">
        <f t="shared" si="79"/>
        <v>531.90654175512395</v>
      </c>
      <c r="AB223" s="177">
        <f t="shared" si="79"/>
        <v>579.69221795178578</v>
      </c>
      <c r="AC223" s="177">
        <f t="shared" si="79"/>
        <v>627.4778941484476</v>
      </c>
      <c r="AD223" s="177">
        <f t="shared" si="79"/>
        <v>676.50505983109088</v>
      </c>
      <c r="AE223" s="177">
        <f t="shared" si="79"/>
        <v>698.99531531119374</v>
      </c>
      <c r="AF223" s="177">
        <f t="shared" si="79"/>
        <v>698.99531531119374</v>
      </c>
      <c r="AG223" s="177">
        <f t="shared" si="79"/>
        <v>698.99531531119374</v>
      </c>
      <c r="AH223" s="177">
        <f t="shared" si="79"/>
        <v>698.99531531119374</v>
      </c>
      <c r="AI223" s="177">
        <f t="shared" si="79"/>
        <v>698.99531531119374</v>
      </c>
    </row>
    <row r="224" spans="3:35" x14ac:dyDescent="0.35">
      <c r="E224" s="46" t="s">
        <v>1116</v>
      </c>
      <c r="F224" s="46" t="s">
        <v>43</v>
      </c>
      <c r="I224" s="146">
        <f>SUM(K224:AI224)</f>
        <v>5</v>
      </c>
      <c r="J224" s="146"/>
      <c r="K224" s="147">
        <f>IF(K223&lt;0,1,0)</f>
        <v>1</v>
      </c>
      <c r="L224" s="147">
        <f t="shared" ref="L224:AI224" si="80">IF(L223&lt;0,1,0)</f>
        <v>1</v>
      </c>
      <c r="M224" s="147">
        <f t="shared" si="80"/>
        <v>1</v>
      </c>
      <c r="N224" s="147">
        <f t="shared" si="80"/>
        <v>1</v>
      </c>
      <c r="O224" s="147">
        <f t="shared" si="80"/>
        <v>1</v>
      </c>
      <c r="P224" s="147">
        <f t="shared" si="80"/>
        <v>0</v>
      </c>
      <c r="Q224" s="147">
        <f t="shared" si="80"/>
        <v>0</v>
      </c>
      <c r="R224" s="147">
        <f t="shared" si="80"/>
        <v>0</v>
      </c>
      <c r="S224" s="147">
        <f t="shared" si="80"/>
        <v>0</v>
      </c>
      <c r="T224" s="147">
        <f t="shared" si="80"/>
        <v>0</v>
      </c>
      <c r="U224" s="147">
        <f t="shared" si="80"/>
        <v>0</v>
      </c>
      <c r="V224" s="147">
        <f t="shared" si="80"/>
        <v>0</v>
      </c>
      <c r="W224" s="147">
        <f t="shared" si="80"/>
        <v>0</v>
      </c>
      <c r="X224" s="147">
        <f t="shared" si="80"/>
        <v>0</v>
      </c>
      <c r="Y224" s="147">
        <f t="shared" si="80"/>
        <v>0</v>
      </c>
      <c r="Z224" s="147">
        <f t="shared" si="80"/>
        <v>0</v>
      </c>
      <c r="AA224" s="147">
        <f t="shared" si="80"/>
        <v>0</v>
      </c>
      <c r="AB224" s="147">
        <f t="shared" si="80"/>
        <v>0</v>
      </c>
      <c r="AC224" s="147">
        <f t="shared" si="80"/>
        <v>0</v>
      </c>
      <c r="AD224" s="147">
        <f t="shared" si="80"/>
        <v>0</v>
      </c>
      <c r="AE224" s="147">
        <f t="shared" si="80"/>
        <v>0</v>
      </c>
      <c r="AF224" s="147">
        <f t="shared" si="80"/>
        <v>0</v>
      </c>
      <c r="AG224" s="147">
        <f t="shared" si="80"/>
        <v>0</v>
      </c>
      <c r="AH224" s="147">
        <f t="shared" si="80"/>
        <v>0</v>
      </c>
      <c r="AI224" s="147">
        <f t="shared" si="80"/>
        <v>0</v>
      </c>
    </row>
    <row r="225" spans="1:35" x14ac:dyDescent="0.35">
      <c r="I225" s="177"/>
      <c r="J225" s="177"/>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c r="AH225" s="178"/>
      <c r="AI225" s="178"/>
    </row>
    <row r="226" spans="1:35" x14ac:dyDescent="0.35">
      <c r="D226" s="87" t="s">
        <v>926</v>
      </c>
      <c r="I226" s="177"/>
      <c r="J226" s="177"/>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c r="AH226" s="178"/>
      <c r="AI226" s="178"/>
    </row>
    <row r="227" spans="1:35" x14ac:dyDescent="0.35">
      <c r="E227" s="46" t="str">
        <f>E$224</f>
        <v>Real terms pre-tax payback period flag (behavioural)</v>
      </c>
      <c r="F227" s="46" t="str">
        <f>F$224</f>
        <v>flag</v>
      </c>
      <c r="I227" s="46">
        <f>I$224</f>
        <v>5</v>
      </c>
      <c r="J227" s="177"/>
      <c r="K227" s="46">
        <f t="shared" ref="K227:AI227" si="81">K$224</f>
        <v>1</v>
      </c>
      <c r="L227" s="46">
        <f t="shared" si="81"/>
        <v>1</v>
      </c>
      <c r="M227" s="46">
        <f t="shared" si="81"/>
        <v>1</v>
      </c>
      <c r="N227" s="46">
        <f t="shared" si="81"/>
        <v>1</v>
      </c>
      <c r="O227" s="46">
        <f t="shared" si="81"/>
        <v>1</v>
      </c>
      <c r="P227" s="46">
        <f t="shared" si="81"/>
        <v>0</v>
      </c>
      <c r="Q227" s="46">
        <f t="shared" si="81"/>
        <v>0</v>
      </c>
      <c r="R227" s="46">
        <f t="shared" si="81"/>
        <v>0</v>
      </c>
      <c r="S227" s="46">
        <f t="shared" si="81"/>
        <v>0</v>
      </c>
      <c r="T227" s="46">
        <f t="shared" si="81"/>
        <v>0</v>
      </c>
      <c r="U227" s="46">
        <f t="shared" si="81"/>
        <v>0</v>
      </c>
      <c r="V227" s="46">
        <f t="shared" si="81"/>
        <v>0</v>
      </c>
      <c r="W227" s="46">
        <f t="shared" si="81"/>
        <v>0</v>
      </c>
      <c r="X227" s="46">
        <f t="shared" si="81"/>
        <v>0</v>
      </c>
      <c r="Y227" s="46">
        <f t="shared" si="81"/>
        <v>0</v>
      </c>
      <c r="Z227" s="46">
        <f t="shared" si="81"/>
        <v>0</v>
      </c>
      <c r="AA227" s="46">
        <f t="shared" si="81"/>
        <v>0</v>
      </c>
      <c r="AB227" s="46">
        <f t="shared" si="81"/>
        <v>0</v>
      </c>
      <c r="AC227" s="46">
        <f t="shared" si="81"/>
        <v>0</v>
      </c>
      <c r="AD227" s="46">
        <f t="shared" si="81"/>
        <v>0</v>
      </c>
      <c r="AE227" s="46">
        <f t="shared" si="81"/>
        <v>0</v>
      </c>
      <c r="AF227" s="46">
        <f t="shared" si="81"/>
        <v>0</v>
      </c>
      <c r="AG227" s="46">
        <f t="shared" si="81"/>
        <v>0</v>
      </c>
      <c r="AH227" s="46">
        <f t="shared" si="81"/>
        <v>0</v>
      </c>
      <c r="AI227" s="46">
        <f t="shared" si="81"/>
        <v>0</v>
      </c>
    </row>
    <row r="228" spans="1:35" s="150" customFormat="1" x14ac:dyDescent="0.35">
      <c r="A228" s="12"/>
      <c r="B228" s="12"/>
      <c r="C228" s="148"/>
      <c r="D228" s="149"/>
      <c r="E228" s="150" t="s">
        <v>1117</v>
      </c>
      <c r="F228" s="150" t="s">
        <v>32</v>
      </c>
      <c r="G228" s="150">
        <f>SUM(K227:AI227)</f>
        <v>5</v>
      </c>
      <c r="I228" s="563"/>
      <c r="J228" s="563"/>
      <c r="K228" s="433"/>
      <c r="L228" s="433"/>
      <c r="M228" s="433"/>
      <c r="N228" s="433"/>
      <c r="O228" s="433"/>
      <c r="P228" s="433"/>
      <c r="Q228" s="433"/>
      <c r="R228" s="433"/>
      <c r="S228" s="433"/>
      <c r="T228" s="433"/>
      <c r="U228" s="433"/>
      <c r="V228" s="433"/>
      <c r="W228" s="433"/>
      <c r="X228" s="433"/>
      <c r="Y228" s="433"/>
      <c r="Z228" s="433"/>
      <c r="AA228" s="433"/>
      <c r="AB228" s="433"/>
      <c r="AC228" s="433"/>
      <c r="AD228" s="433"/>
      <c r="AE228" s="433"/>
      <c r="AF228" s="433"/>
      <c r="AG228" s="433"/>
      <c r="AH228" s="433"/>
      <c r="AI228" s="433"/>
    </row>
    <row r="229" spans="1:35" x14ac:dyDescent="0.35">
      <c r="G229" s="46"/>
      <c r="I229" s="177"/>
      <c r="J229" s="177"/>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c r="AH229" s="178"/>
      <c r="AI229" s="178"/>
    </row>
    <row r="230" spans="1:35" x14ac:dyDescent="0.35">
      <c r="D230" s="87" t="s">
        <v>912</v>
      </c>
      <c r="I230" s="177"/>
      <c r="J230" s="177"/>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row>
    <row r="231" spans="1:35" x14ac:dyDescent="0.35">
      <c r="E231" s="46" t="str">
        <f>E$216</f>
        <v>Project pre-tax cash flow (behavioural)</v>
      </c>
      <c r="F231" s="46" t="str">
        <f>F$216</f>
        <v>M$</v>
      </c>
      <c r="I231" s="177">
        <f>I$216</f>
        <v>698.99531531119374</v>
      </c>
      <c r="J231" s="177"/>
      <c r="K231" s="177">
        <f t="shared" ref="K231:AI231" si="82">K$216</f>
        <v>-80</v>
      </c>
      <c r="L231" s="177">
        <f t="shared" si="82"/>
        <v>-80</v>
      </c>
      <c r="M231" s="177">
        <f t="shared" si="82"/>
        <v>22.907075001857777</v>
      </c>
      <c r="N231" s="177">
        <f t="shared" si="82"/>
        <v>47.785676196661868</v>
      </c>
      <c r="O231" s="177">
        <f t="shared" si="82"/>
        <v>47.785676196661868</v>
      </c>
      <c r="P231" s="177">
        <f t="shared" si="82"/>
        <v>47.785676196661868</v>
      </c>
      <c r="Q231" s="177">
        <f t="shared" si="82"/>
        <v>47.785676196661868</v>
      </c>
      <c r="R231" s="177">
        <f t="shared" si="82"/>
        <v>47.785676196661868</v>
      </c>
      <c r="S231" s="177">
        <f t="shared" si="82"/>
        <v>47.785676196661868</v>
      </c>
      <c r="T231" s="177">
        <f t="shared" si="82"/>
        <v>47.785676196661868</v>
      </c>
      <c r="U231" s="177">
        <f t="shared" si="82"/>
        <v>47.785676196661868</v>
      </c>
      <c r="V231" s="177">
        <f t="shared" si="82"/>
        <v>47.785676196661868</v>
      </c>
      <c r="W231" s="177">
        <f t="shared" si="82"/>
        <v>47.785676196661868</v>
      </c>
      <c r="X231" s="177">
        <f t="shared" si="82"/>
        <v>47.785676196661868</v>
      </c>
      <c r="Y231" s="177">
        <f t="shared" si="82"/>
        <v>47.785676196661868</v>
      </c>
      <c r="Z231" s="177">
        <f t="shared" si="82"/>
        <v>47.785676196661868</v>
      </c>
      <c r="AA231" s="177">
        <f t="shared" si="82"/>
        <v>47.785676196661868</v>
      </c>
      <c r="AB231" s="177">
        <f t="shared" si="82"/>
        <v>47.785676196661868</v>
      </c>
      <c r="AC231" s="177">
        <f t="shared" si="82"/>
        <v>47.785676196661868</v>
      </c>
      <c r="AD231" s="177">
        <f t="shared" si="82"/>
        <v>49.027165682643215</v>
      </c>
      <c r="AE231" s="177">
        <f t="shared" si="82"/>
        <v>22.490255480102821</v>
      </c>
      <c r="AF231" s="177">
        <f t="shared" si="82"/>
        <v>0</v>
      </c>
      <c r="AG231" s="177">
        <f t="shared" si="82"/>
        <v>0</v>
      </c>
      <c r="AH231" s="177">
        <f t="shared" si="82"/>
        <v>0</v>
      </c>
      <c r="AI231" s="177">
        <f t="shared" si="82"/>
        <v>0</v>
      </c>
    </row>
    <row r="232" spans="1:35" s="150" customFormat="1" x14ac:dyDescent="0.35">
      <c r="A232" s="12"/>
      <c r="B232" s="12"/>
      <c r="C232" s="148"/>
      <c r="D232" s="149"/>
      <c r="E232" s="150" t="s">
        <v>1118</v>
      </c>
      <c r="F232" s="150" t="s">
        <v>10</v>
      </c>
      <c r="G232" s="515">
        <f>IRR(K231:AI231)</f>
        <v>0.23533207345019513</v>
      </c>
      <c r="I232" s="563"/>
      <c r="J232" s="563"/>
      <c r="K232" s="563"/>
      <c r="L232" s="563"/>
      <c r="M232" s="563"/>
      <c r="N232" s="563"/>
      <c r="O232" s="563"/>
      <c r="P232" s="563"/>
      <c r="Q232" s="563"/>
      <c r="R232" s="563"/>
      <c r="S232" s="563"/>
      <c r="T232" s="563"/>
      <c r="U232" s="563"/>
      <c r="V232" s="563"/>
      <c r="W232" s="563"/>
      <c r="X232" s="563"/>
      <c r="Y232" s="563"/>
      <c r="Z232" s="563"/>
      <c r="AA232" s="563"/>
      <c r="AB232" s="563"/>
      <c r="AC232" s="563"/>
      <c r="AD232" s="563"/>
      <c r="AE232" s="563"/>
      <c r="AF232" s="563"/>
      <c r="AG232" s="563"/>
      <c r="AH232" s="563"/>
      <c r="AI232" s="563"/>
    </row>
    <row r="233" spans="1:35" x14ac:dyDescent="0.35">
      <c r="I233" s="177"/>
      <c r="J233" s="177"/>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c r="AH233" s="178"/>
      <c r="AI233" s="178"/>
    </row>
    <row r="234" spans="1:35" x14ac:dyDescent="0.35">
      <c r="D234" s="87" t="s">
        <v>462</v>
      </c>
      <c r="I234" s="177"/>
      <c r="J234" s="177"/>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c r="AH234" s="178"/>
      <c r="AI234" s="178"/>
    </row>
    <row r="235" spans="1:35" x14ac:dyDescent="0.35">
      <c r="E235" s="46" t="str">
        <f>E$216</f>
        <v>Project pre-tax cash flow (behavioural)</v>
      </c>
      <c r="F235" s="46" t="str">
        <f>F$216</f>
        <v>M$</v>
      </c>
      <c r="I235" s="177">
        <f>I$216</f>
        <v>698.99531531119374</v>
      </c>
      <c r="J235" s="177"/>
      <c r="K235" s="177">
        <f t="shared" ref="K235:AI235" si="83">K$216</f>
        <v>-80</v>
      </c>
      <c r="L235" s="177">
        <f t="shared" si="83"/>
        <v>-80</v>
      </c>
      <c r="M235" s="177">
        <f t="shared" si="83"/>
        <v>22.907075001857777</v>
      </c>
      <c r="N235" s="177">
        <f t="shared" si="83"/>
        <v>47.785676196661868</v>
      </c>
      <c r="O235" s="177">
        <f t="shared" si="83"/>
        <v>47.785676196661868</v>
      </c>
      <c r="P235" s="177">
        <f t="shared" si="83"/>
        <v>47.785676196661868</v>
      </c>
      <c r="Q235" s="177">
        <f t="shared" si="83"/>
        <v>47.785676196661868</v>
      </c>
      <c r="R235" s="177">
        <f t="shared" si="83"/>
        <v>47.785676196661868</v>
      </c>
      <c r="S235" s="177">
        <f t="shared" si="83"/>
        <v>47.785676196661868</v>
      </c>
      <c r="T235" s="177">
        <f t="shared" si="83"/>
        <v>47.785676196661868</v>
      </c>
      <c r="U235" s="177">
        <f t="shared" si="83"/>
        <v>47.785676196661868</v>
      </c>
      <c r="V235" s="177">
        <f t="shared" si="83"/>
        <v>47.785676196661868</v>
      </c>
      <c r="W235" s="177">
        <f t="shared" si="83"/>
        <v>47.785676196661868</v>
      </c>
      <c r="X235" s="177">
        <f t="shared" si="83"/>
        <v>47.785676196661868</v>
      </c>
      <c r="Y235" s="177">
        <f t="shared" si="83"/>
        <v>47.785676196661868</v>
      </c>
      <c r="Z235" s="177">
        <f t="shared" si="83"/>
        <v>47.785676196661868</v>
      </c>
      <c r="AA235" s="177">
        <f t="shared" si="83"/>
        <v>47.785676196661868</v>
      </c>
      <c r="AB235" s="177">
        <f t="shared" si="83"/>
        <v>47.785676196661868</v>
      </c>
      <c r="AC235" s="177">
        <f t="shared" si="83"/>
        <v>47.785676196661868</v>
      </c>
      <c r="AD235" s="177">
        <f t="shared" si="83"/>
        <v>49.027165682643215</v>
      </c>
      <c r="AE235" s="177">
        <f t="shared" si="83"/>
        <v>22.490255480102821</v>
      </c>
      <c r="AF235" s="177">
        <f t="shared" si="83"/>
        <v>0</v>
      </c>
      <c r="AG235" s="177">
        <f t="shared" si="83"/>
        <v>0</v>
      </c>
      <c r="AH235" s="177">
        <f t="shared" si="83"/>
        <v>0</v>
      </c>
      <c r="AI235" s="177">
        <f t="shared" si="83"/>
        <v>0</v>
      </c>
    </row>
    <row r="236" spans="1:35" x14ac:dyDescent="0.35">
      <c r="E236" s="46" t="s">
        <v>1119</v>
      </c>
      <c r="F236" s="46" t="s">
        <v>88</v>
      </c>
      <c r="G236" s="177">
        <f>SUM(K235:AI235)</f>
        <v>698.99531531119374</v>
      </c>
      <c r="I236" s="177"/>
      <c r="J236" s="177"/>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c r="AH236" s="178"/>
      <c r="AI236" s="178"/>
    </row>
    <row r="237" spans="1:35" x14ac:dyDescent="0.35">
      <c r="I237" s="177"/>
      <c r="J237" s="177"/>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c r="AH237" s="178"/>
      <c r="AI237" s="178"/>
    </row>
    <row r="238" spans="1:35" x14ac:dyDescent="0.35">
      <c r="D238" s="87" t="s">
        <v>463</v>
      </c>
      <c r="I238" s="177"/>
      <c r="J238" s="177"/>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c r="AH238" s="178"/>
      <c r="AI238" s="178"/>
    </row>
    <row r="239" spans="1:35" x14ac:dyDescent="0.35">
      <c r="E239" s="46" t="str">
        <f>E$216</f>
        <v>Project pre-tax cash flow (behavioural)</v>
      </c>
      <c r="F239" s="46" t="str">
        <f>F$216</f>
        <v>M$</v>
      </c>
      <c r="I239" s="177">
        <f>I$216</f>
        <v>698.99531531119374</v>
      </c>
      <c r="J239" s="177"/>
      <c r="K239" s="177">
        <f t="shared" ref="K239:AI239" si="84">K$216</f>
        <v>-80</v>
      </c>
      <c r="L239" s="177">
        <f t="shared" si="84"/>
        <v>-80</v>
      </c>
      <c r="M239" s="177">
        <f t="shared" si="84"/>
        <v>22.907075001857777</v>
      </c>
      <c r="N239" s="177">
        <f t="shared" si="84"/>
        <v>47.785676196661868</v>
      </c>
      <c r="O239" s="177">
        <f t="shared" si="84"/>
        <v>47.785676196661868</v>
      </c>
      <c r="P239" s="177">
        <f t="shared" si="84"/>
        <v>47.785676196661868</v>
      </c>
      <c r="Q239" s="177">
        <f t="shared" si="84"/>
        <v>47.785676196661868</v>
      </c>
      <c r="R239" s="177">
        <f t="shared" si="84"/>
        <v>47.785676196661868</v>
      </c>
      <c r="S239" s="177">
        <f t="shared" si="84"/>
        <v>47.785676196661868</v>
      </c>
      <c r="T239" s="177">
        <f t="shared" si="84"/>
        <v>47.785676196661868</v>
      </c>
      <c r="U239" s="177">
        <f t="shared" si="84"/>
        <v>47.785676196661868</v>
      </c>
      <c r="V239" s="177">
        <f t="shared" si="84"/>
        <v>47.785676196661868</v>
      </c>
      <c r="W239" s="177">
        <f t="shared" si="84"/>
        <v>47.785676196661868</v>
      </c>
      <c r="X239" s="177">
        <f t="shared" si="84"/>
        <v>47.785676196661868</v>
      </c>
      <c r="Y239" s="177">
        <f t="shared" si="84"/>
        <v>47.785676196661868</v>
      </c>
      <c r="Z239" s="177">
        <f t="shared" si="84"/>
        <v>47.785676196661868</v>
      </c>
      <c r="AA239" s="177">
        <f t="shared" si="84"/>
        <v>47.785676196661868</v>
      </c>
      <c r="AB239" s="177">
        <f t="shared" si="84"/>
        <v>47.785676196661868</v>
      </c>
      <c r="AC239" s="177">
        <f t="shared" si="84"/>
        <v>47.785676196661868</v>
      </c>
      <c r="AD239" s="177">
        <f t="shared" si="84"/>
        <v>49.027165682643215</v>
      </c>
      <c r="AE239" s="177">
        <f t="shared" si="84"/>
        <v>22.490255480102821</v>
      </c>
      <c r="AF239" s="177">
        <f t="shared" si="84"/>
        <v>0</v>
      </c>
      <c r="AG239" s="177">
        <f t="shared" si="84"/>
        <v>0</v>
      </c>
      <c r="AH239" s="177">
        <f t="shared" si="84"/>
        <v>0</v>
      </c>
      <c r="AI239" s="177">
        <f t="shared" si="84"/>
        <v>0</v>
      </c>
    </row>
    <row r="240" spans="1:35" s="158" customFormat="1" x14ac:dyDescent="0.35">
      <c r="A240" s="11"/>
      <c r="B240" s="11"/>
      <c r="C240" s="156"/>
      <c r="D240" s="157"/>
      <c r="E240" s="158" t="str">
        <f>'T&amp;E'!E$36</f>
        <v>Government discount factor</v>
      </c>
      <c r="F240" s="158" t="str">
        <f>'T&amp;E'!F$36</f>
        <v>index</v>
      </c>
      <c r="G240" s="179"/>
      <c r="I240" s="179"/>
      <c r="J240" s="179"/>
      <c r="K240" s="196">
        <f>'T&amp;E'!K$36</f>
        <v>1</v>
      </c>
      <c r="L240" s="196">
        <f>'T&amp;E'!L$36</f>
        <v>0.90909090909090906</v>
      </c>
      <c r="M240" s="196">
        <f>'T&amp;E'!M$36</f>
        <v>0.82644628099173545</v>
      </c>
      <c r="N240" s="196">
        <f>'T&amp;E'!N$36</f>
        <v>0.75131480090157754</v>
      </c>
      <c r="O240" s="196">
        <f>'T&amp;E'!O$36</f>
        <v>0.68301345536507052</v>
      </c>
      <c r="P240" s="196">
        <f>'T&amp;E'!P$36</f>
        <v>0.62092132305915493</v>
      </c>
      <c r="Q240" s="196">
        <f>'T&amp;E'!Q$36</f>
        <v>0.56447393005377722</v>
      </c>
      <c r="R240" s="196">
        <f>'T&amp;E'!R$36</f>
        <v>0.51315811823070645</v>
      </c>
      <c r="S240" s="196">
        <f>'T&amp;E'!S$36</f>
        <v>0.46650738020973315</v>
      </c>
      <c r="T240" s="196">
        <f>'T&amp;E'!T$36</f>
        <v>0.42409761837248466</v>
      </c>
      <c r="U240" s="196">
        <f>'T&amp;E'!U$36</f>
        <v>0.38554328942953148</v>
      </c>
      <c r="V240" s="196">
        <f>'T&amp;E'!V$36</f>
        <v>0.3504938994813922</v>
      </c>
      <c r="W240" s="196">
        <f>'T&amp;E'!W$36</f>
        <v>0.31863081771035656</v>
      </c>
      <c r="X240" s="196">
        <f>'T&amp;E'!X$36</f>
        <v>0.28966437973668779</v>
      </c>
      <c r="Y240" s="196">
        <f>'T&amp;E'!Y$36</f>
        <v>0.26333125430607973</v>
      </c>
      <c r="Z240" s="196">
        <f>'T&amp;E'!Z$36</f>
        <v>0.23939204936916339</v>
      </c>
      <c r="AA240" s="196">
        <f>'T&amp;E'!AA$36</f>
        <v>0.21762913579014853</v>
      </c>
      <c r="AB240" s="196">
        <f>'T&amp;E'!AB$36</f>
        <v>0.19784466890013502</v>
      </c>
      <c r="AC240" s="196">
        <f>'T&amp;E'!AC$36</f>
        <v>0.17985878990921364</v>
      </c>
      <c r="AD240" s="196">
        <f>'T&amp;E'!AD$36</f>
        <v>0.16350799082655781</v>
      </c>
      <c r="AE240" s="196">
        <f>'T&amp;E'!AE$36</f>
        <v>0.14864362802414349</v>
      </c>
      <c r="AF240" s="196">
        <f>'T&amp;E'!AF$36</f>
        <v>0.13513057093103953</v>
      </c>
      <c r="AG240" s="196">
        <f>'T&amp;E'!AG$36</f>
        <v>0.12284597357367227</v>
      </c>
      <c r="AH240" s="196">
        <f>'T&amp;E'!AH$36</f>
        <v>0.11167815779424752</v>
      </c>
      <c r="AI240" s="196">
        <f>'T&amp;E'!AI$36</f>
        <v>0.10152559799477048</v>
      </c>
    </row>
    <row r="241" spans="1:35" x14ac:dyDescent="0.35">
      <c r="E241" s="46" t="s">
        <v>1120</v>
      </c>
      <c r="F241" s="46" t="s">
        <v>230</v>
      </c>
      <c r="I241" s="177">
        <f>SUM(K241:AI241)</f>
        <v>186.53976555966702</v>
      </c>
      <c r="J241" s="177"/>
      <c r="K241" s="178">
        <f>K239*K240</f>
        <v>-80</v>
      </c>
      <c r="L241" s="178">
        <f t="shared" ref="L241:AI241" si="85">L239*L240</f>
        <v>-72.72727272727272</v>
      </c>
      <c r="M241" s="178">
        <f t="shared" si="85"/>
        <v>18.931466943684111</v>
      </c>
      <c r="N241" s="178">
        <f t="shared" si="85"/>
        <v>35.902085797642265</v>
      </c>
      <c r="O241" s="178">
        <f t="shared" si="85"/>
        <v>32.638259816038421</v>
      </c>
      <c r="P241" s="178">
        <f t="shared" si="85"/>
        <v>29.671145287307652</v>
      </c>
      <c r="Q241" s="178">
        <f t="shared" si="85"/>
        <v>26.973768443006957</v>
      </c>
      <c r="R241" s="178">
        <f t="shared" si="85"/>
        <v>24.521607675460867</v>
      </c>
      <c r="S241" s="178">
        <f t="shared" si="85"/>
        <v>22.292370614055333</v>
      </c>
      <c r="T241" s="178">
        <f t="shared" si="85"/>
        <v>20.26579146732303</v>
      </c>
      <c r="U241" s="178">
        <f t="shared" si="85"/>
        <v>18.423446788475481</v>
      </c>
      <c r="V241" s="178">
        <f t="shared" si="85"/>
        <v>16.748587989523159</v>
      </c>
      <c r="W241" s="178">
        <f t="shared" si="85"/>
        <v>15.225989081384693</v>
      </c>
      <c r="X241" s="178">
        <f t="shared" si="85"/>
        <v>13.841808255804267</v>
      </c>
      <c r="Y241" s="178">
        <f t="shared" si="85"/>
        <v>12.583462050731146</v>
      </c>
      <c r="Z241" s="178">
        <f t="shared" si="85"/>
        <v>11.439510955210134</v>
      </c>
      <c r="AA241" s="178">
        <f t="shared" si="85"/>
        <v>10.399555413827395</v>
      </c>
      <c r="AB241" s="178">
        <f t="shared" si="85"/>
        <v>9.4541412852976308</v>
      </c>
      <c r="AC241" s="178">
        <f t="shared" si="85"/>
        <v>8.5946738957251174</v>
      </c>
      <c r="AD241" s="178">
        <f t="shared" si="85"/>
        <v>8.0163333566897563</v>
      </c>
      <c r="AE241" s="178">
        <f t="shared" si="85"/>
        <v>3.3430331697523585</v>
      </c>
      <c r="AF241" s="178">
        <f t="shared" si="85"/>
        <v>0</v>
      </c>
      <c r="AG241" s="178">
        <f t="shared" si="85"/>
        <v>0</v>
      </c>
      <c r="AH241" s="178">
        <f t="shared" si="85"/>
        <v>0</v>
      </c>
      <c r="AI241" s="178">
        <f t="shared" si="85"/>
        <v>0</v>
      </c>
    </row>
    <row r="242" spans="1:35" x14ac:dyDescent="0.35">
      <c r="I242" s="177"/>
      <c r="J242" s="177"/>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c r="AH242" s="178"/>
      <c r="AI242" s="178"/>
    </row>
    <row r="243" spans="1:35" x14ac:dyDescent="0.35">
      <c r="D243" s="87" t="s">
        <v>464</v>
      </c>
      <c r="I243" s="177"/>
      <c r="J243" s="177"/>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c r="AH243" s="178"/>
      <c r="AI243" s="178"/>
    </row>
    <row r="244" spans="1:35" x14ac:dyDescent="0.35">
      <c r="E244" s="46" t="str">
        <f>E$241</f>
        <v>Discounted project pre-tax cash flow (behavioural)</v>
      </c>
      <c r="F244" s="46" t="str">
        <f>F$241</f>
        <v>M$, discounted</v>
      </c>
      <c r="I244" s="177">
        <f>I$241</f>
        <v>186.53976555966702</v>
      </c>
      <c r="J244" s="177"/>
      <c r="K244" s="177">
        <f t="shared" ref="K244:AI244" si="86">K$241</f>
        <v>-80</v>
      </c>
      <c r="L244" s="177">
        <f t="shared" si="86"/>
        <v>-72.72727272727272</v>
      </c>
      <c r="M244" s="177">
        <f t="shared" si="86"/>
        <v>18.931466943684111</v>
      </c>
      <c r="N244" s="177">
        <f t="shared" si="86"/>
        <v>35.902085797642265</v>
      </c>
      <c r="O244" s="177">
        <f t="shared" si="86"/>
        <v>32.638259816038421</v>
      </c>
      <c r="P244" s="177">
        <f t="shared" si="86"/>
        <v>29.671145287307652</v>
      </c>
      <c r="Q244" s="177">
        <f t="shared" si="86"/>
        <v>26.973768443006957</v>
      </c>
      <c r="R244" s="177">
        <f t="shared" si="86"/>
        <v>24.521607675460867</v>
      </c>
      <c r="S244" s="177">
        <f t="shared" si="86"/>
        <v>22.292370614055333</v>
      </c>
      <c r="T244" s="177">
        <f t="shared" si="86"/>
        <v>20.26579146732303</v>
      </c>
      <c r="U244" s="177">
        <f t="shared" si="86"/>
        <v>18.423446788475481</v>
      </c>
      <c r="V244" s="177">
        <f t="shared" si="86"/>
        <v>16.748587989523159</v>
      </c>
      <c r="W244" s="177">
        <f t="shared" si="86"/>
        <v>15.225989081384693</v>
      </c>
      <c r="X244" s="177">
        <f t="shared" si="86"/>
        <v>13.841808255804267</v>
      </c>
      <c r="Y244" s="177">
        <f t="shared" si="86"/>
        <v>12.583462050731146</v>
      </c>
      <c r="Z244" s="177">
        <f t="shared" si="86"/>
        <v>11.439510955210134</v>
      </c>
      <c r="AA244" s="177">
        <f t="shared" si="86"/>
        <v>10.399555413827395</v>
      </c>
      <c r="AB244" s="177">
        <f t="shared" si="86"/>
        <v>9.4541412852976308</v>
      </c>
      <c r="AC244" s="177">
        <f t="shared" si="86"/>
        <v>8.5946738957251174</v>
      </c>
      <c r="AD244" s="177">
        <f t="shared" si="86"/>
        <v>8.0163333566897563</v>
      </c>
      <c r="AE244" s="177">
        <f t="shared" si="86"/>
        <v>3.3430331697523585</v>
      </c>
      <c r="AF244" s="177">
        <f t="shared" si="86"/>
        <v>0</v>
      </c>
      <c r="AG244" s="177">
        <f t="shared" si="86"/>
        <v>0</v>
      </c>
      <c r="AH244" s="177">
        <f t="shared" si="86"/>
        <v>0</v>
      </c>
      <c r="AI244" s="177">
        <f t="shared" si="86"/>
        <v>0</v>
      </c>
    </row>
    <row r="245" spans="1:35" s="150" customFormat="1" x14ac:dyDescent="0.35">
      <c r="A245" s="12"/>
      <c r="B245" s="12"/>
      <c r="C245" s="148"/>
      <c r="D245" s="149"/>
      <c r="E245" s="150" t="s">
        <v>1121</v>
      </c>
      <c r="F245" s="150" t="s">
        <v>230</v>
      </c>
      <c r="G245" s="563">
        <f>SUM(K244:AI244)</f>
        <v>186.53976555966702</v>
      </c>
      <c r="I245" s="563"/>
      <c r="J245" s="563"/>
      <c r="K245" s="433"/>
      <c r="L245" s="433"/>
      <c r="M245" s="433"/>
      <c r="N245" s="433"/>
      <c r="O245" s="433"/>
      <c r="P245" s="433"/>
      <c r="Q245" s="433"/>
      <c r="R245" s="433"/>
      <c r="S245" s="433"/>
      <c r="T245" s="433"/>
      <c r="U245" s="433"/>
      <c r="V245" s="433"/>
      <c r="W245" s="433"/>
      <c r="X245" s="433"/>
      <c r="Y245" s="433"/>
      <c r="Z245" s="433"/>
      <c r="AA245" s="433"/>
      <c r="AB245" s="433"/>
      <c r="AC245" s="433"/>
      <c r="AD245" s="433"/>
      <c r="AE245" s="433"/>
      <c r="AF245" s="433"/>
      <c r="AG245" s="433"/>
      <c r="AH245" s="433"/>
      <c r="AI245" s="433"/>
    </row>
    <row r="246" spans="1:35" x14ac:dyDescent="0.35">
      <c r="G246" s="177"/>
      <c r="I246" s="177"/>
      <c r="J246" s="177"/>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c r="AH246" s="178"/>
      <c r="AI246" s="178"/>
    </row>
    <row r="247" spans="1:35" x14ac:dyDescent="0.35">
      <c r="D247" s="87" t="s">
        <v>971</v>
      </c>
      <c r="G247" s="177"/>
      <c r="I247" s="177"/>
      <c r="J247" s="177"/>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c r="AH247" s="178"/>
      <c r="AI247" s="178"/>
    </row>
    <row r="248" spans="1:35" x14ac:dyDescent="0.35">
      <c r="E248" s="46" t="str">
        <f>E$241</f>
        <v>Discounted project pre-tax cash flow (behavioural)</v>
      </c>
      <c r="F248" s="46" t="str">
        <f>F$241</f>
        <v>M$, discounted</v>
      </c>
      <c r="G248" s="177"/>
      <c r="I248" s="177">
        <f>I$241</f>
        <v>186.53976555966702</v>
      </c>
      <c r="J248" s="177"/>
      <c r="K248" s="177">
        <f t="shared" ref="K248:AI248" si="87">K$241</f>
        <v>-80</v>
      </c>
      <c r="L248" s="177">
        <f t="shared" si="87"/>
        <v>-72.72727272727272</v>
      </c>
      <c r="M248" s="177">
        <f t="shared" si="87"/>
        <v>18.931466943684111</v>
      </c>
      <c r="N248" s="177">
        <f t="shared" si="87"/>
        <v>35.902085797642265</v>
      </c>
      <c r="O248" s="177">
        <f t="shared" si="87"/>
        <v>32.638259816038421</v>
      </c>
      <c r="P248" s="177">
        <f t="shared" si="87"/>
        <v>29.671145287307652</v>
      </c>
      <c r="Q248" s="177">
        <f t="shared" si="87"/>
        <v>26.973768443006957</v>
      </c>
      <c r="R248" s="177">
        <f t="shared" si="87"/>
        <v>24.521607675460867</v>
      </c>
      <c r="S248" s="177">
        <f t="shared" si="87"/>
        <v>22.292370614055333</v>
      </c>
      <c r="T248" s="177">
        <f t="shared" si="87"/>
        <v>20.26579146732303</v>
      </c>
      <c r="U248" s="177">
        <f t="shared" si="87"/>
        <v>18.423446788475481</v>
      </c>
      <c r="V248" s="177">
        <f t="shared" si="87"/>
        <v>16.748587989523159</v>
      </c>
      <c r="W248" s="177">
        <f t="shared" si="87"/>
        <v>15.225989081384693</v>
      </c>
      <c r="X248" s="177">
        <f t="shared" si="87"/>
        <v>13.841808255804267</v>
      </c>
      <c r="Y248" s="177">
        <f t="shared" si="87"/>
        <v>12.583462050731146</v>
      </c>
      <c r="Z248" s="177">
        <f t="shared" si="87"/>
        <v>11.439510955210134</v>
      </c>
      <c r="AA248" s="177">
        <f t="shared" si="87"/>
        <v>10.399555413827395</v>
      </c>
      <c r="AB248" s="177">
        <f t="shared" si="87"/>
        <v>9.4541412852976308</v>
      </c>
      <c r="AC248" s="177">
        <f t="shared" si="87"/>
        <v>8.5946738957251174</v>
      </c>
      <c r="AD248" s="177">
        <f t="shared" si="87"/>
        <v>8.0163333566897563</v>
      </c>
      <c r="AE248" s="177">
        <f t="shared" si="87"/>
        <v>3.3430331697523585</v>
      </c>
      <c r="AF248" s="177">
        <f t="shared" si="87"/>
        <v>0</v>
      </c>
      <c r="AG248" s="177">
        <f t="shared" si="87"/>
        <v>0</v>
      </c>
      <c r="AH248" s="177">
        <f t="shared" si="87"/>
        <v>0</v>
      </c>
      <c r="AI248" s="177">
        <f t="shared" si="87"/>
        <v>0</v>
      </c>
    </row>
    <row r="249" spans="1:35" x14ac:dyDescent="0.35">
      <c r="E249" s="46" t="s">
        <v>1122</v>
      </c>
      <c r="F249" s="46" t="s">
        <v>230</v>
      </c>
      <c r="G249" s="177"/>
      <c r="I249" s="177"/>
      <c r="J249" s="177"/>
      <c r="K249" s="178">
        <f>K248+J249</f>
        <v>-80</v>
      </c>
      <c r="L249" s="178">
        <f t="shared" ref="L249:AI249" si="88">L248+K249</f>
        <v>-152.72727272727272</v>
      </c>
      <c r="M249" s="178">
        <f t="shared" si="88"/>
        <v>-133.79580578358861</v>
      </c>
      <c r="N249" s="178">
        <f t="shared" si="88"/>
        <v>-97.893719985946348</v>
      </c>
      <c r="O249" s="178">
        <f t="shared" si="88"/>
        <v>-65.255460169907934</v>
      </c>
      <c r="P249" s="178">
        <f t="shared" si="88"/>
        <v>-35.584314882600282</v>
      </c>
      <c r="Q249" s="178">
        <f t="shared" si="88"/>
        <v>-8.6105464395933247</v>
      </c>
      <c r="R249" s="178">
        <f t="shared" si="88"/>
        <v>15.911061235867543</v>
      </c>
      <c r="S249" s="178">
        <f t="shared" si="88"/>
        <v>38.203431849922879</v>
      </c>
      <c r="T249" s="178">
        <f t="shared" si="88"/>
        <v>58.469223317245905</v>
      </c>
      <c r="U249" s="178">
        <f t="shared" si="88"/>
        <v>76.892670105721379</v>
      </c>
      <c r="V249" s="178">
        <f t="shared" si="88"/>
        <v>93.641258095244538</v>
      </c>
      <c r="W249" s="178">
        <f t="shared" si="88"/>
        <v>108.86724717662923</v>
      </c>
      <c r="X249" s="178">
        <f t="shared" si="88"/>
        <v>122.7090554324335</v>
      </c>
      <c r="Y249" s="178">
        <f t="shared" si="88"/>
        <v>135.29251748316466</v>
      </c>
      <c r="Z249" s="178">
        <f t="shared" si="88"/>
        <v>146.73202843837478</v>
      </c>
      <c r="AA249" s="178">
        <f t="shared" si="88"/>
        <v>157.13158385220217</v>
      </c>
      <c r="AB249" s="178">
        <f t="shared" si="88"/>
        <v>166.58572513749979</v>
      </c>
      <c r="AC249" s="178">
        <f t="shared" si="88"/>
        <v>175.18039903322492</v>
      </c>
      <c r="AD249" s="178">
        <f t="shared" si="88"/>
        <v>183.19673238991467</v>
      </c>
      <c r="AE249" s="178">
        <f t="shared" si="88"/>
        <v>186.53976555966702</v>
      </c>
      <c r="AF249" s="178">
        <f t="shared" si="88"/>
        <v>186.53976555966702</v>
      </c>
      <c r="AG249" s="178">
        <f t="shared" si="88"/>
        <v>186.53976555966702</v>
      </c>
      <c r="AH249" s="178">
        <f t="shared" si="88"/>
        <v>186.53976555966702</v>
      </c>
      <c r="AI249" s="178">
        <f t="shared" si="88"/>
        <v>186.53976555966702</v>
      </c>
    </row>
    <row r="250" spans="1:35" x14ac:dyDescent="0.35">
      <c r="G250" s="177"/>
      <c r="I250" s="177"/>
      <c r="J250" s="177"/>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c r="AH250" s="178"/>
      <c r="AI250" s="178"/>
    </row>
    <row r="251" spans="1:35" x14ac:dyDescent="0.35">
      <c r="D251" s="87" t="s">
        <v>973</v>
      </c>
      <c r="G251" s="177"/>
      <c r="I251" s="177"/>
      <c r="J251" s="177"/>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row>
    <row r="252" spans="1:35" x14ac:dyDescent="0.35">
      <c r="E252" s="46" t="str">
        <f>E$249</f>
        <v>Cumulative discounted project pre-tax cash flow (behavioural)</v>
      </c>
      <c r="F252" s="46" t="str">
        <f>F$249</f>
        <v>M$, discounted</v>
      </c>
      <c r="G252" s="177"/>
      <c r="I252" s="46"/>
      <c r="J252" s="177"/>
      <c r="K252" s="178">
        <f t="shared" ref="K252:AI252" si="89">K$249</f>
        <v>-80</v>
      </c>
      <c r="L252" s="178">
        <f t="shared" si="89"/>
        <v>-152.72727272727272</v>
      </c>
      <c r="M252" s="178">
        <f t="shared" si="89"/>
        <v>-133.79580578358861</v>
      </c>
      <c r="N252" s="178">
        <f t="shared" si="89"/>
        <v>-97.893719985946348</v>
      </c>
      <c r="O252" s="178">
        <f t="shared" si="89"/>
        <v>-65.255460169907934</v>
      </c>
      <c r="P252" s="178">
        <f t="shared" si="89"/>
        <v>-35.584314882600282</v>
      </c>
      <c r="Q252" s="178">
        <f t="shared" si="89"/>
        <v>-8.6105464395933247</v>
      </c>
      <c r="R252" s="178">
        <f t="shared" si="89"/>
        <v>15.911061235867543</v>
      </c>
      <c r="S252" s="178">
        <f t="shared" si="89"/>
        <v>38.203431849922879</v>
      </c>
      <c r="T252" s="178">
        <f t="shared" si="89"/>
        <v>58.469223317245905</v>
      </c>
      <c r="U252" s="178">
        <f t="shared" si="89"/>
        <v>76.892670105721379</v>
      </c>
      <c r="V252" s="178">
        <f t="shared" si="89"/>
        <v>93.641258095244538</v>
      </c>
      <c r="W252" s="178">
        <f t="shared" si="89"/>
        <v>108.86724717662923</v>
      </c>
      <c r="X252" s="178">
        <f t="shared" si="89"/>
        <v>122.7090554324335</v>
      </c>
      <c r="Y252" s="178">
        <f t="shared" si="89"/>
        <v>135.29251748316466</v>
      </c>
      <c r="Z252" s="178">
        <f t="shared" si="89"/>
        <v>146.73202843837478</v>
      </c>
      <c r="AA252" s="178">
        <f t="shared" si="89"/>
        <v>157.13158385220217</v>
      </c>
      <c r="AB252" s="178">
        <f t="shared" si="89"/>
        <v>166.58572513749979</v>
      </c>
      <c r="AC252" s="178">
        <f t="shared" si="89"/>
        <v>175.18039903322492</v>
      </c>
      <c r="AD252" s="178">
        <f t="shared" si="89"/>
        <v>183.19673238991467</v>
      </c>
      <c r="AE252" s="178">
        <f t="shared" si="89"/>
        <v>186.53976555966702</v>
      </c>
      <c r="AF252" s="178">
        <f t="shared" si="89"/>
        <v>186.53976555966702</v>
      </c>
      <c r="AG252" s="178">
        <f t="shared" si="89"/>
        <v>186.53976555966702</v>
      </c>
      <c r="AH252" s="178">
        <f t="shared" si="89"/>
        <v>186.53976555966702</v>
      </c>
      <c r="AI252" s="178">
        <f t="shared" si="89"/>
        <v>186.53976555966702</v>
      </c>
    </row>
    <row r="253" spans="1:35" x14ac:dyDescent="0.35">
      <c r="E253" s="46" t="s">
        <v>1123</v>
      </c>
      <c r="F253" s="46" t="s">
        <v>43</v>
      </c>
      <c r="G253" s="177"/>
      <c r="I253" s="146">
        <f>SUM(K253:AI253)</f>
        <v>7</v>
      </c>
      <c r="J253" s="177"/>
      <c r="K253" s="146">
        <f>IF(K252&lt;0,1,0)</f>
        <v>1</v>
      </c>
      <c r="L253" s="146">
        <f t="shared" ref="L253:AI253" si="90">IF(L252&lt;0,1,0)</f>
        <v>1</v>
      </c>
      <c r="M253" s="146">
        <f t="shared" si="90"/>
        <v>1</v>
      </c>
      <c r="N253" s="146">
        <f t="shared" si="90"/>
        <v>1</v>
      </c>
      <c r="O253" s="146">
        <f t="shared" si="90"/>
        <v>1</v>
      </c>
      <c r="P253" s="146">
        <f t="shared" si="90"/>
        <v>1</v>
      </c>
      <c r="Q253" s="146">
        <f t="shared" si="90"/>
        <v>1</v>
      </c>
      <c r="R253" s="146">
        <f t="shared" si="90"/>
        <v>0</v>
      </c>
      <c r="S253" s="146">
        <f t="shared" si="90"/>
        <v>0</v>
      </c>
      <c r="T253" s="146">
        <f t="shared" si="90"/>
        <v>0</v>
      </c>
      <c r="U253" s="146">
        <f t="shared" si="90"/>
        <v>0</v>
      </c>
      <c r="V253" s="146">
        <f t="shared" si="90"/>
        <v>0</v>
      </c>
      <c r="W253" s="146">
        <f t="shared" si="90"/>
        <v>0</v>
      </c>
      <c r="X253" s="146">
        <f t="shared" si="90"/>
        <v>0</v>
      </c>
      <c r="Y253" s="146">
        <f t="shared" si="90"/>
        <v>0</v>
      </c>
      <c r="Z253" s="146">
        <f t="shared" si="90"/>
        <v>0</v>
      </c>
      <c r="AA253" s="146">
        <f t="shared" si="90"/>
        <v>0</v>
      </c>
      <c r="AB253" s="146">
        <f t="shared" si="90"/>
        <v>0</v>
      </c>
      <c r="AC253" s="146">
        <f t="shared" si="90"/>
        <v>0</v>
      </c>
      <c r="AD253" s="146">
        <f t="shared" si="90"/>
        <v>0</v>
      </c>
      <c r="AE253" s="146">
        <f t="shared" si="90"/>
        <v>0</v>
      </c>
      <c r="AF253" s="146">
        <f t="shared" si="90"/>
        <v>0</v>
      </c>
      <c r="AG253" s="146">
        <f t="shared" si="90"/>
        <v>0</v>
      </c>
      <c r="AH253" s="146">
        <f t="shared" si="90"/>
        <v>0</v>
      </c>
      <c r="AI253" s="146">
        <f t="shared" si="90"/>
        <v>0</v>
      </c>
    </row>
    <row r="254" spans="1:35" x14ac:dyDescent="0.35">
      <c r="G254" s="177"/>
      <c r="I254" s="177"/>
      <c r="J254" s="177"/>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c r="AH254" s="178"/>
      <c r="AI254" s="178"/>
    </row>
    <row r="255" spans="1:35" x14ac:dyDescent="0.35">
      <c r="D255" s="87" t="s">
        <v>980</v>
      </c>
      <c r="G255" s="177"/>
      <c r="I255" s="177"/>
      <c r="J255" s="177"/>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c r="AH255" s="178"/>
      <c r="AI255" s="178"/>
    </row>
    <row r="256" spans="1:35" x14ac:dyDescent="0.35">
      <c r="E256" s="46" t="str">
        <f>E$253</f>
        <v>Discounted pre-tax payback period flag (behavioural)</v>
      </c>
      <c r="F256" s="46" t="str">
        <f>F$253</f>
        <v>flag</v>
      </c>
      <c r="G256" s="177"/>
      <c r="I256" s="46">
        <f>I$253</f>
        <v>7</v>
      </c>
      <c r="J256" s="177"/>
      <c r="K256" s="46">
        <f t="shared" ref="K256:AI256" si="91">K$253</f>
        <v>1</v>
      </c>
      <c r="L256" s="46">
        <f t="shared" si="91"/>
        <v>1</v>
      </c>
      <c r="M256" s="46">
        <f t="shared" si="91"/>
        <v>1</v>
      </c>
      <c r="N256" s="46">
        <f t="shared" si="91"/>
        <v>1</v>
      </c>
      <c r="O256" s="46">
        <f t="shared" si="91"/>
        <v>1</v>
      </c>
      <c r="P256" s="46">
        <f t="shared" si="91"/>
        <v>1</v>
      </c>
      <c r="Q256" s="46">
        <f t="shared" si="91"/>
        <v>1</v>
      </c>
      <c r="R256" s="46">
        <f t="shared" si="91"/>
        <v>0</v>
      </c>
      <c r="S256" s="46">
        <f t="shared" si="91"/>
        <v>0</v>
      </c>
      <c r="T256" s="46">
        <f t="shared" si="91"/>
        <v>0</v>
      </c>
      <c r="U256" s="46">
        <f t="shared" si="91"/>
        <v>0</v>
      </c>
      <c r="V256" s="46">
        <f t="shared" si="91"/>
        <v>0</v>
      </c>
      <c r="W256" s="46">
        <f t="shared" si="91"/>
        <v>0</v>
      </c>
      <c r="X256" s="46">
        <f t="shared" si="91"/>
        <v>0</v>
      </c>
      <c r="Y256" s="46">
        <f t="shared" si="91"/>
        <v>0</v>
      </c>
      <c r="Z256" s="46">
        <f t="shared" si="91"/>
        <v>0</v>
      </c>
      <c r="AA256" s="46">
        <f t="shared" si="91"/>
        <v>0</v>
      </c>
      <c r="AB256" s="46">
        <f t="shared" si="91"/>
        <v>0</v>
      </c>
      <c r="AC256" s="46">
        <f t="shared" si="91"/>
        <v>0</v>
      </c>
      <c r="AD256" s="46">
        <f t="shared" si="91"/>
        <v>0</v>
      </c>
      <c r="AE256" s="46">
        <f t="shared" si="91"/>
        <v>0</v>
      </c>
      <c r="AF256" s="46">
        <f t="shared" si="91"/>
        <v>0</v>
      </c>
      <c r="AG256" s="46">
        <f t="shared" si="91"/>
        <v>0</v>
      </c>
      <c r="AH256" s="46">
        <f t="shared" si="91"/>
        <v>0</v>
      </c>
      <c r="AI256" s="46">
        <f t="shared" si="91"/>
        <v>0</v>
      </c>
    </row>
    <row r="257" spans="1:35" s="150" customFormat="1" x14ac:dyDescent="0.35">
      <c r="A257" s="12"/>
      <c r="B257" s="12"/>
      <c r="C257" s="148"/>
      <c r="D257" s="149"/>
      <c r="E257" s="150" t="s">
        <v>1124</v>
      </c>
      <c r="F257" s="150" t="s">
        <v>32</v>
      </c>
      <c r="G257" s="150">
        <f>SUM(K256:AI256)</f>
        <v>7</v>
      </c>
      <c r="I257" s="563"/>
      <c r="J257" s="563"/>
      <c r="K257" s="433"/>
      <c r="L257" s="433"/>
      <c r="M257" s="433"/>
      <c r="N257" s="433"/>
      <c r="O257" s="433"/>
      <c r="P257" s="433"/>
      <c r="Q257" s="433"/>
      <c r="R257" s="433"/>
      <c r="S257" s="433"/>
      <c r="T257" s="433"/>
      <c r="U257" s="433"/>
      <c r="V257" s="433"/>
      <c r="W257" s="433"/>
      <c r="X257" s="433"/>
      <c r="Y257" s="433"/>
      <c r="Z257" s="433"/>
      <c r="AA257" s="433"/>
      <c r="AB257" s="433"/>
      <c r="AC257" s="433"/>
      <c r="AD257" s="433"/>
      <c r="AE257" s="433"/>
      <c r="AF257" s="433"/>
      <c r="AG257" s="433"/>
      <c r="AH257" s="433"/>
      <c r="AI257" s="433"/>
    </row>
    <row r="258" spans="1:35" x14ac:dyDescent="0.35">
      <c r="G258" s="177"/>
      <c r="I258" s="177"/>
      <c r="J258" s="177"/>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c r="AH258" s="178"/>
      <c r="AI258" s="178"/>
    </row>
    <row r="259" spans="1:35" x14ac:dyDescent="0.35">
      <c r="B259" s="1" t="s">
        <v>391</v>
      </c>
      <c r="I259" s="177"/>
      <c r="J259" s="177"/>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c r="AH259" s="178"/>
      <c r="AI259" s="178"/>
    </row>
    <row r="260" spans="1:35" x14ac:dyDescent="0.35">
      <c r="I260" s="177"/>
      <c r="J260" s="177"/>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c r="AH260" s="178"/>
      <c r="AI260" s="178"/>
    </row>
    <row r="261" spans="1:35" x14ac:dyDescent="0.35">
      <c r="C261" s="86" t="s">
        <v>474</v>
      </c>
      <c r="I261" s="177"/>
      <c r="J261" s="177"/>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c r="AH261" s="178"/>
      <c r="AI261" s="178"/>
    </row>
    <row r="262" spans="1:35" x14ac:dyDescent="0.35">
      <c r="I262" s="177"/>
      <c r="J262" s="177"/>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c r="AH262" s="178"/>
      <c r="AI262" s="178"/>
    </row>
    <row r="263" spans="1:35" x14ac:dyDescent="0.35">
      <c r="D263" s="87" t="s">
        <v>486</v>
      </c>
      <c r="I263" s="177"/>
      <c r="J263" s="177"/>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c r="AH263" s="178"/>
      <c r="AI263" s="178"/>
    </row>
    <row r="264" spans="1:35" s="158" customFormat="1" x14ac:dyDescent="0.35">
      <c r="A264" s="11"/>
      <c r="B264" s="11"/>
      <c r="C264" s="156"/>
      <c r="D264" s="157"/>
      <c r="E264" s="186" t="str">
        <f>Inputs!E$26</f>
        <v>Gold price</v>
      </c>
      <c r="F264" s="186" t="str">
        <f>Inputs!F$26</f>
        <v>$/oz</v>
      </c>
      <c r="G264" s="159">
        <f>Inputs!G$26</f>
        <v>1250</v>
      </c>
      <c r="I264" s="179"/>
      <c r="J264" s="179"/>
      <c r="K264" s="180"/>
      <c r="L264" s="180"/>
      <c r="M264" s="180"/>
      <c r="N264" s="180"/>
      <c r="O264" s="180"/>
      <c r="P264" s="180"/>
      <c r="Q264" s="180"/>
      <c r="R264" s="180"/>
      <c r="S264" s="180"/>
      <c r="T264" s="180"/>
      <c r="U264" s="180"/>
      <c r="V264" s="180"/>
      <c r="W264" s="180"/>
      <c r="X264" s="180"/>
      <c r="Y264" s="180"/>
      <c r="Z264" s="180"/>
      <c r="AA264" s="180"/>
      <c r="AB264" s="180"/>
      <c r="AC264" s="180"/>
      <c r="AD264" s="180"/>
      <c r="AE264" s="180"/>
      <c r="AF264" s="180"/>
      <c r="AG264" s="180"/>
      <c r="AH264" s="180"/>
      <c r="AI264" s="180"/>
    </row>
    <row r="265" spans="1:35" s="158" customFormat="1" x14ac:dyDescent="0.35">
      <c r="A265" s="11"/>
      <c r="B265" s="11"/>
      <c r="C265" s="156"/>
      <c r="D265" s="157"/>
      <c r="E265" s="158" t="str">
        <f>Inputs!E$29</f>
        <v>Transport charge post-fiscal point</v>
      </c>
      <c r="F265" s="158" t="str">
        <f>Inputs!F$29</f>
        <v>$/oz</v>
      </c>
      <c r="G265" s="158">
        <f>Inputs!G$29</f>
        <v>25</v>
      </c>
      <c r="I265" s="179"/>
      <c r="J265" s="179"/>
      <c r="K265" s="180"/>
      <c r="L265" s="180"/>
      <c r="M265" s="180"/>
      <c r="N265" s="180"/>
      <c r="O265" s="180"/>
      <c r="P265" s="180"/>
      <c r="Q265" s="180"/>
      <c r="R265" s="180"/>
      <c r="S265" s="180"/>
      <c r="T265" s="180"/>
      <c r="U265" s="180"/>
      <c r="V265" s="180"/>
      <c r="W265" s="180"/>
      <c r="X265" s="180"/>
      <c r="Y265" s="180"/>
      <c r="Z265" s="180"/>
      <c r="AA265" s="180"/>
      <c r="AB265" s="180"/>
      <c r="AC265" s="180"/>
      <c r="AD265" s="180"/>
      <c r="AE265" s="180"/>
      <c r="AF265" s="180"/>
      <c r="AG265" s="180"/>
      <c r="AH265" s="180"/>
      <c r="AI265" s="180"/>
    </row>
    <row r="266" spans="1:35" s="158" customFormat="1" x14ac:dyDescent="0.35">
      <c r="A266" s="11"/>
      <c r="B266" s="11"/>
      <c r="C266" s="156"/>
      <c r="D266" s="157"/>
      <c r="E266" s="158" t="str">
        <f>Inputs!E$30</f>
        <v>Smelting and refining charge post-fiscal point</v>
      </c>
      <c r="F266" s="158" t="str">
        <f>Inputs!F$30</f>
        <v>$/oz</v>
      </c>
      <c r="G266" s="158">
        <f>Inputs!G$30</f>
        <v>50</v>
      </c>
      <c r="I266" s="179"/>
      <c r="J266" s="179"/>
      <c r="K266" s="180"/>
      <c r="L266" s="180"/>
      <c r="M266" s="180"/>
      <c r="N266" s="180"/>
      <c r="O266" s="180"/>
      <c r="P266" s="180"/>
      <c r="Q266" s="180"/>
      <c r="R266" s="180"/>
      <c r="S266" s="180"/>
      <c r="T266" s="180"/>
      <c r="U266" s="180"/>
      <c r="V266" s="180"/>
      <c r="W266" s="180"/>
      <c r="X266" s="180"/>
      <c r="Y266" s="180"/>
      <c r="Z266" s="180"/>
      <c r="AA266" s="180"/>
      <c r="AB266" s="180"/>
      <c r="AC266" s="180"/>
      <c r="AD266" s="180"/>
      <c r="AE266" s="180"/>
      <c r="AF266" s="180"/>
      <c r="AG266" s="180"/>
      <c r="AH266" s="180"/>
      <c r="AI266" s="180"/>
    </row>
    <row r="267" spans="1:35" s="158" customFormat="1" x14ac:dyDescent="0.35">
      <c r="A267" s="11"/>
      <c r="B267" s="11"/>
      <c r="C267" s="156"/>
      <c r="D267" s="157"/>
      <c r="E267" s="186" t="str">
        <f>Inputs!E$313</f>
        <v>Markdown on commodity sales to related parties (behavioural)</v>
      </c>
      <c r="F267" s="186" t="str">
        <f>Inputs!F$313</f>
        <v>%</v>
      </c>
      <c r="G267" s="187">
        <f>Inputs!G$313</f>
        <v>0</v>
      </c>
      <c r="I267" s="186"/>
      <c r="J267" s="179"/>
      <c r="K267" s="180"/>
      <c r="L267" s="180"/>
      <c r="M267" s="180"/>
      <c r="N267" s="180"/>
      <c r="O267" s="180"/>
      <c r="P267" s="180"/>
      <c r="Q267" s="180"/>
      <c r="R267" s="180"/>
      <c r="S267" s="180"/>
      <c r="T267" s="180"/>
      <c r="U267" s="180"/>
      <c r="V267" s="180"/>
      <c r="W267" s="180"/>
      <c r="X267" s="180"/>
      <c r="Y267" s="180"/>
      <c r="Z267" s="180"/>
      <c r="AA267" s="180"/>
      <c r="AB267" s="180"/>
      <c r="AC267" s="180"/>
      <c r="AD267" s="180"/>
      <c r="AE267" s="180"/>
      <c r="AF267" s="180"/>
      <c r="AG267" s="180"/>
      <c r="AH267" s="180"/>
      <c r="AI267" s="180"/>
    </row>
    <row r="268" spans="1:35" s="173" customFormat="1" x14ac:dyDescent="0.35">
      <c r="A268" s="20"/>
      <c r="B268" s="20"/>
      <c r="C268" s="171"/>
      <c r="D268" s="172"/>
      <c r="E268" s="197" t="s">
        <v>1125</v>
      </c>
      <c r="F268" s="197" t="s">
        <v>133</v>
      </c>
      <c r="G268" s="146">
        <f>(G264-G265-G266)*(1-G267)</f>
        <v>1175</v>
      </c>
      <c r="I268" s="197"/>
      <c r="J268" s="198"/>
      <c r="K268" s="199"/>
      <c r="L268" s="199"/>
      <c r="M268" s="199"/>
      <c r="N268" s="199"/>
      <c r="O268" s="199"/>
      <c r="P268" s="199"/>
      <c r="Q268" s="199"/>
      <c r="R268" s="199"/>
      <c r="S268" s="199"/>
      <c r="T268" s="199"/>
      <c r="U268" s="199"/>
      <c r="V268" s="199"/>
      <c r="W268" s="199"/>
      <c r="X268" s="199"/>
      <c r="Y268" s="199"/>
      <c r="Z268" s="199"/>
      <c r="AA268" s="199"/>
      <c r="AB268" s="199"/>
      <c r="AC268" s="199"/>
      <c r="AD268" s="199"/>
      <c r="AE268" s="199"/>
      <c r="AF268" s="199"/>
      <c r="AG268" s="199"/>
      <c r="AH268" s="199"/>
      <c r="AI268" s="199"/>
    </row>
    <row r="269" spans="1:35" x14ac:dyDescent="0.35">
      <c r="I269" s="177"/>
      <c r="J269" s="177"/>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c r="AH269" s="178"/>
      <c r="AI269" s="178"/>
    </row>
    <row r="270" spans="1:35" x14ac:dyDescent="0.35">
      <c r="D270" s="87" t="s">
        <v>399</v>
      </c>
      <c r="I270" s="177"/>
      <c r="J270" s="177"/>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c r="AH270" s="178"/>
      <c r="AI270" s="178"/>
    </row>
    <row r="271" spans="1:35" x14ac:dyDescent="0.35">
      <c r="E271" s="46" t="str">
        <f>E$57</f>
        <v>Gold recovered (behavioural)</v>
      </c>
      <c r="F271" s="46" t="str">
        <f>F$57</f>
        <v>Moz</v>
      </c>
      <c r="G271" s="46"/>
      <c r="I271" s="192">
        <f>I$57</f>
        <v>1.8857880343073985</v>
      </c>
      <c r="J271" s="192"/>
      <c r="K271" s="192">
        <f t="shared" ref="K271:AI271" si="92">K$57</f>
        <v>0</v>
      </c>
      <c r="L271" s="192">
        <f t="shared" si="92"/>
        <v>0</v>
      </c>
      <c r="M271" s="192">
        <f t="shared" si="92"/>
        <v>7.8679407305882812E-2</v>
      </c>
      <c r="N271" s="192">
        <f t="shared" si="92"/>
        <v>0.10490587640784375</v>
      </c>
      <c r="O271" s="192">
        <f t="shared" si="92"/>
        <v>0.10490587640784375</v>
      </c>
      <c r="P271" s="192">
        <f t="shared" si="92"/>
        <v>0.10490587640784375</v>
      </c>
      <c r="Q271" s="192">
        <f t="shared" si="92"/>
        <v>0.10490587640784375</v>
      </c>
      <c r="R271" s="192">
        <f t="shared" si="92"/>
        <v>0.10490587640784375</v>
      </c>
      <c r="S271" s="192">
        <f t="shared" si="92"/>
        <v>0.10490587640784375</v>
      </c>
      <c r="T271" s="192">
        <f t="shared" si="92"/>
        <v>0.10490587640784375</v>
      </c>
      <c r="U271" s="192">
        <f t="shared" si="92"/>
        <v>0.10490587640784375</v>
      </c>
      <c r="V271" s="192">
        <f t="shared" si="92"/>
        <v>0.10490587640784375</v>
      </c>
      <c r="W271" s="192">
        <f t="shared" si="92"/>
        <v>0.10490587640784375</v>
      </c>
      <c r="X271" s="192">
        <f t="shared" si="92"/>
        <v>0.10490587640784375</v>
      </c>
      <c r="Y271" s="192">
        <f t="shared" si="92"/>
        <v>0.10490587640784375</v>
      </c>
      <c r="Z271" s="192">
        <f t="shared" si="92"/>
        <v>0.10490587640784375</v>
      </c>
      <c r="AA271" s="192">
        <f t="shared" si="92"/>
        <v>0.10490587640784375</v>
      </c>
      <c r="AB271" s="192">
        <f t="shared" si="92"/>
        <v>0.10490587640784375</v>
      </c>
      <c r="AC271" s="192">
        <f t="shared" si="92"/>
        <v>0.10490587640784375</v>
      </c>
      <c r="AD271" s="192">
        <f t="shared" si="92"/>
        <v>0.10490587640784375</v>
      </c>
      <c r="AE271" s="192">
        <f t="shared" si="92"/>
        <v>2.3708728068172594E-2</v>
      </c>
      <c r="AF271" s="192">
        <f t="shared" si="92"/>
        <v>0</v>
      </c>
      <c r="AG271" s="192">
        <f t="shared" si="92"/>
        <v>0</v>
      </c>
      <c r="AH271" s="192">
        <f t="shared" si="92"/>
        <v>0</v>
      </c>
      <c r="AI271" s="192">
        <f t="shared" si="92"/>
        <v>0</v>
      </c>
    </row>
    <row r="272" spans="1:35" x14ac:dyDescent="0.35">
      <c r="E272" s="200" t="str">
        <f>E$268</f>
        <v>Mining company selling price (behavioural)</v>
      </c>
      <c r="F272" s="200" t="str">
        <f>F$268</f>
        <v>$/oz</v>
      </c>
      <c r="G272" s="146">
        <f>G$268</f>
        <v>1175</v>
      </c>
      <c r="I272" s="177"/>
      <c r="J272" s="177"/>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c r="AH272" s="178"/>
      <c r="AI272" s="178"/>
    </row>
    <row r="273" spans="1:35" x14ac:dyDescent="0.35">
      <c r="E273" s="46" t="s">
        <v>1126</v>
      </c>
      <c r="F273" s="46" t="s">
        <v>88</v>
      </c>
      <c r="I273" s="177">
        <f>SUM(K273:AI273)</f>
        <v>2215.8009403111937</v>
      </c>
      <c r="J273" s="177"/>
      <c r="K273" s="178">
        <f t="shared" ref="K273:AI273" si="93">$G272*K271</f>
        <v>0</v>
      </c>
      <c r="L273" s="178">
        <f t="shared" si="93"/>
        <v>0</v>
      </c>
      <c r="M273" s="178">
        <f t="shared" si="93"/>
        <v>92.448303584412301</v>
      </c>
      <c r="N273" s="178">
        <f t="shared" si="93"/>
        <v>123.26440477921641</v>
      </c>
      <c r="O273" s="178">
        <f t="shared" si="93"/>
        <v>123.26440477921641</v>
      </c>
      <c r="P273" s="178">
        <f t="shared" si="93"/>
        <v>123.26440477921641</v>
      </c>
      <c r="Q273" s="178">
        <f t="shared" si="93"/>
        <v>123.26440477921641</v>
      </c>
      <c r="R273" s="178">
        <f t="shared" si="93"/>
        <v>123.26440477921641</v>
      </c>
      <c r="S273" s="178">
        <f t="shared" si="93"/>
        <v>123.26440477921641</v>
      </c>
      <c r="T273" s="178">
        <f t="shared" si="93"/>
        <v>123.26440477921641</v>
      </c>
      <c r="U273" s="178">
        <f t="shared" si="93"/>
        <v>123.26440477921641</v>
      </c>
      <c r="V273" s="178">
        <f t="shared" si="93"/>
        <v>123.26440477921641</v>
      </c>
      <c r="W273" s="178">
        <f t="shared" si="93"/>
        <v>123.26440477921641</v>
      </c>
      <c r="X273" s="178">
        <f t="shared" si="93"/>
        <v>123.26440477921641</v>
      </c>
      <c r="Y273" s="178">
        <f t="shared" si="93"/>
        <v>123.26440477921641</v>
      </c>
      <c r="Z273" s="178">
        <f t="shared" si="93"/>
        <v>123.26440477921641</v>
      </c>
      <c r="AA273" s="178">
        <f t="shared" si="93"/>
        <v>123.26440477921641</v>
      </c>
      <c r="AB273" s="178">
        <f t="shared" si="93"/>
        <v>123.26440477921641</v>
      </c>
      <c r="AC273" s="178">
        <f t="shared" si="93"/>
        <v>123.26440477921641</v>
      </c>
      <c r="AD273" s="178">
        <f t="shared" si="93"/>
        <v>123.26440477921641</v>
      </c>
      <c r="AE273" s="178">
        <f t="shared" si="93"/>
        <v>27.857755480102799</v>
      </c>
      <c r="AF273" s="178">
        <f t="shared" si="93"/>
        <v>0</v>
      </c>
      <c r="AG273" s="178">
        <f t="shared" si="93"/>
        <v>0</v>
      </c>
      <c r="AH273" s="178">
        <f t="shared" si="93"/>
        <v>0</v>
      </c>
      <c r="AI273" s="178">
        <f t="shared" si="93"/>
        <v>0</v>
      </c>
    </row>
    <row r="274" spans="1:35" x14ac:dyDescent="0.35">
      <c r="I274" s="177"/>
      <c r="J274" s="177"/>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c r="AH274" s="178"/>
      <c r="AI274" s="178"/>
    </row>
    <row r="275" spans="1:35" x14ac:dyDescent="0.35">
      <c r="D275" s="87" t="s">
        <v>405</v>
      </c>
      <c r="I275" s="177"/>
      <c r="J275" s="177"/>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c r="AH275" s="178"/>
      <c r="AI275" s="178"/>
    </row>
    <row r="276" spans="1:35" x14ac:dyDescent="0.35">
      <c r="E276" s="46" t="str">
        <f>E$273</f>
        <v>Mining company net revenues (behavioural)</v>
      </c>
      <c r="F276" s="46" t="str">
        <f>F$273</f>
        <v>M$</v>
      </c>
      <c r="I276" s="177">
        <f>I$273</f>
        <v>2215.8009403111937</v>
      </c>
      <c r="J276" s="177"/>
      <c r="K276" s="177">
        <f t="shared" ref="K276:AI276" si="94">K$273</f>
        <v>0</v>
      </c>
      <c r="L276" s="177">
        <f t="shared" si="94"/>
        <v>0</v>
      </c>
      <c r="M276" s="177">
        <f t="shared" si="94"/>
        <v>92.448303584412301</v>
      </c>
      <c r="N276" s="177">
        <f t="shared" si="94"/>
        <v>123.26440477921641</v>
      </c>
      <c r="O276" s="177">
        <f t="shared" si="94"/>
        <v>123.26440477921641</v>
      </c>
      <c r="P276" s="177">
        <f t="shared" si="94"/>
        <v>123.26440477921641</v>
      </c>
      <c r="Q276" s="177">
        <f t="shared" si="94"/>
        <v>123.26440477921641</v>
      </c>
      <c r="R276" s="177">
        <f t="shared" si="94"/>
        <v>123.26440477921641</v>
      </c>
      <c r="S276" s="177">
        <f t="shared" si="94"/>
        <v>123.26440477921641</v>
      </c>
      <c r="T276" s="177">
        <f t="shared" si="94"/>
        <v>123.26440477921641</v>
      </c>
      <c r="U276" s="177">
        <f t="shared" si="94"/>
        <v>123.26440477921641</v>
      </c>
      <c r="V276" s="177">
        <f t="shared" si="94"/>
        <v>123.26440477921641</v>
      </c>
      <c r="W276" s="177">
        <f t="shared" si="94"/>
        <v>123.26440477921641</v>
      </c>
      <c r="X276" s="177">
        <f t="shared" si="94"/>
        <v>123.26440477921641</v>
      </c>
      <c r="Y276" s="177">
        <f t="shared" si="94"/>
        <v>123.26440477921641</v>
      </c>
      <c r="Z276" s="177">
        <f t="shared" si="94"/>
        <v>123.26440477921641</v>
      </c>
      <c r="AA276" s="177">
        <f t="shared" si="94"/>
        <v>123.26440477921641</v>
      </c>
      <c r="AB276" s="177">
        <f t="shared" si="94"/>
        <v>123.26440477921641</v>
      </c>
      <c r="AC276" s="177">
        <f t="shared" si="94"/>
        <v>123.26440477921641</v>
      </c>
      <c r="AD276" s="177">
        <f t="shared" si="94"/>
        <v>123.26440477921641</v>
      </c>
      <c r="AE276" s="177">
        <f t="shared" si="94"/>
        <v>27.857755480102799</v>
      </c>
      <c r="AF276" s="177">
        <f t="shared" si="94"/>
        <v>0</v>
      </c>
      <c r="AG276" s="177">
        <f t="shared" si="94"/>
        <v>0</v>
      </c>
      <c r="AH276" s="177">
        <f t="shared" si="94"/>
        <v>0</v>
      </c>
      <c r="AI276" s="177">
        <f t="shared" si="94"/>
        <v>0</v>
      </c>
    </row>
    <row r="277" spans="1:35" x14ac:dyDescent="0.35">
      <c r="E277" s="46" t="s">
        <v>1127</v>
      </c>
      <c r="F277" s="46" t="s">
        <v>88</v>
      </c>
      <c r="G277" s="177">
        <f>SUM(K276:AI276)</f>
        <v>2215.8009403111937</v>
      </c>
      <c r="I277" s="177"/>
      <c r="J277" s="177"/>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c r="AH277" s="178"/>
      <c r="AI277" s="178"/>
    </row>
    <row r="278" spans="1:35" x14ac:dyDescent="0.35">
      <c r="I278" s="177"/>
      <c r="J278" s="177"/>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c r="AH278" s="178"/>
      <c r="AI278" s="178"/>
    </row>
    <row r="279" spans="1:35" x14ac:dyDescent="0.35">
      <c r="C279" s="86" t="s">
        <v>389</v>
      </c>
      <c r="I279" s="177"/>
      <c r="J279" s="177"/>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c r="AH279" s="178"/>
      <c r="AI279" s="178"/>
    </row>
    <row r="280" spans="1:35" x14ac:dyDescent="0.35">
      <c r="I280" s="177"/>
      <c r="J280" s="177"/>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c r="AH280" s="178"/>
      <c r="AI280" s="178"/>
    </row>
    <row r="281" spans="1:35" x14ac:dyDescent="0.35">
      <c r="D281" s="87" t="s">
        <v>146</v>
      </c>
      <c r="I281" s="177"/>
      <c r="J281" s="177"/>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c r="AH281" s="178"/>
      <c r="AI281" s="178"/>
    </row>
    <row r="282" spans="1:35" x14ac:dyDescent="0.35">
      <c r="E282" s="46" t="str">
        <f>E$135</f>
        <v>Project G&amp;A costs (behavioural)</v>
      </c>
      <c r="F282" s="46" t="str">
        <f>F$135</f>
        <v>M$</v>
      </c>
      <c r="I282" s="46">
        <f>I$135</f>
        <v>89.88</v>
      </c>
      <c r="J282" s="177"/>
      <c r="K282" s="178">
        <f t="shared" ref="K282:AI282" si="95">K$135</f>
        <v>0</v>
      </c>
      <c r="L282" s="178">
        <f t="shared" si="95"/>
        <v>0</v>
      </c>
      <c r="M282" s="178">
        <f t="shared" si="95"/>
        <v>5</v>
      </c>
      <c r="N282" s="178">
        <f t="shared" si="95"/>
        <v>5</v>
      </c>
      <c r="O282" s="178">
        <f t="shared" si="95"/>
        <v>5</v>
      </c>
      <c r="P282" s="178">
        <f t="shared" si="95"/>
        <v>5</v>
      </c>
      <c r="Q282" s="178">
        <f t="shared" si="95"/>
        <v>5</v>
      </c>
      <c r="R282" s="178">
        <f t="shared" si="95"/>
        <v>5</v>
      </c>
      <c r="S282" s="178">
        <f t="shared" si="95"/>
        <v>5</v>
      </c>
      <c r="T282" s="178">
        <f t="shared" si="95"/>
        <v>5</v>
      </c>
      <c r="U282" s="178">
        <f t="shared" si="95"/>
        <v>5</v>
      </c>
      <c r="V282" s="178">
        <f t="shared" si="95"/>
        <v>5</v>
      </c>
      <c r="W282" s="178">
        <f t="shared" si="95"/>
        <v>5</v>
      </c>
      <c r="X282" s="178">
        <f t="shared" si="95"/>
        <v>5</v>
      </c>
      <c r="Y282" s="178">
        <f t="shared" si="95"/>
        <v>5</v>
      </c>
      <c r="Z282" s="178">
        <f t="shared" si="95"/>
        <v>5</v>
      </c>
      <c r="AA282" s="178">
        <f t="shared" si="95"/>
        <v>5</v>
      </c>
      <c r="AB282" s="178">
        <f t="shared" si="95"/>
        <v>5</v>
      </c>
      <c r="AC282" s="178">
        <f t="shared" si="95"/>
        <v>5</v>
      </c>
      <c r="AD282" s="178">
        <f t="shared" si="95"/>
        <v>4.8799999999999955</v>
      </c>
      <c r="AE282" s="178">
        <f t="shared" si="95"/>
        <v>0</v>
      </c>
      <c r="AF282" s="178">
        <f t="shared" si="95"/>
        <v>0</v>
      </c>
      <c r="AG282" s="178">
        <f t="shared" si="95"/>
        <v>0</v>
      </c>
      <c r="AH282" s="178">
        <f t="shared" si="95"/>
        <v>0</v>
      </c>
      <c r="AI282" s="178">
        <f t="shared" si="95"/>
        <v>0</v>
      </c>
    </row>
    <row r="283" spans="1:35" s="158" customFormat="1" x14ac:dyDescent="0.35">
      <c r="A283" s="11"/>
      <c r="B283" s="11"/>
      <c r="C283" s="156"/>
      <c r="D283" s="157"/>
      <c r="E283" s="158" t="str">
        <f>Inputs!E$300</f>
        <v>Management fees cost-plus markup (behavioural)</v>
      </c>
      <c r="F283" s="158" t="str">
        <f>Inputs!F$300</f>
        <v>%</v>
      </c>
      <c r="G283" s="201">
        <f>Inputs!G$300</f>
        <v>0.05</v>
      </c>
      <c r="I283" s="179"/>
      <c r="J283" s="179"/>
      <c r="K283" s="180"/>
      <c r="L283" s="180"/>
      <c r="M283" s="180"/>
      <c r="N283" s="180"/>
      <c r="O283" s="180"/>
      <c r="P283" s="180"/>
      <c r="Q283" s="180"/>
      <c r="R283" s="180"/>
      <c r="S283" s="180"/>
      <c r="T283" s="180"/>
      <c r="U283" s="180"/>
      <c r="V283" s="180"/>
      <c r="W283" s="180"/>
      <c r="X283" s="180"/>
      <c r="Y283" s="180"/>
      <c r="Z283" s="180"/>
      <c r="AA283" s="180"/>
      <c r="AB283" s="180"/>
      <c r="AC283" s="180"/>
      <c r="AD283" s="180"/>
      <c r="AE283" s="180"/>
      <c r="AF283" s="180"/>
      <c r="AG283" s="180"/>
      <c r="AH283" s="180"/>
      <c r="AI283" s="180"/>
    </row>
    <row r="284" spans="1:35" x14ac:dyDescent="0.35">
      <c r="E284" s="46" t="s">
        <v>1128</v>
      </c>
      <c r="F284" s="46" t="s">
        <v>88</v>
      </c>
      <c r="I284" s="177">
        <f>SUM(K284:AI284)</f>
        <v>94.373999999999995</v>
      </c>
      <c r="J284" s="177"/>
      <c r="K284" s="178">
        <f>K282*(1+$G283)</f>
        <v>0</v>
      </c>
      <c r="L284" s="178">
        <f t="shared" ref="L284:AI284" si="96">L282*(1+$G283)</f>
        <v>0</v>
      </c>
      <c r="M284" s="178">
        <f t="shared" si="96"/>
        <v>5.25</v>
      </c>
      <c r="N284" s="178">
        <f t="shared" si="96"/>
        <v>5.25</v>
      </c>
      <c r="O284" s="178">
        <f t="shared" si="96"/>
        <v>5.25</v>
      </c>
      <c r="P284" s="178">
        <f t="shared" si="96"/>
        <v>5.25</v>
      </c>
      <c r="Q284" s="178">
        <f t="shared" si="96"/>
        <v>5.25</v>
      </c>
      <c r="R284" s="178">
        <f t="shared" si="96"/>
        <v>5.25</v>
      </c>
      <c r="S284" s="178">
        <f t="shared" si="96"/>
        <v>5.25</v>
      </c>
      <c r="T284" s="178">
        <f t="shared" si="96"/>
        <v>5.25</v>
      </c>
      <c r="U284" s="178">
        <f t="shared" si="96"/>
        <v>5.25</v>
      </c>
      <c r="V284" s="178">
        <f t="shared" si="96"/>
        <v>5.25</v>
      </c>
      <c r="W284" s="178">
        <f t="shared" si="96"/>
        <v>5.25</v>
      </c>
      <c r="X284" s="178">
        <f t="shared" si="96"/>
        <v>5.25</v>
      </c>
      <c r="Y284" s="178">
        <f t="shared" si="96"/>
        <v>5.25</v>
      </c>
      <c r="Z284" s="178">
        <f t="shared" si="96"/>
        <v>5.25</v>
      </c>
      <c r="AA284" s="178">
        <f t="shared" si="96"/>
        <v>5.25</v>
      </c>
      <c r="AB284" s="178">
        <f t="shared" si="96"/>
        <v>5.25</v>
      </c>
      <c r="AC284" s="178">
        <f t="shared" si="96"/>
        <v>5.25</v>
      </c>
      <c r="AD284" s="178">
        <f t="shared" si="96"/>
        <v>5.1239999999999952</v>
      </c>
      <c r="AE284" s="178">
        <f t="shared" si="96"/>
        <v>0</v>
      </c>
      <c r="AF284" s="178">
        <f t="shared" si="96"/>
        <v>0</v>
      </c>
      <c r="AG284" s="178">
        <f t="shared" si="96"/>
        <v>0</v>
      </c>
      <c r="AH284" s="178">
        <f t="shared" si="96"/>
        <v>0</v>
      </c>
      <c r="AI284" s="178">
        <f t="shared" si="96"/>
        <v>0</v>
      </c>
    </row>
    <row r="285" spans="1:35" x14ac:dyDescent="0.35">
      <c r="I285" s="177"/>
      <c r="J285" s="177"/>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c r="AH285" s="178"/>
      <c r="AI285" s="178"/>
    </row>
    <row r="286" spans="1:35" x14ac:dyDescent="0.35">
      <c r="D286" s="87" t="s">
        <v>147</v>
      </c>
      <c r="I286" s="177"/>
      <c r="J286" s="177"/>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c r="AH286" s="178"/>
      <c r="AI286" s="178"/>
    </row>
    <row r="287" spans="1:35" x14ac:dyDescent="0.35">
      <c r="E287" s="46" t="str">
        <f>E$130</f>
        <v>Project direct operating costs (behavioural)</v>
      </c>
      <c r="F287" s="46" t="str">
        <f>F$130</f>
        <v>M$</v>
      </c>
      <c r="I287" s="177">
        <f>I$130</f>
        <v>1266.9256250000001</v>
      </c>
      <c r="J287" s="177"/>
      <c r="K287" s="177">
        <f t="shared" ref="K287:AI287" si="97">K$130</f>
        <v>0</v>
      </c>
      <c r="L287" s="177">
        <f t="shared" si="97"/>
        <v>0</v>
      </c>
      <c r="M287" s="177">
        <f t="shared" si="97"/>
        <v>64.541228582554524</v>
      </c>
      <c r="N287" s="177">
        <f t="shared" si="97"/>
        <v>70.478728582554524</v>
      </c>
      <c r="O287" s="177">
        <f t="shared" si="97"/>
        <v>70.478728582554524</v>
      </c>
      <c r="P287" s="177">
        <f t="shared" si="97"/>
        <v>70.478728582554524</v>
      </c>
      <c r="Q287" s="177">
        <f t="shared" si="97"/>
        <v>70.478728582554524</v>
      </c>
      <c r="R287" s="177">
        <f t="shared" si="97"/>
        <v>70.478728582554524</v>
      </c>
      <c r="S287" s="177">
        <f t="shared" si="97"/>
        <v>70.478728582554524</v>
      </c>
      <c r="T287" s="177">
        <f t="shared" si="97"/>
        <v>70.478728582554524</v>
      </c>
      <c r="U287" s="177">
        <f t="shared" si="97"/>
        <v>70.478728582554524</v>
      </c>
      <c r="V287" s="177">
        <f t="shared" si="97"/>
        <v>70.478728582554524</v>
      </c>
      <c r="W287" s="177">
        <f t="shared" si="97"/>
        <v>70.478728582554524</v>
      </c>
      <c r="X287" s="177">
        <f t="shared" si="97"/>
        <v>70.478728582554524</v>
      </c>
      <c r="Y287" s="177">
        <f t="shared" si="97"/>
        <v>70.478728582554524</v>
      </c>
      <c r="Z287" s="177">
        <f t="shared" si="97"/>
        <v>70.478728582554524</v>
      </c>
      <c r="AA287" s="177">
        <f t="shared" si="97"/>
        <v>70.478728582554524</v>
      </c>
      <c r="AB287" s="177">
        <f t="shared" si="97"/>
        <v>70.478728582554524</v>
      </c>
      <c r="AC287" s="177">
        <f t="shared" si="97"/>
        <v>70.478728582554524</v>
      </c>
      <c r="AD287" s="177">
        <f t="shared" si="97"/>
        <v>69.357239096573181</v>
      </c>
      <c r="AE287" s="177">
        <f t="shared" si="97"/>
        <v>5.3674999999999784</v>
      </c>
      <c r="AF287" s="177">
        <f t="shared" si="97"/>
        <v>0</v>
      </c>
      <c r="AG287" s="177">
        <f t="shared" si="97"/>
        <v>0</v>
      </c>
      <c r="AH287" s="177">
        <f t="shared" si="97"/>
        <v>0</v>
      </c>
      <c r="AI287" s="177">
        <f t="shared" si="97"/>
        <v>0</v>
      </c>
    </row>
    <row r="288" spans="1:35" s="158" customFormat="1" x14ac:dyDescent="0.35">
      <c r="A288" s="11"/>
      <c r="B288" s="11"/>
      <c r="C288" s="156"/>
      <c r="D288" s="157"/>
      <c r="E288" s="158" t="str">
        <f>Inputs!E$301</f>
        <v>Management fees as % of direct OPEX (behavioural)</v>
      </c>
      <c r="F288" s="158" t="str">
        <f>Inputs!F$301</f>
        <v>%</v>
      </c>
      <c r="G288" s="201">
        <f>Inputs!G$301</f>
        <v>0.1</v>
      </c>
      <c r="I288" s="179"/>
      <c r="J288" s="179"/>
      <c r="K288" s="180"/>
      <c r="L288" s="180"/>
      <c r="M288" s="180"/>
      <c r="N288" s="180"/>
      <c r="O288" s="180"/>
      <c r="P288" s="180"/>
      <c r="Q288" s="180"/>
      <c r="R288" s="180"/>
      <c r="S288" s="180"/>
      <c r="T288" s="180"/>
      <c r="U288" s="180"/>
      <c r="V288" s="180"/>
      <c r="W288" s="180"/>
      <c r="X288" s="180"/>
      <c r="Y288" s="180"/>
      <c r="Z288" s="180"/>
      <c r="AA288" s="180"/>
      <c r="AB288" s="180"/>
      <c r="AC288" s="180"/>
      <c r="AD288" s="180"/>
      <c r="AE288" s="180"/>
      <c r="AF288" s="180"/>
      <c r="AG288" s="180"/>
      <c r="AH288" s="180"/>
      <c r="AI288" s="180"/>
    </row>
    <row r="289" spans="1:35" x14ac:dyDescent="0.35">
      <c r="E289" s="46" t="s">
        <v>1129</v>
      </c>
      <c r="F289" s="46" t="s">
        <v>88</v>
      </c>
      <c r="I289" s="177">
        <f>SUM(K289:AI289)</f>
        <v>126.69256250000004</v>
      </c>
      <c r="J289" s="177"/>
      <c r="K289" s="178">
        <f>K287*$G288</f>
        <v>0</v>
      </c>
      <c r="L289" s="178">
        <f t="shared" ref="L289:AI289" si="98">L287*$G288</f>
        <v>0</v>
      </c>
      <c r="M289" s="178">
        <f t="shared" si="98"/>
        <v>6.4541228582554524</v>
      </c>
      <c r="N289" s="178">
        <f t="shared" si="98"/>
        <v>7.0478728582554524</v>
      </c>
      <c r="O289" s="178">
        <f t="shared" si="98"/>
        <v>7.0478728582554524</v>
      </c>
      <c r="P289" s="178">
        <f t="shared" si="98"/>
        <v>7.0478728582554524</v>
      </c>
      <c r="Q289" s="178">
        <f t="shared" si="98"/>
        <v>7.0478728582554524</v>
      </c>
      <c r="R289" s="178">
        <f t="shared" si="98"/>
        <v>7.0478728582554524</v>
      </c>
      <c r="S289" s="178">
        <f t="shared" si="98"/>
        <v>7.0478728582554524</v>
      </c>
      <c r="T289" s="178">
        <f t="shared" si="98"/>
        <v>7.0478728582554524</v>
      </c>
      <c r="U289" s="178">
        <f t="shared" si="98"/>
        <v>7.0478728582554524</v>
      </c>
      <c r="V289" s="178">
        <f t="shared" si="98"/>
        <v>7.0478728582554524</v>
      </c>
      <c r="W289" s="178">
        <f t="shared" si="98"/>
        <v>7.0478728582554524</v>
      </c>
      <c r="X289" s="178">
        <f t="shared" si="98"/>
        <v>7.0478728582554524</v>
      </c>
      <c r="Y289" s="178">
        <f t="shared" si="98"/>
        <v>7.0478728582554524</v>
      </c>
      <c r="Z289" s="178">
        <f t="shared" si="98"/>
        <v>7.0478728582554524</v>
      </c>
      <c r="AA289" s="178">
        <f t="shared" si="98"/>
        <v>7.0478728582554524</v>
      </c>
      <c r="AB289" s="178">
        <f t="shared" si="98"/>
        <v>7.0478728582554524</v>
      </c>
      <c r="AC289" s="178">
        <f t="shared" si="98"/>
        <v>7.0478728582554524</v>
      </c>
      <c r="AD289" s="178">
        <f t="shared" si="98"/>
        <v>6.9357239096573187</v>
      </c>
      <c r="AE289" s="178">
        <f t="shared" si="98"/>
        <v>0.53674999999999784</v>
      </c>
      <c r="AF289" s="178">
        <f t="shared" si="98"/>
        <v>0</v>
      </c>
      <c r="AG289" s="178">
        <f t="shared" si="98"/>
        <v>0</v>
      </c>
      <c r="AH289" s="178">
        <f t="shared" si="98"/>
        <v>0</v>
      </c>
      <c r="AI289" s="178">
        <f t="shared" si="98"/>
        <v>0</v>
      </c>
    </row>
    <row r="290" spans="1:35" x14ac:dyDescent="0.35">
      <c r="I290" s="177"/>
      <c r="J290" s="177"/>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c r="AH290" s="178"/>
      <c r="AI290" s="178"/>
    </row>
    <row r="291" spans="1:35" x14ac:dyDescent="0.35">
      <c r="D291" s="87" t="s">
        <v>148</v>
      </c>
      <c r="I291" s="177"/>
      <c r="J291" s="177"/>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c r="AH291" s="178"/>
      <c r="AI291" s="178"/>
    </row>
    <row r="292" spans="1:35" x14ac:dyDescent="0.35">
      <c r="E292" s="46" t="str">
        <f>E$273</f>
        <v>Mining company net revenues (behavioural)</v>
      </c>
      <c r="F292" s="46" t="str">
        <f>F$273</f>
        <v>M$</v>
      </c>
      <c r="I292" s="177">
        <f>I$273</f>
        <v>2215.8009403111937</v>
      </c>
      <c r="J292" s="177"/>
      <c r="K292" s="177">
        <f t="shared" ref="K292:AI292" si="99">K$273</f>
        <v>0</v>
      </c>
      <c r="L292" s="177">
        <f t="shared" si="99"/>
        <v>0</v>
      </c>
      <c r="M292" s="177">
        <f t="shared" si="99"/>
        <v>92.448303584412301</v>
      </c>
      <c r="N292" s="177">
        <f t="shared" si="99"/>
        <v>123.26440477921641</v>
      </c>
      <c r="O292" s="177">
        <f t="shared" si="99"/>
        <v>123.26440477921641</v>
      </c>
      <c r="P292" s="177">
        <f t="shared" si="99"/>
        <v>123.26440477921641</v>
      </c>
      <c r="Q292" s="177">
        <f t="shared" si="99"/>
        <v>123.26440477921641</v>
      </c>
      <c r="R292" s="177">
        <f t="shared" si="99"/>
        <v>123.26440477921641</v>
      </c>
      <c r="S292" s="177">
        <f t="shared" si="99"/>
        <v>123.26440477921641</v>
      </c>
      <c r="T292" s="177">
        <f t="shared" si="99"/>
        <v>123.26440477921641</v>
      </c>
      <c r="U292" s="177">
        <f t="shared" si="99"/>
        <v>123.26440477921641</v>
      </c>
      <c r="V292" s="177">
        <f t="shared" si="99"/>
        <v>123.26440477921641</v>
      </c>
      <c r="W292" s="177">
        <f t="shared" si="99"/>
        <v>123.26440477921641</v>
      </c>
      <c r="X292" s="177">
        <f t="shared" si="99"/>
        <v>123.26440477921641</v>
      </c>
      <c r="Y292" s="177">
        <f t="shared" si="99"/>
        <v>123.26440477921641</v>
      </c>
      <c r="Z292" s="177">
        <f t="shared" si="99"/>
        <v>123.26440477921641</v>
      </c>
      <c r="AA292" s="177">
        <f t="shared" si="99"/>
        <v>123.26440477921641</v>
      </c>
      <c r="AB292" s="177">
        <f t="shared" si="99"/>
        <v>123.26440477921641</v>
      </c>
      <c r="AC292" s="177">
        <f t="shared" si="99"/>
        <v>123.26440477921641</v>
      </c>
      <c r="AD292" s="177">
        <f t="shared" si="99"/>
        <v>123.26440477921641</v>
      </c>
      <c r="AE292" s="177">
        <f t="shared" si="99"/>
        <v>27.857755480102799</v>
      </c>
      <c r="AF292" s="177">
        <f t="shared" si="99"/>
        <v>0</v>
      </c>
      <c r="AG292" s="177">
        <f t="shared" si="99"/>
        <v>0</v>
      </c>
      <c r="AH292" s="177">
        <f t="shared" si="99"/>
        <v>0</v>
      </c>
      <c r="AI292" s="177">
        <f t="shared" si="99"/>
        <v>0</v>
      </c>
    </row>
    <row r="293" spans="1:35" s="158" customFormat="1" x14ac:dyDescent="0.35">
      <c r="A293" s="11"/>
      <c r="B293" s="11"/>
      <c r="C293" s="156"/>
      <c r="D293" s="157"/>
      <c r="E293" s="158" t="str">
        <f>Inputs!E$302</f>
        <v>Management fees as % of net revenue (behavioural)</v>
      </c>
      <c r="F293" s="158" t="str">
        <f>Inputs!F$302</f>
        <v>%</v>
      </c>
      <c r="G293" s="201">
        <f>Inputs!G$302</f>
        <v>0.1</v>
      </c>
      <c r="I293" s="179"/>
      <c r="J293" s="179"/>
      <c r="K293" s="180"/>
      <c r="L293" s="180"/>
      <c r="M293" s="180"/>
      <c r="N293" s="180"/>
      <c r="O293" s="180"/>
      <c r="P293" s="180"/>
      <c r="Q293" s="180"/>
      <c r="R293" s="180"/>
      <c r="S293" s="180"/>
      <c r="T293" s="180"/>
      <c r="U293" s="180"/>
      <c r="V293" s="180"/>
      <c r="W293" s="180"/>
      <c r="X293" s="180"/>
      <c r="Y293" s="180"/>
      <c r="Z293" s="180"/>
      <c r="AA293" s="180"/>
      <c r="AB293" s="180"/>
      <c r="AC293" s="180"/>
      <c r="AD293" s="180"/>
      <c r="AE293" s="180"/>
      <c r="AF293" s="180"/>
      <c r="AG293" s="180"/>
      <c r="AH293" s="180"/>
      <c r="AI293" s="180"/>
    </row>
    <row r="294" spans="1:35" x14ac:dyDescent="0.35">
      <c r="E294" s="46" t="s">
        <v>1130</v>
      </c>
      <c r="F294" s="46" t="s">
        <v>88</v>
      </c>
      <c r="I294" s="177">
        <f>SUM(K294:AI294)</f>
        <v>221.58009403111939</v>
      </c>
      <c r="J294" s="177"/>
      <c r="K294" s="178">
        <f>K292*$G293</f>
        <v>0</v>
      </c>
      <c r="L294" s="178">
        <f t="shared" ref="L294:AI294" si="100">L292*$G293</f>
        <v>0</v>
      </c>
      <c r="M294" s="178">
        <f t="shared" si="100"/>
        <v>9.2448303584412308</v>
      </c>
      <c r="N294" s="178">
        <f t="shared" si="100"/>
        <v>12.326440477921642</v>
      </c>
      <c r="O294" s="178">
        <f t="shared" si="100"/>
        <v>12.326440477921642</v>
      </c>
      <c r="P294" s="178">
        <f t="shared" si="100"/>
        <v>12.326440477921642</v>
      </c>
      <c r="Q294" s="178">
        <f t="shared" si="100"/>
        <v>12.326440477921642</v>
      </c>
      <c r="R294" s="178">
        <f t="shared" si="100"/>
        <v>12.326440477921642</v>
      </c>
      <c r="S294" s="178">
        <f t="shared" si="100"/>
        <v>12.326440477921642</v>
      </c>
      <c r="T294" s="178">
        <f t="shared" si="100"/>
        <v>12.326440477921642</v>
      </c>
      <c r="U294" s="178">
        <f t="shared" si="100"/>
        <v>12.326440477921642</v>
      </c>
      <c r="V294" s="178">
        <f t="shared" si="100"/>
        <v>12.326440477921642</v>
      </c>
      <c r="W294" s="178">
        <f t="shared" si="100"/>
        <v>12.326440477921642</v>
      </c>
      <c r="X294" s="178">
        <f t="shared" si="100"/>
        <v>12.326440477921642</v>
      </c>
      <c r="Y294" s="178">
        <f t="shared" si="100"/>
        <v>12.326440477921642</v>
      </c>
      <c r="Z294" s="178">
        <f t="shared" si="100"/>
        <v>12.326440477921642</v>
      </c>
      <c r="AA294" s="178">
        <f t="shared" si="100"/>
        <v>12.326440477921642</v>
      </c>
      <c r="AB294" s="178">
        <f t="shared" si="100"/>
        <v>12.326440477921642</v>
      </c>
      <c r="AC294" s="178">
        <f t="shared" si="100"/>
        <v>12.326440477921642</v>
      </c>
      <c r="AD294" s="178">
        <f t="shared" si="100"/>
        <v>12.326440477921642</v>
      </c>
      <c r="AE294" s="178">
        <f t="shared" si="100"/>
        <v>2.7857755480102799</v>
      </c>
      <c r="AF294" s="178">
        <f t="shared" si="100"/>
        <v>0</v>
      </c>
      <c r="AG294" s="178">
        <f t="shared" si="100"/>
        <v>0</v>
      </c>
      <c r="AH294" s="178">
        <f t="shared" si="100"/>
        <v>0</v>
      </c>
      <c r="AI294" s="178">
        <f t="shared" si="100"/>
        <v>0</v>
      </c>
    </row>
    <row r="295" spans="1:35" x14ac:dyDescent="0.35">
      <c r="I295" s="177"/>
      <c r="J295" s="177"/>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c r="AH295" s="178"/>
      <c r="AI295" s="178"/>
    </row>
    <row r="296" spans="1:35" x14ac:dyDescent="0.35">
      <c r="D296" s="87" t="s">
        <v>145</v>
      </c>
      <c r="I296" s="177"/>
      <c r="J296" s="177"/>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c r="AH296" s="178"/>
      <c r="AI296" s="178"/>
    </row>
    <row r="297" spans="1:35" x14ac:dyDescent="0.35">
      <c r="E297" s="46" t="str">
        <f>E$284</f>
        <v>Management fees (cost-plus method) (behavioural)</v>
      </c>
      <c r="F297" s="46" t="str">
        <f>F$284</f>
        <v>M$</v>
      </c>
      <c r="I297" s="178">
        <f>I$284</f>
        <v>94.373999999999995</v>
      </c>
      <c r="J297" s="178"/>
      <c r="K297" s="178">
        <f t="shared" ref="K297:AI297" si="101">K$284</f>
        <v>0</v>
      </c>
      <c r="L297" s="178">
        <f t="shared" si="101"/>
        <v>0</v>
      </c>
      <c r="M297" s="178">
        <f t="shared" si="101"/>
        <v>5.25</v>
      </c>
      <c r="N297" s="178">
        <f t="shared" si="101"/>
        <v>5.25</v>
      </c>
      <c r="O297" s="178">
        <f t="shared" si="101"/>
        <v>5.25</v>
      </c>
      <c r="P297" s="178">
        <f t="shared" si="101"/>
        <v>5.25</v>
      </c>
      <c r="Q297" s="178">
        <f t="shared" si="101"/>
        <v>5.25</v>
      </c>
      <c r="R297" s="178">
        <f t="shared" si="101"/>
        <v>5.25</v>
      </c>
      <c r="S297" s="178">
        <f t="shared" si="101"/>
        <v>5.25</v>
      </c>
      <c r="T297" s="178">
        <f t="shared" si="101"/>
        <v>5.25</v>
      </c>
      <c r="U297" s="178">
        <f t="shared" si="101"/>
        <v>5.25</v>
      </c>
      <c r="V297" s="178">
        <f t="shared" si="101"/>
        <v>5.25</v>
      </c>
      <c r="W297" s="178">
        <f t="shared" si="101"/>
        <v>5.25</v>
      </c>
      <c r="X297" s="178">
        <f t="shared" si="101"/>
        <v>5.25</v>
      </c>
      <c r="Y297" s="178">
        <f t="shared" si="101"/>
        <v>5.25</v>
      </c>
      <c r="Z297" s="178">
        <f t="shared" si="101"/>
        <v>5.25</v>
      </c>
      <c r="AA297" s="178">
        <f t="shared" si="101"/>
        <v>5.25</v>
      </c>
      <c r="AB297" s="178">
        <f t="shared" si="101"/>
        <v>5.25</v>
      </c>
      <c r="AC297" s="178">
        <f t="shared" si="101"/>
        <v>5.25</v>
      </c>
      <c r="AD297" s="178">
        <f t="shared" si="101"/>
        <v>5.1239999999999952</v>
      </c>
      <c r="AE297" s="178">
        <f t="shared" si="101"/>
        <v>0</v>
      </c>
      <c r="AF297" s="178">
        <f t="shared" si="101"/>
        <v>0</v>
      </c>
      <c r="AG297" s="178">
        <f t="shared" si="101"/>
        <v>0</v>
      </c>
      <c r="AH297" s="178">
        <f t="shared" si="101"/>
        <v>0</v>
      </c>
      <c r="AI297" s="178">
        <f t="shared" si="101"/>
        <v>0</v>
      </c>
    </row>
    <row r="298" spans="1:35" x14ac:dyDescent="0.35">
      <c r="E298" s="46" t="str">
        <f>E$289</f>
        <v>Management fees (% of OPEX method) (behavioural)</v>
      </c>
      <c r="F298" s="46" t="str">
        <f>F$289</f>
        <v>M$</v>
      </c>
      <c r="I298" s="178">
        <f>I$289</f>
        <v>126.69256250000004</v>
      </c>
      <c r="J298" s="178"/>
      <c r="K298" s="178">
        <f t="shared" ref="K298:AI298" si="102">K$289</f>
        <v>0</v>
      </c>
      <c r="L298" s="178">
        <f t="shared" si="102"/>
        <v>0</v>
      </c>
      <c r="M298" s="178">
        <f t="shared" si="102"/>
        <v>6.4541228582554524</v>
      </c>
      <c r="N298" s="178">
        <f t="shared" si="102"/>
        <v>7.0478728582554524</v>
      </c>
      <c r="O298" s="178">
        <f t="shared" si="102"/>
        <v>7.0478728582554524</v>
      </c>
      <c r="P298" s="178">
        <f t="shared" si="102"/>
        <v>7.0478728582554524</v>
      </c>
      <c r="Q298" s="178">
        <f t="shared" si="102"/>
        <v>7.0478728582554524</v>
      </c>
      <c r="R298" s="178">
        <f t="shared" si="102"/>
        <v>7.0478728582554524</v>
      </c>
      <c r="S298" s="178">
        <f t="shared" si="102"/>
        <v>7.0478728582554524</v>
      </c>
      <c r="T298" s="178">
        <f t="shared" si="102"/>
        <v>7.0478728582554524</v>
      </c>
      <c r="U298" s="178">
        <f t="shared" si="102"/>
        <v>7.0478728582554524</v>
      </c>
      <c r="V298" s="178">
        <f t="shared" si="102"/>
        <v>7.0478728582554524</v>
      </c>
      <c r="W298" s="178">
        <f t="shared" si="102"/>
        <v>7.0478728582554524</v>
      </c>
      <c r="X298" s="178">
        <f t="shared" si="102"/>
        <v>7.0478728582554524</v>
      </c>
      <c r="Y298" s="178">
        <f t="shared" si="102"/>
        <v>7.0478728582554524</v>
      </c>
      <c r="Z298" s="178">
        <f t="shared" si="102"/>
        <v>7.0478728582554524</v>
      </c>
      <c r="AA298" s="178">
        <f t="shared" si="102"/>
        <v>7.0478728582554524</v>
      </c>
      <c r="AB298" s="178">
        <f t="shared" si="102"/>
        <v>7.0478728582554524</v>
      </c>
      <c r="AC298" s="178">
        <f t="shared" si="102"/>
        <v>7.0478728582554524</v>
      </c>
      <c r="AD298" s="178">
        <f t="shared" si="102"/>
        <v>6.9357239096573187</v>
      </c>
      <c r="AE298" s="178">
        <f t="shared" si="102"/>
        <v>0.53674999999999784</v>
      </c>
      <c r="AF298" s="178">
        <f t="shared" si="102"/>
        <v>0</v>
      </c>
      <c r="AG298" s="178">
        <f t="shared" si="102"/>
        <v>0</v>
      </c>
      <c r="AH298" s="178">
        <f t="shared" si="102"/>
        <v>0</v>
      </c>
      <c r="AI298" s="178">
        <f t="shared" si="102"/>
        <v>0</v>
      </c>
    </row>
    <row r="299" spans="1:35" x14ac:dyDescent="0.35">
      <c r="E299" s="46" t="str">
        <f>E$294</f>
        <v>Management fees (% of revenues method) (behavioural)</v>
      </c>
      <c r="F299" s="46" t="str">
        <f>F$294</f>
        <v>M$</v>
      </c>
      <c r="I299" s="178">
        <f>I$294</f>
        <v>221.58009403111939</v>
      </c>
      <c r="J299" s="178"/>
      <c r="K299" s="178">
        <f t="shared" ref="K299:AI299" si="103">K$294</f>
        <v>0</v>
      </c>
      <c r="L299" s="178">
        <f t="shared" si="103"/>
        <v>0</v>
      </c>
      <c r="M299" s="178">
        <f t="shared" si="103"/>
        <v>9.2448303584412308</v>
      </c>
      <c r="N299" s="178">
        <f t="shared" si="103"/>
        <v>12.326440477921642</v>
      </c>
      <c r="O299" s="178">
        <f t="shared" si="103"/>
        <v>12.326440477921642</v>
      </c>
      <c r="P299" s="178">
        <f t="shared" si="103"/>
        <v>12.326440477921642</v>
      </c>
      <c r="Q299" s="178">
        <f t="shared" si="103"/>
        <v>12.326440477921642</v>
      </c>
      <c r="R299" s="178">
        <f t="shared" si="103"/>
        <v>12.326440477921642</v>
      </c>
      <c r="S299" s="178">
        <f t="shared" si="103"/>
        <v>12.326440477921642</v>
      </c>
      <c r="T299" s="178">
        <f t="shared" si="103"/>
        <v>12.326440477921642</v>
      </c>
      <c r="U299" s="178">
        <f t="shared" si="103"/>
        <v>12.326440477921642</v>
      </c>
      <c r="V299" s="178">
        <f t="shared" si="103"/>
        <v>12.326440477921642</v>
      </c>
      <c r="W299" s="178">
        <f t="shared" si="103"/>
        <v>12.326440477921642</v>
      </c>
      <c r="X299" s="178">
        <f t="shared" si="103"/>
        <v>12.326440477921642</v>
      </c>
      <c r="Y299" s="178">
        <f t="shared" si="103"/>
        <v>12.326440477921642</v>
      </c>
      <c r="Z299" s="178">
        <f t="shared" si="103"/>
        <v>12.326440477921642</v>
      </c>
      <c r="AA299" s="178">
        <f t="shared" si="103"/>
        <v>12.326440477921642</v>
      </c>
      <c r="AB299" s="178">
        <f t="shared" si="103"/>
        <v>12.326440477921642</v>
      </c>
      <c r="AC299" s="178">
        <f t="shared" si="103"/>
        <v>12.326440477921642</v>
      </c>
      <c r="AD299" s="178">
        <f t="shared" si="103"/>
        <v>12.326440477921642</v>
      </c>
      <c r="AE299" s="178">
        <f t="shared" si="103"/>
        <v>2.7857755480102799</v>
      </c>
      <c r="AF299" s="178">
        <f t="shared" si="103"/>
        <v>0</v>
      </c>
      <c r="AG299" s="178">
        <f t="shared" si="103"/>
        <v>0</v>
      </c>
      <c r="AH299" s="178">
        <f t="shared" si="103"/>
        <v>0</v>
      </c>
      <c r="AI299" s="178">
        <f t="shared" si="103"/>
        <v>0</v>
      </c>
    </row>
    <row r="300" spans="1:35" s="158" customFormat="1" x14ac:dyDescent="0.35">
      <c r="A300" s="11"/>
      <c r="B300" s="11"/>
      <c r="C300" s="156"/>
      <c r="D300" s="157"/>
      <c r="E300" s="158" t="str">
        <f>Inputs!E$303</f>
        <v>Management fees method (behavioural)</v>
      </c>
      <c r="F300" s="158" t="str">
        <f>Inputs!F$303</f>
        <v>switch</v>
      </c>
      <c r="G300" s="158">
        <f>Inputs!G$303</f>
        <v>1</v>
      </c>
      <c r="I300" s="179"/>
      <c r="J300" s="179"/>
      <c r="K300" s="180"/>
      <c r="L300" s="180"/>
      <c r="M300" s="180"/>
      <c r="N300" s="180"/>
      <c r="O300" s="180"/>
      <c r="P300" s="180"/>
      <c r="Q300" s="180"/>
      <c r="R300" s="180"/>
      <c r="S300" s="180"/>
      <c r="T300" s="180"/>
      <c r="U300" s="180"/>
      <c r="V300" s="180"/>
      <c r="W300" s="180"/>
      <c r="X300" s="180"/>
      <c r="Y300" s="180"/>
      <c r="Z300" s="180"/>
      <c r="AA300" s="180"/>
      <c r="AB300" s="180"/>
      <c r="AC300" s="180"/>
      <c r="AD300" s="180"/>
      <c r="AE300" s="180"/>
      <c r="AF300" s="180"/>
      <c r="AG300" s="180"/>
      <c r="AH300" s="180"/>
      <c r="AI300" s="180"/>
    </row>
    <row r="301" spans="1:35" x14ac:dyDescent="0.35">
      <c r="E301" s="46" t="str">
        <f>INDEX(E297:E299,$G300)</f>
        <v>Management fees (cost-plus method) (behavioural)</v>
      </c>
      <c r="F301" s="46" t="str">
        <f>INDEX(F297:F299,$G300)</f>
        <v>M$</v>
      </c>
      <c r="I301" s="178">
        <f>INDEX(I297:I299,$G300)</f>
        <v>94.373999999999995</v>
      </c>
      <c r="J301" s="178"/>
      <c r="K301" s="178">
        <f t="shared" ref="K301:AI301" si="104">INDEX(K297:K299,$G300)</f>
        <v>0</v>
      </c>
      <c r="L301" s="178">
        <f t="shared" si="104"/>
        <v>0</v>
      </c>
      <c r="M301" s="178">
        <f t="shared" si="104"/>
        <v>5.25</v>
      </c>
      <c r="N301" s="178">
        <f t="shared" si="104"/>
        <v>5.25</v>
      </c>
      <c r="O301" s="178">
        <f t="shared" si="104"/>
        <v>5.25</v>
      </c>
      <c r="P301" s="178">
        <f t="shared" si="104"/>
        <v>5.25</v>
      </c>
      <c r="Q301" s="178">
        <f t="shared" si="104"/>
        <v>5.25</v>
      </c>
      <c r="R301" s="178">
        <f t="shared" si="104"/>
        <v>5.25</v>
      </c>
      <c r="S301" s="178">
        <f t="shared" si="104"/>
        <v>5.25</v>
      </c>
      <c r="T301" s="178">
        <f t="shared" si="104"/>
        <v>5.25</v>
      </c>
      <c r="U301" s="178">
        <f t="shared" si="104"/>
        <v>5.25</v>
      </c>
      <c r="V301" s="178">
        <f t="shared" si="104"/>
        <v>5.25</v>
      </c>
      <c r="W301" s="178">
        <f t="shared" si="104"/>
        <v>5.25</v>
      </c>
      <c r="X301" s="178">
        <f t="shared" si="104"/>
        <v>5.25</v>
      </c>
      <c r="Y301" s="178">
        <f t="shared" si="104"/>
        <v>5.25</v>
      </c>
      <c r="Z301" s="178">
        <f t="shared" si="104"/>
        <v>5.25</v>
      </c>
      <c r="AA301" s="178">
        <f t="shared" si="104"/>
        <v>5.25</v>
      </c>
      <c r="AB301" s="178">
        <f t="shared" si="104"/>
        <v>5.25</v>
      </c>
      <c r="AC301" s="178">
        <f t="shared" si="104"/>
        <v>5.25</v>
      </c>
      <c r="AD301" s="178">
        <f t="shared" si="104"/>
        <v>5.1239999999999952</v>
      </c>
      <c r="AE301" s="178">
        <f t="shared" si="104"/>
        <v>0</v>
      </c>
      <c r="AF301" s="178">
        <f t="shared" si="104"/>
        <v>0</v>
      </c>
      <c r="AG301" s="178">
        <f t="shared" si="104"/>
        <v>0</v>
      </c>
      <c r="AH301" s="178">
        <f t="shared" si="104"/>
        <v>0</v>
      </c>
      <c r="AI301" s="178">
        <f t="shared" si="104"/>
        <v>0</v>
      </c>
    </row>
    <row r="302" spans="1:35" x14ac:dyDescent="0.35">
      <c r="I302" s="177"/>
      <c r="J302" s="177"/>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c r="AH302" s="178"/>
      <c r="AI302" s="178"/>
    </row>
    <row r="303" spans="1:35" x14ac:dyDescent="0.35">
      <c r="D303" s="87" t="s">
        <v>389</v>
      </c>
    </row>
    <row r="304" spans="1:35" x14ac:dyDescent="0.35">
      <c r="E304" s="46" t="str">
        <f>E$142</f>
        <v>Project operating costs (behavioural)</v>
      </c>
      <c r="F304" s="46" t="str">
        <f>F$142</f>
        <v>M$</v>
      </c>
      <c r="I304" s="178">
        <f>I$142</f>
        <v>1356.8056250000002</v>
      </c>
      <c r="J304" s="178"/>
      <c r="K304" s="178">
        <f t="shared" ref="K304:AI304" si="105">K$142</f>
        <v>0</v>
      </c>
      <c r="L304" s="178">
        <f t="shared" si="105"/>
        <v>0</v>
      </c>
      <c r="M304" s="178">
        <f t="shared" si="105"/>
        <v>69.541228582554524</v>
      </c>
      <c r="N304" s="178">
        <f t="shared" si="105"/>
        <v>75.478728582554524</v>
      </c>
      <c r="O304" s="178">
        <f t="shared" si="105"/>
        <v>75.478728582554524</v>
      </c>
      <c r="P304" s="178">
        <f t="shared" si="105"/>
        <v>75.478728582554524</v>
      </c>
      <c r="Q304" s="178">
        <f t="shared" si="105"/>
        <v>75.478728582554524</v>
      </c>
      <c r="R304" s="178">
        <f t="shared" si="105"/>
        <v>75.478728582554524</v>
      </c>
      <c r="S304" s="178">
        <f t="shared" si="105"/>
        <v>75.478728582554524</v>
      </c>
      <c r="T304" s="178">
        <f t="shared" si="105"/>
        <v>75.478728582554524</v>
      </c>
      <c r="U304" s="178">
        <f t="shared" si="105"/>
        <v>75.478728582554524</v>
      </c>
      <c r="V304" s="178">
        <f t="shared" si="105"/>
        <v>75.478728582554524</v>
      </c>
      <c r="W304" s="178">
        <f t="shared" si="105"/>
        <v>75.478728582554524</v>
      </c>
      <c r="X304" s="178">
        <f t="shared" si="105"/>
        <v>75.478728582554524</v>
      </c>
      <c r="Y304" s="178">
        <f t="shared" si="105"/>
        <v>75.478728582554524</v>
      </c>
      <c r="Z304" s="178">
        <f t="shared" si="105"/>
        <v>75.478728582554524</v>
      </c>
      <c r="AA304" s="178">
        <f t="shared" si="105"/>
        <v>75.478728582554524</v>
      </c>
      <c r="AB304" s="178">
        <f t="shared" si="105"/>
        <v>75.478728582554524</v>
      </c>
      <c r="AC304" s="178">
        <f t="shared" si="105"/>
        <v>75.478728582554524</v>
      </c>
      <c r="AD304" s="178">
        <f t="shared" si="105"/>
        <v>74.237239096573177</v>
      </c>
      <c r="AE304" s="178">
        <f t="shared" si="105"/>
        <v>5.3674999999999784</v>
      </c>
      <c r="AF304" s="178">
        <f t="shared" si="105"/>
        <v>0</v>
      </c>
      <c r="AG304" s="178">
        <f t="shared" si="105"/>
        <v>0</v>
      </c>
      <c r="AH304" s="178">
        <f t="shared" si="105"/>
        <v>0</v>
      </c>
      <c r="AI304" s="178">
        <f t="shared" si="105"/>
        <v>0</v>
      </c>
    </row>
    <row r="305" spans="1:35" x14ac:dyDescent="0.35">
      <c r="E305" s="46" t="str">
        <f>E$301</f>
        <v>Management fees (cost-plus method) (behavioural)</v>
      </c>
      <c r="F305" s="46" t="str">
        <f>F$301</f>
        <v>M$</v>
      </c>
      <c r="I305" s="178">
        <f>I$301</f>
        <v>94.373999999999995</v>
      </c>
      <c r="J305" s="178"/>
      <c r="K305" s="178">
        <f t="shared" ref="K305:AI305" si="106">K$301</f>
        <v>0</v>
      </c>
      <c r="L305" s="178">
        <f t="shared" si="106"/>
        <v>0</v>
      </c>
      <c r="M305" s="178">
        <f t="shared" si="106"/>
        <v>5.25</v>
      </c>
      <c r="N305" s="178">
        <f t="shared" si="106"/>
        <v>5.25</v>
      </c>
      <c r="O305" s="178">
        <f t="shared" si="106"/>
        <v>5.25</v>
      </c>
      <c r="P305" s="178">
        <f t="shared" si="106"/>
        <v>5.25</v>
      </c>
      <c r="Q305" s="178">
        <f t="shared" si="106"/>
        <v>5.25</v>
      </c>
      <c r="R305" s="178">
        <f t="shared" si="106"/>
        <v>5.25</v>
      </c>
      <c r="S305" s="178">
        <f t="shared" si="106"/>
        <v>5.25</v>
      </c>
      <c r="T305" s="178">
        <f t="shared" si="106"/>
        <v>5.25</v>
      </c>
      <c r="U305" s="178">
        <f t="shared" si="106"/>
        <v>5.25</v>
      </c>
      <c r="V305" s="178">
        <f t="shared" si="106"/>
        <v>5.25</v>
      </c>
      <c r="W305" s="178">
        <f t="shared" si="106"/>
        <v>5.25</v>
      </c>
      <c r="X305" s="178">
        <f t="shared" si="106"/>
        <v>5.25</v>
      </c>
      <c r="Y305" s="178">
        <f t="shared" si="106"/>
        <v>5.25</v>
      </c>
      <c r="Z305" s="178">
        <f t="shared" si="106"/>
        <v>5.25</v>
      </c>
      <c r="AA305" s="178">
        <f t="shared" si="106"/>
        <v>5.25</v>
      </c>
      <c r="AB305" s="178">
        <f t="shared" si="106"/>
        <v>5.25</v>
      </c>
      <c r="AC305" s="178">
        <f t="shared" si="106"/>
        <v>5.25</v>
      </c>
      <c r="AD305" s="178">
        <f t="shared" si="106"/>
        <v>5.1239999999999952</v>
      </c>
      <c r="AE305" s="178">
        <f t="shared" si="106"/>
        <v>0</v>
      </c>
      <c r="AF305" s="178">
        <f t="shared" si="106"/>
        <v>0</v>
      </c>
      <c r="AG305" s="178">
        <f t="shared" si="106"/>
        <v>0</v>
      </c>
      <c r="AH305" s="178">
        <f t="shared" si="106"/>
        <v>0</v>
      </c>
      <c r="AI305" s="178">
        <f t="shared" si="106"/>
        <v>0</v>
      </c>
    </row>
    <row r="306" spans="1:35" x14ac:dyDescent="0.35">
      <c r="E306" s="46" t="s">
        <v>1131</v>
      </c>
      <c r="F306" s="46" t="s">
        <v>88</v>
      </c>
      <c r="I306" s="178">
        <f>SUM(K306:AI306)</f>
        <v>1451.1796250000002</v>
      </c>
      <c r="J306" s="178"/>
      <c r="K306" s="178">
        <f>SUM(K304:K305)</f>
        <v>0</v>
      </c>
      <c r="L306" s="178">
        <f t="shared" ref="L306:AI306" si="107">SUM(L304:L305)</f>
        <v>0</v>
      </c>
      <c r="M306" s="178">
        <f t="shared" si="107"/>
        <v>74.791228582554524</v>
      </c>
      <c r="N306" s="178">
        <f t="shared" si="107"/>
        <v>80.728728582554524</v>
      </c>
      <c r="O306" s="178">
        <f t="shared" si="107"/>
        <v>80.728728582554524</v>
      </c>
      <c r="P306" s="178">
        <f t="shared" si="107"/>
        <v>80.728728582554524</v>
      </c>
      <c r="Q306" s="178">
        <f t="shared" si="107"/>
        <v>80.728728582554524</v>
      </c>
      <c r="R306" s="178">
        <f t="shared" si="107"/>
        <v>80.728728582554524</v>
      </c>
      <c r="S306" s="178">
        <f t="shared" si="107"/>
        <v>80.728728582554524</v>
      </c>
      <c r="T306" s="178">
        <f t="shared" si="107"/>
        <v>80.728728582554524</v>
      </c>
      <c r="U306" s="178">
        <f t="shared" si="107"/>
        <v>80.728728582554524</v>
      </c>
      <c r="V306" s="178">
        <f t="shared" si="107"/>
        <v>80.728728582554524</v>
      </c>
      <c r="W306" s="178">
        <f t="shared" si="107"/>
        <v>80.728728582554524</v>
      </c>
      <c r="X306" s="178">
        <f t="shared" si="107"/>
        <v>80.728728582554524</v>
      </c>
      <c r="Y306" s="178">
        <f t="shared" si="107"/>
        <v>80.728728582554524</v>
      </c>
      <c r="Z306" s="178">
        <f t="shared" si="107"/>
        <v>80.728728582554524</v>
      </c>
      <c r="AA306" s="178">
        <f t="shared" si="107"/>
        <v>80.728728582554524</v>
      </c>
      <c r="AB306" s="178">
        <f t="shared" si="107"/>
        <v>80.728728582554524</v>
      </c>
      <c r="AC306" s="178">
        <f t="shared" si="107"/>
        <v>80.728728582554524</v>
      </c>
      <c r="AD306" s="178">
        <f t="shared" si="107"/>
        <v>79.361239096573172</v>
      </c>
      <c r="AE306" s="178">
        <f t="shared" si="107"/>
        <v>5.3674999999999784</v>
      </c>
      <c r="AF306" s="178">
        <f t="shared" si="107"/>
        <v>0</v>
      </c>
      <c r="AG306" s="178">
        <f t="shared" si="107"/>
        <v>0</v>
      </c>
      <c r="AH306" s="178">
        <f t="shared" si="107"/>
        <v>0</v>
      </c>
      <c r="AI306" s="178">
        <f t="shared" si="107"/>
        <v>0</v>
      </c>
    </row>
    <row r="307" spans="1:35" x14ac:dyDescent="0.35">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c r="AH307" s="178"/>
      <c r="AI307" s="178"/>
    </row>
    <row r="308" spans="1:35" x14ac:dyDescent="0.35">
      <c r="D308" s="87" t="s">
        <v>403</v>
      </c>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c r="AH308" s="178"/>
      <c r="AI308" s="178"/>
    </row>
    <row r="309" spans="1:35" x14ac:dyDescent="0.35">
      <c r="E309" s="46" t="str">
        <f>E$306</f>
        <v>Mining company operating costs (behavioural)</v>
      </c>
      <c r="F309" s="46" t="str">
        <f>F$306</f>
        <v>M$</v>
      </c>
      <c r="I309" s="178">
        <f>I$306</f>
        <v>1451.1796250000002</v>
      </c>
      <c r="J309" s="178"/>
      <c r="K309" s="178">
        <f t="shared" ref="K309:AI309" si="108">K$306</f>
        <v>0</v>
      </c>
      <c r="L309" s="178">
        <f t="shared" si="108"/>
        <v>0</v>
      </c>
      <c r="M309" s="178">
        <f t="shared" si="108"/>
        <v>74.791228582554524</v>
      </c>
      <c r="N309" s="178">
        <f t="shared" si="108"/>
        <v>80.728728582554524</v>
      </c>
      <c r="O309" s="178">
        <f t="shared" si="108"/>
        <v>80.728728582554524</v>
      </c>
      <c r="P309" s="178">
        <f t="shared" si="108"/>
        <v>80.728728582554524</v>
      </c>
      <c r="Q309" s="178">
        <f t="shared" si="108"/>
        <v>80.728728582554524</v>
      </c>
      <c r="R309" s="178">
        <f t="shared" si="108"/>
        <v>80.728728582554524</v>
      </c>
      <c r="S309" s="178">
        <f t="shared" si="108"/>
        <v>80.728728582554524</v>
      </c>
      <c r="T309" s="178">
        <f t="shared" si="108"/>
        <v>80.728728582554524</v>
      </c>
      <c r="U309" s="178">
        <f t="shared" si="108"/>
        <v>80.728728582554524</v>
      </c>
      <c r="V309" s="178">
        <f t="shared" si="108"/>
        <v>80.728728582554524</v>
      </c>
      <c r="W309" s="178">
        <f t="shared" si="108"/>
        <v>80.728728582554524</v>
      </c>
      <c r="X309" s="178">
        <f t="shared" si="108"/>
        <v>80.728728582554524</v>
      </c>
      <c r="Y309" s="178">
        <f t="shared" si="108"/>
        <v>80.728728582554524</v>
      </c>
      <c r="Z309" s="178">
        <f t="shared" si="108"/>
        <v>80.728728582554524</v>
      </c>
      <c r="AA309" s="178">
        <f t="shared" si="108"/>
        <v>80.728728582554524</v>
      </c>
      <c r="AB309" s="178">
        <f t="shared" si="108"/>
        <v>80.728728582554524</v>
      </c>
      <c r="AC309" s="178">
        <f t="shared" si="108"/>
        <v>80.728728582554524</v>
      </c>
      <c r="AD309" s="178">
        <f t="shared" si="108"/>
        <v>79.361239096573172</v>
      </c>
      <c r="AE309" s="178">
        <f t="shared" si="108"/>
        <v>5.3674999999999784</v>
      </c>
      <c r="AF309" s="178">
        <f t="shared" si="108"/>
        <v>0</v>
      </c>
      <c r="AG309" s="178">
        <f t="shared" si="108"/>
        <v>0</v>
      </c>
      <c r="AH309" s="178">
        <f t="shared" si="108"/>
        <v>0</v>
      </c>
      <c r="AI309" s="178">
        <f t="shared" si="108"/>
        <v>0</v>
      </c>
    </row>
    <row r="310" spans="1:35" x14ac:dyDescent="0.35">
      <c r="E310" s="46" t="s">
        <v>1132</v>
      </c>
      <c r="F310" s="46" t="s">
        <v>88</v>
      </c>
      <c r="G310" s="178">
        <f>SUM(K309:AI309)</f>
        <v>1451.1796250000002</v>
      </c>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c r="AH310" s="178"/>
      <c r="AI310" s="178"/>
    </row>
    <row r="312" spans="1:35" x14ac:dyDescent="0.35">
      <c r="C312" s="86" t="s">
        <v>390</v>
      </c>
    </row>
    <row r="314" spans="1:35" x14ac:dyDescent="0.35">
      <c r="D314" s="87" t="s">
        <v>149</v>
      </c>
      <c r="I314" s="177"/>
      <c r="J314" s="177"/>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c r="AH314" s="178"/>
      <c r="AI314" s="178"/>
    </row>
    <row r="315" spans="1:35" x14ac:dyDescent="0.35">
      <c r="E315" s="46" t="str">
        <f>E$195</f>
        <v>Project capital costs (behavioural)</v>
      </c>
      <c r="F315" s="46" t="str">
        <f>F$195</f>
        <v>M$</v>
      </c>
      <c r="I315" s="177">
        <f>I$195</f>
        <v>160</v>
      </c>
      <c r="J315" s="177"/>
      <c r="K315" s="177">
        <f t="shared" ref="K315:AI315" si="109">K$195</f>
        <v>80</v>
      </c>
      <c r="L315" s="177">
        <f t="shared" si="109"/>
        <v>80</v>
      </c>
      <c r="M315" s="177">
        <f t="shared" si="109"/>
        <v>0</v>
      </c>
      <c r="N315" s="177">
        <f t="shared" si="109"/>
        <v>0</v>
      </c>
      <c r="O315" s="177">
        <f t="shared" si="109"/>
        <v>0</v>
      </c>
      <c r="P315" s="177">
        <f t="shared" si="109"/>
        <v>0</v>
      </c>
      <c r="Q315" s="177">
        <f t="shared" si="109"/>
        <v>0</v>
      </c>
      <c r="R315" s="177">
        <f t="shared" si="109"/>
        <v>0</v>
      </c>
      <c r="S315" s="177">
        <f t="shared" si="109"/>
        <v>0</v>
      </c>
      <c r="T315" s="177">
        <f t="shared" si="109"/>
        <v>0</v>
      </c>
      <c r="U315" s="177">
        <f t="shared" si="109"/>
        <v>0</v>
      </c>
      <c r="V315" s="177">
        <f t="shared" si="109"/>
        <v>0</v>
      </c>
      <c r="W315" s="177">
        <f t="shared" si="109"/>
        <v>0</v>
      </c>
      <c r="X315" s="177">
        <f t="shared" si="109"/>
        <v>0</v>
      </c>
      <c r="Y315" s="177">
        <f t="shared" si="109"/>
        <v>0</v>
      </c>
      <c r="Z315" s="177">
        <f t="shared" si="109"/>
        <v>0</v>
      </c>
      <c r="AA315" s="177">
        <f t="shared" si="109"/>
        <v>0</v>
      </c>
      <c r="AB315" s="177">
        <f t="shared" si="109"/>
        <v>0</v>
      </c>
      <c r="AC315" s="177">
        <f t="shared" si="109"/>
        <v>0</v>
      </c>
      <c r="AD315" s="177">
        <f t="shared" si="109"/>
        <v>0</v>
      </c>
      <c r="AE315" s="177">
        <f t="shared" si="109"/>
        <v>0</v>
      </c>
      <c r="AF315" s="177">
        <f t="shared" si="109"/>
        <v>0</v>
      </c>
      <c r="AG315" s="177">
        <f t="shared" si="109"/>
        <v>0</v>
      </c>
      <c r="AH315" s="177">
        <f t="shared" si="109"/>
        <v>0</v>
      </c>
      <c r="AI315" s="177">
        <f t="shared" si="109"/>
        <v>0</v>
      </c>
    </row>
    <row r="316" spans="1:35" s="158" customFormat="1" x14ac:dyDescent="0.35">
      <c r="A316" s="11"/>
      <c r="B316" s="11"/>
      <c r="C316" s="156"/>
      <c r="D316" s="157"/>
      <c r="E316" s="158" t="str">
        <f>Inputs!E$308</f>
        <v>EPCM fees cost-plus markup (behavioural)</v>
      </c>
      <c r="F316" s="158" t="str">
        <f>Inputs!F$308</f>
        <v>%</v>
      </c>
      <c r="G316" s="201">
        <f>Inputs!G$308</f>
        <v>0.2</v>
      </c>
      <c r="I316" s="179"/>
      <c r="J316" s="179"/>
      <c r="K316" s="180"/>
      <c r="L316" s="180"/>
      <c r="M316" s="180"/>
      <c r="N316" s="180"/>
      <c r="O316" s="180"/>
      <c r="P316" s="180"/>
      <c r="Q316" s="180"/>
      <c r="R316" s="180"/>
      <c r="S316" s="180"/>
      <c r="T316" s="180"/>
      <c r="U316" s="180"/>
      <c r="V316" s="180"/>
      <c r="W316" s="180"/>
      <c r="X316" s="180"/>
      <c r="Y316" s="180"/>
      <c r="Z316" s="180"/>
      <c r="AA316" s="180"/>
      <c r="AB316" s="180"/>
      <c r="AC316" s="180"/>
      <c r="AD316" s="180"/>
      <c r="AE316" s="180"/>
      <c r="AF316" s="180"/>
      <c r="AG316" s="180"/>
      <c r="AH316" s="180"/>
      <c r="AI316" s="180"/>
    </row>
    <row r="317" spans="1:35" x14ac:dyDescent="0.35">
      <c r="E317" s="46" t="s">
        <v>1133</v>
      </c>
      <c r="F317" s="46" t="s">
        <v>88</v>
      </c>
      <c r="I317" s="177">
        <f>SUM(K317:AI317)</f>
        <v>32</v>
      </c>
      <c r="J317" s="177"/>
      <c r="K317" s="178">
        <f>K315*$G316</f>
        <v>16</v>
      </c>
      <c r="L317" s="178">
        <f t="shared" ref="L317:AI317" si="110">L315*$G316</f>
        <v>16</v>
      </c>
      <c r="M317" s="178">
        <f t="shared" si="110"/>
        <v>0</v>
      </c>
      <c r="N317" s="178">
        <f t="shared" si="110"/>
        <v>0</v>
      </c>
      <c r="O317" s="178">
        <f t="shared" si="110"/>
        <v>0</v>
      </c>
      <c r="P317" s="178">
        <f t="shared" si="110"/>
        <v>0</v>
      </c>
      <c r="Q317" s="178">
        <f t="shared" si="110"/>
        <v>0</v>
      </c>
      <c r="R317" s="178">
        <f t="shared" si="110"/>
        <v>0</v>
      </c>
      <c r="S317" s="178">
        <f t="shared" si="110"/>
        <v>0</v>
      </c>
      <c r="T317" s="178">
        <f t="shared" si="110"/>
        <v>0</v>
      </c>
      <c r="U317" s="178">
        <f t="shared" si="110"/>
        <v>0</v>
      </c>
      <c r="V317" s="178">
        <f t="shared" si="110"/>
        <v>0</v>
      </c>
      <c r="W317" s="178">
        <f t="shared" si="110"/>
        <v>0</v>
      </c>
      <c r="X317" s="178">
        <f t="shared" si="110"/>
        <v>0</v>
      </c>
      <c r="Y317" s="178">
        <f t="shared" si="110"/>
        <v>0</v>
      </c>
      <c r="Z317" s="178">
        <f t="shared" si="110"/>
        <v>0</v>
      </c>
      <c r="AA317" s="178">
        <f t="shared" si="110"/>
        <v>0</v>
      </c>
      <c r="AB317" s="178">
        <f t="shared" si="110"/>
        <v>0</v>
      </c>
      <c r="AC317" s="178">
        <f t="shared" si="110"/>
        <v>0</v>
      </c>
      <c r="AD317" s="178">
        <f t="shared" si="110"/>
        <v>0</v>
      </c>
      <c r="AE317" s="178">
        <f t="shared" si="110"/>
        <v>0</v>
      </c>
      <c r="AF317" s="178">
        <f t="shared" si="110"/>
        <v>0</v>
      </c>
      <c r="AG317" s="178">
        <f t="shared" si="110"/>
        <v>0</v>
      </c>
      <c r="AH317" s="178">
        <f t="shared" si="110"/>
        <v>0</v>
      </c>
      <c r="AI317" s="178">
        <f t="shared" si="110"/>
        <v>0</v>
      </c>
    </row>
    <row r="318" spans="1:35" x14ac:dyDescent="0.35">
      <c r="I318" s="177"/>
      <c r="J318" s="177"/>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c r="AH318" s="178"/>
      <c r="AI318" s="178"/>
    </row>
    <row r="319" spans="1:35" x14ac:dyDescent="0.35">
      <c r="D319" s="87" t="s">
        <v>390</v>
      </c>
      <c r="I319" s="177"/>
      <c r="J319" s="177"/>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c r="AH319" s="178"/>
      <c r="AI319" s="178"/>
    </row>
    <row r="320" spans="1:35" x14ac:dyDescent="0.35">
      <c r="E320" s="46" t="str">
        <f>E$195</f>
        <v>Project capital costs (behavioural)</v>
      </c>
      <c r="F320" s="46" t="str">
        <f>F$195</f>
        <v>M$</v>
      </c>
      <c r="I320" s="177">
        <f>I$195</f>
        <v>160</v>
      </c>
      <c r="J320" s="177"/>
      <c r="K320" s="177">
        <f t="shared" ref="K320:AI320" si="111">K$195</f>
        <v>80</v>
      </c>
      <c r="L320" s="177">
        <f t="shared" si="111"/>
        <v>80</v>
      </c>
      <c r="M320" s="177">
        <f t="shared" si="111"/>
        <v>0</v>
      </c>
      <c r="N320" s="177">
        <f t="shared" si="111"/>
        <v>0</v>
      </c>
      <c r="O320" s="177">
        <f t="shared" si="111"/>
        <v>0</v>
      </c>
      <c r="P320" s="177">
        <f t="shared" si="111"/>
        <v>0</v>
      </c>
      <c r="Q320" s="177">
        <f t="shared" si="111"/>
        <v>0</v>
      </c>
      <c r="R320" s="177">
        <f t="shared" si="111"/>
        <v>0</v>
      </c>
      <c r="S320" s="177">
        <f t="shared" si="111"/>
        <v>0</v>
      </c>
      <c r="T320" s="177">
        <f t="shared" si="111"/>
        <v>0</v>
      </c>
      <c r="U320" s="177">
        <f t="shared" si="111"/>
        <v>0</v>
      </c>
      <c r="V320" s="177">
        <f t="shared" si="111"/>
        <v>0</v>
      </c>
      <c r="W320" s="177">
        <f t="shared" si="111"/>
        <v>0</v>
      </c>
      <c r="X320" s="177">
        <f t="shared" si="111"/>
        <v>0</v>
      </c>
      <c r="Y320" s="177">
        <f t="shared" si="111"/>
        <v>0</v>
      </c>
      <c r="Z320" s="177">
        <f t="shared" si="111"/>
        <v>0</v>
      </c>
      <c r="AA320" s="177">
        <f t="shared" si="111"/>
        <v>0</v>
      </c>
      <c r="AB320" s="177">
        <f t="shared" si="111"/>
        <v>0</v>
      </c>
      <c r="AC320" s="177">
        <f t="shared" si="111"/>
        <v>0</v>
      </c>
      <c r="AD320" s="177">
        <f t="shared" si="111"/>
        <v>0</v>
      </c>
      <c r="AE320" s="177">
        <f t="shared" si="111"/>
        <v>0</v>
      </c>
      <c r="AF320" s="177">
        <f t="shared" si="111"/>
        <v>0</v>
      </c>
      <c r="AG320" s="177">
        <f t="shared" si="111"/>
        <v>0</v>
      </c>
      <c r="AH320" s="177">
        <f t="shared" si="111"/>
        <v>0</v>
      </c>
      <c r="AI320" s="177">
        <f t="shared" si="111"/>
        <v>0</v>
      </c>
    </row>
    <row r="321" spans="3:35" x14ac:dyDescent="0.35">
      <c r="E321" s="46" t="str">
        <f>E$317</f>
        <v>EPCM fees (behavioural)</v>
      </c>
      <c r="F321" s="46" t="str">
        <f>F$317</f>
        <v>M$</v>
      </c>
      <c r="I321" s="177">
        <f>I$317</f>
        <v>32</v>
      </c>
      <c r="J321" s="177"/>
      <c r="K321" s="177">
        <f t="shared" ref="K321:AI321" si="112">K$317</f>
        <v>16</v>
      </c>
      <c r="L321" s="177">
        <f t="shared" si="112"/>
        <v>16</v>
      </c>
      <c r="M321" s="177">
        <f t="shared" si="112"/>
        <v>0</v>
      </c>
      <c r="N321" s="177">
        <f t="shared" si="112"/>
        <v>0</v>
      </c>
      <c r="O321" s="177">
        <f t="shared" si="112"/>
        <v>0</v>
      </c>
      <c r="P321" s="177">
        <f t="shared" si="112"/>
        <v>0</v>
      </c>
      <c r="Q321" s="177">
        <f t="shared" si="112"/>
        <v>0</v>
      </c>
      <c r="R321" s="177">
        <f t="shared" si="112"/>
        <v>0</v>
      </c>
      <c r="S321" s="177">
        <f t="shared" si="112"/>
        <v>0</v>
      </c>
      <c r="T321" s="177">
        <f t="shared" si="112"/>
        <v>0</v>
      </c>
      <c r="U321" s="177">
        <f t="shared" si="112"/>
        <v>0</v>
      </c>
      <c r="V321" s="177">
        <f t="shared" si="112"/>
        <v>0</v>
      </c>
      <c r="W321" s="177">
        <f t="shared" si="112"/>
        <v>0</v>
      </c>
      <c r="X321" s="177">
        <f t="shared" si="112"/>
        <v>0</v>
      </c>
      <c r="Y321" s="177">
        <f t="shared" si="112"/>
        <v>0</v>
      </c>
      <c r="Z321" s="177">
        <f t="shared" si="112"/>
        <v>0</v>
      </c>
      <c r="AA321" s="177">
        <f t="shared" si="112"/>
        <v>0</v>
      </c>
      <c r="AB321" s="177">
        <f t="shared" si="112"/>
        <v>0</v>
      </c>
      <c r="AC321" s="177">
        <f t="shared" si="112"/>
        <v>0</v>
      </c>
      <c r="AD321" s="177">
        <f t="shared" si="112"/>
        <v>0</v>
      </c>
      <c r="AE321" s="177">
        <f t="shared" si="112"/>
        <v>0</v>
      </c>
      <c r="AF321" s="177">
        <f t="shared" si="112"/>
        <v>0</v>
      </c>
      <c r="AG321" s="177">
        <f t="shared" si="112"/>
        <v>0</v>
      </c>
      <c r="AH321" s="177">
        <f t="shared" si="112"/>
        <v>0</v>
      </c>
      <c r="AI321" s="177">
        <f t="shared" si="112"/>
        <v>0</v>
      </c>
    </row>
    <row r="322" spans="3:35" x14ac:dyDescent="0.35">
      <c r="E322" s="46" t="s">
        <v>1134</v>
      </c>
      <c r="F322" s="46" t="s">
        <v>88</v>
      </c>
      <c r="I322" s="177">
        <f>SUM(K322:AI322)</f>
        <v>192</v>
      </c>
      <c r="J322" s="177"/>
      <c r="K322" s="178">
        <f>SUM(K320:K321)</f>
        <v>96</v>
      </c>
      <c r="L322" s="178">
        <f t="shared" ref="L322:AI322" si="113">SUM(L320:L321)</f>
        <v>96</v>
      </c>
      <c r="M322" s="178">
        <f t="shared" si="113"/>
        <v>0</v>
      </c>
      <c r="N322" s="178">
        <f t="shared" si="113"/>
        <v>0</v>
      </c>
      <c r="O322" s="178">
        <f t="shared" si="113"/>
        <v>0</v>
      </c>
      <c r="P322" s="178">
        <f t="shared" si="113"/>
        <v>0</v>
      </c>
      <c r="Q322" s="178">
        <f t="shared" si="113"/>
        <v>0</v>
      </c>
      <c r="R322" s="178">
        <f t="shared" si="113"/>
        <v>0</v>
      </c>
      <c r="S322" s="178">
        <f t="shared" si="113"/>
        <v>0</v>
      </c>
      <c r="T322" s="178">
        <f t="shared" si="113"/>
        <v>0</v>
      </c>
      <c r="U322" s="178">
        <f t="shared" si="113"/>
        <v>0</v>
      </c>
      <c r="V322" s="178">
        <f t="shared" si="113"/>
        <v>0</v>
      </c>
      <c r="W322" s="178">
        <f t="shared" si="113"/>
        <v>0</v>
      </c>
      <c r="X322" s="178">
        <f t="shared" si="113"/>
        <v>0</v>
      </c>
      <c r="Y322" s="178">
        <f t="shared" si="113"/>
        <v>0</v>
      </c>
      <c r="Z322" s="178">
        <f t="shared" si="113"/>
        <v>0</v>
      </c>
      <c r="AA322" s="178">
        <f t="shared" si="113"/>
        <v>0</v>
      </c>
      <c r="AB322" s="178">
        <f t="shared" si="113"/>
        <v>0</v>
      </c>
      <c r="AC322" s="178">
        <f t="shared" si="113"/>
        <v>0</v>
      </c>
      <c r="AD322" s="178">
        <f t="shared" si="113"/>
        <v>0</v>
      </c>
      <c r="AE322" s="178">
        <f t="shared" si="113"/>
        <v>0</v>
      </c>
      <c r="AF322" s="178">
        <f t="shared" si="113"/>
        <v>0</v>
      </c>
      <c r="AG322" s="178">
        <f t="shared" si="113"/>
        <v>0</v>
      </c>
      <c r="AH322" s="178">
        <f t="shared" si="113"/>
        <v>0</v>
      </c>
      <c r="AI322" s="178">
        <f t="shared" si="113"/>
        <v>0</v>
      </c>
    </row>
    <row r="323" spans="3:35" x14ac:dyDescent="0.35">
      <c r="I323" s="177"/>
      <c r="J323" s="177"/>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c r="AH323" s="178"/>
      <c r="AI323" s="178"/>
    </row>
    <row r="324" spans="3:35" x14ac:dyDescent="0.35">
      <c r="D324" s="87" t="s">
        <v>400</v>
      </c>
      <c r="I324" s="177"/>
      <c r="J324" s="177"/>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c r="AH324" s="178"/>
      <c r="AI324" s="178"/>
    </row>
    <row r="325" spans="3:35" x14ac:dyDescent="0.35">
      <c r="E325" s="46" t="str">
        <f>E$322</f>
        <v>Mining company capital costs (behavioural)</v>
      </c>
      <c r="F325" s="46" t="str">
        <f>F$322</f>
        <v>M$</v>
      </c>
      <c r="I325" s="177">
        <f>I$322</f>
        <v>192</v>
      </c>
      <c r="J325" s="177"/>
      <c r="K325" s="177">
        <f t="shared" ref="K325:AI325" si="114">K$322</f>
        <v>96</v>
      </c>
      <c r="L325" s="177">
        <f t="shared" si="114"/>
        <v>96</v>
      </c>
      <c r="M325" s="177">
        <f t="shared" si="114"/>
        <v>0</v>
      </c>
      <c r="N325" s="177">
        <f t="shared" si="114"/>
        <v>0</v>
      </c>
      <c r="O325" s="177">
        <f t="shared" si="114"/>
        <v>0</v>
      </c>
      <c r="P325" s="177">
        <f t="shared" si="114"/>
        <v>0</v>
      </c>
      <c r="Q325" s="177">
        <f t="shared" si="114"/>
        <v>0</v>
      </c>
      <c r="R325" s="177">
        <f t="shared" si="114"/>
        <v>0</v>
      </c>
      <c r="S325" s="177">
        <f t="shared" si="114"/>
        <v>0</v>
      </c>
      <c r="T325" s="177">
        <f t="shared" si="114"/>
        <v>0</v>
      </c>
      <c r="U325" s="177">
        <f t="shared" si="114"/>
        <v>0</v>
      </c>
      <c r="V325" s="177">
        <f t="shared" si="114"/>
        <v>0</v>
      </c>
      <c r="W325" s="177">
        <f t="shared" si="114"/>
        <v>0</v>
      </c>
      <c r="X325" s="177">
        <f t="shared" si="114"/>
        <v>0</v>
      </c>
      <c r="Y325" s="177">
        <f t="shared" si="114"/>
        <v>0</v>
      </c>
      <c r="Z325" s="177">
        <f t="shared" si="114"/>
        <v>0</v>
      </c>
      <c r="AA325" s="177">
        <f t="shared" si="114"/>
        <v>0</v>
      </c>
      <c r="AB325" s="177">
        <f t="shared" si="114"/>
        <v>0</v>
      </c>
      <c r="AC325" s="177">
        <f t="shared" si="114"/>
        <v>0</v>
      </c>
      <c r="AD325" s="177">
        <f t="shared" si="114"/>
        <v>0</v>
      </c>
      <c r="AE325" s="177">
        <f t="shared" si="114"/>
        <v>0</v>
      </c>
      <c r="AF325" s="177">
        <f t="shared" si="114"/>
        <v>0</v>
      </c>
      <c r="AG325" s="177">
        <f t="shared" si="114"/>
        <v>0</v>
      </c>
      <c r="AH325" s="177">
        <f t="shared" si="114"/>
        <v>0</v>
      </c>
      <c r="AI325" s="177">
        <f t="shared" si="114"/>
        <v>0</v>
      </c>
    </row>
    <row r="326" spans="3:35" x14ac:dyDescent="0.35">
      <c r="E326" s="46" t="s">
        <v>1135</v>
      </c>
      <c r="F326" s="46" t="s">
        <v>88</v>
      </c>
      <c r="G326" s="177">
        <f>SUM(K325:AI325)</f>
        <v>192</v>
      </c>
      <c r="I326" s="177"/>
      <c r="J326" s="177"/>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c r="AH326" s="178"/>
      <c r="AI326" s="178"/>
    </row>
    <row r="327" spans="3:35" x14ac:dyDescent="0.35">
      <c r="I327" s="177"/>
      <c r="J327" s="177"/>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c r="AH327" s="178"/>
      <c r="AI327" s="178"/>
    </row>
    <row r="328" spans="3:35" x14ac:dyDescent="0.35">
      <c r="C328" s="86" t="s">
        <v>401</v>
      </c>
      <c r="I328" s="177"/>
      <c r="J328" s="177"/>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c r="AH328" s="178"/>
      <c r="AI328" s="178"/>
    </row>
    <row r="329" spans="3:35" x14ac:dyDescent="0.35">
      <c r="I329" s="177"/>
      <c r="J329" s="177"/>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c r="AH329" s="178"/>
      <c r="AI329" s="178"/>
    </row>
    <row r="330" spans="3:35" x14ac:dyDescent="0.35">
      <c r="D330" s="87" t="s">
        <v>401</v>
      </c>
      <c r="I330" s="177"/>
      <c r="J330" s="177"/>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c r="AH330" s="178"/>
      <c r="AI330" s="178"/>
    </row>
    <row r="331" spans="3:35" x14ac:dyDescent="0.35">
      <c r="E331" s="46" t="str">
        <f>E$273</f>
        <v>Mining company net revenues (behavioural)</v>
      </c>
      <c r="F331" s="46" t="str">
        <f>F$273</f>
        <v>M$</v>
      </c>
      <c r="I331" s="177">
        <f>I$273</f>
        <v>2215.8009403111937</v>
      </c>
      <c r="J331" s="177"/>
      <c r="K331" s="177">
        <f t="shared" ref="K331:AI331" si="115">K$273</f>
        <v>0</v>
      </c>
      <c r="L331" s="177">
        <f t="shared" si="115"/>
        <v>0</v>
      </c>
      <c r="M331" s="177">
        <f t="shared" si="115"/>
        <v>92.448303584412301</v>
      </c>
      <c r="N331" s="177">
        <f t="shared" si="115"/>
        <v>123.26440477921641</v>
      </c>
      <c r="O331" s="177">
        <f t="shared" si="115"/>
        <v>123.26440477921641</v>
      </c>
      <c r="P331" s="177">
        <f t="shared" si="115"/>
        <v>123.26440477921641</v>
      </c>
      <c r="Q331" s="177">
        <f t="shared" si="115"/>
        <v>123.26440477921641</v>
      </c>
      <c r="R331" s="177">
        <f t="shared" si="115"/>
        <v>123.26440477921641</v>
      </c>
      <c r="S331" s="177">
        <f t="shared" si="115"/>
        <v>123.26440477921641</v>
      </c>
      <c r="T331" s="177">
        <f t="shared" si="115"/>
        <v>123.26440477921641</v>
      </c>
      <c r="U331" s="177">
        <f t="shared" si="115"/>
        <v>123.26440477921641</v>
      </c>
      <c r="V331" s="177">
        <f t="shared" si="115"/>
        <v>123.26440477921641</v>
      </c>
      <c r="W331" s="177">
        <f t="shared" si="115"/>
        <v>123.26440477921641</v>
      </c>
      <c r="X331" s="177">
        <f t="shared" si="115"/>
        <v>123.26440477921641</v>
      </c>
      <c r="Y331" s="177">
        <f t="shared" si="115"/>
        <v>123.26440477921641</v>
      </c>
      <c r="Z331" s="177">
        <f t="shared" si="115"/>
        <v>123.26440477921641</v>
      </c>
      <c r="AA331" s="177">
        <f t="shared" si="115"/>
        <v>123.26440477921641</v>
      </c>
      <c r="AB331" s="177">
        <f t="shared" si="115"/>
        <v>123.26440477921641</v>
      </c>
      <c r="AC331" s="177">
        <f t="shared" si="115"/>
        <v>123.26440477921641</v>
      </c>
      <c r="AD331" s="177">
        <f t="shared" si="115"/>
        <v>123.26440477921641</v>
      </c>
      <c r="AE331" s="177">
        <f t="shared" si="115"/>
        <v>27.857755480102799</v>
      </c>
      <c r="AF331" s="177">
        <f t="shared" si="115"/>
        <v>0</v>
      </c>
      <c r="AG331" s="177">
        <f t="shared" si="115"/>
        <v>0</v>
      </c>
      <c r="AH331" s="177">
        <f t="shared" si="115"/>
        <v>0</v>
      </c>
      <c r="AI331" s="177">
        <f t="shared" si="115"/>
        <v>0</v>
      </c>
    </row>
    <row r="332" spans="3:35" x14ac:dyDescent="0.35">
      <c r="E332" s="46" t="str">
        <f>E$306</f>
        <v>Mining company operating costs (behavioural)</v>
      </c>
      <c r="F332" s="46" t="str">
        <f>F$306</f>
        <v>M$</v>
      </c>
      <c r="I332" s="177">
        <f>I$306</f>
        <v>1451.1796250000002</v>
      </c>
      <c r="J332" s="177"/>
      <c r="K332" s="177">
        <f t="shared" ref="K332:AI332" si="116">K$306</f>
        <v>0</v>
      </c>
      <c r="L332" s="177">
        <f t="shared" si="116"/>
        <v>0</v>
      </c>
      <c r="M332" s="177">
        <f t="shared" si="116"/>
        <v>74.791228582554524</v>
      </c>
      <c r="N332" s="177">
        <f t="shared" si="116"/>
        <v>80.728728582554524</v>
      </c>
      <c r="O332" s="177">
        <f t="shared" si="116"/>
        <v>80.728728582554524</v>
      </c>
      <c r="P332" s="177">
        <f t="shared" si="116"/>
        <v>80.728728582554524</v>
      </c>
      <c r="Q332" s="177">
        <f t="shared" si="116"/>
        <v>80.728728582554524</v>
      </c>
      <c r="R332" s="177">
        <f t="shared" si="116"/>
        <v>80.728728582554524</v>
      </c>
      <c r="S332" s="177">
        <f t="shared" si="116"/>
        <v>80.728728582554524</v>
      </c>
      <c r="T332" s="177">
        <f t="shared" si="116"/>
        <v>80.728728582554524</v>
      </c>
      <c r="U332" s="177">
        <f t="shared" si="116"/>
        <v>80.728728582554524</v>
      </c>
      <c r="V332" s="177">
        <f t="shared" si="116"/>
        <v>80.728728582554524</v>
      </c>
      <c r="W332" s="177">
        <f t="shared" si="116"/>
        <v>80.728728582554524</v>
      </c>
      <c r="X332" s="177">
        <f t="shared" si="116"/>
        <v>80.728728582554524</v>
      </c>
      <c r="Y332" s="177">
        <f t="shared" si="116"/>
        <v>80.728728582554524</v>
      </c>
      <c r="Z332" s="177">
        <f t="shared" si="116"/>
        <v>80.728728582554524</v>
      </c>
      <c r="AA332" s="177">
        <f t="shared" si="116"/>
        <v>80.728728582554524</v>
      </c>
      <c r="AB332" s="177">
        <f t="shared" si="116"/>
        <v>80.728728582554524</v>
      </c>
      <c r="AC332" s="177">
        <f t="shared" si="116"/>
        <v>80.728728582554524</v>
      </c>
      <c r="AD332" s="177">
        <f t="shared" si="116"/>
        <v>79.361239096573172</v>
      </c>
      <c r="AE332" s="177">
        <f t="shared" si="116"/>
        <v>5.3674999999999784</v>
      </c>
      <c r="AF332" s="177">
        <f t="shared" si="116"/>
        <v>0</v>
      </c>
      <c r="AG332" s="177">
        <f t="shared" si="116"/>
        <v>0</v>
      </c>
      <c r="AH332" s="177">
        <f t="shared" si="116"/>
        <v>0</v>
      </c>
      <c r="AI332" s="177">
        <f t="shared" si="116"/>
        <v>0</v>
      </c>
    </row>
    <row r="333" spans="3:35" x14ac:dyDescent="0.35">
      <c r="E333" s="46" t="str">
        <f>E$322</f>
        <v>Mining company capital costs (behavioural)</v>
      </c>
      <c r="F333" s="46" t="str">
        <f>F$322</f>
        <v>M$</v>
      </c>
      <c r="I333" s="177">
        <f>I$322</f>
        <v>192</v>
      </c>
      <c r="J333" s="177"/>
      <c r="K333" s="177">
        <f t="shared" ref="K333:AI333" si="117">K$322</f>
        <v>96</v>
      </c>
      <c r="L333" s="177">
        <f t="shared" si="117"/>
        <v>96</v>
      </c>
      <c r="M333" s="177">
        <f t="shared" si="117"/>
        <v>0</v>
      </c>
      <c r="N333" s="177">
        <f t="shared" si="117"/>
        <v>0</v>
      </c>
      <c r="O333" s="177">
        <f t="shared" si="117"/>
        <v>0</v>
      </c>
      <c r="P333" s="177">
        <f t="shared" si="117"/>
        <v>0</v>
      </c>
      <c r="Q333" s="177">
        <f t="shared" si="117"/>
        <v>0</v>
      </c>
      <c r="R333" s="177">
        <f t="shared" si="117"/>
        <v>0</v>
      </c>
      <c r="S333" s="177">
        <f t="shared" si="117"/>
        <v>0</v>
      </c>
      <c r="T333" s="177">
        <f t="shared" si="117"/>
        <v>0</v>
      </c>
      <c r="U333" s="177">
        <f t="shared" si="117"/>
        <v>0</v>
      </c>
      <c r="V333" s="177">
        <f t="shared" si="117"/>
        <v>0</v>
      </c>
      <c r="W333" s="177">
        <f t="shared" si="117"/>
        <v>0</v>
      </c>
      <c r="X333" s="177">
        <f t="shared" si="117"/>
        <v>0</v>
      </c>
      <c r="Y333" s="177">
        <f t="shared" si="117"/>
        <v>0</v>
      </c>
      <c r="Z333" s="177">
        <f t="shared" si="117"/>
        <v>0</v>
      </c>
      <c r="AA333" s="177">
        <f t="shared" si="117"/>
        <v>0</v>
      </c>
      <c r="AB333" s="177">
        <f t="shared" si="117"/>
        <v>0</v>
      </c>
      <c r="AC333" s="177">
        <f t="shared" si="117"/>
        <v>0</v>
      </c>
      <c r="AD333" s="177">
        <f t="shared" si="117"/>
        <v>0</v>
      </c>
      <c r="AE333" s="177">
        <f t="shared" si="117"/>
        <v>0</v>
      </c>
      <c r="AF333" s="177">
        <f t="shared" si="117"/>
        <v>0</v>
      </c>
      <c r="AG333" s="177">
        <f t="shared" si="117"/>
        <v>0</v>
      </c>
      <c r="AH333" s="177">
        <f t="shared" si="117"/>
        <v>0</v>
      </c>
      <c r="AI333" s="177">
        <f t="shared" si="117"/>
        <v>0</v>
      </c>
    </row>
    <row r="334" spans="3:35" x14ac:dyDescent="0.35">
      <c r="E334" s="46" t="s">
        <v>1136</v>
      </c>
      <c r="F334" s="46" t="s">
        <v>88</v>
      </c>
      <c r="I334" s="177">
        <f>SUM(K334:AI334)</f>
        <v>572.62131531119394</v>
      </c>
      <c r="J334" s="177"/>
      <c r="K334" s="177">
        <f>K331-K332-K333</f>
        <v>-96</v>
      </c>
      <c r="L334" s="177">
        <f t="shared" ref="L334:AI334" si="118">L331-L332-L333</f>
        <v>-96</v>
      </c>
      <c r="M334" s="177">
        <f t="shared" si="118"/>
        <v>17.657075001857777</v>
      </c>
      <c r="N334" s="177">
        <f t="shared" si="118"/>
        <v>42.535676196661882</v>
      </c>
      <c r="O334" s="177">
        <f t="shared" si="118"/>
        <v>42.535676196661882</v>
      </c>
      <c r="P334" s="177">
        <f t="shared" si="118"/>
        <v>42.535676196661882</v>
      </c>
      <c r="Q334" s="177">
        <f t="shared" si="118"/>
        <v>42.535676196661882</v>
      </c>
      <c r="R334" s="177">
        <f t="shared" si="118"/>
        <v>42.535676196661882</v>
      </c>
      <c r="S334" s="177">
        <f t="shared" si="118"/>
        <v>42.535676196661882</v>
      </c>
      <c r="T334" s="177">
        <f t="shared" si="118"/>
        <v>42.535676196661882</v>
      </c>
      <c r="U334" s="177">
        <f t="shared" si="118"/>
        <v>42.535676196661882</v>
      </c>
      <c r="V334" s="177">
        <f t="shared" si="118"/>
        <v>42.535676196661882</v>
      </c>
      <c r="W334" s="177">
        <f t="shared" si="118"/>
        <v>42.535676196661882</v>
      </c>
      <c r="X334" s="177">
        <f t="shared" si="118"/>
        <v>42.535676196661882</v>
      </c>
      <c r="Y334" s="177">
        <f t="shared" si="118"/>
        <v>42.535676196661882</v>
      </c>
      <c r="Z334" s="177">
        <f t="shared" si="118"/>
        <v>42.535676196661882</v>
      </c>
      <c r="AA334" s="177">
        <f t="shared" si="118"/>
        <v>42.535676196661882</v>
      </c>
      <c r="AB334" s="177">
        <f t="shared" si="118"/>
        <v>42.535676196661882</v>
      </c>
      <c r="AC334" s="177">
        <f t="shared" si="118"/>
        <v>42.535676196661882</v>
      </c>
      <c r="AD334" s="177">
        <f t="shared" si="118"/>
        <v>43.903165682643234</v>
      </c>
      <c r="AE334" s="177">
        <f t="shared" si="118"/>
        <v>22.490255480102821</v>
      </c>
      <c r="AF334" s="177">
        <f t="shared" si="118"/>
        <v>0</v>
      </c>
      <c r="AG334" s="177">
        <f t="shared" si="118"/>
        <v>0</v>
      </c>
      <c r="AH334" s="177">
        <f t="shared" si="118"/>
        <v>0</v>
      </c>
      <c r="AI334" s="177">
        <f t="shared" si="118"/>
        <v>0</v>
      </c>
    </row>
    <row r="335" spans="3:35" x14ac:dyDescent="0.35">
      <c r="I335" s="177"/>
      <c r="J335" s="177"/>
      <c r="K335" s="177"/>
      <c r="L335" s="177"/>
      <c r="M335" s="177"/>
      <c r="N335" s="177"/>
      <c r="O335" s="177"/>
      <c r="P335" s="177"/>
      <c r="Q335" s="177"/>
      <c r="R335" s="177"/>
      <c r="S335" s="177"/>
      <c r="T335" s="177"/>
      <c r="U335" s="177"/>
      <c r="V335" s="177"/>
      <c r="W335" s="177"/>
      <c r="X335" s="177"/>
      <c r="Y335" s="177"/>
      <c r="Z335" s="177"/>
      <c r="AA335" s="177"/>
      <c r="AB335" s="177"/>
      <c r="AC335" s="177"/>
      <c r="AD335" s="177"/>
      <c r="AE335" s="177"/>
      <c r="AF335" s="177"/>
      <c r="AG335" s="177"/>
      <c r="AH335" s="177"/>
      <c r="AI335" s="177"/>
    </row>
    <row r="336" spans="3:35" x14ac:dyDescent="0.35">
      <c r="D336" s="87" t="s">
        <v>402</v>
      </c>
      <c r="I336" s="177"/>
      <c r="J336" s="177"/>
      <c r="K336" s="177"/>
      <c r="L336" s="177"/>
      <c r="M336" s="177"/>
      <c r="N336" s="177"/>
      <c r="O336" s="177"/>
      <c r="P336" s="177"/>
      <c r="Q336" s="177"/>
      <c r="R336" s="177"/>
      <c r="S336" s="177"/>
      <c r="T336" s="177"/>
      <c r="U336" s="177"/>
      <c r="V336" s="177"/>
      <c r="W336" s="177"/>
      <c r="X336" s="177"/>
      <c r="Y336" s="177"/>
      <c r="Z336" s="177"/>
      <c r="AA336" s="177"/>
      <c r="AB336" s="177"/>
      <c r="AC336" s="177"/>
      <c r="AD336" s="177"/>
      <c r="AE336" s="177"/>
      <c r="AF336" s="177"/>
      <c r="AG336" s="177"/>
      <c r="AH336" s="177"/>
      <c r="AI336" s="177"/>
    </row>
    <row r="337" spans="1:35" x14ac:dyDescent="0.35">
      <c r="E337" s="46" t="str">
        <f>E$277</f>
        <v>Total mining company net revenues (behavioural)</v>
      </c>
      <c r="F337" s="46" t="str">
        <f>F$277</f>
        <v>M$</v>
      </c>
      <c r="G337" s="177">
        <f>G$277</f>
        <v>2215.8009403111937</v>
      </c>
      <c r="I337" s="177"/>
      <c r="J337" s="177"/>
      <c r="K337" s="177"/>
      <c r="L337" s="177"/>
      <c r="M337" s="177"/>
      <c r="N337" s="177"/>
      <c r="O337" s="177"/>
      <c r="P337" s="177"/>
      <c r="Q337" s="177"/>
      <c r="R337" s="177"/>
      <c r="S337" s="177"/>
      <c r="T337" s="177"/>
      <c r="U337" s="177"/>
      <c r="V337" s="177"/>
      <c r="W337" s="177"/>
      <c r="X337" s="177"/>
      <c r="Y337" s="177"/>
      <c r="Z337" s="177"/>
      <c r="AA337" s="177"/>
      <c r="AB337" s="177"/>
      <c r="AC337" s="177"/>
      <c r="AD337" s="177"/>
      <c r="AE337" s="177"/>
      <c r="AF337" s="177"/>
      <c r="AG337" s="177"/>
      <c r="AH337" s="177"/>
      <c r="AI337" s="177"/>
    </row>
    <row r="338" spans="1:35" x14ac:dyDescent="0.35">
      <c r="E338" s="46" t="str">
        <f>E$310</f>
        <v>Total mining company operating costs (behavioural)</v>
      </c>
      <c r="F338" s="46" t="str">
        <f>F$310</f>
        <v>M$</v>
      </c>
      <c r="G338" s="177">
        <f>G$310</f>
        <v>1451.1796250000002</v>
      </c>
      <c r="I338" s="177"/>
      <c r="J338" s="177"/>
      <c r="K338" s="177"/>
      <c r="L338" s="177"/>
      <c r="M338" s="177"/>
      <c r="N338" s="177"/>
      <c r="O338" s="177"/>
      <c r="P338" s="177"/>
      <c r="Q338" s="177"/>
      <c r="R338" s="177"/>
      <c r="S338" s="177"/>
      <c r="T338" s="177"/>
      <c r="U338" s="177"/>
      <c r="V338" s="177"/>
      <c r="W338" s="177"/>
      <c r="X338" s="177"/>
      <c r="Y338" s="177"/>
      <c r="Z338" s="177"/>
      <c r="AA338" s="177"/>
      <c r="AB338" s="177"/>
      <c r="AC338" s="177"/>
      <c r="AD338" s="177"/>
      <c r="AE338" s="177"/>
      <c r="AF338" s="177"/>
      <c r="AG338" s="177"/>
      <c r="AH338" s="177"/>
      <c r="AI338" s="177"/>
    </row>
    <row r="339" spans="1:35" x14ac:dyDescent="0.35">
      <c r="E339" s="46" t="str">
        <f>E$326</f>
        <v>Total mining company capital costs (behavioural)</v>
      </c>
      <c r="F339" s="46" t="str">
        <f>F$326</f>
        <v>M$</v>
      </c>
      <c r="G339" s="177">
        <f>G$326</f>
        <v>192</v>
      </c>
      <c r="I339" s="177"/>
      <c r="J339" s="177"/>
      <c r="K339" s="177"/>
      <c r="L339" s="177"/>
      <c r="M339" s="177"/>
      <c r="N339" s="177"/>
      <c r="O339" s="177"/>
      <c r="P339" s="177"/>
      <c r="Q339" s="177"/>
      <c r="R339" s="177"/>
      <c r="S339" s="177"/>
      <c r="T339" s="177"/>
      <c r="U339" s="177"/>
      <c r="V339" s="177"/>
      <c r="W339" s="177"/>
      <c r="X339" s="177"/>
      <c r="Y339" s="177"/>
      <c r="Z339" s="177"/>
      <c r="AA339" s="177"/>
      <c r="AB339" s="177"/>
      <c r="AC339" s="177"/>
      <c r="AD339" s="177"/>
      <c r="AE339" s="177"/>
      <c r="AF339" s="177"/>
      <c r="AG339" s="177"/>
      <c r="AH339" s="177"/>
      <c r="AI339" s="177"/>
    </row>
    <row r="340" spans="1:35" s="173" customFormat="1" x14ac:dyDescent="0.35">
      <c r="A340" s="20"/>
      <c r="B340" s="20"/>
      <c r="C340" s="171"/>
      <c r="D340" s="172"/>
      <c r="E340" s="173" t="s">
        <v>1137</v>
      </c>
      <c r="F340" s="173" t="s">
        <v>88</v>
      </c>
      <c r="G340" s="198">
        <f>SUM(K334:AI334)</f>
        <v>572.62131531119394</v>
      </c>
      <c r="I340" s="198"/>
      <c r="J340" s="198"/>
      <c r="K340" s="198"/>
      <c r="L340" s="198"/>
      <c r="M340" s="198"/>
      <c r="N340" s="198"/>
      <c r="O340" s="198"/>
      <c r="P340" s="198"/>
      <c r="Q340" s="198"/>
      <c r="R340" s="198"/>
      <c r="S340" s="198"/>
      <c r="T340" s="198"/>
      <c r="U340" s="198"/>
      <c r="V340" s="198"/>
      <c r="W340" s="198"/>
      <c r="X340" s="198"/>
      <c r="Y340" s="198"/>
      <c r="Z340" s="198"/>
      <c r="AA340" s="198"/>
      <c r="AB340" s="198"/>
      <c r="AC340" s="198"/>
      <c r="AD340" s="198"/>
      <c r="AE340" s="198"/>
      <c r="AF340" s="198"/>
      <c r="AG340" s="198"/>
      <c r="AH340" s="198"/>
      <c r="AI340" s="198"/>
    </row>
    <row r="341" spans="1:35" x14ac:dyDescent="0.35">
      <c r="G341" s="177"/>
      <c r="I341" s="177"/>
      <c r="J341" s="177"/>
      <c r="K341" s="177"/>
      <c r="L341" s="177"/>
      <c r="M341" s="177"/>
      <c r="N341" s="177"/>
      <c r="O341" s="177"/>
      <c r="P341" s="177"/>
      <c r="Q341" s="177"/>
      <c r="R341" s="177"/>
      <c r="S341" s="177"/>
      <c r="T341" s="177"/>
      <c r="U341" s="177"/>
      <c r="V341" s="177"/>
      <c r="W341" s="177"/>
      <c r="X341" s="177"/>
      <c r="Y341" s="177"/>
      <c r="Z341" s="177"/>
      <c r="AA341" s="177"/>
      <c r="AB341" s="177"/>
      <c r="AC341" s="177"/>
      <c r="AD341" s="177"/>
      <c r="AE341" s="177"/>
      <c r="AF341" s="177"/>
      <c r="AG341" s="177"/>
      <c r="AH341" s="177"/>
      <c r="AI341" s="177"/>
    </row>
    <row r="342" spans="1:35" x14ac:dyDescent="0.35">
      <c r="D342" s="87" t="s">
        <v>404</v>
      </c>
      <c r="G342" s="177"/>
      <c r="I342" s="177"/>
      <c r="J342" s="177"/>
      <c r="K342" s="177"/>
      <c r="L342" s="177"/>
      <c r="M342" s="177"/>
      <c r="N342" s="177"/>
      <c r="O342" s="177"/>
      <c r="P342" s="177"/>
      <c r="Q342" s="177"/>
      <c r="R342" s="177"/>
      <c r="S342" s="177"/>
      <c r="T342" s="177"/>
      <c r="U342" s="177"/>
      <c r="V342" s="177"/>
      <c r="W342" s="177"/>
      <c r="X342" s="177"/>
      <c r="Y342" s="177"/>
      <c r="Z342" s="177"/>
      <c r="AA342" s="177"/>
      <c r="AB342" s="177"/>
      <c r="AC342" s="177"/>
      <c r="AD342" s="177"/>
      <c r="AE342" s="177"/>
      <c r="AF342" s="177"/>
      <c r="AG342" s="177"/>
      <c r="AH342" s="177"/>
      <c r="AI342" s="177"/>
    </row>
    <row r="343" spans="1:35" x14ac:dyDescent="0.35">
      <c r="E343" s="46" t="str">
        <f>E$334</f>
        <v>Mining company pre-tax cash flow (behavioural)</v>
      </c>
      <c r="F343" s="46" t="str">
        <f>F$334</f>
        <v>M$</v>
      </c>
      <c r="G343" s="177"/>
      <c r="I343" s="177">
        <f>I$334</f>
        <v>572.62131531119394</v>
      </c>
      <c r="J343" s="177"/>
      <c r="K343" s="177">
        <f t="shared" ref="K343:AI343" si="119">K$334</f>
        <v>-96</v>
      </c>
      <c r="L343" s="177">
        <f t="shared" si="119"/>
        <v>-96</v>
      </c>
      <c r="M343" s="177">
        <f t="shared" si="119"/>
        <v>17.657075001857777</v>
      </c>
      <c r="N343" s="177">
        <f t="shared" si="119"/>
        <v>42.535676196661882</v>
      </c>
      <c r="O343" s="177">
        <f t="shared" si="119"/>
        <v>42.535676196661882</v>
      </c>
      <c r="P343" s="177">
        <f t="shared" si="119"/>
        <v>42.535676196661882</v>
      </c>
      <c r="Q343" s="177">
        <f t="shared" si="119"/>
        <v>42.535676196661882</v>
      </c>
      <c r="R343" s="177">
        <f t="shared" si="119"/>
        <v>42.535676196661882</v>
      </c>
      <c r="S343" s="177">
        <f t="shared" si="119"/>
        <v>42.535676196661882</v>
      </c>
      <c r="T343" s="177">
        <f t="shared" si="119"/>
        <v>42.535676196661882</v>
      </c>
      <c r="U343" s="177">
        <f t="shared" si="119"/>
        <v>42.535676196661882</v>
      </c>
      <c r="V343" s="177">
        <f t="shared" si="119"/>
        <v>42.535676196661882</v>
      </c>
      <c r="W343" s="177">
        <f t="shared" si="119"/>
        <v>42.535676196661882</v>
      </c>
      <c r="X343" s="177">
        <f t="shared" si="119"/>
        <v>42.535676196661882</v>
      </c>
      <c r="Y343" s="177">
        <f t="shared" si="119"/>
        <v>42.535676196661882</v>
      </c>
      <c r="Z343" s="177">
        <f t="shared" si="119"/>
        <v>42.535676196661882</v>
      </c>
      <c r="AA343" s="177">
        <f t="shared" si="119"/>
        <v>42.535676196661882</v>
      </c>
      <c r="AB343" s="177">
        <f t="shared" si="119"/>
        <v>42.535676196661882</v>
      </c>
      <c r="AC343" s="177">
        <f t="shared" si="119"/>
        <v>42.535676196661882</v>
      </c>
      <c r="AD343" s="177">
        <f t="shared" si="119"/>
        <v>43.903165682643234</v>
      </c>
      <c r="AE343" s="177">
        <f t="shared" si="119"/>
        <v>22.490255480102821</v>
      </c>
      <c r="AF343" s="177">
        <f t="shared" si="119"/>
        <v>0</v>
      </c>
      <c r="AG343" s="177">
        <f t="shared" si="119"/>
        <v>0</v>
      </c>
      <c r="AH343" s="177">
        <f t="shared" si="119"/>
        <v>0</v>
      </c>
      <c r="AI343" s="177">
        <f t="shared" si="119"/>
        <v>0</v>
      </c>
    </row>
    <row r="344" spans="1:35" s="158" customFormat="1" x14ac:dyDescent="0.35">
      <c r="A344" s="11"/>
      <c r="B344" s="11"/>
      <c r="C344" s="156"/>
      <c r="D344" s="157"/>
      <c r="E344" s="158" t="str">
        <f>'T&amp;E'!E$36</f>
        <v>Government discount factor</v>
      </c>
      <c r="F344" s="158" t="str">
        <f>'T&amp;E'!F$36</f>
        <v>index</v>
      </c>
      <c r="G344" s="179"/>
      <c r="I344" s="179"/>
      <c r="J344" s="179"/>
      <c r="K344" s="196">
        <f>'T&amp;E'!K$36</f>
        <v>1</v>
      </c>
      <c r="L344" s="196">
        <f>'T&amp;E'!L$36</f>
        <v>0.90909090909090906</v>
      </c>
      <c r="M344" s="196">
        <f>'T&amp;E'!M$36</f>
        <v>0.82644628099173545</v>
      </c>
      <c r="N344" s="196">
        <f>'T&amp;E'!N$36</f>
        <v>0.75131480090157754</v>
      </c>
      <c r="O344" s="196">
        <f>'T&amp;E'!O$36</f>
        <v>0.68301345536507052</v>
      </c>
      <c r="P344" s="196">
        <f>'T&amp;E'!P$36</f>
        <v>0.62092132305915493</v>
      </c>
      <c r="Q344" s="196">
        <f>'T&amp;E'!Q$36</f>
        <v>0.56447393005377722</v>
      </c>
      <c r="R344" s="196">
        <f>'T&amp;E'!R$36</f>
        <v>0.51315811823070645</v>
      </c>
      <c r="S344" s="196">
        <f>'T&amp;E'!S$36</f>
        <v>0.46650738020973315</v>
      </c>
      <c r="T344" s="196">
        <f>'T&amp;E'!T$36</f>
        <v>0.42409761837248466</v>
      </c>
      <c r="U344" s="196">
        <f>'T&amp;E'!U$36</f>
        <v>0.38554328942953148</v>
      </c>
      <c r="V344" s="196">
        <f>'T&amp;E'!V$36</f>
        <v>0.3504938994813922</v>
      </c>
      <c r="W344" s="196">
        <f>'T&amp;E'!W$36</f>
        <v>0.31863081771035656</v>
      </c>
      <c r="X344" s="196">
        <f>'T&amp;E'!X$36</f>
        <v>0.28966437973668779</v>
      </c>
      <c r="Y344" s="196">
        <f>'T&amp;E'!Y$36</f>
        <v>0.26333125430607973</v>
      </c>
      <c r="Z344" s="196">
        <f>'T&amp;E'!Z$36</f>
        <v>0.23939204936916339</v>
      </c>
      <c r="AA344" s="196">
        <f>'T&amp;E'!AA$36</f>
        <v>0.21762913579014853</v>
      </c>
      <c r="AB344" s="196">
        <f>'T&amp;E'!AB$36</f>
        <v>0.19784466890013502</v>
      </c>
      <c r="AC344" s="196">
        <f>'T&amp;E'!AC$36</f>
        <v>0.17985878990921364</v>
      </c>
      <c r="AD344" s="196">
        <f>'T&amp;E'!AD$36</f>
        <v>0.16350799082655781</v>
      </c>
      <c r="AE344" s="196">
        <f>'T&amp;E'!AE$36</f>
        <v>0.14864362802414349</v>
      </c>
      <c r="AF344" s="196">
        <f>'T&amp;E'!AF$36</f>
        <v>0.13513057093103953</v>
      </c>
      <c r="AG344" s="196">
        <f>'T&amp;E'!AG$36</f>
        <v>0.12284597357367227</v>
      </c>
      <c r="AH344" s="196">
        <f>'T&amp;E'!AH$36</f>
        <v>0.11167815779424752</v>
      </c>
      <c r="AI344" s="196">
        <f>'T&amp;E'!AI$36</f>
        <v>0.10152559799477048</v>
      </c>
    </row>
    <row r="345" spans="1:35" x14ac:dyDescent="0.35">
      <c r="E345" s="46" t="s">
        <v>1138</v>
      </c>
      <c r="F345" s="46" t="s">
        <v>230</v>
      </c>
      <c r="G345" s="177"/>
      <c r="I345" s="177">
        <f>SUM(K345:AI345)</f>
        <v>116.87180981217838</v>
      </c>
      <c r="J345" s="177"/>
      <c r="K345" s="177">
        <f>K343*K344</f>
        <v>-96</v>
      </c>
      <c r="L345" s="177">
        <f t="shared" ref="L345:AI345" si="120">L343*L344</f>
        <v>-87.272727272727266</v>
      </c>
      <c r="M345" s="177">
        <f t="shared" si="120"/>
        <v>14.592623968477501</v>
      </c>
      <c r="N345" s="177">
        <f t="shared" si="120"/>
        <v>31.957683092908994</v>
      </c>
      <c r="O345" s="177">
        <f t="shared" si="120"/>
        <v>29.052439175371813</v>
      </c>
      <c r="P345" s="177">
        <f t="shared" si="120"/>
        <v>26.4113083412471</v>
      </c>
      <c r="Q345" s="177">
        <f t="shared" si="120"/>
        <v>24.010280310224637</v>
      </c>
      <c r="R345" s="177">
        <f t="shared" si="120"/>
        <v>21.827527554749665</v>
      </c>
      <c r="S345" s="177">
        <f t="shared" si="120"/>
        <v>19.84320686795424</v>
      </c>
      <c r="T345" s="177">
        <f t="shared" si="120"/>
        <v>18.039278970867489</v>
      </c>
      <c r="U345" s="177">
        <f t="shared" si="120"/>
        <v>16.399344518970445</v>
      </c>
      <c r="V345" s="177">
        <f t="shared" si="120"/>
        <v>14.908495017245857</v>
      </c>
      <c r="W345" s="177">
        <f t="shared" si="120"/>
        <v>13.553177288405324</v>
      </c>
      <c r="X345" s="177">
        <f t="shared" si="120"/>
        <v>12.321070262186659</v>
      </c>
      <c r="Y345" s="177">
        <f t="shared" si="120"/>
        <v>11.200972965624233</v>
      </c>
      <c r="Z345" s="177">
        <f t="shared" si="120"/>
        <v>10.18270269602203</v>
      </c>
      <c r="AA345" s="177">
        <f t="shared" si="120"/>
        <v>9.257002450929118</v>
      </c>
      <c r="AB345" s="177">
        <f t="shared" si="120"/>
        <v>8.4154567735719255</v>
      </c>
      <c r="AC345" s="177">
        <f t="shared" si="120"/>
        <v>7.6504152487017487</v>
      </c>
      <c r="AD345" s="177">
        <f t="shared" si="120"/>
        <v>7.178518411694478</v>
      </c>
      <c r="AE345" s="177">
        <f t="shared" si="120"/>
        <v>3.3430331697523585</v>
      </c>
      <c r="AF345" s="177">
        <f t="shared" si="120"/>
        <v>0</v>
      </c>
      <c r="AG345" s="177">
        <f t="shared" si="120"/>
        <v>0</v>
      </c>
      <c r="AH345" s="177">
        <f t="shared" si="120"/>
        <v>0</v>
      </c>
      <c r="AI345" s="177">
        <f t="shared" si="120"/>
        <v>0</v>
      </c>
    </row>
    <row r="347" spans="1:35" x14ac:dyDescent="0.35">
      <c r="D347" s="87" t="s">
        <v>316</v>
      </c>
      <c r="G347" s="177"/>
      <c r="I347" s="177"/>
      <c r="J347" s="177"/>
      <c r="K347" s="177"/>
      <c r="L347" s="177"/>
      <c r="M347" s="177"/>
      <c r="N347" s="177"/>
      <c r="O347" s="177"/>
      <c r="P347" s="177"/>
      <c r="Q347" s="177"/>
      <c r="R347" s="177"/>
      <c r="S347" s="177"/>
      <c r="T347" s="177"/>
      <c r="U347" s="177"/>
      <c r="V347" s="177"/>
      <c r="W347" s="177"/>
      <c r="X347" s="177"/>
      <c r="Y347" s="177"/>
      <c r="Z347" s="177"/>
      <c r="AA347" s="177"/>
      <c r="AB347" s="177"/>
      <c r="AC347" s="177"/>
      <c r="AD347" s="177"/>
      <c r="AE347" s="177"/>
      <c r="AF347" s="177"/>
      <c r="AG347" s="177"/>
      <c r="AH347" s="177"/>
      <c r="AI347" s="177"/>
    </row>
    <row r="348" spans="1:35" x14ac:dyDescent="0.35">
      <c r="E348" s="46" t="str">
        <f>E$345</f>
        <v>Discounted mining company pre-tax cash flow (behavioural)</v>
      </c>
      <c r="F348" s="46" t="str">
        <f>F$345</f>
        <v>M$, discounted</v>
      </c>
      <c r="I348" s="177">
        <f>I$345</f>
        <v>116.87180981217838</v>
      </c>
      <c r="J348" s="177"/>
      <c r="K348" s="177">
        <f t="shared" ref="K348:AI348" si="121">K$345</f>
        <v>-96</v>
      </c>
      <c r="L348" s="177">
        <f t="shared" si="121"/>
        <v>-87.272727272727266</v>
      </c>
      <c r="M348" s="177">
        <f t="shared" si="121"/>
        <v>14.592623968477501</v>
      </c>
      <c r="N348" s="177">
        <f t="shared" si="121"/>
        <v>31.957683092908994</v>
      </c>
      <c r="O348" s="177">
        <f t="shared" si="121"/>
        <v>29.052439175371813</v>
      </c>
      <c r="P348" s="177">
        <f t="shared" si="121"/>
        <v>26.4113083412471</v>
      </c>
      <c r="Q348" s="177">
        <f t="shared" si="121"/>
        <v>24.010280310224637</v>
      </c>
      <c r="R348" s="177">
        <f t="shared" si="121"/>
        <v>21.827527554749665</v>
      </c>
      <c r="S348" s="177">
        <f t="shared" si="121"/>
        <v>19.84320686795424</v>
      </c>
      <c r="T348" s="177">
        <f t="shared" si="121"/>
        <v>18.039278970867489</v>
      </c>
      <c r="U348" s="177">
        <f t="shared" si="121"/>
        <v>16.399344518970445</v>
      </c>
      <c r="V348" s="177">
        <f t="shared" si="121"/>
        <v>14.908495017245857</v>
      </c>
      <c r="W348" s="177">
        <f t="shared" si="121"/>
        <v>13.553177288405324</v>
      </c>
      <c r="X348" s="177">
        <f t="shared" si="121"/>
        <v>12.321070262186659</v>
      </c>
      <c r="Y348" s="177">
        <f t="shared" si="121"/>
        <v>11.200972965624233</v>
      </c>
      <c r="Z348" s="177">
        <f t="shared" si="121"/>
        <v>10.18270269602203</v>
      </c>
      <c r="AA348" s="177">
        <f t="shared" si="121"/>
        <v>9.257002450929118</v>
      </c>
      <c r="AB348" s="177">
        <f t="shared" si="121"/>
        <v>8.4154567735719255</v>
      </c>
      <c r="AC348" s="177">
        <f t="shared" si="121"/>
        <v>7.6504152487017487</v>
      </c>
      <c r="AD348" s="177">
        <f t="shared" si="121"/>
        <v>7.178518411694478</v>
      </c>
      <c r="AE348" s="177">
        <f t="shared" si="121"/>
        <v>3.3430331697523585</v>
      </c>
      <c r="AF348" s="177">
        <f t="shared" si="121"/>
        <v>0</v>
      </c>
      <c r="AG348" s="177">
        <f t="shared" si="121"/>
        <v>0</v>
      </c>
      <c r="AH348" s="177">
        <f t="shared" si="121"/>
        <v>0</v>
      </c>
      <c r="AI348" s="177">
        <f t="shared" si="121"/>
        <v>0</v>
      </c>
    </row>
    <row r="349" spans="1:35" s="173" customFormat="1" x14ac:dyDescent="0.35">
      <c r="A349" s="20"/>
      <c r="B349" s="20"/>
      <c r="C349" s="171"/>
      <c r="D349" s="172"/>
      <c r="E349" s="173" t="s">
        <v>1139</v>
      </c>
      <c r="F349" s="173" t="s">
        <v>230</v>
      </c>
      <c r="G349" s="198">
        <f>SUM(K348:AI348)</f>
        <v>116.87180981217838</v>
      </c>
      <c r="I349" s="198"/>
      <c r="J349" s="198"/>
      <c r="K349" s="198"/>
      <c r="L349" s="198"/>
      <c r="M349" s="198"/>
      <c r="N349" s="198"/>
      <c r="O349" s="198"/>
      <c r="P349" s="198"/>
      <c r="Q349" s="198"/>
      <c r="R349" s="198"/>
      <c r="S349" s="198"/>
      <c r="T349" s="198"/>
      <c r="U349" s="198"/>
      <c r="V349" s="198"/>
      <c r="W349" s="198"/>
      <c r="X349" s="198"/>
      <c r="Y349" s="198"/>
      <c r="Z349" s="198"/>
      <c r="AA349" s="198"/>
      <c r="AB349" s="198"/>
      <c r="AC349" s="198"/>
      <c r="AD349" s="198"/>
      <c r="AE349" s="198"/>
      <c r="AF349" s="198"/>
      <c r="AG349" s="198"/>
      <c r="AH349" s="198"/>
      <c r="AI349" s="198"/>
    </row>
    <row r="350" spans="1:35" s="173" customFormat="1" x14ac:dyDescent="0.35">
      <c r="A350" s="20"/>
      <c r="B350" s="20"/>
      <c r="C350" s="171"/>
      <c r="D350" s="172"/>
      <c r="G350" s="198"/>
      <c r="I350" s="198"/>
      <c r="J350" s="198"/>
      <c r="K350" s="198"/>
      <c r="L350" s="198"/>
      <c r="M350" s="198"/>
      <c r="N350" s="198"/>
      <c r="O350" s="198"/>
      <c r="P350" s="198"/>
      <c r="Q350" s="198"/>
      <c r="R350" s="198"/>
      <c r="S350" s="198"/>
      <c r="T350" s="198"/>
      <c r="U350" s="198"/>
      <c r="V350" s="198"/>
      <c r="W350" s="198"/>
      <c r="X350" s="198"/>
      <c r="Y350" s="198"/>
      <c r="Z350" s="198"/>
      <c r="AA350" s="198"/>
      <c r="AB350" s="198"/>
      <c r="AC350" s="198"/>
      <c r="AD350" s="198"/>
      <c r="AE350" s="198"/>
      <c r="AF350" s="198"/>
      <c r="AG350" s="198"/>
      <c r="AH350" s="198"/>
      <c r="AI350" s="198"/>
    </row>
    <row r="351" spans="1:35" s="84" customFormat="1" x14ac:dyDescent="0.35">
      <c r="A351" s="292" t="str">
        <f>_xlfn.CONCAT("FISCAL CALCULATIONS (",$A$1,")")</f>
        <v>FISCAL CALCULATIONS (INCENTIVE FISCAL REGIME WITH BEHAVIOURAL RESPONSE)</v>
      </c>
      <c r="B351" s="292"/>
      <c r="C351" s="557"/>
      <c r="D351" s="558"/>
      <c r="E351" s="551"/>
      <c r="F351" s="551"/>
      <c r="G351" s="559"/>
      <c r="H351" s="551"/>
      <c r="I351" s="559"/>
      <c r="J351" s="559"/>
      <c r="K351" s="559"/>
      <c r="L351" s="559"/>
      <c r="M351" s="559"/>
      <c r="N351" s="559"/>
      <c r="O351" s="559"/>
      <c r="P351" s="559"/>
      <c r="Q351" s="559"/>
      <c r="R351" s="559"/>
      <c r="S351" s="559"/>
      <c r="T351" s="559"/>
      <c r="U351" s="559"/>
      <c r="V351" s="559"/>
      <c r="W351" s="559"/>
      <c r="X351" s="559"/>
      <c r="Y351" s="559"/>
      <c r="Z351" s="559"/>
      <c r="AA351" s="559"/>
      <c r="AB351" s="559"/>
      <c r="AC351" s="559"/>
      <c r="AD351" s="559"/>
      <c r="AE351" s="559"/>
      <c r="AF351" s="559"/>
      <c r="AG351" s="559"/>
      <c r="AH351" s="559"/>
      <c r="AI351" s="559"/>
    </row>
    <row r="352" spans="1:35" s="84" customFormat="1" x14ac:dyDescent="0.35">
      <c r="A352" s="4"/>
      <c r="B352" s="4"/>
      <c r="C352" s="80"/>
      <c r="D352" s="81"/>
      <c r="G352" s="147"/>
      <c r="H352" s="147"/>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c r="AH352" s="178"/>
      <c r="AI352" s="178"/>
    </row>
    <row r="353" spans="1:35" s="84" customFormat="1" x14ac:dyDescent="0.35">
      <c r="A353" s="4"/>
      <c r="B353" s="4" t="s">
        <v>762</v>
      </c>
      <c r="C353" s="80"/>
      <c r="D353" s="81"/>
      <c r="G353" s="147"/>
      <c r="H353" s="147"/>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c r="AH353" s="178"/>
      <c r="AI353" s="178"/>
    </row>
    <row r="354" spans="1:35" s="84" customFormat="1" x14ac:dyDescent="0.35">
      <c r="A354" s="4"/>
      <c r="B354" s="4"/>
      <c r="C354" s="80"/>
      <c r="D354" s="81"/>
      <c r="G354" s="147"/>
      <c r="H354" s="147"/>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c r="AH354" s="178"/>
      <c r="AI354" s="178"/>
    </row>
    <row r="355" spans="1:35" s="84" customFormat="1" x14ac:dyDescent="0.35">
      <c r="A355" s="4"/>
      <c r="B355" s="4"/>
      <c r="C355" s="80"/>
      <c r="D355" s="81" t="s">
        <v>810</v>
      </c>
      <c r="G355" s="147"/>
      <c r="H355" s="147"/>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c r="AH355" s="178"/>
      <c r="AI355" s="178"/>
    </row>
    <row r="356" spans="1:35" s="154" customFormat="1" x14ac:dyDescent="0.35">
      <c r="A356" s="15"/>
      <c r="B356" s="15"/>
      <c r="C356" s="152"/>
      <c r="D356" s="153"/>
      <c r="E356" s="154" t="str">
        <f>Inputs!E$115</f>
        <v>Year signature bonus payable (incentive)</v>
      </c>
      <c r="F356" s="154" t="str">
        <f>Inputs!F$115</f>
        <v>year #</v>
      </c>
      <c r="G356" s="154">
        <f>Inputs!G$115</f>
        <v>1</v>
      </c>
      <c r="H356" s="155"/>
      <c r="I356" s="180"/>
      <c r="J356" s="180"/>
      <c r="K356" s="180"/>
      <c r="L356" s="180"/>
      <c r="M356" s="180"/>
      <c r="N356" s="180"/>
      <c r="O356" s="180"/>
      <c r="P356" s="180"/>
      <c r="Q356" s="180"/>
      <c r="R356" s="180"/>
      <c r="S356" s="180"/>
      <c r="T356" s="180"/>
      <c r="U356" s="180"/>
      <c r="V356" s="180"/>
      <c r="W356" s="180"/>
      <c r="X356" s="180"/>
      <c r="Y356" s="180"/>
      <c r="Z356" s="180"/>
      <c r="AA356" s="180"/>
      <c r="AB356" s="180"/>
      <c r="AC356" s="180"/>
      <c r="AD356" s="180"/>
      <c r="AE356" s="180"/>
      <c r="AF356" s="180"/>
      <c r="AG356" s="180"/>
      <c r="AH356" s="180"/>
      <c r="AI356" s="180"/>
    </row>
    <row r="357" spans="1:35" s="154" customFormat="1" x14ac:dyDescent="0.35">
      <c r="A357" s="15"/>
      <c r="B357" s="15"/>
      <c r="C357" s="152"/>
      <c r="D357" s="153"/>
      <c r="E357" s="154" t="str">
        <f>'T&amp;E'!E$10</f>
        <v>Project model counter</v>
      </c>
      <c r="F357" s="154" t="str">
        <f>'T&amp;E'!F$10</f>
        <v>year #</v>
      </c>
      <c r="H357" s="155"/>
      <c r="I357" s="180"/>
      <c r="J357" s="180"/>
      <c r="K357" s="154">
        <f>'T&amp;E'!K$10</f>
        <v>1</v>
      </c>
      <c r="L357" s="154">
        <f>'T&amp;E'!L$10</f>
        <v>2</v>
      </c>
      <c r="M357" s="154">
        <f>'T&amp;E'!M$10</f>
        <v>3</v>
      </c>
      <c r="N357" s="154">
        <f>'T&amp;E'!N$10</f>
        <v>4</v>
      </c>
      <c r="O357" s="154">
        <f>'T&amp;E'!O$10</f>
        <v>5</v>
      </c>
      <c r="P357" s="154">
        <f>'T&amp;E'!P$10</f>
        <v>6</v>
      </c>
      <c r="Q357" s="154">
        <f>'T&amp;E'!Q$10</f>
        <v>7</v>
      </c>
      <c r="R357" s="154">
        <f>'T&amp;E'!R$10</f>
        <v>8</v>
      </c>
      <c r="S357" s="154">
        <f>'T&amp;E'!S$10</f>
        <v>9</v>
      </c>
      <c r="T357" s="154">
        <f>'T&amp;E'!T$10</f>
        <v>10</v>
      </c>
      <c r="U357" s="154">
        <f>'T&amp;E'!U$10</f>
        <v>11</v>
      </c>
      <c r="V357" s="154">
        <f>'T&amp;E'!V$10</f>
        <v>12</v>
      </c>
      <c r="W357" s="154">
        <f>'T&amp;E'!W$10</f>
        <v>13</v>
      </c>
      <c r="X357" s="154">
        <f>'T&amp;E'!X$10</f>
        <v>14</v>
      </c>
      <c r="Y357" s="154">
        <f>'T&amp;E'!Y$10</f>
        <v>15</v>
      </c>
      <c r="Z357" s="154">
        <f>'T&amp;E'!Z$10</f>
        <v>16</v>
      </c>
      <c r="AA357" s="154">
        <f>'T&amp;E'!AA$10</f>
        <v>17</v>
      </c>
      <c r="AB357" s="154">
        <f>'T&amp;E'!AB$10</f>
        <v>18</v>
      </c>
      <c r="AC357" s="154">
        <f>'T&amp;E'!AC$10</f>
        <v>19</v>
      </c>
      <c r="AD357" s="154">
        <f>'T&amp;E'!AD$10</f>
        <v>20</v>
      </c>
      <c r="AE357" s="154">
        <f>'T&amp;E'!AE$10</f>
        <v>21</v>
      </c>
      <c r="AF357" s="154">
        <f>'T&amp;E'!AF$10</f>
        <v>22</v>
      </c>
      <c r="AG357" s="154">
        <f>'T&amp;E'!AG$10</f>
        <v>23</v>
      </c>
      <c r="AH357" s="154">
        <f>'T&amp;E'!AH$10</f>
        <v>24</v>
      </c>
      <c r="AI357" s="154">
        <f>'T&amp;E'!AI$10</f>
        <v>25</v>
      </c>
    </row>
    <row r="358" spans="1:35" s="84" customFormat="1" x14ac:dyDescent="0.35">
      <c r="A358" s="4"/>
      <c r="B358" s="4"/>
      <c r="C358" s="80"/>
      <c r="D358" s="81"/>
      <c r="E358" s="84" t="s">
        <v>1140</v>
      </c>
      <c r="F358" s="84" t="s">
        <v>43</v>
      </c>
      <c r="G358" s="147"/>
      <c r="H358" s="147"/>
      <c r="I358" s="84">
        <f>SUM(K358:AI358)</f>
        <v>1</v>
      </c>
      <c r="J358" s="178"/>
      <c r="K358" s="84">
        <f>IF($G356=K357,1,0)</f>
        <v>1</v>
      </c>
      <c r="L358" s="84">
        <f t="shared" ref="L358:AI358" si="122">IF($G356=L357,1,0)</f>
        <v>0</v>
      </c>
      <c r="M358" s="84">
        <f t="shared" si="122"/>
        <v>0</v>
      </c>
      <c r="N358" s="84">
        <f t="shared" si="122"/>
        <v>0</v>
      </c>
      <c r="O358" s="84">
        <f t="shared" si="122"/>
        <v>0</v>
      </c>
      <c r="P358" s="84">
        <f t="shared" si="122"/>
        <v>0</v>
      </c>
      <c r="Q358" s="84">
        <f t="shared" si="122"/>
        <v>0</v>
      </c>
      <c r="R358" s="84">
        <f t="shared" si="122"/>
        <v>0</v>
      </c>
      <c r="S358" s="84">
        <f t="shared" si="122"/>
        <v>0</v>
      </c>
      <c r="T358" s="84">
        <f t="shared" si="122"/>
        <v>0</v>
      </c>
      <c r="U358" s="84">
        <f t="shared" si="122"/>
        <v>0</v>
      </c>
      <c r="V358" s="84">
        <f t="shared" si="122"/>
        <v>0</v>
      </c>
      <c r="W358" s="84">
        <f t="shared" si="122"/>
        <v>0</v>
      </c>
      <c r="X358" s="84">
        <f t="shared" si="122"/>
        <v>0</v>
      </c>
      <c r="Y358" s="84">
        <f t="shared" si="122"/>
        <v>0</v>
      </c>
      <c r="Z358" s="84">
        <f t="shared" si="122"/>
        <v>0</v>
      </c>
      <c r="AA358" s="84">
        <f t="shared" si="122"/>
        <v>0</v>
      </c>
      <c r="AB358" s="84">
        <f t="shared" si="122"/>
        <v>0</v>
      </c>
      <c r="AC358" s="84">
        <f t="shared" si="122"/>
        <v>0</v>
      </c>
      <c r="AD358" s="84">
        <f t="shared" si="122"/>
        <v>0</v>
      </c>
      <c r="AE358" s="84">
        <f t="shared" si="122"/>
        <v>0</v>
      </c>
      <c r="AF358" s="84">
        <f t="shared" si="122"/>
        <v>0</v>
      </c>
      <c r="AG358" s="84">
        <f t="shared" si="122"/>
        <v>0</v>
      </c>
      <c r="AH358" s="84">
        <f t="shared" si="122"/>
        <v>0</v>
      </c>
      <c r="AI358" s="84">
        <f t="shared" si="122"/>
        <v>0</v>
      </c>
    </row>
    <row r="359" spans="1:35" s="84" customFormat="1" x14ac:dyDescent="0.35">
      <c r="A359" s="4"/>
      <c r="B359" s="4"/>
      <c r="C359" s="80"/>
      <c r="D359" s="81"/>
      <c r="G359" s="147"/>
      <c r="H359" s="147"/>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c r="AH359" s="178"/>
      <c r="AI359" s="178"/>
    </row>
    <row r="360" spans="1:35" s="84" customFormat="1" x14ac:dyDescent="0.35">
      <c r="A360" s="4"/>
      <c r="B360" s="4"/>
      <c r="C360" s="80"/>
      <c r="D360" s="81" t="s">
        <v>807</v>
      </c>
      <c r="G360" s="147"/>
      <c r="H360" s="147"/>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c r="AH360" s="178"/>
      <c r="AI360" s="178"/>
    </row>
    <row r="361" spans="1:35" s="154" customFormat="1" x14ac:dyDescent="0.35">
      <c r="A361" s="15"/>
      <c r="B361" s="15"/>
      <c r="C361" s="152"/>
      <c r="D361" s="153"/>
      <c r="E361" s="154" t="str">
        <f>Inputs!E$114</f>
        <v>Signature bonus amount (incentive)</v>
      </c>
      <c r="F361" s="154" t="str">
        <f>Inputs!F$114</f>
        <v>M$</v>
      </c>
      <c r="G361" s="202">
        <f>Inputs!G$114</f>
        <v>5</v>
      </c>
      <c r="H361" s="155"/>
      <c r="I361" s="180"/>
      <c r="J361" s="180"/>
      <c r="K361" s="180"/>
      <c r="L361" s="180"/>
      <c r="M361" s="180"/>
      <c r="N361" s="180"/>
      <c r="O361" s="180"/>
      <c r="P361" s="180"/>
      <c r="Q361" s="180"/>
      <c r="R361" s="180"/>
      <c r="S361" s="180"/>
      <c r="T361" s="180"/>
      <c r="U361" s="180"/>
      <c r="V361" s="180"/>
      <c r="W361" s="180"/>
      <c r="X361" s="180"/>
      <c r="Y361" s="180"/>
      <c r="Z361" s="180"/>
      <c r="AA361" s="180"/>
      <c r="AB361" s="180"/>
      <c r="AC361" s="180"/>
      <c r="AD361" s="180"/>
      <c r="AE361" s="180"/>
      <c r="AF361" s="180"/>
      <c r="AG361" s="180"/>
      <c r="AH361" s="180"/>
      <c r="AI361" s="180"/>
    </row>
    <row r="362" spans="1:35" s="84" customFormat="1" x14ac:dyDescent="0.35">
      <c r="A362" s="4"/>
      <c r="B362" s="4"/>
      <c r="C362" s="80"/>
      <c r="D362" s="81"/>
      <c r="E362" s="84" t="str">
        <f>E$358</f>
        <v>Signature bonus flag (behavioural)</v>
      </c>
      <c r="F362" s="84" t="str">
        <f>F$358</f>
        <v>flag</v>
      </c>
      <c r="G362" s="147"/>
      <c r="H362" s="147"/>
      <c r="I362" s="84">
        <f>I$358</f>
        <v>1</v>
      </c>
      <c r="J362" s="178"/>
      <c r="K362" s="84">
        <f t="shared" ref="K362:AI362" si="123">K$358</f>
        <v>1</v>
      </c>
      <c r="L362" s="84">
        <f t="shared" si="123"/>
        <v>0</v>
      </c>
      <c r="M362" s="84">
        <f t="shared" si="123"/>
        <v>0</v>
      </c>
      <c r="N362" s="84">
        <f t="shared" si="123"/>
        <v>0</v>
      </c>
      <c r="O362" s="84">
        <f t="shared" si="123"/>
        <v>0</v>
      </c>
      <c r="P362" s="84">
        <f t="shared" si="123"/>
        <v>0</v>
      </c>
      <c r="Q362" s="84">
        <f t="shared" si="123"/>
        <v>0</v>
      </c>
      <c r="R362" s="84">
        <f t="shared" si="123"/>
        <v>0</v>
      </c>
      <c r="S362" s="84">
        <f t="shared" si="123"/>
        <v>0</v>
      </c>
      <c r="T362" s="84">
        <f t="shared" si="123"/>
        <v>0</v>
      </c>
      <c r="U362" s="84">
        <f t="shared" si="123"/>
        <v>0</v>
      </c>
      <c r="V362" s="84">
        <f t="shared" si="123"/>
        <v>0</v>
      </c>
      <c r="W362" s="84">
        <f t="shared" si="123"/>
        <v>0</v>
      </c>
      <c r="X362" s="84">
        <f t="shared" si="123"/>
        <v>0</v>
      </c>
      <c r="Y362" s="84">
        <f t="shared" si="123"/>
        <v>0</v>
      </c>
      <c r="Z362" s="84">
        <f t="shared" si="123"/>
        <v>0</v>
      </c>
      <c r="AA362" s="84">
        <f t="shared" si="123"/>
        <v>0</v>
      </c>
      <c r="AB362" s="84">
        <f t="shared" si="123"/>
        <v>0</v>
      </c>
      <c r="AC362" s="84">
        <f t="shared" si="123"/>
        <v>0</v>
      </c>
      <c r="AD362" s="84">
        <f t="shared" si="123"/>
        <v>0</v>
      </c>
      <c r="AE362" s="84">
        <f t="shared" si="123"/>
        <v>0</v>
      </c>
      <c r="AF362" s="84">
        <f t="shared" si="123"/>
        <v>0</v>
      </c>
      <c r="AG362" s="84">
        <f t="shared" si="123"/>
        <v>0</v>
      </c>
      <c r="AH362" s="84">
        <f t="shared" si="123"/>
        <v>0</v>
      </c>
      <c r="AI362" s="84">
        <f t="shared" si="123"/>
        <v>0</v>
      </c>
    </row>
    <row r="363" spans="1:35" s="162" customFormat="1" x14ac:dyDescent="0.35">
      <c r="A363" s="35"/>
      <c r="B363" s="35"/>
      <c r="C363" s="160"/>
      <c r="D363" s="161"/>
      <c r="E363" s="162" t="s">
        <v>1141</v>
      </c>
      <c r="F363" s="162" t="s">
        <v>88</v>
      </c>
      <c r="G363" s="163"/>
      <c r="H363" s="163"/>
      <c r="I363" s="433">
        <f>SUM(K363:AI363)</f>
        <v>5</v>
      </c>
      <c r="J363" s="433"/>
      <c r="K363" s="433">
        <f>$G361*K362</f>
        <v>5</v>
      </c>
      <c r="L363" s="433">
        <f t="shared" ref="L363:AI363" si="124">$G361*L362</f>
        <v>0</v>
      </c>
      <c r="M363" s="433">
        <f t="shared" si="124"/>
        <v>0</v>
      </c>
      <c r="N363" s="433">
        <f t="shared" si="124"/>
        <v>0</v>
      </c>
      <c r="O363" s="433">
        <f t="shared" si="124"/>
        <v>0</v>
      </c>
      <c r="P363" s="433">
        <f t="shared" si="124"/>
        <v>0</v>
      </c>
      <c r="Q363" s="433">
        <f t="shared" si="124"/>
        <v>0</v>
      </c>
      <c r="R363" s="433">
        <f t="shared" si="124"/>
        <v>0</v>
      </c>
      <c r="S363" s="433">
        <f t="shared" si="124"/>
        <v>0</v>
      </c>
      <c r="T363" s="433">
        <f t="shared" si="124"/>
        <v>0</v>
      </c>
      <c r="U363" s="433">
        <f t="shared" si="124"/>
        <v>0</v>
      </c>
      <c r="V363" s="433">
        <f t="shared" si="124"/>
        <v>0</v>
      </c>
      <c r="W363" s="433">
        <f t="shared" si="124"/>
        <v>0</v>
      </c>
      <c r="X363" s="433">
        <f t="shared" si="124"/>
        <v>0</v>
      </c>
      <c r="Y363" s="433">
        <f t="shared" si="124"/>
        <v>0</v>
      </c>
      <c r="Z363" s="433">
        <f t="shared" si="124"/>
        <v>0</v>
      </c>
      <c r="AA363" s="433">
        <f t="shared" si="124"/>
        <v>0</v>
      </c>
      <c r="AB363" s="433">
        <f t="shared" si="124"/>
        <v>0</v>
      </c>
      <c r="AC363" s="433">
        <f t="shared" si="124"/>
        <v>0</v>
      </c>
      <c r="AD363" s="433">
        <f t="shared" si="124"/>
        <v>0</v>
      </c>
      <c r="AE363" s="433">
        <f t="shared" si="124"/>
        <v>0</v>
      </c>
      <c r="AF363" s="433">
        <f t="shared" si="124"/>
        <v>0</v>
      </c>
      <c r="AG363" s="433">
        <f t="shared" si="124"/>
        <v>0</v>
      </c>
      <c r="AH363" s="433">
        <f t="shared" si="124"/>
        <v>0</v>
      </c>
      <c r="AI363" s="433">
        <f t="shared" si="124"/>
        <v>0</v>
      </c>
    </row>
    <row r="364" spans="1:35" s="84" customFormat="1" x14ac:dyDescent="0.35">
      <c r="A364" s="4"/>
      <c r="B364" s="4"/>
      <c r="C364" s="80"/>
      <c r="D364" s="81"/>
      <c r="G364" s="147"/>
      <c r="H364" s="147"/>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c r="AH364" s="178"/>
      <c r="AI364" s="178"/>
    </row>
    <row r="365" spans="1:35" s="84" customFormat="1" x14ac:dyDescent="0.35">
      <c r="A365" s="4"/>
      <c r="B365" s="4"/>
      <c r="C365" s="80"/>
      <c r="D365" s="81" t="s">
        <v>813</v>
      </c>
      <c r="G365" s="147"/>
      <c r="H365" s="147"/>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c r="AH365" s="178"/>
      <c r="AI365" s="178"/>
    </row>
    <row r="366" spans="1:35" s="84" customFormat="1" x14ac:dyDescent="0.35">
      <c r="A366" s="4"/>
      <c r="B366" s="4"/>
      <c r="C366" s="80"/>
      <c r="D366" s="81"/>
      <c r="E366" s="84" t="str">
        <f>E$363</f>
        <v>Signature bonus (behavioural)</v>
      </c>
      <c r="F366" s="84" t="str">
        <f>F$363</f>
        <v>M$</v>
      </c>
      <c r="G366" s="147"/>
      <c r="H366" s="147"/>
      <c r="I366" s="84">
        <f>I$363</f>
        <v>5</v>
      </c>
      <c r="J366" s="178"/>
      <c r="K366" s="84">
        <f t="shared" ref="K366:AI366" si="125">K$363</f>
        <v>5</v>
      </c>
      <c r="L366" s="84">
        <f t="shared" si="125"/>
        <v>0</v>
      </c>
      <c r="M366" s="84">
        <f t="shared" si="125"/>
        <v>0</v>
      </c>
      <c r="N366" s="84">
        <f t="shared" si="125"/>
        <v>0</v>
      </c>
      <c r="O366" s="84">
        <f t="shared" si="125"/>
        <v>0</v>
      </c>
      <c r="P366" s="84">
        <f t="shared" si="125"/>
        <v>0</v>
      </c>
      <c r="Q366" s="84">
        <f t="shared" si="125"/>
        <v>0</v>
      </c>
      <c r="R366" s="84">
        <f t="shared" si="125"/>
        <v>0</v>
      </c>
      <c r="S366" s="84">
        <f t="shared" si="125"/>
        <v>0</v>
      </c>
      <c r="T366" s="84">
        <f t="shared" si="125"/>
        <v>0</v>
      </c>
      <c r="U366" s="84">
        <f t="shared" si="125"/>
        <v>0</v>
      </c>
      <c r="V366" s="84">
        <f t="shared" si="125"/>
        <v>0</v>
      </c>
      <c r="W366" s="84">
        <f t="shared" si="125"/>
        <v>0</v>
      </c>
      <c r="X366" s="84">
        <f t="shared" si="125"/>
        <v>0</v>
      </c>
      <c r="Y366" s="84">
        <f t="shared" si="125"/>
        <v>0</v>
      </c>
      <c r="Z366" s="84">
        <f t="shared" si="125"/>
        <v>0</v>
      </c>
      <c r="AA366" s="84">
        <f t="shared" si="125"/>
        <v>0</v>
      </c>
      <c r="AB366" s="84">
        <f t="shared" si="125"/>
        <v>0</v>
      </c>
      <c r="AC366" s="84">
        <f t="shared" si="125"/>
        <v>0</v>
      </c>
      <c r="AD366" s="84">
        <f t="shared" si="125"/>
        <v>0</v>
      </c>
      <c r="AE366" s="84">
        <f t="shared" si="125"/>
        <v>0</v>
      </c>
      <c r="AF366" s="84">
        <f t="shared" si="125"/>
        <v>0</v>
      </c>
      <c r="AG366" s="84">
        <f t="shared" si="125"/>
        <v>0</v>
      </c>
      <c r="AH366" s="84">
        <f t="shared" si="125"/>
        <v>0</v>
      </c>
      <c r="AI366" s="84">
        <f t="shared" si="125"/>
        <v>0</v>
      </c>
    </row>
    <row r="367" spans="1:35" s="154" customFormat="1" x14ac:dyDescent="0.35">
      <c r="A367" s="15"/>
      <c r="B367" s="15"/>
      <c r="C367" s="152"/>
      <c r="D367" s="153"/>
      <c r="E367" s="154" t="str">
        <f>'T&amp;E'!E$32</f>
        <v>Inflation factor</v>
      </c>
      <c r="F367" s="154" t="str">
        <f>'T&amp;E'!F$32</f>
        <v>index</v>
      </c>
      <c r="G367" s="155"/>
      <c r="H367" s="155"/>
      <c r="I367" s="180"/>
      <c r="J367" s="180"/>
      <c r="K367" s="203">
        <f>'T&amp;E'!K$32</f>
        <v>1</v>
      </c>
      <c r="L367" s="203">
        <f>'T&amp;E'!L$32</f>
        <v>1.02</v>
      </c>
      <c r="M367" s="203">
        <f>'T&amp;E'!M$32</f>
        <v>1.0404</v>
      </c>
      <c r="N367" s="203">
        <f>'T&amp;E'!N$32</f>
        <v>1.0612079999999999</v>
      </c>
      <c r="O367" s="203">
        <f>'T&amp;E'!O$32</f>
        <v>1.08243216</v>
      </c>
      <c r="P367" s="203">
        <f>'T&amp;E'!P$32</f>
        <v>1.1040808032</v>
      </c>
      <c r="Q367" s="203">
        <f>'T&amp;E'!Q$32</f>
        <v>1.1261624192640001</v>
      </c>
      <c r="R367" s="203">
        <f>'T&amp;E'!R$32</f>
        <v>1.1486856676492798</v>
      </c>
      <c r="S367" s="203">
        <f>'T&amp;E'!S$32</f>
        <v>1.1716593810022655</v>
      </c>
      <c r="T367" s="203">
        <f>'T&amp;E'!T$32</f>
        <v>1.1950925686223108</v>
      </c>
      <c r="U367" s="203">
        <f>'T&amp;E'!U$32</f>
        <v>1.2189944199947571</v>
      </c>
      <c r="V367" s="203">
        <f>'T&amp;E'!V$32</f>
        <v>1.243374308394652</v>
      </c>
      <c r="W367" s="203">
        <f>'T&amp;E'!W$32</f>
        <v>1.2682417945625453</v>
      </c>
      <c r="X367" s="203">
        <f>'T&amp;E'!X$32</f>
        <v>1.2936066304537961</v>
      </c>
      <c r="Y367" s="203">
        <f>'T&amp;E'!Y$32</f>
        <v>1.3194787630628722</v>
      </c>
      <c r="Z367" s="203">
        <f>'T&amp;E'!Z$32</f>
        <v>1.3458683383241292</v>
      </c>
      <c r="AA367" s="203">
        <f>'T&amp;E'!AA$32</f>
        <v>1.372785705090612</v>
      </c>
      <c r="AB367" s="203">
        <f>'T&amp;E'!AB$32</f>
        <v>1.4002414191924244</v>
      </c>
      <c r="AC367" s="203">
        <f>'T&amp;E'!AC$32</f>
        <v>1.4282462475762727</v>
      </c>
      <c r="AD367" s="203">
        <f>'T&amp;E'!AD$32</f>
        <v>1.4568111725277981</v>
      </c>
      <c r="AE367" s="203">
        <f>'T&amp;E'!AE$32</f>
        <v>1.4859473959783542</v>
      </c>
      <c r="AF367" s="203">
        <f>'T&amp;E'!AF$32</f>
        <v>1.5156663438979212</v>
      </c>
      <c r="AG367" s="203">
        <f>'T&amp;E'!AG$32</f>
        <v>1.5459796707758797</v>
      </c>
      <c r="AH367" s="203">
        <f>'T&amp;E'!AH$32</f>
        <v>1.576899264191397</v>
      </c>
      <c r="AI367" s="203">
        <f>'T&amp;E'!AI$32</f>
        <v>1.608437249475225</v>
      </c>
    </row>
    <row r="368" spans="1:35" s="84" customFormat="1" x14ac:dyDescent="0.35">
      <c r="A368" s="4"/>
      <c r="B368" s="4"/>
      <c r="C368" s="80"/>
      <c r="D368" s="81"/>
      <c r="E368" s="84" t="s">
        <v>1142</v>
      </c>
      <c r="F368" s="84" t="s">
        <v>641</v>
      </c>
      <c r="G368" s="147"/>
      <c r="H368" s="147"/>
      <c r="I368" s="178">
        <f>SUM(K368:AI368)</f>
        <v>5</v>
      </c>
      <c r="J368" s="178"/>
      <c r="K368" s="178">
        <f>K366*K367</f>
        <v>5</v>
      </c>
      <c r="L368" s="178">
        <f t="shared" ref="L368:AI368" si="126">L366*L367</f>
        <v>0</v>
      </c>
      <c r="M368" s="178">
        <f t="shared" si="126"/>
        <v>0</v>
      </c>
      <c r="N368" s="178">
        <f t="shared" si="126"/>
        <v>0</v>
      </c>
      <c r="O368" s="178">
        <f t="shared" si="126"/>
        <v>0</v>
      </c>
      <c r="P368" s="178">
        <f t="shared" si="126"/>
        <v>0</v>
      </c>
      <c r="Q368" s="178">
        <f t="shared" si="126"/>
        <v>0</v>
      </c>
      <c r="R368" s="178">
        <f t="shared" si="126"/>
        <v>0</v>
      </c>
      <c r="S368" s="178">
        <f t="shared" si="126"/>
        <v>0</v>
      </c>
      <c r="T368" s="178">
        <f t="shared" si="126"/>
        <v>0</v>
      </c>
      <c r="U368" s="178">
        <f t="shared" si="126"/>
        <v>0</v>
      </c>
      <c r="V368" s="178">
        <f t="shared" si="126"/>
        <v>0</v>
      </c>
      <c r="W368" s="178">
        <f t="shared" si="126"/>
        <v>0</v>
      </c>
      <c r="X368" s="178">
        <f t="shared" si="126"/>
        <v>0</v>
      </c>
      <c r="Y368" s="178">
        <f t="shared" si="126"/>
        <v>0</v>
      </c>
      <c r="Z368" s="178">
        <f t="shared" si="126"/>
        <v>0</v>
      </c>
      <c r="AA368" s="178">
        <f t="shared" si="126"/>
        <v>0</v>
      </c>
      <c r="AB368" s="178">
        <f t="shared" si="126"/>
        <v>0</v>
      </c>
      <c r="AC368" s="178">
        <f t="shared" si="126"/>
        <v>0</v>
      </c>
      <c r="AD368" s="178">
        <f t="shared" si="126"/>
        <v>0</v>
      </c>
      <c r="AE368" s="178">
        <f t="shared" si="126"/>
        <v>0</v>
      </c>
      <c r="AF368" s="178">
        <f t="shared" si="126"/>
        <v>0</v>
      </c>
      <c r="AG368" s="178">
        <f t="shared" si="126"/>
        <v>0</v>
      </c>
      <c r="AH368" s="178">
        <f t="shared" si="126"/>
        <v>0</v>
      </c>
      <c r="AI368" s="178">
        <f t="shared" si="126"/>
        <v>0</v>
      </c>
    </row>
    <row r="369" spans="1:35" s="84" customFormat="1" x14ac:dyDescent="0.35">
      <c r="A369" s="4"/>
      <c r="B369" s="4"/>
      <c r="C369" s="80"/>
      <c r="D369" s="81"/>
      <c r="G369" s="147"/>
      <c r="H369" s="147"/>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c r="AH369" s="178"/>
      <c r="AI369" s="178"/>
    </row>
    <row r="370" spans="1:35" s="84" customFormat="1" x14ac:dyDescent="0.35">
      <c r="A370" s="4"/>
      <c r="B370" s="4"/>
      <c r="C370" s="80"/>
      <c r="D370" s="81" t="s">
        <v>822</v>
      </c>
      <c r="G370" s="147"/>
      <c r="H370" s="147"/>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c r="AH370" s="178"/>
      <c r="AI370" s="178"/>
    </row>
    <row r="371" spans="1:35" s="84" customFormat="1" x14ac:dyDescent="0.35">
      <c r="A371" s="4"/>
      <c r="B371" s="4"/>
      <c r="C371" s="80"/>
      <c r="D371" s="81"/>
      <c r="E371" s="84" t="str">
        <f>E$363</f>
        <v>Signature bonus (behavioural)</v>
      </c>
      <c r="F371" s="84" t="str">
        <f>F$363</f>
        <v>M$</v>
      </c>
      <c r="G371" s="147"/>
      <c r="H371" s="147"/>
      <c r="I371" s="178">
        <f>I$363</f>
        <v>5</v>
      </c>
      <c r="J371" s="178"/>
      <c r="K371" s="178">
        <f t="shared" ref="K371:AI371" si="127">K$363</f>
        <v>5</v>
      </c>
      <c r="L371" s="178">
        <f t="shared" si="127"/>
        <v>0</v>
      </c>
      <c r="M371" s="178">
        <f t="shared" si="127"/>
        <v>0</v>
      </c>
      <c r="N371" s="178">
        <f t="shared" si="127"/>
        <v>0</v>
      </c>
      <c r="O371" s="178">
        <f t="shared" si="127"/>
        <v>0</v>
      </c>
      <c r="P371" s="178">
        <f t="shared" si="127"/>
        <v>0</v>
      </c>
      <c r="Q371" s="178">
        <f t="shared" si="127"/>
        <v>0</v>
      </c>
      <c r="R371" s="178">
        <f t="shared" si="127"/>
        <v>0</v>
      </c>
      <c r="S371" s="178">
        <f t="shared" si="127"/>
        <v>0</v>
      </c>
      <c r="T371" s="178">
        <f t="shared" si="127"/>
        <v>0</v>
      </c>
      <c r="U371" s="178">
        <f t="shared" si="127"/>
        <v>0</v>
      </c>
      <c r="V371" s="178">
        <f t="shared" si="127"/>
        <v>0</v>
      </c>
      <c r="W371" s="178">
        <f t="shared" si="127"/>
        <v>0</v>
      </c>
      <c r="X371" s="178">
        <f t="shared" si="127"/>
        <v>0</v>
      </c>
      <c r="Y371" s="178">
        <f t="shared" si="127"/>
        <v>0</v>
      </c>
      <c r="Z371" s="178">
        <f t="shared" si="127"/>
        <v>0</v>
      </c>
      <c r="AA371" s="178">
        <f t="shared" si="127"/>
        <v>0</v>
      </c>
      <c r="AB371" s="178">
        <f t="shared" si="127"/>
        <v>0</v>
      </c>
      <c r="AC371" s="178">
        <f t="shared" si="127"/>
        <v>0</v>
      </c>
      <c r="AD371" s="178">
        <f t="shared" si="127"/>
        <v>0</v>
      </c>
      <c r="AE371" s="178">
        <f t="shared" si="127"/>
        <v>0</v>
      </c>
      <c r="AF371" s="178">
        <f t="shared" si="127"/>
        <v>0</v>
      </c>
      <c r="AG371" s="178">
        <f t="shared" si="127"/>
        <v>0</v>
      </c>
      <c r="AH371" s="178">
        <f t="shared" si="127"/>
        <v>0</v>
      </c>
      <c r="AI371" s="178">
        <f t="shared" si="127"/>
        <v>0</v>
      </c>
    </row>
    <row r="372" spans="1:35" s="162" customFormat="1" x14ac:dyDescent="0.35">
      <c r="A372" s="35"/>
      <c r="B372" s="35"/>
      <c r="C372" s="160"/>
      <c r="D372" s="161"/>
      <c r="E372" s="162" t="s">
        <v>1143</v>
      </c>
      <c r="F372" s="162" t="s">
        <v>88</v>
      </c>
      <c r="G372" s="433">
        <f>SUM(K371:AI371)</f>
        <v>5</v>
      </c>
      <c r="H372" s="163"/>
      <c r="I372" s="433"/>
      <c r="J372" s="433"/>
      <c r="K372" s="433"/>
      <c r="L372" s="433"/>
      <c r="M372" s="433"/>
      <c r="N372" s="433"/>
      <c r="O372" s="433"/>
      <c r="P372" s="433"/>
      <c r="Q372" s="433"/>
      <c r="R372" s="433"/>
      <c r="S372" s="433"/>
      <c r="T372" s="433"/>
      <c r="U372" s="433"/>
      <c r="V372" s="433"/>
      <c r="W372" s="433"/>
      <c r="X372" s="433"/>
      <c r="Y372" s="433"/>
      <c r="Z372" s="433"/>
      <c r="AA372" s="433"/>
      <c r="AB372" s="433"/>
      <c r="AC372" s="433"/>
      <c r="AD372" s="433"/>
      <c r="AE372" s="433"/>
      <c r="AF372" s="433"/>
      <c r="AG372" s="433"/>
      <c r="AH372" s="433"/>
      <c r="AI372" s="433"/>
    </row>
    <row r="373" spans="1:35" s="84" customFormat="1" x14ac:dyDescent="0.35">
      <c r="A373" s="4"/>
      <c r="B373" s="4"/>
      <c r="C373" s="80"/>
      <c r="D373" s="81"/>
      <c r="G373" s="147"/>
      <c r="H373" s="147"/>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c r="AH373" s="178"/>
      <c r="AI373" s="178"/>
    </row>
    <row r="374" spans="1:35" s="84" customFormat="1" x14ac:dyDescent="0.35">
      <c r="A374" s="4"/>
      <c r="B374" s="4"/>
      <c r="C374" s="80"/>
      <c r="D374" s="81" t="s">
        <v>824</v>
      </c>
      <c r="G374" s="147"/>
      <c r="H374" s="147"/>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c r="AH374" s="178"/>
      <c r="AI374" s="178"/>
    </row>
    <row r="375" spans="1:35" s="84" customFormat="1" x14ac:dyDescent="0.35">
      <c r="A375" s="4"/>
      <c r="B375" s="4"/>
      <c r="C375" s="80"/>
      <c r="D375" s="81"/>
      <c r="E375" s="84" t="str">
        <f>E$363</f>
        <v>Signature bonus (behavioural)</v>
      </c>
      <c r="F375" s="84" t="str">
        <f>F$363</f>
        <v>M$</v>
      </c>
      <c r="G375" s="147"/>
      <c r="H375" s="147"/>
      <c r="I375" s="178">
        <f>I$363</f>
        <v>5</v>
      </c>
      <c r="J375" s="178"/>
      <c r="K375" s="178">
        <f t="shared" ref="K375:AI375" si="128">K$363</f>
        <v>5</v>
      </c>
      <c r="L375" s="178">
        <f t="shared" si="128"/>
        <v>0</v>
      </c>
      <c r="M375" s="178">
        <f t="shared" si="128"/>
        <v>0</v>
      </c>
      <c r="N375" s="178">
        <f t="shared" si="128"/>
        <v>0</v>
      </c>
      <c r="O375" s="178">
        <f t="shared" si="128"/>
        <v>0</v>
      </c>
      <c r="P375" s="178">
        <f t="shared" si="128"/>
        <v>0</v>
      </c>
      <c r="Q375" s="178">
        <f t="shared" si="128"/>
        <v>0</v>
      </c>
      <c r="R375" s="178">
        <f t="shared" si="128"/>
        <v>0</v>
      </c>
      <c r="S375" s="178">
        <f t="shared" si="128"/>
        <v>0</v>
      </c>
      <c r="T375" s="178">
        <f t="shared" si="128"/>
        <v>0</v>
      </c>
      <c r="U375" s="178">
        <f t="shared" si="128"/>
        <v>0</v>
      </c>
      <c r="V375" s="178">
        <f t="shared" si="128"/>
        <v>0</v>
      </c>
      <c r="W375" s="178">
        <f t="shared" si="128"/>
        <v>0</v>
      </c>
      <c r="X375" s="178">
        <f t="shared" si="128"/>
        <v>0</v>
      </c>
      <c r="Y375" s="178">
        <f t="shared" si="128"/>
        <v>0</v>
      </c>
      <c r="Z375" s="178">
        <f t="shared" si="128"/>
        <v>0</v>
      </c>
      <c r="AA375" s="178">
        <f t="shared" si="128"/>
        <v>0</v>
      </c>
      <c r="AB375" s="178">
        <f t="shared" si="128"/>
        <v>0</v>
      </c>
      <c r="AC375" s="178">
        <f t="shared" si="128"/>
        <v>0</v>
      </c>
      <c r="AD375" s="178">
        <f t="shared" si="128"/>
        <v>0</v>
      </c>
      <c r="AE375" s="178">
        <f t="shared" si="128"/>
        <v>0</v>
      </c>
      <c r="AF375" s="178">
        <f t="shared" si="128"/>
        <v>0</v>
      </c>
      <c r="AG375" s="178">
        <f t="shared" si="128"/>
        <v>0</v>
      </c>
      <c r="AH375" s="178">
        <f t="shared" si="128"/>
        <v>0</v>
      </c>
      <c r="AI375" s="178">
        <f t="shared" si="128"/>
        <v>0</v>
      </c>
    </row>
    <row r="376" spans="1:35" s="154" customFormat="1" x14ac:dyDescent="0.35">
      <c r="A376" s="15"/>
      <c r="B376" s="15"/>
      <c r="C376" s="152"/>
      <c r="D376" s="153"/>
      <c r="E376" s="154" t="str">
        <f>'T&amp;E'!E$36</f>
        <v>Government discount factor</v>
      </c>
      <c r="F376" s="154" t="str">
        <f>'T&amp;E'!F$36</f>
        <v>index</v>
      </c>
      <c r="G376" s="155"/>
      <c r="H376" s="155"/>
      <c r="I376" s="180"/>
      <c r="J376" s="180"/>
      <c r="K376" s="203">
        <f>'T&amp;E'!K$36</f>
        <v>1</v>
      </c>
      <c r="L376" s="203">
        <f>'T&amp;E'!L$36</f>
        <v>0.90909090909090906</v>
      </c>
      <c r="M376" s="203">
        <f>'T&amp;E'!M$36</f>
        <v>0.82644628099173545</v>
      </c>
      <c r="N376" s="203">
        <f>'T&amp;E'!N$36</f>
        <v>0.75131480090157754</v>
      </c>
      <c r="O376" s="203">
        <f>'T&amp;E'!O$36</f>
        <v>0.68301345536507052</v>
      </c>
      <c r="P376" s="203">
        <f>'T&amp;E'!P$36</f>
        <v>0.62092132305915493</v>
      </c>
      <c r="Q376" s="203">
        <f>'T&amp;E'!Q$36</f>
        <v>0.56447393005377722</v>
      </c>
      <c r="R376" s="203">
        <f>'T&amp;E'!R$36</f>
        <v>0.51315811823070645</v>
      </c>
      <c r="S376" s="203">
        <f>'T&amp;E'!S$36</f>
        <v>0.46650738020973315</v>
      </c>
      <c r="T376" s="203">
        <f>'T&amp;E'!T$36</f>
        <v>0.42409761837248466</v>
      </c>
      <c r="U376" s="203">
        <f>'T&amp;E'!U$36</f>
        <v>0.38554328942953148</v>
      </c>
      <c r="V376" s="203">
        <f>'T&amp;E'!V$36</f>
        <v>0.3504938994813922</v>
      </c>
      <c r="W376" s="203">
        <f>'T&amp;E'!W$36</f>
        <v>0.31863081771035656</v>
      </c>
      <c r="X376" s="203">
        <f>'T&amp;E'!X$36</f>
        <v>0.28966437973668779</v>
      </c>
      <c r="Y376" s="203">
        <f>'T&amp;E'!Y$36</f>
        <v>0.26333125430607973</v>
      </c>
      <c r="Z376" s="203">
        <f>'T&amp;E'!Z$36</f>
        <v>0.23939204936916339</v>
      </c>
      <c r="AA376" s="203">
        <f>'T&amp;E'!AA$36</f>
        <v>0.21762913579014853</v>
      </c>
      <c r="AB376" s="203">
        <f>'T&amp;E'!AB$36</f>
        <v>0.19784466890013502</v>
      </c>
      <c r="AC376" s="203">
        <f>'T&amp;E'!AC$36</f>
        <v>0.17985878990921364</v>
      </c>
      <c r="AD376" s="203">
        <f>'T&amp;E'!AD$36</f>
        <v>0.16350799082655781</v>
      </c>
      <c r="AE376" s="203">
        <f>'T&amp;E'!AE$36</f>
        <v>0.14864362802414349</v>
      </c>
      <c r="AF376" s="203">
        <f>'T&amp;E'!AF$36</f>
        <v>0.13513057093103953</v>
      </c>
      <c r="AG376" s="203">
        <f>'T&amp;E'!AG$36</f>
        <v>0.12284597357367227</v>
      </c>
      <c r="AH376" s="203">
        <f>'T&amp;E'!AH$36</f>
        <v>0.11167815779424752</v>
      </c>
      <c r="AI376" s="203">
        <f>'T&amp;E'!AI$36</f>
        <v>0.10152559799477048</v>
      </c>
    </row>
    <row r="377" spans="1:35" s="162" customFormat="1" x14ac:dyDescent="0.35">
      <c r="A377" s="35"/>
      <c r="B377" s="35"/>
      <c r="C377" s="160"/>
      <c r="D377" s="161"/>
      <c r="E377" s="162" t="s">
        <v>1144</v>
      </c>
      <c r="F377" s="162" t="s">
        <v>230</v>
      </c>
      <c r="G377" s="163"/>
      <c r="H377" s="163"/>
      <c r="I377" s="433">
        <f>SUM(K377:AI377)</f>
        <v>5</v>
      </c>
      <c r="J377" s="433"/>
      <c r="K377" s="433">
        <f>K375*K376</f>
        <v>5</v>
      </c>
      <c r="L377" s="433">
        <f t="shared" ref="L377:AI377" si="129">L375*L376</f>
        <v>0</v>
      </c>
      <c r="M377" s="433">
        <f t="shared" si="129"/>
        <v>0</v>
      </c>
      <c r="N377" s="433">
        <f t="shared" si="129"/>
        <v>0</v>
      </c>
      <c r="O377" s="433">
        <f t="shared" si="129"/>
        <v>0</v>
      </c>
      <c r="P377" s="433">
        <f t="shared" si="129"/>
        <v>0</v>
      </c>
      <c r="Q377" s="433">
        <f t="shared" si="129"/>
        <v>0</v>
      </c>
      <c r="R377" s="433">
        <f t="shared" si="129"/>
        <v>0</v>
      </c>
      <c r="S377" s="433">
        <f t="shared" si="129"/>
        <v>0</v>
      </c>
      <c r="T377" s="433">
        <f t="shared" si="129"/>
        <v>0</v>
      </c>
      <c r="U377" s="433">
        <f t="shared" si="129"/>
        <v>0</v>
      </c>
      <c r="V377" s="433">
        <f t="shared" si="129"/>
        <v>0</v>
      </c>
      <c r="W377" s="433">
        <f t="shared" si="129"/>
        <v>0</v>
      </c>
      <c r="X377" s="433">
        <f t="shared" si="129"/>
        <v>0</v>
      </c>
      <c r="Y377" s="433">
        <f t="shared" si="129"/>
        <v>0</v>
      </c>
      <c r="Z377" s="433">
        <f t="shared" si="129"/>
        <v>0</v>
      </c>
      <c r="AA377" s="433">
        <f t="shared" si="129"/>
        <v>0</v>
      </c>
      <c r="AB377" s="433">
        <f t="shared" si="129"/>
        <v>0</v>
      </c>
      <c r="AC377" s="433">
        <f t="shared" si="129"/>
        <v>0</v>
      </c>
      <c r="AD377" s="433">
        <f t="shared" si="129"/>
        <v>0</v>
      </c>
      <c r="AE377" s="433">
        <f t="shared" si="129"/>
        <v>0</v>
      </c>
      <c r="AF377" s="433">
        <f t="shared" si="129"/>
        <v>0</v>
      </c>
      <c r="AG377" s="433">
        <f t="shared" si="129"/>
        <v>0</v>
      </c>
      <c r="AH377" s="433">
        <f t="shared" si="129"/>
        <v>0</v>
      </c>
      <c r="AI377" s="433">
        <f t="shared" si="129"/>
        <v>0</v>
      </c>
    </row>
    <row r="378" spans="1:35" s="84" customFormat="1" x14ac:dyDescent="0.35">
      <c r="A378" s="4"/>
      <c r="B378" s="4"/>
      <c r="C378" s="80"/>
      <c r="D378" s="81"/>
      <c r="G378" s="147"/>
      <c r="H378" s="147"/>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c r="AH378" s="178"/>
      <c r="AI378" s="178"/>
    </row>
    <row r="379" spans="1:35" s="84" customFormat="1" x14ac:dyDescent="0.35">
      <c r="A379" s="4"/>
      <c r="B379" s="4"/>
      <c r="C379" s="80"/>
      <c r="D379" s="81" t="s">
        <v>826</v>
      </c>
      <c r="G379" s="147"/>
      <c r="H379" s="147"/>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c r="AH379" s="178"/>
      <c r="AI379" s="178"/>
    </row>
    <row r="380" spans="1:35" s="84" customFormat="1" x14ac:dyDescent="0.35">
      <c r="A380" s="4"/>
      <c r="B380" s="4"/>
      <c r="C380" s="80"/>
      <c r="D380" s="81"/>
      <c r="E380" s="84" t="str">
        <f>E$377</f>
        <v>Discounted signature bonus (behavioural)</v>
      </c>
      <c r="F380" s="84" t="str">
        <f>F$377</f>
        <v>M$, discounted</v>
      </c>
      <c r="G380" s="147"/>
      <c r="H380" s="147"/>
      <c r="I380" s="178">
        <f>I$377</f>
        <v>5</v>
      </c>
      <c r="J380" s="178"/>
      <c r="K380" s="178">
        <f t="shared" ref="K380:AI380" si="130">K$377</f>
        <v>5</v>
      </c>
      <c r="L380" s="178">
        <f t="shared" si="130"/>
        <v>0</v>
      </c>
      <c r="M380" s="178">
        <f t="shared" si="130"/>
        <v>0</v>
      </c>
      <c r="N380" s="178">
        <f t="shared" si="130"/>
        <v>0</v>
      </c>
      <c r="O380" s="178">
        <f t="shared" si="130"/>
        <v>0</v>
      </c>
      <c r="P380" s="178">
        <f t="shared" si="130"/>
        <v>0</v>
      </c>
      <c r="Q380" s="178">
        <f t="shared" si="130"/>
        <v>0</v>
      </c>
      <c r="R380" s="178">
        <f t="shared" si="130"/>
        <v>0</v>
      </c>
      <c r="S380" s="178">
        <f t="shared" si="130"/>
        <v>0</v>
      </c>
      <c r="T380" s="178">
        <f t="shared" si="130"/>
        <v>0</v>
      </c>
      <c r="U380" s="178">
        <f t="shared" si="130"/>
        <v>0</v>
      </c>
      <c r="V380" s="178">
        <f t="shared" si="130"/>
        <v>0</v>
      </c>
      <c r="W380" s="178">
        <f t="shared" si="130"/>
        <v>0</v>
      </c>
      <c r="X380" s="178">
        <f t="shared" si="130"/>
        <v>0</v>
      </c>
      <c r="Y380" s="178">
        <f t="shared" si="130"/>
        <v>0</v>
      </c>
      <c r="Z380" s="178">
        <f t="shared" si="130"/>
        <v>0</v>
      </c>
      <c r="AA380" s="178">
        <f t="shared" si="130"/>
        <v>0</v>
      </c>
      <c r="AB380" s="178">
        <f t="shared" si="130"/>
        <v>0</v>
      </c>
      <c r="AC380" s="178">
        <f t="shared" si="130"/>
        <v>0</v>
      </c>
      <c r="AD380" s="178">
        <f t="shared" si="130"/>
        <v>0</v>
      </c>
      <c r="AE380" s="178">
        <f t="shared" si="130"/>
        <v>0</v>
      </c>
      <c r="AF380" s="178">
        <f t="shared" si="130"/>
        <v>0</v>
      </c>
      <c r="AG380" s="178">
        <f t="shared" si="130"/>
        <v>0</v>
      </c>
      <c r="AH380" s="178">
        <f t="shared" si="130"/>
        <v>0</v>
      </c>
      <c r="AI380" s="178">
        <f t="shared" si="130"/>
        <v>0</v>
      </c>
    </row>
    <row r="381" spans="1:35" s="162" customFormat="1" x14ac:dyDescent="0.35">
      <c r="A381" s="35"/>
      <c r="B381" s="35"/>
      <c r="C381" s="160"/>
      <c r="D381" s="161"/>
      <c r="E381" s="162" t="s">
        <v>1145</v>
      </c>
      <c r="F381" s="162" t="s">
        <v>230</v>
      </c>
      <c r="G381" s="433">
        <f>SUM(K380:AI380)</f>
        <v>5</v>
      </c>
      <c r="H381" s="163"/>
      <c r="I381" s="433"/>
      <c r="J381" s="433"/>
      <c r="K381" s="433"/>
      <c r="L381" s="433"/>
      <c r="M381" s="433"/>
      <c r="N381" s="433"/>
      <c r="O381" s="433"/>
      <c r="P381" s="433"/>
      <c r="Q381" s="433"/>
      <c r="R381" s="433"/>
      <c r="S381" s="433"/>
      <c r="T381" s="433"/>
      <c r="U381" s="433"/>
      <c r="V381" s="433"/>
      <c r="W381" s="433"/>
      <c r="X381" s="433"/>
      <c r="Y381" s="433"/>
      <c r="Z381" s="433"/>
      <c r="AA381" s="433"/>
      <c r="AB381" s="433"/>
      <c r="AC381" s="433"/>
      <c r="AD381" s="433"/>
      <c r="AE381" s="433"/>
      <c r="AF381" s="433"/>
      <c r="AG381" s="433"/>
      <c r="AH381" s="433"/>
      <c r="AI381" s="433"/>
    </row>
    <row r="382" spans="1:35" s="84" customFormat="1" x14ac:dyDescent="0.35">
      <c r="A382" s="4"/>
      <c r="B382" s="4"/>
      <c r="C382" s="80"/>
      <c r="D382" s="81"/>
      <c r="G382" s="147"/>
      <c r="H382" s="147"/>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c r="AH382" s="178"/>
      <c r="AI382" s="178"/>
    </row>
    <row r="383" spans="1:35" s="84" customFormat="1" x14ac:dyDescent="0.35">
      <c r="A383" s="4"/>
      <c r="B383" s="4" t="s">
        <v>330</v>
      </c>
      <c r="C383" s="80"/>
      <c r="D383" s="81"/>
      <c r="G383" s="147"/>
      <c r="H383" s="147"/>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c r="AH383" s="178"/>
      <c r="AI383" s="178"/>
    </row>
    <row r="384" spans="1:35" s="84" customFormat="1" x14ac:dyDescent="0.35">
      <c r="A384" s="4"/>
      <c r="B384" s="4"/>
      <c r="C384" s="80"/>
      <c r="D384" s="81"/>
      <c r="G384" s="147"/>
      <c r="H384" s="147"/>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c r="AH384" s="178"/>
      <c r="AI384" s="178"/>
    </row>
    <row r="385" spans="1:35" s="84" customFormat="1" x14ac:dyDescent="0.35">
      <c r="A385" s="4"/>
      <c r="B385" s="4"/>
      <c r="C385" s="80" t="s">
        <v>39</v>
      </c>
      <c r="D385" s="81"/>
      <c r="G385" s="147"/>
      <c r="H385" s="147"/>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c r="AH385" s="178"/>
      <c r="AI385" s="178"/>
    </row>
    <row r="386" spans="1:35" s="84" customFormat="1" x14ac:dyDescent="0.35">
      <c r="A386" s="4"/>
      <c r="B386" s="4"/>
      <c r="C386" s="80"/>
      <c r="D386" s="81"/>
      <c r="G386" s="147"/>
      <c r="H386" s="147"/>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c r="AH386" s="178"/>
      <c r="AI386" s="178"/>
    </row>
    <row r="387" spans="1:35" s="84" customFormat="1" x14ac:dyDescent="0.35">
      <c r="A387" s="4"/>
      <c r="B387" s="4"/>
      <c r="C387" s="80"/>
      <c r="D387" s="81" t="s">
        <v>278</v>
      </c>
      <c r="G387" s="147"/>
      <c r="H387" s="147"/>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c r="AH387" s="178"/>
      <c r="AI387" s="178"/>
    </row>
    <row r="388" spans="1:35" s="84" customFormat="1" x14ac:dyDescent="0.35">
      <c r="A388" s="4"/>
      <c r="B388" s="4"/>
      <c r="C388" s="80"/>
      <c r="D388" s="81"/>
      <c r="E388" s="84" t="str">
        <f>E$130</f>
        <v>Project direct operating costs (behavioural)</v>
      </c>
      <c r="F388" s="84" t="str">
        <f>F$130</f>
        <v>M$</v>
      </c>
      <c r="G388" s="147"/>
      <c r="H388" s="147"/>
      <c r="I388" s="177">
        <f>I$130</f>
        <v>1266.9256250000001</v>
      </c>
      <c r="J388" s="177"/>
      <c r="K388" s="177">
        <f t="shared" ref="K388:AI388" si="131">K$130</f>
        <v>0</v>
      </c>
      <c r="L388" s="177">
        <f t="shared" si="131"/>
        <v>0</v>
      </c>
      <c r="M388" s="177">
        <f t="shared" si="131"/>
        <v>64.541228582554524</v>
      </c>
      <c r="N388" s="177">
        <f t="shared" si="131"/>
        <v>70.478728582554524</v>
      </c>
      <c r="O388" s="177">
        <f t="shared" si="131"/>
        <v>70.478728582554524</v>
      </c>
      <c r="P388" s="177">
        <f t="shared" si="131"/>
        <v>70.478728582554524</v>
      </c>
      <c r="Q388" s="177">
        <f t="shared" si="131"/>
        <v>70.478728582554524</v>
      </c>
      <c r="R388" s="177">
        <f t="shared" si="131"/>
        <v>70.478728582554524</v>
      </c>
      <c r="S388" s="177">
        <f t="shared" si="131"/>
        <v>70.478728582554524</v>
      </c>
      <c r="T388" s="177">
        <f t="shared" si="131"/>
        <v>70.478728582554524</v>
      </c>
      <c r="U388" s="177">
        <f t="shared" si="131"/>
        <v>70.478728582554524</v>
      </c>
      <c r="V388" s="177">
        <f t="shared" si="131"/>
        <v>70.478728582554524</v>
      </c>
      <c r="W388" s="177">
        <f t="shared" si="131"/>
        <v>70.478728582554524</v>
      </c>
      <c r="X388" s="177">
        <f t="shared" si="131"/>
        <v>70.478728582554524</v>
      </c>
      <c r="Y388" s="177">
        <f t="shared" si="131"/>
        <v>70.478728582554524</v>
      </c>
      <c r="Z388" s="177">
        <f t="shared" si="131"/>
        <v>70.478728582554524</v>
      </c>
      <c r="AA388" s="177">
        <f t="shared" si="131"/>
        <v>70.478728582554524</v>
      </c>
      <c r="AB388" s="177">
        <f t="shared" si="131"/>
        <v>70.478728582554524</v>
      </c>
      <c r="AC388" s="177">
        <f t="shared" si="131"/>
        <v>70.478728582554524</v>
      </c>
      <c r="AD388" s="177">
        <f t="shared" si="131"/>
        <v>69.357239096573181</v>
      </c>
      <c r="AE388" s="177">
        <f t="shared" si="131"/>
        <v>5.3674999999999784</v>
      </c>
      <c r="AF388" s="177">
        <f t="shared" si="131"/>
        <v>0</v>
      </c>
      <c r="AG388" s="177">
        <f t="shared" si="131"/>
        <v>0</v>
      </c>
      <c r="AH388" s="177">
        <f t="shared" si="131"/>
        <v>0</v>
      </c>
      <c r="AI388" s="177">
        <f t="shared" si="131"/>
        <v>0</v>
      </c>
    </row>
    <row r="389" spans="1:35" s="154" customFormat="1" x14ac:dyDescent="0.35">
      <c r="A389" s="15"/>
      <c r="B389" s="15"/>
      <c r="C389" s="152"/>
      <c r="D389" s="153"/>
      <c r="E389" s="154" t="str">
        <f>Inputs!E$89</f>
        <v>Supplies and consumables (% of OPEX)</v>
      </c>
      <c r="F389" s="154" t="str">
        <f>Inputs!F$89</f>
        <v>%</v>
      </c>
      <c r="G389" s="169">
        <f>Inputs!G$89</f>
        <v>0.45</v>
      </c>
      <c r="H389" s="155"/>
      <c r="I389" s="177"/>
      <c r="J389" s="177"/>
      <c r="K389" s="177"/>
      <c r="L389" s="177"/>
      <c r="M389" s="177"/>
      <c r="N389" s="177"/>
      <c r="O389" s="177"/>
      <c r="P389" s="177"/>
      <c r="Q389" s="177"/>
      <c r="R389" s="177"/>
      <c r="S389" s="177"/>
      <c r="T389" s="177"/>
      <c r="U389" s="177"/>
      <c r="V389" s="177"/>
      <c r="W389" s="177"/>
      <c r="X389" s="177"/>
      <c r="Y389" s="177"/>
      <c r="Z389" s="177"/>
      <c r="AA389" s="177"/>
      <c r="AB389" s="177"/>
      <c r="AC389" s="177"/>
      <c r="AD389" s="177"/>
      <c r="AE389" s="177"/>
      <c r="AF389" s="177"/>
      <c r="AG389" s="177"/>
      <c r="AH389" s="177"/>
      <c r="AI389" s="177"/>
    </row>
    <row r="390" spans="1:35" s="84" customFormat="1" x14ac:dyDescent="0.35">
      <c r="A390" s="4"/>
      <c r="B390" s="4"/>
      <c r="C390" s="80"/>
      <c r="D390" s="81"/>
      <c r="E390" s="84" t="s">
        <v>1146</v>
      </c>
      <c r="F390" s="84" t="s">
        <v>88</v>
      </c>
      <c r="G390" s="147"/>
      <c r="H390" s="147"/>
      <c r="I390" s="177">
        <f>SUM(K390:AI390)</f>
        <v>570.11653124999998</v>
      </c>
      <c r="J390" s="177"/>
      <c r="K390" s="177">
        <f t="shared" ref="K390:AI390" si="132">K388*$G389</f>
        <v>0</v>
      </c>
      <c r="L390" s="177">
        <f t="shared" si="132"/>
        <v>0</v>
      </c>
      <c r="M390" s="177">
        <f t="shared" si="132"/>
        <v>29.043552862149536</v>
      </c>
      <c r="N390" s="177">
        <f t="shared" si="132"/>
        <v>31.715427862149536</v>
      </c>
      <c r="O390" s="177">
        <f t="shared" si="132"/>
        <v>31.715427862149536</v>
      </c>
      <c r="P390" s="177">
        <f t="shared" si="132"/>
        <v>31.715427862149536</v>
      </c>
      <c r="Q390" s="177">
        <f t="shared" si="132"/>
        <v>31.715427862149536</v>
      </c>
      <c r="R390" s="177">
        <f t="shared" si="132"/>
        <v>31.715427862149536</v>
      </c>
      <c r="S390" s="177">
        <f t="shared" si="132"/>
        <v>31.715427862149536</v>
      </c>
      <c r="T390" s="177">
        <f t="shared" si="132"/>
        <v>31.715427862149536</v>
      </c>
      <c r="U390" s="177">
        <f t="shared" si="132"/>
        <v>31.715427862149536</v>
      </c>
      <c r="V390" s="177">
        <f t="shared" si="132"/>
        <v>31.715427862149536</v>
      </c>
      <c r="W390" s="177">
        <f t="shared" si="132"/>
        <v>31.715427862149536</v>
      </c>
      <c r="X390" s="177">
        <f t="shared" si="132"/>
        <v>31.715427862149536</v>
      </c>
      <c r="Y390" s="177">
        <f t="shared" si="132"/>
        <v>31.715427862149536</v>
      </c>
      <c r="Z390" s="177">
        <f t="shared" si="132"/>
        <v>31.715427862149536</v>
      </c>
      <c r="AA390" s="177">
        <f t="shared" si="132"/>
        <v>31.715427862149536</v>
      </c>
      <c r="AB390" s="177">
        <f t="shared" si="132"/>
        <v>31.715427862149536</v>
      </c>
      <c r="AC390" s="177">
        <f t="shared" si="132"/>
        <v>31.715427862149536</v>
      </c>
      <c r="AD390" s="177">
        <f t="shared" si="132"/>
        <v>31.210757593457931</v>
      </c>
      <c r="AE390" s="177">
        <f t="shared" si="132"/>
        <v>2.4153749999999903</v>
      </c>
      <c r="AF390" s="177">
        <f t="shared" si="132"/>
        <v>0</v>
      </c>
      <c r="AG390" s="177">
        <f t="shared" si="132"/>
        <v>0</v>
      </c>
      <c r="AH390" s="177">
        <f t="shared" si="132"/>
        <v>0</v>
      </c>
      <c r="AI390" s="177">
        <f t="shared" si="132"/>
        <v>0</v>
      </c>
    </row>
    <row r="391" spans="1:35" s="84" customFormat="1" x14ac:dyDescent="0.35">
      <c r="A391" s="4"/>
      <c r="B391" s="4"/>
      <c r="C391" s="80"/>
      <c r="D391" s="81"/>
      <c r="G391" s="147"/>
      <c r="H391" s="147"/>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c r="AH391" s="178"/>
      <c r="AI391" s="178"/>
    </row>
    <row r="392" spans="1:35" s="84" customFormat="1" x14ac:dyDescent="0.35">
      <c r="A392" s="4"/>
      <c r="B392" s="4"/>
      <c r="C392" s="80"/>
      <c r="D392" s="81" t="s">
        <v>642</v>
      </c>
      <c r="G392" s="147"/>
      <c r="H392" s="147"/>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row>
    <row r="393" spans="1:35" s="84" customFormat="1" x14ac:dyDescent="0.35">
      <c r="A393" s="4"/>
      <c r="B393" s="4"/>
      <c r="C393" s="80"/>
      <c r="D393" s="81"/>
      <c r="E393" s="84" t="str">
        <f>E$390</f>
        <v>Supplies and consumables (behavioural)</v>
      </c>
      <c r="F393" s="84" t="str">
        <f>F$390</f>
        <v>M$</v>
      </c>
      <c r="G393" s="147"/>
      <c r="H393" s="147"/>
      <c r="I393" s="177">
        <f>I$390</f>
        <v>570.11653124999998</v>
      </c>
      <c r="J393" s="177"/>
      <c r="K393" s="177">
        <f t="shared" ref="K393:AI393" si="133">K$390</f>
        <v>0</v>
      </c>
      <c r="L393" s="177">
        <f t="shared" si="133"/>
        <v>0</v>
      </c>
      <c r="M393" s="177">
        <f t="shared" si="133"/>
        <v>29.043552862149536</v>
      </c>
      <c r="N393" s="177">
        <f t="shared" si="133"/>
        <v>31.715427862149536</v>
      </c>
      <c r="O393" s="177">
        <f t="shared" si="133"/>
        <v>31.715427862149536</v>
      </c>
      <c r="P393" s="177">
        <f t="shared" si="133"/>
        <v>31.715427862149536</v>
      </c>
      <c r="Q393" s="177">
        <f t="shared" si="133"/>
        <v>31.715427862149536</v>
      </c>
      <c r="R393" s="177">
        <f t="shared" si="133"/>
        <v>31.715427862149536</v>
      </c>
      <c r="S393" s="177">
        <f t="shared" si="133"/>
        <v>31.715427862149536</v>
      </c>
      <c r="T393" s="177">
        <f t="shared" si="133"/>
        <v>31.715427862149536</v>
      </c>
      <c r="U393" s="177">
        <f t="shared" si="133"/>
        <v>31.715427862149536</v>
      </c>
      <c r="V393" s="177">
        <f t="shared" si="133"/>
        <v>31.715427862149536</v>
      </c>
      <c r="W393" s="177">
        <f t="shared" si="133"/>
        <v>31.715427862149536</v>
      </c>
      <c r="X393" s="177">
        <f t="shared" si="133"/>
        <v>31.715427862149536</v>
      </c>
      <c r="Y393" s="177">
        <f t="shared" si="133"/>
        <v>31.715427862149536</v>
      </c>
      <c r="Z393" s="177">
        <f t="shared" si="133"/>
        <v>31.715427862149536</v>
      </c>
      <c r="AA393" s="177">
        <f t="shared" si="133"/>
        <v>31.715427862149536</v>
      </c>
      <c r="AB393" s="177">
        <f t="shared" si="133"/>
        <v>31.715427862149536</v>
      </c>
      <c r="AC393" s="177">
        <f t="shared" si="133"/>
        <v>31.715427862149536</v>
      </c>
      <c r="AD393" s="177">
        <f t="shared" si="133"/>
        <v>31.210757593457931</v>
      </c>
      <c r="AE393" s="177">
        <f t="shared" si="133"/>
        <v>2.4153749999999903</v>
      </c>
      <c r="AF393" s="177">
        <f t="shared" si="133"/>
        <v>0</v>
      </c>
      <c r="AG393" s="177">
        <f t="shared" si="133"/>
        <v>0</v>
      </c>
      <c r="AH393" s="177">
        <f t="shared" si="133"/>
        <v>0</v>
      </c>
      <c r="AI393" s="177">
        <f t="shared" si="133"/>
        <v>0</v>
      </c>
    </row>
    <row r="394" spans="1:35" s="154" customFormat="1" x14ac:dyDescent="0.35">
      <c r="A394" s="15"/>
      <c r="B394" s="15"/>
      <c r="C394" s="152"/>
      <c r="D394" s="153"/>
      <c r="E394" s="154" t="str">
        <f>'T&amp;E'!E$32</f>
        <v>Inflation factor</v>
      </c>
      <c r="F394" s="154" t="str">
        <f>'T&amp;E'!F$32</f>
        <v>index</v>
      </c>
      <c r="G394" s="155"/>
      <c r="H394" s="155"/>
      <c r="I394" s="180"/>
      <c r="J394" s="180"/>
      <c r="K394" s="203">
        <f>'T&amp;E'!K$32</f>
        <v>1</v>
      </c>
      <c r="L394" s="203">
        <f>'T&amp;E'!L$32</f>
        <v>1.02</v>
      </c>
      <c r="M394" s="203">
        <f>'T&amp;E'!M$32</f>
        <v>1.0404</v>
      </c>
      <c r="N394" s="203">
        <f>'T&amp;E'!N$32</f>
        <v>1.0612079999999999</v>
      </c>
      <c r="O394" s="203">
        <f>'T&amp;E'!O$32</f>
        <v>1.08243216</v>
      </c>
      <c r="P394" s="203">
        <f>'T&amp;E'!P$32</f>
        <v>1.1040808032</v>
      </c>
      <c r="Q394" s="203">
        <f>'T&amp;E'!Q$32</f>
        <v>1.1261624192640001</v>
      </c>
      <c r="R394" s="203">
        <f>'T&amp;E'!R$32</f>
        <v>1.1486856676492798</v>
      </c>
      <c r="S394" s="203">
        <f>'T&amp;E'!S$32</f>
        <v>1.1716593810022655</v>
      </c>
      <c r="T394" s="203">
        <f>'T&amp;E'!T$32</f>
        <v>1.1950925686223108</v>
      </c>
      <c r="U394" s="203">
        <f>'T&amp;E'!U$32</f>
        <v>1.2189944199947571</v>
      </c>
      <c r="V394" s="203">
        <f>'T&amp;E'!V$32</f>
        <v>1.243374308394652</v>
      </c>
      <c r="W394" s="203">
        <f>'T&amp;E'!W$32</f>
        <v>1.2682417945625453</v>
      </c>
      <c r="X394" s="203">
        <f>'T&amp;E'!X$32</f>
        <v>1.2936066304537961</v>
      </c>
      <c r="Y394" s="203">
        <f>'T&amp;E'!Y$32</f>
        <v>1.3194787630628722</v>
      </c>
      <c r="Z394" s="203">
        <f>'T&amp;E'!Z$32</f>
        <v>1.3458683383241292</v>
      </c>
      <c r="AA394" s="203">
        <f>'T&amp;E'!AA$32</f>
        <v>1.372785705090612</v>
      </c>
      <c r="AB394" s="203">
        <f>'T&amp;E'!AB$32</f>
        <v>1.4002414191924244</v>
      </c>
      <c r="AC394" s="203">
        <f>'T&amp;E'!AC$32</f>
        <v>1.4282462475762727</v>
      </c>
      <c r="AD394" s="203">
        <f>'T&amp;E'!AD$32</f>
        <v>1.4568111725277981</v>
      </c>
      <c r="AE394" s="203">
        <f>'T&amp;E'!AE$32</f>
        <v>1.4859473959783542</v>
      </c>
      <c r="AF394" s="203">
        <f>'T&amp;E'!AF$32</f>
        <v>1.5156663438979212</v>
      </c>
      <c r="AG394" s="203">
        <f>'T&amp;E'!AG$32</f>
        <v>1.5459796707758797</v>
      </c>
      <c r="AH394" s="203">
        <f>'T&amp;E'!AH$32</f>
        <v>1.576899264191397</v>
      </c>
      <c r="AI394" s="203">
        <f>'T&amp;E'!AI$32</f>
        <v>1.608437249475225</v>
      </c>
    </row>
    <row r="395" spans="1:35" s="84" customFormat="1" x14ac:dyDescent="0.35">
      <c r="A395" s="4"/>
      <c r="B395" s="4"/>
      <c r="C395" s="80"/>
      <c r="D395" s="81"/>
      <c r="E395" s="84" t="s">
        <v>1147</v>
      </c>
      <c r="F395" s="84" t="s">
        <v>641</v>
      </c>
      <c r="G395" s="147"/>
      <c r="H395" s="147"/>
      <c r="I395" s="178">
        <f>SUM(K395:AI395)</f>
        <v>706.6104069716921</v>
      </c>
      <c r="J395" s="178"/>
      <c r="K395" s="178">
        <f>K393*K394</f>
        <v>0</v>
      </c>
      <c r="L395" s="178">
        <f t="shared" ref="L395:AI395" si="134">L393*L394</f>
        <v>0</v>
      </c>
      <c r="M395" s="178">
        <f t="shared" si="134"/>
        <v>30.216912397780376</v>
      </c>
      <c r="N395" s="178">
        <f t="shared" si="134"/>
        <v>33.656665770735984</v>
      </c>
      <c r="O395" s="178">
        <f t="shared" si="134"/>
        <v>34.3297990861507</v>
      </c>
      <c r="P395" s="178">
        <f t="shared" si="134"/>
        <v>35.016395067873717</v>
      </c>
      <c r="Q395" s="178">
        <f t="shared" si="134"/>
        <v>35.716722969231192</v>
      </c>
      <c r="R395" s="178">
        <f t="shared" si="134"/>
        <v>36.431057428615809</v>
      </c>
      <c r="S395" s="178">
        <f t="shared" si="134"/>
        <v>37.159678577188131</v>
      </c>
      <c r="T395" s="178">
        <f t="shared" si="134"/>
        <v>37.902872148731895</v>
      </c>
      <c r="U395" s="178">
        <f t="shared" si="134"/>
        <v>38.660929591706534</v>
      </c>
      <c r="V395" s="178">
        <f t="shared" si="134"/>
        <v>39.434148183540657</v>
      </c>
      <c r="W395" s="178">
        <f t="shared" si="134"/>
        <v>40.222831147211473</v>
      </c>
      <c r="X395" s="178">
        <f t="shared" si="134"/>
        <v>41.027287770155702</v>
      </c>
      <c r="Y395" s="178">
        <f t="shared" si="134"/>
        <v>41.847833525558819</v>
      </c>
      <c r="Z395" s="178">
        <f t="shared" si="134"/>
        <v>42.684790196069983</v>
      </c>
      <c r="AA395" s="178">
        <f t="shared" si="134"/>
        <v>43.538485999991394</v>
      </c>
      <c r="AB395" s="178">
        <f t="shared" si="134"/>
        <v>44.409255719991222</v>
      </c>
      <c r="AC395" s="178">
        <f t="shared" si="134"/>
        <v>45.297440834391047</v>
      </c>
      <c r="AD395" s="178">
        <f t="shared" si="134"/>
        <v>45.468180365206329</v>
      </c>
      <c r="AE395" s="178">
        <f t="shared" si="134"/>
        <v>3.5891201915612028</v>
      </c>
      <c r="AF395" s="178">
        <f t="shared" si="134"/>
        <v>0</v>
      </c>
      <c r="AG395" s="178">
        <f t="shared" si="134"/>
        <v>0</v>
      </c>
      <c r="AH395" s="178">
        <f t="shared" si="134"/>
        <v>0</v>
      </c>
      <c r="AI395" s="178">
        <f t="shared" si="134"/>
        <v>0</v>
      </c>
    </row>
    <row r="396" spans="1:35" s="84" customFormat="1" x14ac:dyDescent="0.35">
      <c r="A396" s="4"/>
      <c r="B396" s="4"/>
      <c r="C396" s="80"/>
      <c r="D396" s="81"/>
      <c r="G396" s="147"/>
      <c r="H396" s="147"/>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c r="AH396" s="178"/>
      <c r="AI396" s="178"/>
    </row>
    <row r="397" spans="1:35" s="84" customFormat="1" x14ac:dyDescent="0.35">
      <c r="A397" s="4"/>
      <c r="B397" s="4"/>
      <c r="C397" s="80"/>
      <c r="D397" s="81" t="s">
        <v>331</v>
      </c>
      <c r="G397" s="147"/>
      <c r="H397" s="147"/>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c r="AH397" s="178"/>
      <c r="AI397" s="178"/>
    </row>
    <row r="398" spans="1:35" s="158" customFormat="1" x14ac:dyDescent="0.35">
      <c r="A398" s="11"/>
      <c r="B398" s="11"/>
      <c r="C398" s="156"/>
      <c r="D398" s="157"/>
      <c r="E398" s="158" t="str">
        <f>Inputs!E$139</f>
        <v>Import duty on consumables incentive period (incentive)</v>
      </c>
      <c r="F398" s="158" t="str">
        <f>Inputs!F$139</f>
        <v>years</v>
      </c>
      <c r="G398" s="158">
        <f>Inputs!G$139</f>
        <v>0</v>
      </c>
      <c r="I398" s="194"/>
      <c r="J398" s="194"/>
      <c r="K398" s="194"/>
      <c r="L398" s="194"/>
      <c r="M398" s="194"/>
      <c r="N398" s="194"/>
      <c r="O398" s="194"/>
      <c r="P398" s="194"/>
      <c r="Q398" s="194"/>
      <c r="R398" s="194"/>
      <c r="S398" s="194"/>
      <c r="T398" s="194"/>
      <c r="U398" s="194"/>
      <c r="V398" s="194"/>
      <c r="W398" s="194"/>
      <c r="X398" s="194"/>
      <c r="Y398" s="194"/>
      <c r="Z398" s="194"/>
      <c r="AA398" s="194"/>
      <c r="AB398" s="194"/>
      <c r="AC398" s="194"/>
      <c r="AD398" s="194"/>
      <c r="AE398" s="194"/>
      <c r="AF398" s="194"/>
    </row>
    <row r="399" spans="1:35" s="158" customFormat="1" x14ac:dyDescent="0.35">
      <c r="A399" s="11"/>
      <c r="B399" s="11"/>
      <c r="C399" s="156"/>
      <c r="D399" s="157"/>
      <c r="E399" s="158" t="str">
        <f>'T&amp;E'!E$10</f>
        <v>Project model counter</v>
      </c>
      <c r="F399" s="158" t="str">
        <f>'T&amp;E'!F$10</f>
        <v>year #</v>
      </c>
      <c r="I399" s="194"/>
      <c r="J399" s="194"/>
      <c r="K399" s="158">
        <f>'T&amp;E'!K$10</f>
        <v>1</v>
      </c>
      <c r="L399" s="158">
        <f>'T&amp;E'!L$10</f>
        <v>2</v>
      </c>
      <c r="M399" s="158">
        <f>'T&amp;E'!M$10</f>
        <v>3</v>
      </c>
      <c r="N399" s="158">
        <f>'T&amp;E'!N$10</f>
        <v>4</v>
      </c>
      <c r="O399" s="158">
        <f>'T&amp;E'!O$10</f>
        <v>5</v>
      </c>
      <c r="P399" s="158">
        <f>'T&amp;E'!P$10</f>
        <v>6</v>
      </c>
      <c r="Q399" s="158">
        <f>'T&amp;E'!Q$10</f>
        <v>7</v>
      </c>
      <c r="R399" s="158">
        <f>'T&amp;E'!R$10</f>
        <v>8</v>
      </c>
      <c r="S399" s="158">
        <f>'T&amp;E'!S$10</f>
        <v>9</v>
      </c>
      <c r="T399" s="158">
        <f>'T&amp;E'!T$10</f>
        <v>10</v>
      </c>
      <c r="U399" s="158">
        <f>'T&amp;E'!U$10</f>
        <v>11</v>
      </c>
      <c r="V399" s="158">
        <f>'T&amp;E'!V$10</f>
        <v>12</v>
      </c>
      <c r="W399" s="158">
        <f>'T&amp;E'!W$10</f>
        <v>13</v>
      </c>
      <c r="X399" s="158">
        <f>'T&amp;E'!X$10</f>
        <v>14</v>
      </c>
      <c r="Y399" s="158">
        <f>'T&amp;E'!Y$10</f>
        <v>15</v>
      </c>
      <c r="Z399" s="158">
        <f>'T&amp;E'!Z$10</f>
        <v>16</v>
      </c>
      <c r="AA399" s="158">
        <f>'T&amp;E'!AA$10</f>
        <v>17</v>
      </c>
      <c r="AB399" s="158">
        <f>'T&amp;E'!AB$10</f>
        <v>18</v>
      </c>
      <c r="AC399" s="158">
        <f>'T&amp;E'!AC$10</f>
        <v>19</v>
      </c>
      <c r="AD399" s="158">
        <f>'T&amp;E'!AD$10</f>
        <v>20</v>
      </c>
      <c r="AE399" s="158">
        <f>'T&amp;E'!AE$10</f>
        <v>21</v>
      </c>
      <c r="AF399" s="158">
        <f>'T&amp;E'!AF$10</f>
        <v>22</v>
      </c>
      <c r="AG399" s="158">
        <f>'T&amp;E'!AG$10</f>
        <v>23</v>
      </c>
      <c r="AH399" s="158">
        <f>'T&amp;E'!AH$10</f>
        <v>24</v>
      </c>
      <c r="AI399" s="158">
        <f>'T&amp;E'!AI$10</f>
        <v>25</v>
      </c>
    </row>
    <row r="400" spans="1:35" s="84" customFormat="1" x14ac:dyDescent="0.35">
      <c r="A400" s="4"/>
      <c r="B400" s="4"/>
      <c r="C400" s="80"/>
      <c r="D400" s="81"/>
      <c r="E400" s="84" t="s">
        <v>1148</v>
      </c>
      <c r="F400" s="46" t="s">
        <v>43</v>
      </c>
      <c r="G400" s="147"/>
      <c r="H400" s="147"/>
      <c r="I400" s="46">
        <f>SUM(K400:AI400)</f>
        <v>0</v>
      </c>
      <c r="J400" s="46"/>
      <c r="K400" s="46">
        <f t="shared" ref="K400:AI400" si="135">IF($G398&gt;=K399,1,0)</f>
        <v>0</v>
      </c>
      <c r="L400" s="46">
        <f t="shared" si="135"/>
        <v>0</v>
      </c>
      <c r="M400" s="46">
        <f t="shared" si="135"/>
        <v>0</v>
      </c>
      <c r="N400" s="46">
        <f t="shared" si="135"/>
        <v>0</v>
      </c>
      <c r="O400" s="46">
        <f t="shared" si="135"/>
        <v>0</v>
      </c>
      <c r="P400" s="46">
        <f t="shared" si="135"/>
        <v>0</v>
      </c>
      <c r="Q400" s="46">
        <f t="shared" si="135"/>
        <v>0</v>
      </c>
      <c r="R400" s="46">
        <f t="shared" si="135"/>
        <v>0</v>
      </c>
      <c r="S400" s="46">
        <f t="shared" si="135"/>
        <v>0</v>
      </c>
      <c r="T400" s="46">
        <f t="shared" si="135"/>
        <v>0</v>
      </c>
      <c r="U400" s="46">
        <f t="shared" si="135"/>
        <v>0</v>
      </c>
      <c r="V400" s="46">
        <f t="shared" si="135"/>
        <v>0</v>
      </c>
      <c r="W400" s="46">
        <f t="shared" si="135"/>
        <v>0</v>
      </c>
      <c r="X400" s="46">
        <f t="shared" si="135"/>
        <v>0</v>
      </c>
      <c r="Y400" s="46">
        <f t="shared" si="135"/>
        <v>0</v>
      </c>
      <c r="Z400" s="46">
        <f t="shared" si="135"/>
        <v>0</v>
      </c>
      <c r="AA400" s="46">
        <f t="shared" si="135"/>
        <v>0</v>
      </c>
      <c r="AB400" s="46">
        <f t="shared" si="135"/>
        <v>0</v>
      </c>
      <c r="AC400" s="46">
        <f t="shared" si="135"/>
        <v>0</v>
      </c>
      <c r="AD400" s="46">
        <f t="shared" si="135"/>
        <v>0</v>
      </c>
      <c r="AE400" s="46">
        <f t="shared" si="135"/>
        <v>0</v>
      </c>
      <c r="AF400" s="46">
        <f t="shared" si="135"/>
        <v>0</v>
      </c>
      <c r="AG400" s="46">
        <f t="shared" si="135"/>
        <v>0</v>
      </c>
      <c r="AH400" s="46">
        <f t="shared" si="135"/>
        <v>0</v>
      </c>
      <c r="AI400" s="46">
        <f t="shared" si="135"/>
        <v>0</v>
      </c>
    </row>
    <row r="401" spans="1:35" s="84" customFormat="1" x14ac:dyDescent="0.35">
      <c r="A401" s="4"/>
      <c r="B401" s="4"/>
      <c r="C401" s="80"/>
      <c r="D401" s="81"/>
      <c r="G401" s="147"/>
      <c r="H401" s="147"/>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c r="AH401" s="178"/>
      <c r="AI401" s="178"/>
    </row>
    <row r="402" spans="1:35" s="84" customFormat="1" x14ac:dyDescent="0.35">
      <c r="A402" s="4"/>
      <c r="B402" s="4"/>
      <c r="C402" s="80"/>
      <c r="D402" s="81" t="s">
        <v>332</v>
      </c>
      <c r="G402" s="147"/>
      <c r="H402" s="147"/>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c r="AH402" s="178"/>
      <c r="AI402" s="178"/>
    </row>
    <row r="403" spans="1:35" s="84" customFormat="1" x14ac:dyDescent="0.35">
      <c r="A403" s="4"/>
      <c r="B403" s="4"/>
      <c r="C403" s="80"/>
      <c r="D403" s="81"/>
      <c r="E403" s="84" t="str">
        <f>E$400</f>
        <v>Import duty on consumables incentive period flag (behavioural)</v>
      </c>
      <c r="F403" s="84" t="str">
        <f>F$400</f>
        <v>flag</v>
      </c>
      <c r="G403" s="147"/>
      <c r="H403" s="147"/>
      <c r="I403" s="84">
        <f>I$400</f>
        <v>0</v>
      </c>
      <c r="J403" s="178"/>
      <c r="K403" s="84">
        <f t="shared" ref="K403:AI403" si="136">K$400</f>
        <v>0</v>
      </c>
      <c r="L403" s="84">
        <f t="shared" si="136"/>
        <v>0</v>
      </c>
      <c r="M403" s="84">
        <f t="shared" si="136"/>
        <v>0</v>
      </c>
      <c r="N403" s="84">
        <f t="shared" si="136"/>
        <v>0</v>
      </c>
      <c r="O403" s="84">
        <f t="shared" si="136"/>
        <v>0</v>
      </c>
      <c r="P403" s="84">
        <f t="shared" si="136"/>
        <v>0</v>
      </c>
      <c r="Q403" s="84">
        <f t="shared" si="136"/>
        <v>0</v>
      </c>
      <c r="R403" s="84">
        <f t="shared" si="136"/>
        <v>0</v>
      </c>
      <c r="S403" s="84">
        <f t="shared" si="136"/>
        <v>0</v>
      </c>
      <c r="T403" s="84">
        <f t="shared" si="136"/>
        <v>0</v>
      </c>
      <c r="U403" s="84">
        <f t="shared" si="136"/>
        <v>0</v>
      </c>
      <c r="V403" s="84">
        <f t="shared" si="136"/>
        <v>0</v>
      </c>
      <c r="W403" s="84">
        <f t="shared" si="136"/>
        <v>0</v>
      </c>
      <c r="X403" s="84">
        <f t="shared" si="136"/>
        <v>0</v>
      </c>
      <c r="Y403" s="84">
        <f t="shared" si="136"/>
        <v>0</v>
      </c>
      <c r="Z403" s="84">
        <f t="shared" si="136"/>
        <v>0</v>
      </c>
      <c r="AA403" s="84">
        <f t="shared" si="136"/>
        <v>0</v>
      </c>
      <c r="AB403" s="84">
        <f t="shared" si="136"/>
        <v>0</v>
      </c>
      <c r="AC403" s="84">
        <f t="shared" si="136"/>
        <v>0</v>
      </c>
      <c r="AD403" s="84">
        <f t="shared" si="136"/>
        <v>0</v>
      </c>
      <c r="AE403" s="84">
        <f t="shared" si="136"/>
        <v>0</v>
      </c>
      <c r="AF403" s="84">
        <f t="shared" si="136"/>
        <v>0</v>
      </c>
      <c r="AG403" s="84">
        <f t="shared" si="136"/>
        <v>0</v>
      </c>
      <c r="AH403" s="84">
        <f t="shared" si="136"/>
        <v>0</v>
      </c>
      <c r="AI403" s="84">
        <f t="shared" si="136"/>
        <v>0</v>
      </c>
    </row>
    <row r="404" spans="1:35" s="84" customFormat="1" x14ac:dyDescent="0.35">
      <c r="A404" s="4"/>
      <c r="B404" s="4"/>
      <c r="C404" s="80"/>
      <c r="D404" s="81"/>
      <c r="E404" s="84" t="s">
        <v>1149</v>
      </c>
      <c r="F404" s="46" t="s">
        <v>43</v>
      </c>
      <c r="G404" s="147"/>
      <c r="H404" s="147"/>
      <c r="I404" s="84">
        <f>SUM(K404:AI404)</f>
        <v>25</v>
      </c>
      <c r="K404" s="84">
        <f>IF(K403=1,0,1)</f>
        <v>1</v>
      </c>
      <c r="L404" s="84">
        <f t="shared" ref="L404:AI404" si="137">IF(L403=1,0,1)</f>
        <v>1</v>
      </c>
      <c r="M404" s="84">
        <f t="shared" si="137"/>
        <v>1</v>
      </c>
      <c r="N404" s="84">
        <f t="shared" si="137"/>
        <v>1</v>
      </c>
      <c r="O404" s="84">
        <f t="shared" si="137"/>
        <v>1</v>
      </c>
      <c r="P404" s="84">
        <f t="shared" si="137"/>
        <v>1</v>
      </c>
      <c r="Q404" s="84">
        <f t="shared" si="137"/>
        <v>1</v>
      </c>
      <c r="R404" s="84">
        <f t="shared" si="137"/>
        <v>1</v>
      </c>
      <c r="S404" s="84">
        <f t="shared" si="137"/>
        <v>1</v>
      </c>
      <c r="T404" s="84">
        <f t="shared" si="137"/>
        <v>1</v>
      </c>
      <c r="U404" s="84">
        <f t="shared" si="137"/>
        <v>1</v>
      </c>
      <c r="V404" s="84">
        <f t="shared" si="137"/>
        <v>1</v>
      </c>
      <c r="W404" s="84">
        <f t="shared" si="137"/>
        <v>1</v>
      </c>
      <c r="X404" s="84">
        <f t="shared" si="137"/>
        <v>1</v>
      </c>
      <c r="Y404" s="84">
        <f t="shared" si="137"/>
        <v>1</v>
      </c>
      <c r="Z404" s="84">
        <f t="shared" si="137"/>
        <v>1</v>
      </c>
      <c r="AA404" s="84">
        <f t="shared" si="137"/>
        <v>1</v>
      </c>
      <c r="AB404" s="84">
        <f t="shared" si="137"/>
        <v>1</v>
      </c>
      <c r="AC404" s="84">
        <f t="shared" si="137"/>
        <v>1</v>
      </c>
      <c r="AD404" s="84">
        <f t="shared" si="137"/>
        <v>1</v>
      </c>
      <c r="AE404" s="84">
        <f t="shared" si="137"/>
        <v>1</v>
      </c>
      <c r="AF404" s="84">
        <f t="shared" si="137"/>
        <v>1</v>
      </c>
      <c r="AG404" s="84">
        <f t="shared" si="137"/>
        <v>1</v>
      </c>
      <c r="AH404" s="84">
        <f t="shared" si="137"/>
        <v>1</v>
      </c>
      <c r="AI404" s="84">
        <f t="shared" si="137"/>
        <v>1</v>
      </c>
    </row>
    <row r="405" spans="1:35" s="84" customFormat="1" x14ac:dyDescent="0.35">
      <c r="A405" s="4"/>
      <c r="B405" s="4"/>
      <c r="C405" s="80"/>
      <c r="D405" s="81"/>
      <c r="G405" s="147"/>
      <c r="H405" s="147"/>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c r="AH405" s="178"/>
      <c r="AI405" s="178"/>
    </row>
    <row r="406" spans="1:35" x14ac:dyDescent="0.35">
      <c r="D406" s="87" t="s">
        <v>644</v>
      </c>
    </row>
    <row r="407" spans="1:35" x14ac:dyDescent="0.35">
      <c r="E407" s="46" t="str">
        <f>E$395</f>
        <v>Supplies and consumables in nominal terms (behavioural)</v>
      </c>
      <c r="F407" s="46" t="str">
        <f>F$395</f>
        <v>M$, nominal</v>
      </c>
      <c r="I407" s="178">
        <f>I$395</f>
        <v>706.6104069716921</v>
      </c>
      <c r="J407" s="178"/>
      <c r="K407" s="178">
        <f t="shared" ref="K407:AI407" si="138">K$395</f>
        <v>0</v>
      </c>
      <c r="L407" s="178">
        <f t="shared" si="138"/>
        <v>0</v>
      </c>
      <c r="M407" s="178">
        <f t="shared" si="138"/>
        <v>30.216912397780376</v>
      </c>
      <c r="N407" s="178">
        <f t="shared" si="138"/>
        <v>33.656665770735984</v>
      </c>
      <c r="O407" s="178">
        <f t="shared" si="138"/>
        <v>34.3297990861507</v>
      </c>
      <c r="P407" s="178">
        <f t="shared" si="138"/>
        <v>35.016395067873717</v>
      </c>
      <c r="Q407" s="178">
        <f t="shared" si="138"/>
        <v>35.716722969231192</v>
      </c>
      <c r="R407" s="178">
        <f t="shared" si="138"/>
        <v>36.431057428615809</v>
      </c>
      <c r="S407" s="178">
        <f t="shared" si="138"/>
        <v>37.159678577188131</v>
      </c>
      <c r="T407" s="178">
        <f t="shared" si="138"/>
        <v>37.902872148731895</v>
      </c>
      <c r="U407" s="178">
        <f t="shared" si="138"/>
        <v>38.660929591706534</v>
      </c>
      <c r="V407" s="178">
        <f t="shared" si="138"/>
        <v>39.434148183540657</v>
      </c>
      <c r="W407" s="178">
        <f t="shared" si="138"/>
        <v>40.222831147211473</v>
      </c>
      <c r="X407" s="178">
        <f t="shared" si="138"/>
        <v>41.027287770155702</v>
      </c>
      <c r="Y407" s="178">
        <f t="shared" si="138"/>
        <v>41.847833525558819</v>
      </c>
      <c r="Z407" s="178">
        <f t="shared" si="138"/>
        <v>42.684790196069983</v>
      </c>
      <c r="AA407" s="178">
        <f t="shared" si="138"/>
        <v>43.538485999991394</v>
      </c>
      <c r="AB407" s="178">
        <f t="shared" si="138"/>
        <v>44.409255719991222</v>
      </c>
      <c r="AC407" s="178">
        <f t="shared" si="138"/>
        <v>45.297440834391047</v>
      </c>
      <c r="AD407" s="178">
        <f t="shared" si="138"/>
        <v>45.468180365206329</v>
      </c>
      <c r="AE407" s="178">
        <f t="shared" si="138"/>
        <v>3.5891201915612028</v>
      </c>
      <c r="AF407" s="178">
        <f t="shared" si="138"/>
        <v>0</v>
      </c>
      <c r="AG407" s="178">
        <f t="shared" si="138"/>
        <v>0</v>
      </c>
      <c r="AH407" s="178">
        <f t="shared" si="138"/>
        <v>0</v>
      </c>
      <c r="AI407" s="178">
        <f t="shared" si="138"/>
        <v>0</v>
      </c>
    </row>
    <row r="408" spans="1:35" s="154" customFormat="1" x14ac:dyDescent="0.35">
      <c r="A408" s="15"/>
      <c r="B408" s="15"/>
      <c r="C408" s="152"/>
      <c r="D408" s="153"/>
      <c r="E408" s="154" t="str">
        <f>Inputs!E$138</f>
        <v>Import duty on consumables incentive rate (incentive)</v>
      </c>
      <c r="F408" s="154" t="str">
        <f>Inputs!F$138</f>
        <v>%</v>
      </c>
      <c r="G408" s="169">
        <f>Inputs!G$138</f>
        <v>0</v>
      </c>
      <c r="H408" s="155"/>
      <c r="I408" s="180"/>
      <c r="J408" s="180"/>
      <c r="K408" s="180"/>
      <c r="L408" s="180"/>
      <c r="M408" s="180"/>
      <c r="N408" s="180"/>
      <c r="O408" s="180"/>
      <c r="P408" s="180"/>
      <c r="Q408" s="180"/>
      <c r="R408" s="180"/>
      <c r="S408" s="180"/>
      <c r="T408" s="180"/>
      <c r="U408" s="180"/>
      <c r="V408" s="180"/>
      <c r="W408" s="180"/>
      <c r="X408" s="180"/>
      <c r="Y408" s="180"/>
      <c r="Z408" s="180"/>
      <c r="AA408" s="180"/>
      <c r="AB408" s="180"/>
      <c r="AC408" s="180"/>
      <c r="AD408" s="180"/>
      <c r="AE408" s="180"/>
      <c r="AF408" s="180"/>
      <c r="AG408" s="180"/>
      <c r="AH408" s="180"/>
      <c r="AI408" s="180"/>
    </row>
    <row r="409" spans="1:35" s="84" customFormat="1" x14ac:dyDescent="0.35">
      <c r="A409" s="4"/>
      <c r="B409" s="4"/>
      <c r="C409" s="80"/>
      <c r="D409" s="81"/>
      <c r="E409" s="84" t="str">
        <f>E$400</f>
        <v>Import duty on consumables incentive period flag (behavioural)</v>
      </c>
      <c r="F409" s="84" t="str">
        <f>F$400</f>
        <v>flag</v>
      </c>
      <c r="G409" s="147"/>
      <c r="H409" s="147"/>
      <c r="I409" s="84">
        <f>I$400</f>
        <v>0</v>
      </c>
      <c r="J409" s="178"/>
      <c r="K409" s="84">
        <f t="shared" ref="K409:AI409" si="139">K$400</f>
        <v>0</v>
      </c>
      <c r="L409" s="84">
        <f t="shared" si="139"/>
        <v>0</v>
      </c>
      <c r="M409" s="84">
        <f t="shared" si="139"/>
        <v>0</v>
      </c>
      <c r="N409" s="84">
        <f t="shared" si="139"/>
        <v>0</v>
      </c>
      <c r="O409" s="84">
        <f t="shared" si="139"/>
        <v>0</v>
      </c>
      <c r="P409" s="84">
        <f t="shared" si="139"/>
        <v>0</v>
      </c>
      <c r="Q409" s="84">
        <f t="shared" si="139"/>
        <v>0</v>
      </c>
      <c r="R409" s="84">
        <f t="shared" si="139"/>
        <v>0</v>
      </c>
      <c r="S409" s="84">
        <f t="shared" si="139"/>
        <v>0</v>
      </c>
      <c r="T409" s="84">
        <f t="shared" si="139"/>
        <v>0</v>
      </c>
      <c r="U409" s="84">
        <f t="shared" si="139"/>
        <v>0</v>
      </c>
      <c r="V409" s="84">
        <f t="shared" si="139"/>
        <v>0</v>
      </c>
      <c r="W409" s="84">
        <f t="shared" si="139"/>
        <v>0</v>
      </c>
      <c r="X409" s="84">
        <f t="shared" si="139"/>
        <v>0</v>
      </c>
      <c r="Y409" s="84">
        <f t="shared" si="139"/>
        <v>0</v>
      </c>
      <c r="Z409" s="84">
        <f t="shared" si="139"/>
        <v>0</v>
      </c>
      <c r="AA409" s="84">
        <f t="shared" si="139"/>
        <v>0</v>
      </c>
      <c r="AB409" s="84">
        <f t="shared" si="139"/>
        <v>0</v>
      </c>
      <c r="AC409" s="84">
        <f t="shared" si="139"/>
        <v>0</v>
      </c>
      <c r="AD409" s="84">
        <f t="shared" si="139"/>
        <v>0</v>
      </c>
      <c r="AE409" s="84">
        <f t="shared" si="139"/>
        <v>0</v>
      </c>
      <c r="AF409" s="84">
        <f t="shared" si="139"/>
        <v>0</v>
      </c>
      <c r="AG409" s="84">
        <f t="shared" si="139"/>
        <v>0</v>
      </c>
      <c r="AH409" s="84">
        <f t="shared" si="139"/>
        <v>0</v>
      </c>
      <c r="AI409" s="84">
        <f t="shared" si="139"/>
        <v>0</v>
      </c>
    </row>
    <row r="410" spans="1:35" s="154" customFormat="1" x14ac:dyDescent="0.35">
      <c r="A410" s="15"/>
      <c r="B410" s="15"/>
      <c r="C410" s="152"/>
      <c r="D410" s="153"/>
      <c r="E410" s="154" t="str">
        <f>Inputs!E$137</f>
        <v>Import duty on consumables standard effective rate (incentive)</v>
      </c>
      <c r="F410" s="154" t="str">
        <f>Inputs!F$137</f>
        <v>%</v>
      </c>
      <c r="G410" s="169">
        <f>Inputs!G$137</f>
        <v>0.1</v>
      </c>
      <c r="H410" s="155"/>
      <c r="I410" s="180"/>
      <c r="J410" s="180"/>
      <c r="K410" s="180"/>
      <c r="L410" s="180"/>
      <c r="M410" s="180"/>
      <c r="N410" s="180"/>
      <c r="O410" s="180"/>
      <c r="P410" s="180"/>
      <c r="Q410" s="180"/>
      <c r="R410" s="180"/>
      <c r="S410" s="180"/>
      <c r="T410" s="180"/>
      <c r="U410" s="180"/>
      <c r="V410" s="180"/>
      <c r="W410" s="180"/>
      <c r="X410" s="180"/>
      <c r="Y410" s="180"/>
      <c r="Z410" s="180"/>
      <c r="AA410" s="180"/>
      <c r="AB410" s="180"/>
      <c r="AC410" s="180"/>
      <c r="AD410" s="180"/>
      <c r="AE410" s="180"/>
      <c r="AF410" s="180"/>
      <c r="AG410" s="180"/>
      <c r="AH410" s="180"/>
      <c r="AI410" s="180"/>
    </row>
    <row r="411" spans="1:35" x14ac:dyDescent="0.35">
      <c r="E411" s="46" t="str">
        <f>E$404</f>
        <v>Import duty on consumables standard period flag (behavioural)</v>
      </c>
      <c r="F411" s="46" t="str">
        <f>F$404</f>
        <v>flag</v>
      </c>
      <c r="I411" s="46">
        <f>I$404</f>
        <v>25</v>
      </c>
      <c r="K411" s="46">
        <f t="shared" ref="K411:AI411" si="140">K$404</f>
        <v>1</v>
      </c>
      <c r="L411" s="46">
        <f t="shared" si="140"/>
        <v>1</v>
      </c>
      <c r="M411" s="46">
        <f t="shared" si="140"/>
        <v>1</v>
      </c>
      <c r="N411" s="46">
        <f t="shared" si="140"/>
        <v>1</v>
      </c>
      <c r="O411" s="46">
        <f t="shared" si="140"/>
        <v>1</v>
      </c>
      <c r="P411" s="46">
        <f t="shared" si="140"/>
        <v>1</v>
      </c>
      <c r="Q411" s="46">
        <f t="shared" si="140"/>
        <v>1</v>
      </c>
      <c r="R411" s="46">
        <f t="shared" si="140"/>
        <v>1</v>
      </c>
      <c r="S411" s="46">
        <f t="shared" si="140"/>
        <v>1</v>
      </c>
      <c r="T411" s="46">
        <f t="shared" si="140"/>
        <v>1</v>
      </c>
      <c r="U411" s="46">
        <f t="shared" si="140"/>
        <v>1</v>
      </c>
      <c r="V411" s="46">
        <f t="shared" si="140"/>
        <v>1</v>
      </c>
      <c r="W411" s="46">
        <f t="shared" si="140"/>
        <v>1</v>
      </c>
      <c r="X411" s="46">
        <f t="shared" si="140"/>
        <v>1</v>
      </c>
      <c r="Y411" s="46">
        <f t="shared" si="140"/>
        <v>1</v>
      </c>
      <c r="Z411" s="46">
        <f t="shared" si="140"/>
        <v>1</v>
      </c>
      <c r="AA411" s="46">
        <f t="shared" si="140"/>
        <v>1</v>
      </c>
      <c r="AB411" s="46">
        <f t="shared" si="140"/>
        <v>1</v>
      </c>
      <c r="AC411" s="46">
        <f t="shared" si="140"/>
        <v>1</v>
      </c>
      <c r="AD411" s="46">
        <f t="shared" si="140"/>
        <v>1</v>
      </c>
      <c r="AE411" s="46">
        <f t="shared" si="140"/>
        <v>1</v>
      </c>
      <c r="AF411" s="46">
        <f t="shared" si="140"/>
        <v>1</v>
      </c>
      <c r="AG411" s="46">
        <f t="shared" si="140"/>
        <v>1</v>
      </c>
      <c r="AH411" s="46">
        <f t="shared" si="140"/>
        <v>1</v>
      </c>
      <c r="AI411" s="46">
        <f t="shared" si="140"/>
        <v>1</v>
      </c>
    </row>
    <row r="412" spans="1:35" s="84" customFormat="1" x14ac:dyDescent="0.35">
      <c r="A412" s="4"/>
      <c r="B412" s="4"/>
      <c r="C412" s="80"/>
      <c r="D412" s="81"/>
      <c r="E412" s="84" t="s">
        <v>1150</v>
      </c>
      <c r="F412" s="84" t="s">
        <v>641</v>
      </c>
      <c r="G412" s="147"/>
      <c r="H412" s="147"/>
      <c r="I412" s="178">
        <f>SUM(K412:AI412)</f>
        <v>70.661040697169227</v>
      </c>
      <c r="J412" s="178"/>
      <c r="K412" s="178">
        <f>(K407*$G408*K409)+(K407*$G410*K411)</f>
        <v>0</v>
      </c>
      <c r="L412" s="178">
        <f t="shared" ref="L412:AI412" si="141">(L407*$G408*L409)+(L407*$G410*L411)</f>
        <v>0</v>
      </c>
      <c r="M412" s="178">
        <f t="shared" si="141"/>
        <v>3.021691239778038</v>
      </c>
      <c r="N412" s="178">
        <f t="shared" si="141"/>
        <v>3.3656665770735987</v>
      </c>
      <c r="O412" s="178">
        <f t="shared" si="141"/>
        <v>3.4329799086150703</v>
      </c>
      <c r="P412" s="178">
        <f t="shared" si="141"/>
        <v>3.501639506787372</v>
      </c>
      <c r="Q412" s="178">
        <f t="shared" si="141"/>
        <v>3.5716722969231194</v>
      </c>
      <c r="R412" s="178">
        <f t="shared" si="141"/>
        <v>3.643105742861581</v>
      </c>
      <c r="S412" s="178">
        <f t="shared" si="141"/>
        <v>3.7159678577188133</v>
      </c>
      <c r="T412" s="178">
        <f t="shared" si="141"/>
        <v>3.7902872148731896</v>
      </c>
      <c r="U412" s="178">
        <f t="shared" si="141"/>
        <v>3.8660929591706537</v>
      </c>
      <c r="V412" s="178">
        <f t="shared" si="141"/>
        <v>3.943414818354066</v>
      </c>
      <c r="W412" s="178">
        <f t="shared" si="141"/>
        <v>4.0222831147211471</v>
      </c>
      <c r="X412" s="178">
        <f t="shared" si="141"/>
        <v>4.10272877701557</v>
      </c>
      <c r="Y412" s="178">
        <f t="shared" si="141"/>
        <v>4.1847833525558817</v>
      </c>
      <c r="Z412" s="178">
        <f t="shared" si="141"/>
        <v>4.2684790196069988</v>
      </c>
      <c r="AA412" s="178">
        <f t="shared" si="141"/>
        <v>4.3538485999991394</v>
      </c>
      <c r="AB412" s="178">
        <f t="shared" si="141"/>
        <v>4.4409255719991227</v>
      </c>
      <c r="AC412" s="178">
        <f t="shared" si="141"/>
        <v>4.5297440834391045</v>
      </c>
      <c r="AD412" s="178">
        <f t="shared" si="141"/>
        <v>4.5468180365206328</v>
      </c>
      <c r="AE412" s="178">
        <f t="shared" si="141"/>
        <v>0.35891201915612031</v>
      </c>
      <c r="AF412" s="178">
        <f t="shared" si="141"/>
        <v>0</v>
      </c>
      <c r="AG412" s="178">
        <f t="shared" si="141"/>
        <v>0</v>
      </c>
      <c r="AH412" s="178">
        <f t="shared" si="141"/>
        <v>0</v>
      </c>
      <c r="AI412" s="178">
        <f t="shared" si="141"/>
        <v>0</v>
      </c>
    </row>
    <row r="413" spans="1:35" s="84" customFormat="1" x14ac:dyDescent="0.35">
      <c r="A413" s="4"/>
      <c r="B413" s="4"/>
      <c r="C413" s="80"/>
      <c r="D413" s="81"/>
      <c r="G413" s="147"/>
      <c r="H413" s="147"/>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c r="AH413" s="178"/>
      <c r="AI413" s="178"/>
    </row>
    <row r="414" spans="1:35" s="84" customFormat="1" x14ac:dyDescent="0.35">
      <c r="A414" s="4"/>
      <c r="B414" s="4"/>
      <c r="C414" s="80"/>
      <c r="D414" s="81" t="s">
        <v>39</v>
      </c>
      <c r="G414" s="147"/>
      <c r="H414" s="147"/>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c r="AH414" s="178"/>
      <c r="AI414" s="178"/>
    </row>
    <row r="415" spans="1:35" s="84" customFormat="1" x14ac:dyDescent="0.35">
      <c r="A415" s="4"/>
      <c r="B415" s="4"/>
      <c r="C415" s="80"/>
      <c r="D415" s="81"/>
      <c r="E415" s="84" t="str">
        <f>E$412</f>
        <v>Import duties on consumables in nominal terms (behavioural)</v>
      </c>
      <c r="F415" s="84" t="str">
        <f>F$412</f>
        <v>M$, nominal</v>
      </c>
      <c r="G415" s="147"/>
      <c r="H415" s="147"/>
      <c r="I415" s="178">
        <f>I$412</f>
        <v>70.661040697169227</v>
      </c>
      <c r="J415" s="178"/>
      <c r="K415" s="178">
        <f t="shared" ref="K415:AI415" si="142">K$412</f>
        <v>0</v>
      </c>
      <c r="L415" s="178">
        <f t="shared" si="142"/>
        <v>0</v>
      </c>
      <c r="M415" s="178">
        <f t="shared" si="142"/>
        <v>3.021691239778038</v>
      </c>
      <c r="N415" s="178">
        <f t="shared" si="142"/>
        <v>3.3656665770735987</v>
      </c>
      <c r="O415" s="178">
        <f t="shared" si="142"/>
        <v>3.4329799086150703</v>
      </c>
      <c r="P415" s="178">
        <f t="shared" si="142"/>
        <v>3.501639506787372</v>
      </c>
      <c r="Q415" s="178">
        <f t="shared" si="142"/>
        <v>3.5716722969231194</v>
      </c>
      <c r="R415" s="178">
        <f t="shared" si="142"/>
        <v>3.643105742861581</v>
      </c>
      <c r="S415" s="178">
        <f t="shared" si="142"/>
        <v>3.7159678577188133</v>
      </c>
      <c r="T415" s="178">
        <f t="shared" si="142"/>
        <v>3.7902872148731896</v>
      </c>
      <c r="U415" s="178">
        <f t="shared" si="142"/>
        <v>3.8660929591706537</v>
      </c>
      <c r="V415" s="178">
        <f t="shared" si="142"/>
        <v>3.943414818354066</v>
      </c>
      <c r="W415" s="178">
        <f t="shared" si="142"/>
        <v>4.0222831147211471</v>
      </c>
      <c r="X415" s="178">
        <f t="shared" si="142"/>
        <v>4.10272877701557</v>
      </c>
      <c r="Y415" s="178">
        <f t="shared" si="142"/>
        <v>4.1847833525558817</v>
      </c>
      <c r="Z415" s="178">
        <f t="shared" si="142"/>
        <v>4.2684790196069988</v>
      </c>
      <c r="AA415" s="178">
        <f t="shared" si="142"/>
        <v>4.3538485999991394</v>
      </c>
      <c r="AB415" s="178">
        <f t="shared" si="142"/>
        <v>4.4409255719991227</v>
      </c>
      <c r="AC415" s="178">
        <f t="shared" si="142"/>
        <v>4.5297440834391045</v>
      </c>
      <c r="AD415" s="178">
        <f t="shared" si="142"/>
        <v>4.5468180365206328</v>
      </c>
      <c r="AE415" s="178">
        <f t="shared" si="142"/>
        <v>0.35891201915612031</v>
      </c>
      <c r="AF415" s="178">
        <f t="shared" si="142"/>
        <v>0</v>
      </c>
      <c r="AG415" s="178">
        <f t="shared" si="142"/>
        <v>0</v>
      </c>
      <c r="AH415" s="178">
        <f t="shared" si="142"/>
        <v>0</v>
      </c>
      <c r="AI415" s="178">
        <f t="shared" si="142"/>
        <v>0</v>
      </c>
    </row>
    <row r="416" spans="1:35" s="154" customFormat="1" x14ac:dyDescent="0.35">
      <c r="A416" s="15"/>
      <c r="B416" s="15"/>
      <c r="C416" s="152"/>
      <c r="D416" s="153"/>
      <c r="E416" s="154" t="str">
        <f>'T&amp;E'!E$32</f>
        <v>Inflation factor</v>
      </c>
      <c r="F416" s="154" t="str">
        <f>'T&amp;E'!F$32</f>
        <v>index</v>
      </c>
      <c r="G416" s="155"/>
      <c r="H416" s="155"/>
      <c r="I416" s="180"/>
      <c r="J416" s="180"/>
      <c r="K416" s="203">
        <f>'T&amp;E'!K$32</f>
        <v>1</v>
      </c>
      <c r="L416" s="203">
        <f>'T&amp;E'!L$32</f>
        <v>1.02</v>
      </c>
      <c r="M416" s="203">
        <f>'T&amp;E'!M$32</f>
        <v>1.0404</v>
      </c>
      <c r="N416" s="203">
        <f>'T&amp;E'!N$32</f>
        <v>1.0612079999999999</v>
      </c>
      <c r="O416" s="203">
        <f>'T&amp;E'!O$32</f>
        <v>1.08243216</v>
      </c>
      <c r="P416" s="203">
        <f>'T&amp;E'!P$32</f>
        <v>1.1040808032</v>
      </c>
      <c r="Q416" s="203">
        <f>'T&amp;E'!Q$32</f>
        <v>1.1261624192640001</v>
      </c>
      <c r="R416" s="203">
        <f>'T&amp;E'!R$32</f>
        <v>1.1486856676492798</v>
      </c>
      <c r="S416" s="203">
        <f>'T&amp;E'!S$32</f>
        <v>1.1716593810022655</v>
      </c>
      <c r="T416" s="203">
        <f>'T&amp;E'!T$32</f>
        <v>1.1950925686223108</v>
      </c>
      <c r="U416" s="203">
        <f>'T&amp;E'!U$32</f>
        <v>1.2189944199947571</v>
      </c>
      <c r="V416" s="203">
        <f>'T&amp;E'!V$32</f>
        <v>1.243374308394652</v>
      </c>
      <c r="W416" s="203">
        <f>'T&amp;E'!W$32</f>
        <v>1.2682417945625453</v>
      </c>
      <c r="X416" s="203">
        <f>'T&amp;E'!X$32</f>
        <v>1.2936066304537961</v>
      </c>
      <c r="Y416" s="203">
        <f>'T&amp;E'!Y$32</f>
        <v>1.3194787630628722</v>
      </c>
      <c r="Z416" s="203">
        <f>'T&amp;E'!Z$32</f>
        <v>1.3458683383241292</v>
      </c>
      <c r="AA416" s="203">
        <f>'T&amp;E'!AA$32</f>
        <v>1.372785705090612</v>
      </c>
      <c r="AB416" s="203">
        <f>'T&amp;E'!AB$32</f>
        <v>1.4002414191924244</v>
      </c>
      <c r="AC416" s="203">
        <f>'T&amp;E'!AC$32</f>
        <v>1.4282462475762727</v>
      </c>
      <c r="AD416" s="203">
        <f>'T&amp;E'!AD$32</f>
        <v>1.4568111725277981</v>
      </c>
      <c r="AE416" s="203">
        <f>'T&amp;E'!AE$32</f>
        <v>1.4859473959783542</v>
      </c>
      <c r="AF416" s="203">
        <f>'T&amp;E'!AF$32</f>
        <v>1.5156663438979212</v>
      </c>
      <c r="AG416" s="203">
        <f>'T&amp;E'!AG$32</f>
        <v>1.5459796707758797</v>
      </c>
      <c r="AH416" s="203">
        <f>'T&amp;E'!AH$32</f>
        <v>1.576899264191397</v>
      </c>
      <c r="AI416" s="203">
        <f>'T&amp;E'!AI$32</f>
        <v>1.608437249475225</v>
      </c>
    </row>
    <row r="417" spans="1:35" s="84" customFormat="1" x14ac:dyDescent="0.35">
      <c r="A417" s="4"/>
      <c r="B417" s="4"/>
      <c r="C417" s="80"/>
      <c r="D417" s="81"/>
      <c r="E417" s="84" t="s">
        <v>1151</v>
      </c>
      <c r="F417" s="84" t="s">
        <v>88</v>
      </c>
      <c r="G417" s="147"/>
      <c r="H417" s="147"/>
      <c r="I417" s="178">
        <f>SUM(K417:AI417)</f>
        <v>57.011653125000024</v>
      </c>
      <c r="J417" s="178"/>
      <c r="K417" s="178">
        <f>K415/K416</f>
        <v>0</v>
      </c>
      <c r="L417" s="178">
        <f t="shared" ref="L417:AI417" si="143">L415/L416</f>
        <v>0</v>
      </c>
      <c r="M417" s="178">
        <f t="shared" si="143"/>
        <v>2.9043552862149538</v>
      </c>
      <c r="N417" s="178">
        <f t="shared" si="143"/>
        <v>3.1715427862149541</v>
      </c>
      <c r="O417" s="178">
        <f t="shared" si="143"/>
        <v>3.1715427862149537</v>
      </c>
      <c r="P417" s="178">
        <f t="shared" si="143"/>
        <v>3.1715427862149537</v>
      </c>
      <c r="Q417" s="178">
        <f t="shared" si="143"/>
        <v>3.1715427862149537</v>
      </c>
      <c r="R417" s="178">
        <f t="shared" si="143"/>
        <v>3.1715427862149537</v>
      </c>
      <c r="S417" s="178">
        <f t="shared" si="143"/>
        <v>3.1715427862149537</v>
      </c>
      <c r="T417" s="178">
        <f t="shared" si="143"/>
        <v>3.1715427862149537</v>
      </c>
      <c r="U417" s="178">
        <f t="shared" si="143"/>
        <v>3.1715427862149541</v>
      </c>
      <c r="V417" s="178">
        <f t="shared" si="143"/>
        <v>3.1715427862149541</v>
      </c>
      <c r="W417" s="178">
        <f t="shared" si="143"/>
        <v>3.1715427862149532</v>
      </c>
      <c r="X417" s="178">
        <f t="shared" si="143"/>
        <v>3.1715427862149532</v>
      </c>
      <c r="Y417" s="178">
        <f t="shared" si="143"/>
        <v>3.1715427862149532</v>
      </c>
      <c r="Z417" s="178">
        <f t="shared" si="143"/>
        <v>3.1715427862149537</v>
      </c>
      <c r="AA417" s="178">
        <f t="shared" si="143"/>
        <v>3.1715427862149537</v>
      </c>
      <c r="AB417" s="178">
        <f t="shared" si="143"/>
        <v>3.1715427862149537</v>
      </c>
      <c r="AC417" s="178">
        <f t="shared" si="143"/>
        <v>3.1715427862149537</v>
      </c>
      <c r="AD417" s="178">
        <f t="shared" si="143"/>
        <v>3.1210757593457932</v>
      </c>
      <c r="AE417" s="178">
        <f t="shared" si="143"/>
        <v>0.24153749999999904</v>
      </c>
      <c r="AF417" s="178">
        <f t="shared" si="143"/>
        <v>0</v>
      </c>
      <c r="AG417" s="178">
        <f t="shared" si="143"/>
        <v>0</v>
      </c>
      <c r="AH417" s="178">
        <f t="shared" si="143"/>
        <v>0</v>
      </c>
      <c r="AI417" s="178">
        <f t="shared" si="143"/>
        <v>0</v>
      </c>
    </row>
    <row r="418" spans="1:35" s="84" customFormat="1" x14ac:dyDescent="0.35">
      <c r="A418" s="4"/>
      <c r="B418" s="4"/>
      <c r="C418" s="80"/>
      <c r="D418" s="81"/>
      <c r="G418" s="147"/>
      <c r="H418" s="147"/>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c r="AH418" s="178"/>
      <c r="AI418" s="178"/>
    </row>
    <row r="419" spans="1:35" s="84" customFormat="1" x14ac:dyDescent="0.35">
      <c r="A419" s="4"/>
      <c r="B419" s="4"/>
      <c r="C419" s="80" t="s">
        <v>53</v>
      </c>
      <c r="D419" s="81"/>
      <c r="G419" s="147"/>
      <c r="H419" s="147"/>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c r="AH419" s="178"/>
      <c r="AI419" s="178"/>
    </row>
    <row r="420" spans="1:35" s="84" customFormat="1" x14ac:dyDescent="0.35">
      <c r="A420" s="4"/>
      <c r="B420" s="4"/>
      <c r="C420" s="80"/>
      <c r="D420" s="81"/>
      <c r="G420" s="147"/>
      <c r="H420" s="147"/>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c r="AH420" s="178"/>
      <c r="AI420" s="178"/>
    </row>
    <row r="421" spans="1:35" s="84" customFormat="1" x14ac:dyDescent="0.35">
      <c r="A421" s="4"/>
      <c r="B421" s="4"/>
      <c r="C421" s="80"/>
      <c r="D421" s="81" t="s">
        <v>163</v>
      </c>
      <c r="G421" s="147"/>
      <c r="H421" s="147"/>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c r="AH421" s="178"/>
      <c r="AI421" s="178"/>
    </row>
    <row r="422" spans="1:35" s="84" customFormat="1" x14ac:dyDescent="0.35">
      <c r="A422" s="4"/>
      <c r="B422" s="4"/>
      <c r="C422" s="80"/>
      <c r="D422" s="81"/>
      <c r="E422" s="84" t="str">
        <f>E$163</f>
        <v>Equipment purchases and installation (behavioural)</v>
      </c>
      <c r="F422" s="84" t="str">
        <f>F$163</f>
        <v>M$</v>
      </c>
      <c r="G422" s="147"/>
      <c r="H422" s="147"/>
      <c r="I422" s="178">
        <f>I$163</f>
        <v>90</v>
      </c>
      <c r="J422" s="178"/>
      <c r="K422" s="178">
        <f t="shared" ref="K422:AI422" si="144">K$163</f>
        <v>45</v>
      </c>
      <c r="L422" s="178">
        <f t="shared" si="144"/>
        <v>45</v>
      </c>
      <c r="M422" s="178">
        <f t="shared" si="144"/>
        <v>0</v>
      </c>
      <c r="N422" s="178">
        <f t="shared" si="144"/>
        <v>0</v>
      </c>
      <c r="O422" s="178">
        <f t="shared" si="144"/>
        <v>0</v>
      </c>
      <c r="P422" s="178">
        <f t="shared" si="144"/>
        <v>0</v>
      </c>
      <c r="Q422" s="178">
        <f t="shared" si="144"/>
        <v>0</v>
      </c>
      <c r="R422" s="178">
        <f t="shared" si="144"/>
        <v>0</v>
      </c>
      <c r="S422" s="178">
        <f t="shared" si="144"/>
        <v>0</v>
      </c>
      <c r="T422" s="178">
        <f t="shared" si="144"/>
        <v>0</v>
      </c>
      <c r="U422" s="178">
        <f t="shared" si="144"/>
        <v>0</v>
      </c>
      <c r="V422" s="178">
        <f t="shared" si="144"/>
        <v>0</v>
      </c>
      <c r="W422" s="178">
        <f t="shared" si="144"/>
        <v>0</v>
      </c>
      <c r="X422" s="178">
        <f t="shared" si="144"/>
        <v>0</v>
      </c>
      <c r="Y422" s="178">
        <f t="shared" si="144"/>
        <v>0</v>
      </c>
      <c r="Z422" s="178">
        <f t="shared" si="144"/>
        <v>0</v>
      </c>
      <c r="AA422" s="178">
        <f t="shared" si="144"/>
        <v>0</v>
      </c>
      <c r="AB422" s="178">
        <f t="shared" si="144"/>
        <v>0</v>
      </c>
      <c r="AC422" s="178">
        <f t="shared" si="144"/>
        <v>0</v>
      </c>
      <c r="AD422" s="178">
        <f t="shared" si="144"/>
        <v>0</v>
      </c>
      <c r="AE422" s="178">
        <f t="shared" si="144"/>
        <v>0</v>
      </c>
      <c r="AF422" s="178">
        <f t="shared" si="144"/>
        <v>0</v>
      </c>
      <c r="AG422" s="178">
        <f t="shared" si="144"/>
        <v>0</v>
      </c>
      <c r="AH422" s="178">
        <f t="shared" si="144"/>
        <v>0</v>
      </c>
      <c r="AI422" s="178">
        <f t="shared" si="144"/>
        <v>0</v>
      </c>
    </row>
    <row r="423" spans="1:35" s="154" customFormat="1" x14ac:dyDescent="0.35">
      <c r="A423" s="15"/>
      <c r="B423" s="15"/>
      <c r="C423" s="152"/>
      <c r="D423" s="153"/>
      <c r="E423" s="154" t="str">
        <f>Inputs!E$101</f>
        <v>Imported capital (% of equipment purchases and installation)</v>
      </c>
      <c r="F423" s="154" t="str">
        <f>Inputs!F$101</f>
        <v>%</v>
      </c>
      <c r="G423" s="169">
        <f>Inputs!G$101</f>
        <v>0.75</v>
      </c>
      <c r="H423" s="155"/>
      <c r="I423" s="180"/>
      <c r="J423" s="180"/>
      <c r="K423" s="180"/>
      <c r="L423" s="180"/>
      <c r="M423" s="180"/>
      <c r="N423" s="180"/>
      <c r="O423" s="180"/>
      <c r="P423" s="180"/>
      <c r="Q423" s="180"/>
      <c r="R423" s="180"/>
      <c r="S423" s="180"/>
      <c r="T423" s="180"/>
      <c r="U423" s="180"/>
      <c r="V423" s="180"/>
      <c r="W423" s="180"/>
      <c r="X423" s="180"/>
      <c r="Y423" s="180"/>
      <c r="Z423" s="180"/>
      <c r="AA423" s="180"/>
      <c r="AB423" s="180"/>
      <c r="AC423" s="180"/>
      <c r="AD423" s="180"/>
      <c r="AE423" s="180"/>
      <c r="AF423" s="180"/>
      <c r="AG423" s="180"/>
      <c r="AH423" s="180"/>
      <c r="AI423" s="180"/>
    </row>
    <row r="424" spans="1:35" s="84" customFormat="1" x14ac:dyDescent="0.35">
      <c r="A424" s="4"/>
      <c r="B424" s="4"/>
      <c r="C424" s="80"/>
      <c r="D424" s="81"/>
      <c r="E424" s="84" t="s">
        <v>1152</v>
      </c>
      <c r="F424" s="84" t="s">
        <v>88</v>
      </c>
      <c r="G424" s="147"/>
      <c r="H424" s="147"/>
      <c r="I424" s="178">
        <f>SUM(K424:AI424)</f>
        <v>67.5</v>
      </c>
      <c r="J424" s="178"/>
      <c r="K424" s="178">
        <f t="shared" ref="K424:AI424" si="145">K422*$G423</f>
        <v>33.75</v>
      </c>
      <c r="L424" s="178">
        <f t="shared" si="145"/>
        <v>33.75</v>
      </c>
      <c r="M424" s="178">
        <f t="shared" si="145"/>
        <v>0</v>
      </c>
      <c r="N424" s="178">
        <f t="shared" si="145"/>
        <v>0</v>
      </c>
      <c r="O424" s="178">
        <f t="shared" si="145"/>
        <v>0</v>
      </c>
      <c r="P424" s="178">
        <f t="shared" si="145"/>
        <v>0</v>
      </c>
      <c r="Q424" s="178">
        <f t="shared" si="145"/>
        <v>0</v>
      </c>
      <c r="R424" s="178">
        <f t="shared" si="145"/>
        <v>0</v>
      </c>
      <c r="S424" s="178">
        <f t="shared" si="145"/>
        <v>0</v>
      </c>
      <c r="T424" s="178">
        <f t="shared" si="145"/>
        <v>0</v>
      </c>
      <c r="U424" s="178">
        <f t="shared" si="145"/>
        <v>0</v>
      </c>
      <c r="V424" s="178">
        <f t="shared" si="145"/>
        <v>0</v>
      </c>
      <c r="W424" s="178">
        <f t="shared" si="145"/>
        <v>0</v>
      </c>
      <c r="X424" s="178">
        <f t="shared" si="145"/>
        <v>0</v>
      </c>
      <c r="Y424" s="178">
        <f t="shared" si="145"/>
        <v>0</v>
      </c>
      <c r="Z424" s="178">
        <f t="shared" si="145"/>
        <v>0</v>
      </c>
      <c r="AA424" s="178">
        <f t="shared" si="145"/>
        <v>0</v>
      </c>
      <c r="AB424" s="178">
        <f t="shared" si="145"/>
        <v>0</v>
      </c>
      <c r="AC424" s="178">
        <f t="shared" si="145"/>
        <v>0</v>
      </c>
      <c r="AD424" s="178">
        <f t="shared" si="145"/>
        <v>0</v>
      </c>
      <c r="AE424" s="178">
        <f t="shared" si="145"/>
        <v>0</v>
      </c>
      <c r="AF424" s="178">
        <f t="shared" si="145"/>
        <v>0</v>
      </c>
      <c r="AG424" s="178">
        <f t="shared" si="145"/>
        <v>0</v>
      </c>
      <c r="AH424" s="178">
        <f t="shared" si="145"/>
        <v>0</v>
      </c>
      <c r="AI424" s="178">
        <f t="shared" si="145"/>
        <v>0</v>
      </c>
    </row>
    <row r="425" spans="1:35" s="84" customFormat="1" x14ac:dyDescent="0.35">
      <c r="A425" s="4"/>
      <c r="B425" s="4"/>
      <c r="C425" s="80"/>
      <c r="D425" s="81"/>
      <c r="G425" s="147"/>
      <c r="H425" s="147"/>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c r="AH425" s="178"/>
      <c r="AI425" s="178"/>
    </row>
    <row r="426" spans="1:35" s="84" customFormat="1" x14ac:dyDescent="0.35">
      <c r="A426" s="4"/>
      <c r="B426" s="4"/>
      <c r="C426" s="80"/>
      <c r="D426" s="81" t="s">
        <v>646</v>
      </c>
      <c r="G426" s="147"/>
      <c r="H426" s="147"/>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c r="AH426" s="178"/>
      <c r="AI426" s="178"/>
    </row>
    <row r="427" spans="1:35" s="84" customFormat="1" x14ac:dyDescent="0.35">
      <c r="A427" s="4"/>
      <c r="B427" s="4"/>
      <c r="C427" s="80"/>
      <c r="D427" s="81"/>
      <c r="E427" s="84" t="str">
        <f>E$424</f>
        <v>Imported equipment (behavioural)</v>
      </c>
      <c r="F427" s="84" t="str">
        <f>F$424</f>
        <v>M$</v>
      </c>
      <c r="G427" s="147"/>
      <c r="H427" s="147"/>
      <c r="I427" s="178">
        <f>I$424</f>
        <v>67.5</v>
      </c>
      <c r="J427" s="178"/>
      <c r="K427" s="178">
        <f t="shared" ref="K427:AI427" si="146">K$424</f>
        <v>33.75</v>
      </c>
      <c r="L427" s="178">
        <f t="shared" si="146"/>
        <v>33.75</v>
      </c>
      <c r="M427" s="178">
        <f t="shared" si="146"/>
        <v>0</v>
      </c>
      <c r="N427" s="178">
        <f t="shared" si="146"/>
        <v>0</v>
      </c>
      <c r="O427" s="178">
        <f t="shared" si="146"/>
        <v>0</v>
      </c>
      <c r="P427" s="178">
        <f t="shared" si="146"/>
        <v>0</v>
      </c>
      <c r="Q427" s="178">
        <f t="shared" si="146"/>
        <v>0</v>
      </c>
      <c r="R427" s="178">
        <f t="shared" si="146"/>
        <v>0</v>
      </c>
      <c r="S427" s="178">
        <f t="shared" si="146"/>
        <v>0</v>
      </c>
      <c r="T427" s="178">
        <f t="shared" si="146"/>
        <v>0</v>
      </c>
      <c r="U427" s="178">
        <f t="shared" si="146"/>
        <v>0</v>
      </c>
      <c r="V427" s="178">
        <f t="shared" si="146"/>
        <v>0</v>
      </c>
      <c r="W427" s="178">
        <f t="shared" si="146"/>
        <v>0</v>
      </c>
      <c r="X427" s="178">
        <f t="shared" si="146"/>
        <v>0</v>
      </c>
      <c r="Y427" s="178">
        <f t="shared" si="146"/>
        <v>0</v>
      </c>
      <c r="Z427" s="178">
        <f t="shared" si="146"/>
        <v>0</v>
      </c>
      <c r="AA427" s="178">
        <f t="shared" si="146"/>
        <v>0</v>
      </c>
      <c r="AB427" s="178">
        <f t="shared" si="146"/>
        <v>0</v>
      </c>
      <c r="AC427" s="178">
        <f t="shared" si="146"/>
        <v>0</v>
      </c>
      <c r="AD427" s="178">
        <f t="shared" si="146"/>
        <v>0</v>
      </c>
      <c r="AE427" s="178">
        <f t="shared" si="146"/>
        <v>0</v>
      </c>
      <c r="AF427" s="178">
        <f t="shared" si="146"/>
        <v>0</v>
      </c>
      <c r="AG427" s="178">
        <f t="shared" si="146"/>
        <v>0</v>
      </c>
      <c r="AH427" s="178">
        <f t="shared" si="146"/>
        <v>0</v>
      </c>
      <c r="AI427" s="178">
        <f t="shared" si="146"/>
        <v>0</v>
      </c>
    </row>
    <row r="428" spans="1:35" s="154" customFormat="1" x14ac:dyDescent="0.35">
      <c r="A428" s="15"/>
      <c r="B428" s="15"/>
      <c r="C428" s="152"/>
      <c r="D428" s="153"/>
      <c r="E428" s="154" t="str">
        <f>'T&amp;E'!E$32</f>
        <v>Inflation factor</v>
      </c>
      <c r="F428" s="154" t="str">
        <f>'T&amp;E'!F$32</f>
        <v>index</v>
      </c>
      <c r="G428" s="155"/>
      <c r="H428" s="155"/>
      <c r="I428" s="180"/>
      <c r="J428" s="180"/>
      <c r="K428" s="203">
        <f>'T&amp;E'!K$32</f>
        <v>1</v>
      </c>
      <c r="L428" s="203">
        <f>'T&amp;E'!L$32</f>
        <v>1.02</v>
      </c>
      <c r="M428" s="203">
        <f>'T&amp;E'!M$32</f>
        <v>1.0404</v>
      </c>
      <c r="N428" s="203">
        <f>'T&amp;E'!N$32</f>
        <v>1.0612079999999999</v>
      </c>
      <c r="O428" s="203">
        <f>'T&amp;E'!O$32</f>
        <v>1.08243216</v>
      </c>
      <c r="P428" s="203">
        <f>'T&amp;E'!P$32</f>
        <v>1.1040808032</v>
      </c>
      <c r="Q428" s="203">
        <f>'T&amp;E'!Q$32</f>
        <v>1.1261624192640001</v>
      </c>
      <c r="R428" s="203">
        <f>'T&amp;E'!R$32</f>
        <v>1.1486856676492798</v>
      </c>
      <c r="S428" s="203">
        <f>'T&amp;E'!S$32</f>
        <v>1.1716593810022655</v>
      </c>
      <c r="T428" s="203">
        <f>'T&amp;E'!T$32</f>
        <v>1.1950925686223108</v>
      </c>
      <c r="U428" s="203">
        <f>'T&amp;E'!U$32</f>
        <v>1.2189944199947571</v>
      </c>
      <c r="V428" s="203">
        <f>'T&amp;E'!V$32</f>
        <v>1.243374308394652</v>
      </c>
      <c r="W428" s="203">
        <f>'T&amp;E'!W$32</f>
        <v>1.2682417945625453</v>
      </c>
      <c r="X428" s="203">
        <f>'T&amp;E'!X$32</f>
        <v>1.2936066304537961</v>
      </c>
      <c r="Y428" s="203">
        <f>'T&amp;E'!Y$32</f>
        <v>1.3194787630628722</v>
      </c>
      <c r="Z428" s="203">
        <f>'T&amp;E'!Z$32</f>
        <v>1.3458683383241292</v>
      </c>
      <c r="AA428" s="203">
        <f>'T&amp;E'!AA$32</f>
        <v>1.372785705090612</v>
      </c>
      <c r="AB428" s="203">
        <f>'T&amp;E'!AB$32</f>
        <v>1.4002414191924244</v>
      </c>
      <c r="AC428" s="203">
        <f>'T&amp;E'!AC$32</f>
        <v>1.4282462475762727</v>
      </c>
      <c r="AD428" s="203">
        <f>'T&amp;E'!AD$32</f>
        <v>1.4568111725277981</v>
      </c>
      <c r="AE428" s="203">
        <f>'T&amp;E'!AE$32</f>
        <v>1.4859473959783542</v>
      </c>
      <c r="AF428" s="203">
        <f>'T&amp;E'!AF$32</f>
        <v>1.5156663438979212</v>
      </c>
      <c r="AG428" s="203">
        <f>'T&amp;E'!AG$32</f>
        <v>1.5459796707758797</v>
      </c>
      <c r="AH428" s="203">
        <f>'T&amp;E'!AH$32</f>
        <v>1.576899264191397</v>
      </c>
      <c r="AI428" s="203">
        <f>'T&amp;E'!AI$32</f>
        <v>1.608437249475225</v>
      </c>
    </row>
    <row r="429" spans="1:35" s="84" customFormat="1" x14ac:dyDescent="0.35">
      <c r="A429" s="4"/>
      <c r="B429" s="4"/>
      <c r="C429" s="80"/>
      <c r="D429" s="81"/>
      <c r="E429" s="84" t="s">
        <v>1153</v>
      </c>
      <c r="F429" s="84" t="s">
        <v>641</v>
      </c>
      <c r="G429" s="147"/>
      <c r="H429" s="147"/>
      <c r="I429" s="178">
        <f>SUM(K429:AI429)</f>
        <v>68.174999999999997</v>
      </c>
      <c r="J429" s="178"/>
      <c r="K429" s="178">
        <f>K427*K428</f>
        <v>33.75</v>
      </c>
      <c r="L429" s="178">
        <f t="shared" ref="L429:AI429" si="147">L427*L428</f>
        <v>34.424999999999997</v>
      </c>
      <c r="M429" s="178">
        <f t="shared" si="147"/>
        <v>0</v>
      </c>
      <c r="N429" s="178">
        <f t="shared" si="147"/>
        <v>0</v>
      </c>
      <c r="O429" s="178">
        <f t="shared" si="147"/>
        <v>0</v>
      </c>
      <c r="P429" s="178">
        <f t="shared" si="147"/>
        <v>0</v>
      </c>
      <c r="Q429" s="178">
        <f t="shared" si="147"/>
        <v>0</v>
      </c>
      <c r="R429" s="178">
        <f t="shared" si="147"/>
        <v>0</v>
      </c>
      <c r="S429" s="178">
        <f t="shared" si="147"/>
        <v>0</v>
      </c>
      <c r="T429" s="178">
        <f t="shared" si="147"/>
        <v>0</v>
      </c>
      <c r="U429" s="178">
        <f t="shared" si="147"/>
        <v>0</v>
      </c>
      <c r="V429" s="178">
        <f t="shared" si="147"/>
        <v>0</v>
      </c>
      <c r="W429" s="178">
        <f t="shared" si="147"/>
        <v>0</v>
      </c>
      <c r="X429" s="178">
        <f t="shared" si="147"/>
        <v>0</v>
      </c>
      <c r="Y429" s="178">
        <f t="shared" si="147"/>
        <v>0</v>
      </c>
      <c r="Z429" s="178">
        <f t="shared" si="147"/>
        <v>0</v>
      </c>
      <c r="AA429" s="178">
        <f t="shared" si="147"/>
        <v>0</v>
      </c>
      <c r="AB429" s="178">
        <f t="shared" si="147"/>
        <v>0</v>
      </c>
      <c r="AC429" s="178">
        <f t="shared" si="147"/>
        <v>0</v>
      </c>
      <c r="AD429" s="178">
        <f t="shared" si="147"/>
        <v>0</v>
      </c>
      <c r="AE429" s="178">
        <f t="shared" si="147"/>
        <v>0</v>
      </c>
      <c r="AF429" s="178">
        <f t="shared" si="147"/>
        <v>0</v>
      </c>
      <c r="AG429" s="178">
        <f t="shared" si="147"/>
        <v>0</v>
      </c>
      <c r="AH429" s="178">
        <f t="shared" si="147"/>
        <v>0</v>
      </c>
      <c r="AI429" s="178">
        <f t="shared" si="147"/>
        <v>0</v>
      </c>
    </row>
    <row r="430" spans="1:35" s="84" customFormat="1" x14ac:dyDescent="0.35">
      <c r="A430" s="4"/>
      <c r="B430" s="4"/>
      <c r="C430" s="80"/>
      <c r="D430" s="81"/>
      <c r="G430" s="147"/>
      <c r="H430" s="147"/>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c r="AH430" s="178"/>
      <c r="AI430" s="178"/>
    </row>
    <row r="431" spans="1:35" s="84" customFormat="1" x14ac:dyDescent="0.35">
      <c r="A431" s="4"/>
      <c r="B431" s="4"/>
      <c r="C431" s="80"/>
      <c r="D431" s="81" t="s">
        <v>334</v>
      </c>
      <c r="G431" s="147"/>
      <c r="H431" s="147"/>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c r="AH431" s="178"/>
      <c r="AI431" s="178"/>
    </row>
    <row r="432" spans="1:35" s="158" customFormat="1" x14ac:dyDescent="0.35">
      <c r="A432" s="11"/>
      <c r="B432" s="11"/>
      <c r="C432" s="156"/>
      <c r="D432" s="157"/>
      <c r="E432" s="158" t="str">
        <f>Inputs!E$134</f>
        <v>Import duty on capital incentive period (incentive)</v>
      </c>
      <c r="F432" s="158" t="str">
        <f>Inputs!F$134</f>
        <v>years</v>
      </c>
      <c r="G432" s="158">
        <f>Inputs!G$134</f>
        <v>0</v>
      </c>
      <c r="I432" s="194"/>
      <c r="J432" s="194"/>
      <c r="K432" s="194"/>
      <c r="L432" s="194"/>
      <c r="M432" s="194"/>
      <c r="N432" s="194"/>
      <c r="O432" s="194"/>
      <c r="P432" s="194"/>
      <c r="Q432" s="194"/>
      <c r="R432" s="194"/>
      <c r="S432" s="194"/>
      <c r="T432" s="194"/>
      <c r="U432" s="194"/>
      <c r="V432" s="194"/>
      <c r="W432" s="194"/>
      <c r="X432" s="194"/>
      <c r="Y432" s="194"/>
      <c r="Z432" s="194"/>
      <c r="AA432" s="194"/>
      <c r="AB432" s="194"/>
      <c r="AC432" s="194"/>
      <c r="AD432" s="194"/>
      <c r="AE432" s="194"/>
      <c r="AF432" s="194"/>
    </row>
    <row r="433" spans="1:35" s="158" customFormat="1" x14ac:dyDescent="0.35">
      <c r="A433" s="11"/>
      <c r="B433" s="11"/>
      <c r="C433" s="156"/>
      <c r="D433" s="157"/>
      <c r="E433" s="158" t="str">
        <f>'T&amp;E'!E$10</f>
        <v>Project model counter</v>
      </c>
      <c r="F433" s="158" t="str">
        <f>'T&amp;E'!F$10</f>
        <v>year #</v>
      </c>
      <c r="I433" s="194"/>
      <c r="J433" s="194"/>
      <c r="K433" s="158">
        <f>'T&amp;E'!K$10</f>
        <v>1</v>
      </c>
      <c r="L433" s="158">
        <f>'T&amp;E'!L$10</f>
        <v>2</v>
      </c>
      <c r="M433" s="158">
        <f>'T&amp;E'!M$10</f>
        <v>3</v>
      </c>
      <c r="N433" s="158">
        <f>'T&amp;E'!N$10</f>
        <v>4</v>
      </c>
      <c r="O433" s="158">
        <f>'T&amp;E'!O$10</f>
        <v>5</v>
      </c>
      <c r="P433" s="158">
        <f>'T&amp;E'!P$10</f>
        <v>6</v>
      </c>
      <c r="Q433" s="158">
        <f>'T&amp;E'!Q$10</f>
        <v>7</v>
      </c>
      <c r="R433" s="158">
        <f>'T&amp;E'!R$10</f>
        <v>8</v>
      </c>
      <c r="S433" s="158">
        <f>'T&amp;E'!S$10</f>
        <v>9</v>
      </c>
      <c r="T433" s="158">
        <f>'T&amp;E'!T$10</f>
        <v>10</v>
      </c>
      <c r="U433" s="158">
        <f>'T&amp;E'!U$10</f>
        <v>11</v>
      </c>
      <c r="V433" s="158">
        <f>'T&amp;E'!V$10</f>
        <v>12</v>
      </c>
      <c r="W433" s="158">
        <f>'T&amp;E'!W$10</f>
        <v>13</v>
      </c>
      <c r="X433" s="158">
        <f>'T&amp;E'!X$10</f>
        <v>14</v>
      </c>
      <c r="Y433" s="158">
        <f>'T&amp;E'!Y$10</f>
        <v>15</v>
      </c>
      <c r="Z433" s="158">
        <f>'T&amp;E'!Z$10</f>
        <v>16</v>
      </c>
      <c r="AA433" s="158">
        <f>'T&amp;E'!AA$10</f>
        <v>17</v>
      </c>
      <c r="AB433" s="158">
        <f>'T&amp;E'!AB$10</f>
        <v>18</v>
      </c>
      <c r="AC433" s="158">
        <f>'T&amp;E'!AC$10</f>
        <v>19</v>
      </c>
      <c r="AD433" s="158">
        <f>'T&amp;E'!AD$10</f>
        <v>20</v>
      </c>
      <c r="AE433" s="158">
        <f>'T&amp;E'!AE$10</f>
        <v>21</v>
      </c>
      <c r="AF433" s="158">
        <f>'T&amp;E'!AF$10</f>
        <v>22</v>
      </c>
      <c r="AG433" s="158">
        <f>'T&amp;E'!AG$10</f>
        <v>23</v>
      </c>
      <c r="AH433" s="158">
        <f>'T&amp;E'!AH$10</f>
        <v>24</v>
      </c>
      <c r="AI433" s="158">
        <f>'T&amp;E'!AI$10</f>
        <v>25</v>
      </c>
    </row>
    <row r="434" spans="1:35" s="84" customFormat="1" x14ac:dyDescent="0.35">
      <c r="A434" s="4"/>
      <c r="B434" s="4"/>
      <c r="C434" s="80"/>
      <c r="D434" s="81"/>
      <c r="E434" s="84" t="s">
        <v>1154</v>
      </c>
      <c r="F434" s="84" t="s">
        <v>43</v>
      </c>
      <c r="G434" s="147"/>
      <c r="H434" s="147"/>
      <c r="I434" s="84">
        <f>SUM(K434:AI434)</f>
        <v>0</v>
      </c>
      <c r="J434" s="178"/>
      <c r="K434" s="84">
        <f>IF($G432&gt;=K433,1,0)</f>
        <v>0</v>
      </c>
      <c r="L434" s="84">
        <f t="shared" ref="L434:AI434" si="148">IF($G432&gt;=L433,1,0)</f>
        <v>0</v>
      </c>
      <c r="M434" s="84">
        <f t="shared" si="148"/>
        <v>0</v>
      </c>
      <c r="N434" s="84">
        <f t="shared" si="148"/>
        <v>0</v>
      </c>
      <c r="O434" s="84">
        <f t="shared" si="148"/>
        <v>0</v>
      </c>
      <c r="P434" s="84">
        <f t="shared" si="148"/>
        <v>0</v>
      </c>
      <c r="Q434" s="84">
        <f t="shared" si="148"/>
        <v>0</v>
      </c>
      <c r="R434" s="84">
        <f t="shared" si="148"/>
        <v>0</v>
      </c>
      <c r="S434" s="84">
        <f t="shared" si="148"/>
        <v>0</v>
      </c>
      <c r="T434" s="84">
        <f t="shared" si="148"/>
        <v>0</v>
      </c>
      <c r="U434" s="84">
        <f t="shared" si="148"/>
        <v>0</v>
      </c>
      <c r="V434" s="84">
        <f t="shared" si="148"/>
        <v>0</v>
      </c>
      <c r="W434" s="84">
        <f t="shared" si="148"/>
        <v>0</v>
      </c>
      <c r="X434" s="84">
        <f t="shared" si="148"/>
        <v>0</v>
      </c>
      <c r="Y434" s="84">
        <f t="shared" si="148"/>
        <v>0</v>
      </c>
      <c r="Z434" s="84">
        <f t="shared" si="148"/>
        <v>0</v>
      </c>
      <c r="AA434" s="84">
        <f t="shared" si="148"/>
        <v>0</v>
      </c>
      <c r="AB434" s="84">
        <f t="shared" si="148"/>
        <v>0</v>
      </c>
      <c r="AC434" s="84">
        <f t="shared" si="148"/>
        <v>0</v>
      </c>
      <c r="AD434" s="84">
        <f t="shared" si="148"/>
        <v>0</v>
      </c>
      <c r="AE434" s="84">
        <f t="shared" si="148"/>
        <v>0</v>
      </c>
      <c r="AF434" s="84">
        <f t="shared" si="148"/>
        <v>0</v>
      </c>
      <c r="AG434" s="84">
        <f t="shared" si="148"/>
        <v>0</v>
      </c>
      <c r="AH434" s="84">
        <f t="shared" si="148"/>
        <v>0</v>
      </c>
      <c r="AI434" s="84">
        <f t="shared" si="148"/>
        <v>0</v>
      </c>
    </row>
    <row r="435" spans="1:35" s="84" customFormat="1" x14ac:dyDescent="0.35">
      <c r="A435" s="4"/>
      <c r="B435" s="4"/>
      <c r="C435" s="80"/>
      <c r="D435" s="81"/>
      <c r="G435" s="147"/>
      <c r="H435" s="147"/>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c r="AH435" s="178"/>
      <c r="AI435" s="178"/>
    </row>
    <row r="436" spans="1:35" s="84" customFormat="1" x14ac:dyDescent="0.35">
      <c r="A436" s="4"/>
      <c r="B436" s="4"/>
      <c r="C436" s="80"/>
      <c r="D436" s="81" t="s">
        <v>333</v>
      </c>
      <c r="G436" s="147"/>
      <c r="H436" s="147"/>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c r="AH436" s="178"/>
      <c r="AI436" s="178"/>
    </row>
    <row r="437" spans="1:35" s="84" customFormat="1" x14ac:dyDescent="0.35">
      <c r="A437" s="4"/>
      <c r="B437" s="4"/>
      <c r="C437" s="80"/>
      <c r="D437" s="81"/>
      <c r="E437" s="84" t="str">
        <f>E$434</f>
        <v>Import duty on capital incentive period flag (behavioural)</v>
      </c>
      <c r="F437" s="84" t="str">
        <f>F$434</f>
        <v>flag</v>
      </c>
      <c r="G437" s="147"/>
      <c r="H437" s="147"/>
      <c r="I437" s="84">
        <f>I$434</f>
        <v>0</v>
      </c>
      <c r="J437" s="178"/>
      <c r="K437" s="84">
        <f t="shared" ref="K437:AI437" si="149">K$434</f>
        <v>0</v>
      </c>
      <c r="L437" s="84">
        <f t="shared" si="149"/>
        <v>0</v>
      </c>
      <c r="M437" s="84">
        <f t="shared" si="149"/>
        <v>0</v>
      </c>
      <c r="N437" s="84">
        <f t="shared" si="149"/>
        <v>0</v>
      </c>
      <c r="O437" s="84">
        <f t="shared" si="149"/>
        <v>0</v>
      </c>
      <c r="P437" s="84">
        <f t="shared" si="149"/>
        <v>0</v>
      </c>
      <c r="Q437" s="84">
        <f t="shared" si="149"/>
        <v>0</v>
      </c>
      <c r="R437" s="84">
        <f t="shared" si="149"/>
        <v>0</v>
      </c>
      <c r="S437" s="84">
        <f t="shared" si="149"/>
        <v>0</v>
      </c>
      <c r="T437" s="84">
        <f t="shared" si="149"/>
        <v>0</v>
      </c>
      <c r="U437" s="84">
        <f t="shared" si="149"/>
        <v>0</v>
      </c>
      <c r="V437" s="84">
        <f t="shared" si="149"/>
        <v>0</v>
      </c>
      <c r="W437" s="84">
        <f t="shared" si="149"/>
        <v>0</v>
      </c>
      <c r="X437" s="84">
        <f t="shared" si="149"/>
        <v>0</v>
      </c>
      <c r="Y437" s="84">
        <f t="shared" si="149"/>
        <v>0</v>
      </c>
      <c r="Z437" s="84">
        <f t="shared" si="149"/>
        <v>0</v>
      </c>
      <c r="AA437" s="84">
        <f t="shared" si="149"/>
        <v>0</v>
      </c>
      <c r="AB437" s="84">
        <f t="shared" si="149"/>
        <v>0</v>
      </c>
      <c r="AC437" s="84">
        <f t="shared" si="149"/>
        <v>0</v>
      </c>
      <c r="AD437" s="84">
        <f t="shared" si="149"/>
        <v>0</v>
      </c>
      <c r="AE437" s="84">
        <f t="shared" si="149"/>
        <v>0</v>
      </c>
      <c r="AF437" s="84">
        <f t="shared" si="149"/>
        <v>0</v>
      </c>
      <c r="AG437" s="84">
        <f t="shared" si="149"/>
        <v>0</v>
      </c>
      <c r="AH437" s="84">
        <f t="shared" si="149"/>
        <v>0</v>
      </c>
      <c r="AI437" s="84">
        <f t="shared" si="149"/>
        <v>0</v>
      </c>
    </row>
    <row r="438" spans="1:35" s="84" customFormat="1" x14ac:dyDescent="0.35">
      <c r="A438" s="4"/>
      <c r="B438" s="4"/>
      <c r="C438" s="80"/>
      <c r="D438" s="81"/>
      <c r="E438" s="84" t="s">
        <v>1155</v>
      </c>
      <c r="F438" s="84" t="s">
        <v>43</v>
      </c>
      <c r="G438" s="147"/>
      <c r="H438" s="147"/>
      <c r="I438" s="84">
        <f>SUM(K438:AI438)</f>
        <v>25</v>
      </c>
      <c r="K438" s="84">
        <f>IF(K437=1,0,1)</f>
        <v>1</v>
      </c>
      <c r="L438" s="84">
        <f t="shared" ref="L438:AI438" si="150">IF(L437=1,0,1)</f>
        <v>1</v>
      </c>
      <c r="M438" s="84">
        <f t="shared" si="150"/>
        <v>1</v>
      </c>
      <c r="N438" s="84">
        <f t="shared" si="150"/>
        <v>1</v>
      </c>
      <c r="O438" s="84">
        <f t="shared" si="150"/>
        <v>1</v>
      </c>
      <c r="P438" s="84">
        <f t="shared" si="150"/>
        <v>1</v>
      </c>
      <c r="Q438" s="84">
        <f t="shared" si="150"/>
        <v>1</v>
      </c>
      <c r="R438" s="84">
        <f t="shared" si="150"/>
        <v>1</v>
      </c>
      <c r="S438" s="84">
        <f t="shared" si="150"/>
        <v>1</v>
      </c>
      <c r="T438" s="84">
        <f t="shared" si="150"/>
        <v>1</v>
      </c>
      <c r="U438" s="84">
        <f t="shared" si="150"/>
        <v>1</v>
      </c>
      <c r="V438" s="84">
        <f t="shared" si="150"/>
        <v>1</v>
      </c>
      <c r="W438" s="84">
        <f t="shared" si="150"/>
        <v>1</v>
      </c>
      <c r="X438" s="84">
        <f t="shared" si="150"/>
        <v>1</v>
      </c>
      <c r="Y438" s="84">
        <f t="shared" si="150"/>
        <v>1</v>
      </c>
      <c r="Z438" s="84">
        <f t="shared" si="150"/>
        <v>1</v>
      </c>
      <c r="AA438" s="84">
        <f t="shared" si="150"/>
        <v>1</v>
      </c>
      <c r="AB438" s="84">
        <f t="shared" si="150"/>
        <v>1</v>
      </c>
      <c r="AC438" s="84">
        <f t="shared" si="150"/>
        <v>1</v>
      </c>
      <c r="AD438" s="84">
        <f t="shared" si="150"/>
        <v>1</v>
      </c>
      <c r="AE438" s="84">
        <f t="shared" si="150"/>
        <v>1</v>
      </c>
      <c r="AF438" s="84">
        <f t="shared" si="150"/>
        <v>1</v>
      </c>
      <c r="AG438" s="84">
        <f t="shared" si="150"/>
        <v>1</v>
      </c>
      <c r="AH438" s="84">
        <f t="shared" si="150"/>
        <v>1</v>
      </c>
      <c r="AI438" s="84">
        <f t="shared" si="150"/>
        <v>1</v>
      </c>
    </row>
    <row r="439" spans="1:35" s="84" customFormat="1" x14ac:dyDescent="0.35">
      <c r="A439" s="4"/>
      <c r="B439" s="4"/>
      <c r="C439" s="80"/>
      <c r="D439" s="81"/>
      <c r="G439" s="147"/>
      <c r="H439" s="147"/>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c r="AH439" s="178"/>
      <c r="AI439" s="178"/>
    </row>
    <row r="440" spans="1:35" s="84" customFormat="1" x14ac:dyDescent="0.35">
      <c r="A440" s="4"/>
      <c r="B440" s="4"/>
      <c r="C440" s="80"/>
      <c r="D440" s="81" t="s">
        <v>645</v>
      </c>
      <c r="G440" s="147"/>
      <c r="H440" s="147"/>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c r="AH440" s="178"/>
      <c r="AI440" s="178"/>
    </row>
    <row r="441" spans="1:35" x14ac:dyDescent="0.35">
      <c r="E441" s="46" t="str">
        <f>E$429</f>
        <v>Imported equipment in nominal terms (behavioural)</v>
      </c>
      <c r="F441" s="46" t="str">
        <f>F$429</f>
        <v>M$, nominal</v>
      </c>
      <c r="I441" s="178">
        <f>I$429</f>
        <v>68.174999999999997</v>
      </c>
      <c r="J441" s="178"/>
      <c r="K441" s="178">
        <f t="shared" ref="K441:AI441" si="151">K$429</f>
        <v>33.75</v>
      </c>
      <c r="L441" s="178">
        <f t="shared" si="151"/>
        <v>34.424999999999997</v>
      </c>
      <c r="M441" s="178">
        <f t="shared" si="151"/>
        <v>0</v>
      </c>
      <c r="N441" s="178">
        <f t="shared" si="151"/>
        <v>0</v>
      </c>
      <c r="O441" s="178">
        <f t="shared" si="151"/>
        <v>0</v>
      </c>
      <c r="P441" s="178">
        <f t="shared" si="151"/>
        <v>0</v>
      </c>
      <c r="Q441" s="178">
        <f t="shared" si="151"/>
        <v>0</v>
      </c>
      <c r="R441" s="178">
        <f t="shared" si="151"/>
        <v>0</v>
      </c>
      <c r="S441" s="178">
        <f t="shared" si="151"/>
        <v>0</v>
      </c>
      <c r="T441" s="178">
        <f t="shared" si="151"/>
        <v>0</v>
      </c>
      <c r="U441" s="178">
        <f t="shared" si="151"/>
        <v>0</v>
      </c>
      <c r="V441" s="178">
        <f t="shared" si="151"/>
        <v>0</v>
      </c>
      <c r="W441" s="178">
        <f t="shared" si="151"/>
        <v>0</v>
      </c>
      <c r="X441" s="178">
        <f t="shared" si="151"/>
        <v>0</v>
      </c>
      <c r="Y441" s="178">
        <f t="shared" si="151"/>
        <v>0</v>
      </c>
      <c r="Z441" s="178">
        <f t="shared" si="151"/>
        <v>0</v>
      </c>
      <c r="AA441" s="178">
        <f t="shared" si="151"/>
        <v>0</v>
      </c>
      <c r="AB441" s="178">
        <f t="shared" si="151"/>
        <v>0</v>
      </c>
      <c r="AC441" s="178">
        <f t="shared" si="151"/>
        <v>0</v>
      </c>
      <c r="AD441" s="178">
        <f t="shared" si="151"/>
        <v>0</v>
      </c>
      <c r="AE441" s="178">
        <f t="shared" si="151"/>
        <v>0</v>
      </c>
      <c r="AF441" s="178">
        <f t="shared" si="151"/>
        <v>0</v>
      </c>
      <c r="AG441" s="178">
        <f t="shared" si="151"/>
        <v>0</v>
      </c>
      <c r="AH441" s="178">
        <f t="shared" si="151"/>
        <v>0</v>
      </c>
      <c r="AI441" s="178">
        <f t="shared" si="151"/>
        <v>0</v>
      </c>
    </row>
    <row r="442" spans="1:35" s="154" customFormat="1" x14ac:dyDescent="0.35">
      <c r="A442" s="15"/>
      <c r="B442" s="15"/>
      <c r="C442" s="152"/>
      <c r="D442" s="153"/>
      <c r="E442" s="154" t="str">
        <f>Inputs!E$133</f>
        <v>Import duty on capital incentive rate (incentive)</v>
      </c>
      <c r="F442" s="154" t="str">
        <f>Inputs!F$133</f>
        <v>%</v>
      </c>
      <c r="G442" s="169">
        <f>Inputs!G$133</f>
        <v>0</v>
      </c>
      <c r="H442" s="155"/>
      <c r="I442" s="180"/>
      <c r="J442" s="180"/>
      <c r="K442" s="180"/>
      <c r="L442" s="180"/>
      <c r="M442" s="180"/>
      <c r="N442" s="180"/>
      <c r="O442" s="180"/>
      <c r="P442" s="180"/>
      <c r="Q442" s="180"/>
      <c r="R442" s="180"/>
      <c r="S442" s="180"/>
      <c r="T442" s="180"/>
      <c r="U442" s="180"/>
      <c r="V442" s="180"/>
      <c r="W442" s="180"/>
      <c r="X442" s="180"/>
      <c r="Y442" s="180"/>
      <c r="Z442" s="180"/>
      <c r="AA442" s="180"/>
      <c r="AB442" s="180"/>
      <c r="AC442" s="180"/>
      <c r="AD442" s="180"/>
      <c r="AE442" s="180"/>
      <c r="AF442" s="180"/>
      <c r="AG442" s="180"/>
      <c r="AH442" s="180"/>
      <c r="AI442" s="180"/>
    </row>
    <row r="443" spans="1:35" s="84" customFormat="1" x14ac:dyDescent="0.35">
      <c r="A443" s="4"/>
      <c r="B443" s="4"/>
      <c r="C443" s="80"/>
      <c r="D443" s="81"/>
      <c r="E443" s="84" t="str">
        <f>E$434</f>
        <v>Import duty on capital incentive period flag (behavioural)</v>
      </c>
      <c r="F443" s="84" t="str">
        <f>F$434</f>
        <v>flag</v>
      </c>
      <c r="G443" s="147"/>
      <c r="H443" s="147"/>
      <c r="I443" s="84">
        <f>I$434</f>
        <v>0</v>
      </c>
      <c r="J443" s="178"/>
      <c r="K443" s="84">
        <f t="shared" ref="K443:AI443" si="152">K$434</f>
        <v>0</v>
      </c>
      <c r="L443" s="84">
        <f t="shared" si="152"/>
        <v>0</v>
      </c>
      <c r="M443" s="84">
        <f t="shared" si="152"/>
        <v>0</v>
      </c>
      <c r="N443" s="84">
        <f t="shared" si="152"/>
        <v>0</v>
      </c>
      <c r="O443" s="84">
        <f t="shared" si="152"/>
        <v>0</v>
      </c>
      <c r="P443" s="84">
        <f t="shared" si="152"/>
        <v>0</v>
      </c>
      <c r="Q443" s="84">
        <f t="shared" si="152"/>
        <v>0</v>
      </c>
      <c r="R443" s="84">
        <f t="shared" si="152"/>
        <v>0</v>
      </c>
      <c r="S443" s="84">
        <f t="shared" si="152"/>
        <v>0</v>
      </c>
      <c r="T443" s="84">
        <f t="shared" si="152"/>
        <v>0</v>
      </c>
      <c r="U443" s="84">
        <f t="shared" si="152"/>
        <v>0</v>
      </c>
      <c r="V443" s="84">
        <f t="shared" si="152"/>
        <v>0</v>
      </c>
      <c r="W443" s="84">
        <f t="shared" si="152"/>
        <v>0</v>
      </c>
      <c r="X443" s="84">
        <f t="shared" si="152"/>
        <v>0</v>
      </c>
      <c r="Y443" s="84">
        <f t="shared" si="152"/>
        <v>0</v>
      </c>
      <c r="Z443" s="84">
        <f t="shared" si="152"/>
        <v>0</v>
      </c>
      <c r="AA443" s="84">
        <f t="shared" si="152"/>
        <v>0</v>
      </c>
      <c r="AB443" s="84">
        <f t="shared" si="152"/>
        <v>0</v>
      </c>
      <c r="AC443" s="84">
        <f t="shared" si="152"/>
        <v>0</v>
      </c>
      <c r="AD443" s="84">
        <f t="shared" si="152"/>
        <v>0</v>
      </c>
      <c r="AE443" s="84">
        <f t="shared" si="152"/>
        <v>0</v>
      </c>
      <c r="AF443" s="84">
        <f t="shared" si="152"/>
        <v>0</v>
      </c>
      <c r="AG443" s="84">
        <f t="shared" si="152"/>
        <v>0</v>
      </c>
      <c r="AH443" s="84">
        <f t="shared" si="152"/>
        <v>0</v>
      </c>
      <c r="AI443" s="84">
        <f t="shared" si="152"/>
        <v>0</v>
      </c>
    </row>
    <row r="444" spans="1:35" s="154" customFormat="1" x14ac:dyDescent="0.35">
      <c r="A444" s="15"/>
      <c r="B444" s="15"/>
      <c r="C444" s="152"/>
      <c r="D444" s="153"/>
      <c r="E444" s="154" t="str">
        <f>Inputs!E$132</f>
        <v>Import duty on capital standard effective rate (incentive)</v>
      </c>
      <c r="F444" s="154" t="str">
        <f>Inputs!F$132</f>
        <v>%</v>
      </c>
      <c r="G444" s="169">
        <f>Inputs!G$132</f>
        <v>0.1</v>
      </c>
      <c r="H444" s="155"/>
      <c r="I444" s="180"/>
      <c r="J444" s="180"/>
      <c r="K444" s="180"/>
      <c r="L444" s="180"/>
      <c r="M444" s="180"/>
      <c r="N444" s="180"/>
      <c r="O444" s="180"/>
      <c r="P444" s="180"/>
      <c r="Q444" s="180"/>
      <c r="R444" s="180"/>
      <c r="S444" s="180"/>
      <c r="T444" s="180"/>
      <c r="U444" s="180"/>
      <c r="V444" s="180"/>
      <c r="W444" s="180"/>
      <c r="X444" s="180"/>
      <c r="Y444" s="180"/>
      <c r="Z444" s="180"/>
      <c r="AA444" s="180"/>
      <c r="AB444" s="180"/>
      <c r="AC444" s="180"/>
      <c r="AD444" s="180"/>
      <c r="AE444" s="180"/>
      <c r="AF444" s="180"/>
      <c r="AG444" s="180"/>
      <c r="AH444" s="180"/>
      <c r="AI444" s="180"/>
    </row>
    <row r="445" spans="1:35" s="167" customFormat="1" x14ac:dyDescent="0.35">
      <c r="A445" s="21"/>
      <c r="B445" s="21"/>
      <c r="C445" s="165"/>
      <c r="D445" s="166"/>
      <c r="E445" s="167" t="str">
        <f>E$438</f>
        <v>Import duty on capital standard period flag (behavioural)</v>
      </c>
      <c r="F445" s="167" t="str">
        <f>F$438</f>
        <v>flag</v>
      </c>
      <c r="G445" s="204"/>
      <c r="H445" s="168"/>
      <c r="I445" s="167">
        <f>I$438</f>
        <v>25</v>
      </c>
      <c r="J445" s="199"/>
      <c r="K445" s="167">
        <f t="shared" ref="K445:AI445" si="153">K$438</f>
        <v>1</v>
      </c>
      <c r="L445" s="167">
        <f t="shared" si="153"/>
        <v>1</v>
      </c>
      <c r="M445" s="167">
        <f t="shared" si="153"/>
        <v>1</v>
      </c>
      <c r="N445" s="167">
        <f t="shared" si="153"/>
        <v>1</v>
      </c>
      <c r="O445" s="167">
        <f t="shared" si="153"/>
        <v>1</v>
      </c>
      <c r="P445" s="167">
        <f t="shared" si="153"/>
        <v>1</v>
      </c>
      <c r="Q445" s="167">
        <f t="shared" si="153"/>
        <v>1</v>
      </c>
      <c r="R445" s="167">
        <f t="shared" si="153"/>
        <v>1</v>
      </c>
      <c r="S445" s="167">
        <f t="shared" si="153"/>
        <v>1</v>
      </c>
      <c r="T445" s="167">
        <f t="shared" si="153"/>
        <v>1</v>
      </c>
      <c r="U445" s="167">
        <f t="shared" si="153"/>
        <v>1</v>
      </c>
      <c r="V445" s="167">
        <f t="shared" si="153"/>
        <v>1</v>
      </c>
      <c r="W445" s="167">
        <f t="shared" si="153"/>
        <v>1</v>
      </c>
      <c r="X445" s="167">
        <f t="shared" si="153"/>
        <v>1</v>
      </c>
      <c r="Y445" s="167">
        <f t="shared" si="153"/>
        <v>1</v>
      </c>
      <c r="Z445" s="167">
        <f t="shared" si="153"/>
        <v>1</v>
      </c>
      <c r="AA445" s="167">
        <f t="shared" si="153"/>
        <v>1</v>
      </c>
      <c r="AB445" s="167">
        <f t="shared" si="153"/>
        <v>1</v>
      </c>
      <c r="AC445" s="167">
        <f t="shared" si="153"/>
        <v>1</v>
      </c>
      <c r="AD445" s="167">
        <f t="shared" si="153"/>
        <v>1</v>
      </c>
      <c r="AE445" s="167">
        <f t="shared" si="153"/>
        <v>1</v>
      </c>
      <c r="AF445" s="167">
        <f t="shared" si="153"/>
        <v>1</v>
      </c>
      <c r="AG445" s="167">
        <f t="shared" si="153"/>
        <v>1</v>
      </c>
      <c r="AH445" s="167">
        <f t="shared" si="153"/>
        <v>1</v>
      </c>
      <c r="AI445" s="167">
        <f t="shared" si="153"/>
        <v>1</v>
      </c>
    </row>
    <row r="446" spans="1:35" s="84" customFormat="1" x14ac:dyDescent="0.35">
      <c r="A446" s="4"/>
      <c r="B446" s="4"/>
      <c r="C446" s="80"/>
      <c r="D446" s="81"/>
      <c r="E446" s="84" t="s">
        <v>1156</v>
      </c>
      <c r="F446" s="84" t="s">
        <v>641</v>
      </c>
      <c r="G446" s="147"/>
      <c r="H446" s="147"/>
      <c r="I446" s="178">
        <f>SUM(K446:AI446)</f>
        <v>6.8174999999999999</v>
      </c>
      <c r="J446" s="178"/>
      <c r="K446" s="178">
        <f>(K441*$G442*K443)+(K441*$G444*K445)</f>
        <v>3.375</v>
      </c>
      <c r="L446" s="178">
        <f t="shared" ref="L446:AI446" si="154">(L441*$G442*L443)+(L441*$G444*L445)</f>
        <v>3.4424999999999999</v>
      </c>
      <c r="M446" s="178">
        <f t="shared" si="154"/>
        <v>0</v>
      </c>
      <c r="N446" s="178">
        <f t="shared" si="154"/>
        <v>0</v>
      </c>
      <c r="O446" s="178">
        <f t="shared" si="154"/>
        <v>0</v>
      </c>
      <c r="P446" s="178">
        <f t="shared" si="154"/>
        <v>0</v>
      </c>
      <c r="Q446" s="178">
        <f t="shared" si="154"/>
        <v>0</v>
      </c>
      <c r="R446" s="178">
        <f t="shared" si="154"/>
        <v>0</v>
      </c>
      <c r="S446" s="178">
        <f t="shared" si="154"/>
        <v>0</v>
      </c>
      <c r="T446" s="178">
        <f t="shared" si="154"/>
        <v>0</v>
      </c>
      <c r="U446" s="178">
        <f t="shared" si="154"/>
        <v>0</v>
      </c>
      <c r="V446" s="178">
        <f t="shared" si="154"/>
        <v>0</v>
      </c>
      <c r="W446" s="178">
        <f t="shared" si="154"/>
        <v>0</v>
      </c>
      <c r="X446" s="178">
        <f t="shared" si="154"/>
        <v>0</v>
      </c>
      <c r="Y446" s="178">
        <f t="shared" si="154"/>
        <v>0</v>
      </c>
      <c r="Z446" s="178">
        <f t="shared" si="154"/>
        <v>0</v>
      </c>
      <c r="AA446" s="178">
        <f t="shared" si="154"/>
        <v>0</v>
      </c>
      <c r="AB446" s="178">
        <f t="shared" si="154"/>
        <v>0</v>
      </c>
      <c r="AC446" s="178">
        <f t="shared" si="154"/>
        <v>0</v>
      </c>
      <c r="AD446" s="178">
        <f t="shared" si="154"/>
        <v>0</v>
      </c>
      <c r="AE446" s="178">
        <f t="shared" si="154"/>
        <v>0</v>
      </c>
      <c r="AF446" s="178">
        <f t="shared" si="154"/>
        <v>0</v>
      </c>
      <c r="AG446" s="178">
        <f t="shared" si="154"/>
        <v>0</v>
      </c>
      <c r="AH446" s="178">
        <f t="shared" si="154"/>
        <v>0</v>
      </c>
      <c r="AI446" s="178">
        <f t="shared" si="154"/>
        <v>0</v>
      </c>
    </row>
    <row r="447" spans="1:35" s="84" customFormat="1" x14ac:dyDescent="0.35">
      <c r="A447" s="4"/>
      <c r="B447" s="4"/>
      <c r="C447" s="80"/>
      <c r="D447" s="81"/>
      <c r="G447" s="147"/>
      <c r="H447" s="147"/>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c r="AH447" s="178"/>
      <c r="AI447" s="178"/>
    </row>
    <row r="448" spans="1:35" s="84" customFormat="1" x14ac:dyDescent="0.35">
      <c r="A448" s="4"/>
      <c r="B448" s="4"/>
      <c r="C448" s="80"/>
      <c r="D448" s="81" t="s">
        <v>53</v>
      </c>
      <c r="G448" s="147"/>
      <c r="H448" s="147"/>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c r="AH448" s="178"/>
      <c r="AI448" s="178"/>
    </row>
    <row r="449" spans="1:35" s="84" customFormat="1" x14ac:dyDescent="0.35">
      <c r="A449" s="4"/>
      <c r="B449" s="4"/>
      <c r="C449" s="80"/>
      <c r="D449" s="81"/>
      <c r="E449" s="84" t="str">
        <f>E$446</f>
        <v>Import duties on capital in nominal terms (behavioural)</v>
      </c>
      <c r="F449" s="84" t="str">
        <f>F$446</f>
        <v>M$, nominal</v>
      </c>
      <c r="G449" s="147"/>
      <c r="H449" s="147"/>
      <c r="I449" s="178">
        <f>I$446</f>
        <v>6.8174999999999999</v>
      </c>
      <c r="J449" s="178"/>
      <c r="K449" s="178">
        <f t="shared" ref="K449:AI449" si="155">K$446</f>
        <v>3.375</v>
      </c>
      <c r="L449" s="178">
        <f t="shared" si="155"/>
        <v>3.4424999999999999</v>
      </c>
      <c r="M449" s="178">
        <f t="shared" si="155"/>
        <v>0</v>
      </c>
      <c r="N449" s="178">
        <f t="shared" si="155"/>
        <v>0</v>
      </c>
      <c r="O449" s="178">
        <f t="shared" si="155"/>
        <v>0</v>
      </c>
      <c r="P449" s="178">
        <f t="shared" si="155"/>
        <v>0</v>
      </c>
      <c r="Q449" s="178">
        <f t="shared" si="155"/>
        <v>0</v>
      </c>
      <c r="R449" s="178">
        <f t="shared" si="155"/>
        <v>0</v>
      </c>
      <c r="S449" s="178">
        <f t="shared" si="155"/>
        <v>0</v>
      </c>
      <c r="T449" s="178">
        <f t="shared" si="155"/>
        <v>0</v>
      </c>
      <c r="U449" s="178">
        <f t="shared" si="155"/>
        <v>0</v>
      </c>
      <c r="V449" s="178">
        <f t="shared" si="155"/>
        <v>0</v>
      </c>
      <c r="W449" s="178">
        <f t="shared" si="155"/>
        <v>0</v>
      </c>
      <c r="X449" s="178">
        <f t="shared" si="155"/>
        <v>0</v>
      </c>
      <c r="Y449" s="178">
        <f t="shared" si="155"/>
        <v>0</v>
      </c>
      <c r="Z449" s="178">
        <f t="shared" si="155"/>
        <v>0</v>
      </c>
      <c r="AA449" s="178">
        <f t="shared" si="155"/>
        <v>0</v>
      </c>
      <c r="AB449" s="178">
        <f t="shared" si="155"/>
        <v>0</v>
      </c>
      <c r="AC449" s="178">
        <f t="shared" si="155"/>
        <v>0</v>
      </c>
      <c r="AD449" s="178">
        <f t="shared" si="155"/>
        <v>0</v>
      </c>
      <c r="AE449" s="178">
        <f t="shared" si="155"/>
        <v>0</v>
      </c>
      <c r="AF449" s="178">
        <f t="shared" si="155"/>
        <v>0</v>
      </c>
      <c r="AG449" s="178">
        <f t="shared" si="155"/>
        <v>0</v>
      </c>
      <c r="AH449" s="178">
        <f t="shared" si="155"/>
        <v>0</v>
      </c>
      <c r="AI449" s="178">
        <f t="shared" si="155"/>
        <v>0</v>
      </c>
    </row>
    <row r="450" spans="1:35" s="154" customFormat="1" x14ac:dyDescent="0.35">
      <c r="A450" s="15"/>
      <c r="B450" s="15"/>
      <c r="C450" s="152"/>
      <c r="D450" s="153"/>
      <c r="E450" s="154" t="str">
        <f>'T&amp;E'!E$32</f>
        <v>Inflation factor</v>
      </c>
      <c r="F450" s="154" t="str">
        <f>'T&amp;E'!F$32</f>
        <v>index</v>
      </c>
      <c r="G450" s="155"/>
      <c r="H450" s="155"/>
      <c r="I450" s="180"/>
      <c r="J450" s="180"/>
      <c r="K450" s="203">
        <f>'T&amp;E'!K$32</f>
        <v>1</v>
      </c>
      <c r="L450" s="203">
        <f>'T&amp;E'!L$32</f>
        <v>1.02</v>
      </c>
      <c r="M450" s="203">
        <f>'T&amp;E'!M$32</f>
        <v>1.0404</v>
      </c>
      <c r="N450" s="203">
        <f>'T&amp;E'!N$32</f>
        <v>1.0612079999999999</v>
      </c>
      <c r="O450" s="203">
        <f>'T&amp;E'!O$32</f>
        <v>1.08243216</v>
      </c>
      <c r="P450" s="203">
        <f>'T&amp;E'!P$32</f>
        <v>1.1040808032</v>
      </c>
      <c r="Q450" s="203">
        <f>'T&amp;E'!Q$32</f>
        <v>1.1261624192640001</v>
      </c>
      <c r="R450" s="203">
        <f>'T&amp;E'!R$32</f>
        <v>1.1486856676492798</v>
      </c>
      <c r="S450" s="203">
        <f>'T&amp;E'!S$32</f>
        <v>1.1716593810022655</v>
      </c>
      <c r="T450" s="203">
        <f>'T&amp;E'!T$32</f>
        <v>1.1950925686223108</v>
      </c>
      <c r="U450" s="203">
        <f>'T&amp;E'!U$32</f>
        <v>1.2189944199947571</v>
      </c>
      <c r="V450" s="203">
        <f>'T&amp;E'!V$32</f>
        <v>1.243374308394652</v>
      </c>
      <c r="W450" s="203">
        <f>'T&amp;E'!W$32</f>
        <v>1.2682417945625453</v>
      </c>
      <c r="X450" s="203">
        <f>'T&amp;E'!X$32</f>
        <v>1.2936066304537961</v>
      </c>
      <c r="Y450" s="203">
        <f>'T&amp;E'!Y$32</f>
        <v>1.3194787630628722</v>
      </c>
      <c r="Z450" s="203">
        <f>'T&amp;E'!Z$32</f>
        <v>1.3458683383241292</v>
      </c>
      <c r="AA450" s="203">
        <f>'T&amp;E'!AA$32</f>
        <v>1.372785705090612</v>
      </c>
      <c r="AB450" s="203">
        <f>'T&amp;E'!AB$32</f>
        <v>1.4002414191924244</v>
      </c>
      <c r="AC450" s="203">
        <f>'T&amp;E'!AC$32</f>
        <v>1.4282462475762727</v>
      </c>
      <c r="AD450" s="203">
        <f>'T&amp;E'!AD$32</f>
        <v>1.4568111725277981</v>
      </c>
      <c r="AE450" s="203">
        <f>'T&amp;E'!AE$32</f>
        <v>1.4859473959783542</v>
      </c>
      <c r="AF450" s="203">
        <f>'T&amp;E'!AF$32</f>
        <v>1.5156663438979212</v>
      </c>
      <c r="AG450" s="203">
        <f>'T&amp;E'!AG$32</f>
        <v>1.5459796707758797</v>
      </c>
      <c r="AH450" s="203">
        <f>'T&amp;E'!AH$32</f>
        <v>1.576899264191397</v>
      </c>
      <c r="AI450" s="203">
        <f>'T&amp;E'!AI$32</f>
        <v>1.608437249475225</v>
      </c>
    </row>
    <row r="451" spans="1:35" s="84" customFormat="1" x14ac:dyDescent="0.35">
      <c r="A451" s="4"/>
      <c r="B451" s="4"/>
      <c r="C451" s="80"/>
      <c r="D451" s="81"/>
      <c r="E451" s="84" t="s">
        <v>1157</v>
      </c>
      <c r="F451" s="84" t="s">
        <v>88</v>
      </c>
      <c r="G451" s="147"/>
      <c r="H451" s="147"/>
      <c r="I451" s="178">
        <f>SUM(K451:AI451)</f>
        <v>6.75</v>
      </c>
      <c r="J451" s="178"/>
      <c r="K451" s="178">
        <f>K449/K450</f>
        <v>3.375</v>
      </c>
      <c r="L451" s="178">
        <f t="shared" ref="L451:AI451" si="156">L449/L450</f>
        <v>3.375</v>
      </c>
      <c r="M451" s="178">
        <f t="shared" si="156"/>
        <v>0</v>
      </c>
      <c r="N451" s="178">
        <f t="shared" si="156"/>
        <v>0</v>
      </c>
      <c r="O451" s="178">
        <f t="shared" si="156"/>
        <v>0</v>
      </c>
      <c r="P451" s="178">
        <f t="shared" si="156"/>
        <v>0</v>
      </c>
      <c r="Q451" s="178">
        <f t="shared" si="156"/>
        <v>0</v>
      </c>
      <c r="R451" s="178">
        <f t="shared" si="156"/>
        <v>0</v>
      </c>
      <c r="S451" s="178">
        <f t="shared" si="156"/>
        <v>0</v>
      </c>
      <c r="T451" s="178">
        <f t="shared" si="156"/>
        <v>0</v>
      </c>
      <c r="U451" s="178">
        <f t="shared" si="156"/>
        <v>0</v>
      </c>
      <c r="V451" s="178">
        <f t="shared" si="156"/>
        <v>0</v>
      </c>
      <c r="W451" s="178">
        <f t="shared" si="156"/>
        <v>0</v>
      </c>
      <c r="X451" s="178">
        <f t="shared" si="156"/>
        <v>0</v>
      </c>
      <c r="Y451" s="178">
        <f t="shared" si="156"/>
        <v>0</v>
      </c>
      <c r="Z451" s="178">
        <f t="shared" si="156"/>
        <v>0</v>
      </c>
      <c r="AA451" s="178">
        <f t="shared" si="156"/>
        <v>0</v>
      </c>
      <c r="AB451" s="178">
        <f t="shared" si="156"/>
        <v>0</v>
      </c>
      <c r="AC451" s="178">
        <f t="shared" si="156"/>
        <v>0</v>
      </c>
      <c r="AD451" s="178">
        <f t="shared" si="156"/>
        <v>0</v>
      </c>
      <c r="AE451" s="178">
        <f t="shared" si="156"/>
        <v>0</v>
      </c>
      <c r="AF451" s="178">
        <f t="shared" si="156"/>
        <v>0</v>
      </c>
      <c r="AG451" s="178">
        <f t="shared" si="156"/>
        <v>0</v>
      </c>
      <c r="AH451" s="178">
        <f t="shared" si="156"/>
        <v>0</v>
      </c>
      <c r="AI451" s="178">
        <f t="shared" si="156"/>
        <v>0</v>
      </c>
    </row>
    <row r="452" spans="1:35" s="84" customFormat="1" x14ac:dyDescent="0.35">
      <c r="A452" s="4"/>
      <c r="B452" s="4"/>
      <c r="C452" s="80"/>
      <c r="D452" s="81"/>
      <c r="G452" s="147"/>
      <c r="H452" s="147"/>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c r="AH452" s="178"/>
      <c r="AI452" s="178"/>
    </row>
    <row r="453" spans="1:35" s="84" customFormat="1" x14ac:dyDescent="0.35">
      <c r="A453" s="4"/>
      <c r="B453" s="4" t="s">
        <v>37</v>
      </c>
      <c r="C453" s="80"/>
      <c r="D453" s="81"/>
      <c r="G453" s="147"/>
      <c r="H453" s="147"/>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c r="AH453" s="178"/>
      <c r="AI453" s="178"/>
    </row>
    <row r="454" spans="1:35" s="84" customFormat="1" x14ac:dyDescent="0.35">
      <c r="A454" s="4"/>
      <c r="B454" s="4"/>
      <c r="C454" s="80"/>
      <c r="D454" s="81"/>
      <c r="G454" s="147"/>
      <c r="H454" s="147"/>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c r="AH454" s="178"/>
      <c r="AI454" s="178"/>
    </row>
    <row r="455" spans="1:35" s="84" customFormat="1" x14ac:dyDescent="0.35">
      <c r="A455" s="4"/>
      <c r="B455" s="4"/>
      <c r="C455" s="80"/>
      <c r="D455" s="81" t="s">
        <v>647</v>
      </c>
      <c r="G455" s="147"/>
      <c r="H455" s="147"/>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c r="AH455" s="178"/>
      <c r="AI455" s="178"/>
    </row>
    <row r="456" spans="1:35" s="84" customFormat="1" x14ac:dyDescent="0.35">
      <c r="A456" s="4"/>
      <c r="B456" s="4"/>
      <c r="C456" s="80"/>
      <c r="D456" s="81"/>
      <c r="E456" s="84" t="str">
        <f>E$412</f>
        <v>Import duties on consumables in nominal terms (behavioural)</v>
      </c>
      <c r="F456" s="84" t="str">
        <f>F$412</f>
        <v>M$, nominal</v>
      </c>
      <c r="G456" s="147"/>
      <c r="H456" s="147"/>
      <c r="I456" s="178">
        <f>I$412</f>
        <v>70.661040697169227</v>
      </c>
      <c r="J456" s="178"/>
      <c r="K456" s="178">
        <f t="shared" ref="K456:AI456" si="157">K$412</f>
        <v>0</v>
      </c>
      <c r="L456" s="178">
        <f t="shared" si="157"/>
        <v>0</v>
      </c>
      <c r="M456" s="178">
        <f t="shared" si="157"/>
        <v>3.021691239778038</v>
      </c>
      <c r="N456" s="178">
        <f t="shared" si="157"/>
        <v>3.3656665770735987</v>
      </c>
      <c r="O456" s="178">
        <f t="shared" si="157"/>
        <v>3.4329799086150703</v>
      </c>
      <c r="P456" s="178">
        <f t="shared" si="157"/>
        <v>3.501639506787372</v>
      </c>
      <c r="Q456" s="178">
        <f t="shared" si="157"/>
        <v>3.5716722969231194</v>
      </c>
      <c r="R456" s="178">
        <f t="shared" si="157"/>
        <v>3.643105742861581</v>
      </c>
      <c r="S456" s="178">
        <f t="shared" si="157"/>
        <v>3.7159678577188133</v>
      </c>
      <c r="T456" s="178">
        <f t="shared" si="157"/>
        <v>3.7902872148731896</v>
      </c>
      <c r="U456" s="178">
        <f t="shared" si="157"/>
        <v>3.8660929591706537</v>
      </c>
      <c r="V456" s="178">
        <f t="shared" si="157"/>
        <v>3.943414818354066</v>
      </c>
      <c r="W456" s="178">
        <f t="shared" si="157"/>
        <v>4.0222831147211471</v>
      </c>
      <c r="X456" s="178">
        <f t="shared" si="157"/>
        <v>4.10272877701557</v>
      </c>
      <c r="Y456" s="178">
        <f t="shared" si="157"/>
        <v>4.1847833525558817</v>
      </c>
      <c r="Z456" s="178">
        <f t="shared" si="157"/>
        <v>4.2684790196069988</v>
      </c>
      <c r="AA456" s="178">
        <f t="shared" si="157"/>
        <v>4.3538485999991394</v>
      </c>
      <c r="AB456" s="178">
        <f t="shared" si="157"/>
        <v>4.4409255719991227</v>
      </c>
      <c r="AC456" s="178">
        <f t="shared" si="157"/>
        <v>4.5297440834391045</v>
      </c>
      <c r="AD456" s="178">
        <f t="shared" si="157"/>
        <v>4.5468180365206328</v>
      </c>
      <c r="AE456" s="178">
        <f t="shared" si="157"/>
        <v>0.35891201915612031</v>
      </c>
      <c r="AF456" s="178">
        <f t="shared" si="157"/>
        <v>0</v>
      </c>
      <c r="AG456" s="178">
        <f t="shared" si="157"/>
        <v>0</v>
      </c>
      <c r="AH456" s="178">
        <f t="shared" si="157"/>
        <v>0</v>
      </c>
      <c r="AI456" s="178">
        <f t="shared" si="157"/>
        <v>0</v>
      </c>
    </row>
    <row r="457" spans="1:35" s="84" customFormat="1" x14ac:dyDescent="0.35">
      <c r="A457" s="4"/>
      <c r="B457" s="4"/>
      <c r="C457" s="80"/>
      <c r="D457" s="81"/>
      <c r="E457" s="84" t="str">
        <f>E$446</f>
        <v>Import duties on capital in nominal terms (behavioural)</v>
      </c>
      <c r="F457" s="84" t="str">
        <f>F$446</f>
        <v>M$, nominal</v>
      </c>
      <c r="G457" s="147"/>
      <c r="H457" s="147"/>
      <c r="I457" s="178">
        <f>I$446</f>
        <v>6.8174999999999999</v>
      </c>
      <c r="J457" s="178"/>
      <c r="K457" s="178">
        <f t="shared" ref="K457:AI457" si="158">K$446</f>
        <v>3.375</v>
      </c>
      <c r="L457" s="178">
        <f t="shared" si="158"/>
        <v>3.4424999999999999</v>
      </c>
      <c r="M457" s="178">
        <f t="shared" si="158"/>
        <v>0</v>
      </c>
      <c r="N457" s="178">
        <f t="shared" si="158"/>
        <v>0</v>
      </c>
      <c r="O457" s="178">
        <f t="shared" si="158"/>
        <v>0</v>
      </c>
      <c r="P457" s="178">
        <f t="shared" si="158"/>
        <v>0</v>
      </c>
      <c r="Q457" s="178">
        <f t="shared" si="158"/>
        <v>0</v>
      </c>
      <c r="R457" s="178">
        <f t="shared" si="158"/>
        <v>0</v>
      </c>
      <c r="S457" s="178">
        <f t="shared" si="158"/>
        <v>0</v>
      </c>
      <c r="T457" s="178">
        <f t="shared" si="158"/>
        <v>0</v>
      </c>
      <c r="U457" s="178">
        <f t="shared" si="158"/>
        <v>0</v>
      </c>
      <c r="V457" s="178">
        <f t="shared" si="158"/>
        <v>0</v>
      </c>
      <c r="W457" s="178">
        <f t="shared" si="158"/>
        <v>0</v>
      </c>
      <c r="X457" s="178">
        <f t="shared" si="158"/>
        <v>0</v>
      </c>
      <c r="Y457" s="178">
        <f t="shared" si="158"/>
        <v>0</v>
      </c>
      <c r="Z457" s="178">
        <f t="shared" si="158"/>
        <v>0</v>
      </c>
      <c r="AA457" s="178">
        <f t="shared" si="158"/>
        <v>0</v>
      </c>
      <c r="AB457" s="178">
        <f t="shared" si="158"/>
        <v>0</v>
      </c>
      <c r="AC457" s="178">
        <f t="shared" si="158"/>
        <v>0</v>
      </c>
      <c r="AD457" s="178">
        <f t="shared" si="158"/>
        <v>0</v>
      </c>
      <c r="AE457" s="178">
        <f t="shared" si="158"/>
        <v>0</v>
      </c>
      <c r="AF457" s="178">
        <f t="shared" si="158"/>
        <v>0</v>
      </c>
      <c r="AG457" s="178">
        <f t="shared" si="158"/>
        <v>0</v>
      </c>
      <c r="AH457" s="178">
        <f t="shared" si="158"/>
        <v>0</v>
      </c>
      <c r="AI457" s="178">
        <f t="shared" si="158"/>
        <v>0</v>
      </c>
    </row>
    <row r="458" spans="1:35" s="84" customFormat="1" x14ac:dyDescent="0.35">
      <c r="A458" s="4"/>
      <c r="B458" s="4"/>
      <c r="C458" s="80"/>
      <c r="D458" s="81"/>
      <c r="E458" s="84" t="s">
        <v>1158</v>
      </c>
      <c r="F458" s="84" t="s">
        <v>641</v>
      </c>
      <c r="G458" s="147"/>
      <c r="H458" s="147"/>
      <c r="I458" s="178">
        <f>SUM(K458:AI458)</f>
        <v>77.478540697169208</v>
      </c>
      <c r="J458" s="178"/>
      <c r="K458" s="178">
        <f>SUM(K456:K457)</f>
        <v>3.375</v>
      </c>
      <c r="L458" s="178">
        <f t="shared" ref="L458:AI458" si="159">SUM(L456:L457)</f>
        <v>3.4424999999999999</v>
      </c>
      <c r="M458" s="178">
        <f t="shared" si="159"/>
        <v>3.021691239778038</v>
      </c>
      <c r="N458" s="178">
        <f t="shared" si="159"/>
        <v>3.3656665770735987</v>
      </c>
      <c r="O458" s="178">
        <f t="shared" si="159"/>
        <v>3.4329799086150703</v>
      </c>
      <c r="P458" s="178">
        <f t="shared" si="159"/>
        <v>3.501639506787372</v>
      </c>
      <c r="Q458" s="178">
        <f t="shared" si="159"/>
        <v>3.5716722969231194</v>
      </c>
      <c r="R458" s="178">
        <f t="shared" si="159"/>
        <v>3.643105742861581</v>
      </c>
      <c r="S458" s="178">
        <f t="shared" si="159"/>
        <v>3.7159678577188133</v>
      </c>
      <c r="T458" s="178">
        <f t="shared" si="159"/>
        <v>3.7902872148731896</v>
      </c>
      <c r="U458" s="178">
        <f t="shared" si="159"/>
        <v>3.8660929591706537</v>
      </c>
      <c r="V458" s="178">
        <f t="shared" si="159"/>
        <v>3.943414818354066</v>
      </c>
      <c r="W458" s="178">
        <f t="shared" si="159"/>
        <v>4.0222831147211471</v>
      </c>
      <c r="X458" s="178">
        <f t="shared" si="159"/>
        <v>4.10272877701557</v>
      </c>
      <c r="Y458" s="178">
        <f t="shared" si="159"/>
        <v>4.1847833525558817</v>
      </c>
      <c r="Z458" s="178">
        <f t="shared" si="159"/>
        <v>4.2684790196069988</v>
      </c>
      <c r="AA458" s="178">
        <f t="shared" si="159"/>
        <v>4.3538485999991394</v>
      </c>
      <c r="AB458" s="178">
        <f t="shared" si="159"/>
        <v>4.4409255719991227</v>
      </c>
      <c r="AC458" s="178">
        <f t="shared" si="159"/>
        <v>4.5297440834391045</v>
      </c>
      <c r="AD458" s="178">
        <f t="shared" si="159"/>
        <v>4.5468180365206328</v>
      </c>
      <c r="AE458" s="178">
        <f t="shared" si="159"/>
        <v>0.35891201915612031</v>
      </c>
      <c r="AF458" s="178">
        <f t="shared" si="159"/>
        <v>0</v>
      </c>
      <c r="AG458" s="178">
        <f t="shared" si="159"/>
        <v>0</v>
      </c>
      <c r="AH458" s="178">
        <f t="shared" si="159"/>
        <v>0</v>
      </c>
      <c r="AI458" s="178">
        <f t="shared" si="159"/>
        <v>0</v>
      </c>
    </row>
    <row r="459" spans="1:35" s="84" customFormat="1" x14ac:dyDescent="0.35">
      <c r="A459" s="4"/>
      <c r="B459" s="4"/>
      <c r="C459" s="80"/>
      <c r="D459" s="81"/>
      <c r="G459" s="147"/>
      <c r="H459" s="147"/>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c r="AH459" s="178"/>
      <c r="AI459" s="178"/>
    </row>
    <row r="460" spans="1:35" s="84" customFormat="1" x14ac:dyDescent="0.35">
      <c r="A460" s="4"/>
      <c r="B460" s="4"/>
      <c r="C460" s="80"/>
      <c r="D460" s="81" t="s">
        <v>37</v>
      </c>
      <c r="G460" s="147"/>
      <c r="H460" s="147"/>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c r="AH460" s="178"/>
      <c r="AI460" s="178"/>
    </row>
    <row r="461" spans="1:35" s="84" customFormat="1" x14ac:dyDescent="0.35">
      <c r="A461" s="4"/>
      <c r="B461" s="4"/>
      <c r="C461" s="80"/>
      <c r="D461" s="81"/>
      <c r="E461" s="84" t="str">
        <f>E$458</f>
        <v>Import duties in nominal terms (behavioural)</v>
      </c>
      <c r="F461" s="84" t="str">
        <f>F$458</f>
        <v>M$, nominal</v>
      </c>
      <c r="G461" s="147"/>
      <c r="H461" s="147"/>
      <c r="I461" s="178">
        <f>I$458</f>
        <v>77.478540697169208</v>
      </c>
      <c r="J461" s="178"/>
      <c r="K461" s="178">
        <f t="shared" ref="K461:AI461" si="160">K$458</f>
        <v>3.375</v>
      </c>
      <c r="L461" s="178">
        <f t="shared" si="160"/>
        <v>3.4424999999999999</v>
      </c>
      <c r="M461" s="178">
        <f t="shared" si="160"/>
        <v>3.021691239778038</v>
      </c>
      <c r="N461" s="178">
        <f t="shared" si="160"/>
        <v>3.3656665770735987</v>
      </c>
      <c r="O461" s="178">
        <f t="shared" si="160"/>
        <v>3.4329799086150703</v>
      </c>
      <c r="P461" s="178">
        <f t="shared" si="160"/>
        <v>3.501639506787372</v>
      </c>
      <c r="Q461" s="178">
        <f t="shared" si="160"/>
        <v>3.5716722969231194</v>
      </c>
      <c r="R461" s="178">
        <f t="shared" si="160"/>
        <v>3.643105742861581</v>
      </c>
      <c r="S461" s="178">
        <f t="shared" si="160"/>
        <v>3.7159678577188133</v>
      </c>
      <c r="T461" s="178">
        <f t="shared" si="160"/>
        <v>3.7902872148731896</v>
      </c>
      <c r="U461" s="178">
        <f t="shared" si="160"/>
        <v>3.8660929591706537</v>
      </c>
      <c r="V461" s="178">
        <f t="shared" si="160"/>
        <v>3.943414818354066</v>
      </c>
      <c r="W461" s="178">
        <f t="shared" si="160"/>
        <v>4.0222831147211471</v>
      </c>
      <c r="X461" s="178">
        <f t="shared" si="160"/>
        <v>4.10272877701557</v>
      </c>
      <c r="Y461" s="178">
        <f t="shared" si="160"/>
        <v>4.1847833525558817</v>
      </c>
      <c r="Z461" s="178">
        <f t="shared" si="160"/>
        <v>4.2684790196069988</v>
      </c>
      <c r="AA461" s="178">
        <f t="shared" si="160"/>
        <v>4.3538485999991394</v>
      </c>
      <c r="AB461" s="178">
        <f t="shared" si="160"/>
        <v>4.4409255719991227</v>
      </c>
      <c r="AC461" s="178">
        <f t="shared" si="160"/>
        <v>4.5297440834391045</v>
      </c>
      <c r="AD461" s="178">
        <f t="shared" si="160"/>
        <v>4.5468180365206328</v>
      </c>
      <c r="AE461" s="178">
        <f t="shared" si="160"/>
        <v>0.35891201915612031</v>
      </c>
      <c r="AF461" s="178">
        <f t="shared" si="160"/>
        <v>0</v>
      </c>
      <c r="AG461" s="178">
        <f t="shared" si="160"/>
        <v>0</v>
      </c>
      <c r="AH461" s="178">
        <f t="shared" si="160"/>
        <v>0</v>
      </c>
      <c r="AI461" s="178">
        <f t="shared" si="160"/>
        <v>0</v>
      </c>
    </row>
    <row r="462" spans="1:35" s="154" customFormat="1" x14ac:dyDescent="0.35">
      <c r="A462" s="15"/>
      <c r="B462" s="15"/>
      <c r="C462" s="152"/>
      <c r="D462" s="153"/>
      <c r="E462" s="154" t="str">
        <f>'T&amp;E'!E$32</f>
        <v>Inflation factor</v>
      </c>
      <c r="F462" s="154" t="str">
        <f>'T&amp;E'!F$32</f>
        <v>index</v>
      </c>
      <c r="G462" s="155"/>
      <c r="H462" s="155"/>
      <c r="I462" s="180"/>
      <c r="J462" s="180"/>
      <c r="K462" s="203">
        <f>'T&amp;E'!K$32</f>
        <v>1</v>
      </c>
      <c r="L462" s="203">
        <f>'T&amp;E'!L$32</f>
        <v>1.02</v>
      </c>
      <c r="M462" s="203">
        <f>'T&amp;E'!M$32</f>
        <v>1.0404</v>
      </c>
      <c r="N462" s="203">
        <f>'T&amp;E'!N$32</f>
        <v>1.0612079999999999</v>
      </c>
      <c r="O462" s="203">
        <f>'T&amp;E'!O$32</f>
        <v>1.08243216</v>
      </c>
      <c r="P462" s="203">
        <f>'T&amp;E'!P$32</f>
        <v>1.1040808032</v>
      </c>
      <c r="Q462" s="203">
        <f>'T&amp;E'!Q$32</f>
        <v>1.1261624192640001</v>
      </c>
      <c r="R462" s="203">
        <f>'T&amp;E'!R$32</f>
        <v>1.1486856676492798</v>
      </c>
      <c r="S462" s="203">
        <f>'T&amp;E'!S$32</f>
        <v>1.1716593810022655</v>
      </c>
      <c r="T462" s="203">
        <f>'T&amp;E'!T$32</f>
        <v>1.1950925686223108</v>
      </c>
      <c r="U462" s="203">
        <f>'T&amp;E'!U$32</f>
        <v>1.2189944199947571</v>
      </c>
      <c r="V462" s="203">
        <f>'T&amp;E'!V$32</f>
        <v>1.243374308394652</v>
      </c>
      <c r="W462" s="203">
        <f>'T&amp;E'!W$32</f>
        <v>1.2682417945625453</v>
      </c>
      <c r="X462" s="203">
        <f>'T&amp;E'!X$32</f>
        <v>1.2936066304537961</v>
      </c>
      <c r="Y462" s="203">
        <f>'T&amp;E'!Y$32</f>
        <v>1.3194787630628722</v>
      </c>
      <c r="Z462" s="203">
        <f>'T&amp;E'!Z$32</f>
        <v>1.3458683383241292</v>
      </c>
      <c r="AA462" s="203">
        <f>'T&amp;E'!AA$32</f>
        <v>1.372785705090612</v>
      </c>
      <c r="AB462" s="203">
        <f>'T&amp;E'!AB$32</f>
        <v>1.4002414191924244</v>
      </c>
      <c r="AC462" s="203">
        <f>'T&amp;E'!AC$32</f>
        <v>1.4282462475762727</v>
      </c>
      <c r="AD462" s="203">
        <f>'T&amp;E'!AD$32</f>
        <v>1.4568111725277981</v>
      </c>
      <c r="AE462" s="203">
        <f>'T&amp;E'!AE$32</f>
        <v>1.4859473959783542</v>
      </c>
      <c r="AF462" s="203">
        <f>'T&amp;E'!AF$32</f>
        <v>1.5156663438979212</v>
      </c>
      <c r="AG462" s="203">
        <f>'T&amp;E'!AG$32</f>
        <v>1.5459796707758797</v>
      </c>
      <c r="AH462" s="203">
        <f>'T&amp;E'!AH$32</f>
        <v>1.576899264191397</v>
      </c>
      <c r="AI462" s="203">
        <f>'T&amp;E'!AI$32</f>
        <v>1.608437249475225</v>
      </c>
    </row>
    <row r="463" spans="1:35" s="162" customFormat="1" x14ac:dyDescent="0.35">
      <c r="A463" s="35"/>
      <c r="B463" s="35"/>
      <c r="C463" s="160"/>
      <c r="D463" s="161"/>
      <c r="E463" s="162" t="s">
        <v>1159</v>
      </c>
      <c r="F463" s="162" t="s">
        <v>88</v>
      </c>
      <c r="G463" s="163"/>
      <c r="H463" s="163"/>
      <c r="I463" s="433">
        <f>SUM(K463:AI463)</f>
        <v>63.761653125000024</v>
      </c>
      <c r="J463" s="433"/>
      <c r="K463" s="433">
        <f>K461/K462</f>
        <v>3.375</v>
      </c>
      <c r="L463" s="433">
        <f t="shared" ref="L463:AI463" si="161">L461/L462</f>
        <v>3.375</v>
      </c>
      <c r="M463" s="433">
        <f t="shared" si="161"/>
        <v>2.9043552862149538</v>
      </c>
      <c r="N463" s="433">
        <f t="shared" si="161"/>
        <v>3.1715427862149541</v>
      </c>
      <c r="O463" s="433">
        <f t="shared" si="161"/>
        <v>3.1715427862149537</v>
      </c>
      <c r="P463" s="433">
        <f t="shared" si="161"/>
        <v>3.1715427862149537</v>
      </c>
      <c r="Q463" s="433">
        <f t="shared" si="161"/>
        <v>3.1715427862149537</v>
      </c>
      <c r="R463" s="433">
        <f t="shared" si="161"/>
        <v>3.1715427862149537</v>
      </c>
      <c r="S463" s="433">
        <f t="shared" si="161"/>
        <v>3.1715427862149537</v>
      </c>
      <c r="T463" s="433">
        <f t="shared" si="161"/>
        <v>3.1715427862149537</v>
      </c>
      <c r="U463" s="433">
        <f t="shared" si="161"/>
        <v>3.1715427862149541</v>
      </c>
      <c r="V463" s="433">
        <f t="shared" si="161"/>
        <v>3.1715427862149541</v>
      </c>
      <c r="W463" s="433">
        <f t="shared" si="161"/>
        <v>3.1715427862149532</v>
      </c>
      <c r="X463" s="433">
        <f t="shared" si="161"/>
        <v>3.1715427862149532</v>
      </c>
      <c r="Y463" s="433">
        <f t="shared" si="161"/>
        <v>3.1715427862149532</v>
      </c>
      <c r="Z463" s="433">
        <f t="shared" si="161"/>
        <v>3.1715427862149537</v>
      </c>
      <c r="AA463" s="433">
        <f t="shared" si="161"/>
        <v>3.1715427862149537</v>
      </c>
      <c r="AB463" s="433">
        <f t="shared" si="161"/>
        <v>3.1715427862149537</v>
      </c>
      <c r="AC463" s="433">
        <f t="shared" si="161"/>
        <v>3.1715427862149537</v>
      </c>
      <c r="AD463" s="433">
        <f t="shared" si="161"/>
        <v>3.1210757593457932</v>
      </c>
      <c r="AE463" s="433">
        <f t="shared" si="161"/>
        <v>0.24153749999999904</v>
      </c>
      <c r="AF463" s="433">
        <f t="shared" si="161"/>
        <v>0</v>
      </c>
      <c r="AG463" s="433">
        <f t="shared" si="161"/>
        <v>0</v>
      </c>
      <c r="AH463" s="433">
        <f t="shared" si="161"/>
        <v>0</v>
      </c>
      <c r="AI463" s="433">
        <f t="shared" si="161"/>
        <v>0</v>
      </c>
    </row>
    <row r="464" spans="1:35" s="84" customFormat="1" x14ac:dyDescent="0.35">
      <c r="A464" s="4"/>
      <c r="B464" s="4"/>
      <c r="C464" s="80"/>
      <c r="G464" s="147"/>
      <c r="H464" s="147"/>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c r="AH464" s="178"/>
      <c r="AI464" s="178"/>
    </row>
    <row r="465" spans="1:35" x14ac:dyDescent="0.35">
      <c r="D465" s="81" t="s">
        <v>40</v>
      </c>
    </row>
    <row r="466" spans="1:35" x14ac:dyDescent="0.35">
      <c r="E466" s="46" t="str">
        <f>E$463</f>
        <v>Import duties (behavioural)</v>
      </c>
      <c r="F466" s="46" t="str">
        <f>F$463</f>
        <v>M$</v>
      </c>
      <c r="I466" s="199">
        <f>I$463</f>
        <v>63.761653125000024</v>
      </c>
      <c r="J466" s="199"/>
      <c r="K466" s="199">
        <f t="shared" ref="K466:AI466" si="162">K$463</f>
        <v>3.375</v>
      </c>
      <c r="L466" s="199">
        <f t="shared" si="162"/>
        <v>3.375</v>
      </c>
      <c r="M466" s="199">
        <f t="shared" si="162"/>
        <v>2.9043552862149538</v>
      </c>
      <c r="N466" s="199">
        <f t="shared" si="162"/>
        <v>3.1715427862149541</v>
      </c>
      <c r="O466" s="199">
        <f t="shared" si="162"/>
        <v>3.1715427862149537</v>
      </c>
      <c r="P466" s="199">
        <f t="shared" si="162"/>
        <v>3.1715427862149537</v>
      </c>
      <c r="Q466" s="199">
        <f t="shared" si="162"/>
        <v>3.1715427862149537</v>
      </c>
      <c r="R466" s="199">
        <f t="shared" si="162"/>
        <v>3.1715427862149537</v>
      </c>
      <c r="S466" s="199">
        <f t="shared" si="162"/>
        <v>3.1715427862149537</v>
      </c>
      <c r="T466" s="199">
        <f t="shared" si="162"/>
        <v>3.1715427862149537</v>
      </c>
      <c r="U466" s="199">
        <f t="shared" si="162"/>
        <v>3.1715427862149541</v>
      </c>
      <c r="V466" s="199">
        <f t="shared" si="162"/>
        <v>3.1715427862149541</v>
      </c>
      <c r="W466" s="199">
        <f t="shared" si="162"/>
        <v>3.1715427862149532</v>
      </c>
      <c r="X466" s="199">
        <f t="shared" si="162"/>
        <v>3.1715427862149532</v>
      </c>
      <c r="Y466" s="199">
        <f t="shared" si="162"/>
        <v>3.1715427862149532</v>
      </c>
      <c r="Z466" s="199">
        <f t="shared" si="162"/>
        <v>3.1715427862149537</v>
      </c>
      <c r="AA466" s="199">
        <f t="shared" si="162"/>
        <v>3.1715427862149537</v>
      </c>
      <c r="AB466" s="199">
        <f t="shared" si="162"/>
        <v>3.1715427862149537</v>
      </c>
      <c r="AC466" s="199">
        <f t="shared" si="162"/>
        <v>3.1715427862149537</v>
      </c>
      <c r="AD466" s="199">
        <f t="shared" si="162"/>
        <v>3.1210757593457932</v>
      </c>
      <c r="AE466" s="199">
        <f t="shared" si="162"/>
        <v>0.24153749999999904</v>
      </c>
      <c r="AF466" s="199">
        <f t="shared" si="162"/>
        <v>0</v>
      </c>
      <c r="AG466" s="199">
        <f t="shared" si="162"/>
        <v>0</v>
      </c>
      <c r="AH466" s="199">
        <f t="shared" si="162"/>
        <v>0</v>
      </c>
      <c r="AI466" s="199">
        <f t="shared" si="162"/>
        <v>0</v>
      </c>
    </row>
    <row r="467" spans="1:35" s="162" customFormat="1" x14ac:dyDescent="0.35">
      <c r="A467" s="35"/>
      <c r="B467" s="35"/>
      <c r="C467" s="160"/>
      <c r="D467" s="161"/>
      <c r="E467" s="162" t="s">
        <v>1160</v>
      </c>
      <c r="F467" s="162" t="s">
        <v>88</v>
      </c>
      <c r="G467" s="433">
        <f>SUM(K$466:AI$466)</f>
        <v>63.761653125000024</v>
      </c>
      <c r="H467" s="163"/>
      <c r="I467" s="433"/>
      <c r="J467" s="433"/>
      <c r="K467" s="433"/>
      <c r="L467" s="433"/>
      <c r="M467" s="433"/>
      <c r="N467" s="433"/>
      <c r="O467" s="433"/>
      <c r="P467" s="433"/>
      <c r="Q467" s="433"/>
      <c r="R467" s="433"/>
      <c r="S467" s="433"/>
      <c r="T467" s="433"/>
      <c r="U467" s="433"/>
      <c r="V467" s="433"/>
      <c r="W467" s="433"/>
      <c r="X467" s="433"/>
      <c r="Y467" s="433"/>
      <c r="Z467" s="433"/>
      <c r="AA467" s="433"/>
      <c r="AB467" s="433"/>
      <c r="AC467" s="433"/>
      <c r="AD467" s="433"/>
      <c r="AE467" s="433"/>
      <c r="AF467" s="433"/>
      <c r="AG467" s="433"/>
      <c r="AH467" s="433"/>
      <c r="AI467" s="433"/>
    </row>
    <row r="468" spans="1:35" s="84" customFormat="1" x14ac:dyDescent="0.35">
      <c r="A468" s="4"/>
      <c r="B468" s="4"/>
      <c r="C468" s="80"/>
      <c r="D468" s="81"/>
      <c r="G468" s="147"/>
      <c r="H468" s="147"/>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c r="AH468" s="178"/>
      <c r="AI468" s="178"/>
    </row>
    <row r="469" spans="1:35" s="84" customFormat="1" x14ac:dyDescent="0.35">
      <c r="A469" s="4"/>
      <c r="B469" s="4"/>
      <c r="C469" s="80"/>
      <c r="D469" s="81" t="s">
        <v>374</v>
      </c>
      <c r="G469" s="147"/>
      <c r="H469" s="147"/>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c r="AH469" s="178"/>
      <c r="AI469" s="178"/>
    </row>
    <row r="470" spans="1:35" x14ac:dyDescent="0.35">
      <c r="E470" s="46" t="str">
        <f>E$463</f>
        <v>Import duties (behavioural)</v>
      </c>
      <c r="F470" s="46" t="str">
        <f>F$463</f>
        <v>M$</v>
      </c>
      <c r="I470" s="199">
        <f>I$463</f>
        <v>63.761653125000024</v>
      </c>
      <c r="J470" s="199"/>
      <c r="K470" s="199">
        <f t="shared" ref="K470:AI470" si="163">K$463</f>
        <v>3.375</v>
      </c>
      <c r="L470" s="199">
        <f t="shared" si="163"/>
        <v>3.375</v>
      </c>
      <c r="M470" s="199">
        <f t="shared" si="163"/>
        <v>2.9043552862149538</v>
      </c>
      <c r="N470" s="199">
        <f t="shared" si="163"/>
        <v>3.1715427862149541</v>
      </c>
      <c r="O470" s="199">
        <f t="shared" si="163"/>
        <v>3.1715427862149537</v>
      </c>
      <c r="P470" s="199">
        <f t="shared" si="163"/>
        <v>3.1715427862149537</v>
      </c>
      <c r="Q470" s="199">
        <f t="shared" si="163"/>
        <v>3.1715427862149537</v>
      </c>
      <c r="R470" s="199">
        <f t="shared" si="163"/>
        <v>3.1715427862149537</v>
      </c>
      <c r="S470" s="199">
        <f t="shared" si="163"/>
        <v>3.1715427862149537</v>
      </c>
      <c r="T470" s="199">
        <f t="shared" si="163"/>
        <v>3.1715427862149537</v>
      </c>
      <c r="U470" s="199">
        <f t="shared" si="163"/>
        <v>3.1715427862149541</v>
      </c>
      <c r="V470" s="199">
        <f t="shared" si="163"/>
        <v>3.1715427862149541</v>
      </c>
      <c r="W470" s="199">
        <f t="shared" si="163"/>
        <v>3.1715427862149532</v>
      </c>
      <c r="X470" s="199">
        <f t="shared" si="163"/>
        <v>3.1715427862149532</v>
      </c>
      <c r="Y470" s="199">
        <f t="shared" si="163"/>
        <v>3.1715427862149532</v>
      </c>
      <c r="Z470" s="199">
        <f t="shared" si="163"/>
        <v>3.1715427862149537</v>
      </c>
      <c r="AA470" s="199">
        <f t="shared" si="163"/>
        <v>3.1715427862149537</v>
      </c>
      <c r="AB470" s="199">
        <f t="shared" si="163"/>
        <v>3.1715427862149537</v>
      </c>
      <c r="AC470" s="199">
        <f t="shared" si="163"/>
        <v>3.1715427862149537</v>
      </c>
      <c r="AD470" s="199">
        <f t="shared" si="163"/>
        <v>3.1210757593457932</v>
      </c>
      <c r="AE470" s="199">
        <f t="shared" si="163"/>
        <v>0.24153749999999904</v>
      </c>
      <c r="AF470" s="199">
        <f t="shared" si="163"/>
        <v>0</v>
      </c>
      <c r="AG470" s="199">
        <f t="shared" si="163"/>
        <v>0</v>
      </c>
      <c r="AH470" s="199">
        <f t="shared" si="163"/>
        <v>0</v>
      </c>
      <c r="AI470" s="199">
        <f t="shared" si="163"/>
        <v>0</v>
      </c>
    </row>
    <row r="471" spans="1:35" s="154" customFormat="1" x14ac:dyDescent="0.35">
      <c r="A471" s="15"/>
      <c r="B471" s="15"/>
      <c r="C471" s="152"/>
      <c r="D471" s="153"/>
      <c r="E471" s="154" t="str">
        <f>'T&amp;E'!E$36</f>
        <v>Government discount factor</v>
      </c>
      <c r="F471" s="154" t="str">
        <f>'T&amp;E'!F$36</f>
        <v>index</v>
      </c>
      <c r="G471" s="155"/>
      <c r="H471" s="155"/>
      <c r="I471" s="180"/>
      <c r="J471" s="180"/>
      <c r="K471" s="203">
        <f>'T&amp;E'!K$36</f>
        <v>1</v>
      </c>
      <c r="L471" s="203">
        <f>'T&amp;E'!L$36</f>
        <v>0.90909090909090906</v>
      </c>
      <c r="M471" s="203">
        <f>'T&amp;E'!M$36</f>
        <v>0.82644628099173545</v>
      </c>
      <c r="N471" s="203">
        <f>'T&amp;E'!N$36</f>
        <v>0.75131480090157754</v>
      </c>
      <c r="O471" s="203">
        <f>'T&amp;E'!O$36</f>
        <v>0.68301345536507052</v>
      </c>
      <c r="P471" s="203">
        <f>'T&amp;E'!P$36</f>
        <v>0.62092132305915493</v>
      </c>
      <c r="Q471" s="203">
        <f>'T&amp;E'!Q$36</f>
        <v>0.56447393005377722</v>
      </c>
      <c r="R471" s="203">
        <f>'T&amp;E'!R$36</f>
        <v>0.51315811823070645</v>
      </c>
      <c r="S471" s="203">
        <f>'T&amp;E'!S$36</f>
        <v>0.46650738020973315</v>
      </c>
      <c r="T471" s="203">
        <f>'T&amp;E'!T$36</f>
        <v>0.42409761837248466</v>
      </c>
      <c r="U471" s="203">
        <f>'T&amp;E'!U$36</f>
        <v>0.38554328942953148</v>
      </c>
      <c r="V471" s="203">
        <f>'T&amp;E'!V$36</f>
        <v>0.3504938994813922</v>
      </c>
      <c r="W471" s="203">
        <f>'T&amp;E'!W$36</f>
        <v>0.31863081771035656</v>
      </c>
      <c r="X471" s="203">
        <f>'T&amp;E'!X$36</f>
        <v>0.28966437973668779</v>
      </c>
      <c r="Y471" s="203">
        <f>'T&amp;E'!Y$36</f>
        <v>0.26333125430607973</v>
      </c>
      <c r="Z471" s="203">
        <f>'T&amp;E'!Z$36</f>
        <v>0.23939204936916339</v>
      </c>
      <c r="AA471" s="203">
        <f>'T&amp;E'!AA$36</f>
        <v>0.21762913579014853</v>
      </c>
      <c r="AB471" s="203">
        <f>'T&amp;E'!AB$36</f>
        <v>0.19784466890013502</v>
      </c>
      <c r="AC471" s="203">
        <f>'T&amp;E'!AC$36</f>
        <v>0.17985878990921364</v>
      </c>
      <c r="AD471" s="203">
        <f>'T&amp;E'!AD$36</f>
        <v>0.16350799082655781</v>
      </c>
      <c r="AE471" s="203">
        <f>'T&amp;E'!AE$36</f>
        <v>0.14864362802414349</v>
      </c>
      <c r="AF471" s="203">
        <f>'T&amp;E'!AF$36</f>
        <v>0.13513057093103953</v>
      </c>
      <c r="AG471" s="203">
        <f>'T&amp;E'!AG$36</f>
        <v>0.12284597357367227</v>
      </c>
      <c r="AH471" s="203">
        <f>'T&amp;E'!AH$36</f>
        <v>0.11167815779424752</v>
      </c>
      <c r="AI471" s="203">
        <f>'T&amp;E'!AI$36</f>
        <v>0.10152559799477048</v>
      </c>
    </row>
    <row r="472" spans="1:35" s="162" customFormat="1" x14ac:dyDescent="0.35">
      <c r="A472" s="35"/>
      <c r="B472" s="35"/>
      <c r="C472" s="160"/>
      <c r="D472" s="161"/>
      <c r="E472" s="162" t="s">
        <v>1161</v>
      </c>
      <c r="F472" s="162" t="s">
        <v>230</v>
      </c>
      <c r="G472" s="163"/>
      <c r="H472" s="163"/>
      <c r="I472" s="433">
        <f>SUM(K472:AI472)</f>
        <v>29.896498210080804</v>
      </c>
      <c r="J472" s="433"/>
      <c r="K472" s="433">
        <f>K470*K471</f>
        <v>3.375</v>
      </c>
      <c r="L472" s="433">
        <f t="shared" ref="L472:AI472" si="164">L470*L471</f>
        <v>3.0681818181818179</v>
      </c>
      <c r="M472" s="433">
        <f t="shared" si="164"/>
        <v>2.4002936249710358</v>
      </c>
      <c r="N472" s="433">
        <f t="shared" si="164"/>
        <v>2.3828270369759226</v>
      </c>
      <c r="O472" s="433">
        <f t="shared" si="164"/>
        <v>2.1662063972508387</v>
      </c>
      <c r="P472" s="433">
        <f t="shared" si="164"/>
        <v>1.9692785429553077</v>
      </c>
      <c r="Q472" s="433">
        <f t="shared" si="164"/>
        <v>1.7902532208684614</v>
      </c>
      <c r="R472" s="433">
        <f t="shared" si="164"/>
        <v>1.6275029280622373</v>
      </c>
      <c r="S472" s="433">
        <f t="shared" si="164"/>
        <v>1.4795481164202158</v>
      </c>
      <c r="T472" s="433">
        <f t="shared" si="164"/>
        <v>1.3450437422001962</v>
      </c>
      <c r="U472" s="433">
        <f t="shared" si="164"/>
        <v>1.2227670383638147</v>
      </c>
      <c r="V472" s="433">
        <f t="shared" si="164"/>
        <v>1.1116063985125586</v>
      </c>
      <c r="W472" s="433">
        <f t="shared" si="164"/>
        <v>1.0105512713750531</v>
      </c>
      <c r="X472" s="433">
        <f t="shared" si="164"/>
        <v>0.91868297397732102</v>
      </c>
      <c r="Y472" s="433">
        <f t="shared" si="164"/>
        <v>0.8351663399793825</v>
      </c>
      <c r="Z472" s="433">
        <f t="shared" si="164"/>
        <v>0.75924212725398421</v>
      </c>
      <c r="AA472" s="433">
        <f t="shared" si="164"/>
        <v>0.69022011568544017</v>
      </c>
      <c r="AB472" s="433">
        <f t="shared" si="164"/>
        <v>0.62747283244130925</v>
      </c>
      <c r="AC472" s="433">
        <f t="shared" si="164"/>
        <v>0.57042984767391747</v>
      </c>
      <c r="AD472" s="433">
        <f t="shared" si="164"/>
        <v>0.51032082662810396</v>
      </c>
      <c r="AE472" s="433">
        <f t="shared" si="164"/>
        <v>3.5903010303881419E-2</v>
      </c>
      <c r="AF472" s="433">
        <f t="shared" si="164"/>
        <v>0</v>
      </c>
      <c r="AG472" s="433">
        <f t="shared" si="164"/>
        <v>0</v>
      </c>
      <c r="AH472" s="433">
        <f t="shared" si="164"/>
        <v>0</v>
      </c>
      <c r="AI472" s="433">
        <f t="shared" si="164"/>
        <v>0</v>
      </c>
    </row>
    <row r="473" spans="1:35" s="84" customFormat="1" x14ac:dyDescent="0.35">
      <c r="A473" s="4"/>
      <c r="B473" s="4"/>
      <c r="C473" s="80"/>
      <c r="D473" s="81"/>
      <c r="G473" s="147"/>
      <c r="H473" s="147"/>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c r="AH473" s="178"/>
      <c r="AI473" s="178"/>
    </row>
    <row r="474" spans="1:35" s="84" customFormat="1" x14ac:dyDescent="0.35">
      <c r="A474" s="4"/>
      <c r="B474" s="4"/>
      <c r="C474" s="80"/>
      <c r="D474" s="81" t="s">
        <v>375</v>
      </c>
      <c r="G474" s="147"/>
      <c r="H474" s="147"/>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row>
    <row r="475" spans="1:35" s="84" customFormat="1" x14ac:dyDescent="0.35">
      <c r="A475" s="4"/>
      <c r="B475" s="4"/>
      <c r="C475" s="80"/>
      <c r="D475" s="81"/>
      <c r="E475" s="84" t="str">
        <f>E$472</f>
        <v>Discounted import duties (behavioural)</v>
      </c>
      <c r="F475" s="84" t="str">
        <f>F$472</f>
        <v>M$, discounted</v>
      </c>
      <c r="G475" s="147"/>
      <c r="H475" s="147"/>
      <c r="I475" s="178">
        <f>I$472</f>
        <v>29.896498210080804</v>
      </c>
      <c r="J475" s="178"/>
      <c r="K475" s="178">
        <f t="shared" ref="K475:AI475" si="165">K$472</f>
        <v>3.375</v>
      </c>
      <c r="L475" s="178">
        <f t="shared" si="165"/>
        <v>3.0681818181818179</v>
      </c>
      <c r="M475" s="178">
        <f t="shared" si="165"/>
        <v>2.4002936249710358</v>
      </c>
      <c r="N475" s="178">
        <f t="shared" si="165"/>
        <v>2.3828270369759226</v>
      </c>
      <c r="O475" s="178">
        <f t="shared" si="165"/>
        <v>2.1662063972508387</v>
      </c>
      <c r="P475" s="178">
        <f t="shared" si="165"/>
        <v>1.9692785429553077</v>
      </c>
      <c r="Q475" s="178">
        <f t="shared" si="165"/>
        <v>1.7902532208684614</v>
      </c>
      <c r="R475" s="178">
        <f t="shared" si="165"/>
        <v>1.6275029280622373</v>
      </c>
      <c r="S475" s="178">
        <f t="shared" si="165"/>
        <v>1.4795481164202158</v>
      </c>
      <c r="T475" s="178">
        <f t="shared" si="165"/>
        <v>1.3450437422001962</v>
      </c>
      <c r="U475" s="178">
        <f t="shared" si="165"/>
        <v>1.2227670383638147</v>
      </c>
      <c r="V475" s="178">
        <f t="shared" si="165"/>
        <v>1.1116063985125586</v>
      </c>
      <c r="W475" s="178">
        <f t="shared" si="165"/>
        <v>1.0105512713750531</v>
      </c>
      <c r="X475" s="178">
        <f t="shared" si="165"/>
        <v>0.91868297397732102</v>
      </c>
      <c r="Y475" s="178">
        <f t="shared" si="165"/>
        <v>0.8351663399793825</v>
      </c>
      <c r="Z475" s="178">
        <f t="shared" si="165"/>
        <v>0.75924212725398421</v>
      </c>
      <c r="AA475" s="178">
        <f t="shared" si="165"/>
        <v>0.69022011568544017</v>
      </c>
      <c r="AB475" s="178">
        <f t="shared" si="165"/>
        <v>0.62747283244130925</v>
      </c>
      <c r="AC475" s="178">
        <f t="shared" si="165"/>
        <v>0.57042984767391747</v>
      </c>
      <c r="AD475" s="178">
        <f t="shared" si="165"/>
        <v>0.51032082662810396</v>
      </c>
      <c r="AE475" s="178">
        <f t="shared" si="165"/>
        <v>3.5903010303881419E-2</v>
      </c>
      <c r="AF475" s="178">
        <f t="shared" si="165"/>
        <v>0</v>
      </c>
      <c r="AG475" s="178">
        <f t="shared" si="165"/>
        <v>0</v>
      </c>
      <c r="AH475" s="178">
        <f t="shared" si="165"/>
        <v>0</v>
      </c>
      <c r="AI475" s="178">
        <f t="shared" si="165"/>
        <v>0</v>
      </c>
    </row>
    <row r="476" spans="1:35" s="162" customFormat="1" x14ac:dyDescent="0.35">
      <c r="A476" s="35"/>
      <c r="B476" s="35"/>
      <c r="C476" s="160"/>
      <c r="D476" s="161"/>
      <c r="E476" s="162" t="s">
        <v>1162</v>
      </c>
      <c r="F476" s="162" t="s">
        <v>230</v>
      </c>
      <c r="G476" s="433">
        <f>SUM(K475:AI475)</f>
        <v>29.896498210080804</v>
      </c>
      <c r="H476" s="163"/>
      <c r="J476" s="433"/>
      <c r="K476" s="433"/>
      <c r="L476" s="433"/>
      <c r="M476" s="433"/>
      <c r="N476" s="433"/>
      <c r="O476" s="433"/>
      <c r="P476" s="433"/>
      <c r="Q476" s="433"/>
      <c r="R476" s="433"/>
      <c r="S476" s="433"/>
      <c r="T476" s="433"/>
      <c r="U476" s="433"/>
      <c r="V476" s="433"/>
      <c r="W476" s="433"/>
      <c r="X476" s="433"/>
      <c r="Y476" s="433"/>
      <c r="Z476" s="433"/>
      <c r="AA476" s="433"/>
      <c r="AB476" s="433"/>
      <c r="AC476" s="433"/>
      <c r="AD476" s="433"/>
      <c r="AE476" s="433"/>
      <c r="AF476" s="433"/>
      <c r="AG476" s="433"/>
      <c r="AH476" s="433"/>
      <c r="AI476" s="433"/>
    </row>
    <row r="477" spans="1:35" s="84" customFormat="1" x14ac:dyDescent="0.35">
      <c r="A477" s="4"/>
      <c r="B477" s="4"/>
      <c r="C477" s="80"/>
      <c r="D477" s="81"/>
      <c r="G477" s="147"/>
      <c r="H477" s="147"/>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c r="AH477" s="178"/>
      <c r="AI477" s="178"/>
    </row>
    <row r="478" spans="1:35" s="84" customFormat="1" x14ac:dyDescent="0.35">
      <c r="A478" s="4"/>
      <c r="B478" s="4" t="s">
        <v>336</v>
      </c>
      <c r="C478" s="80"/>
      <c r="D478" s="81"/>
      <c r="G478" s="147"/>
      <c r="H478" s="147"/>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c r="AH478" s="178"/>
      <c r="AI478" s="178"/>
    </row>
    <row r="479" spans="1:35" s="84" customFormat="1" x14ac:dyDescent="0.35">
      <c r="A479" s="4"/>
      <c r="B479" s="4"/>
      <c r="C479" s="80"/>
      <c r="D479" s="81"/>
      <c r="G479" s="147"/>
      <c r="H479" s="147"/>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c r="AH479" s="178"/>
      <c r="AI479" s="178"/>
    </row>
    <row r="480" spans="1:35" s="84" customFormat="1" x14ac:dyDescent="0.35">
      <c r="A480" s="4"/>
      <c r="B480" s="4"/>
      <c r="C480" s="80" t="s">
        <v>649</v>
      </c>
      <c r="D480" s="81"/>
      <c r="G480" s="147"/>
      <c r="H480" s="147"/>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c r="AH480" s="178"/>
      <c r="AI480" s="178"/>
    </row>
    <row r="481" spans="1:35" s="84" customFormat="1" x14ac:dyDescent="0.35">
      <c r="A481" s="4"/>
      <c r="B481" s="4"/>
      <c r="C481" s="80"/>
      <c r="D481" s="81"/>
      <c r="G481" s="147"/>
      <c r="H481" s="147"/>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c r="AH481" s="178"/>
      <c r="AI481" s="178"/>
    </row>
    <row r="482" spans="1:35" s="84" customFormat="1" x14ac:dyDescent="0.35">
      <c r="A482" s="4"/>
      <c r="B482" s="4"/>
      <c r="C482" s="80"/>
      <c r="D482" s="81" t="s">
        <v>653</v>
      </c>
      <c r="G482" s="147"/>
      <c r="H482" s="147"/>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c r="AH482" s="178"/>
      <c r="AI482" s="178"/>
    </row>
    <row r="483" spans="1:35" s="167" customFormat="1" x14ac:dyDescent="0.35">
      <c r="A483" s="21"/>
      <c r="B483" s="21"/>
      <c r="C483" s="165"/>
      <c r="D483" s="166"/>
      <c r="E483" s="205" t="str">
        <f>E$268</f>
        <v>Mining company selling price (behavioural)</v>
      </c>
      <c r="F483" s="167" t="str">
        <f>F$268</f>
        <v>$/oz</v>
      </c>
      <c r="G483" s="168">
        <f>G$268</f>
        <v>1175</v>
      </c>
      <c r="H483" s="168"/>
      <c r="I483" s="199"/>
      <c r="J483" s="199"/>
      <c r="K483" s="199"/>
      <c r="L483" s="199"/>
      <c r="M483" s="199"/>
      <c r="N483" s="199"/>
      <c r="O483" s="199"/>
      <c r="P483" s="199"/>
      <c r="Q483" s="199"/>
      <c r="R483" s="199"/>
      <c r="S483" s="199"/>
      <c r="T483" s="199"/>
      <c r="U483" s="199"/>
      <c r="V483" s="199"/>
      <c r="W483" s="199"/>
      <c r="X483" s="199"/>
      <c r="Y483" s="199"/>
      <c r="Z483" s="199"/>
      <c r="AA483" s="199"/>
      <c r="AB483" s="199"/>
      <c r="AC483" s="199"/>
      <c r="AD483" s="199"/>
      <c r="AE483" s="199"/>
      <c r="AF483" s="199"/>
      <c r="AG483" s="199"/>
      <c r="AH483" s="199"/>
      <c r="AI483" s="199"/>
    </row>
    <row r="484" spans="1:35" s="84" customFormat="1" x14ac:dyDescent="0.35">
      <c r="A484" s="4"/>
      <c r="B484" s="4"/>
      <c r="C484" s="80"/>
      <c r="D484" s="81"/>
      <c r="E484" s="84" t="s">
        <v>1163</v>
      </c>
      <c r="F484" s="84" t="s">
        <v>133</v>
      </c>
      <c r="G484" s="147"/>
      <c r="H484" s="147"/>
      <c r="I484" s="178"/>
      <c r="J484" s="178"/>
      <c r="K484" s="147">
        <f>$G483</f>
        <v>1175</v>
      </c>
      <c r="L484" s="147">
        <f t="shared" ref="L484:AI484" si="166">$G483</f>
        <v>1175</v>
      </c>
      <c r="M484" s="147">
        <f t="shared" si="166"/>
        <v>1175</v>
      </c>
      <c r="N484" s="147">
        <f t="shared" si="166"/>
        <v>1175</v>
      </c>
      <c r="O484" s="147">
        <f t="shared" si="166"/>
        <v>1175</v>
      </c>
      <c r="P484" s="147">
        <f t="shared" si="166"/>
        <v>1175</v>
      </c>
      <c r="Q484" s="147">
        <f t="shared" si="166"/>
        <v>1175</v>
      </c>
      <c r="R484" s="147">
        <f t="shared" si="166"/>
        <v>1175</v>
      </c>
      <c r="S484" s="147">
        <f t="shared" si="166"/>
        <v>1175</v>
      </c>
      <c r="T484" s="147">
        <f t="shared" si="166"/>
        <v>1175</v>
      </c>
      <c r="U484" s="147">
        <f t="shared" si="166"/>
        <v>1175</v>
      </c>
      <c r="V484" s="147">
        <f t="shared" si="166"/>
        <v>1175</v>
      </c>
      <c r="W484" s="147">
        <f t="shared" si="166"/>
        <v>1175</v>
      </c>
      <c r="X484" s="147">
        <f t="shared" si="166"/>
        <v>1175</v>
      </c>
      <c r="Y484" s="147">
        <f t="shared" si="166"/>
        <v>1175</v>
      </c>
      <c r="Z484" s="147">
        <f t="shared" si="166"/>
        <v>1175</v>
      </c>
      <c r="AA484" s="147">
        <f t="shared" si="166"/>
        <v>1175</v>
      </c>
      <c r="AB484" s="147">
        <f t="shared" si="166"/>
        <v>1175</v>
      </c>
      <c r="AC484" s="147">
        <f t="shared" si="166"/>
        <v>1175</v>
      </c>
      <c r="AD484" s="147">
        <f t="shared" si="166"/>
        <v>1175</v>
      </c>
      <c r="AE484" s="147">
        <f t="shared" si="166"/>
        <v>1175</v>
      </c>
      <c r="AF484" s="147">
        <f t="shared" si="166"/>
        <v>1175</v>
      </c>
      <c r="AG484" s="147">
        <f t="shared" si="166"/>
        <v>1175</v>
      </c>
      <c r="AH484" s="147">
        <f t="shared" si="166"/>
        <v>1175</v>
      </c>
      <c r="AI484" s="147">
        <f t="shared" si="166"/>
        <v>1175</v>
      </c>
    </row>
    <row r="485" spans="1:35" s="84" customFormat="1" x14ac:dyDescent="0.35">
      <c r="A485" s="4"/>
      <c r="B485" s="4"/>
      <c r="C485" s="80"/>
      <c r="D485" s="81"/>
      <c r="G485" s="147"/>
      <c r="H485" s="147"/>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c r="AH485" s="178"/>
      <c r="AI485" s="178"/>
    </row>
    <row r="486" spans="1:35" s="84" customFormat="1" x14ac:dyDescent="0.35">
      <c r="A486" s="4"/>
      <c r="B486" s="4"/>
      <c r="C486" s="80"/>
      <c r="D486" s="81" t="s">
        <v>654</v>
      </c>
      <c r="G486" s="147"/>
      <c r="H486" s="147"/>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c r="AH486" s="178"/>
      <c r="AI486" s="178"/>
    </row>
    <row r="487" spans="1:35" s="84" customFormat="1" x14ac:dyDescent="0.35">
      <c r="A487" s="4"/>
      <c r="B487" s="4"/>
      <c r="C487" s="80"/>
      <c r="D487" s="81"/>
      <c r="E487" s="84" t="str">
        <f>E$484</f>
        <v>Annual selling price (behavioural)</v>
      </c>
      <c r="F487" s="84" t="str">
        <f>F$484</f>
        <v>$/oz</v>
      </c>
      <c r="G487" s="147"/>
      <c r="H487" s="147"/>
      <c r="I487" s="178"/>
      <c r="J487" s="178"/>
      <c r="K487" s="147">
        <f t="shared" ref="K487:AI487" si="167">K$484</f>
        <v>1175</v>
      </c>
      <c r="L487" s="147">
        <f t="shared" si="167"/>
        <v>1175</v>
      </c>
      <c r="M487" s="147">
        <f t="shared" si="167"/>
        <v>1175</v>
      </c>
      <c r="N487" s="147">
        <f t="shared" si="167"/>
        <v>1175</v>
      </c>
      <c r="O487" s="147">
        <f t="shared" si="167"/>
        <v>1175</v>
      </c>
      <c r="P487" s="147">
        <f t="shared" si="167"/>
        <v>1175</v>
      </c>
      <c r="Q487" s="147">
        <f t="shared" si="167"/>
        <v>1175</v>
      </c>
      <c r="R487" s="147">
        <f t="shared" si="167"/>
        <v>1175</v>
      </c>
      <c r="S487" s="147">
        <f t="shared" si="167"/>
        <v>1175</v>
      </c>
      <c r="T487" s="147">
        <f t="shared" si="167"/>
        <v>1175</v>
      </c>
      <c r="U487" s="147">
        <f t="shared" si="167"/>
        <v>1175</v>
      </c>
      <c r="V487" s="147">
        <f t="shared" si="167"/>
        <v>1175</v>
      </c>
      <c r="W487" s="147">
        <f t="shared" si="167"/>
        <v>1175</v>
      </c>
      <c r="X487" s="147">
        <f t="shared" si="167"/>
        <v>1175</v>
      </c>
      <c r="Y487" s="147">
        <f t="shared" si="167"/>
        <v>1175</v>
      </c>
      <c r="Z487" s="147">
        <f t="shared" si="167"/>
        <v>1175</v>
      </c>
      <c r="AA487" s="147">
        <f t="shared" si="167"/>
        <v>1175</v>
      </c>
      <c r="AB487" s="147">
        <f t="shared" si="167"/>
        <v>1175</v>
      </c>
      <c r="AC487" s="147">
        <f t="shared" si="167"/>
        <v>1175</v>
      </c>
      <c r="AD487" s="147">
        <f t="shared" si="167"/>
        <v>1175</v>
      </c>
      <c r="AE487" s="147">
        <f t="shared" si="167"/>
        <v>1175</v>
      </c>
      <c r="AF487" s="147">
        <f t="shared" si="167"/>
        <v>1175</v>
      </c>
      <c r="AG487" s="147">
        <f t="shared" si="167"/>
        <v>1175</v>
      </c>
      <c r="AH487" s="147">
        <f t="shared" si="167"/>
        <v>1175</v>
      </c>
      <c r="AI487" s="147">
        <f t="shared" si="167"/>
        <v>1175</v>
      </c>
    </row>
    <row r="488" spans="1:35" s="154" customFormat="1" x14ac:dyDescent="0.35">
      <c r="A488" s="15"/>
      <c r="B488" s="15"/>
      <c r="C488" s="152"/>
      <c r="D488" s="153"/>
      <c r="E488" s="154" t="str">
        <f>'T&amp;E'!E$32</f>
        <v>Inflation factor</v>
      </c>
      <c r="F488" s="154" t="str">
        <f>'T&amp;E'!F$32</f>
        <v>index</v>
      </c>
      <c r="G488" s="155"/>
      <c r="H488" s="155"/>
      <c r="I488" s="180"/>
      <c r="J488" s="180"/>
      <c r="K488" s="203">
        <f>'T&amp;E'!K$32</f>
        <v>1</v>
      </c>
      <c r="L488" s="203">
        <f>'T&amp;E'!L$32</f>
        <v>1.02</v>
      </c>
      <c r="M488" s="203">
        <f>'T&amp;E'!M$32</f>
        <v>1.0404</v>
      </c>
      <c r="N488" s="203">
        <f>'T&amp;E'!N$32</f>
        <v>1.0612079999999999</v>
      </c>
      <c r="O488" s="203">
        <f>'T&amp;E'!O$32</f>
        <v>1.08243216</v>
      </c>
      <c r="P488" s="203">
        <f>'T&amp;E'!P$32</f>
        <v>1.1040808032</v>
      </c>
      <c r="Q488" s="203">
        <f>'T&amp;E'!Q$32</f>
        <v>1.1261624192640001</v>
      </c>
      <c r="R488" s="203">
        <f>'T&amp;E'!R$32</f>
        <v>1.1486856676492798</v>
      </c>
      <c r="S488" s="203">
        <f>'T&amp;E'!S$32</f>
        <v>1.1716593810022655</v>
      </c>
      <c r="T488" s="203">
        <f>'T&amp;E'!T$32</f>
        <v>1.1950925686223108</v>
      </c>
      <c r="U488" s="203">
        <f>'T&amp;E'!U$32</f>
        <v>1.2189944199947571</v>
      </c>
      <c r="V488" s="203">
        <f>'T&amp;E'!V$32</f>
        <v>1.243374308394652</v>
      </c>
      <c r="W488" s="203">
        <f>'T&amp;E'!W$32</f>
        <v>1.2682417945625453</v>
      </c>
      <c r="X488" s="203">
        <f>'T&amp;E'!X$32</f>
        <v>1.2936066304537961</v>
      </c>
      <c r="Y488" s="203">
        <f>'T&amp;E'!Y$32</f>
        <v>1.3194787630628722</v>
      </c>
      <c r="Z488" s="203">
        <f>'T&amp;E'!Z$32</f>
        <v>1.3458683383241292</v>
      </c>
      <c r="AA488" s="203">
        <f>'T&amp;E'!AA$32</f>
        <v>1.372785705090612</v>
      </c>
      <c r="AB488" s="203">
        <f>'T&amp;E'!AB$32</f>
        <v>1.4002414191924244</v>
      </c>
      <c r="AC488" s="203">
        <f>'T&amp;E'!AC$32</f>
        <v>1.4282462475762727</v>
      </c>
      <c r="AD488" s="203">
        <f>'T&amp;E'!AD$32</f>
        <v>1.4568111725277981</v>
      </c>
      <c r="AE488" s="203">
        <f>'T&amp;E'!AE$32</f>
        <v>1.4859473959783542</v>
      </c>
      <c r="AF488" s="203">
        <f>'T&amp;E'!AF$32</f>
        <v>1.5156663438979212</v>
      </c>
      <c r="AG488" s="203">
        <f>'T&amp;E'!AG$32</f>
        <v>1.5459796707758797</v>
      </c>
      <c r="AH488" s="203">
        <f>'T&amp;E'!AH$32</f>
        <v>1.576899264191397</v>
      </c>
      <c r="AI488" s="203">
        <f>'T&amp;E'!AI$32</f>
        <v>1.608437249475225</v>
      </c>
    </row>
    <row r="489" spans="1:35" s="84" customFormat="1" x14ac:dyDescent="0.35">
      <c r="A489" s="4"/>
      <c r="B489" s="4"/>
      <c r="C489" s="80"/>
      <c r="D489" s="81"/>
      <c r="E489" s="84" t="s">
        <v>1164</v>
      </c>
      <c r="F489" s="84" t="s">
        <v>650</v>
      </c>
      <c r="G489" s="147"/>
      <c r="H489" s="147"/>
      <c r="I489" s="178"/>
      <c r="J489" s="178"/>
      <c r="K489" s="147">
        <f>K487*K488</f>
        <v>1175</v>
      </c>
      <c r="L489" s="147">
        <f t="shared" ref="L489:AI489" si="168">L487*L488</f>
        <v>1198.5</v>
      </c>
      <c r="M489" s="147">
        <f t="shared" si="168"/>
        <v>1222.47</v>
      </c>
      <c r="N489" s="147">
        <f t="shared" si="168"/>
        <v>1246.9194</v>
      </c>
      <c r="O489" s="147">
        <f t="shared" si="168"/>
        <v>1271.857788</v>
      </c>
      <c r="P489" s="147">
        <f t="shared" si="168"/>
        <v>1297.29494376</v>
      </c>
      <c r="Q489" s="147">
        <f t="shared" si="168"/>
        <v>1323.2408426352001</v>
      </c>
      <c r="R489" s="147">
        <f t="shared" si="168"/>
        <v>1349.7056594879039</v>
      </c>
      <c r="S489" s="147">
        <f t="shared" si="168"/>
        <v>1376.6997726776619</v>
      </c>
      <c r="T489" s="147">
        <f t="shared" si="168"/>
        <v>1404.2337681312151</v>
      </c>
      <c r="U489" s="147">
        <f t="shared" si="168"/>
        <v>1432.3184434938396</v>
      </c>
      <c r="V489" s="147">
        <f t="shared" si="168"/>
        <v>1460.9648123637162</v>
      </c>
      <c r="W489" s="147">
        <f t="shared" si="168"/>
        <v>1490.1841086109907</v>
      </c>
      <c r="X489" s="147">
        <f t="shared" si="168"/>
        <v>1519.9877907832104</v>
      </c>
      <c r="Y489" s="147">
        <f t="shared" si="168"/>
        <v>1550.3875465988747</v>
      </c>
      <c r="Z489" s="147">
        <f t="shared" si="168"/>
        <v>1581.3952975308518</v>
      </c>
      <c r="AA489" s="147">
        <f t="shared" si="168"/>
        <v>1613.0232034814692</v>
      </c>
      <c r="AB489" s="147">
        <f t="shared" si="168"/>
        <v>1645.2836675510987</v>
      </c>
      <c r="AC489" s="147">
        <f t="shared" si="168"/>
        <v>1678.1893409021204</v>
      </c>
      <c r="AD489" s="147">
        <f t="shared" si="168"/>
        <v>1711.7531277201629</v>
      </c>
      <c r="AE489" s="147">
        <f t="shared" si="168"/>
        <v>1745.9881902745663</v>
      </c>
      <c r="AF489" s="147">
        <f t="shared" si="168"/>
        <v>1780.9079540800574</v>
      </c>
      <c r="AG489" s="147">
        <f t="shared" si="168"/>
        <v>1816.5261131616587</v>
      </c>
      <c r="AH489" s="147">
        <f t="shared" si="168"/>
        <v>1852.8566354248915</v>
      </c>
      <c r="AI489" s="147">
        <f t="shared" si="168"/>
        <v>1889.9137681333893</v>
      </c>
    </row>
    <row r="490" spans="1:35" s="84" customFormat="1" x14ac:dyDescent="0.35">
      <c r="A490" s="4"/>
      <c r="B490" s="4"/>
      <c r="C490" s="80"/>
      <c r="D490" s="81"/>
      <c r="G490" s="147"/>
      <c r="H490" s="147"/>
      <c r="I490" s="178"/>
      <c r="J490" s="178"/>
      <c r="K490" s="147"/>
      <c r="L490" s="147"/>
      <c r="M490" s="147"/>
      <c r="N490" s="147"/>
      <c r="O490" s="147"/>
      <c r="P490" s="147"/>
      <c r="Q490" s="147"/>
      <c r="R490" s="147"/>
      <c r="S490" s="147"/>
      <c r="T490" s="147"/>
      <c r="U490" s="147"/>
      <c r="V490" s="147"/>
      <c r="W490" s="147"/>
      <c r="X490" s="147"/>
      <c r="Y490" s="147"/>
      <c r="Z490" s="147"/>
      <c r="AA490" s="147"/>
      <c r="AB490" s="147"/>
      <c r="AC490" s="147"/>
      <c r="AD490" s="147"/>
      <c r="AE490" s="147"/>
      <c r="AF490" s="147"/>
      <c r="AG490" s="147"/>
      <c r="AH490" s="147"/>
      <c r="AI490" s="147"/>
    </row>
    <row r="491" spans="1:35" s="84" customFormat="1" x14ac:dyDescent="0.35">
      <c r="A491" s="4"/>
      <c r="B491" s="4"/>
      <c r="C491" s="80"/>
      <c r="D491" s="81" t="s">
        <v>651</v>
      </c>
      <c r="G491" s="147"/>
      <c r="H491" s="147"/>
      <c r="I491" s="178"/>
      <c r="J491" s="178"/>
      <c r="K491" s="147"/>
      <c r="L491" s="147"/>
      <c r="M491" s="147"/>
      <c r="N491" s="147"/>
      <c r="O491" s="147"/>
      <c r="P491" s="147"/>
      <c r="Q491" s="147"/>
      <c r="R491" s="147"/>
      <c r="S491" s="147"/>
      <c r="T491" s="147"/>
      <c r="U491" s="147"/>
      <c r="V491" s="147"/>
      <c r="W491" s="147"/>
      <c r="X491" s="147"/>
      <c r="Y491" s="147"/>
      <c r="Z491" s="147"/>
      <c r="AA491" s="147"/>
      <c r="AB491" s="147"/>
      <c r="AC491" s="147"/>
      <c r="AD491" s="147"/>
      <c r="AE491" s="147"/>
      <c r="AF491" s="147"/>
      <c r="AG491" s="147"/>
      <c r="AH491" s="147"/>
      <c r="AI491" s="147"/>
    </row>
    <row r="492" spans="1:35" s="84" customFormat="1" x14ac:dyDescent="0.35">
      <c r="A492" s="4"/>
      <c r="B492" s="4"/>
      <c r="C492" s="80"/>
      <c r="D492" s="81"/>
      <c r="E492" s="84" t="str">
        <f>E$273</f>
        <v>Mining company net revenues (behavioural)</v>
      </c>
      <c r="F492" s="84" t="str">
        <f>F$273</f>
        <v>M$</v>
      </c>
      <c r="G492" s="147"/>
      <c r="H492" s="147"/>
      <c r="I492" s="178">
        <f>I$273</f>
        <v>2215.8009403111937</v>
      </c>
      <c r="J492" s="178"/>
      <c r="K492" s="178">
        <f t="shared" ref="K492:AI492" si="169">K$273</f>
        <v>0</v>
      </c>
      <c r="L492" s="178">
        <f t="shared" si="169"/>
        <v>0</v>
      </c>
      <c r="M492" s="178">
        <f t="shared" si="169"/>
        <v>92.448303584412301</v>
      </c>
      <c r="N492" s="178">
        <f t="shared" si="169"/>
        <v>123.26440477921641</v>
      </c>
      <c r="O492" s="178">
        <f t="shared" si="169"/>
        <v>123.26440477921641</v>
      </c>
      <c r="P492" s="178">
        <f t="shared" si="169"/>
        <v>123.26440477921641</v>
      </c>
      <c r="Q492" s="178">
        <f t="shared" si="169"/>
        <v>123.26440477921641</v>
      </c>
      <c r="R492" s="178">
        <f t="shared" si="169"/>
        <v>123.26440477921641</v>
      </c>
      <c r="S492" s="178">
        <f t="shared" si="169"/>
        <v>123.26440477921641</v>
      </c>
      <c r="T492" s="178">
        <f t="shared" si="169"/>
        <v>123.26440477921641</v>
      </c>
      <c r="U492" s="178">
        <f t="shared" si="169"/>
        <v>123.26440477921641</v>
      </c>
      <c r="V492" s="178">
        <f t="shared" si="169"/>
        <v>123.26440477921641</v>
      </c>
      <c r="W492" s="178">
        <f t="shared" si="169"/>
        <v>123.26440477921641</v>
      </c>
      <c r="X492" s="178">
        <f t="shared" si="169"/>
        <v>123.26440477921641</v>
      </c>
      <c r="Y492" s="178">
        <f t="shared" si="169"/>
        <v>123.26440477921641</v>
      </c>
      <c r="Z492" s="178">
        <f t="shared" si="169"/>
        <v>123.26440477921641</v>
      </c>
      <c r="AA492" s="178">
        <f t="shared" si="169"/>
        <v>123.26440477921641</v>
      </c>
      <c r="AB492" s="178">
        <f t="shared" si="169"/>
        <v>123.26440477921641</v>
      </c>
      <c r="AC492" s="178">
        <f t="shared" si="169"/>
        <v>123.26440477921641</v>
      </c>
      <c r="AD492" s="178">
        <f t="shared" si="169"/>
        <v>123.26440477921641</v>
      </c>
      <c r="AE492" s="178">
        <f t="shared" si="169"/>
        <v>27.857755480102799</v>
      </c>
      <c r="AF492" s="178">
        <f t="shared" si="169"/>
        <v>0</v>
      </c>
      <c r="AG492" s="178">
        <f t="shared" si="169"/>
        <v>0</v>
      </c>
      <c r="AH492" s="178">
        <f t="shared" si="169"/>
        <v>0</v>
      </c>
      <c r="AI492" s="178">
        <f t="shared" si="169"/>
        <v>0</v>
      </c>
    </row>
    <row r="493" spans="1:35" s="154" customFormat="1" x14ac:dyDescent="0.35">
      <c r="A493" s="15"/>
      <c r="B493" s="15"/>
      <c r="C493" s="152"/>
      <c r="D493" s="153"/>
      <c r="E493" s="154" t="str">
        <f>'T&amp;E'!E$32</f>
        <v>Inflation factor</v>
      </c>
      <c r="F493" s="154" t="str">
        <f>'T&amp;E'!F$32</f>
        <v>index</v>
      </c>
      <c r="G493" s="155"/>
      <c r="H493" s="155"/>
      <c r="I493" s="180"/>
      <c r="J493" s="180"/>
      <c r="K493" s="203">
        <f>'T&amp;E'!K$32</f>
        <v>1</v>
      </c>
      <c r="L493" s="203">
        <f>'T&amp;E'!L$32</f>
        <v>1.02</v>
      </c>
      <c r="M493" s="203">
        <f>'T&amp;E'!M$32</f>
        <v>1.0404</v>
      </c>
      <c r="N493" s="203">
        <f>'T&amp;E'!N$32</f>
        <v>1.0612079999999999</v>
      </c>
      <c r="O493" s="203">
        <f>'T&amp;E'!O$32</f>
        <v>1.08243216</v>
      </c>
      <c r="P493" s="203">
        <f>'T&amp;E'!P$32</f>
        <v>1.1040808032</v>
      </c>
      <c r="Q493" s="203">
        <f>'T&amp;E'!Q$32</f>
        <v>1.1261624192640001</v>
      </c>
      <c r="R493" s="203">
        <f>'T&amp;E'!R$32</f>
        <v>1.1486856676492798</v>
      </c>
      <c r="S493" s="203">
        <f>'T&amp;E'!S$32</f>
        <v>1.1716593810022655</v>
      </c>
      <c r="T493" s="203">
        <f>'T&amp;E'!T$32</f>
        <v>1.1950925686223108</v>
      </c>
      <c r="U493" s="203">
        <f>'T&amp;E'!U$32</f>
        <v>1.2189944199947571</v>
      </c>
      <c r="V493" s="203">
        <f>'T&amp;E'!V$32</f>
        <v>1.243374308394652</v>
      </c>
      <c r="W493" s="203">
        <f>'T&amp;E'!W$32</f>
        <v>1.2682417945625453</v>
      </c>
      <c r="X493" s="203">
        <f>'T&amp;E'!X$32</f>
        <v>1.2936066304537961</v>
      </c>
      <c r="Y493" s="203">
        <f>'T&amp;E'!Y$32</f>
        <v>1.3194787630628722</v>
      </c>
      <c r="Z493" s="203">
        <f>'T&amp;E'!Z$32</f>
        <v>1.3458683383241292</v>
      </c>
      <c r="AA493" s="203">
        <f>'T&amp;E'!AA$32</f>
        <v>1.372785705090612</v>
      </c>
      <c r="AB493" s="203">
        <f>'T&amp;E'!AB$32</f>
        <v>1.4002414191924244</v>
      </c>
      <c r="AC493" s="203">
        <f>'T&amp;E'!AC$32</f>
        <v>1.4282462475762727</v>
      </c>
      <c r="AD493" s="203">
        <f>'T&amp;E'!AD$32</f>
        <v>1.4568111725277981</v>
      </c>
      <c r="AE493" s="203">
        <f>'T&amp;E'!AE$32</f>
        <v>1.4859473959783542</v>
      </c>
      <c r="AF493" s="203">
        <f>'T&amp;E'!AF$32</f>
        <v>1.5156663438979212</v>
      </c>
      <c r="AG493" s="203">
        <f>'T&amp;E'!AG$32</f>
        <v>1.5459796707758797</v>
      </c>
      <c r="AH493" s="203">
        <f>'T&amp;E'!AH$32</f>
        <v>1.576899264191397</v>
      </c>
      <c r="AI493" s="203">
        <f>'T&amp;E'!AI$32</f>
        <v>1.608437249475225</v>
      </c>
    </row>
    <row r="494" spans="1:35" s="84" customFormat="1" x14ac:dyDescent="0.35">
      <c r="A494" s="4"/>
      <c r="B494" s="4"/>
      <c r="C494" s="80"/>
      <c r="D494" s="81"/>
      <c r="E494" s="84" t="s">
        <v>1165</v>
      </c>
      <c r="F494" s="84" t="s">
        <v>641</v>
      </c>
      <c r="G494" s="147"/>
      <c r="H494" s="147"/>
      <c r="I494" s="178">
        <f>SUM(K494:AI494)</f>
        <v>2755.3408158404704</v>
      </c>
      <c r="J494" s="178"/>
      <c r="K494" s="178">
        <f>K492*K493</f>
        <v>0</v>
      </c>
      <c r="L494" s="178">
        <f t="shared" ref="L494:AI494" si="170">L492*L493</f>
        <v>0</v>
      </c>
      <c r="M494" s="178">
        <f t="shared" si="170"/>
        <v>96.183215049222554</v>
      </c>
      <c r="N494" s="178">
        <f t="shared" si="170"/>
        <v>130.80917246694267</v>
      </c>
      <c r="O494" s="178">
        <f t="shared" si="170"/>
        <v>133.42535591628155</v>
      </c>
      <c r="P494" s="178">
        <f t="shared" si="170"/>
        <v>136.09386303460718</v>
      </c>
      <c r="Q494" s="178">
        <f t="shared" si="170"/>
        <v>138.81574029529932</v>
      </c>
      <c r="R494" s="178">
        <f t="shared" si="170"/>
        <v>141.59205510120526</v>
      </c>
      <c r="S494" s="178">
        <f t="shared" si="170"/>
        <v>144.42389620322939</v>
      </c>
      <c r="T494" s="178">
        <f t="shared" si="170"/>
        <v>147.31237412729399</v>
      </c>
      <c r="U494" s="178">
        <f t="shared" si="170"/>
        <v>150.25862160983988</v>
      </c>
      <c r="V494" s="178">
        <f t="shared" si="170"/>
        <v>153.26379404203664</v>
      </c>
      <c r="W494" s="178">
        <f t="shared" si="170"/>
        <v>156.32906992287741</v>
      </c>
      <c r="X494" s="178">
        <f t="shared" si="170"/>
        <v>159.45565132133493</v>
      </c>
      <c r="Y494" s="178">
        <f t="shared" si="170"/>
        <v>162.64476434776165</v>
      </c>
      <c r="Z494" s="178">
        <f t="shared" si="170"/>
        <v>165.89765963471683</v>
      </c>
      <c r="AA494" s="178">
        <f t="shared" si="170"/>
        <v>169.21561282741121</v>
      </c>
      <c r="AB494" s="178">
        <f t="shared" si="170"/>
        <v>172.59992508395945</v>
      </c>
      <c r="AC494" s="178">
        <f t="shared" si="170"/>
        <v>176.0519235856386</v>
      </c>
      <c r="AD494" s="178">
        <f t="shared" si="170"/>
        <v>179.57296205735136</v>
      </c>
      <c r="AE494" s="178">
        <f t="shared" si="170"/>
        <v>41.395159213460481</v>
      </c>
      <c r="AF494" s="178">
        <f t="shared" si="170"/>
        <v>0</v>
      </c>
      <c r="AG494" s="178">
        <f t="shared" si="170"/>
        <v>0</v>
      </c>
      <c r="AH494" s="178">
        <f t="shared" si="170"/>
        <v>0</v>
      </c>
      <c r="AI494" s="178">
        <f t="shared" si="170"/>
        <v>0</v>
      </c>
    </row>
    <row r="495" spans="1:35" s="84" customFormat="1" x14ac:dyDescent="0.35">
      <c r="A495" s="4"/>
      <c r="B495" s="4"/>
      <c r="C495" s="80"/>
      <c r="D495" s="81"/>
      <c r="G495" s="147"/>
      <c r="H495" s="147"/>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c r="AH495" s="178"/>
      <c r="AI495" s="178"/>
    </row>
    <row r="496" spans="1:35" s="84" customFormat="1" x14ac:dyDescent="0.35">
      <c r="A496" s="4"/>
      <c r="B496" s="4"/>
      <c r="C496" s="80" t="s">
        <v>337</v>
      </c>
      <c r="D496" s="81"/>
      <c r="G496" s="147"/>
      <c r="H496" s="147"/>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c r="AH496" s="178"/>
      <c r="AI496" s="178"/>
    </row>
    <row r="497" spans="1:35" s="84" customFormat="1" x14ac:dyDescent="0.35">
      <c r="A497" s="4"/>
      <c r="B497" s="4"/>
      <c r="C497" s="80"/>
      <c r="D497" s="81"/>
      <c r="G497" s="147"/>
      <c r="H497" s="147"/>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c r="AH497" s="178"/>
      <c r="AI497" s="178"/>
    </row>
    <row r="498" spans="1:35" s="84" customFormat="1" x14ac:dyDescent="0.35">
      <c r="A498" s="4"/>
      <c r="B498" s="4"/>
      <c r="C498" s="80"/>
      <c r="D498" s="81" t="s">
        <v>407</v>
      </c>
      <c r="G498" s="147"/>
      <c r="H498" s="147"/>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c r="AH498" s="178"/>
      <c r="AI498" s="178"/>
    </row>
    <row r="499" spans="1:35" s="84" customFormat="1" x14ac:dyDescent="0.35">
      <c r="A499" s="4"/>
      <c r="B499" s="4"/>
      <c r="C499" s="80"/>
      <c r="D499" s="81"/>
      <c r="E499" s="84" t="str">
        <f>E$494</f>
        <v>Mining company revenues in nominal terms (behavioural)</v>
      </c>
      <c r="F499" s="84" t="str">
        <f>F$494</f>
        <v>M$, nominal</v>
      </c>
      <c r="G499" s="147"/>
      <c r="H499" s="147"/>
      <c r="I499" s="178">
        <f>I$494</f>
        <v>2755.3408158404704</v>
      </c>
      <c r="J499" s="178"/>
      <c r="K499" s="178">
        <f t="shared" ref="K499:AI499" si="171">K$494</f>
        <v>0</v>
      </c>
      <c r="L499" s="178">
        <f t="shared" si="171"/>
        <v>0</v>
      </c>
      <c r="M499" s="178">
        <f t="shared" si="171"/>
        <v>96.183215049222554</v>
      </c>
      <c r="N499" s="178">
        <f t="shared" si="171"/>
        <v>130.80917246694267</v>
      </c>
      <c r="O499" s="178">
        <f t="shared" si="171"/>
        <v>133.42535591628155</v>
      </c>
      <c r="P499" s="178">
        <f t="shared" si="171"/>
        <v>136.09386303460718</v>
      </c>
      <c r="Q499" s="178">
        <f t="shared" si="171"/>
        <v>138.81574029529932</v>
      </c>
      <c r="R499" s="178">
        <f t="shared" si="171"/>
        <v>141.59205510120526</v>
      </c>
      <c r="S499" s="178">
        <f t="shared" si="171"/>
        <v>144.42389620322939</v>
      </c>
      <c r="T499" s="178">
        <f t="shared" si="171"/>
        <v>147.31237412729399</v>
      </c>
      <c r="U499" s="178">
        <f t="shared" si="171"/>
        <v>150.25862160983988</v>
      </c>
      <c r="V499" s="178">
        <f t="shared" si="171"/>
        <v>153.26379404203664</v>
      </c>
      <c r="W499" s="178">
        <f t="shared" si="171"/>
        <v>156.32906992287741</v>
      </c>
      <c r="X499" s="178">
        <f t="shared" si="171"/>
        <v>159.45565132133493</v>
      </c>
      <c r="Y499" s="178">
        <f t="shared" si="171"/>
        <v>162.64476434776165</v>
      </c>
      <c r="Z499" s="178">
        <f t="shared" si="171"/>
        <v>165.89765963471683</v>
      </c>
      <c r="AA499" s="178">
        <f t="shared" si="171"/>
        <v>169.21561282741121</v>
      </c>
      <c r="AB499" s="178">
        <f t="shared" si="171"/>
        <v>172.59992508395945</v>
      </c>
      <c r="AC499" s="178">
        <f t="shared" si="171"/>
        <v>176.0519235856386</v>
      </c>
      <c r="AD499" s="178">
        <f t="shared" si="171"/>
        <v>179.57296205735136</v>
      </c>
      <c r="AE499" s="178">
        <f t="shared" si="171"/>
        <v>41.395159213460481</v>
      </c>
      <c r="AF499" s="178">
        <f t="shared" si="171"/>
        <v>0</v>
      </c>
      <c r="AG499" s="178">
        <f t="shared" si="171"/>
        <v>0</v>
      </c>
      <c r="AH499" s="178">
        <f t="shared" si="171"/>
        <v>0</v>
      </c>
      <c r="AI499" s="178">
        <f t="shared" si="171"/>
        <v>0</v>
      </c>
    </row>
    <row r="500" spans="1:35" s="154" customFormat="1" x14ac:dyDescent="0.35">
      <c r="A500" s="15"/>
      <c r="B500" s="15"/>
      <c r="C500" s="152"/>
      <c r="D500" s="153"/>
      <c r="E500" s="154" t="str">
        <f>Inputs!E$157</f>
        <v>Royalty rate (incentive)</v>
      </c>
      <c r="F500" s="154" t="str">
        <f>Inputs!F$157</f>
        <v>%</v>
      </c>
      <c r="G500" s="169">
        <f>Inputs!G$157</f>
        <v>0.05</v>
      </c>
      <c r="H500" s="155"/>
      <c r="I500" s="180"/>
      <c r="J500" s="180"/>
      <c r="K500" s="180"/>
      <c r="L500" s="180"/>
      <c r="M500" s="180"/>
      <c r="N500" s="180"/>
      <c r="O500" s="180"/>
      <c r="P500" s="180"/>
      <c r="Q500" s="180"/>
      <c r="R500" s="180"/>
      <c r="S500" s="180"/>
      <c r="T500" s="180"/>
      <c r="U500" s="180"/>
      <c r="V500" s="180"/>
      <c r="W500" s="180"/>
      <c r="X500" s="180"/>
      <c r="Y500" s="180"/>
      <c r="Z500" s="180"/>
      <c r="AA500" s="180"/>
      <c r="AB500" s="180"/>
      <c r="AC500" s="180"/>
      <c r="AD500" s="180"/>
      <c r="AE500" s="180"/>
      <c r="AF500" s="180"/>
      <c r="AG500" s="180"/>
      <c r="AH500" s="180"/>
      <c r="AI500" s="180"/>
    </row>
    <row r="501" spans="1:35" s="84" customFormat="1" x14ac:dyDescent="0.35">
      <c r="A501" s="4"/>
      <c r="B501" s="4"/>
      <c r="C501" s="80"/>
      <c r="D501" s="81"/>
      <c r="E501" s="84" t="s">
        <v>1166</v>
      </c>
      <c r="F501" s="84" t="s">
        <v>641</v>
      </c>
      <c r="G501" s="147"/>
      <c r="H501" s="147"/>
      <c r="I501" s="178">
        <f>SUM(K501:AI501)</f>
        <v>137.76704079202352</v>
      </c>
      <c r="J501" s="178"/>
      <c r="K501" s="178">
        <f t="shared" ref="K501:AI501" si="172">K499*$G500</f>
        <v>0</v>
      </c>
      <c r="L501" s="178">
        <f t="shared" si="172"/>
        <v>0</v>
      </c>
      <c r="M501" s="178">
        <f t="shared" si="172"/>
        <v>4.8091607524611284</v>
      </c>
      <c r="N501" s="178">
        <f t="shared" si="172"/>
        <v>6.540458623347134</v>
      </c>
      <c r="O501" s="178">
        <f t="shared" si="172"/>
        <v>6.671267795814078</v>
      </c>
      <c r="P501" s="178">
        <f t="shared" si="172"/>
        <v>6.8046931517303593</v>
      </c>
      <c r="Q501" s="178">
        <f t="shared" si="172"/>
        <v>6.9407870147649664</v>
      </c>
      <c r="R501" s="178">
        <f t="shared" si="172"/>
        <v>7.0796027550602636</v>
      </c>
      <c r="S501" s="178">
        <f t="shared" si="172"/>
        <v>7.22119481016147</v>
      </c>
      <c r="T501" s="178">
        <f t="shared" si="172"/>
        <v>7.3656187063646996</v>
      </c>
      <c r="U501" s="178">
        <f t="shared" si="172"/>
        <v>7.5129310804919944</v>
      </c>
      <c r="V501" s="178">
        <f t="shared" si="172"/>
        <v>7.6631897021018318</v>
      </c>
      <c r="W501" s="178">
        <f t="shared" si="172"/>
        <v>7.816453496143871</v>
      </c>
      <c r="X501" s="178">
        <f t="shared" si="172"/>
        <v>7.9727825660667468</v>
      </c>
      <c r="Y501" s="178">
        <f t="shared" si="172"/>
        <v>8.1322382173880836</v>
      </c>
      <c r="Z501" s="178">
        <f t="shared" si="172"/>
        <v>8.2948829817358423</v>
      </c>
      <c r="AA501" s="178">
        <f t="shared" si="172"/>
        <v>8.46078064137056</v>
      </c>
      <c r="AB501" s="178">
        <f t="shared" si="172"/>
        <v>8.6299962541979731</v>
      </c>
      <c r="AC501" s="178">
        <f t="shared" si="172"/>
        <v>8.8025961792819309</v>
      </c>
      <c r="AD501" s="178">
        <f t="shared" si="172"/>
        <v>8.9786481028675684</v>
      </c>
      <c r="AE501" s="178">
        <f t="shared" si="172"/>
        <v>2.0697579606730243</v>
      </c>
      <c r="AF501" s="178">
        <f t="shared" si="172"/>
        <v>0</v>
      </c>
      <c r="AG501" s="178">
        <f t="shared" si="172"/>
        <v>0</v>
      </c>
      <c r="AH501" s="178">
        <f t="shared" si="172"/>
        <v>0</v>
      </c>
      <c r="AI501" s="178">
        <f t="shared" si="172"/>
        <v>0</v>
      </c>
    </row>
    <row r="502" spans="1:35" s="84" customFormat="1" x14ac:dyDescent="0.35">
      <c r="A502" s="4"/>
      <c r="B502" s="4"/>
      <c r="C502" s="80"/>
      <c r="D502" s="81"/>
      <c r="G502" s="147"/>
      <c r="H502" s="147"/>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c r="AH502" s="178"/>
      <c r="AI502" s="178"/>
    </row>
    <row r="503" spans="1:35" s="84" customFormat="1" x14ac:dyDescent="0.35">
      <c r="A503" s="4"/>
      <c r="B503" s="4"/>
      <c r="C503" s="80" t="s">
        <v>664</v>
      </c>
      <c r="D503" s="81"/>
      <c r="G503" s="147"/>
      <c r="H503" s="147"/>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c r="AH503" s="178"/>
      <c r="AI503" s="178"/>
    </row>
    <row r="504" spans="1:35" s="84" customFormat="1" x14ac:dyDescent="0.35">
      <c r="A504" s="4"/>
      <c r="B504" s="4"/>
      <c r="C504" s="80"/>
      <c r="D504" s="81"/>
      <c r="G504" s="147"/>
      <c r="H504" s="147"/>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c r="AH504" s="178"/>
      <c r="AI504" s="178"/>
    </row>
    <row r="505" spans="1:35" s="84" customFormat="1" x14ac:dyDescent="0.35">
      <c r="A505" s="4"/>
      <c r="B505" s="4"/>
      <c r="C505" s="80"/>
      <c r="D505" s="81" t="s">
        <v>662</v>
      </c>
      <c r="G505" s="147"/>
      <c r="H505" s="147"/>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c r="AH505" s="178"/>
      <c r="AI505" s="178"/>
    </row>
    <row r="506" spans="1:35" s="154" customFormat="1" x14ac:dyDescent="0.35">
      <c r="A506" s="15"/>
      <c r="B506" s="15"/>
      <c r="C506" s="152"/>
      <c r="D506" s="153"/>
      <c r="E506" s="154" t="str">
        <f>Inputs!E$187</f>
        <v>Royalty band 1 upper threshold (sliding scale) (incentive)</v>
      </c>
      <c r="F506" s="154" t="str">
        <f>Inputs!F$187</f>
        <v>$/oz</v>
      </c>
      <c r="G506" s="154">
        <f>Inputs!G$187</f>
        <v>500</v>
      </c>
      <c r="H506" s="155"/>
      <c r="I506" s="180"/>
      <c r="J506" s="180"/>
      <c r="K506" s="180"/>
      <c r="L506" s="180"/>
      <c r="M506" s="180"/>
      <c r="N506" s="180"/>
      <c r="O506" s="180"/>
      <c r="P506" s="180"/>
      <c r="Q506" s="180"/>
      <c r="R506" s="180"/>
      <c r="S506" s="180"/>
      <c r="T506" s="180"/>
      <c r="U506" s="180"/>
      <c r="V506" s="180"/>
      <c r="W506" s="180"/>
      <c r="X506" s="180"/>
      <c r="Y506" s="180"/>
      <c r="Z506" s="180"/>
      <c r="AA506" s="180"/>
      <c r="AB506" s="180"/>
      <c r="AC506" s="180"/>
      <c r="AD506" s="180"/>
      <c r="AE506" s="180"/>
      <c r="AF506" s="180"/>
      <c r="AG506" s="180"/>
      <c r="AH506" s="180"/>
      <c r="AI506" s="180"/>
    </row>
    <row r="507" spans="1:35" s="154" customFormat="1" x14ac:dyDescent="0.35">
      <c r="A507" s="15"/>
      <c r="B507" s="15"/>
      <c r="C507" s="152"/>
      <c r="D507" s="153"/>
      <c r="E507" s="154" t="str">
        <f>Inputs!E$193</f>
        <v>Increase royalty thresholds for inflation (incentive)</v>
      </c>
      <c r="F507" s="154" t="str">
        <f>Inputs!F$193</f>
        <v>switch</v>
      </c>
      <c r="G507" s="154">
        <f>Inputs!G$193</f>
        <v>0</v>
      </c>
      <c r="H507" s="155"/>
      <c r="I507" s="180"/>
      <c r="J507" s="180"/>
      <c r="K507" s="180"/>
      <c r="L507" s="180"/>
      <c r="M507" s="180"/>
      <c r="N507" s="180"/>
      <c r="O507" s="180"/>
      <c r="P507" s="180"/>
      <c r="Q507" s="180"/>
      <c r="R507" s="180"/>
      <c r="S507" s="180"/>
      <c r="T507" s="180"/>
      <c r="U507" s="180"/>
      <c r="V507" s="180"/>
      <c r="W507" s="180"/>
      <c r="X507" s="180"/>
      <c r="Y507" s="180"/>
      <c r="Z507" s="180"/>
      <c r="AA507" s="180"/>
      <c r="AB507" s="180"/>
      <c r="AC507" s="180"/>
      <c r="AD507" s="180"/>
      <c r="AE507" s="180"/>
      <c r="AF507" s="180"/>
      <c r="AG507" s="180"/>
      <c r="AH507" s="180"/>
      <c r="AI507" s="180"/>
    </row>
    <row r="508" spans="1:35" s="154" customFormat="1" x14ac:dyDescent="0.35">
      <c r="A508" s="15"/>
      <c r="B508" s="15"/>
      <c r="C508" s="152"/>
      <c r="D508" s="153"/>
      <c r="E508" s="154" t="str">
        <f>'T&amp;E'!E$32</f>
        <v>Inflation factor</v>
      </c>
      <c r="F508" s="154" t="str">
        <f>'T&amp;E'!F$32</f>
        <v>index</v>
      </c>
      <c r="G508" s="155"/>
      <c r="H508" s="155"/>
      <c r="I508" s="180"/>
      <c r="J508" s="180"/>
      <c r="K508" s="203">
        <f>'T&amp;E'!K$32</f>
        <v>1</v>
      </c>
      <c r="L508" s="203">
        <f>'T&amp;E'!L$32</f>
        <v>1.02</v>
      </c>
      <c r="M508" s="203">
        <f>'T&amp;E'!M$32</f>
        <v>1.0404</v>
      </c>
      <c r="N508" s="203">
        <f>'T&amp;E'!N$32</f>
        <v>1.0612079999999999</v>
      </c>
      <c r="O508" s="203">
        <f>'T&amp;E'!O$32</f>
        <v>1.08243216</v>
      </c>
      <c r="P508" s="203">
        <f>'T&amp;E'!P$32</f>
        <v>1.1040808032</v>
      </c>
      <c r="Q508" s="203">
        <f>'T&amp;E'!Q$32</f>
        <v>1.1261624192640001</v>
      </c>
      <c r="R508" s="203">
        <f>'T&amp;E'!R$32</f>
        <v>1.1486856676492798</v>
      </c>
      <c r="S508" s="203">
        <f>'T&amp;E'!S$32</f>
        <v>1.1716593810022655</v>
      </c>
      <c r="T508" s="203">
        <f>'T&amp;E'!T$32</f>
        <v>1.1950925686223108</v>
      </c>
      <c r="U508" s="203">
        <f>'T&amp;E'!U$32</f>
        <v>1.2189944199947571</v>
      </c>
      <c r="V508" s="203">
        <f>'T&amp;E'!V$32</f>
        <v>1.243374308394652</v>
      </c>
      <c r="W508" s="203">
        <f>'T&amp;E'!W$32</f>
        <v>1.2682417945625453</v>
      </c>
      <c r="X508" s="203">
        <f>'T&amp;E'!X$32</f>
        <v>1.2936066304537961</v>
      </c>
      <c r="Y508" s="203">
        <f>'T&amp;E'!Y$32</f>
        <v>1.3194787630628722</v>
      </c>
      <c r="Z508" s="203">
        <f>'T&amp;E'!Z$32</f>
        <v>1.3458683383241292</v>
      </c>
      <c r="AA508" s="203">
        <f>'T&amp;E'!AA$32</f>
        <v>1.372785705090612</v>
      </c>
      <c r="AB508" s="203">
        <f>'T&amp;E'!AB$32</f>
        <v>1.4002414191924244</v>
      </c>
      <c r="AC508" s="203">
        <f>'T&amp;E'!AC$32</f>
        <v>1.4282462475762727</v>
      </c>
      <c r="AD508" s="203">
        <f>'T&amp;E'!AD$32</f>
        <v>1.4568111725277981</v>
      </c>
      <c r="AE508" s="203">
        <f>'T&amp;E'!AE$32</f>
        <v>1.4859473959783542</v>
      </c>
      <c r="AF508" s="203">
        <f>'T&amp;E'!AF$32</f>
        <v>1.5156663438979212</v>
      </c>
      <c r="AG508" s="203">
        <f>'T&amp;E'!AG$32</f>
        <v>1.5459796707758797</v>
      </c>
      <c r="AH508" s="203">
        <f>'T&amp;E'!AH$32</f>
        <v>1.576899264191397</v>
      </c>
      <c r="AI508" s="203">
        <f>'T&amp;E'!AI$32</f>
        <v>1.608437249475225</v>
      </c>
    </row>
    <row r="509" spans="1:35" s="84" customFormat="1" x14ac:dyDescent="0.35">
      <c r="A509" s="4"/>
      <c r="B509" s="4"/>
      <c r="C509" s="80"/>
      <c r="D509" s="81"/>
      <c r="E509" s="84" t="s">
        <v>843</v>
      </c>
      <c r="F509" s="84" t="s">
        <v>650</v>
      </c>
      <c r="G509" s="147"/>
      <c r="H509" s="147"/>
      <c r="I509" s="178"/>
      <c r="J509" s="178"/>
      <c r="K509" s="147">
        <f>$G506+($G506*$G507*(K508-1))</f>
        <v>500</v>
      </c>
      <c r="L509" s="147">
        <f t="shared" ref="L509:AI509" si="173">$G506+($G506*$G507*(L508-1))</f>
        <v>500</v>
      </c>
      <c r="M509" s="147">
        <f t="shared" si="173"/>
        <v>500</v>
      </c>
      <c r="N509" s="147">
        <f t="shared" si="173"/>
        <v>500</v>
      </c>
      <c r="O509" s="147">
        <f t="shared" si="173"/>
        <v>500</v>
      </c>
      <c r="P509" s="147">
        <f t="shared" si="173"/>
        <v>500</v>
      </c>
      <c r="Q509" s="147">
        <f t="shared" si="173"/>
        <v>500</v>
      </c>
      <c r="R509" s="147">
        <f t="shared" si="173"/>
        <v>500</v>
      </c>
      <c r="S509" s="147">
        <f t="shared" si="173"/>
        <v>500</v>
      </c>
      <c r="T509" s="147">
        <f t="shared" si="173"/>
        <v>500</v>
      </c>
      <c r="U509" s="147">
        <f t="shared" si="173"/>
        <v>500</v>
      </c>
      <c r="V509" s="147">
        <f t="shared" si="173"/>
        <v>500</v>
      </c>
      <c r="W509" s="147">
        <f t="shared" si="173"/>
        <v>500</v>
      </c>
      <c r="X509" s="147">
        <f t="shared" si="173"/>
        <v>500</v>
      </c>
      <c r="Y509" s="147">
        <f t="shared" si="173"/>
        <v>500</v>
      </c>
      <c r="Z509" s="147">
        <f t="shared" si="173"/>
        <v>500</v>
      </c>
      <c r="AA509" s="147">
        <f t="shared" si="173"/>
        <v>500</v>
      </c>
      <c r="AB509" s="147">
        <f t="shared" si="173"/>
        <v>500</v>
      </c>
      <c r="AC509" s="147">
        <f t="shared" si="173"/>
        <v>500</v>
      </c>
      <c r="AD509" s="147">
        <f t="shared" si="173"/>
        <v>500</v>
      </c>
      <c r="AE509" s="147">
        <f t="shared" si="173"/>
        <v>500</v>
      </c>
      <c r="AF509" s="147">
        <f t="shared" si="173"/>
        <v>500</v>
      </c>
      <c r="AG509" s="147">
        <f t="shared" si="173"/>
        <v>500</v>
      </c>
      <c r="AH509" s="147">
        <f t="shared" si="173"/>
        <v>500</v>
      </c>
      <c r="AI509" s="147">
        <f t="shared" si="173"/>
        <v>500</v>
      </c>
    </row>
    <row r="510" spans="1:35" s="84" customFormat="1" x14ac:dyDescent="0.35">
      <c r="A510" s="4"/>
      <c r="B510" s="4"/>
      <c r="C510" s="80"/>
      <c r="D510" s="81"/>
      <c r="G510" s="147"/>
      <c r="H510" s="147"/>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c r="AH510" s="178"/>
      <c r="AI510" s="178"/>
    </row>
    <row r="511" spans="1:35" s="84" customFormat="1" x14ac:dyDescent="0.35">
      <c r="A511" s="4"/>
      <c r="B511" s="4"/>
      <c r="C511" s="80"/>
      <c r="D511" s="81" t="s">
        <v>665</v>
      </c>
      <c r="G511" s="147"/>
      <c r="H511" s="147"/>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c r="AH511" s="178"/>
      <c r="AI511" s="178"/>
    </row>
    <row r="512" spans="1:35" s="154" customFormat="1" x14ac:dyDescent="0.35">
      <c r="A512" s="15"/>
      <c r="B512" s="15"/>
      <c r="C512" s="152"/>
      <c r="D512" s="153"/>
      <c r="E512" s="154" t="str">
        <f>Inputs!E$188</f>
        <v>Royalty band 2 upper threshold (sliding scale) (incentive)</v>
      </c>
      <c r="F512" s="154" t="str">
        <f>Inputs!F$188</f>
        <v>$/oz</v>
      </c>
      <c r="G512" s="154">
        <f>Inputs!G$188</f>
        <v>750</v>
      </c>
      <c r="H512" s="155"/>
      <c r="I512" s="180"/>
      <c r="J512" s="180"/>
      <c r="K512" s="180"/>
      <c r="L512" s="180"/>
      <c r="M512" s="180"/>
      <c r="N512" s="180"/>
      <c r="O512" s="180"/>
      <c r="P512" s="180"/>
      <c r="Q512" s="180"/>
      <c r="R512" s="180"/>
      <c r="S512" s="180"/>
      <c r="T512" s="180"/>
      <c r="U512" s="180"/>
      <c r="V512" s="180"/>
      <c r="W512" s="180"/>
      <c r="X512" s="180"/>
      <c r="Y512" s="180"/>
      <c r="Z512" s="180"/>
      <c r="AA512" s="180"/>
      <c r="AB512" s="180"/>
      <c r="AC512" s="180"/>
      <c r="AD512" s="180"/>
      <c r="AE512" s="180"/>
      <c r="AF512" s="180"/>
      <c r="AG512" s="180"/>
      <c r="AH512" s="180"/>
      <c r="AI512" s="180"/>
    </row>
    <row r="513" spans="1:35" s="154" customFormat="1" x14ac:dyDescent="0.35">
      <c r="A513" s="15"/>
      <c r="B513" s="15"/>
      <c r="C513" s="152"/>
      <c r="D513" s="153"/>
      <c r="E513" s="154" t="str">
        <f>Inputs!E$193</f>
        <v>Increase royalty thresholds for inflation (incentive)</v>
      </c>
      <c r="F513" s="154" t="str">
        <f>Inputs!F$193</f>
        <v>switch</v>
      </c>
      <c r="G513" s="154">
        <f>Inputs!G$193</f>
        <v>0</v>
      </c>
      <c r="H513" s="155"/>
      <c r="I513" s="180"/>
      <c r="J513" s="180"/>
      <c r="K513" s="180"/>
      <c r="L513" s="180"/>
      <c r="M513" s="180"/>
      <c r="N513" s="180"/>
      <c r="O513" s="180"/>
      <c r="P513" s="180"/>
      <c r="Q513" s="180"/>
      <c r="R513" s="180"/>
      <c r="S513" s="180"/>
      <c r="T513" s="180"/>
      <c r="U513" s="180"/>
      <c r="V513" s="180"/>
      <c r="W513" s="180"/>
      <c r="X513" s="180"/>
      <c r="Y513" s="180"/>
      <c r="Z513" s="180"/>
      <c r="AA513" s="180"/>
      <c r="AB513" s="180"/>
      <c r="AC513" s="180"/>
      <c r="AD513" s="180"/>
      <c r="AE513" s="180"/>
      <c r="AF513" s="180"/>
      <c r="AG513" s="180"/>
      <c r="AH513" s="180"/>
      <c r="AI513" s="180"/>
    </row>
    <row r="514" spans="1:35" s="154" customFormat="1" x14ac:dyDescent="0.35">
      <c r="A514" s="15"/>
      <c r="B514" s="15"/>
      <c r="C514" s="152"/>
      <c r="D514" s="153"/>
      <c r="E514" s="154" t="str">
        <f>'T&amp;E'!E$32</f>
        <v>Inflation factor</v>
      </c>
      <c r="F514" s="154" t="str">
        <f>'T&amp;E'!F$32</f>
        <v>index</v>
      </c>
      <c r="G514" s="155"/>
      <c r="H514" s="155"/>
      <c r="I514" s="180"/>
      <c r="J514" s="180"/>
      <c r="K514" s="203">
        <f>'T&amp;E'!K$32</f>
        <v>1</v>
      </c>
      <c r="L514" s="203">
        <f>'T&amp;E'!L$32</f>
        <v>1.02</v>
      </c>
      <c r="M514" s="203">
        <f>'T&amp;E'!M$32</f>
        <v>1.0404</v>
      </c>
      <c r="N514" s="203">
        <f>'T&amp;E'!N$32</f>
        <v>1.0612079999999999</v>
      </c>
      <c r="O514" s="203">
        <f>'T&amp;E'!O$32</f>
        <v>1.08243216</v>
      </c>
      <c r="P514" s="203">
        <f>'T&amp;E'!P$32</f>
        <v>1.1040808032</v>
      </c>
      <c r="Q514" s="203">
        <f>'T&amp;E'!Q$32</f>
        <v>1.1261624192640001</v>
      </c>
      <c r="R514" s="203">
        <f>'T&amp;E'!R$32</f>
        <v>1.1486856676492798</v>
      </c>
      <c r="S514" s="203">
        <f>'T&amp;E'!S$32</f>
        <v>1.1716593810022655</v>
      </c>
      <c r="T514" s="203">
        <f>'T&amp;E'!T$32</f>
        <v>1.1950925686223108</v>
      </c>
      <c r="U514" s="203">
        <f>'T&amp;E'!U$32</f>
        <v>1.2189944199947571</v>
      </c>
      <c r="V514" s="203">
        <f>'T&amp;E'!V$32</f>
        <v>1.243374308394652</v>
      </c>
      <c r="W514" s="203">
        <f>'T&amp;E'!W$32</f>
        <v>1.2682417945625453</v>
      </c>
      <c r="X514" s="203">
        <f>'T&amp;E'!X$32</f>
        <v>1.2936066304537961</v>
      </c>
      <c r="Y514" s="203">
        <f>'T&amp;E'!Y$32</f>
        <v>1.3194787630628722</v>
      </c>
      <c r="Z514" s="203">
        <f>'T&amp;E'!Z$32</f>
        <v>1.3458683383241292</v>
      </c>
      <c r="AA514" s="203">
        <f>'T&amp;E'!AA$32</f>
        <v>1.372785705090612</v>
      </c>
      <c r="AB514" s="203">
        <f>'T&amp;E'!AB$32</f>
        <v>1.4002414191924244</v>
      </c>
      <c r="AC514" s="203">
        <f>'T&amp;E'!AC$32</f>
        <v>1.4282462475762727</v>
      </c>
      <c r="AD514" s="203">
        <f>'T&amp;E'!AD$32</f>
        <v>1.4568111725277981</v>
      </c>
      <c r="AE514" s="203">
        <f>'T&amp;E'!AE$32</f>
        <v>1.4859473959783542</v>
      </c>
      <c r="AF514" s="203">
        <f>'T&amp;E'!AF$32</f>
        <v>1.5156663438979212</v>
      </c>
      <c r="AG514" s="203">
        <f>'T&amp;E'!AG$32</f>
        <v>1.5459796707758797</v>
      </c>
      <c r="AH514" s="203">
        <f>'T&amp;E'!AH$32</f>
        <v>1.576899264191397</v>
      </c>
      <c r="AI514" s="203">
        <f>'T&amp;E'!AI$32</f>
        <v>1.608437249475225</v>
      </c>
    </row>
    <row r="515" spans="1:35" s="84" customFormat="1" x14ac:dyDescent="0.35">
      <c r="A515" s="4"/>
      <c r="B515" s="4"/>
      <c r="C515" s="80"/>
      <c r="D515" s="81"/>
      <c r="E515" s="84" t="s">
        <v>844</v>
      </c>
      <c r="F515" s="84" t="s">
        <v>650</v>
      </c>
      <c r="G515" s="147"/>
      <c r="H515" s="147"/>
      <c r="I515" s="178"/>
      <c r="J515" s="178"/>
      <c r="K515" s="147">
        <f>$G512+($G512*$G513*(K514-1))</f>
        <v>750</v>
      </c>
      <c r="L515" s="147">
        <f t="shared" ref="L515:AI515" si="174">$G512+($G512*$G513*(L514-1))</f>
        <v>750</v>
      </c>
      <c r="M515" s="147">
        <f t="shared" si="174"/>
        <v>750</v>
      </c>
      <c r="N515" s="147">
        <f t="shared" si="174"/>
        <v>750</v>
      </c>
      <c r="O515" s="147">
        <f t="shared" si="174"/>
        <v>750</v>
      </c>
      <c r="P515" s="147">
        <f t="shared" si="174"/>
        <v>750</v>
      </c>
      <c r="Q515" s="147">
        <f t="shared" si="174"/>
        <v>750</v>
      </c>
      <c r="R515" s="147">
        <f t="shared" si="174"/>
        <v>750</v>
      </c>
      <c r="S515" s="147">
        <f t="shared" si="174"/>
        <v>750</v>
      </c>
      <c r="T515" s="147">
        <f t="shared" si="174"/>
        <v>750</v>
      </c>
      <c r="U515" s="147">
        <f t="shared" si="174"/>
        <v>750</v>
      </c>
      <c r="V515" s="147">
        <f t="shared" si="174"/>
        <v>750</v>
      </c>
      <c r="W515" s="147">
        <f t="shared" si="174"/>
        <v>750</v>
      </c>
      <c r="X515" s="147">
        <f t="shared" si="174"/>
        <v>750</v>
      </c>
      <c r="Y515" s="147">
        <f t="shared" si="174"/>
        <v>750</v>
      </c>
      <c r="Z515" s="147">
        <f t="shared" si="174"/>
        <v>750</v>
      </c>
      <c r="AA515" s="147">
        <f t="shared" si="174"/>
        <v>750</v>
      </c>
      <c r="AB515" s="147">
        <f t="shared" si="174"/>
        <v>750</v>
      </c>
      <c r="AC515" s="147">
        <f t="shared" si="174"/>
        <v>750</v>
      </c>
      <c r="AD515" s="147">
        <f t="shared" si="174"/>
        <v>750</v>
      </c>
      <c r="AE515" s="147">
        <f t="shared" si="174"/>
        <v>750</v>
      </c>
      <c r="AF515" s="147">
        <f t="shared" si="174"/>
        <v>750</v>
      </c>
      <c r="AG515" s="147">
        <f t="shared" si="174"/>
        <v>750</v>
      </c>
      <c r="AH515" s="147">
        <f t="shared" si="174"/>
        <v>750</v>
      </c>
      <c r="AI515" s="147">
        <f t="shared" si="174"/>
        <v>750</v>
      </c>
    </row>
    <row r="516" spans="1:35" s="84" customFormat="1" x14ac:dyDescent="0.35">
      <c r="A516" s="4"/>
      <c r="B516" s="4"/>
      <c r="C516" s="80"/>
      <c r="D516" s="81"/>
      <c r="G516" s="147"/>
      <c r="H516" s="147"/>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c r="AH516" s="178"/>
      <c r="AI516" s="178"/>
    </row>
    <row r="517" spans="1:35" s="84" customFormat="1" x14ac:dyDescent="0.35">
      <c r="A517" s="4"/>
      <c r="B517" s="4"/>
      <c r="C517" s="80"/>
      <c r="D517" s="81" t="s">
        <v>667</v>
      </c>
      <c r="G517" s="147"/>
      <c r="H517" s="147"/>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c r="AH517" s="178"/>
      <c r="AI517" s="178"/>
    </row>
    <row r="518" spans="1:35" s="154" customFormat="1" x14ac:dyDescent="0.35">
      <c r="A518" s="15"/>
      <c r="B518" s="15"/>
      <c r="C518" s="152"/>
      <c r="D518" s="153"/>
      <c r="E518" s="154" t="str">
        <f>Inputs!E$189</f>
        <v>Royalty band 3 upper threshold (sliding scale) (incentive)</v>
      </c>
      <c r="F518" s="154" t="str">
        <f>Inputs!F$189</f>
        <v>$/oz</v>
      </c>
      <c r="G518" s="154">
        <f>Inputs!G$189</f>
        <v>1000</v>
      </c>
      <c r="H518" s="155"/>
      <c r="I518" s="180"/>
      <c r="J518" s="180"/>
      <c r="K518" s="180"/>
      <c r="L518" s="180"/>
      <c r="M518" s="180"/>
      <c r="N518" s="180"/>
      <c r="O518" s="180"/>
      <c r="P518" s="180"/>
      <c r="Q518" s="180"/>
      <c r="R518" s="180"/>
      <c r="S518" s="180"/>
      <c r="T518" s="180"/>
      <c r="U518" s="180"/>
      <c r="V518" s="180"/>
      <c r="W518" s="180"/>
      <c r="X518" s="180"/>
      <c r="Y518" s="180"/>
      <c r="Z518" s="180"/>
      <c r="AA518" s="180"/>
      <c r="AB518" s="180"/>
      <c r="AC518" s="180"/>
      <c r="AD518" s="180"/>
      <c r="AE518" s="180"/>
      <c r="AF518" s="180"/>
      <c r="AG518" s="180"/>
      <c r="AH518" s="180"/>
      <c r="AI518" s="180"/>
    </row>
    <row r="519" spans="1:35" s="154" customFormat="1" x14ac:dyDescent="0.35">
      <c r="A519" s="15"/>
      <c r="B519" s="15"/>
      <c r="C519" s="152"/>
      <c r="D519" s="153"/>
      <c r="E519" s="154" t="str">
        <f>Inputs!E$193</f>
        <v>Increase royalty thresholds for inflation (incentive)</v>
      </c>
      <c r="F519" s="154" t="str">
        <f>Inputs!F$193</f>
        <v>switch</v>
      </c>
      <c r="G519" s="154">
        <f>Inputs!G$193</f>
        <v>0</v>
      </c>
      <c r="H519" s="155"/>
      <c r="I519" s="180"/>
      <c r="J519" s="180"/>
      <c r="K519" s="180"/>
      <c r="L519" s="180"/>
      <c r="M519" s="180"/>
      <c r="N519" s="180"/>
      <c r="O519" s="180"/>
      <c r="P519" s="180"/>
      <c r="Q519" s="180"/>
      <c r="R519" s="180"/>
      <c r="S519" s="180"/>
      <c r="T519" s="180"/>
      <c r="U519" s="180"/>
      <c r="V519" s="180"/>
      <c r="W519" s="180"/>
      <c r="X519" s="180"/>
      <c r="Y519" s="180"/>
      <c r="Z519" s="180"/>
      <c r="AA519" s="180"/>
      <c r="AB519" s="180"/>
      <c r="AC519" s="180"/>
      <c r="AD519" s="180"/>
      <c r="AE519" s="180"/>
      <c r="AF519" s="180"/>
      <c r="AG519" s="180"/>
      <c r="AH519" s="180"/>
      <c r="AI519" s="180"/>
    </row>
    <row r="520" spans="1:35" s="154" customFormat="1" x14ac:dyDescent="0.35">
      <c r="A520" s="15"/>
      <c r="B520" s="15"/>
      <c r="C520" s="152"/>
      <c r="D520" s="153"/>
      <c r="E520" s="154" t="str">
        <f>'T&amp;E'!E$32</f>
        <v>Inflation factor</v>
      </c>
      <c r="F520" s="154" t="str">
        <f>'T&amp;E'!F$32</f>
        <v>index</v>
      </c>
      <c r="G520" s="155"/>
      <c r="H520" s="155"/>
      <c r="I520" s="180"/>
      <c r="J520" s="180"/>
      <c r="K520" s="203">
        <f>'T&amp;E'!K$32</f>
        <v>1</v>
      </c>
      <c r="L520" s="203">
        <f>'T&amp;E'!L$32</f>
        <v>1.02</v>
      </c>
      <c r="M520" s="203">
        <f>'T&amp;E'!M$32</f>
        <v>1.0404</v>
      </c>
      <c r="N520" s="203">
        <f>'T&amp;E'!N$32</f>
        <v>1.0612079999999999</v>
      </c>
      <c r="O520" s="203">
        <f>'T&amp;E'!O$32</f>
        <v>1.08243216</v>
      </c>
      <c r="P520" s="203">
        <f>'T&amp;E'!P$32</f>
        <v>1.1040808032</v>
      </c>
      <c r="Q520" s="203">
        <f>'T&amp;E'!Q$32</f>
        <v>1.1261624192640001</v>
      </c>
      <c r="R520" s="203">
        <f>'T&amp;E'!R$32</f>
        <v>1.1486856676492798</v>
      </c>
      <c r="S520" s="203">
        <f>'T&amp;E'!S$32</f>
        <v>1.1716593810022655</v>
      </c>
      <c r="T520" s="203">
        <f>'T&amp;E'!T$32</f>
        <v>1.1950925686223108</v>
      </c>
      <c r="U520" s="203">
        <f>'T&amp;E'!U$32</f>
        <v>1.2189944199947571</v>
      </c>
      <c r="V520" s="203">
        <f>'T&amp;E'!V$32</f>
        <v>1.243374308394652</v>
      </c>
      <c r="W520" s="203">
        <f>'T&amp;E'!W$32</f>
        <v>1.2682417945625453</v>
      </c>
      <c r="X520" s="203">
        <f>'T&amp;E'!X$32</f>
        <v>1.2936066304537961</v>
      </c>
      <c r="Y520" s="203">
        <f>'T&amp;E'!Y$32</f>
        <v>1.3194787630628722</v>
      </c>
      <c r="Z520" s="203">
        <f>'T&amp;E'!Z$32</f>
        <v>1.3458683383241292</v>
      </c>
      <c r="AA520" s="203">
        <f>'T&amp;E'!AA$32</f>
        <v>1.372785705090612</v>
      </c>
      <c r="AB520" s="203">
        <f>'T&amp;E'!AB$32</f>
        <v>1.4002414191924244</v>
      </c>
      <c r="AC520" s="203">
        <f>'T&amp;E'!AC$32</f>
        <v>1.4282462475762727</v>
      </c>
      <c r="AD520" s="203">
        <f>'T&amp;E'!AD$32</f>
        <v>1.4568111725277981</v>
      </c>
      <c r="AE520" s="203">
        <f>'T&amp;E'!AE$32</f>
        <v>1.4859473959783542</v>
      </c>
      <c r="AF520" s="203">
        <f>'T&amp;E'!AF$32</f>
        <v>1.5156663438979212</v>
      </c>
      <c r="AG520" s="203">
        <f>'T&amp;E'!AG$32</f>
        <v>1.5459796707758797</v>
      </c>
      <c r="AH520" s="203">
        <f>'T&amp;E'!AH$32</f>
        <v>1.576899264191397</v>
      </c>
      <c r="AI520" s="203">
        <f>'T&amp;E'!AI$32</f>
        <v>1.608437249475225</v>
      </c>
    </row>
    <row r="521" spans="1:35" s="84" customFormat="1" x14ac:dyDescent="0.35">
      <c r="A521" s="4"/>
      <c r="B521" s="4"/>
      <c r="C521" s="80"/>
      <c r="D521" s="81"/>
      <c r="E521" s="84" t="s">
        <v>845</v>
      </c>
      <c r="F521" s="84" t="s">
        <v>650</v>
      </c>
      <c r="G521" s="147"/>
      <c r="H521" s="147"/>
      <c r="I521" s="178"/>
      <c r="J521" s="178"/>
      <c r="K521" s="147">
        <f>$G518+($G518*$G519*(K520-1))</f>
        <v>1000</v>
      </c>
      <c r="L521" s="147">
        <f t="shared" ref="L521:AI521" si="175">$G518+($G518*$G519*(L520-1))</f>
        <v>1000</v>
      </c>
      <c r="M521" s="147">
        <f t="shared" si="175"/>
        <v>1000</v>
      </c>
      <c r="N521" s="147">
        <f t="shared" si="175"/>
        <v>1000</v>
      </c>
      <c r="O521" s="147">
        <f t="shared" si="175"/>
        <v>1000</v>
      </c>
      <c r="P521" s="147">
        <f t="shared" si="175"/>
        <v>1000</v>
      </c>
      <c r="Q521" s="147">
        <f t="shared" si="175"/>
        <v>1000</v>
      </c>
      <c r="R521" s="147">
        <f t="shared" si="175"/>
        <v>1000</v>
      </c>
      <c r="S521" s="147">
        <f t="shared" si="175"/>
        <v>1000</v>
      </c>
      <c r="T521" s="147">
        <f t="shared" si="175"/>
        <v>1000</v>
      </c>
      <c r="U521" s="147">
        <f t="shared" si="175"/>
        <v>1000</v>
      </c>
      <c r="V521" s="147">
        <f t="shared" si="175"/>
        <v>1000</v>
      </c>
      <c r="W521" s="147">
        <f t="shared" si="175"/>
        <v>1000</v>
      </c>
      <c r="X521" s="147">
        <f t="shared" si="175"/>
        <v>1000</v>
      </c>
      <c r="Y521" s="147">
        <f t="shared" si="175"/>
        <v>1000</v>
      </c>
      <c r="Z521" s="147">
        <f t="shared" si="175"/>
        <v>1000</v>
      </c>
      <c r="AA521" s="147">
        <f t="shared" si="175"/>
        <v>1000</v>
      </c>
      <c r="AB521" s="147">
        <f t="shared" si="175"/>
        <v>1000</v>
      </c>
      <c r="AC521" s="147">
        <f t="shared" si="175"/>
        <v>1000</v>
      </c>
      <c r="AD521" s="147">
        <f t="shared" si="175"/>
        <v>1000</v>
      </c>
      <c r="AE521" s="147">
        <f t="shared" si="175"/>
        <v>1000</v>
      </c>
      <c r="AF521" s="147">
        <f t="shared" si="175"/>
        <v>1000</v>
      </c>
      <c r="AG521" s="147">
        <f t="shared" si="175"/>
        <v>1000</v>
      </c>
      <c r="AH521" s="147">
        <f t="shared" si="175"/>
        <v>1000</v>
      </c>
      <c r="AI521" s="147">
        <f t="shared" si="175"/>
        <v>1000</v>
      </c>
    </row>
    <row r="522" spans="1:35" s="84" customFormat="1" x14ac:dyDescent="0.35">
      <c r="A522" s="4"/>
      <c r="B522" s="4"/>
      <c r="C522" s="80"/>
      <c r="D522" s="81"/>
      <c r="G522" s="147"/>
      <c r="H522" s="147"/>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c r="AH522" s="178"/>
      <c r="AI522" s="178"/>
    </row>
    <row r="523" spans="1:35" s="84" customFormat="1" x14ac:dyDescent="0.35">
      <c r="A523" s="4"/>
      <c r="B523" s="4"/>
      <c r="C523" s="80"/>
      <c r="D523" s="81" t="s">
        <v>669</v>
      </c>
      <c r="G523" s="147"/>
      <c r="H523" s="147"/>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c r="AH523" s="178"/>
      <c r="AI523" s="178"/>
    </row>
    <row r="524" spans="1:35" s="154" customFormat="1" x14ac:dyDescent="0.35">
      <c r="A524" s="15"/>
      <c r="B524" s="15"/>
      <c r="C524" s="152"/>
      <c r="D524" s="153"/>
      <c r="E524" s="154" t="str">
        <f>Inputs!E$190</f>
        <v>Royalty band 4 upper threshold (sliding scale) (incentive)</v>
      </c>
      <c r="F524" s="154" t="str">
        <f>Inputs!F$190</f>
        <v>$/oz</v>
      </c>
      <c r="G524" s="154">
        <f>Inputs!G$190</f>
        <v>1250</v>
      </c>
      <c r="H524" s="155"/>
      <c r="I524" s="180"/>
      <c r="J524" s="180"/>
      <c r="K524" s="180"/>
      <c r="L524" s="180"/>
      <c r="M524" s="180"/>
      <c r="N524" s="180"/>
      <c r="O524" s="180"/>
      <c r="P524" s="180"/>
      <c r="Q524" s="180"/>
      <c r="R524" s="180"/>
      <c r="S524" s="180"/>
      <c r="T524" s="180"/>
      <c r="U524" s="180"/>
      <c r="V524" s="180"/>
      <c r="W524" s="180"/>
      <c r="X524" s="180"/>
      <c r="Y524" s="180"/>
      <c r="Z524" s="180"/>
      <c r="AA524" s="180"/>
      <c r="AB524" s="180"/>
      <c r="AC524" s="180"/>
      <c r="AD524" s="180"/>
      <c r="AE524" s="180"/>
      <c r="AF524" s="180"/>
      <c r="AG524" s="180"/>
      <c r="AH524" s="180"/>
      <c r="AI524" s="180"/>
    </row>
    <row r="525" spans="1:35" s="154" customFormat="1" x14ac:dyDescent="0.35">
      <c r="A525" s="15"/>
      <c r="B525" s="15"/>
      <c r="C525" s="152"/>
      <c r="D525" s="153"/>
      <c r="E525" s="154" t="str">
        <f>Inputs!E$193</f>
        <v>Increase royalty thresholds for inflation (incentive)</v>
      </c>
      <c r="F525" s="154" t="str">
        <f>Inputs!F$193</f>
        <v>switch</v>
      </c>
      <c r="G525" s="154">
        <f>Inputs!G$193</f>
        <v>0</v>
      </c>
      <c r="H525" s="155"/>
      <c r="I525" s="180"/>
      <c r="J525" s="180"/>
      <c r="K525" s="180"/>
      <c r="L525" s="180"/>
      <c r="M525" s="180"/>
      <c r="N525" s="180"/>
      <c r="O525" s="180"/>
      <c r="P525" s="180"/>
      <c r="Q525" s="180"/>
      <c r="R525" s="180"/>
      <c r="S525" s="180"/>
      <c r="T525" s="180"/>
      <c r="U525" s="180"/>
      <c r="V525" s="180"/>
      <c r="W525" s="180"/>
      <c r="X525" s="180"/>
      <c r="Y525" s="180"/>
      <c r="Z525" s="180"/>
      <c r="AA525" s="180"/>
      <c r="AB525" s="180"/>
      <c r="AC525" s="180"/>
      <c r="AD525" s="180"/>
      <c r="AE525" s="180"/>
      <c r="AF525" s="180"/>
      <c r="AG525" s="180"/>
      <c r="AH525" s="180"/>
      <c r="AI525" s="180"/>
    </row>
    <row r="526" spans="1:35" s="154" customFormat="1" x14ac:dyDescent="0.35">
      <c r="A526" s="15"/>
      <c r="B526" s="15"/>
      <c r="C526" s="152"/>
      <c r="D526" s="153"/>
      <c r="E526" s="154" t="str">
        <f>'T&amp;E'!E$32</f>
        <v>Inflation factor</v>
      </c>
      <c r="F526" s="154" t="str">
        <f>'T&amp;E'!F$32</f>
        <v>index</v>
      </c>
      <c r="G526" s="155"/>
      <c r="H526" s="155"/>
      <c r="I526" s="180"/>
      <c r="J526" s="180"/>
      <c r="K526" s="203">
        <f>'T&amp;E'!K$32</f>
        <v>1</v>
      </c>
      <c r="L526" s="203">
        <f>'T&amp;E'!L$32</f>
        <v>1.02</v>
      </c>
      <c r="M526" s="203">
        <f>'T&amp;E'!M$32</f>
        <v>1.0404</v>
      </c>
      <c r="N526" s="203">
        <f>'T&amp;E'!N$32</f>
        <v>1.0612079999999999</v>
      </c>
      <c r="O526" s="203">
        <f>'T&amp;E'!O$32</f>
        <v>1.08243216</v>
      </c>
      <c r="P526" s="203">
        <f>'T&amp;E'!P$32</f>
        <v>1.1040808032</v>
      </c>
      <c r="Q526" s="203">
        <f>'T&amp;E'!Q$32</f>
        <v>1.1261624192640001</v>
      </c>
      <c r="R526" s="203">
        <f>'T&amp;E'!R$32</f>
        <v>1.1486856676492798</v>
      </c>
      <c r="S526" s="203">
        <f>'T&amp;E'!S$32</f>
        <v>1.1716593810022655</v>
      </c>
      <c r="T526" s="203">
        <f>'T&amp;E'!T$32</f>
        <v>1.1950925686223108</v>
      </c>
      <c r="U526" s="203">
        <f>'T&amp;E'!U$32</f>
        <v>1.2189944199947571</v>
      </c>
      <c r="V526" s="203">
        <f>'T&amp;E'!V$32</f>
        <v>1.243374308394652</v>
      </c>
      <c r="W526" s="203">
        <f>'T&amp;E'!W$32</f>
        <v>1.2682417945625453</v>
      </c>
      <c r="X526" s="203">
        <f>'T&amp;E'!X$32</f>
        <v>1.2936066304537961</v>
      </c>
      <c r="Y526" s="203">
        <f>'T&amp;E'!Y$32</f>
        <v>1.3194787630628722</v>
      </c>
      <c r="Z526" s="203">
        <f>'T&amp;E'!Z$32</f>
        <v>1.3458683383241292</v>
      </c>
      <c r="AA526" s="203">
        <f>'T&amp;E'!AA$32</f>
        <v>1.372785705090612</v>
      </c>
      <c r="AB526" s="203">
        <f>'T&amp;E'!AB$32</f>
        <v>1.4002414191924244</v>
      </c>
      <c r="AC526" s="203">
        <f>'T&amp;E'!AC$32</f>
        <v>1.4282462475762727</v>
      </c>
      <c r="AD526" s="203">
        <f>'T&amp;E'!AD$32</f>
        <v>1.4568111725277981</v>
      </c>
      <c r="AE526" s="203">
        <f>'T&amp;E'!AE$32</f>
        <v>1.4859473959783542</v>
      </c>
      <c r="AF526" s="203">
        <f>'T&amp;E'!AF$32</f>
        <v>1.5156663438979212</v>
      </c>
      <c r="AG526" s="203">
        <f>'T&amp;E'!AG$32</f>
        <v>1.5459796707758797</v>
      </c>
      <c r="AH526" s="203">
        <f>'T&amp;E'!AH$32</f>
        <v>1.576899264191397</v>
      </c>
      <c r="AI526" s="203">
        <f>'T&amp;E'!AI$32</f>
        <v>1.608437249475225</v>
      </c>
    </row>
    <row r="527" spans="1:35" s="84" customFormat="1" x14ac:dyDescent="0.35">
      <c r="A527" s="4"/>
      <c r="B527" s="4"/>
      <c r="C527" s="80"/>
      <c r="D527" s="81"/>
      <c r="E527" s="84" t="s">
        <v>846</v>
      </c>
      <c r="F527" s="84" t="s">
        <v>650</v>
      </c>
      <c r="G527" s="147"/>
      <c r="H527" s="147"/>
      <c r="I527" s="178"/>
      <c r="J527" s="178"/>
      <c r="K527" s="147">
        <f>$G524+($G524*$G525*(K526-1))</f>
        <v>1250</v>
      </c>
      <c r="L527" s="147">
        <f t="shared" ref="L527:AI527" si="176">$G524+($G524*$G525*(L526-1))</f>
        <v>1250</v>
      </c>
      <c r="M527" s="147">
        <f t="shared" si="176"/>
        <v>1250</v>
      </c>
      <c r="N527" s="147">
        <f t="shared" si="176"/>
        <v>1250</v>
      </c>
      <c r="O527" s="147">
        <f t="shared" si="176"/>
        <v>1250</v>
      </c>
      <c r="P527" s="147">
        <f t="shared" si="176"/>
        <v>1250</v>
      </c>
      <c r="Q527" s="147">
        <f t="shared" si="176"/>
        <v>1250</v>
      </c>
      <c r="R527" s="147">
        <f t="shared" si="176"/>
        <v>1250</v>
      </c>
      <c r="S527" s="147">
        <f t="shared" si="176"/>
        <v>1250</v>
      </c>
      <c r="T527" s="147">
        <f t="shared" si="176"/>
        <v>1250</v>
      </c>
      <c r="U527" s="147">
        <f t="shared" si="176"/>
        <v>1250</v>
      </c>
      <c r="V527" s="147">
        <f t="shared" si="176"/>
        <v>1250</v>
      </c>
      <c r="W527" s="147">
        <f t="shared" si="176"/>
        <v>1250</v>
      </c>
      <c r="X527" s="147">
        <f t="shared" si="176"/>
        <v>1250</v>
      </c>
      <c r="Y527" s="147">
        <f t="shared" si="176"/>
        <v>1250</v>
      </c>
      <c r="Z527" s="147">
        <f t="shared" si="176"/>
        <v>1250</v>
      </c>
      <c r="AA527" s="147">
        <f t="shared" si="176"/>
        <v>1250</v>
      </c>
      <c r="AB527" s="147">
        <f t="shared" si="176"/>
        <v>1250</v>
      </c>
      <c r="AC527" s="147">
        <f t="shared" si="176"/>
        <v>1250</v>
      </c>
      <c r="AD527" s="147">
        <f t="shared" si="176"/>
        <v>1250</v>
      </c>
      <c r="AE527" s="147">
        <f t="shared" si="176"/>
        <v>1250</v>
      </c>
      <c r="AF527" s="147">
        <f t="shared" si="176"/>
        <v>1250</v>
      </c>
      <c r="AG527" s="147">
        <f t="shared" si="176"/>
        <v>1250</v>
      </c>
      <c r="AH527" s="147">
        <f t="shared" si="176"/>
        <v>1250</v>
      </c>
      <c r="AI527" s="147">
        <f t="shared" si="176"/>
        <v>1250</v>
      </c>
    </row>
    <row r="528" spans="1:35" s="84" customFormat="1" x14ac:dyDescent="0.35">
      <c r="A528" s="4"/>
      <c r="B528" s="4"/>
      <c r="C528" s="80"/>
      <c r="D528" s="81"/>
      <c r="G528" s="147"/>
      <c r="H528" s="147"/>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c r="AH528" s="178"/>
      <c r="AI528" s="178"/>
    </row>
    <row r="529" spans="1:35" s="84" customFormat="1" x14ac:dyDescent="0.35">
      <c r="A529" s="4"/>
      <c r="B529" s="4"/>
      <c r="C529" s="80"/>
      <c r="D529" s="81" t="s">
        <v>671</v>
      </c>
      <c r="G529" s="147"/>
      <c r="H529" s="147"/>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c r="AH529" s="178"/>
      <c r="AI529" s="178"/>
    </row>
    <row r="530" spans="1:35" s="154" customFormat="1" x14ac:dyDescent="0.35">
      <c r="A530" s="15"/>
      <c r="B530" s="15"/>
      <c r="C530" s="152"/>
      <c r="D530" s="153"/>
      <c r="E530" s="154" t="str">
        <f>Inputs!E$191</f>
        <v>Royalty band 5 upper threshold (sliding scale) (incentive)</v>
      </c>
      <c r="F530" s="154" t="str">
        <f>Inputs!F$191</f>
        <v>$/oz</v>
      </c>
      <c r="G530" s="154">
        <f>Inputs!G$191</f>
        <v>1500</v>
      </c>
      <c r="H530" s="155"/>
      <c r="I530" s="180"/>
      <c r="J530" s="180"/>
      <c r="K530" s="180"/>
      <c r="L530" s="180"/>
      <c r="M530" s="180"/>
      <c r="N530" s="180"/>
      <c r="O530" s="180"/>
      <c r="P530" s="180"/>
      <c r="Q530" s="180"/>
      <c r="R530" s="180"/>
      <c r="S530" s="180"/>
      <c r="T530" s="180"/>
      <c r="U530" s="180"/>
      <c r="V530" s="180"/>
      <c r="W530" s="180"/>
      <c r="X530" s="180"/>
      <c r="Y530" s="180"/>
      <c r="Z530" s="180"/>
      <c r="AA530" s="180"/>
      <c r="AB530" s="180"/>
      <c r="AC530" s="180"/>
      <c r="AD530" s="180"/>
      <c r="AE530" s="180"/>
      <c r="AF530" s="180"/>
      <c r="AG530" s="180"/>
      <c r="AH530" s="180"/>
      <c r="AI530" s="180"/>
    </row>
    <row r="531" spans="1:35" s="154" customFormat="1" x14ac:dyDescent="0.35">
      <c r="A531" s="15"/>
      <c r="B531" s="15"/>
      <c r="C531" s="152"/>
      <c r="D531" s="153"/>
      <c r="E531" s="154" t="str">
        <f>Inputs!E$193</f>
        <v>Increase royalty thresholds for inflation (incentive)</v>
      </c>
      <c r="F531" s="154" t="str">
        <f>Inputs!F$193</f>
        <v>switch</v>
      </c>
      <c r="G531" s="154">
        <f>Inputs!G$193</f>
        <v>0</v>
      </c>
      <c r="H531" s="155"/>
      <c r="I531" s="180"/>
      <c r="J531" s="180"/>
      <c r="K531" s="180"/>
      <c r="L531" s="180"/>
      <c r="M531" s="180"/>
      <c r="N531" s="180"/>
      <c r="O531" s="180"/>
      <c r="P531" s="180"/>
      <c r="Q531" s="180"/>
      <c r="R531" s="180"/>
      <c r="S531" s="180"/>
      <c r="T531" s="180"/>
      <c r="U531" s="180"/>
      <c r="V531" s="180"/>
      <c r="W531" s="180"/>
      <c r="X531" s="180"/>
      <c r="Y531" s="180"/>
      <c r="Z531" s="180"/>
      <c r="AA531" s="180"/>
      <c r="AB531" s="180"/>
      <c r="AC531" s="180"/>
      <c r="AD531" s="180"/>
      <c r="AE531" s="180"/>
      <c r="AF531" s="180"/>
      <c r="AG531" s="180"/>
      <c r="AH531" s="180"/>
      <c r="AI531" s="180"/>
    </row>
    <row r="532" spans="1:35" s="154" customFormat="1" x14ac:dyDescent="0.35">
      <c r="A532" s="15"/>
      <c r="B532" s="15"/>
      <c r="C532" s="152"/>
      <c r="D532" s="153"/>
      <c r="E532" s="154" t="str">
        <f>'T&amp;E'!E$32</f>
        <v>Inflation factor</v>
      </c>
      <c r="F532" s="154" t="str">
        <f>'T&amp;E'!F$32</f>
        <v>index</v>
      </c>
      <c r="G532" s="155"/>
      <c r="H532" s="155"/>
      <c r="I532" s="180"/>
      <c r="J532" s="180"/>
      <c r="K532" s="203">
        <f>'T&amp;E'!K$32</f>
        <v>1</v>
      </c>
      <c r="L532" s="203">
        <f>'T&amp;E'!L$32</f>
        <v>1.02</v>
      </c>
      <c r="M532" s="203">
        <f>'T&amp;E'!M$32</f>
        <v>1.0404</v>
      </c>
      <c r="N532" s="203">
        <f>'T&amp;E'!N$32</f>
        <v>1.0612079999999999</v>
      </c>
      <c r="O532" s="203">
        <f>'T&amp;E'!O$32</f>
        <v>1.08243216</v>
      </c>
      <c r="P532" s="203">
        <f>'T&amp;E'!P$32</f>
        <v>1.1040808032</v>
      </c>
      <c r="Q532" s="203">
        <f>'T&amp;E'!Q$32</f>
        <v>1.1261624192640001</v>
      </c>
      <c r="R532" s="203">
        <f>'T&amp;E'!R$32</f>
        <v>1.1486856676492798</v>
      </c>
      <c r="S532" s="203">
        <f>'T&amp;E'!S$32</f>
        <v>1.1716593810022655</v>
      </c>
      <c r="T532" s="203">
        <f>'T&amp;E'!T$32</f>
        <v>1.1950925686223108</v>
      </c>
      <c r="U532" s="203">
        <f>'T&amp;E'!U$32</f>
        <v>1.2189944199947571</v>
      </c>
      <c r="V532" s="203">
        <f>'T&amp;E'!V$32</f>
        <v>1.243374308394652</v>
      </c>
      <c r="W532" s="203">
        <f>'T&amp;E'!W$32</f>
        <v>1.2682417945625453</v>
      </c>
      <c r="X532" s="203">
        <f>'T&amp;E'!X$32</f>
        <v>1.2936066304537961</v>
      </c>
      <c r="Y532" s="203">
        <f>'T&amp;E'!Y$32</f>
        <v>1.3194787630628722</v>
      </c>
      <c r="Z532" s="203">
        <f>'T&amp;E'!Z$32</f>
        <v>1.3458683383241292</v>
      </c>
      <c r="AA532" s="203">
        <f>'T&amp;E'!AA$32</f>
        <v>1.372785705090612</v>
      </c>
      <c r="AB532" s="203">
        <f>'T&amp;E'!AB$32</f>
        <v>1.4002414191924244</v>
      </c>
      <c r="AC532" s="203">
        <f>'T&amp;E'!AC$32</f>
        <v>1.4282462475762727</v>
      </c>
      <c r="AD532" s="203">
        <f>'T&amp;E'!AD$32</f>
        <v>1.4568111725277981</v>
      </c>
      <c r="AE532" s="203">
        <f>'T&amp;E'!AE$32</f>
        <v>1.4859473959783542</v>
      </c>
      <c r="AF532" s="203">
        <f>'T&amp;E'!AF$32</f>
        <v>1.5156663438979212</v>
      </c>
      <c r="AG532" s="203">
        <f>'T&amp;E'!AG$32</f>
        <v>1.5459796707758797</v>
      </c>
      <c r="AH532" s="203">
        <f>'T&amp;E'!AH$32</f>
        <v>1.576899264191397</v>
      </c>
      <c r="AI532" s="203">
        <f>'T&amp;E'!AI$32</f>
        <v>1.608437249475225</v>
      </c>
    </row>
    <row r="533" spans="1:35" s="84" customFormat="1" x14ac:dyDescent="0.35">
      <c r="A533" s="4"/>
      <c r="B533" s="4"/>
      <c r="C533" s="80"/>
      <c r="D533" s="81"/>
      <c r="E533" s="84" t="s">
        <v>847</v>
      </c>
      <c r="F533" s="84" t="s">
        <v>650</v>
      </c>
      <c r="G533" s="147"/>
      <c r="H533" s="147"/>
      <c r="I533" s="178"/>
      <c r="J533" s="178"/>
      <c r="K533" s="147">
        <f>$G530+($G530*$G531*(K532-1))</f>
        <v>1500</v>
      </c>
      <c r="L533" s="147">
        <f t="shared" ref="L533:AI533" si="177">$G530+($G530*$G531*(L532-1))</f>
        <v>1500</v>
      </c>
      <c r="M533" s="147">
        <f t="shared" si="177"/>
        <v>1500</v>
      </c>
      <c r="N533" s="147">
        <f t="shared" si="177"/>
        <v>1500</v>
      </c>
      <c r="O533" s="147">
        <f t="shared" si="177"/>
        <v>1500</v>
      </c>
      <c r="P533" s="147">
        <f t="shared" si="177"/>
        <v>1500</v>
      </c>
      <c r="Q533" s="147">
        <f t="shared" si="177"/>
        <v>1500</v>
      </c>
      <c r="R533" s="147">
        <f t="shared" si="177"/>
        <v>1500</v>
      </c>
      <c r="S533" s="147">
        <f t="shared" si="177"/>
        <v>1500</v>
      </c>
      <c r="T533" s="147">
        <f t="shared" si="177"/>
        <v>1500</v>
      </c>
      <c r="U533" s="147">
        <f t="shared" si="177"/>
        <v>1500</v>
      </c>
      <c r="V533" s="147">
        <f t="shared" si="177"/>
        <v>1500</v>
      </c>
      <c r="W533" s="147">
        <f t="shared" si="177"/>
        <v>1500</v>
      </c>
      <c r="X533" s="147">
        <f t="shared" si="177"/>
        <v>1500</v>
      </c>
      <c r="Y533" s="147">
        <f t="shared" si="177"/>
        <v>1500</v>
      </c>
      <c r="Z533" s="147">
        <f t="shared" si="177"/>
        <v>1500</v>
      </c>
      <c r="AA533" s="147">
        <f t="shared" si="177"/>
        <v>1500</v>
      </c>
      <c r="AB533" s="147">
        <f t="shared" si="177"/>
        <v>1500</v>
      </c>
      <c r="AC533" s="147">
        <f t="shared" si="177"/>
        <v>1500</v>
      </c>
      <c r="AD533" s="147">
        <f t="shared" si="177"/>
        <v>1500</v>
      </c>
      <c r="AE533" s="147">
        <f t="shared" si="177"/>
        <v>1500</v>
      </c>
      <c r="AF533" s="147">
        <f t="shared" si="177"/>
        <v>1500</v>
      </c>
      <c r="AG533" s="147">
        <f t="shared" si="177"/>
        <v>1500</v>
      </c>
      <c r="AH533" s="147">
        <f t="shared" si="177"/>
        <v>1500</v>
      </c>
      <c r="AI533" s="147">
        <f t="shared" si="177"/>
        <v>1500</v>
      </c>
    </row>
    <row r="534" spans="1:35" s="84" customFormat="1" x14ac:dyDescent="0.35">
      <c r="A534" s="4"/>
      <c r="B534" s="4"/>
      <c r="C534" s="80"/>
      <c r="D534" s="81"/>
      <c r="G534" s="147"/>
      <c r="H534" s="147"/>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c r="AH534" s="178"/>
      <c r="AI534" s="178"/>
    </row>
    <row r="535" spans="1:35" s="84" customFormat="1" x14ac:dyDescent="0.35">
      <c r="A535" s="4"/>
      <c r="B535" s="4"/>
      <c r="C535" s="80" t="s">
        <v>675</v>
      </c>
      <c r="D535" s="81"/>
      <c r="G535" s="147"/>
      <c r="H535" s="147"/>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c r="AH535" s="178"/>
      <c r="AI535" s="178"/>
    </row>
    <row r="536" spans="1:35" s="84" customFormat="1" x14ac:dyDescent="0.35">
      <c r="A536" s="4"/>
      <c r="B536" s="4"/>
      <c r="C536" s="80"/>
      <c r="D536" s="81"/>
      <c r="G536" s="147"/>
      <c r="H536" s="147"/>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c r="AH536" s="178"/>
      <c r="AI536" s="178"/>
    </row>
    <row r="537" spans="1:35" s="84" customFormat="1" x14ac:dyDescent="0.35">
      <c r="A537" s="4"/>
      <c r="B537" s="4"/>
      <c r="C537" s="80"/>
      <c r="D537" s="81" t="s">
        <v>676</v>
      </c>
      <c r="G537" s="147"/>
      <c r="H537" s="147"/>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c r="AH537" s="178"/>
      <c r="AI537" s="178"/>
    </row>
    <row r="538" spans="1:35" s="84" customFormat="1" x14ac:dyDescent="0.35">
      <c r="A538" s="4"/>
      <c r="B538" s="4"/>
      <c r="C538" s="80"/>
      <c r="D538" s="81"/>
      <c r="E538" s="84" t="str">
        <f>E$509</f>
        <v>Royalty band 1 upper threshold in nominal terms (incentive)</v>
      </c>
      <c r="F538" s="84" t="str">
        <f>F$509</f>
        <v>$/oz, nominal</v>
      </c>
      <c r="G538" s="147"/>
      <c r="H538" s="147"/>
      <c r="I538" s="178"/>
      <c r="J538" s="178"/>
      <c r="K538" s="147">
        <f t="shared" ref="K538:AI538" si="178">K$509</f>
        <v>500</v>
      </c>
      <c r="L538" s="147">
        <f t="shared" si="178"/>
        <v>500</v>
      </c>
      <c r="M538" s="147">
        <f t="shared" si="178"/>
        <v>500</v>
      </c>
      <c r="N538" s="147">
        <f t="shared" si="178"/>
        <v>500</v>
      </c>
      <c r="O538" s="147">
        <f t="shared" si="178"/>
        <v>500</v>
      </c>
      <c r="P538" s="147">
        <f t="shared" si="178"/>
        <v>500</v>
      </c>
      <c r="Q538" s="147">
        <f t="shared" si="178"/>
        <v>500</v>
      </c>
      <c r="R538" s="147">
        <f t="shared" si="178"/>
        <v>500</v>
      </c>
      <c r="S538" s="147">
        <f t="shared" si="178"/>
        <v>500</v>
      </c>
      <c r="T538" s="147">
        <f t="shared" si="178"/>
        <v>500</v>
      </c>
      <c r="U538" s="147">
        <f t="shared" si="178"/>
        <v>500</v>
      </c>
      <c r="V538" s="147">
        <f t="shared" si="178"/>
        <v>500</v>
      </c>
      <c r="W538" s="147">
        <f t="shared" si="178"/>
        <v>500</v>
      </c>
      <c r="X538" s="147">
        <f t="shared" si="178"/>
        <v>500</v>
      </c>
      <c r="Y538" s="147">
        <f t="shared" si="178"/>
        <v>500</v>
      </c>
      <c r="Z538" s="147">
        <f t="shared" si="178"/>
        <v>500</v>
      </c>
      <c r="AA538" s="147">
        <f t="shared" si="178"/>
        <v>500</v>
      </c>
      <c r="AB538" s="147">
        <f t="shared" si="178"/>
        <v>500</v>
      </c>
      <c r="AC538" s="147">
        <f t="shared" si="178"/>
        <v>500</v>
      </c>
      <c r="AD538" s="147">
        <f t="shared" si="178"/>
        <v>500</v>
      </c>
      <c r="AE538" s="147">
        <f t="shared" si="178"/>
        <v>500</v>
      </c>
      <c r="AF538" s="147">
        <f t="shared" si="178"/>
        <v>500</v>
      </c>
      <c r="AG538" s="147">
        <f t="shared" si="178"/>
        <v>500</v>
      </c>
      <c r="AH538" s="147">
        <f t="shared" si="178"/>
        <v>500</v>
      </c>
      <c r="AI538" s="147">
        <f t="shared" si="178"/>
        <v>500</v>
      </c>
    </row>
    <row r="539" spans="1:35" s="84" customFormat="1" x14ac:dyDescent="0.35">
      <c r="A539" s="4"/>
      <c r="B539" s="4"/>
      <c r="C539" s="80"/>
      <c r="D539" s="81"/>
      <c r="E539" s="84" t="str">
        <f>E$489</f>
        <v>Selling price in nominal terms (behavioural)</v>
      </c>
      <c r="F539" s="84" t="str">
        <f>F$489</f>
        <v>$/oz, nominal</v>
      </c>
      <c r="G539" s="147"/>
      <c r="H539" s="147"/>
      <c r="I539" s="178"/>
      <c r="J539" s="178"/>
      <c r="K539" s="147">
        <f t="shared" ref="K539:AI539" si="179">K$489</f>
        <v>1175</v>
      </c>
      <c r="L539" s="147">
        <f t="shared" si="179"/>
        <v>1198.5</v>
      </c>
      <c r="M539" s="147">
        <f t="shared" si="179"/>
        <v>1222.47</v>
      </c>
      <c r="N539" s="147">
        <f t="shared" si="179"/>
        <v>1246.9194</v>
      </c>
      <c r="O539" s="147">
        <f t="shared" si="179"/>
        <v>1271.857788</v>
      </c>
      <c r="P539" s="147">
        <f t="shared" si="179"/>
        <v>1297.29494376</v>
      </c>
      <c r="Q539" s="147">
        <f t="shared" si="179"/>
        <v>1323.2408426352001</v>
      </c>
      <c r="R539" s="147">
        <f t="shared" si="179"/>
        <v>1349.7056594879039</v>
      </c>
      <c r="S539" s="147">
        <f t="shared" si="179"/>
        <v>1376.6997726776619</v>
      </c>
      <c r="T539" s="147">
        <f t="shared" si="179"/>
        <v>1404.2337681312151</v>
      </c>
      <c r="U539" s="147">
        <f t="shared" si="179"/>
        <v>1432.3184434938396</v>
      </c>
      <c r="V539" s="147">
        <f t="shared" si="179"/>
        <v>1460.9648123637162</v>
      </c>
      <c r="W539" s="147">
        <f t="shared" si="179"/>
        <v>1490.1841086109907</v>
      </c>
      <c r="X539" s="147">
        <f t="shared" si="179"/>
        <v>1519.9877907832104</v>
      </c>
      <c r="Y539" s="147">
        <f t="shared" si="179"/>
        <v>1550.3875465988747</v>
      </c>
      <c r="Z539" s="147">
        <f t="shared" si="179"/>
        <v>1581.3952975308518</v>
      </c>
      <c r="AA539" s="147">
        <f t="shared" si="179"/>
        <v>1613.0232034814692</v>
      </c>
      <c r="AB539" s="147">
        <f t="shared" si="179"/>
        <v>1645.2836675510987</v>
      </c>
      <c r="AC539" s="147">
        <f t="shared" si="179"/>
        <v>1678.1893409021204</v>
      </c>
      <c r="AD539" s="147">
        <f t="shared" si="179"/>
        <v>1711.7531277201629</v>
      </c>
      <c r="AE539" s="147">
        <f t="shared" si="179"/>
        <v>1745.9881902745663</v>
      </c>
      <c r="AF539" s="147">
        <f t="shared" si="179"/>
        <v>1780.9079540800574</v>
      </c>
      <c r="AG539" s="147">
        <f t="shared" si="179"/>
        <v>1816.5261131616587</v>
      </c>
      <c r="AH539" s="147">
        <f t="shared" si="179"/>
        <v>1852.8566354248915</v>
      </c>
      <c r="AI539" s="147">
        <f t="shared" si="179"/>
        <v>1889.9137681333893</v>
      </c>
    </row>
    <row r="540" spans="1:35" s="84" customFormat="1" x14ac:dyDescent="0.35">
      <c r="A540" s="4"/>
      <c r="B540" s="4"/>
      <c r="C540" s="80"/>
      <c r="D540" s="81"/>
      <c r="E540" s="84" t="s">
        <v>848</v>
      </c>
      <c r="F540" s="84" t="s">
        <v>43</v>
      </c>
      <c r="G540" s="147"/>
      <c r="H540" s="147"/>
      <c r="I540" s="147">
        <f>SUM(K540:AI540)</f>
        <v>25</v>
      </c>
      <c r="J540" s="147"/>
      <c r="K540" s="147">
        <f>IF(K539&gt;=K538,1,0)</f>
        <v>1</v>
      </c>
      <c r="L540" s="147">
        <f t="shared" ref="L540:AI540" si="180">IF(L539&gt;=L538,1,0)</f>
        <v>1</v>
      </c>
      <c r="M540" s="147">
        <f t="shared" si="180"/>
        <v>1</v>
      </c>
      <c r="N540" s="147">
        <f t="shared" si="180"/>
        <v>1</v>
      </c>
      <c r="O540" s="147">
        <f t="shared" si="180"/>
        <v>1</v>
      </c>
      <c r="P540" s="147">
        <f t="shared" si="180"/>
        <v>1</v>
      </c>
      <c r="Q540" s="147">
        <f t="shared" si="180"/>
        <v>1</v>
      </c>
      <c r="R540" s="147">
        <f t="shared" si="180"/>
        <v>1</v>
      </c>
      <c r="S540" s="147">
        <f t="shared" si="180"/>
        <v>1</v>
      </c>
      <c r="T540" s="147">
        <f t="shared" si="180"/>
        <v>1</v>
      </c>
      <c r="U540" s="147">
        <f t="shared" si="180"/>
        <v>1</v>
      </c>
      <c r="V540" s="147">
        <f t="shared" si="180"/>
        <v>1</v>
      </c>
      <c r="W540" s="147">
        <f t="shared" si="180"/>
        <v>1</v>
      </c>
      <c r="X540" s="147">
        <f t="shared" si="180"/>
        <v>1</v>
      </c>
      <c r="Y540" s="147">
        <f t="shared" si="180"/>
        <v>1</v>
      </c>
      <c r="Z540" s="147">
        <f t="shared" si="180"/>
        <v>1</v>
      </c>
      <c r="AA540" s="147">
        <f t="shared" si="180"/>
        <v>1</v>
      </c>
      <c r="AB540" s="147">
        <f t="shared" si="180"/>
        <v>1</v>
      </c>
      <c r="AC540" s="147">
        <f t="shared" si="180"/>
        <v>1</v>
      </c>
      <c r="AD540" s="147">
        <f t="shared" si="180"/>
        <v>1</v>
      </c>
      <c r="AE540" s="147">
        <f t="shared" si="180"/>
        <v>1</v>
      </c>
      <c r="AF540" s="147">
        <f t="shared" si="180"/>
        <v>1</v>
      </c>
      <c r="AG540" s="147">
        <f t="shared" si="180"/>
        <v>1</v>
      </c>
      <c r="AH540" s="147">
        <f t="shared" si="180"/>
        <v>1</v>
      </c>
      <c r="AI540" s="147">
        <f t="shared" si="180"/>
        <v>1</v>
      </c>
    </row>
    <row r="541" spans="1:35" s="84" customFormat="1" x14ac:dyDescent="0.35">
      <c r="A541" s="4"/>
      <c r="B541" s="4"/>
      <c r="C541" s="80"/>
      <c r="D541" s="81"/>
      <c r="G541" s="147"/>
      <c r="H541" s="147"/>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row>
    <row r="542" spans="1:35" s="84" customFormat="1" x14ac:dyDescent="0.35">
      <c r="A542" s="4"/>
      <c r="B542" s="4"/>
      <c r="C542" s="80"/>
      <c r="D542" s="81" t="s">
        <v>678</v>
      </c>
      <c r="G542" s="147"/>
      <c r="H542" s="147"/>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c r="AH542" s="178"/>
      <c r="AI542" s="178"/>
    </row>
    <row r="543" spans="1:35" s="84" customFormat="1" x14ac:dyDescent="0.35">
      <c r="A543" s="4"/>
      <c r="B543" s="4"/>
      <c r="C543" s="80"/>
      <c r="D543" s="81"/>
      <c r="E543" s="84" t="str">
        <f>E$515</f>
        <v>Royalty band 2 upper threshold in nominal terms (incentive)</v>
      </c>
      <c r="F543" s="84" t="str">
        <f>F$515</f>
        <v>$/oz, nominal</v>
      </c>
      <c r="G543" s="147"/>
      <c r="H543" s="147"/>
      <c r="I543" s="178"/>
      <c r="J543" s="178"/>
      <c r="K543" s="147">
        <f t="shared" ref="K543:AI543" si="181">K$515</f>
        <v>750</v>
      </c>
      <c r="L543" s="147">
        <f t="shared" si="181"/>
        <v>750</v>
      </c>
      <c r="M543" s="147">
        <f t="shared" si="181"/>
        <v>750</v>
      </c>
      <c r="N543" s="147">
        <f t="shared" si="181"/>
        <v>750</v>
      </c>
      <c r="O543" s="147">
        <f t="shared" si="181"/>
        <v>750</v>
      </c>
      <c r="P543" s="147">
        <f t="shared" si="181"/>
        <v>750</v>
      </c>
      <c r="Q543" s="147">
        <f t="shared" si="181"/>
        <v>750</v>
      </c>
      <c r="R543" s="147">
        <f t="shared" si="181"/>
        <v>750</v>
      </c>
      <c r="S543" s="147">
        <f t="shared" si="181"/>
        <v>750</v>
      </c>
      <c r="T543" s="147">
        <f t="shared" si="181"/>
        <v>750</v>
      </c>
      <c r="U543" s="147">
        <f t="shared" si="181"/>
        <v>750</v>
      </c>
      <c r="V543" s="147">
        <f t="shared" si="181"/>
        <v>750</v>
      </c>
      <c r="W543" s="147">
        <f t="shared" si="181"/>
        <v>750</v>
      </c>
      <c r="X543" s="147">
        <f t="shared" si="181"/>
        <v>750</v>
      </c>
      <c r="Y543" s="147">
        <f t="shared" si="181"/>
        <v>750</v>
      </c>
      <c r="Z543" s="147">
        <f t="shared" si="181"/>
        <v>750</v>
      </c>
      <c r="AA543" s="147">
        <f t="shared" si="181"/>
        <v>750</v>
      </c>
      <c r="AB543" s="147">
        <f t="shared" si="181"/>
        <v>750</v>
      </c>
      <c r="AC543" s="147">
        <f t="shared" si="181"/>
        <v>750</v>
      </c>
      <c r="AD543" s="147">
        <f t="shared" si="181"/>
        <v>750</v>
      </c>
      <c r="AE543" s="147">
        <f t="shared" si="181"/>
        <v>750</v>
      </c>
      <c r="AF543" s="147">
        <f t="shared" si="181"/>
        <v>750</v>
      </c>
      <c r="AG543" s="147">
        <f t="shared" si="181"/>
        <v>750</v>
      </c>
      <c r="AH543" s="147">
        <f t="shared" si="181"/>
        <v>750</v>
      </c>
      <c r="AI543" s="147">
        <f t="shared" si="181"/>
        <v>750</v>
      </c>
    </row>
    <row r="544" spans="1:35" s="84" customFormat="1" x14ac:dyDescent="0.35">
      <c r="A544" s="4"/>
      <c r="B544" s="4"/>
      <c r="C544" s="80"/>
      <c r="D544" s="81"/>
      <c r="E544" s="84" t="str">
        <f>E$489</f>
        <v>Selling price in nominal terms (behavioural)</v>
      </c>
      <c r="F544" s="84" t="str">
        <f>F$489</f>
        <v>$/oz, nominal</v>
      </c>
      <c r="G544" s="147"/>
      <c r="H544" s="147"/>
      <c r="I544" s="178"/>
      <c r="J544" s="178"/>
      <c r="K544" s="147">
        <f t="shared" ref="K544:AI544" si="182">K$489</f>
        <v>1175</v>
      </c>
      <c r="L544" s="147">
        <f t="shared" si="182"/>
        <v>1198.5</v>
      </c>
      <c r="M544" s="147">
        <f t="shared" si="182"/>
        <v>1222.47</v>
      </c>
      <c r="N544" s="147">
        <f t="shared" si="182"/>
        <v>1246.9194</v>
      </c>
      <c r="O544" s="147">
        <f t="shared" si="182"/>
        <v>1271.857788</v>
      </c>
      <c r="P544" s="147">
        <f t="shared" si="182"/>
        <v>1297.29494376</v>
      </c>
      <c r="Q544" s="147">
        <f t="shared" si="182"/>
        <v>1323.2408426352001</v>
      </c>
      <c r="R544" s="147">
        <f t="shared" si="182"/>
        <v>1349.7056594879039</v>
      </c>
      <c r="S544" s="147">
        <f t="shared" si="182"/>
        <v>1376.6997726776619</v>
      </c>
      <c r="T544" s="147">
        <f t="shared" si="182"/>
        <v>1404.2337681312151</v>
      </c>
      <c r="U544" s="147">
        <f t="shared" si="182"/>
        <v>1432.3184434938396</v>
      </c>
      <c r="V544" s="147">
        <f t="shared" si="182"/>
        <v>1460.9648123637162</v>
      </c>
      <c r="W544" s="147">
        <f t="shared" si="182"/>
        <v>1490.1841086109907</v>
      </c>
      <c r="X544" s="147">
        <f t="shared" si="182"/>
        <v>1519.9877907832104</v>
      </c>
      <c r="Y544" s="147">
        <f t="shared" si="182"/>
        <v>1550.3875465988747</v>
      </c>
      <c r="Z544" s="147">
        <f t="shared" si="182"/>
        <v>1581.3952975308518</v>
      </c>
      <c r="AA544" s="147">
        <f t="shared" si="182"/>
        <v>1613.0232034814692</v>
      </c>
      <c r="AB544" s="147">
        <f t="shared" si="182"/>
        <v>1645.2836675510987</v>
      </c>
      <c r="AC544" s="147">
        <f t="shared" si="182"/>
        <v>1678.1893409021204</v>
      </c>
      <c r="AD544" s="147">
        <f t="shared" si="182"/>
        <v>1711.7531277201629</v>
      </c>
      <c r="AE544" s="147">
        <f t="shared" si="182"/>
        <v>1745.9881902745663</v>
      </c>
      <c r="AF544" s="147">
        <f t="shared" si="182"/>
        <v>1780.9079540800574</v>
      </c>
      <c r="AG544" s="147">
        <f t="shared" si="182"/>
        <v>1816.5261131616587</v>
      </c>
      <c r="AH544" s="147">
        <f t="shared" si="182"/>
        <v>1852.8566354248915</v>
      </c>
      <c r="AI544" s="147">
        <f t="shared" si="182"/>
        <v>1889.9137681333893</v>
      </c>
    </row>
    <row r="545" spans="1:35" s="84" customFormat="1" x14ac:dyDescent="0.35">
      <c r="A545" s="4"/>
      <c r="B545" s="4"/>
      <c r="C545" s="80"/>
      <c r="D545" s="81"/>
      <c r="E545" s="84" t="s">
        <v>849</v>
      </c>
      <c r="F545" s="84" t="s">
        <v>43</v>
      </c>
      <c r="G545" s="147"/>
      <c r="H545" s="147"/>
      <c r="I545" s="147">
        <f>SUM(K545:AI545)</f>
        <v>25</v>
      </c>
      <c r="J545" s="147"/>
      <c r="K545" s="147">
        <f>IF(K544&gt;=K543,1,0)</f>
        <v>1</v>
      </c>
      <c r="L545" s="147">
        <f t="shared" ref="L545:AI545" si="183">IF(L544&gt;=L543,1,0)</f>
        <v>1</v>
      </c>
      <c r="M545" s="147">
        <f t="shared" si="183"/>
        <v>1</v>
      </c>
      <c r="N545" s="147">
        <f t="shared" si="183"/>
        <v>1</v>
      </c>
      <c r="O545" s="147">
        <f t="shared" si="183"/>
        <v>1</v>
      </c>
      <c r="P545" s="147">
        <f t="shared" si="183"/>
        <v>1</v>
      </c>
      <c r="Q545" s="147">
        <f t="shared" si="183"/>
        <v>1</v>
      </c>
      <c r="R545" s="147">
        <f t="shared" si="183"/>
        <v>1</v>
      </c>
      <c r="S545" s="147">
        <f t="shared" si="183"/>
        <v>1</v>
      </c>
      <c r="T545" s="147">
        <f t="shared" si="183"/>
        <v>1</v>
      </c>
      <c r="U545" s="147">
        <f t="shared" si="183"/>
        <v>1</v>
      </c>
      <c r="V545" s="147">
        <f t="shared" si="183"/>
        <v>1</v>
      </c>
      <c r="W545" s="147">
        <f t="shared" si="183"/>
        <v>1</v>
      </c>
      <c r="X545" s="147">
        <f t="shared" si="183"/>
        <v>1</v>
      </c>
      <c r="Y545" s="147">
        <f t="shared" si="183"/>
        <v>1</v>
      </c>
      <c r="Z545" s="147">
        <f t="shared" si="183"/>
        <v>1</v>
      </c>
      <c r="AA545" s="147">
        <f t="shared" si="183"/>
        <v>1</v>
      </c>
      <c r="AB545" s="147">
        <f t="shared" si="183"/>
        <v>1</v>
      </c>
      <c r="AC545" s="147">
        <f t="shared" si="183"/>
        <v>1</v>
      </c>
      <c r="AD545" s="147">
        <f t="shared" si="183"/>
        <v>1</v>
      </c>
      <c r="AE545" s="147">
        <f t="shared" si="183"/>
        <v>1</v>
      </c>
      <c r="AF545" s="147">
        <f t="shared" si="183"/>
        <v>1</v>
      </c>
      <c r="AG545" s="147">
        <f t="shared" si="183"/>
        <v>1</v>
      </c>
      <c r="AH545" s="147">
        <f t="shared" si="183"/>
        <v>1</v>
      </c>
      <c r="AI545" s="147">
        <f t="shared" si="183"/>
        <v>1</v>
      </c>
    </row>
    <row r="546" spans="1:35" s="84" customFormat="1" x14ac:dyDescent="0.35">
      <c r="A546" s="4"/>
      <c r="B546" s="4"/>
      <c r="C546" s="80"/>
      <c r="D546" s="81"/>
      <c r="G546" s="147"/>
      <c r="H546" s="147"/>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row>
    <row r="547" spans="1:35" s="84" customFormat="1" x14ac:dyDescent="0.35">
      <c r="A547" s="4"/>
      <c r="B547" s="4"/>
      <c r="C547" s="80"/>
      <c r="D547" s="81" t="s">
        <v>680</v>
      </c>
      <c r="G547" s="147"/>
      <c r="H547" s="147"/>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c r="AH547" s="178"/>
      <c r="AI547" s="178"/>
    </row>
    <row r="548" spans="1:35" s="84" customFormat="1" x14ac:dyDescent="0.35">
      <c r="A548" s="4"/>
      <c r="B548" s="4"/>
      <c r="C548" s="80"/>
      <c r="D548" s="81"/>
      <c r="E548" s="84" t="str">
        <f>E$521</f>
        <v>Royalty band 3 upper threshold in nominal terms (incentive)</v>
      </c>
      <c r="F548" s="84" t="str">
        <f>F$521</f>
        <v>$/oz, nominal</v>
      </c>
      <c r="G548" s="147"/>
      <c r="H548" s="147"/>
      <c r="I548" s="178"/>
      <c r="J548" s="178"/>
      <c r="K548" s="147">
        <f t="shared" ref="K548:AI548" si="184">K$521</f>
        <v>1000</v>
      </c>
      <c r="L548" s="147">
        <f t="shared" si="184"/>
        <v>1000</v>
      </c>
      <c r="M548" s="147">
        <f t="shared" si="184"/>
        <v>1000</v>
      </c>
      <c r="N548" s="147">
        <f t="shared" si="184"/>
        <v>1000</v>
      </c>
      <c r="O548" s="147">
        <f t="shared" si="184"/>
        <v>1000</v>
      </c>
      <c r="P548" s="147">
        <f t="shared" si="184"/>
        <v>1000</v>
      </c>
      <c r="Q548" s="147">
        <f t="shared" si="184"/>
        <v>1000</v>
      </c>
      <c r="R548" s="147">
        <f t="shared" si="184"/>
        <v>1000</v>
      </c>
      <c r="S548" s="147">
        <f t="shared" si="184"/>
        <v>1000</v>
      </c>
      <c r="T548" s="147">
        <f t="shared" si="184"/>
        <v>1000</v>
      </c>
      <c r="U548" s="147">
        <f t="shared" si="184"/>
        <v>1000</v>
      </c>
      <c r="V548" s="147">
        <f t="shared" si="184"/>
        <v>1000</v>
      </c>
      <c r="W548" s="147">
        <f t="shared" si="184"/>
        <v>1000</v>
      </c>
      <c r="X548" s="147">
        <f t="shared" si="184"/>
        <v>1000</v>
      </c>
      <c r="Y548" s="147">
        <f t="shared" si="184"/>
        <v>1000</v>
      </c>
      <c r="Z548" s="147">
        <f t="shared" si="184"/>
        <v>1000</v>
      </c>
      <c r="AA548" s="147">
        <f t="shared" si="184"/>
        <v>1000</v>
      </c>
      <c r="AB548" s="147">
        <f t="shared" si="184"/>
        <v>1000</v>
      </c>
      <c r="AC548" s="147">
        <f t="shared" si="184"/>
        <v>1000</v>
      </c>
      <c r="AD548" s="147">
        <f t="shared" si="184"/>
        <v>1000</v>
      </c>
      <c r="AE548" s="147">
        <f t="shared" si="184"/>
        <v>1000</v>
      </c>
      <c r="AF548" s="147">
        <f t="shared" si="184"/>
        <v>1000</v>
      </c>
      <c r="AG548" s="147">
        <f t="shared" si="184"/>
        <v>1000</v>
      </c>
      <c r="AH548" s="147">
        <f t="shared" si="184"/>
        <v>1000</v>
      </c>
      <c r="AI548" s="147">
        <f t="shared" si="184"/>
        <v>1000</v>
      </c>
    </row>
    <row r="549" spans="1:35" s="84" customFormat="1" x14ac:dyDescent="0.35">
      <c r="A549" s="4"/>
      <c r="B549" s="4"/>
      <c r="C549" s="80"/>
      <c r="D549" s="81"/>
      <c r="E549" s="84" t="str">
        <f>E$489</f>
        <v>Selling price in nominal terms (behavioural)</v>
      </c>
      <c r="F549" s="84" t="str">
        <f>F$489</f>
        <v>$/oz, nominal</v>
      </c>
      <c r="G549" s="147"/>
      <c r="H549" s="147"/>
      <c r="I549" s="178"/>
      <c r="J549" s="178"/>
      <c r="K549" s="147">
        <f t="shared" ref="K549:AI549" si="185">K$489</f>
        <v>1175</v>
      </c>
      <c r="L549" s="147">
        <f t="shared" si="185"/>
        <v>1198.5</v>
      </c>
      <c r="M549" s="147">
        <f t="shared" si="185"/>
        <v>1222.47</v>
      </c>
      <c r="N549" s="147">
        <f t="shared" si="185"/>
        <v>1246.9194</v>
      </c>
      <c r="O549" s="147">
        <f t="shared" si="185"/>
        <v>1271.857788</v>
      </c>
      <c r="P549" s="147">
        <f t="shared" si="185"/>
        <v>1297.29494376</v>
      </c>
      <c r="Q549" s="147">
        <f t="shared" si="185"/>
        <v>1323.2408426352001</v>
      </c>
      <c r="R549" s="147">
        <f t="shared" si="185"/>
        <v>1349.7056594879039</v>
      </c>
      <c r="S549" s="147">
        <f t="shared" si="185"/>
        <v>1376.6997726776619</v>
      </c>
      <c r="T549" s="147">
        <f t="shared" si="185"/>
        <v>1404.2337681312151</v>
      </c>
      <c r="U549" s="147">
        <f t="shared" si="185"/>
        <v>1432.3184434938396</v>
      </c>
      <c r="V549" s="147">
        <f t="shared" si="185"/>
        <v>1460.9648123637162</v>
      </c>
      <c r="W549" s="147">
        <f t="shared" si="185"/>
        <v>1490.1841086109907</v>
      </c>
      <c r="X549" s="147">
        <f t="shared" si="185"/>
        <v>1519.9877907832104</v>
      </c>
      <c r="Y549" s="147">
        <f t="shared" si="185"/>
        <v>1550.3875465988747</v>
      </c>
      <c r="Z549" s="147">
        <f t="shared" si="185"/>
        <v>1581.3952975308518</v>
      </c>
      <c r="AA549" s="147">
        <f t="shared" si="185"/>
        <v>1613.0232034814692</v>
      </c>
      <c r="AB549" s="147">
        <f t="shared" si="185"/>
        <v>1645.2836675510987</v>
      </c>
      <c r="AC549" s="147">
        <f t="shared" si="185"/>
        <v>1678.1893409021204</v>
      </c>
      <c r="AD549" s="147">
        <f t="shared" si="185"/>
        <v>1711.7531277201629</v>
      </c>
      <c r="AE549" s="147">
        <f t="shared" si="185"/>
        <v>1745.9881902745663</v>
      </c>
      <c r="AF549" s="147">
        <f t="shared" si="185"/>
        <v>1780.9079540800574</v>
      </c>
      <c r="AG549" s="147">
        <f t="shared" si="185"/>
        <v>1816.5261131616587</v>
      </c>
      <c r="AH549" s="147">
        <f t="shared" si="185"/>
        <v>1852.8566354248915</v>
      </c>
      <c r="AI549" s="147">
        <f t="shared" si="185"/>
        <v>1889.9137681333893</v>
      </c>
    </row>
    <row r="550" spans="1:35" s="84" customFormat="1" x14ac:dyDescent="0.35">
      <c r="A550" s="4"/>
      <c r="B550" s="4"/>
      <c r="C550" s="80"/>
      <c r="D550" s="81"/>
      <c r="E550" s="84" t="s">
        <v>850</v>
      </c>
      <c r="F550" s="84" t="s">
        <v>43</v>
      </c>
      <c r="G550" s="147"/>
      <c r="H550" s="147"/>
      <c r="I550" s="147">
        <f>SUM(K550:AI550)</f>
        <v>25</v>
      </c>
      <c r="J550" s="147"/>
      <c r="K550" s="147">
        <f>IF(K549&gt;=K548,1,0)</f>
        <v>1</v>
      </c>
      <c r="L550" s="147">
        <f t="shared" ref="L550:AI550" si="186">IF(L549&gt;=L548,1,0)</f>
        <v>1</v>
      </c>
      <c r="M550" s="147">
        <f t="shared" si="186"/>
        <v>1</v>
      </c>
      <c r="N550" s="147">
        <f t="shared" si="186"/>
        <v>1</v>
      </c>
      <c r="O550" s="147">
        <f t="shared" si="186"/>
        <v>1</v>
      </c>
      <c r="P550" s="147">
        <f t="shared" si="186"/>
        <v>1</v>
      </c>
      <c r="Q550" s="147">
        <f t="shared" si="186"/>
        <v>1</v>
      </c>
      <c r="R550" s="147">
        <f t="shared" si="186"/>
        <v>1</v>
      </c>
      <c r="S550" s="147">
        <f t="shared" si="186"/>
        <v>1</v>
      </c>
      <c r="T550" s="147">
        <f t="shared" si="186"/>
        <v>1</v>
      </c>
      <c r="U550" s="147">
        <f t="shared" si="186"/>
        <v>1</v>
      </c>
      <c r="V550" s="147">
        <f t="shared" si="186"/>
        <v>1</v>
      </c>
      <c r="W550" s="147">
        <f t="shared" si="186"/>
        <v>1</v>
      </c>
      <c r="X550" s="147">
        <f t="shared" si="186"/>
        <v>1</v>
      </c>
      <c r="Y550" s="147">
        <f t="shared" si="186"/>
        <v>1</v>
      </c>
      <c r="Z550" s="147">
        <f t="shared" si="186"/>
        <v>1</v>
      </c>
      <c r="AA550" s="147">
        <f t="shared" si="186"/>
        <v>1</v>
      </c>
      <c r="AB550" s="147">
        <f t="shared" si="186"/>
        <v>1</v>
      </c>
      <c r="AC550" s="147">
        <f t="shared" si="186"/>
        <v>1</v>
      </c>
      <c r="AD550" s="147">
        <f t="shared" si="186"/>
        <v>1</v>
      </c>
      <c r="AE550" s="147">
        <f t="shared" si="186"/>
        <v>1</v>
      </c>
      <c r="AF550" s="147">
        <f t="shared" si="186"/>
        <v>1</v>
      </c>
      <c r="AG550" s="147">
        <f t="shared" si="186"/>
        <v>1</v>
      </c>
      <c r="AH550" s="147">
        <f t="shared" si="186"/>
        <v>1</v>
      </c>
      <c r="AI550" s="147">
        <f t="shared" si="186"/>
        <v>1</v>
      </c>
    </row>
    <row r="551" spans="1:35" s="84" customFormat="1" x14ac:dyDescent="0.35">
      <c r="A551" s="4"/>
      <c r="B551" s="4"/>
      <c r="C551" s="80"/>
      <c r="D551" s="81"/>
      <c r="G551" s="147"/>
      <c r="H551" s="147"/>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c r="AH551" s="178"/>
      <c r="AI551" s="178"/>
    </row>
    <row r="552" spans="1:35" s="84" customFormat="1" x14ac:dyDescent="0.35">
      <c r="A552" s="4"/>
      <c r="B552" s="4"/>
      <c r="C552" s="80"/>
      <c r="D552" s="81" t="s">
        <v>682</v>
      </c>
      <c r="G552" s="147"/>
      <c r="H552" s="147"/>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c r="AH552" s="178"/>
      <c r="AI552" s="178"/>
    </row>
    <row r="553" spans="1:35" s="84" customFormat="1" x14ac:dyDescent="0.35">
      <c r="A553" s="4"/>
      <c r="B553" s="4"/>
      <c r="C553" s="80"/>
      <c r="D553" s="81"/>
      <c r="E553" s="84" t="str">
        <f>E$527</f>
        <v>Royalty band 4 upper threshold in nominal terms (incentive)</v>
      </c>
      <c r="F553" s="84" t="str">
        <f>F$527</f>
        <v>$/oz, nominal</v>
      </c>
      <c r="G553" s="147"/>
      <c r="H553" s="147"/>
      <c r="I553" s="178"/>
      <c r="J553" s="178"/>
      <c r="K553" s="147">
        <f t="shared" ref="K553:AI553" si="187">K$527</f>
        <v>1250</v>
      </c>
      <c r="L553" s="147">
        <f t="shared" si="187"/>
        <v>1250</v>
      </c>
      <c r="M553" s="147">
        <f t="shared" si="187"/>
        <v>1250</v>
      </c>
      <c r="N553" s="147">
        <f t="shared" si="187"/>
        <v>1250</v>
      </c>
      <c r="O553" s="147">
        <f t="shared" si="187"/>
        <v>1250</v>
      </c>
      <c r="P553" s="147">
        <f t="shared" si="187"/>
        <v>1250</v>
      </c>
      <c r="Q553" s="147">
        <f t="shared" si="187"/>
        <v>1250</v>
      </c>
      <c r="R553" s="147">
        <f t="shared" si="187"/>
        <v>1250</v>
      </c>
      <c r="S553" s="147">
        <f t="shared" si="187"/>
        <v>1250</v>
      </c>
      <c r="T553" s="147">
        <f t="shared" si="187"/>
        <v>1250</v>
      </c>
      <c r="U553" s="147">
        <f t="shared" si="187"/>
        <v>1250</v>
      </c>
      <c r="V553" s="147">
        <f t="shared" si="187"/>
        <v>1250</v>
      </c>
      <c r="W553" s="147">
        <f t="shared" si="187"/>
        <v>1250</v>
      </c>
      <c r="X553" s="147">
        <f t="shared" si="187"/>
        <v>1250</v>
      </c>
      <c r="Y553" s="147">
        <f t="shared" si="187"/>
        <v>1250</v>
      </c>
      <c r="Z553" s="147">
        <f t="shared" si="187"/>
        <v>1250</v>
      </c>
      <c r="AA553" s="147">
        <f t="shared" si="187"/>
        <v>1250</v>
      </c>
      <c r="AB553" s="147">
        <f t="shared" si="187"/>
        <v>1250</v>
      </c>
      <c r="AC553" s="147">
        <f t="shared" si="187"/>
        <v>1250</v>
      </c>
      <c r="AD553" s="147">
        <f t="shared" si="187"/>
        <v>1250</v>
      </c>
      <c r="AE553" s="147">
        <f t="shared" si="187"/>
        <v>1250</v>
      </c>
      <c r="AF553" s="147">
        <f t="shared" si="187"/>
        <v>1250</v>
      </c>
      <c r="AG553" s="147">
        <f t="shared" si="187"/>
        <v>1250</v>
      </c>
      <c r="AH553" s="147">
        <f t="shared" si="187"/>
        <v>1250</v>
      </c>
      <c r="AI553" s="147">
        <f t="shared" si="187"/>
        <v>1250</v>
      </c>
    </row>
    <row r="554" spans="1:35" s="84" customFormat="1" x14ac:dyDescent="0.35">
      <c r="A554" s="4"/>
      <c r="B554" s="4"/>
      <c r="C554" s="80"/>
      <c r="D554" s="81"/>
      <c r="E554" s="84" t="str">
        <f>E$489</f>
        <v>Selling price in nominal terms (behavioural)</v>
      </c>
      <c r="F554" s="84" t="str">
        <f>F$489</f>
        <v>$/oz, nominal</v>
      </c>
      <c r="G554" s="147"/>
      <c r="H554" s="147"/>
      <c r="I554" s="178"/>
      <c r="J554" s="178"/>
      <c r="K554" s="147">
        <f t="shared" ref="K554:AI554" si="188">K$489</f>
        <v>1175</v>
      </c>
      <c r="L554" s="147">
        <f t="shared" si="188"/>
        <v>1198.5</v>
      </c>
      <c r="M554" s="147">
        <f t="shared" si="188"/>
        <v>1222.47</v>
      </c>
      <c r="N554" s="147">
        <f t="shared" si="188"/>
        <v>1246.9194</v>
      </c>
      <c r="O554" s="147">
        <f t="shared" si="188"/>
        <v>1271.857788</v>
      </c>
      <c r="P554" s="147">
        <f t="shared" si="188"/>
        <v>1297.29494376</v>
      </c>
      <c r="Q554" s="147">
        <f t="shared" si="188"/>
        <v>1323.2408426352001</v>
      </c>
      <c r="R554" s="147">
        <f t="shared" si="188"/>
        <v>1349.7056594879039</v>
      </c>
      <c r="S554" s="147">
        <f t="shared" si="188"/>
        <v>1376.6997726776619</v>
      </c>
      <c r="T554" s="147">
        <f t="shared" si="188"/>
        <v>1404.2337681312151</v>
      </c>
      <c r="U554" s="147">
        <f t="shared" si="188"/>
        <v>1432.3184434938396</v>
      </c>
      <c r="V554" s="147">
        <f t="shared" si="188"/>
        <v>1460.9648123637162</v>
      </c>
      <c r="W554" s="147">
        <f t="shared" si="188"/>
        <v>1490.1841086109907</v>
      </c>
      <c r="X554" s="147">
        <f t="shared" si="188"/>
        <v>1519.9877907832104</v>
      </c>
      <c r="Y554" s="147">
        <f t="shared" si="188"/>
        <v>1550.3875465988747</v>
      </c>
      <c r="Z554" s="147">
        <f t="shared" si="188"/>
        <v>1581.3952975308518</v>
      </c>
      <c r="AA554" s="147">
        <f t="shared" si="188"/>
        <v>1613.0232034814692</v>
      </c>
      <c r="AB554" s="147">
        <f t="shared" si="188"/>
        <v>1645.2836675510987</v>
      </c>
      <c r="AC554" s="147">
        <f t="shared" si="188"/>
        <v>1678.1893409021204</v>
      </c>
      <c r="AD554" s="147">
        <f t="shared" si="188"/>
        <v>1711.7531277201629</v>
      </c>
      <c r="AE554" s="147">
        <f t="shared" si="188"/>
        <v>1745.9881902745663</v>
      </c>
      <c r="AF554" s="147">
        <f t="shared" si="188"/>
        <v>1780.9079540800574</v>
      </c>
      <c r="AG554" s="147">
        <f t="shared" si="188"/>
        <v>1816.5261131616587</v>
      </c>
      <c r="AH554" s="147">
        <f t="shared" si="188"/>
        <v>1852.8566354248915</v>
      </c>
      <c r="AI554" s="147">
        <f t="shared" si="188"/>
        <v>1889.9137681333893</v>
      </c>
    </row>
    <row r="555" spans="1:35" s="84" customFormat="1" x14ac:dyDescent="0.35">
      <c r="A555" s="4"/>
      <c r="B555" s="4"/>
      <c r="C555" s="80"/>
      <c r="D555" s="81"/>
      <c r="E555" s="84" t="s">
        <v>851</v>
      </c>
      <c r="F555" s="84" t="s">
        <v>43</v>
      </c>
      <c r="G555" s="147"/>
      <c r="H555" s="147"/>
      <c r="I555" s="147">
        <f>SUM(K555:AI555)</f>
        <v>21</v>
      </c>
      <c r="J555" s="147"/>
      <c r="K555" s="147">
        <f>IF(K554&gt;=K553,1,0)</f>
        <v>0</v>
      </c>
      <c r="L555" s="147">
        <f t="shared" ref="L555:AI555" si="189">IF(L554&gt;=L553,1,0)</f>
        <v>0</v>
      </c>
      <c r="M555" s="147">
        <f t="shared" si="189"/>
        <v>0</v>
      </c>
      <c r="N555" s="147">
        <f t="shared" si="189"/>
        <v>0</v>
      </c>
      <c r="O555" s="147">
        <f t="shared" si="189"/>
        <v>1</v>
      </c>
      <c r="P555" s="147">
        <f t="shared" si="189"/>
        <v>1</v>
      </c>
      <c r="Q555" s="147">
        <f t="shared" si="189"/>
        <v>1</v>
      </c>
      <c r="R555" s="147">
        <f t="shared" si="189"/>
        <v>1</v>
      </c>
      <c r="S555" s="147">
        <f t="shared" si="189"/>
        <v>1</v>
      </c>
      <c r="T555" s="147">
        <f t="shared" si="189"/>
        <v>1</v>
      </c>
      <c r="U555" s="147">
        <f t="shared" si="189"/>
        <v>1</v>
      </c>
      <c r="V555" s="147">
        <f t="shared" si="189"/>
        <v>1</v>
      </c>
      <c r="W555" s="147">
        <f t="shared" si="189"/>
        <v>1</v>
      </c>
      <c r="X555" s="147">
        <f t="shared" si="189"/>
        <v>1</v>
      </c>
      <c r="Y555" s="147">
        <f t="shared" si="189"/>
        <v>1</v>
      </c>
      <c r="Z555" s="147">
        <f t="shared" si="189"/>
        <v>1</v>
      </c>
      <c r="AA555" s="147">
        <f t="shared" si="189"/>
        <v>1</v>
      </c>
      <c r="AB555" s="147">
        <f t="shared" si="189"/>
        <v>1</v>
      </c>
      <c r="AC555" s="147">
        <f t="shared" si="189"/>
        <v>1</v>
      </c>
      <c r="AD555" s="147">
        <f t="shared" si="189"/>
        <v>1</v>
      </c>
      <c r="AE555" s="147">
        <f t="shared" si="189"/>
        <v>1</v>
      </c>
      <c r="AF555" s="147">
        <f t="shared" si="189"/>
        <v>1</v>
      </c>
      <c r="AG555" s="147">
        <f t="shared" si="189"/>
        <v>1</v>
      </c>
      <c r="AH555" s="147">
        <f t="shared" si="189"/>
        <v>1</v>
      </c>
      <c r="AI555" s="147">
        <f t="shared" si="189"/>
        <v>1</v>
      </c>
    </row>
    <row r="556" spans="1:35" s="84" customFormat="1" x14ac:dyDescent="0.35">
      <c r="A556" s="4"/>
      <c r="B556" s="4"/>
      <c r="C556" s="80"/>
      <c r="D556" s="81"/>
      <c r="G556" s="147"/>
      <c r="H556" s="147"/>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c r="AH556" s="178"/>
      <c r="AI556" s="178"/>
    </row>
    <row r="557" spans="1:35" s="84" customFormat="1" x14ac:dyDescent="0.35">
      <c r="A557" s="4"/>
      <c r="B557" s="4"/>
      <c r="C557" s="80"/>
      <c r="D557" s="81" t="s">
        <v>684</v>
      </c>
      <c r="G557" s="147"/>
      <c r="H557" s="147"/>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row>
    <row r="558" spans="1:35" s="84" customFormat="1" x14ac:dyDescent="0.35">
      <c r="A558" s="4"/>
      <c r="B558" s="4"/>
      <c r="C558" s="80"/>
      <c r="D558" s="81"/>
      <c r="E558" s="84" t="str">
        <f>E$533</f>
        <v>Royalty band 5 upper threshold in nominal terms (incentive)</v>
      </c>
      <c r="F558" s="84" t="str">
        <f>F$533</f>
        <v>$/oz, nominal</v>
      </c>
      <c r="G558" s="147"/>
      <c r="H558" s="147"/>
      <c r="I558" s="178"/>
      <c r="J558" s="178"/>
      <c r="K558" s="147">
        <f t="shared" ref="K558:AI558" si="190">K$533</f>
        <v>1500</v>
      </c>
      <c r="L558" s="147">
        <f t="shared" si="190"/>
        <v>1500</v>
      </c>
      <c r="M558" s="147">
        <f t="shared" si="190"/>
        <v>1500</v>
      </c>
      <c r="N558" s="147">
        <f t="shared" si="190"/>
        <v>1500</v>
      </c>
      <c r="O558" s="147">
        <f t="shared" si="190"/>
        <v>1500</v>
      </c>
      <c r="P558" s="147">
        <f t="shared" si="190"/>
        <v>1500</v>
      </c>
      <c r="Q558" s="147">
        <f t="shared" si="190"/>
        <v>1500</v>
      </c>
      <c r="R558" s="147">
        <f t="shared" si="190"/>
        <v>1500</v>
      </c>
      <c r="S558" s="147">
        <f t="shared" si="190"/>
        <v>1500</v>
      </c>
      <c r="T558" s="147">
        <f t="shared" si="190"/>
        <v>1500</v>
      </c>
      <c r="U558" s="147">
        <f t="shared" si="190"/>
        <v>1500</v>
      </c>
      <c r="V558" s="147">
        <f t="shared" si="190"/>
        <v>1500</v>
      </c>
      <c r="W558" s="147">
        <f t="shared" si="190"/>
        <v>1500</v>
      </c>
      <c r="X558" s="147">
        <f t="shared" si="190"/>
        <v>1500</v>
      </c>
      <c r="Y558" s="147">
        <f t="shared" si="190"/>
        <v>1500</v>
      </c>
      <c r="Z558" s="147">
        <f t="shared" si="190"/>
        <v>1500</v>
      </c>
      <c r="AA558" s="147">
        <f t="shared" si="190"/>
        <v>1500</v>
      </c>
      <c r="AB558" s="147">
        <f t="shared" si="190"/>
        <v>1500</v>
      </c>
      <c r="AC558" s="147">
        <f t="shared" si="190"/>
        <v>1500</v>
      </c>
      <c r="AD558" s="147">
        <f t="shared" si="190"/>
        <v>1500</v>
      </c>
      <c r="AE558" s="147">
        <f t="shared" si="190"/>
        <v>1500</v>
      </c>
      <c r="AF558" s="147">
        <f t="shared" si="190"/>
        <v>1500</v>
      </c>
      <c r="AG558" s="147">
        <f t="shared" si="190"/>
        <v>1500</v>
      </c>
      <c r="AH558" s="147">
        <f t="shared" si="190"/>
        <v>1500</v>
      </c>
      <c r="AI558" s="147">
        <f t="shared" si="190"/>
        <v>1500</v>
      </c>
    </row>
    <row r="559" spans="1:35" s="84" customFormat="1" x14ac:dyDescent="0.35">
      <c r="A559" s="4"/>
      <c r="B559" s="4"/>
      <c r="C559" s="80"/>
      <c r="D559" s="81"/>
      <c r="E559" s="84" t="str">
        <f>E$489</f>
        <v>Selling price in nominal terms (behavioural)</v>
      </c>
      <c r="F559" s="84" t="str">
        <f>F$489</f>
        <v>$/oz, nominal</v>
      </c>
      <c r="G559" s="147"/>
      <c r="H559" s="147"/>
      <c r="I559" s="178"/>
      <c r="J559" s="178"/>
      <c r="K559" s="147">
        <f t="shared" ref="K559:AI559" si="191">K$489</f>
        <v>1175</v>
      </c>
      <c r="L559" s="147">
        <f t="shared" si="191"/>
        <v>1198.5</v>
      </c>
      <c r="M559" s="147">
        <f t="shared" si="191"/>
        <v>1222.47</v>
      </c>
      <c r="N559" s="147">
        <f t="shared" si="191"/>
        <v>1246.9194</v>
      </c>
      <c r="O559" s="147">
        <f t="shared" si="191"/>
        <v>1271.857788</v>
      </c>
      <c r="P559" s="147">
        <f t="shared" si="191"/>
        <v>1297.29494376</v>
      </c>
      <c r="Q559" s="147">
        <f t="shared" si="191"/>
        <v>1323.2408426352001</v>
      </c>
      <c r="R559" s="147">
        <f t="shared" si="191"/>
        <v>1349.7056594879039</v>
      </c>
      <c r="S559" s="147">
        <f t="shared" si="191"/>
        <v>1376.6997726776619</v>
      </c>
      <c r="T559" s="147">
        <f t="shared" si="191"/>
        <v>1404.2337681312151</v>
      </c>
      <c r="U559" s="147">
        <f t="shared" si="191"/>
        <v>1432.3184434938396</v>
      </c>
      <c r="V559" s="147">
        <f t="shared" si="191"/>
        <v>1460.9648123637162</v>
      </c>
      <c r="W559" s="147">
        <f t="shared" si="191"/>
        <v>1490.1841086109907</v>
      </c>
      <c r="X559" s="147">
        <f t="shared" si="191"/>
        <v>1519.9877907832104</v>
      </c>
      <c r="Y559" s="147">
        <f t="shared" si="191"/>
        <v>1550.3875465988747</v>
      </c>
      <c r="Z559" s="147">
        <f t="shared" si="191"/>
        <v>1581.3952975308518</v>
      </c>
      <c r="AA559" s="147">
        <f t="shared" si="191"/>
        <v>1613.0232034814692</v>
      </c>
      <c r="AB559" s="147">
        <f t="shared" si="191"/>
        <v>1645.2836675510987</v>
      </c>
      <c r="AC559" s="147">
        <f t="shared" si="191"/>
        <v>1678.1893409021204</v>
      </c>
      <c r="AD559" s="147">
        <f t="shared" si="191"/>
        <v>1711.7531277201629</v>
      </c>
      <c r="AE559" s="147">
        <f t="shared" si="191"/>
        <v>1745.9881902745663</v>
      </c>
      <c r="AF559" s="147">
        <f t="shared" si="191"/>
        <v>1780.9079540800574</v>
      </c>
      <c r="AG559" s="147">
        <f t="shared" si="191"/>
        <v>1816.5261131616587</v>
      </c>
      <c r="AH559" s="147">
        <f t="shared" si="191"/>
        <v>1852.8566354248915</v>
      </c>
      <c r="AI559" s="147">
        <f t="shared" si="191"/>
        <v>1889.9137681333893</v>
      </c>
    </row>
    <row r="560" spans="1:35" s="84" customFormat="1" x14ac:dyDescent="0.35">
      <c r="A560" s="4"/>
      <c r="B560" s="4"/>
      <c r="C560" s="80"/>
      <c r="D560" s="81"/>
      <c r="E560" s="84" t="s">
        <v>852</v>
      </c>
      <c r="F560" s="84" t="s">
        <v>43</v>
      </c>
      <c r="G560" s="147"/>
      <c r="H560" s="147"/>
      <c r="I560" s="147">
        <f>SUM(K560:AI560)</f>
        <v>12</v>
      </c>
      <c r="J560" s="147"/>
      <c r="K560" s="147">
        <f>IF(K559&gt;=K558,1,0)</f>
        <v>0</v>
      </c>
      <c r="L560" s="147">
        <f t="shared" ref="L560:AI560" si="192">IF(L559&gt;=L558,1,0)</f>
        <v>0</v>
      </c>
      <c r="M560" s="147">
        <f t="shared" si="192"/>
        <v>0</v>
      </c>
      <c r="N560" s="147">
        <f t="shared" si="192"/>
        <v>0</v>
      </c>
      <c r="O560" s="147">
        <f t="shared" si="192"/>
        <v>0</v>
      </c>
      <c r="P560" s="147">
        <f t="shared" si="192"/>
        <v>0</v>
      </c>
      <c r="Q560" s="147">
        <f t="shared" si="192"/>
        <v>0</v>
      </c>
      <c r="R560" s="147">
        <f t="shared" si="192"/>
        <v>0</v>
      </c>
      <c r="S560" s="147">
        <f t="shared" si="192"/>
        <v>0</v>
      </c>
      <c r="T560" s="147">
        <f t="shared" si="192"/>
        <v>0</v>
      </c>
      <c r="U560" s="147">
        <f t="shared" si="192"/>
        <v>0</v>
      </c>
      <c r="V560" s="147">
        <f t="shared" si="192"/>
        <v>0</v>
      </c>
      <c r="W560" s="147">
        <f t="shared" si="192"/>
        <v>0</v>
      </c>
      <c r="X560" s="147">
        <f t="shared" si="192"/>
        <v>1</v>
      </c>
      <c r="Y560" s="147">
        <f t="shared" si="192"/>
        <v>1</v>
      </c>
      <c r="Z560" s="147">
        <f t="shared" si="192"/>
        <v>1</v>
      </c>
      <c r="AA560" s="147">
        <f t="shared" si="192"/>
        <v>1</v>
      </c>
      <c r="AB560" s="147">
        <f t="shared" si="192"/>
        <v>1</v>
      </c>
      <c r="AC560" s="147">
        <f t="shared" si="192"/>
        <v>1</v>
      </c>
      <c r="AD560" s="147">
        <f t="shared" si="192"/>
        <v>1</v>
      </c>
      <c r="AE560" s="147">
        <f t="shared" si="192"/>
        <v>1</v>
      </c>
      <c r="AF560" s="147">
        <f t="shared" si="192"/>
        <v>1</v>
      </c>
      <c r="AG560" s="147">
        <f t="shared" si="192"/>
        <v>1</v>
      </c>
      <c r="AH560" s="147">
        <f t="shared" si="192"/>
        <v>1</v>
      </c>
      <c r="AI560" s="147">
        <f t="shared" si="192"/>
        <v>1</v>
      </c>
    </row>
    <row r="561" spans="1:35" s="84" customFormat="1" x14ac:dyDescent="0.35">
      <c r="A561" s="4"/>
      <c r="B561" s="4"/>
      <c r="C561" s="80"/>
      <c r="D561" s="81"/>
      <c r="G561" s="147"/>
      <c r="H561" s="147"/>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c r="AH561" s="178"/>
      <c r="AI561" s="178"/>
    </row>
    <row r="562" spans="1:35" s="84" customFormat="1" x14ac:dyDescent="0.35">
      <c r="A562" s="4"/>
      <c r="B562" s="4"/>
      <c r="C562" s="80" t="s">
        <v>339</v>
      </c>
      <c r="D562" s="81"/>
      <c r="G562" s="147"/>
      <c r="H562" s="147"/>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c r="AH562" s="178"/>
      <c r="AI562" s="178"/>
    </row>
    <row r="563" spans="1:35" s="84" customFormat="1" x14ac:dyDescent="0.35">
      <c r="A563" s="4"/>
      <c r="B563" s="4"/>
      <c r="C563" s="80"/>
      <c r="D563" s="81"/>
      <c r="G563" s="147"/>
      <c r="H563" s="147"/>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c r="AH563" s="178"/>
      <c r="AI563" s="178"/>
    </row>
    <row r="564" spans="1:35" s="84" customFormat="1" x14ac:dyDescent="0.35">
      <c r="A564" s="4"/>
      <c r="B564" s="4"/>
      <c r="C564" s="80"/>
      <c r="D564" s="81" t="s">
        <v>673</v>
      </c>
      <c r="G564" s="147"/>
      <c r="H564" s="147"/>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c r="AH564" s="178"/>
      <c r="AI564" s="178"/>
    </row>
    <row r="565" spans="1:35" s="84" customFormat="1" x14ac:dyDescent="0.35">
      <c r="A565" s="4"/>
      <c r="B565" s="4"/>
      <c r="C565" s="80"/>
      <c r="D565" s="81"/>
      <c r="E565" s="84" t="str">
        <f>E$509</f>
        <v>Royalty band 1 upper threshold in nominal terms (incentive)</v>
      </c>
      <c r="F565" s="84" t="str">
        <f>F$509</f>
        <v>$/oz, nominal</v>
      </c>
      <c r="G565" s="147"/>
      <c r="H565" s="147"/>
      <c r="I565" s="178"/>
      <c r="J565" s="178"/>
      <c r="K565" s="147">
        <f t="shared" ref="K565:AI565" si="193">K$509</f>
        <v>500</v>
      </c>
      <c r="L565" s="147">
        <f t="shared" si="193"/>
        <v>500</v>
      </c>
      <c r="M565" s="147">
        <f t="shared" si="193"/>
        <v>500</v>
      </c>
      <c r="N565" s="147">
        <f t="shared" si="193"/>
        <v>500</v>
      </c>
      <c r="O565" s="147">
        <f t="shared" si="193"/>
        <v>500</v>
      </c>
      <c r="P565" s="147">
        <f t="shared" si="193"/>
        <v>500</v>
      </c>
      <c r="Q565" s="147">
        <f t="shared" si="193"/>
        <v>500</v>
      </c>
      <c r="R565" s="147">
        <f t="shared" si="193"/>
        <v>500</v>
      </c>
      <c r="S565" s="147">
        <f t="shared" si="193"/>
        <v>500</v>
      </c>
      <c r="T565" s="147">
        <f t="shared" si="193"/>
        <v>500</v>
      </c>
      <c r="U565" s="147">
        <f t="shared" si="193"/>
        <v>500</v>
      </c>
      <c r="V565" s="147">
        <f t="shared" si="193"/>
        <v>500</v>
      </c>
      <c r="W565" s="147">
        <f t="shared" si="193"/>
        <v>500</v>
      </c>
      <c r="X565" s="147">
        <f t="shared" si="193"/>
        <v>500</v>
      </c>
      <c r="Y565" s="147">
        <f t="shared" si="193"/>
        <v>500</v>
      </c>
      <c r="Z565" s="147">
        <f t="shared" si="193"/>
        <v>500</v>
      </c>
      <c r="AA565" s="147">
        <f t="shared" si="193"/>
        <v>500</v>
      </c>
      <c r="AB565" s="147">
        <f t="shared" si="193"/>
        <v>500</v>
      </c>
      <c r="AC565" s="147">
        <f t="shared" si="193"/>
        <v>500</v>
      </c>
      <c r="AD565" s="147">
        <f t="shared" si="193"/>
        <v>500</v>
      </c>
      <c r="AE565" s="147">
        <f t="shared" si="193"/>
        <v>500</v>
      </c>
      <c r="AF565" s="147">
        <f t="shared" si="193"/>
        <v>500</v>
      </c>
      <c r="AG565" s="147">
        <f t="shared" si="193"/>
        <v>500</v>
      </c>
      <c r="AH565" s="147">
        <f t="shared" si="193"/>
        <v>500</v>
      </c>
      <c r="AI565" s="147">
        <f t="shared" si="193"/>
        <v>500</v>
      </c>
    </row>
    <row r="566" spans="1:35" s="84" customFormat="1" x14ac:dyDescent="0.35">
      <c r="A566" s="4"/>
      <c r="B566" s="4"/>
      <c r="C566" s="80"/>
      <c r="D566" s="81"/>
      <c r="E566" s="84" t="str">
        <f>E$489</f>
        <v>Selling price in nominal terms (behavioural)</v>
      </c>
      <c r="F566" s="84" t="str">
        <f>F$489</f>
        <v>$/oz, nominal</v>
      </c>
      <c r="G566" s="147"/>
      <c r="H566" s="147"/>
      <c r="I566" s="178"/>
      <c r="J566" s="178"/>
      <c r="K566" s="147">
        <f t="shared" ref="K566:AI566" si="194">K$489</f>
        <v>1175</v>
      </c>
      <c r="L566" s="147">
        <f t="shared" si="194"/>
        <v>1198.5</v>
      </c>
      <c r="M566" s="147">
        <f t="shared" si="194"/>
        <v>1222.47</v>
      </c>
      <c r="N566" s="147">
        <f t="shared" si="194"/>
        <v>1246.9194</v>
      </c>
      <c r="O566" s="147">
        <f t="shared" si="194"/>
        <v>1271.857788</v>
      </c>
      <c r="P566" s="147">
        <f t="shared" si="194"/>
        <v>1297.29494376</v>
      </c>
      <c r="Q566" s="147">
        <f t="shared" si="194"/>
        <v>1323.2408426352001</v>
      </c>
      <c r="R566" s="147">
        <f t="shared" si="194"/>
        <v>1349.7056594879039</v>
      </c>
      <c r="S566" s="147">
        <f t="shared" si="194"/>
        <v>1376.6997726776619</v>
      </c>
      <c r="T566" s="147">
        <f t="shared" si="194"/>
        <v>1404.2337681312151</v>
      </c>
      <c r="U566" s="147">
        <f t="shared" si="194"/>
        <v>1432.3184434938396</v>
      </c>
      <c r="V566" s="147">
        <f t="shared" si="194"/>
        <v>1460.9648123637162</v>
      </c>
      <c r="W566" s="147">
        <f t="shared" si="194"/>
        <v>1490.1841086109907</v>
      </c>
      <c r="X566" s="147">
        <f t="shared" si="194"/>
        <v>1519.9877907832104</v>
      </c>
      <c r="Y566" s="147">
        <f t="shared" si="194"/>
        <v>1550.3875465988747</v>
      </c>
      <c r="Z566" s="147">
        <f t="shared" si="194"/>
        <v>1581.3952975308518</v>
      </c>
      <c r="AA566" s="147">
        <f t="shared" si="194"/>
        <v>1613.0232034814692</v>
      </c>
      <c r="AB566" s="147">
        <f t="shared" si="194"/>
        <v>1645.2836675510987</v>
      </c>
      <c r="AC566" s="147">
        <f t="shared" si="194"/>
        <v>1678.1893409021204</v>
      </c>
      <c r="AD566" s="147">
        <f t="shared" si="194"/>
        <v>1711.7531277201629</v>
      </c>
      <c r="AE566" s="147">
        <f t="shared" si="194"/>
        <v>1745.9881902745663</v>
      </c>
      <c r="AF566" s="147">
        <f t="shared" si="194"/>
        <v>1780.9079540800574</v>
      </c>
      <c r="AG566" s="147">
        <f t="shared" si="194"/>
        <v>1816.5261131616587</v>
      </c>
      <c r="AH566" s="147">
        <f t="shared" si="194"/>
        <v>1852.8566354248915</v>
      </c>
      <c r="AI566" s="147">
        <f t="shared" si="194"/>
        <v>1889.9137681333893</v>
      </c>
    </row>
    <row r="567" spans="1:35" s="84" customFormat="1" x14ac:dyDescent="0.35">
      <c r="A567" s="4"/>
      <c r="B567" s="4"/>
      <c r="C567" s="80"/>
      <c r="D567" s="153"/>
      <c r="E567" s="154" t="str">
        <f>Inputs!E$179</f>
        <v>Royalty rate band 1 (sliding scale) (incentive)</v>
      </c>
      <c r="F567" s="154" t="str">
        <f>Inputs!F$179</f>
        <v>%</v>
      </c>
      <c r="G567" s="206">
        <f>Inputs!G$179</f>
        <v>0.01</v>
      </c>
      <c r="H567" s="147"/>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c r="AH567" s="178"/>
      <c r="AI567" s="178"/>
    </row>
    <row r="568" spans="1:35" s="84" customFormat="1" x14ac:dyDescent="0.35">
      <c r="A568" s="4"/>
      <c r="B568" s="4"/>
      <c r="C568" s="80"/>
      <c r="D568" s="81"/>
      <c r="E568" s="84" t="str">
        <f>E$57</f>
        <v>Gold recovered (behavioural)</v>
      </c>
      <c r="F568" s="84" t="str">
        <f>F$57</f>
        <v>Moz</v>
      </c>
      <c r="G568" s="147"/>
      <c r="H568" s="147"/>
      <c r="I568" s="207">
        <f>I$57</f>
        <v>1.8857880343073985</v>
      </c>
      <c r="J568" s="207"/>
      <c r="K568" s="207">
        <f t="shared" ref="K568:AI568" si="195">K$57</f>
        <v>0</v>
      </c>
      <c r="L568" s="207">
        <f t="shared" si="195"/>
        <v>0</v>
      </c>
      <c r="M568" s="207">
        <f t="shared" si="195"/>
        <v>7.8679407305882812E-2</v>
      </c>
      <c r="N568" s="207">
        <f t="shared" si="195"/>
        <v>0.10490587640784375</v>
      </c>
      <c r="O568" s="207">
        <f t="shared" si="195"/>
        <v>0.10490587640784375</v>
      </c>
      <c r="P568" s="207">
        <f t="shared" si="195"/>
        <v>0.10490587640784375</v>
      </c>
      <c r="Q568" s="207">
        <f t="shared" si="195"/>
        <v>0.10490587640784375</v>
      </c>
      <c r="R568" s="207">
        <f t="shared" si="195"/>
        <v>0.10490587640784375</v>
      </c>
      <c r="S568" s="207">
        <f t="shared" si="195"/>
        <v>0.10490587640784375</v>
      </c>
      <c r="T568" s="207">
        <f t="shared" si="195"/>
        <v>0.10490587640784375</v>
      </c>
      <c r="U568" s="207">
        <f t="shared" si="195"/>
        <v>0.10490587640784375</v>
      </c>
      <c r="V568" s="207">
        <f t="shared" si="195"/>
        <v>0.10490587640784375</v>
      </c>
      <c r="W568" s="207">
        <f t="shared" si="195"/>
        <v>0.10490587640784375</v>
      </c>
      <c r="X568" s="207">
        <f t="shared" si="195"/>
        <v>0.10490587640784375</v>
      </c>
      <c r="Y568" s="207">
        <f t="shared" si="195"/>
        <v>0.10490587640784375</v>
      </c>
      <c r="Z568" s="207">
        <f t="shared" si="195"/>
        <v>0.10490587640784375</v>
      </c>
      <c r="AA568" s="207">
        <f t="shared" si="195"/>
        <v>0.10490587640784375</v>
      </c>
      <c r="AB568" s="207">
        <f t="shared" si="195"/>
        <v>0.10490587640784375</v>
      </c>
      <c r="AC568" s="207">
        <f t="shared" si="195"/>
        <v>0.10490587640784375</v>
      </c>
      <c r="AD568" s="207">
        <f t="shared" si="195"/>
        <v>0.10490587640784375</v>
      </c>
      <c r="AE568" s="207">
        <f t="shared" si="195"/>
        <v>2.3708728068172594E-2</v>
      </c>
      <c r="AF568" s="207">
        <f t="shared" si="195"/>
        <v>0</v>
      </c>
      <c r="AG568" s="207">
        <f t="shared" si="195"/>
        <v>0</v>
      </c>
      <c r="AH568" s="207">
        <f t="shared" si="195"/>
        <v>0</v>
      </c>
      <c r="AI568" s="207">
        <f t="shared" si="195"/>
        <v>0</v>
      </c>
    </row>
    <row r="569" spans="1:35" s="84" customFormat="1" x14ac:dyDescent="0.35">
      <c r="A569" s="4"/>
      <c r="B569" s="4"/>
      <c r="C569" s="80"/>
      <c r="D569" s="81"/>
      <c r="E569" s="84" t="s">
        <v>1167</v>
      </c>
      <c r="F569" s="84" t="s">
        <v>641</v>
      </c>
      <c r="G569" s="147"/>
      <c r="H569" s="147"/>
      <c r="I569" s="178">
        <f>SUM(K569:AI569)</f>
        <v>9.4289401715370005</v>
      </c>
      <c r="J569" s="178"/>
      <c r="K569" s="178">
        <f>MIN(K565,K566)*$G567*K568</f>
        <v>0</v>
      </c>
      <c r="L569" s="178">
        <f t="shared" ref="L569:AI569" si="196">MIN(L565,L566)*$G567*L568</f>
        <v>0</v>
      </c>
      <c r="M569" s="178">
        <f t="shared" si="196"/>
        <v>0.39339703652941405</v>
      </c>
      <c r="N569" s="178">
        <f t="shared" si="196"/>
        <v>0.52452938203921873</v>
      </c>
      <c r="O569" s="178">
        <f t="shared" si="196"/>
        <v>0.52452938203921873</v>
      </c>
      <c r="P569" s="178">
        <f t="shared" si="196"/>
        <v>0.52452938203921873</v>
      </c>
      <c r="Q569" s="178">
        <f t="shared" si="196"/>
        <v>0.52452938203921873</v>
      </c>
      <c r="R569" s="178">
        <f t="shared" si="196"/>
        <v>0.52452938203921873</v>
      </c>
      <c r="S569" s="178">
        <f t="shared" si="196"/>
        <v>0.52452938203921873</v>
      </c>
      <c r="T569" s="178">
        <f t="shared" si="196"/>
        <v>0.52452938203921873</v>
      </c>
      <c r="U569" s="178">
        <f t="shared" si="196"/>
        <v>0.52452938203921873</v>
      </c>
      <c r="V569" s="178">
        <f t="shared" si="196"/>
        <v>0.52452938203921873</v>
      </c>
      <c r="W569" s="178">
        <f t="shared" si="196"/>
        <v>0.52452938203921873</v>
      </c>
      <c r="X569" s="178">
        <f t="shared" si="196"/>
        <v>0.52452938203921873</v>
      </c>
      <c r="Y569" s="178">
        <f t="shared" si="196"/>
        <v>0.52452938203921873</v>
      </c>
      <c r="Z569" s="178">
        <f t="shared" si="196"/>
        <v>0.52452938203921873</v>
      </c>
      <c r="AA569" s="178">
        <f t="shared" si="196"/>
        <v>0.52452938203921873</v>
      </c>
      <c r="AB569" s="178">
        <f t="shared" si="196"/>
        <v>0.52452938203921873</v>
      </c>
      <c r="AC569" s="178">
        <f t="shared" si="196"/>
        <v>0.52452938203921873</v>
      </c>
      <c r="AD569" s="178">
        <f t="shared" si="196"/>
        <v>0.52452938203921873</v>
      </c>
      <c r="AE569" s="178">
        <f t="shared" si="196"/>
        <v>0.11854364034086297</v>
      </c>
      <c r="AF569" s="178">
        <f t="shared" si="196"/>
        <v>0</v>
      </c>
      <c r="AG569" s="178">
        <f t="shared" si="196"/>
        <v>0</v>
      </c>
      <c r="AH569" s="178">
        <f t="shared" si="196"/>
        <v>0</v>
      </c>
      <c r="AI569" s="178">
        <f t="shared" si="196"/>
        <v>0</v>
      </c>
    </row>
    <row r="570" spans="1:35" s="84" customFormat="1" x14ac:dyDescent="0.35">
      <c r="A570" s="4"/>
      <c r="B570" s="4"/>
      <c r="C570" s="80"/>
      <c r="D570" s="81"/>
      <c r="G570" s="147"/>
      <c r="H570" s="147"/>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c r="AH570" s="178"/>
      <c r="AI570" s="178"/>
    </row>
    <row r="571" spans="1:35" s="84" customFormat="1" x14ac:dyDescent="0.35">
      <c r="A571" s="4"/>
      <c r="B571" s="4"/>
      <c r="C571" s="80"/>
      <c r="D571" s="81" t="s">
        <v>674</v>
      </c>
      <c r="G571" s="147"/>
      <c r="H571" s="147"/>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c r="AH571" s="178"/>
      <c r="AI571" s="178"/>
    </row>
    <row r="572" spans="1:35" s="84" customFormat="1" x14ac:dyDescent="0.35">
      <c r="A572" s="4"/>
      <c r="B572" s="4"/>
      <c r="C572" s="80"/>
      <c r="D572" s="81"/>
      <c r="E572" s="84" t="str">
        <f>E$509</f>
        <v>Royalty band 1 upper threshold in nominal terms (incentive)</v>
      </c>
      <c r="F572" s="84" t="str">
        <f>F$509</f>
        <v>$/oz, nominal</v>
      </c>
      <c r="G572" s="147"/>
      <c r="H572" s="147"/>
      <c r="I572" s="178"/>
      <c r="J572" s="178"/>
      <c r="K572" s="147">
        <f t="shared" ref="K572:AI572" si="197">K$509</f>
        <v>500</v>
      </c>
      <c r="L572" s="147">
        <f t="shared" si="197"/>
        <v>500</v>
      </c>
      <c r="M572" s="147">
        <f t="shared" si="197"/>
        <v>500</v>
      </c>
      <c r="N572" s="147">
        <f t="shared" si="197"/>
        <v>500</v>
      </c>
      <c r="O572" s="147">
        <f t="shared" si="197"/>
        <v>500</v>
      </c>
      <c r="P572" s="147">
        <f t="shared" si="197"/>
        <v>500</v>
      </c>
      <c r="Q572" s="147">
        <f t="shared" si="197"/>
        <v>500</v>
      </c>
      <c r="R572" s="147">
        <f t="shared" si="197"/>
        <v>500</v>
      </c>
      <c r="S572" s="147">
        <f t="shared" si="197"/>
        <v>500</v>
      </c>
      <c r="T572" s="147">
        <f t="shared" si="197"/>
        <v>500</v>
      </c>
      <c r="U572" s="147">
        <f t="shared" si="197"/>
        <v>500</v>
      </c>
      <c r="V572" s="147">
        <f t="shared" si="197"/>
        <v>500</v>
      </c>
      <c r="W572" s="147">
        <f t="shared" si="197"/>
        <v>500</v>
      </c>
      <c r="X572" s="147">
        <f t="shared" si="197"/>
        <v>500</v>
      </c>
      <c r="Y572" s="147">
        <f t="shared" si="197"/>
        <v>500</v>
      </c>
      <c r="Z572" s="147">
        <f t="shared" si="197"/>
        <v>500</v>
      </c>
      <c r="AA572" s="147">
        <f t="shared" si="197"/>
        <v>500</v>
      </c>
      <c r="AB572" s="147">
        <f t="shared" si="197"/>
        <v>500</v>
      </c>
      <c r="AC572" s="147">
        <f t="shared" si="197"/>
        <v>500</v>
      </c>
      <c r="AD572" s="147">
        <f t="shared" si="197"/>
        <v>500</v>
      </c>
      <c r="AE572" s="147">
        <f t="shared" si="197"/>
        <v>500</v>
      </c>
      <c r="AF572" s="147">
        <f t="shared" si="197"/>
        <v>500</v>
      </c>
      <c r="AG572" s="147">
        <f t="shared" si="197"/>
        <v>500</v>
      </c>
      <c r="AH572" s="147">
        <f t="shared" si="197"/>
        <v>500</v>
      </c>
      <c r="AI572" s="147">
        <f t="shared" si="197"/>
        <v>500</v>
      </c>
    </row>
    <row r="573" spans="1:35" s="84" customFormat="1" x14ac:dyDescent="0.35">
      <c r="A573" s="4"/>
      <c r="B573" s="4"/>
      <c r="C573" s="80"/>
      <c r="D573" s="81"/>
      <c r="E573" s="84" t="str">
        <f>E$515</f>
        <v>Royalty band 2 upper threshold in nominal terms (incentive)</v>
      </c>
      <c r="F573" s="84" t="str">
        <f>F$515</f>
        <v>$/oz, nominal</v>
      </c>
      <c r="G573" s="147"/>
      <c r="H573" s="147"/>
      <c r="I573" s="178"/>
      <c r="J573" s="178"/>
      <c r="K573" s="147">
        <f t="shared" ref="K573:AI573" si="198">K$515</f>
        <v>750</v>
      </c>
      <c r="L573" s="147">
        <f t="shared" si="198"/>
        <v>750</v>
      </c>
      <c r="M573" s="147">
        <f t="shared" si="198"/>
        <v>750</v>
      </c>
      <c r="N573" s="147">
        <f t="shared" si="198"/>
        <v>750</v>
      </c>
      <c r="O573" s="147">
        <f t="shared" si="198"/>
        <v>750</v>
      </c>
      <c r="P573" s="147">
        <f t="shared" si="198"/>
        <v>750</v>
      </c>
      <c r="Q573" s="147">
        <f t="shared" si="198"/>
        <v>750</v>
      </c>
      <c r="R573" s="147">
        <f t="shared" si="198"/>
        <v>750</v>
      </c>
      <c r="S573" s="147">
        <f t="shared" si="198"/>
        <v>750</v>
      </c>
      <c r="T573" s="147">
        <f t="shared" si="198"/>
        <v>750</v>
      </c>
      <c r="U573" s="147">
        <f t="shared" si="198"/>
        <v>750</v>
      </c>
      <c r="V573" s="147">
        <f t="shared" si="198"/>
        <v>750</v>
      </c>
      <c r="W573" s="147">
        <f t="shared" si="198"/>
        <v>750</v>
      </c>
      <c r="X573" s="147">
        <f t="shared" si="198"/>
        <v>750</v>
      </c>
      <c r="Y573" s="147">
        <f t="shared" si="198"/>
        <v>750</v>
      </c>
      <c r="Z573" s="147">
        <f t="shared" si="198"/>
        <v>750</v>
      </c>
      <c r="AA573" s="147">
        <f t="shared" si="198"/>
        <v>750</v>
      </c>
      <c r="AB573" s="147">
        <f t="shared" si="198"/>
        <v>750</v>
      </c>
      <c r="AC573" s="147">
        <f t="shared" si="198"/>
        <v>750</v>
      </c>
      <c r="AD573" s="147">
        <f t="shared" si="198"/>
        <v>750</v>
      </c>
      <c r="AE573" s="147">
        <f t="shared" si="198"/>
        <v>750</v>
      </c>
      <c r="AF573" s="147">
        <f t="shared" si="198"/>
        <v>750</v>
      </c>
      <c r="AG573" s="147">
        <f t="shared" si="198"/>
        <v>750</v>
      </c>
      <c r="AH573" s="147">
        <f t="shared" si="198"/>
        <v>750</v>
      </c>
      <c r="AI573" s="147">
        <f t="shared" si="198"/>
        <v>750</v>
      </c>
    </row>
    <row r="574" spans="1:35" s="84" customFormat="1" x14ac:dyDescent="0.35">
      <c r="A574" s="4"/>
      <c r="B574" s="4"/>
      <c r="C574" s="80"/>
      <c r="D574" s="81"/>
      <c r="E574" s="84" t="str">
        <f>E$489</f>
        <v>Selling price in nominal terms (behavioural)</v>
      </c>
      <c r="F574" s="84" t="str">
        <f>F$489</f>
        <v>$/oz, nominal</v>
      </c>
      <c r="G574" s="147"/>
      <c r="H574" s="147"/>
      <c r="I574" s="178"/>
      <c r="J574" s="178"/>
      <c r="K574" s="147">
        <f t="shared" ref="K574:AI574" si="199">K$489</f>
        <v>1175</v>
      </c>
      <c r="L574" s="147">
        <f t="shared" si="199"/>
        <v>1198.5</v>
      </c>
      <c r="M574" s="147">
        <f t="shared" si="199"/>
        <v>1222.47</v>
      </c>
      <c r="N574" s="147">
        <f t="shared" si="199"/>
        <v>1246.9194</v>
      </c>
      <c r="O574" s="147">
        <f t="shared" si="199"/>
        <v>1271.857788</v>
      </c>
      <c r="P574" s="147">
        <f t="shared" si="199"/>
        <v>1297.29494376</v>
      </c>
      <c r="Q574" s="147">
        <f t="shared" si="199"/>
        <v>1323.2408426352001</v>
      </c>
      <c r="R574" s="147">
        <f t="shared" si="199"/>
        <v>1349.7056594879039</v>
      </c>
      <c r="S574" s="147">
        <f t="shared" si="199"/>
        <v>1376.6997726776619</v>
      </c>
      <c r="T574" s="147">
        <f t="shared" si="199"/>
        <v>1404.2337681312151</v>
      </c>
      <c r="U574" s="147">
        <f t="shared" si="199"/>
        <v>1432.3184434938396</v>
      </c>
      <c r="V574" s="147">
        <f t="shared" si="199"/>
        <v>1460.9648123637162</v>
      </c>
      <c r="W574" s="147">
        <f t="shared" si="199"/>
        <v>1490.1841086109907</v>
      </c>
      <c r="X574" s="147">
        <f t="shared" si="199"/>
        <v>1519.9877907832104</v>
      </c>
      <c r="Y574" s="147">
        <f t="shared" si="199"/>
        <v>1550.3875465988747</v>
      </c>
      <c r="Z574" s="147">
        <f t="shared" si="199"/>
        <v>1581.3952975308518</v>
      </c>
      <c r="AA574" s="147">
        <f t="shared" si="199"/>
        <v>1613.0232034814692</v>
      </c>
      <c r="AB574" s="147">
        <f t="shared" si="199"/>
        <v>1645.2836675510987</v>
      </c>
      <c r="AC574" s="147">
        <f t="shared" si="199"/>
        <v>1678.1893409021204</v>
      </c>
      <c r="AD574" s="147">
        <f t="shared" si="199"/>
        <v>1711.7531277201629</v>
      </c>
      <c r="AE574" s="147">
        <f t="shared" si="199"/>
        <v>1745.9881902745663</v>
      </c>
      <c r="AF574" s="147">
        <f t="shared" si="199"/>
        <v>1780.9079540800574</v>
      </c>
      <c r="AG574" s="147">
        <f t="shared" si="199"/>
        <v>1816.5261131616587</v>
      </c>
      <c r="AH574" s="147">
        <f t="shared" si="199"/>
        <v>1852.8566354248915</v>
      </c>
      <c r="AI574" s="147">
        <f t="shared" si="199"/>
        <v>1889.9137681333893</v>
      </c>
    </row>
    <row r="575" spans="1:35" s="84" customFormat="1" x14ac:dyDescent="0.35">
      <c r="A575" s="4"/>
      <c r="B575" s="4"/>
      <c r="C575" s="80"/>
      <c r="D575" s="81"/>
      <c r="E575" s="84" t="str">
        <f>E$540</f>
        <v>Royalty band 2 sliding-scale slice flag (incentive)</v>
      </c>
      <c r="F575" s="84" t="str">
        <f>F$540</f>
        <v>flag</v>
      </c>
      <c r="G575" s="147"/>
      <c r="H575" s="147"/>
      <c r="I575" s="178"/>
      <c r="J575" s="178"/>
      <c r="K575" s="84">
        <f t="shared" ref="K575:AI575" si="200">K$540</f>
        <v>1</v>
      </c>
      <c r="L575" s="84">
        <f t="shared" si="200"/>
        <v>1</v>
      </c>
      <c r="M575" s="84">
        <f t="shared" si="200"/>
        <v>1</v>
      </c>
      <c r="N575" s="84">
        <f t="shared" si="200"/>
        <v>1</v>
      </c>
      <c r="O575" s="84">
        <f t="shared" si="200"/>
        <v>1</v>
      </c>
      <c r="P575" s="84">
        <f t="shared" si="200"/>
        <v>1</v>
      </c>
      <c r="Q575" s="84">
        <f t="shared" si="200"/>
        <v>1</v>
      </c>
      <c r="R575" s="84">
        <f t="shared" si="200"/>
        <v>1</v>
      </c>
      <c r="S575" s="84">
        <f t="shared" si="200"/>
        <v>1</v>
      </c>
      <c r="T575" s="84">
        <f t="shared" si="200"/>
        <v>1</v>
      </c>
      <c r="U575" s="84">
        <f t="shared" si="200"/>
        <v>1</v>
      </c>
      <c r="V575" s="84">
        <f t="shared" si="200"/>
        <v>1</v>
      </c>
      <c r="W575" s="84">
        <f t="shared" si="200"/>
        <v>1</v>
      </c>
      <c r="X575" s="84">
        <f t="shared" si="200"/>
        <v>1</v>
      </c>
      <c r="Y575" s="84">
        <f t="shared" si="200"/>
        <v>1</v>
      </c>
      <c r="Z575" s="84">
        <f t="shared" si="200"/>
        <v>1</v>
      </c>
      <c r="AA575" s="84">
        <f t="shared" si="200"/>
        <v>1</v>
      </c>
      <c r="AB575" s="84">
        <f t="shared" si="200"/>
        <v>1</v>
      </c>
      <c r="AC575" s="84">
        <f t="shared" si="200"/>
        <v>1</v>
      </c>
      <c r="AD575" s="84">
        <f t="shared" si="200"/>
        <v>1</v>
      </c>
      <c r="AE575" s="84">
        <f t="shared" si="200"/>
        <v>1</v>
      </c>
      <c r="AF575" s="84">
        <f t="shared" si="200"/>
        <v>1</v>
      </c>
      <c r="AG575" s="84">
        <f t="shared" si="200"/>
        <v>1</v>
      </c>
      <c r="AH575" s="84">
        <f t="shared" si="200"/>
        <v>1</v>
      </c>
      <c r="AI575" s="84">
        <f t="shared" si="200"/>
        <v>1</v>
      </c>
    </row>
    <row r="576" spans="1:35" s="84" customFormat="1" x14ac:dyDescent="0.35">
      <c r="A576" s="4"/>
      <c r="B576" s="4"/>
      <c r="C576" s="80"/>
      <c r="D576" s="81"/>
      <c r="E576" s="154" t="str">
        <f>Inputs!E$180</f>
        <v>Royalty rate band 2 (sliding scale) (incentive)</v>
      </c>
      <c r="F576" s="154" t="str">
        <f>Inputs!F$180</f>
        <v>%</v>
      </c>
      <c r="G576" s="206">
        <f>Inputs!G$180</f>
        <v>0.02</v>
      </c>
      <c r="H576" s="147"/>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c r="AH576" s="178"/>
      <c r="AI576" s="178"/>
    </row>
    <row r="577" spans="1:35" s="84" customFormat="1" x14ac:dyDescent="0.35">
      <c r="A577" s="4"/>
      <c r="B577" s="4"/>
      <c r="C577" s="80"/>
      <c r="D577" s="81"/>
      <c r="E577" s="84" t="str">
        <f>E$57</f>
        <v>Gold recovered (behavioural)</v>
      </c>
      <c r="F577" s="84" t="str">
        <f>F$57</f>
        <v>Moz</v>
      </c>
      <c r="G577" s="147"/>
      <c r="H577" s="147"/>
      <c r="I577" s="207">
        <f>I$57</f>
        <v>1.8857880343073985</v>
      </c>
      <c r="J577" s="207"/>
      <c r="K577" s="207">
        <f t="shared" ref="K577:AI577" si="201">K$57</f>
        <v>0</v>
      </c>
      <c r="L577" s="207">
        <f t="shared" si="201"/>
        <v>0</v>
      </c>
      <c r="M577" s="207">
        <f t="shared" si="201"/>
        <v>7.8679407305882812E-2</v>
      </c>
      <c r="N577" s="207">
        <f t="shared" si="201"/>
        <v>0.10490587640784375</v>
      </c>
      <c r="O577" s="207">
        <f t="shared" si="201"/>
        <v>0.10490587640784375</v>
      </c>
      <c r="P577" s="207">
        <f t="shared" si="201"/>
        <v>0.10490587640784375</v>
      </c>
      <c r="Q577" s="207">
        <f t="shared" si="201"/>
        <v>0.10490587640784375</v>
      </c>
      <c r="R577" s="207">
        <f t="shared" si="201"/>
        <v>0.10490587640784375</v>
      </c>
      <c r="S577" s="207">
        <f t="shared" si="201"/>
        <v>0.10490587640784375</v>
      </c>
      <c r="T577" s="207">
        <f t="shared" si="201"/>
        <v>0.10490587640784375</v>
      </c>
      <c r="U577" s="207">
        <f t="shared" si="201"/>
        <v>0.10490587640784375</v>
      </c>
      <c r="V577" s="207">
        <f t="shared" si="201"/>
        <v>0.10490587640784375</v>
      </c>
      <c r="W577" s="207">
        <f t="shared" si="201"/>
        <v>0.10490587640784375</v>
      </c>
      <c r="X577" s="207">
        <f t="shared" si="201"/>
        <v>0.10490587640784375</v>
      </c>
      <c r="Y577" s="207">
        <f t="shared" si="201"/>
        <v>0.10490587640784375</v>
      </c>
      <c r="Z577" s="207">
        <f t="shared" si="201"/>
        <v>0.10490587640784375</v>
      </c>
      <c r="AA577" s="207">
        <f t="shared" si="201"/>
        <v>0.10490587640784375</v>
      </c>
      <c r="AB577" s="207">
        <f t="shared" si="201"/>
        <v>0.10490587640784375</v>
      </c>
      <c r="AC577" s="207">
        <f t="shared" si="201"/>
        <v>0.10490587640784375</v>
      </c>
      <c r="AD577" s="207">
        <f t="shared" si="201"/>
        <v>0.10490587640784375</v>
      </c>
      <c r="AE577" s="207">
        <f t="shared" si="201"/>
        <v>2.3708728068172594E-2</v>
      </c>
      <c r="AF577" s="207">
        <f t="shared" si="201"/>
        <v>0</v>
      </c>
      <c r="AG577" s="207">
        <f t="shared" si="201"/>
        <v>0</v>
      </c>
      <c r="AH577" s="207">
        <f t="shared" si="201"/>
        <v>0</v>
      </c>
      <c r="AI577" s="207">
        <f t="shared" si="201"/>
        <v>0</v>
      </c>
    </row>
    <row r="578" spans="1:35" s="84" customFormat="1" x14ac:dyDescent="0.35">
      <c r="A578" s="4"/>
      <c r="B578" s="4"/>
      <c r="C578" s="80"/>
      <c r="D578" s="81"/>
      <c r="E578" s="84" t="s">
        <v>1168</v>
      </c>
      <c r="F578" s="84" t="s">
        <v>641</v>
      </c>
      <c r="G578" s="147"/>
      <c r="H578" s="147"/>
      <c r="I578" s="178">
        <f>SUM(K578:AI578)</f>
        <v>9.4289401715370005</v>
      </c>
      <c r="J578" s="178"/>
      <c r="K578" s="178">
        <f>MIN(K573-K572,K574-K572)*K575*$G576*K577</f>
        <v>0</v>
      </c>
      <c r="L578" s="178">
        <f t="shared" ref="L578:AI578" si="202">MIN(L573-L572,L574-L572)*L575*$G576*L577</f>
        <v>0</v>
      </c>
      <c r="M578" s="178">
        <f t="shared" si="202"/>
        <v>0.39339703652941405</v>
      </c>
      <c r="N578" s="178">
        <f t="shared" si="202"/>
        <v>0.52452938203921873</v>
      </c>
      <c r="O578" s="178">
        <f t="shared" si="202"/>
        <v>0.52452938203921873</v>
      </c>
      <c r="P578" s="178">
        <f t="shared" si="202"/>
        <v>0.52452938203921873</v>
      </c>
      <c r="Q578" s="178">
        <f t="shared" si="202"/>
        <v>0.52452938203921873</v>
      </c>
      <c r="R578" s="178">
        <f t="shared" si="202"/>
        <v>0.52452938203921873</v>
      </c>
      <c r="S578" s="178">
        <f t="shared" si="202"/>
        <v>0.52452938203921873</v>
      </c>
      <c r="T578" s="178">
        <f t="shared" si="202"/>
        <v>0.52452938203921873</v>
      </c>
      <c r="U578" s="178">
        <f t="shared" si="202"/>
        <v>0.52452938203921873</v>
      </c>
      <c r="V578" s="178">
        <f t="shared" si="202"/>
        <v>0.52452938203921873</v>
      </c>
      <c r="W578" s="178">
        <f t="shared" si="202"/>
        <v>0.52452938203921873</v>
      </c>
      <c r="X578" s="178">
        <f t="shared" si="202"/>
        <v>0.52452938203921873</v>
      </c>
      <c r="Y578" s="178">
        <f t="shared" si="202"/>
        <v>0.52452938203921873</v>
      </c>
      <c r="Z578" s="178">
        <f t="shared" si="202"/>
        <v>0.52452938203921873</v>
      </c>
      <c r="AA578" s="178">
        <f t="shared" si="202"/>
        <v>0.52452938203921873</v>
      </c>
      <c r="AB578" s="178">
        <f t="shared" si="202"/>
        <v>0.52452938203921873</v>
      </c>
      <c r="AC578" s="178">
        <f t="shared" si="202"/>
        <v>0.52452938203921873</v>
      </c>
      <c r="AD578" s="178">
        <f t="shared" si="202"/>
        <v>0.52452938203921873</v>
      </c>
      <c r="AE578" s="178">
        <f t="shared" si="202"/>
        <v>0.11854364034086297</v>
      </c>
      <c r="AF578" s="178">
        <f t="shared" si="202"/>
        <v>0</v>
      </c>
      <c r="AG578" s="178">
        <f t="shared" si="202"/>
        <v>0</v>
      </c>
      <c r="AH578" s="178">
        <f t="shared" si="202"/>
        <v>0</v>
      </c>
      <c r="AI578" s="178">
        <f t="shared" si="202"/>
        <v>0</v>
      </c>
    </row>
    <row r="579" spans="1:35" s="84" customFormat="1" x14ac:dyDescent="0.35">
      <c r="A579" s="4"/>
      <c r="B579" s="4"/>
      <c r="C579" s="80"/>
      <c r="D579" s="81"/>
      <c r="G579" s="147"/>
      <c r="H579" s="147"/>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c r="AH579" s="178"/>
      <c r="AI579" s="178"/>
    </row>
    <row r="580" spans="1:35" s="84" customFormat="1" x14ac:dyDescent="0.35">
      <c r="A580" s="4"/>
      <c r="B580" s="4"/>
      <c r="C580" s="80"/>
      <c r="D580" s="81" t="s">
        <v>687</v>
      </c>
      <c r="G580" s="147"/>
      <c r="H580" s="147"/>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c r="AH580" s="178"/>
      <c r="AI580" s="178"/>
    </row>
    <row r="581" spans="1:35" s="84" customFormat="1" x14ac:dyDescent="0.35">
      <c r="A581" s="4"/>
      <c r="B581" s="4"/>
      <c r="C581" s="80"/>
      <c r="D581" s="81"/>
      <c r="E581" s="84" t="str">
        <f>E$515</f>
        <v>Royalty band 2 upper threshold in nominal terms (incentive)</v>
      </c>
      <c r="F581" s="84" t="str">
        <f>F$515</f>
        <v>$/oz, nominal</v>
      </c>
      <c r="G581" s="147"/>
      <c r="H581" s="147"/>
      <c r="I581" s="178"/>
      <c r="J581" s="178"/>
      <c r="K581" s="147">
        <f t="shared" ref="K581:AI581" si="203">K$515</f>
        <v>750</v>
      </c>
      <c r="L581" s="147">
        <f t="shared" si="203"/>
        <v>750</v>
      </c>
      <c r="M581" s="147">
        <f t="shared" si="203"/>
        <v>750</v>
      </c>
      <c r="N581" s="147">
        <f t="shared" si="203"/>
        <v>750</v>
      </c>
      <c r="O581" s="147">
        <f t="shared" si="203"/>
        <v>750</v>
      </c>
      <c r="P581" s="147">
        <f t="shared" si="203"/>
        <v>750</v>
      </c>
      <c r="Q581" s="147">
        <f t="shared" si="203"/>
        <v>750</v>
      </c>
      <c r="R581" s="147">
        <f t="shared" si="203"/>
        <v>750</v>
      </c>
      <c r="S581" s="147">
        <f t="shared" si="203"/>
        <v>750</v>
      </c>
      <c r="T581" s="147">
        <f t="shared" si="203"/>
        <v>750</v>
      </c>
      <c r="U581" s="147">
        <f t="shared" si="203"/>
        <v>750</v>
      </c>
      <c r="V581" s="147">
        <f t="shared" si="203"/>
        <v>750</v>
      </c>
      <c r="W581" s="147">
        <f t="shared" si="203"/>
        <v>750</v>
      </c>
      <c r="X581" s="147">
        <f t="shared" si="203"/>
        <v>750</v>
      </c>
      <c r="Y581" s="147">
        <f t="shared" si="203"/>
        <v>750</v>
      </c>
      <c r="Z581" s="147">
        <f t="shared" si="203"/>
        <v>750</v>
      </c>
      <c r="AA581" s="147">
        <f t="shared" si="203"/>
        <v>750</v>
      </c>
      <c r="AB581" s="147">
        <f t="shared" si="203"/>
        <v>750</v>
      </c>
      <c r="AC581" s="147">
        <f t="shared" si="203"/>
        <v>750</v>
      </c>
      <c r="AD581" s="147">
        <f t="shared" si="203"/>
        <v>750</v>
      </c>
      <c r="AE581" s="147">
        <f t="shared" si="203"/>
        <v>750</v>
      </c>
      <c r="AF581" s="147">
        <f t="shared" si="203"/>
        <v>750</v>
      </c>
      <c r="AG581" s="147">
        <f t="shared" si="203"/>
        <v>750</v>
      </c>
      <c r="AH581" s="147">
        <f t="shared" si="203"/>
        <v>750</v>
      </c>
      <c r="AI581" s="147">
        <f t="shared" si="203"/>
        <v>750</v>
      </c>
    </row>
    <row r="582" spans="1:35" s="84" customFormat="1" x14ac:dyDescent="0.35">
      <c r="A582" s="4"/>
      <c r="B582" s="4"/>
      <c r="C582" s="80"/>
      <c r="D582" s="81"/>
      <c r="E582" s="84" t="str">
        <f>E$521</f>
        <v>Royalty band 3 upper threshold in nominal terms (incentive)</v>
      </c>
      <c r="F582" s="84" t="str">
        <f>F$521</f>
        <v>$/oz, nominal</v>
      </c>
      <c r="G582" s="147"/>
      <c r="H582" s="147"/>
      <c r="I582" s="178"/>
      <c r="J582" s="178"/>
      <c r="K582" s="147">
        <f t="shared" ref="K582:AI582" si="204">K$521</f>
        <v>1000</v>
      </c>
      <c r="L582" s="147">
        <f t="shared" si="204"/>
        <v>1000</v>
      </c>
      <c r="M582" s="147">
        <f t="shared" si="204"/>
        <v>1000</v>
      </c>
      <c r="N582" s="147">
        <f t="shared" si="204"/>
        <v>1000</v>
      </c>
      <c r="O582" s="147">
        <f t="shared" si="204"/>
        <v>1000</v>
      </c>
      <c r="P582" s="147">
        <f t="shared" si="204"/>
        <v>1000</v>
      </c>
      <c r="Q582" s="147">
        <f t="shared" si="204"/>
        <v>1000</v>
      </c>
      <c r="R582" s="147">
        <f t="shared" si="204"/>
        <v>1000</v>
      </c>
      <c r="S582" s="147">
        <f t="shared" si="204"/>
        <v>1000</v>
      </c>
      <c r="T582" s="147">
        <f t="shared" si="204"/>
        <v>1000</v>
      </c>
      <c r="U582" s="147">
        <f t="shared" si="204"/>
        <v>1000</v>
      </c>
      <c r="V582" s="147">
        <f t="shared" si="204"/>
        <v>1000</v>
      </c>
      <c r="W582" s="147">
        <f t="shared" si="204"/>
        <v>1000</v>
      </c>
      <c r="X582" s="147">
        <f t="shared" si="204"/>
        <v>1000</v>
      </c>
      <c r="Y582" s="147">
        <f t="shared" si="204"/>
        <v>1000</v>
      </c>
      <c r="Z582" s="147">
        <f t="shared" si="204"/>
        <v>1000</v>
      </c>
      <c r="AA582" s="147">
        <f t="shared" si="204"/>
        <v>1000</v>
      </c>
      <c r="AB582" s="147">
        <f t="shared" si="204"/>
        <v>1000</v>
      </c>
      <c r="AC582" s="147">
        <f t="shared" si="204"/>
        <v>1000</v>
      </c>
      <c r="AD582" s="147">
        <f t="shared" si="204"/>
        <v>1000</v>
      </c>
      <c r="AE582" s="147">
        <f t="shared" si="204"/>
        <v>1000</v>
      </c>
      <c r="AF582" s="147">
        <f t="shared" si="204"/>
        <v>1000</v>
      </c>
      <c r="AG582" s="147">
        <f t="shared" si="204"/>
        <v>1000</v>
      </c>
      <c r="AH582" s="147">
        <f t="shared" si="204"/>
        <v>1000</v>
      </c>
      <c r="AI582" s="147">
        <f t="shared" si="204"/>
        <v>1000</v>
      </c>
    </row>
    <row r="583" spans="1:35" s="84" customFormat="1" x14ac:dyDescent="0.35">
      <c r="A583" s="4"/>
      <c r="B583" s="4"/>
      <c r="C583" s="80"/>
      <c r="D583" s="81"/>
      <c r="E583" s="84" t="str">
        <f>E$489</f>
        <v>Selling price in nominal terms (behavioural)</v>
      </c>
      <c r="F583" s="84" t="str">
        <f>F$489</f>
        <v>$/oz, nominal</v>
      </c>
      <c r="G583" s="147"/>
      <c r="H583" s="147"/>
      <c r="I583" s="178"/>
      <c r="J583" s="178"/>
      <c r="K583" s="147">
        <f t="shared" ref="K583:AI583" si="205">K$489</f>
        <v>1175</v>
      </c>
      <c r="L583" s="147">
        <f t="shared" si="205"/>
        <v>1198.5</v>
      </c>
      <c r="M583" s="147">
        <f t="shared" si="205"/>
        <v>1222.47</v>
      </c>
      <c r="N583" s="147">
        <f t="shared" si="205"/>
        <v>1246.9194</v>
      </c>
      <c r="O583" s="147">
        <f t="shared" si="205"/>
        <v>1271.857788</v>
      </c>
      <c r="P583" s="147">
        <f t="shared" si="205"/>
        <v>1297.29494376</v>
      </c>
      <c r="Q583" s="147">
        <f t="shared" si="205"/>
        <v>1323.2408426352001</v>
      </c>
      <c r="R583" s="147">
        <f t="shared" si="205"/>
        <v>1349.7056594879039</v>
      </c>
      <c r="S583" s="147">
        <f t="shared" si="205"/>
        <v>1376.6997726776619</v>
      </c>
      <c r="T583" s="147">
        <f t="shared" si="205"/>
        <v>1404.2337681312151</v>
      </c>
      <c r="U583" s="147">
        <f t="shared" si="205"/>
        <v>1432.3184434938396</v>
      </c>
      <c r="V583" s="147">
        <f t="shared" si="205"/>
        <v>1460.9648123637162</v>
      </c>
      <c r="W583" s="147">
        <f t="shared" si="205"/>
        <v>1490.1841086109907</v>
      </c>
      <c r="X583" s="147">
        <f t="shared" si="205"/>
        <v>1519.9877907832104</v>
      </c>
      <c r="Y583" s="147">
        <f t="shared" si="205"/>
        <v>1550.3875465988747</v>
      </c>
      <c r="Z583" s="147">
        <f t="shared" si="205"/>
        <v>1581.3952975308518</v>
      </c>
      <c r="AA583" s="147">
        <f t="shared" si="205"/>
        <v>1613.0232034814692</v>
      </c>
      <c r="AB583" s="147">
        <f t="shared" si="205"/>
        <v>1645.2836675510987</v>
      </c>
      <c r="AC583" s="147">
        <f t="shared" si="205"/>
        <v>1678.1893409021204</v>
      </c>
      <c r="AD583" s="147">
        <f t="shared" si="205"/>
        <v>1711.7531277201629</v>
      </c>
      <c r="AE583" s="147">
        <f t="shared" si="205"/>
        <v>1745.9881902745663</v>
      </c>
      <c r="AF583" s="147">
        <f t="shared" si="205"/>
        <v>1780.9079540800574</v>
      </c>
      <c r="AG583" s="147">
        <f t="shared" si="205"/>
        <v>1816.5261131616587</v>
      </c>
      <c r="AH583" s="147">
        <f t="shared" si="205"/>
        <v>1852.8566354248915</v>
      </c>
      <c r="AI583" s="147">
        <f t="shared" si="205"/>
        <v>1889.9137681333893</v>
      </c>
    </row>
    <row r="584" spans="1:35" s="84" customFormat="1" x14ac:dyDescent="0.35">
      <c r="A584" s="4"/>
      <c r="B584" s="4"/>
      <c r="C584" s="80"/>
      <c r="D584" s="81"/>
      <c r="E584" s="84" t="str">
        <f>E$545</f>
        <v>Royalty band 3 sliding-scale slice flag (incentive)</v>
      </c>
      <c r="F584" s="84" t="str">
        <f>F$545</f>
        <v>flag</v>
      </c>
      <c r="G584" s="147"/>
      <c r="H584" s="147"/>
      <c r="I584" s="178"/>
      <c r="J584" s="178"/>
      <c r="K584" s="84">
        <f t="shared" ref="K584:AI584" si="206">K$545</f>
        <v>1</v>
      </c>
      <c r="L584" s="84">
        <f t="shared" si="206"/>
        <v>1</v>
      </c>
      <c r="M584" s="84">
        <f t="shared" si="206"/>
        <v>1</v>
      </c>
      <c r="N584" s="84">
        <f t="shared" si="206"/>
        <v>1</v>
      </c>
      <c r="O584" s="84">
        <f t="shared" si="206"/>
        <v>1</v>
      </c>
      <c r="P584" s="84">
        <f t="shared" si="206"/>
        <v>1</v>
      </c>
      <c r="Q584" s="84">
        <f t="shared" si="206"/>
        <v>1</v>
      </c>
      <c r="R584" s="84">
        <f t="shared" si="206"/>
        <v>1</v>
      </c>
      <c r="S584" s="84">
        <f t="shared" si="206"/>
        <v>1</v>
      </c>
      <c r="T584" s="84">
        <f t="shared" si="206"/>
        <v>1</v>
      </c>
      <c r="U584" s="84">
        <f t="shared" si="206"/>
        <v>1</v>
      </c>
      <c r="V584" s="84">
        <f t="shared" si="206"/>
        <v>1</v>
      </c>
      <c r="W584" s="84">
        <f t="shared" si="206"/>
        <v>1</v>
      </c>
      <c r="X584" s="84">
        <f t="shared" si="206"/>
        <v>1</v>
      </c>
      <c r="Y584" s="84">
        <f t="shared" si="206"/>
        <v>1</v>
      </c>
      <c r="Z584" s="84">
        <f t="shared" si="206"/>
        <v>1</v>
      </c>
      <c r="AA584" s="84">
        <f t="shared" si="206"/>
        <v>1</v>
      </c>
      <c r="AB584" s="84">
        <f t="shared" si="206"/>
        <v>1</v>
      </c>
      <c r="AC584" s="84">
        <f t="shared" si="206"/>
        <v>1</v>
      </c>
      <c r="AD584" s="84">
        <f t="shared" si="206"/>
        <v>1</v>
      </c>
      <c r="AE584" s="84">
        <f t="shared" si="206"/>
        <v>1</v>
      </c>
      <c r="AF584" s="84">
        <f t="shared" si="206"/>
        <v>1</v>
      </c>
      <c r="AG584" s="84">
        <f t="shared" si="206"/>
        <v>1</v>
      </c>
      <c r="AH584" s="84">
        <f t="shared" si="206"/>
        <v>1</v>
      </c>
      <c r="AI584" s="84">
        <f t="shared" si="206"/>
        <v>1</v>
      </c>
    </row>
    <row r="585" spans="1:35" s="84" customFormat="1" x14ac:dyDescent="0.35">
      <c r="A585" s="4"/>
      <c r="B585" s="4"/>
      <c r="C585" s="80"/>
      <c r="D585" s="81"/>
      <c r="E585" s="154" t="str">
        <f>Inputs!E$181</f>
        <v>Royalty rate band 3 (sliding scale) (incentive)</v>
      </c>
      <c r="F585" s="154" t="str">
        <f>Inputs!F$181</f>
        <v>%</v>
      </c>
      <c r="G585" s="206">
        <f>Inputs!G$181</f>
        <v>0.03</v>
      </c>
      <c r="H585" s="147"/>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c r="AH585" s="178"/>
      <c r="AI585" s="178"/>
    </row>
    <row r="586" spans="1:35" s="84" customFormat="1" x14ac:dyDescent="0.35">
      <c r="A586" s="4"/>
      <c r="B586" s="4"/>
      <c r="C586" s="80"/>
      <c r="D586" s="81"/>
      <c r="E586" s="84" t="str">
        <f>E$57</f>
        <v>Gold recovered (behavioural)</v>
      </c>
      <c r="F586" s="84" t="str">
        <f>F$57</f>
        <v>Moz</v>
      </c>
      <c r="G586" s="147"/>
      <c r="H586" s="147"/>
      <c r="I586" s="207">
        <f>I$57</f>
        <v>1.8857880343073985</v>
      </c>
      <c r="J586" s="207"/>
      <c r="K586" s="207">
        <f t="shared" ref="K586:AI586" si="207">K$57</f>
        <v>0</v>
      </c>
      <c r="L586" s="207">
        <f t="shared" si="207"/>
        <v>0</v>
      </c>
      <c r="M586" s="207">
        <f t="shared" si="207"/>
        <v>7.8679407305882812E-2</v>
      </c>
      <c r="N586" s="207">
        <f t="shared" si="207"/>
        <v>0.10490587640784375</v>
      </c>
      <c r="O586" s="207">
        <f t="shared" si="207"/>
        <v>0.10490587640784375</v>
      </c>
      <c r="P586" s="207">
        <f t="shared" si="207"/>
        <v>0.10490587640784375</v>
      </c>
      <c r="Q586" s="207">
        <f t="shared" si="207"/>
        <v>0.10490587640784375</v>
      </c>
      <c r="R586" s="207">
        <f t="shared" si="207"/>
        <v>0.10490587640784375</v>
      </c>
      <c r="S586" s="207">
        <f t="shared" si="207"/>
        <v>0.10490587640784375</v>
      </c>
      <c r="T586" s="207">
        <f t="shared" si="207"/>
        <v>0.10490587640784375</v>
      </c>
      <c r="U586" s="207">
        <f t="shared" si="207"/>
        <v>0.10490587640784375</v>
      </c>
      <c r="V586" s="207">
        <f t="shared" si="207"/>
        <v>0.10490587640784375</v>
      </c>
      <c r="W586" s="207">
        <f t="shared" si="207"/>
        <v>0.10490587640784375</v>
      </c>
      <c r="X586" s="207">
        <f t="shared" si="207"/>
        <v>0.10490587640784375</v>
      </c>
      <c r="Y586" s="207">
        <f t="shared" si="207"/>
        <v>0.10490587640784375</v>
      </c>
      <c r="Z586" s="207">
        <f t="shared" si="207"/>
        <v>0.10490587640784375</v>
      </c>
      <c r="AA586" s="207">
        <f t="shared" si="207"/>
        <v>0.10490587640784375</v>
      </c>
      <c r="AB586" s="207">
        <f t="shared" si="207"/>
        <v>0.10490587640784375</v>
      </c>
      <c r="AC586" s="207">
        <f t="shared" si="207"/>
        <v>0.10490587640784375</v>
      </c>
      <c r="AD586" s="207">
        <f t="shared" si="207"/>
        <v>0.10490587640784375</v>
      </c>
      <c r="AE586" s="207">
        <f t="shared" si="207"/>
        <v>2.3708728068172594E-2</v>
      </c>
      <c r="AF586" s="207">
        <f t="shared" si="207"/>
        <v>0</v>
      </c>
      <c r="AG586" s="207">
        <f t="shared" si="207"/>
        <v>0</v>
      </c>
      <c r="AH586" s="207">
        <f t="shared" si="207"/>
        <v>0</v>
      </c>
      <c r="AI586" s="207">
        <f t="shared" si="207"/>
        <v>0</v>
      </c>
    </row>
    <row r="587" spans="1:35" s="84" customFormat="1" x14ac:dyDescent="0.35">
      <c r="A587" s="4"/>
      <c r="B587" s="4"/>
      <c r="C587" s="80"/>
      <c r="D587" s="81"/>
      <c r="E587" s="84" t="s">
        <v>1169</v>
      </c>
      <c r="F587" s="84" t="s">
        <v>641</v>
      </c>
      <c r="G587" s="147"/>
      <c r="H587" s="147"/>
      <c r="I587" s="178">
        <f>SUM(K587:AI587)</f>
        <v>14.143410257305497</v>
      </c>
      <c r="J587" s="178"/>
      <c r="K587" s="178">
        <f>MIN(K582-K581,K583-K581)*K584*$G585*K586</f>
        <v>0</v>
      </c>
      <c r="L587" s="178">
        <f t="shared" ref="L587:AI587" si="208">MIN(L582-L581,L583-L581)*L584*$G585*L586</f>
        <v>0</v>
      </c>
      <c r="M587" s="178">
        <f t="shared" si="208"/>
        <v>0.59009555479412112</v>
      </c>
      <c r="N587" s="178">
        <f t="shared" si="208"/>
        <v>0.7867940730588282</v>
      </c>
      <c r="O587" s="178">
        <f t="shared" si="208"/>
        <v>0.7867940730588282</v>
      </c>
      <c r="P587" s="178">
        <f t="shared" si="208"/>
        <v>0.7867940730588282</v>
      </c>
      <c r="Q587" s="178">
        <f t="shared" si="208"/>
        <v>0.7867940730588282</v>
      </c>
      <c r="R587" s="178">
        <f t="shared" si="208"/>
        <v>0.7867940730588282</v>
      </c>
      <c r="S587" s="178">
        <f t="shared" si="208"/>
        <v>0.7867940730588282</v>
      </c>
      <c r="T587" s="178">
        <f t="shared" si="208"/>
        <v>0.7867940730588282</v>
      </c>
      <c r="U587" s="178">
        <f t="shared" si="208"/>
        <v>0.7867940730588282</v>
      </c>
      <c r="V587" s="178">
        <f t="shared" si="208"/>
        <v>0.7867940730588282</v>
      </c>
      <c r="W587" s="178">
        <f t="shared" si="208"/>
        <v>0.7867940730588282</v>
      </c>
      <c r="X587" s="178">
        <f t="shared" si="208"/>
        <v>0.7867940730588282</v>
      </c>
      <c r="Y587" s="178">
        <f t="shared" si="208"/>
        <v>0.7867940730588282</v>
      </c>
      <c r="Z587" s="178">
        <f t="shared" si="208"/>
        <v>0.7867940730588282</v>
      </c>
      <c r="AA587" s="178">
        <f t="shared" si="208"/>
        <v>0.7867940730588282</v>
      </c>
      <c r="AB587" s="178">
        <f t="shared" si="208"/>
        <v>0.7867940730588282</v>
      </c>
      <c r="AC587" s="178">
        <f t="shared" si="208"/>
        <v>0.7867940730588282</v>
      </c>
      <c r="AD587" s="178">
        <f t="shared" si="208"/>
        <v>0.7867940730588282</v>
      </c>
      <c r="AE587" s="178">
        <f t="shared" si="208"/>
        <v>0.17781546051129446</v>
      </c>
      <c r="AF587" s="178">
        <f t="shared" si="208"/>
        <v>0</v>
      </c>
      <c r="AG587" s="178">
        <f t="shared" si="208"/>
        <v>0</v>
      </c>
      <c r="AH587" s="178">
        <f t="shared" si="208"/>
        <v>0</v>
      </c>
      <c r="AI587" s="178">
        <f t="shared" si="208"/>
        <v>0</v>
      </c>
    </row>
    <row r="588" spans="1:35" s="84" customFormat="1" x14ac:dyDescent="0.35">
      <c r="A588" s="4"/>
      <c r="B588" s="4"/>
      <c r="C588" s="80"/>
      <c r="D588" s="81"/>
      <c r="G588" s="147"/>
      <c r="H588" s="147"/>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c r="AH588" s="178"/>
      <c r="AI588" s="178"/>
    </row>
    <row r="589" spans="1:35" s="84" customFormat="1" x14ac:dyDescent="0.35">
      <c r="A589" s="4"/>
      <c r="B589" s="4"/>
      <c r="C589" s="80"/>
      <c r="D589" s="81" t="s">
        <v>689</v>
      </c>
      <c r="G589" s="147"/>
      <c r="H589" s="147"/>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c r="AH589" s="178"/>
      <c r="AI589" s="178"/>
    </row>
    <row r="590" spans="1:35" s="84" customFormat="1" x14ac:dyDescent="0.35">
      <c r="A590" s="4"/>
      <c r="B590" s="4"/>
      <c r="C590" s="80"/>
      <c r="D590" s="81"/>
      <c r="E590" s="84" t="str">
        <f>E$521</f>
        <v>Royalty band 3 upper threshold in nominal terms (incentive)</v>
      </c>
      <c r="F590" s="84" t="str">
        <f>F$521</f>
        <v>$/oz, nominal</v>
      </c>
      <c r="G590" s="147"/>
      <c r="H590" s="147"/>
      <c r="I590" s="178"/>
      <c r="J590" s="178"/>
      <c r="K590" s="147">
        <f t="shared" ref="K590:AI590" si="209">K$521</f>
        <v>1000</v>
      </c>
      <c r="L590" s="147">
        <f t="shared" si="209"/>
        <v>1000</v>
      </c>
      <c r="M590" s="147">
        <f t="shared" si="209"/>
        <v>1000</v>
      </c>
      <c r="N590" s="147">
        <f t="shared" si="209"/>
        <v>1000</v>
      </c>
      <c r="O590" s="147">
        <f t="shared" si="209"/>
        <v>1000</v>
      </c>
      <c r="P590" s="147">
        <f t="shared" si="209"/>
        <v>1000</v>
      </c>
      <c r="Q590" s="147">
        <f t="shared" si="209"/>
        <v>1000</v>
      </c>
      <c r="R590" s="147">
        <f t="shared" si="209"/>
        <v>1000</v>
      </c>
      <c r="S590" s="147">
        <f t="shared" si="209"/>
        <v>1000</v>
      </c>
      <c r="T590" s="147">
        <f t="shared" si="209"/>
        <v>1000</v>
      </c>
      <c r="U590" s="147">
        <f t="shared" si="209"/>
        <v>1000</v>
      </c>
      <c r="V590" s="147">
        <f t="shared" si="209"/>
        <v>1000</v>
      </c>
      <c r="W590" s="147">
        <f t="shared" si="209"/>
        <v>1000</v>
      </c>
      <c r="X590" s="147">
        <f t="shared" si="209"/>
        <v>1000</v>
      </c>
      <c r="Y590" s="147">
        <f t="shared" si="209"/>
        <v>1000</v>
      </c>
      <c r="Z590" s="147">
        <f t="shared" si="209"/>
        <v>1000</v>
      </c>
      <c r="AA590" s="147">
        <f t="shared" si="209"/>
        <v>1000</v>
      </c>
      <c r="AB590" s="147">
        <f t="shared" si="209"/>
        <v>1000</v>
      </c>
      <c r="AC590" s="147">
        <f t="shared" si="209"/>
        <v>1000</v>
      </c>
      <c r="AD590" s="147">
        <f t="shared" si="209"/>
        <v>1000</v>
      </c>
      <c r="AE590" s="147">
        <f t="shared" si="209"/>
        <v>1000</v>
      </c>
      <c r="AF590" s="147">
        <f t="shared" si="209"/>
        <v>1000</v>
      </c>
      <c r="AG590" s="147">
        <f t="shared" si="209"/>
        <v>1000</v>
      </c>
      <c r="AH590" s="147">
        <f t="shared" si="209"/>
        <v>1000</v>
      </c>
      <c r="AI590" s="147">
        <f t="shared" si="209"/>
        <v>1000</v>
      </c>
    </row>
    <row r="591" spans="1:35" s="84" customFormat="1" x14ac:dyDescent="0.35">
      <c r="A591" s="4"/>
      <c r="B591" s="4"/>
      <c r="C591" s="80"/>
      <c r="D591" s="81"/>
      <c r="E591" s="84" t="str">
        <f>E$527</f>
        <v>Royalty band 4 upper threshold in nominal terms (incentive)</v>
      </c>
      <c r="F591" s="84" t="str">
        <f>F$527</f>
        <v>$/oz, nominal</v>
      </c>
      <c r="G591" s="147"/>
      <c r="H591" s="147"/>
      <c r="I591" s="178"/>
      <c r="J591" s="178"/>
      <c r="K591" s="147">
        <f t="shared" ref="K591:AI591" si="210">K$527</f>
        <v>1250</v>
      </c>
      <c r="L591" s="147">
        <f t="shared" si="210"/>
        <v>1250</v>
      </c>
      <c r="M591" s="147">
        <f t="shared" si="210"/>
        <v>1250</v>
      </c>
      <c r="N591" s="147">
        <f t="shared" si="210"/>
        <v>1250</v>
      </c>
      <c r="O591" s="147">
        <f t="shared" si="210"/>
        <v>1250</v>
      </c>
      <c r="P591" s="147">
        <f t="shared" si="210"/>
        <v>1250</v>
      </c>
      <c r="Q591" s="147">
        <f t="shared" si="210"/>
        <v>1250</v>
      </c>
      <c r="R591" s="147">
        <f t="shared" si="210"/>
        <v>1250</v>
      </c>
      <c r="S591" s="147">
        <f t="shared" si="210"/>
        <v>1250</v>
      </c>
      <c r="T591" s="147">
        <f t="shared" si="210"/>
        <v>1250</v>
      </c>
      <c r="U591" s="147">
        <f t="shared" si="210"/>
        <v>1250</v>
      </c>
      <c r="V591" s="147">
        <f t="shared" si="210"/>
        <v>1250</v>
      </c>
      <c r="W591" s="147">
        <f t="shared" si="210"/>
        <v>1250</v>
      </c>
      <c r="X591" s="147">
        <f t="shared" si="210"/>
        <v>1250</v>
      </c>
      <c r="Y591" s="147">
        <f t="shared" si="210"/>
        <v>1250</v>
      </c>
      <c r="Z591" s="147">
        <f t="shared" si="210"/>
        <v>1250</v>
      </c>
      <c r="AA591" s="147">
        <f t="shared" si="210"/>
        <v>1250</v>
      </c>
      <c r="AB591" s="147">
        <f t="shared" si="210"/>
        <v>1250</v>
      </c>
      <c r="AC591" s="147">
        <f t="shared" si="210"/>
        <v>1250</v>
      </c>
      <c r="AD591" s="147">
        <f t="shared" si="210"/>
        <v>1250</v>
      </c>
      <c r="AE591" s="147">
        <f t="shared" si="210"/>
        <v>1250</v>
      </c>
      <c r="AF591" s="147">
        <f t="shared" si="210"/>
        <v>1250</v>
      </c>
      <c r="AG591" s="147">
        <f t="shared" si="210"/>
        <v>1250</v>
      </c>
      <c r="AH591" s="147">
        <f t="shared" si="210"/>
        <v>1250</v>
      </c>
      <c r="AI591" s="147">
        <f t="shared" si="210"/>
        <v>1250</v>
      </c>
    </row>
    <row r="592" spans="1:35" s="84" customFormat="1" x14ac:dyDescent="0.35">
      <c r="A592" s="4"/>
      <c r="B592" s="4"/>
      <c r="C592" s="80"/>
      <c r="D592" s="81"/>
      <c r="E592" s="84" t="str">
        <f>E$489</f>
        <v>Selling price in nominal terms (behavioural)</v>
      </c>
      <c r="F592" s="84" t="str">
        <f>F$489</f>
        <v>$/oz, nominal</v>
      </c>
      <c r="G592" s="147"/>
      <c r="H592" s="147"/>
      <c r="I592" s="178"/>
      <c r="J592" s="178"/>
      <c r="K592" s="147">
        <f t="shared" ref="K592:AI592" si="211">K$489</f>
        <v>1175</v>
      </c>
      <c r="L592" s="147">
        <f t="shared" si="211"/>
        <v>1198.5</v>
      </c>
      <c r="M592" s="147">
        <f t="shared" si="211"/>
        <v>1222.47</v>
      </c>
      <c r="N592" s="147">
        <f t="shared" si="211"/>
        <v>1246.9194</v>
      </c>
      <c r="O592" s="147">
        <f t="shared" si="211"/>
        <v>1271.857788</v>
      </c>
      <c r="P592" s="147">
        <f t="shared" si="211"/>
        <v>1297.29494376</v>
      </c>
      <c r="Q592" s="147">
        <f t="shared" si="211"/>
        <v>1323.2408426352001</v>
      </c>
      <c r="R592" s="147">
        <f t="shared" si="211"/>
        <v>1349.7056594879039</v>
      </c>
      <c r="S592" s="147">
        <f t="shared" si="211"/>
        <v>1376.6997726776619</v>
      </c>
      <c r="T592" s="147">
        <f t="shared" si="211"/>
        <v>1404.2337681312151</v>
      </c>
      <c r="U592" s="147">
        <f t="shared" si="211"/>
        <v>1432.3184434938396</v>
      </c>
      <c r="V592" s="147">
        <f t="shared" si="211"/>
        <v>1460.9648123637162</v>
      </c>
      <c r="W592" s="147">
        <f t="shared" si="211"/>
        <v>1490.1841086109907</v>
      </c>
      <c r="X592" s="147">
        <f t="shared" si="211"/>
        <v>1519.9877907832104</v>
      </c>
      <c r="Y592" s="147">
        <f t="shared" si="211"/>
        <v>1550.3875465988747</v>
      </c>
      <c r="Z592" s="147">
        <f t="shared" si="211"/>
        <v>1581.3952975308518</v>
      </c>
      <c r="AA592" s="147">
        <f t="shared" si="211"/>
        <v>1613.0232034814692</v>
      </c>
      <c r="AB592" s="147">
        <f t="shared" si="211"/>
        <v>1645.2836675510987</v>
      </c>
      <c r="AC592" s="147">
        <f t="shared" si="211"/>
        <v>1678.1893409021204</v>
      </c>
      <c r="AD592" s="147">
        <f t="shared" si="211"/>
        <v>1711.7531277201629</v>
      </c>
      <c r="AE592" s="147">
        <f t="shared" si="211"/>
        <v>1745.9881902745663</v>
      </c>
      <c r="AF592" s="147">
        <f t="shared" si="211"/>
        <v>1780.9079540800574</v>
      </c>
      <c r="AG592" s="147">
        <f t="shared" si="211"/>
        <v>1816.5261131616587</v>
      </c>
      <c r="AH592" s="147">
        <f t="shared" si="211"/>
        <v>1852.8566354248915</v>
      </c>
      <c r="AI592" s="147">
        <f t="shared" si="211"/>
        <v>1889.9137681333893</v>
      </c>
    </row>
    <row r="593" spans="1:35" s="84" customFormat="1" x14ac:dyDescent="0.35">
      <c r="A593" s="4"/>
      <c r="B593" s="4"/>
      <c r="C593" s="80"/>
      <c r="D593" s="81"/>
      <c r="E593" s="84" t="str">
        <f>E$550</f>
        <v>Royalty band 4 sliding-scale slice flag (incentive)</v>
      </c>
      <c r="F593" s="84" t="str">
        <f>F$550</f>
        <v>flag</v>
      </c>
      <c r="G593" s="147"/>
      <c r="H593" s="147"/>
      <c r="I593" s="178"/>
      <c r="J593" s="178"/>
      <c r="K593" s="84">
        <f t="shared" ref="K593:AI593" si="212">K$550</f>
        <v>1</v>
      </c>
      <c r="L593" s="84">
        <f t="shared" si="212"/>
        <v>1</v>
      </c>
      <c r="M593" s="84">
        <f t="shared" si="212"/>
        <v>1</v>
      </c>
      <c r="N593" s="84">
        <f t="shared" si="212"/>
        <v>1</v>
      </c>
      <c r="O593" s="84">
        <f t="shared" si="212"/>
        <v>1</v>
      </c>
      <c r="P593" s="84">
        <f t="shared" si="212"/>
        <v>1</v>
      </c>
      <c r="Q593" s="84">
        <f t="shared" si="212"/>
        <v>1</v>
      </c>
      <c r="R593" s="84">
        <f t="shared" si="212"/>
        <v>1</v>
      </c>
      <c r="S593" s="84">
        <f t="shared" si="212"/>
        <v>1</v>
      </c>
      <c r="T593" s="84">
        <f t="shared" si="212"/>
        <v>1</v>
      </c>
      <c r="U593" s="84">
        <f t="shared" si="212"/>
        <v>1</v>
      </c>
      <c r="V593" s="84">
        <f t="shared" si="212"/>
        <v>1</v>
      </c>
      <c r="W593" s="84">
        <f t="shared" si="212"/>
        <v>1</v>
      </c>
      <c r="X593" s="84">
        <f t="shared" si="212"/>
        <v>1</v>
      </c>
      <c r="Y593" s="84">
        <f t="shared" si="212"/>
        <v>1</v>
      </c>
      <c r="Z593" s="84">
        <f t="shared" si="212"/>
        <v>1</v>
      </c>
      <c r="AA593" s="84">
        <f t="shared" si="212"/>
        <v>1</v>
      </c>
      <c r="AB593" s="84">
        <f t="shared" si="212"/>
        <v>1</v>
      </c>
      <c r="AC593" s="84">
        <f t="shared" si="212"/>
        <v>1</v>
      </c>
      <c r="AD593" s="84">
        <f t="shared" si="212"/>
        <v>1</v>
      </c>
      <c r="AE593" s="84">
        <f t="shared" si="212"/>
        <v>1</v>
      </c>
      <c r="AF593" s="84">
        <f t="shared" si="212"/>
        <v>1</v>
      </c>
      <c r="AG593" s="84">
        <f t="shared" si="212"/>
        <v>1</v>
      </c>
      <c r="AH593" s="84">
        <f t="shared" si="212"/>
        <v>1</v>
      </c>
      <c r="AI593" s="84">
        <f t="shared" si="212"/>
        <v>1</v>
      </c>
    </row>
    <row r="594" spans="1:35" s="84" customFormat="1" x14ac:dyDescent="0.35">
      <c r="A594" s="4"/>
      <c r="B594" s="4"/>
      <c r="C594" s="80"/>
      <c r="D594" s="81"/>
      <c r="E594" s="154" t="str">
        <f>Inputs!E$182</f>
        <v>Royalty rate band 4 (sliding scale) (incentive)</v>
      </c>
      <c r="F594" s="154" t="str">
        <f>Inputs!F$182</f>
        <v>%</v>
      </c>
      <c r="G594" s="206">
        <f>Inputs!G$182</f>
        <v>0.04</v>
      </c>
      <c r="H594" s="147"/>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c r="AH594" s="178"/>
      <c r="AI594" s="178"/>
    </row>
    <row r="595" spans="1:35" s="84" customFormat="1" x14ac:dyDescent="0.35">
      <c r="A595" s="4"/>
      <c r="B595" s="4"/>
      <c r="C595" s="80"/>
      <c r="D595" s="81"/>
      <c r="E595" s="84" t="str">
        <f>E$57</f>
        <v>Gold recovered (behavioural)</v>
      </c>
      <c r="F595" s="84" t="str">
        <f>F$57</f>
        <v>Moz</v>
      </c>
      <c r="G595" s="147"/>
      <c r="H595" s="147"/>
      <c r="I595" s="207">
        <f>I$57</f>
        <v>1.8857880343073985</v>
      </c>
      <c r="J595" s="207"/>
      <c r="K595" s="207">
        <f t="shared" ref="K595:AI595" si="213">K$57</f>
        <v>0</v>
      </c>
      <c r="L595" s="207">
        <f t="shared" si="213"/>
        <v>0</v>
      </c>
      <c r="M595" s="207">
        <f t="shared" si="213"/>
        <v>7.8679407305882812E-2</v>
      </c>
      <c r="N595" s="207">
        <f t="shared" si="213"/>
        <v>0.10490587640784375</v>
      </c>
      <c r="O595" s="207">
        <f t="shared" si="213"/>
        <v>0.10490587640784375</v>
      </c>
      <c r="P595" s="207">
        <f t="shared" si="213"/>
        <v>0.10490587640784375</v>
      </c>
      <c r="Q595" s="207">
        <f t="shared" si="213"/>
        <v>0.10490587640784375</v>
      </c>
      <c r="R595" s="207">
        <f t="shared" si="213"/>
        <v>0.10490587640784375</v>
      </c>
      <c r="S595" s="207">
        <f t="shared" si="213"/>
        <v>0.10490587640784375</v>
      </c>
      <c r="T595" s="207">
        <f t="shared" si="213"/>
        <v>0.10490587640784375</v>
      </c>
      <c r="U595" s="207">
        <f t="shared" si="213"/>
        <v>0.10490587640784375</v>
      </c>
      <c r="V595" s="207">
        <f t="shared" si="213"/>
        <v>0.10490587640784375</v>
      </c>
      <c r="W595" s="207">
        <f t="shared" si="213"/>
        <v>0.10490587640784375</v>
      </c>
      <c r="X595" s="207">
        <f t="shared" si="213"/>
        <v>0.10490587640784375</v>
      </c>
      <c r="Y595" s="207">
        <f t="shared" si="213"/>
        <v>0.10490587640784375</v>
      </c>
      <c r="Z595" s="207">
        <f t="shared" si="213"/>
        <v>0.10490587640784375</v>
      </c>
      <c r="AA595" s="207">
        <f t="shared" si="213"/>
        <v>0.10490587640784375</v>
      </c>
      <c r="AB595" s="207">
        <f t="shared" si="213"/>
        <v>0.10490587640784375</v>
      </c>
      <c r="AC595" s="207">
        <f t="shared" si="213"/>
        <v>0.10490587640784375</v>
      </c>
      <c r="AD595" s="207">
        <f t="shared" si="213"/>
        <v>0.10490587640784375</v>
      </c>
      <c r="AE595" s="207">
        <f t="shared" si="213"/>
        <v>2.3708728068172594E-2</v>
      </c>
      <c r="AF595" s="207">
        <f t="shared" si="213"/>
        <v>0</v>
      </c>
      <c r="AG595" s="207">
        <f t="shared" si="213"/>
        <v>0</v>
      </c>
      <c r="AH595" s="207">
        <f t="shared" si="213"/>
        <v>0</v>
      </c>
      <c r="AI595" s="207">
        <f t="shared" si="213"/>
        <v>0</v>
      </c>
    </row>
    <row r="596" spans="1:35" s="84" customFormat="1" x14ac:dyDescent="0.35">
      <c r="A596" s="4"/>
      <c r="B596" s="4"/>
      <c r="C596" s="80"/>
      <c r="D596" s="81"/>
      <c r="E596" s="84" t="s">
        <v>1170</v>
      </c>
      <c r="F596" s="84" t="s">
        <v>641</v>
      </c>
      <c r="G596" s="147"/>
      <c r="H596" s="147"/>
      <c r="I596" s="178">
        <f>SUM(K596:AI596)</f>
        <v>18.758311658034284</v>
      </c>
      <c r="J596" s="178"/>
      <c r="K596" s="178">
        <f>MIN(K591-K590,K592-K590)*K593*$G594*K595</f>
        <v>0</v>
      </c>
      <c r="L596" s="178">
        <f t="shared" ref="L596:AI596" si="214">MIN(L591-L590,L592-L590)*L593*$G594*L595</f>
        <v>0</v>
      </c>
      <c r="M596" s="178">
        <f t="shared" si="214"/>
        <v>0.70015230973359011</v>
      </c>
      <c r="N596" s="178">
        <f t="shared" si="214"/>
        <v>1.0361318423639574</v>
      </c>
      <c r="O596" s="178">
        <f t="shared" si="214"/>
        <v>1.0490587640784375</v>
      </c>
      <c r="P596" s="178">
        <f t="shared" si="214"/>
        <v>1.0490587640784375</v>
      </c>
      <c r="Q596" s="178">
        <f t="shared" si="214"/>
        <v>1.0490587640784375</v>
      </c>
      <c r="R596" s="178">
        <f t="shared" si="214"/>
        <v>1.0490587640784375</v>
      </c>
      <c r="S596" s="178">
        <f t="shared" si="214"/>
        <v>1.0490587640784375</v>
      </c>
      <c r="T596" s="178">
        <f t="shared" si="214"/>
        <v>1.0490587640784375</v>
      </c>
      <c r="U596" s="178">
        <f t="shared" si="214"/>
        <v>1.0490587640784375</v>
      </c>
      <c r="V596" s="178">
        <f t="shared" si="214"/>
        <v>1.0490587640784375</v>
      </c>
      <c r="W596" s="178">
        <f t="shared" si="214"/>
        <v>1.0490587640784375</v>
      </c>
      <c r="X596" s="178">
        <f t="shared" si="214"/>
        <v>1.0490587640784375</v>
      </c>
      <c r="Y596" s="178">
        <f t="shared" si="214"/>
        <v>1.0490587640784375</v>
      </c>
      <c r="Z596" s="178">
        <f t="shared" si="214"/>
        <v>1.0490587640784375</v>
      </c>
      <c r="AA596" s="178">
        <f t="shared" si="214"/>
        <v>1.0490587640784375</v>
      </c>
      <c r="AB596" s="178">
        <f t="shared" si="214"/>
        <v>1.0490587640784375</v>
      </c>
      <c r="AC596" s="178">
        <f t="shared" si="214"/>
        <v>1.0490587640784375</v>
      </c>
      <c r="AD596" s="178">
        <f t="shared" si="214"/>
        <v>1.0490587640784375</v>
      </c>
      <c r="AE596" s="178">
        <f t="shared" si="214"/>
        <v>0.23708728068172594</v>
      </c>
      <c r="AF596" s="178">
        <f t="shared" si="214"/>
        <v>0</v>
      </c>
      <c r="AG596" s="178">
        <f t="shared" si="214"/>
        <v>0</v>
      </c>
      <c r="AH596" s="178">
        <f t="shared" si="214"/>
        <v>0</v>
      </c>
      <c r="AI596" s="178">
        <f t="shared" si="214"/>
        <v>0</v>
      </c>
    </row>
    <row r="597" spans="1:35" s="84" customFormat="1" x14ac:dyDescent="0.35">
      <c r="A597" s="4"/>
      <c r="B597" s="4"/>
      <c r="C597" s="80"/>
      <c r="D597" s="81"/>
      <c r="G597" s="147"/>
      <c r="H597" s="147"/>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c r="AH597" s="178"/>
      <c r="AI597" s="178"/>
    </row>
    <row r="598" spans="1:35" s="84" customFormat="1" x14ac:dyDescent="0.35">
      <c r="A598" s="4"/>
      <c r="B598" s="4"/>
      <c r="C598" s="80"/>
      <c r="D598" s="81" t="s">
        <v>691</v>
      </c>
      <c r="G598" s="147"/>
      <c r="H598" s="147"/>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c r="AH598" s="178"/>
      <c r="AI598" s="178"/>
    </row>
    <row r="599" spans="1:35" s="84" customFormat="1" x14ac:dyDescent="0.35">
      <c r="A599" s="4"/>
      <c r="B599" s="4"/>
      <c r="C599" s="80"/>
      <c r="D599" s="81"/>
      <c r="E599" s="84" t="str">
        <f>E$527</f>
        <v>Royalty band 4 upper threshold in nominal terms (incentive)</v>
      </c>
      <c r="F599" s="84" t="str">
        <f>F$527</f>
        <v>$/oz, nominal</v>
      </c>
      <c r="G599" s="147"/>
      <c r="H599" s="147"/>
      <c r="I599" s="178"/>
      <c r="J599" s="178"/>
      <c r="K599" s="147">
        <f t="shared" ref="K599:AI599" si="215">K$527</f>
        <v>1250</v>
      </c>
      <c r="L599" s="147">
        <f t="shared" si="215"/>
        <v>1250</v>
      </c>
      <c r="M599" s="147">
        <f t="shared" si="215"/>
        <v>1250</v>
      </c>
      <c r="N599" s="147">
        <f t="shared" si="215"/>
        <v>1250</v>
      </c>
      <c r="O599" s="147">
        <f t="shared" si="215"/>
        <v>1250</v>
      </c>
      <c r="P599" s="147">
        <f t="shared" si="215"/>
        <v>1250</v>
      </c>
      <c r="Q599" s="147">
        <f t="shared" si="215"/>
        <v>1250</v>
      </c>
      <c r="R599" s="147">
        <f t="shared" si="215"/>
        <v>1250</v>
      </c>
      <c r="S599" s="147">
        <f t="shared" si="215"/>
        <v>1250</v>
      </c>
      <c r="T599" s="147">
        <f t="shared" si="215"/>
        <v>1250</v>
      </c>
      <c r="U599" s="147">
        <f t="shared" si="215"/>
        <v>1250</v>
      </c>
      <c r="V599" s="147">
        <f t="shared" si="215"/>
        <v>1250</v>
      </c>
      <c r="W599" s="147">
        <f t="shared" si="215"/>
        <v>1250</v>
      </c>
      <c r="X599" s="147">
        <f t="shared" si="215"/>
        <v>1250</v>
      </c>
      <c r="Y599" s="147">
        <f t="shared" si="215"/>
        <v>1250</v>
      </c>
      <c r="Z599" s="147">
        <f t="shared" si="215"/>
        <v>1250</v>
      </c>
      <c r="AA599" s="147">
        <f t="shared" si="215"/>
        <v>1250</v>
      </c>
      <c r="AB599" s="147">
        <f t="shared" si="215"/>
        <v>1250</v>
      </c>
      <c r="AC599" s="147">
        <f t="shared" si="215"/>
        <v>1250</v>
      </c>
      <c r="AD599" s="147">
        <f t="shared" si="215"/>
        <v>1250</v>
      </c>
      <c r="AE599" s="147">
        <f t="shared" si="215"/>
        <v>1250</v>
      </c>
      <c r="AF599" s="147">
        <f t="shared" si="215"/>
        <v>1250</v>
      </c>
      <c r="AG599" s="147">
        <f t="shared" si="215"/>
        <v>1250</v>
      </c>
      <c r="AH599" s="147">
        <f t="shared" si="215"/>
        <v>1250</v>
      </c>
      <c r="AI599" s="147">
        <f t="shared" si="215"/>
        <v>1250</v>
      </c>
    </row>
    <row r="600" spans="1:35" s="84" customFormat="1" x14ac:dyDescent="0.35">
      <c r="A600" s="4"/>
      <c r="B600" s="4"/>
      <c r="C600" s="80"/>
      <c r="D600" s="81"/>
      <c r="E600" s="84" t="str">
        <f>E$533</f>
        <v>Royalty band 5 upper threshold in nominal terms (incentive)</v>
      </c>
      <c r="F600" s="84" t="str">
        <f>F$533</f>
        <v>$/oz, nominal</v>
      </c>
      <c r="G600" s="147"/>
      <c r="H600" s="147"/>
      <c r="I600" s="178"/>
      <c r="J600" s="178"/>
      <c r="K600" s="147">
        <f t="shared" ref="K600:AI600" si="216">K$533</f>
        <v>1500</v>
      </c>
      <c r="L600" s="147">
        <f t="shared" si="216"/>
        <v>1500</v>
      </c>
      <c r="M600" s="147">
        <f t="shared" si="216"/>
        <v>1500</v>
      </c>
      <c r="N600" s="147">
        <f t="shared" si="216"/>
        <v>1500</v>
      </c>
      <c r="O600" s="147">
        <f t="shared" si="216"/>
        <v>1500</v>
      </c>
      <c r="P600" s="147">
        <f t="shared" si="216"/>
        <v>1500</v>
      </c>
      <c r="Q600" s="147">
        <f t="shared" si="216"/>
        <v>1500</v>
      </c>
      <c r="R600" s="147">
        <f t="shared" si="216"/>
        <v>1500</v>
      </c>
      <c r="S600" s="147">
        <f t="shared" si="216"/>
        <v>1500</v>
      </c>
      <c r="T600" s="147">
        <f t="shared" si="216"/>
        <v>1500</v>
      </c>
      <c r="U600" s="147">
        <f t="shared" si="216"/>
        <v>1500</v>
      </c>
      <c r="V600" s="147">
        <f t="shared" si="216"/>
        <v>1500</v>
      </c>
      <c r="W600" s="147">
        <f t="shared" si="216"/>
        <v>1500</v>
      </c>
      <c r="X600" s="147">
        <f t="shared" si="216"/>
        <v>1500</v>
      </c>
      <c r="Y600" s="147">
        <f t="shared" si="216"/>
        <v>1500</v>
      </c>
      <c r="Z600" s="147">
        <f t="shared" si="216"/>
        <v>1500</v>
      </c>
      <c r="AA600" s="147">
        <f t="shared" si="216"/>
        <v>1500</v>
      </c>
      <c r="AB600" s="147">
        <f t="shared" si="216"/>
        <v>1500</v>
      </c>
      <c r="AC600" s="147">
        <f t="shared" si="216"/>
        <v>1500</v>
      </c>
      <c r="AD600" s="147">
        <f t="shared" si="216"/>
        <v>1500</v>
      </c>
      <c r="AE600" s="147">
        <f t="shared" si="216"/>
        <v>1500</v>
      </c>
      <c r="AF600" s="147">
        <f t="shared" si="216"/>
        <v>1500</v>
      </c>
      <c r="AG600" s="147">
        <f t="shared" si="216"/>
        <v>1500</v>
      </c>
      <c r="AH600" s="147">
        <f t="shared" si="216"/>
        <v>1500</v>
      </c>
      <c r="AI600" s="147">
        <f t="shared" si="216"/>
        <v>1500</v>
      </c>
    </row>
    <row r="601" spans="1:35" s="84" customFormat="1" x14ac:dyDescent="0.35">
      <c r="A601" s="4"/>
      <c r="B601" s="4"/>
      <c r="C601" s="80"/>
      <c r="D601" s="81"/>
      <c r="E601" s="84" t="str">
        <f>E$489</f>
        <v>Selling price in nominal terms (behavioural)</v>
      </c>
      <c r="F601" s="84" t="str">
        <f>F$489</f>
        <v>$/oz, nominal</v>
      </c>
      <c r="G601" s="147"/>
      <c r="H601" s="147"/>
      <c r="I601" s="178"/>
      <c r="J601" s="178"/>
      <c r="K601" s="147">
        <f t="shared" ref="K601:AI601" si="217">K$489</f>
        <v>1175</v>
      </c>
      <c r="L601" s="147">
        <f t="shared" si="217"/>
        <v>1198.5</v>
      </c>
      <c r="M601" s="147">
        <f t="shared" si="217"/>
        <v>1222.47</v>
      </c>
      <c r="N601" s="147">
        <f t="shared" si="217"/>
        <v>1246.9194</v>
      </c>
      <c r="O601" s="147">
        <f t="shared" si="217"/>
        <v>1271.857788</v>
      </c>
      <c r="P601" s="147">
        <f t="shared" si="217"/>
        <v>1297.29494376</v>
      </c>
      <c r="Q601" s="147">
        <f t="shared" si="217"/>
        <v>1323.2408426352001</v>
      </c>
      <c r="R601" s="147">
        <f t="shared" si="217"/>
        <v>1349.7056594879039</v>
      </c>
      <c r="S601" s="147">
        <f t="shared" si="217"/>
        <v>1376.6997726776619</v>
      </c>
      <c r="T601" s="147">
        <f t="shared" si="217"/>
        <v>1404.2337681312151</v>
      </c>
      <c r="U601" s="147">
        <f t="shared" si="217"/>
        <v>1432.3184434938396</v>
      </c>
      <c r="V601" s="147">
        <f t="shared" si="217"/>
        <v>1460.9648123637162</v>
      </c>
      <c r="W601" s="147">
        <f t="shared" si="217"/>
        <v>1490.1841086109907</v>
      </c>
      <c r="X601" s="147">
        <f t="shared" si="217"/>
        <v>1519.9877907832104</v>
      </c>
      <c r="Y601" s="147">
        <f t="shared" si="217"/>
        <v>1550.3875465988747</v>
      </c>
      <c r="Z601" s="147">
        <f t="shared" si="217"/>
        <v>1581.3952975308518</v>
      </c>
      <c r="AA601" s="147">
        <f t="shared" si="217"/>
        <v>1613.0232034814692</v>
      </c>
      <c r="AB601" s="147">
        <f t="shared" si="217"/>
        <v>1645.2836675510987</v>
      </c>
      <c r="AC601" s="147">
        <f t="shared" si="217"/>
        <v>1678.1893409021204</v>
      </c>
      <c r="AD601" s="147">
        <f t="shared" si="217"/>
        <v>1711.7531277201629</v>
      </c>
      <c r="AE601" s="147">
        <f t="shared" si="217"/>
        <v>1745.9881902745663</v>
      </c>
      <c r="AF601" s="147">
        <f t="shared" si="217"/>
        <v>1780.9079540800574</v>
      </c>
      <c r="AG601" s="147">
        <f t="shared" si="217"/>
        <v>1816.5261131616587</v>
      </c>
      <c r="AH601" s="147">
        <f t="shared" si="217"/>
        <v>1852.8566354248915</v>
      </c>
      <c r="AI601" s="147">
        <f t="shared" si="217"/>
        <v>1889.9137681333893</v>
      </c>
    </row>
    <row r="602" spans="1:35" s="84" customFormat="1" x14ac:dyDescent="0.35">
      <c r="A602" s="4"/>
      <c r="B602" s="4"/>
      <c r="C602" s="80"/>
      <c r="D602" s="81"/>
      <c r="E602" s="84" t="str">
        <f>E$555</f>
        <v>Royalty band 5 sliding-scale slice flag (incentive)</v>
      </c>
      <c r="F602" s="84" t="str">
        <f>F$555</f>
        <v>flag</v>
      </c>
      <c r="G602" s="147"/>
      <c r="H602" s="147"/>
      <c r="I602" s="178"/>
      <c r="J602" s="178"/>
      <c r="K602" s="84">
        <f t="shared" ref="K602:AI602" si="218">K$555</f>
        <v>0</v>
      </c>
      <c r="L602" s="84">
        <f t="shared" si="218"/>
        <v>0</v>
      </c>
      <c r="M602" s="84">
        <f t="shared" si="218"/>
        <v>0</v>
      </c>
      <c r="N602" s="84">
        <f t="shared" si="218"/>
        <v>0</v>
      </c>
      <c r="O602" s="84">
        <f t="shared" si="218"/>
        <v>1</v>
      </c>
      <c r="P602" s="84">
        <f t="shared" si="218"/>
        <v>1</v>
      </c>
      <c r="Q602" s="84">
        <f t="shared" si="218"/>
        <v>1</v>
      </c>
      <c r="R602" s="84">
        <f t="shared" si="218"/>
        <v>1</v>
      </c>
      <c r="S602" s="84">
        <f t="shared" si="218"/>
        <v>1</v>
      </c>
      <c r="T602" s="84">
        <f t="shared" si="218"/>
        <v>1</v>
      </c>
      <c r="U602" s="84">
        <f t="shared" si="218"/>
        <v>1</v>
      </c>
      <c r="V602" s="84">
        <f t="shared" si="218"/>
        <v>1</v>
      </c>
      <c r="W602" s="84">
        <f t="shared" si="218"/>
        <v>1</v>
      </c>
      <c r="X602" s="84">
        <f t="shared" si="218"/>
        <v>1</v>
      </c>
      <c r="Y602" s="84">
        <f t="shared" si="218"/>
        <v>1</v>
      </c>
      <c r="Z602" s="84">
        <f t="shared" si="218"/>
        <v>1</v>
      </c>
      <c r="AA602" s="84">
        <f t="shared" si="218"/>
        <v>1</v>
      </c>
      <c r="AB602" s="84">
        <f t="shared" si="218"/>
        <v>1</v>
      </c>
      <c r="AC602" s="84">
        <f t="shared" si="218"/>
        <v>1</v>
      </c>
      <c r="AD602" s="84">
        <f t="shared" si="218"/>
        <v>1</v>
      </c>
      <c r="AE602" s="84">
        <f t="shared" si="218"/>
        <v>1</v>
      </c>
      <c r="AF602" s="84">
        <f t="shared" si="218"/>
        <v>1</v>
      </c>
      <c r="AG602" s="84">
        <f t="shared" si="218"/>
        <v>1</v>
      </c>
      <c r="AH602" s="84">
        <f t="shared" si="218"/>
        <v>1</v>
      </c>
      <c r="AI602" s="84">
        <f t="shared" si="218"/>
        <v>1</v>
      </c>
    </row>
    <row r="603" spans="1:35" s="84" customFormat="1" x14ac:dyDescent="0.35">
      <c r="A603" s="4"/>
      <c r="B603" s="4"/>
      <c r="C603" s="80"/>
      <c r="D603" s="81"/>
      <c r="E603" s="154" t="str">
        <f>Inputs!E$183</f>
        <v>Royalty rate band 5 (sliding scale) (incentive)</v>
      </c>
      <c r="F603" s="154" t="str">
        <f>Inputs!F$183</f>
        <v>%</v>
      </c>
      <c r="G603" s="206">
        <f>Inputs!G$183</f>
        <v>0.05</v>
      </c>
      <c r="H603" s="147"/>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c r="AH603" s="178"/>
      <c r="AI603" s="178"/>
    </row>
    <row r="604" spans="1:35" s="84" customFormat="1" x14ac:dyDescent="0.35">
      <c r="A604" s="4"/>
      <c r="B604" s="4"/>
      <c r="C604" s="80"/>
      <c r="D604" s="81"/>
      <c r="E604" s="84" t="str">
        <f>E$57</f>
        <v>Gold recovered (behavioural)</v>
      </c>
      <c r="F604" s="84" t="str">
        <f>F$57</f>
        <v>Moz</v>
      </c>
      <c r="G604" s="147"/>
      <c r="H604" s="147"/>
      <c r="I604" s="207">
        <f>I$57</f>
        <v>1.8857880343073985</v>
      </c>
      <c r="J604" s="207"/>
      <c r="K604" s="207">
        <f t="shared" ref="K604:AI604" si="219">K$57</f>
        <v>0</v>
      </c>
      <c r="L604" s="207">
        <f t="shared" si="219"/>
        <v>0</v>
      </c>
      <c r="M604" s="207">
        <f t="shared" si="219"/>
        <v>7.8679407305882812E-2</v>
      </c>
      <c r="N604" s="207">
        <f t="shared" si="219"/>
        <v>0.10490587640784375</v>
      </c>
      <c r="O604" s="207">
        <f t="shared" si="219"/>
        <v>0.10490587640784375</v>
      </c>
      <c r="P604" s="207">
        <f t="shared" si="219"/>
        <v>0.10490587640784375</v>
      </c>
      <c r="Q604" s="207">
        <f t="shared" si="219"/>
        <v>0.10490587640784375</v>
      </c>
      <c r="R604" s="207">
        <f t="shared" si="219"/>
        <v>0.10490587640784375</v>
      </c>
      <c r="S604" s="207">
        <f t="shared" si="219"/>
        <v>0.10490587640784375</v>
      </c>
      <c r="T604" s="207">
        <f t="shared" si="219"/>
        <v>0.10490587640784375</v>
      </c>
      <c r="U604" s="207">
        <f t="shared" si="219"/>
        <v>0.10490587640784375</v>
      </c>
      <c r="V604" s="207">
        <f t="shared" si="219"/>
        <v>0.10490587640784375</v>
      </c>
      <c r="W604" s="207">
        <f t="shared" si="219"/>
        <v>0.10490587640784375</v>
      </c>
      <c r="X604" s="207">
        <f t="shared" si="219"/>
        <v>0.10490587640784375</v>
      </c>
      <c r="Y604" s="207">
        <f t="shared" si="219"/>
        <v>0.10490587640784375</v>
      </c>
      <c r="Z604" s="207">
        <f t="shared" si="219"/>
        <v>0.10490587640784375</v>
      </c>
      <c r="AA604" s="207">
        <f t="shared" si="219"/>
        <v>0.10490587640784375</v>
      </c>
      <c r="AB604" s="207">
        <f t="shared" si="219"/>
        <v>0.10490587640784375</v>
      </c>
      <c r="AC604" s="207">
        <f t="shared" si="219"/>
        <v>0.10490587640784375</v>
      </c>
      <c r="AD604" s="207">
        <f t="shared" si="219"/>
        <v>0.10490587640784375</v>
      </c>
      <c r="AE604" s="207">
        <f t="shared" si="219"/>
        <v>2.3708728068172594E-2</v>
      </c>
      <c r="AF604" s="207">
        <f t="shared" si="219"/>
        <v>0</v>
      </c>
      <c r="AG604" s="207">
        <f t="shared" si="219"/>
        <v>0</v>
      </c>
      <c r="AH604" s="207">
        <f t="shared" si="219"/>
        <v>0</v>
      </c>
      <c r="AI604" s="207">
        <f t="shared" si="219"/>
        <v>0</v>
      </c>
    </row>
    <row r="605" spans="1:35" s="84" customFormat="1" x14ac:dyDescent="0.35">
      <c r="A605" s="4"/>
      <c r="B605" s="4"/>
      <c r="C605" s="80"/>
      <c r="D605" s="81"/>
      <c r="E605" s="84" t="s">
        <v>1171</v>
      </c>
      <c r="F605" s="84" t="s">
        <v>641</v>
      </c>
      <c r="G605" s="147"/>
      <c r="H605" s="147"/>
      <c r="I605" s="178">
        <f>SUM(K605:AI605)</f>
        <v>15.541806319759903</v>
      </c>
      <c r="J605" s="178"/>
      <c r="K605" s="178">
        <f>MIN(K600-K599,K601-K599)*K602*$G603*K604</f>
        <v>0</v>
      </c>
      <c r="L605" s="178">
        <f t="shared" ref="L605:AI605" si="220">MIN(L600-L599,L601-L599)*L602*$G603*L604</f>
        <v>0</v>
      </c>
      <c r="M605" s="178">
        <f t="shared" si="220"/>
        <v>0</v>
      </c>
      <c r="N605" s="178">
        <f t="shared" si="220"/>
        <v>0</v>
      </c>
      <c r="O605" s="178">
        <f t="shared" si="220"/>
        <v>0.11465052032384265</v>
      </c>
      <c r="P605" s="178">
        <f t="shared" si="220"/>
        <v>0.2480758762401242</v>
      </c>
      <c r="Q605" s="178">
        <f t="shared" si="220"/>
        <v>0.38416973927473191</v>
      </c>
      <c r="R605" s="178">
        <f t="shared" si="220"/>
        <v>0.52298547957002983</v>
      </c>
      <c r="S605" s="178">
        <f t="shared" si="220"/>
        <v>0.66457753467123515</v>
      </c>
      <c r="T605" s="178">
        <f t="shared" si="220"/>
        <v>0.8090014308744643</v>
      </c>
      <c r="U605" s="178">
        <f t="shared" si="220"/>
        <v>0.956313805001759</v>
      </c>
      <c r="V605" s="178">
        <f t="shared" si="220"/>
        <v>1.1065724266115979</v>
      </c>
      <c r="W605" s="178">
        <f t="shared" si="220"/>
        <v>1.2598362206536358</v>
      </c>
      <c r="X605" s="178">
        <f t="shared" si="220"/>
        <v>1.3113234550980468</v>
      </c>
      <c r="Y605" s="178">
        <f t="shared" si="220"/>
        <v>1.3113234550980468</v>
      </c>
      <c r="Z605" s="178">
        <f t="shared" si="220"/>
        <v>1.3113234550980468</v>
      </c>
      <c r="AA605" s="178">
        <f t="shared" si="220"/>
        <v>1.3113234550980468</v>
      </c>
      <c r="AB605" s="178">
        <f t="shared" si="220"/>
        <v>1.3113234550980468</v>
      </c>
      <c r="AC605" s="178">
        <f t="shared" si="220"/>
        <v>1.3113234550980468</v>
      </c>
      <c r="AD605" s="178">
        <f t="shared" si="220"/>
        <v>1.3113234550980468</v>
      </c>
      <c r="AE605" s="178">
        <f t="shared" si="220"/>
        <v>0.29635910085215744</v>
      </c>
      <c r="AF605" s="178">
        <f t="shared" si="220"/>
        <v>0</v>
      </c>
      <c r="AG605" s="178">
        <f t="shared" si="220"/>
        <v>0</v>
      </c>
      <c r="AH605" s="178">
        <f t="shared" si="220"/>
        <v>0</v>
      </c>
      <c r="AI605" s="178">
        <f t="shared" si="220"/>
        <v>0</v>
      </c>
    </row>
    <row r="606" spans="1:35" s="84" customFormat="1" x14ac:dyDescent="0.35">
      <c r="A606" s="4"/>
      <c r="B606" s="4"/>
      <c r="C606" s="80"/>
      <c r="D606" s="81"/>
      <c r="G606" s="147"/>
      <c r="H606" s="147"/>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c r="AH606" s="178"/>
      <c r="AI606" s="178"/>
    </row>
    <row r="607" spans="1:35" s="84" customFormat="1" x14ac:dyDescent="0.35">
      <c r="A607" s="4"/>
      <c r="B607" s="4"/>
      <c r="C607" s="80"/>
      <c r="D607" s="81" t="s">
        <v>694</v>
      </c>
      <c r="G607" s="147"/>
      <c r="H607" s="147"/>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c r="AH607" s="178"/>
      <c r="AI607" s="178"/>
    </row>
    <row r="608" spans="1:35" s="84" customFormat="1" x14ac:dyDescent="0.35">
      <c r="A608" s="4"/>
      <c r="B608" s="4"/>
      <c r="C608" s="80"/>
      <c r="D608" s="81"/>
      <c r="E608" s="84" t="str">
        <f>E$533</f>
        <v>Royalty band 5 upper threshold in nominal terms (incentive)</v>
      </c>
      <c r="F608" s="84" t="str">
        <f>F$527</f>
        <v>$/oz, nominal</v>
      </c>
      <c r="G608" s="147"/>
      <c r="H608" s="147"/>
      <c r="I608" s="178"/>
      <c r="J608" s="178"/>
      <c r="K608" s="147">
        <f t="shared" ref="K608:AI608" si="221">K$527</f>
        <v>1250</v>
      </c>
      <c r="L608" s="147">
        <f t="shared" si="221"/>
        <v>1250</v>
      </c>
      <c r="M608" s="147">
        <f t="shared" si="221"/>
        <v>1250</v>
      </c>
      <c r="N608" s="147">
        <f t="shared" si="221"/>
        <v>1250</v>
      </c>
      <c r="O608" s="147">
        <f t="shared" si="221"/>
        <v>1250</v>
      </c>
      <c r="P608" s="147">
        <f t="shared" si="221"/>
        <v>1250</v>
      </c>
      <c r="Q608" s="147">
        <f t="shared" si="221"/>
        <v>1250</v>
      </c>
      <c r="R608" s="147">
        <f t="shared" si="221"/>
        <v>1250</v>
      </c>
      <c r="S608" s="147">
        <f t="shared" si="221"/>
        <v>1250</v>
      </c>
      <c r="T608" s="147">
        <f t="shared" si="221"/>
        <v>1250</v>
      </c>
      <c r="U608" s="147">
        <f t="shared" si="221"/>
        <v>1250</v>
      </c>
      <c r="V608" s="147">
        <f t="shared" si="221"/>
        <v>1250</v>
      </c>
      <c r="W608" s="147">
        <f t="shared" si="221"/>
        <v>1250</v>
      </c>
      <c r="X608" s="147">
        <f t="shared" si="221"/>
        <v>1250</v>
      </c>
      <c r="Y608" s="147">
        <f t="shared" si="221"/>
        <v>1250</v>
      </c>
      <c r="Z608" s="147">
        <f t="shared" si="221"/>
        <v>1250</v>
      </c>
      <c r="AA608" s="147">
        <f t="shared" si="221"/>
        <v>1250</v>
      </c>
      <c r="AB608" s="147">
        <f t="shared" si="221"/>
        <v>1250</v>
      </c>
      <c r="AC608" s="147">
        <f t="shared" si="221"/>
        <v>1250</v>
      </c>
      <c r="AD608" s="147">
        <f t="shared" si="221"/>
        <v>1250</v>
      </c>
      <c r="AE608" s="147">
        <f t="shared" si="221"/>
        <v>1250</v>
      </c>
      <c r="AF608" s="147">
        <f t="shared" si="221"/>
        <v>1250</v>
      </c>
      <c r="AG608" s="147">
        <f t="shared" si="221"/>
        <v>1250</v>
      </c>
      <c r="AH608" s="147">
        <f t="shared" si="221"/>
        <v>1250</v>
      </c>
      <c r="AI608" s="147">
        <f t="shared" si="221"/>
        <v>1250</v>
      </c>
    </row>
    <row r="609" spans="1:35" s="84" customFormat="1" x14ac:dyDescent="0.35">
      <c r="A609" s="4"/>
      <c r="B609" s="4"/>
      <c r="C609" s="80"/>
      <c r="D609" s="81"/>
      <c r="E609" s="84" t="str">
        <f>E$489</f>
        <v>Selling price in nominal terms (behavioural)</v>
      </c>
      <c r="F609" s="84" t="str">
        <f>F$489</f>
        <v>$/oz, nominal</v>
      </c>
      <c r="G609" s="147"/>
      <c r="H609" s="147"/>
      <c r="I609" s="178"/>
      <c r="J609" s="178"/>
      <c r="K609" s="147">
        <f t="shared" ref="K609:AI609" si="222">K$489</f>
        <v>1175</v>
      </c>
      <c r="L609" s="147">
        <f t="shared" si="222"/>
        <v>1198.5</v>
      </c>
      <c r="M609" s="147">
        <f t="shared" si="222"/>
        <v>1222.47</v>
      </c>
      <c r="N609" s="147">
        <f t="shared" si="222"/>
        <v>1246.9194</v>
      </c>
      <c r="O609" s="147">
        <f t="shared" si="222"/>
        <v>1271.857788</v>
      </c>
      <c r="P609" s="147">
        <f t="shared" si="222"/>
        <v>1297.29494376</v>
      </c>
      <c r="Q609" s="147">
        <f t="shared" si="222"/>
        <v>1323.2408426352001</v>
      </c>
      <c r="R609" s="147">
        <f t="shared" si="222"/>
        <v>1349.7056594879039</v>
      </c>
      <c r="S609" s="147">
        <f t="shared" si="222"/>
        <v>1376.6997726776619</v>
      </c>
      <c r="T609" s="147">
        <f t="shared" si="222"/>
        <v>1404.2337681312151</v>
      </c>
      <c r="U609" s="147">
        <f t="shared" si="222"/>
        <v>1432.3184434938396</v>
      </c>
      <c r="V609" s="147">
        <f t="shared" si="222"/>
        <v>1460.9648123637162</v>
      </c>
      <c r="W609" s="147">
        <f t="shared" si="222"/>
        <v>1490.1841086109907</v>
      </c>
      <c r="X609" s="147">
        <f t="shared" si="222"/>
        <v>1519.9877907832104</v>
      </c>
      <c r="Y609" s="147">
        <f t="shared" si="222"/>
        <v>1550.3875465988747</v>
      </c>
      <c r="Z609" s="147">
        <f t="shared" si="222"/>
        <v>1581.3952975308518</v>
      </c>
      <c r="AA609" s="147">
        <f t="shared" si="222"/>
        <v>1613.0232034814692</v>
      </c>
      <c r="AB609" s="147">
        <f t="shared" si="222"/>
        <v>1645.2836675510987</v>
      </c>
      <c r="AC609" s="147">
        <f t="shared" si="222"/>
        <v>1678.1893409021204</v>
      </c>
      <c r="AD609" s="147">
        <f t="shared" si="222"/>
        <v>1711.7531277201629</v>
      </c>
      <c r="AE609" s="147">
        <f t="shared" si="222"/>
        <v>1745.9881902745663</v>
      </c>
      <c r="AF609" s="147">
        <f t="shared" si="222"/>
        <v>1780.9079540800574</v>
      </c>
      <c r="AG609" s="147">
        <f t="shared" si="222"/>
        <v>1816.5261131616587</v>
      </c>
      <c r="AH609" s="147">
        <f t="shared" si="222"/>
        <v>1852.8566354248915</v>
      </c>
      <c r="AI609" s="147">
        <f t="shared" si="222"/>
        <v>1889.9137681333893</v>
      </c>
    </row>
    <row r="610" spans="1:35" s="84" customFormat="1" x14ac:dyDescent="0.35">
      <c r="A610" s="4"/>
      <c r="B610" s="4"/>
      <c r="C610" s="80"/>
      <c r="D610" s="81"/>
      <c r="E610" s="84" t="str">
        <f>E$560</f>
        <v>Royalty band 6 sliding-scale slice flag (incentive)</v>
      </c>
      <c r="F610" s="84" t="str">
        <f>F$560</f>
        <v>flag</v>
      </c>
      <c r="G610" s="147"/>
      <c r="H610" s="147"/>
      <c r="I610" s="178"/>
      <c r="J610" s="178"/>
      <c r="K610" s="84">
        <f t="shared" ref="K610:AI610" si="223">K$560</f>
        <v>0</v>
      </c>
      <c r="L610" s="84">
        <f t="shared" si="223"/>
        <v>0</v>
      </c>
      <c r="M610" s="84">
        <f t="shared" si="223"/>
        <v>0</v>
      </c>
      <c r="N610" s="84">
        <f t="shared" si="223"/>
        <v>0</v>
      </c>
      <c r="O610" s="84">
        <f t="shared" si="223"/>
        <v>0</v>
      </c>
      <c r="P610" s="84">
        <f t="shared" si="223"/>
        <v>0</v>
      </c>
      <c r="Q610" s="84">
        <f t="shared" si="223"/>
        <v>0</v>
      </c>
      <c r="R610" s="84">
        <f t="shared" si="223"/>
        <v>0</v>
      </c>
      <c r="S610" s="84">
        <f t="shared" si="223"/>
        <v>0</v>
      </c>
      <c r="T610" s="84">
        <f t="shared" si="223"/>
        <v>0</v>
      </c>
      <c r="U610" s="84">
        <f t="shared" si="223"/>
        <v>0</v>
      </c>
      <c r="V610" s="84">
        <f t="shared" si="223"/>
        <v>0</v>
      </c>
      <c r="W610" s="84">
        <f t="shared" si="223"/>
        <v>0</v>
      </c>
      <c r="X610" s="84">
        <f t="shared" si="223"/>
        <v>1</v>
      </c>
      <c r="Y610" s="84">
        <f t="shared" si="223"/>
        <v>1</v>
      </c>
      <c r="Z610" s="84">
        <f t="shared" si="223"/>
        <v>1</v>
      </c>
      <c r="AA610" s="84">
        <f t="shared" si="223"/>
        <v>1</v>
      </c>
      <c r="AB610" s="84">
        <f t="shared" si="223"/>
        <v>1</v>
      </c>
      <c r="AC610" s="84">
        <f t="shared" si="223"/>
        <v>1</v>
      </c>
      <c r="AD610" s="84">
        <f t="shared" si="223"/>
        <v>1</v>
      </c>
      <c r="AE610" s="84">
        <f t="shared" si="223"/>
        <v>1</v>
      </c>
      <c r="AF610" s="84">
        <f t="shared" si="223"/>
        <v>1</v>
      </c>
      <c r="AG610" s="84">
        <f t="shared" si="223"/>
        <v>1</v>
      </c>
      <c r="AH610" s="84">
        <f t="shared" si="223"/>
        <v>1</v>
      </c>
      <c r="AI610" s="84">
        <f t="shared" si="223"/>
        <v>1</v>
      </c>
    </row>
    <row r="611" spans="1:35" s="84" customFormat="1" x14ac:dyDescent="0.35">
      <c r="A611" s="4"/>
      <c r="B611" s="4"/>
      <c r="C611" s="80"/>
      <c r="D611" s="81"/>
      <c r="E611" s="154" t="str">
        <f>Inputs!E$184</f>
        <v>Royalty rate band 6 (sliding scale) (incentive)</v>
      </c>
      <c r="F611" s="154" t="str">
        <f>Inputs!F$184</f>
        <v>%</v>
      </c>
      <c r="G611" s="206">
        <f>Inputs!G$184</f>
        <v>0.06</v>
      </c>
      <c r="H611" s="147"/>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c r="AH611" s="178"/>
      <c r="AI611" s="178"/>
    </row>
    <row r="612" spans="1:35" s="84" customFormat="1" x14ac:dyDescent="0.35">
      <c r="A612" s="4"/>
      <c r="B612" s="4"/>
      <c r="C612" s="80"/>
      <c r="D612" s="81"/>
      <c r="E612" s="84" t="str">
        <f>E$57</f>
        <v>Gold recovered (behavioural)</v>
      </c>
      <c r="F612" s="84" t="str">
        <f>F$57</f>
        <v>Moz</v>
      </c>
      <c r="G612" s="147"/>
      <c r="H612" s="147"/>
      <c r="I612" s="207">
        <f>I$57</f>
        <v>1.8857880343073985</v>
      </c>
      <c r="J612" s="207"/>
      <c r="K612" s="207">
        <f t="shared" ref="K612:AI612" si="224">K$57</f>
        <v>0</v>
      </c>
      <c r="L612" s="207">
        <f t="shared" si="224"/>
        <v>0</v>
      </c>
      <c r="M612" s="207">
        <f t="shared" si="224"/>
        <v>7.8679407305882812E-2</v>
      </c>
      <c r="N612" s="207">
        <f t="shared" si="224"/>
        <v>0.10490587640784375</v>
      </c>
      <c r="O612" s="207">
        <f t="shared" si="224"/>
        <v>0.10490587640784375</v>
      </c>
      <c r="P612" s="207">
        <f t="shared" si="224"/>
        <v>0.10490587640784375</v>
      </c>
      <c r="Q612" s="207">
        <f t="shared" si="224"/>
        <v>0.10490587640784375</v>
      </c>
      <c r="R612" s="207">
        <f t="shared" si="224"/>
        <v>0.10490587640784375</v>
      </c>
      <c r="S612" s="207">
        <f t="shared" si="224"/>
        <v>0.10490587640784375</v>
      </c>
      <c r="T612" s="207">
        <f t="shared" si="224"/>
        <v>0.10490587640784375</v>
      </c>
      <c r="U612" s="207">
        <f t="shared" si="224"/>
        <v>0.10490587640784375</v>
      </c>
      <c r="V612" s="207">
        <f t="shared" si="224"/>
        <v>0.10490587640784375</v>
      </c>
      <c r="W612" s="207">
        <f t="shared" si="224"/>
        <v>0.10490587640784375</v>
      </c>
      <c r="X612" s="207">
        <f t="shared" si="224"/>
        <v>0.10490587640784375</v>
      </c>
      <c r="Y612" s="207">
        <f t="shared" si="224"/>
        <v>0.10490587640784375</v>
      </c>
      <c r="Z612" s="207">
        <f t="shared" si="224"/>
        <v>0.10490587640784375</v>
      </c>
      <c r="AA612" s="207">
        <f t="shared" si="224"/>
        <v>0.10490587640784375</v>
      </c>
      <c r="AB612" s="207">
        <f t="shared" si="224"/>
        <v>0.10490587640784375</v>
      </c>
      <c r="AC612" s="207">
        <f t="shared" si="224"/>
        <v>0.10490587640784375</v>
      </c>
      <c r="AD612" s="207">
        <f t="shared" si="224"/>
        <v>0.10490587640784375</v>
      </c>
      <c r="AE612" s="207">
        <f t="shared" si="224"/>
        <v>2.3708728068172594E-2</v>
      </c>
      <c r="AF612" s="207">
        <f t="shared" si="224"/>
        <v>0</v>
      </c>
      <c r="AG612" s="207">
        <f t="shared" si="224"/>
        <v>0</v>
      </c>
      <c r="AH612" s="207">
        <f t="shared" si="224"/>
        <v>0</v>
      </c>
      <c r="AI612" s="207">
        <f t="shared" si="224"/>
        <v>0</v>
      </c>
    </row>
    <row r="613" spans="1:35" s="84" customFormat="1" x14ac:dyDescent="0.35">
      <c r="A613" s="4"/>
      <c r="B613" s="4"/>
      <c r="C613" s="80"/>
      <c r="D613" s="81"/>
      <c r="E613" s="84" t="s">
        <v>1172</v>
      </c>
      <c r="F613" s="84" t="s">
        <v>641</v>
      </c>
      <c r="G613" s="147"/>
      <c r="H613" s="147"/>
      <c r="I613" s="178">
        <f>SUM(K613:AI613)</f>
        <v>16.756279765067156</v>
      </c>
      <c r="J613" s="178"/>
      <c r="K613" s="178">
        <f>(K609-K608)*K610*$G611*K612</f>
        <v>0</v>
      </c>
      <c r="L613" s="178">
        <f t="shared" ref="L613:AI613" si="225">(L609-L608)*L610*$G611*L612</f>
        <v>0</v>
      </c>
      <c r="M613" s="178">
        <f t="shared" si="225"/>
        <v>0</v>
      </c>
      <c r="N613" s="178">
        <f t="shared" si="225"/>
        <v>0</v>
      </c>
      <c r="O613" s="178">
        <f t="shared" si="225"/>
        <v>0</v>
      </c>
      <c r="P613" s="178">
        <f t="shared" si="225"/>
        <v>0</v>
      </c>
      <c r="Q613" s="178">
        <f t="shared" si="225"/>
        <v>0</v>
      </c>
      <c r="R613" s="178">
        <f t="shared" si="225"/>
        <v>0</v>
      </c>
      <c r="S613" s="178">
        <f t="shared" si="225"/>
        <v>0</v>
      </c>
      <c r="T613" s="178">
        <f t="shared" si="225"/>
        <v>0</v>
      </c>
      <c r="U613" s="178">
        <f t="shared" si="225"/>
        <v>0</v>
      </c>
      <c r="V613" s="178">
        <f t="shared" si="225"/>
        <v>0</v>
      </c>
      <c r="W613" s="178">
        <f t="shared" si="225"/>
        <v>0</v>
      </c>
      <c r="X613" s="178">
        <f t="shared" si="225"/>
        <v>1.6993983486918145</v>
      </c>
      <c r="Y613" s="178">
        <f t="shared" si="225"/>
        <v>1.890745130277417</v>
      </c>
      <c r="Z613" s="178">
        <f t="shared" si="225"/>
        <v>2.085918847494729</v>
      </c>
      <c r="AA613" s="178">
        <f t="shared" si="225"/>
        <v>2.284996039056391</v>
      </c>
      <c r="AB613" s="178">
        <f t="shared" si="225"/>
        <v>2.4880547744492851</v>
      </c>
      <c r="AC613" s="178">
        <f t="shared" si="225"/>
        <v>2.6951746845500351</v>
      </c>
      <c r="AD613" s="178">
        <f t="shared" si="225"/>
        <v>2.9064369928528015</v>
      </c>
      <c r="AE613" s="178">
        <f t="shared" si="225"/>
        <v>0.7055549476946843</v>
      </c>
      <c r="AF613" s="178">
        <f t="shared" si="225"/>
        <v>0</v>
      </c>
      <c r="AG613" s="178">
        <f t="shared" si="225"/>
        <v>0</v>
      </c>
      <c r="AH613" s="178">
        <f t="shared" si="225"/>
        <v>0</v>
      </c>
      <c r="AI613" s="178">
        <f t="shared" si="225"/>
        <v>0</v>
      </c>
    </row>
    <row r="614" spans="1:35" s="84" customFormat="1" x14ac:dyDescent="0.35">
      <c r="A614" s="4"/>
      <c r="B614" s="4"/>
      <c r="C614" s="80"/>
      <c r="D614" s="81"/>
      <c r="G614" s="147"/>
      <c r="H614" s="147"/>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c r="AH614" s="178"/>
      <c r="AI614" s="178"/>
    </row>
    <row r="615" spans="1:35" s="84" customFormat="1" x14ac:dyDescent="0.35">
      <c r="A615" s="4"/>
      <c r="B615" s="4"/>
      <c r="C615" s="80"/>
      <c r="D615" s="81" t="s">
        <v>338</v>
      </c>
      <c r="G615" s="147"/>
      <c r="H615" s="147"/>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c r="AH615" s="178"/>
      <c r="AI615" s="178"/>
    </row>
    <row r="616" spans="1:35" s="84" customFormat="1" x14ac:dyDescent="0.35">
      <c r="A616" s="4"/>
      <c r="B616" s="4"/>
      <c r="C616" s="80"/>
      <c r="D616" s="81"/>
      <c r="E616" s="84" t="str">
        <f>E$569</f>
        <v>Royalty paid at band 1 in nominal terms (sliding-scale slice) (behavioural)</v>
      </c>
      <c r="F616" s="84" t="str">
        <f>F$569</f>
        <v>M$, nominal</v>
      </c>
      <c r="G616" s="147"/>
      <c r="H616" s="147"/>
      <c r="I616" s="178">
        <f>I$569</f>
        <v>9.4289401715370005</v>
      </c>
      <c r="J616" s="178"/>
      <c r="K616" s="178">
        <f t="shared" ref="K616:AI616" si="226">K$569</f>
        <v>0</v>
      </c>
      <c r="L616" s="178">
        <f t="shared" si="226"/>
        <v>0</v>
      </c>
      <c r="M616" s="178">
        <f t="shared" si="226"/>
        <v>0.39339703652941405</v>
      </c>
      <c r="N616" s="178">
        <f t="shared" si="226"/>
        <v>0.52452938203921873</v>
      </c>
      <c r="O616" s="178">
        <f t="shared" si="226"/>
        <v>0.52452938203921873</v>
      </c>
      <c r="P616" s="178">
        <f t="shared" si="226"/>
        <v>0.52452938203921873</v>
      </c>
      <c r="Q616" s="178">
        <f t="shared" si="226"/>
        <v>0.52452938203921873</v>
      </c>
      <c r="R616" s="178">
        <f t="shared" si="226"/>
        <v>0.52452938203921873</v>
      </c>
      <c r="S616" s="178">
        <f t="shared" si="226"/>
        <v>0.52452938203921873</v>
      </c>
      <c r="T616" s="178">
        <f t="shared" si="226"/>
        <v>0.52452938203921873</v>
      </c>
      <c r="U616" s="178">
        <f t="shared" si="226"/>
        <v>0.52452938203921873</v>
      </c>
      <c r="V616" s="178">
        <f t="shared" si="226"/>
        <v>0.52452938203921873</v>
      </c>
      <c r="W616" s="178">
        <f t="shared" si="226"/>
        <v>0.52452938203921873</v>
      </c>
      <c r="X616" s="178">
        <f t="shared" si="226"/>
        <v>0.52452938203921873</v>
      </c>
      <c r="Y616" s="178">
        <f t="shared" si="226"/>
        <v>0.52452938203921873</v>
      </c>
      <c r="Z616" s="178">
        <f t="shared" si="226"/>
        <v>0.52452938203921873</v>
      </c>
      <c r="AA616" s="178">
        <f t="shared" si="226"/>
        <v>0.52452938203921873</v>
      </c>
      <c r="AB616" s="178">
        <f t="shared" si="226"/>
        <v>0.52452938203921873</v>
      </c>
      <c r="AC616" s="178">
        <f t="shared" si="226"/>
        <v>0.52452938203921873</v>
      </c>
      <c r="AD616" s="178">
        <f t="shared" si="226"/>
        <v>0.52452938203921873</v>
      </c>
      <c r="AE616" s="178">
        <f t="shared" si="226"/>
        <v>0.11854364034086297</v>
      </c>
      <c r="AF616" s="178">
        <f t="shared" si="226"/>
        <v>0</v>
      </c>
      <c r="AG616" s="178">
        <f t="shared" si="226"/>
        <v>0</v>
      </c>
      <c r="AH616" s="178">
        <f t="shared" si="226"/>
        <v>0</v>
      </c>
      <c r="AI616" s="178">
        <f t="shared" si="226"/>
        <v>0</v>
      </c>
    </row>
    <row r="617" spans="1:35" s="84" customFormat="1" x14ac:dyDescent="0.35">
      <c r="A617" s="4"/>
      <c r="B617" s="4"/>
      <c r="C617" s="80"/>
      <c r="D617" s="81"/>
      <c r="E617" s="84" t="str">
        <f>E$578</f>
        <v>Royalty paid at band 2 in nominal terms (sliding-scale slice) (behavioural)</v>
      </c>
      <c r="F617" s="84" t="str">
        <f>F$578</f>
        <v>M$, nominal</v>
      </c>
      <c r="G617" s="147"/>
      <c r="H617" s="147"/>
      <c r="I617" s="178">
        <f>I$578</f>
        <v>9.4289401715370005</v>
      </c>
      <c r="J617" s="178"/>
      <c r="K617" s="178">
        <f t="shared" ref="K617:AI617" si="227">K$578</f>
        <v>0</v>
      </c>
      <c r="L617" s="178">
        <f t="shared" si="227"/>
        <v>0</v>
      </c>
      <c r="M617" s="178">
        <f t="shared" si="227"/>
        <v>0.39339703652941405</v>
      </c>
      <c r="N617" s="178">
        <f t="shared" si="227"/>
        <v>0.52452938203921873</v>
      </c>
      <c r="O617" s="178">
        <f t="shared" si="227"/>
        <v>0.52452938203921873</v>
      </c>
      <c r="P617" s="178">
        <f t="shared" si="227"/>
        <v>0.52452938203921873</v>
      </c>
      <c r="Q617" s="178">
        <f t="shared" si="227"/>
        <v>0.52452938203921873</v>
      </c>
      <c r="R617" s="178">
        <f t="shared" si="227"/>
        <v>0.52452938203921873</v>
      </c>
      <c r="S617" s="178">
        <f t="shared" si="227"/>
        <v>0.52452938203921873</v>
      </c>
      <c r="T617" s="178">
        <f t="shared" si="227"/>
        <v>0.52452938203921873</v>
      </c>
      <c r="U617" s="178">
        <f t="shared" si="227"/>
        <v>0.52452938203921873</v>
      </c>
      <c r="V617" s="178">
        <f t="shared" si="227"/>
        <v>0.52452938203921873</v>
      </c>
      <c r="W617" s="178">
        <f t="shared" si="227"/>
        <v>0.52452938203921873</v>
      </c>
      <c r="X617" s="178">
        <f t="shared" si="227"/>
        <v>0.52452938203921873</v>
      </c>
      <c r="Y617" s="178">
        <f t="shared" si="227"/>
        <v>0.52452938203921873</v>
      </c>
      <c r="Z617" s="178">
        <f t="shared" si="227"/>
        <v>0.52452938203921873</v>
      </c>
      <c r="AA617" s="178">
        <f t="shared" si="227"/>
        <v>0.52452938203921873</v>
      </c>
      <c r="AB617" s="178">
        <f t="shared" si="227"/>
        <v>0.52452938203921873</v>
      </c>
      <c r="AC617" s="178">
        <f t="shared" si="227"/>
        <v>0.52452938203921873</v>
      </c>
      <c r="AD617" s="178">
        <f t="shared" si="227"/>
        <v>0.52452938203921873</v>
      </c>
      <c r="AE617" s="178">
        <f t="shared" si="227"/>
        <v>0.11854364034086297</v>
      </c>
      <c r="AF617" s="178">
        <f t="shared" si="227"/>
        <v>0</v>
      </c>
      <c r="AG617" s="178">
        <f t="shared" si="227"/>
        <v>0</v>
      </c>
      <c r="AH617" s="178">
        <f t="shared" si="227"/>
        <v>0</v>
      </c>
      <c r="AI617" s="178">
        <f t="shared" si="227"/>
        <v>0</v>
      </c>
    </row>
    <row r="618" spans="1:35" s="84" customFormat="1" x14ac:dyDescent="0.35">
      <c r="A618" s="4"/>
      <c r="B618" s="4"/>
      <c r="C618" s="80"/>
      <c r="D618" s="81"/>
      <c r="E618" s="84" t="str">
        <f>E$587</f>
        <v>Royalty paid at band 3 in nominal terms (sliding-scale slice) (behavioural)</v>
      </c>
      <c r="F618" s="84" t="str">
        <f>F$587</f>
        <v>M$, nominal</v>
      </c>
      <c r="G618" s="147"/>
      <c r="H618" s="147"/>
      <c r="I618" s="178">
        <f>I$587</f>
        <v>14.143410257305497</v>
      </c>
      <c r="J618" s="178"/>
      <c r="K618" s="178">
        <f t="shared" ref="K618:AI618" si="228">K$587</f>
        <v>0</v>
      </c>
      <c r="L618" s="178">
        <f t="shared" si="228"/>
        <v>0</v>
      </c>
      <c r="M618" s="178">
        <f t="shared" si="228"/>
        <v>0.59009555479412112</v>
      </c>
      <c r="N618" s="178">
        <f t="shared" si="228"/>
        <v>0.7867940730588282</v>
      </c>
      <c r="O618" s="178">
        <f t="shared" si="228"/>
        <v>0.7867940730588282</v>
      </c>
      <c r="P618" s="178">
        <f t="shared" si="228"/>
        <v>0.7867940730588282</v>
      </c>
      <c r="Q618" s="178">
        <f t="shared" si="228"/>
        <v>0.7867940730588282</v>
      </c>
      <c r="R618" s="178">
        <f t="shared" si="228"/>
        <v>0.7867940730588282</v>
      </c>
      <c r="S618" s="178">
        <f t="shared" si="228"/>
        <v>0.7867940730588282</v>
      </c>
      <c r="T618" s="178">
        <f t="shared" si="228"/>
        <v>0.7867940730588282</v>
      </c>
      <c r="U618" s="178">
        <f t="shared" si="228"/>
        <v>0.7867940730588282</v>
      </c>
      <c r="V618" s="178">
        <f t="shared" si="228"/>
        <v>0.7867940730588282</v>
      </c>
      <c r="W618" s="178">
        <f t="shared" si="228"/>
        <v>0.7867940730588282</v>
      </c>
      <c r="X618" s="178">
        <f t="shared" si="228"/>
        <v>0.7867940730588282</v>
      </c>
      <c r="Y618" s="178">
        <f t="shared" si="228"/>
        <v>0.7867940730588282</v>
      </c>
      <c r="Z618" s="178">
        <f t="shared" si="228"/>
        <v>0.7867940730588282</v>
      </c>
      <c r="AA618" s="178">
        <f t="shared" si="228"/>
        <v>0.7867940730588282</v>
      </c>
      <c r="AB618" s="178">
        <f t="shared" si="228"/>
        <v>0.7867940730588282</v>
      </c>
      <c r="AC618" s="178">
        <f t="shared" si="228"/>
        <v>0.7867940730588282</v>
      </c>
      <c r="AD618" s="178">
        <f t="shared" si="228"/>
        <v>0.7867940730588282</v>
      </c>
      <c r="AE618" s="178">
        <f t="shared" si="228"/>
        <v>0.17781546051129446</v>
      </c>
      <c r="AF618" s="178">
        <f t="shared" si="228"/>
        <v>0</v>
      </c>
      <c r="AG618" s="178">
        <f t="shared" si="228"/>
        <v>0</v>
      </c>
      <c r="AH618" s="178">
        <f t="shared" si="228"/>
        <v>0</v>
      </c>
      <c r="AI618" s="178">
        <f t="shared" si="228"/>
        <v>0</v>
      </c>
    </row>
    <row r="619" spans="1:35" s="84" customFormat="1" x14ac:dyDescent="0.35">
      <c r="A619" s="4"/>
      <c r="B619" s="4"/>
      <c r="C619" s="80"/>
      <c r="D619" s="81"/>
      <c r="E619" s="84" t="str">
        <f>E$596</f>
        <v>Royalty paid at band 4 in nominal terms (sliding-scale slice) (behavioural)</v>
      </c>
      <c r="F619" s="84" t="str">
        <f>F$596</f>
        <v>M$, nominal</v>
      </c>
      <c r="G619" s="147"/>
      <c r="H619" s="147"/>
      <c r="I619" s="178">
        <f>I$596</f>
        <v>18.758311658034284</v>
      </c>
      <c r="J619" s="178"/>
      <c r="K619" s="178">
        <f t="shared" ref="K619:AI619" si="229">K$596</f>
        <v>0</v>
      </c>
      <c r="L619" s="178">
        <f t="shared" si="229"/>
        <v>0</v>
      </c>
      <c r="M619" s="178">
        <f t="shared" si="229"/>
        <v>0.70015230973359011</v>
      </c>
      <c r="N619" s="178">
        <f t="shared" si="229"/>
        <v>1.0361318423639574</v>
      </c>
      <c r="O619" s="178">
        <f t="shared" si="229"/>
        <v>1.0490587640784375</v>
      </c>
      <c r="P619" s="178">
        <f t="shared" si="229"/>
        <v>1.0490587640784375</v>
      </c>
      <c r="Q619" s="178">
        <f t="shared" si="229"/>
        <v>1.0490587640784375</v>
      </c>
      <c r="R619" s="178">
        <f t="shared" si="229"/>
        <v>1.0490587640784375</v>
      </c>
      <c r="S619" s="178">
        <f t="shared" si="229"/>
        <v>1.0490587640784375</v>
      </c>
      <c r="T619" s="178">
        <f t="shared" si="229"/>
        <v>1.0490587640784375</v>
      </c>
      <c r="U619" s="178">
        <f t="shared" si="229"/>
        <v>1.0490587640784375</v>
      </c>
      <c r="V619" s="178">
        <f t="shared" si="229"/>
        <v>1.0490587640784375</v>
      </c>
      <c r="W619" s="178">
        <f t="shared" si="229"/>
        <v>1.0490587640784375</v>
      </c>
      <c r="X619" s="178">
        <f t="shared" si="229"/>
        <v>1.0490587640784375</v>
      </c>
      <c r="Y619" s="178">
        <f t="shared" si="229"/>
        <v>1.0490587640784375</v>
      </c>
      <c r="Z619" s="178">
        <f t="shared" si="229"/>
        <v>1.0490587640784375</v>
      </c>
      <c r="AA619" s="178">
        <f t="shared" si="229"/>
        <v>1.0490587640784375</v>
      </c>
      <c r="AB619" s="178">
        <f t="shared" si="229"/>
        <v>1.0490587640784375</v>
      </c>
      <c r="AC619" s="178">
        <f t="shared" si="229"/>
        <v>1.0490587640784375</v>
      </c>
      <c r="AD619" s="178">
        <f t="shared" si="229"/>
        <v>1.0490587640784375</v>
      </c>
      <c r="AE619" s="178">
        <f t="shared" si="229"/>
        <v>0.23708728068172594</v>
      </c>
      <c r="AF619" s="178">
        <f t="shared" si="229"/>
        <v>0</v>
      </c>
      <c r="AG619" s="178">
        <f t="shared" si="229"/>
        <v>0</v>
      </c>
      <c r="AH619" s="178">
        <f t="shared" si="229"/>
        <v>0</v>
      </c>
      <c r="AI619" s="178">
        <f t="shared" si="229"/>
        <v>0</v>
      </c>
    </row>
    <row r="620" spans="1:35" s="84" customFormat="1" x14ac:dyDescent="0.35">
      <c r="A620" s="4"/>
      <c r="B620" s="4"/>
      <c r="C620" s="80"/>
      <c r="D620" s="81"/>
      <c r="E620" s="84" t="str">
        <f>E$605</f>
        <v>Royalty paid at band 5 in nominal terms (sliding-scale slice) (behavioural)</v>
      </c>
      <c r="F620" s="84" t="str">
        <f>F$605</f>
        <v>M$, nominal</v>
      </c>
      <c r="G620" s="147"/>
      <c r="H620" s="147"/>
      <c r="I620" s="178">
        <f>I$605</f>
        <v>15.541806319759903</v>
      </c>
      <c r="J620" s="178"/>
      <c r="K620" s="178">
        <f t="shared" ref="K620:AI620" si="230">K$605</f>
        <v>0</v>
      </c>
      <c r="L620" s="178">
        <f t="shared" si="230"/>
        <v>0</v>
      </c>
      <c r="M620" s="178">
        <f t="shared" si="230"/>
        <v>0</v>
      </c>
      <c r="N620" s="178">
        <f t="shared" si="230"/>
        <v>0</v>
      </c>
      <c r="O620" s="178">
        <f t="shared" si="230"/>
        <v>0.11465052032384265</v>
      </c>
      <c r="P620" s="178">
        <f t="shared" si="230"/>
        <v>0.2480758762401242</v>
      </c>
      <c r="Q620" s="178">
        <f t="shared" si="230"/>
        <v>0.38416973927473191</v>
      </c>
      <c r="R620" s="178">
        <f t="shared" si="230"/>
        <v>0.52298547957002983</v>
      </c>
      <c r="S620" s="178">
        <f t="shared" si="230"/>
        <v>0.66457753467123515</v>
      </c>
      <c r="T620" s="178">
        <f t="shared" si="230"/>
        <v>0.8090014308744643</v>
      </c>
      <c r="U620" s="178">
        <f t="shared" si="230"/>
        <v>0.956313805001759</v>
      </c>
      <c r="V620" s="178">
        <f t="shared" si="230"/>
        <v>1.1065724266115979</v>
      </c>
      <c r="W620" s="178">
        <f t="shared" si="230"/>
        <v>1.2598362206536358</v>
      </c>
      <c r="X620" s="178">
        <f t="shared" si="230"/>
        <v>1.3113234550980468</v>
      </c>
      <c r="Y620" s="178">
        <f t="shared" si="230"/>
        <v>1.3113234550980468</v>
      </c>
      <c r="Z620" s="178">
        <f t="shared" si="230"/>
        <v>1.3113234550980468</v>
      </c>
      <c r="AA620" s="178">
        <f t="shared" si="230"/>
        <v>1.3113234550980468</v>
      </c>
      <c r="AB620" s="178">
        <f t="shared" si="230"/>
        <v>1.3113234550980468</v>
      </c>
      <c r="AC620" s="178">
        <f t="shared" si="230"/>
        <v>1.3113234550980468</v>
      </c>
      <c r="AD620" s="178">
        <f t="shared" si="230"/>
        <v>1.3113234550980468</v>
      </c>
      <c r="AE620" s="178">
        <f t="shared" si="230"/>
        <v>0.29635910085215744</v>
      </c>
      <c r="AF620" s="178">
        <f t="shared" si="230"/>
        <v>0</v>
      </c>
      <c r="AG620" s="178">
        <f t="shared" si="230"/>
        <v>0</v>
      </c>
      <c r="AH620" s="178">
        <f t="shared" si="230"/>
        <v>0</v>
      </c>
      <c r="AI620" s="178">
        <f t="shared" si="230"/>
        <v>0</v>
      </c>
    </row>
    <row r="621" spans="1:35" s="84" customFormat="1" x14ac:dyDescent="0.35">
      <c r="A621" s="4"/>
      <c r="B621" s="4"/>
      <c r="C621" s="80"/>
      <c r="D621" s="81"/>
      <c r="E621" s="84" t="str">
        <f>E$613</f>
        <v>Royalty paid at band 6 in nominal terms (sliding-scale slice) (behavioural)</v>
      </c>
      <c r="F621" s="84" t="str">
        <f>F$613</f>
        <v>M$, nominal</v>
      </c>
      <c r="G621" s="147"/>
      <c r="H621" s="147"/>
      <c r="I621" s="178">
        <f>I$613</f>
        <v>16.756279765067156</v>
      </c>
      <c r="J621" s="178"/>
      <c r="K621" s="178">
        <f t="shared" ref="K621:AI621" si="231">K$613</f>
        <v>0</v>
      </c>
      <c r="L621" s="178">
        <f t="shared" si="231"/>
        <v>0</v>
      </c>
      <c r="M621" s="178">
        <f t="shared" si="231"/>
        <v>0</v>
      </c>
      <c r="N621" s="178">
        <f t="shared" si="231"/>
        <v>0</v>
      </c>
      <c r="O621" s="178">
        <f t="shared" si="231"/>
        <v>0</v>
      </c>
      <c r="P621" s="178">
        <f t="shared" si="231"/>
        <v>0</v>
      </c>
      <c r="Q621" s="178">
        <f t="shared" si="231"/>
        <v>0</v>
      </c>
      <c r="R621" s="178">
        <f t="shared" si="231"/>
        <v>0</v>
      </c>
      <c r="S621" s="178">
        <f t="shared" si="231"/>
        <v>0</v>
      </c>
      <c r="T621" s="178">
        <f t="shared" si="231"/>
        <v>0</v>
      </c>
      <c r="U621" s="178">
        <f t="shared" si="231"/>
        <v>0</v>
      </c>
      <c r="V621" s="178">
        <f t="shared" si="231"/>
        <v>0</v>
      </c>
      <c r="W621" s="178">
        <f t="shared" si="231"/>
        <v>0</v>
      </c>
      <c r="X621" s="178">
        <f t="shared" si="231"/>
        <v>1.6993983486918145</v>
      </c>
      <c r="Y621" s="178">
        <f t="shared" si="231"/>
        <v>1.890745130277417</v>
      </c>
      <c r="Z621" s="178">
        <f t="shared" si="231"/>
        <v>2.085918847494729</v>
      </c>
      <c r="AA621" s="178">
        <f t="shared" si="231"/>
        <v>2.284996039056391</v>
      </c>
      <c r="AB621" s="178">
        <f t="shared" si="231"/>
        <v>2.4880547744492851</v>
      </c>
      <c r="AC621" s="178">
        <f t="shared" si="231"/>
        <v>2.6951746845500351</v>
      </c>
      <c r="AD621" s="178">
        <f t="shared" si="231"/>
        <v>2.9064369928528015</v>
      </c>
      <c r="AE621" s="178">
        <f t="shared" si="231"/>
        <v>0.7055549476946843</v>
      </c>
      <c r="AF621" s="178">
        <f t="shared" si="231"/>
        <v>0</v>
      </c>
      <c r="AG621" s="178">
        <f t="shared" si="231"/>
        <v>0</v>
      </c>
      <c r="AH621" s="178">
        <f t="shared" si="231"/>
        <v>0</v>
      </c>
      <c r="AI621" s="178">
        <f t="shared" si="231"/>
        <v>0</v>
      </c>
    </row>
    <row r="622" spans="1:35" s="84" customFormat="1" x14ac:dyDescent="0.35">
      <c r="A622" s="4"/>
      <c r="B622" s="4"/>
      <c r="C622" s="80"/>
      <c r="D622" s="81"/>
      <c r="E622" s="84" t="s">
        <v>1173</v>
      </c>
      <c r="F622" s="84" t="s">
        <v>641</v>
      </c>
      <c r="G622" s="147"/>
      <c r="H622" s="147"/>
      <c r="I622" s="178">
        <f>SUM(K622:AI622)</f>
        <v>84.057688343240827</v>
      </c>
      <c r="J622" s="178"/>
      <c r="K622" s="178">
        <f>SUM(K616:K621)</f>
        <v>0</v>
      </c>
      <c r="L622" s="178">
        <f t="shared" ref="L622:AI622" si="232">SUM(L616:L621)</f>
        <v>0</v>
      </c>
      <c r="M622" s="178">
        <f t="shared" si="232"/>
        <v>2.0770419375865394</v>
      </c>
      <c r="N622" s="178">
        <f t="shared" si="232"/>
        <v>2.8719846795012232</v>
      </c>
      <c r="O622" s="178">
        <f t="shared" si="232"/>
        <v>2.999562121539546</v>
      </c>
      <c r="P622" s="178">
        <f t="shared" si="232"/>
        <v>3.1329874774558273</v>
      </c>
      <c r="Q622" s="178">
        <f t="shared" si="232"/>
        <v>3.2690813404904353</v>
      </c>
      <c r="R622" s="178">
        <f t="shared" si="232"/>
        <v>3.4078970807857329</v>
      </c>
      <c r="S622" s="178">
        <f t="shared" si="232"/>
        <v>3.5494891358869385</v>
      </c>
      <c r="T622" s="178">
        <f t="shared" si="232"/>
        <v>3.6939130320901676</v>
      </c>
      <c r="U622" s="178">
        <f t="shared" si="232"/>
        <v>3.841225406217462</v>
      </c>
      <c r="V622" s="178">
        <f t="shared" si="232"/>
        <v>3.9914840278273012</v>
      </c>
      <c r="W622" s="178">
        <f t="shared" si="232"/>
        <v>4.1447478218693394</v>
      </c>
      <c r="X622" s="178">
        <f t="shared" si="232"/>
        <v>5.8956334050055643</v>
      </c>
      <c r="Y622" s="178">
        <f t="shared" si="232"/>
        <v>6.086980186591167</v>
      </c>
      <c r="Z622" s="178">
        <f t="shared" si="232"/>
        <v>6.2821539038084788</v>
      </c>
      <c r="AA622" s="178">
        <f t="shared" si="232"/>
        <v>6.4812310953701413</v>
      </c>
      <c r="AB622" s="178">
        <f t="shared" si="232"/>
        <v>6.684289830763035</v>
      </c>
      <c r="AC622" s="178">
        <f t="shared" si="232"/>
        <v>6.8914097408637849</v>
      </c>
      <c r="AD622" s="178">
        <f t="shared" si="232"/>
        <v>7.1026720491665518</v>
      </c>
      <c r="AE622" s="178">
        <f t="shared" si="232"/>
        <v>1.6539040704215879</v>
      </c>
      <c r="AF622" s="178">
        <f t="shared" si="232"/>
        <v>0</v>
      </c>
      <c r="AG622" s="178">
        <f t="shared" si="232"/>
        <v>0</v>
      </c>
      <c r="AH622" s="178">
        <f t="shared" si="232"/>
        <v>0</v>
      </c>
      <c r="AI622" s="178">
        <f t="shared" si="232"/>
        <v>0</v>
      </c>
    </row>
    <row r="623" spans="1:35" s="84" customFormat="1" x14ac:dyDescent="0.35">
      <c r="A623" s="4"/>
      <c r="B623" s="4"/>
      <c r="C623" s="80"/>
      <c r="D623" s="81"/>
      <c r="G623" s="147"/>
      <c r="H623" s="147"/>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c r="AH623" s="178"/>
      <c r="AI623" s="178"/>
    </row>
    <row r="624" spans="1:35" s="84" customFormat="1" x14ac:dyDescent="0.35">
      <c r="A624" s="4"/>
      <c r="B624" s="4"/>
      <c r="C624" s="80" t="s">
        <v>341</v>
      </c>
      <c r="D624" s="81"/>
      <c r="G624" s="147"/>
      <c r="H624" s="147"/>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c r="AH624" s="178"/>
      <c r="AI624" s="178"/>
    </row>
    <row r="625" spans="1:35" s="84" customFormat="1" x14ac:dyDescent="0.35">
      <c r="A625" s="4"/>
      <c r="B625" s="4"/>
      <c r="C625" s="80"/>
      <c r="D625" s="81"/>
      <c r="G625" s="147"/>
      <c r="H625" s="147"/>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c r="AH625" s="178"/>
      <c r="AI625" s="178"/>
    </row>
    <row r="626" spans="1:35" s="84" customFormat="1" x14ac:dyDescent="0.35">
      <c r="A626" s="4"/>
      <c r="B626" s="4"/>
      <c r="C626" s="80"/>
      <c r="D626" s="81" t="s">
        <v>423</v>
      </c>
      <c r="G626" s="147"/>
      <c r="H626" s="147"/>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c r="AH626" s="178"/>
      <c r="AI626" s="178"/>
    </row>
    <row r="627" spans="1:35" s="84" customFormat="1" x14ac:dyDescent="0.35">
      <c r="A627" s="4"/>
      <c r="B627" s="4"/>
      <c r="C627" s="80"/>
      <c r="D627" s="81"/>
      <c r="E627" s="84" t="str">
        <f>E$509</f>
        <v>Royalty band 1 upper threshold in nominal terms (incentive)</v>
      </c>
      <c r="F627" s="84" t="str">
        <f>F$509</f>
        <v>$/oz, nominal</v>
      </c>
      <c r="G627" s="147"/>
      <c r="H627" s="147"/>
      <c r="I627" s="178"/>
      <c r="J627" s="178"/>
      <c r="K627" s="147">
        <f t="shared" ref="K627:AI627" si="233">K$509</f>
        <v>500</v>
      </c>
      <c r="L627" s="147">
        <f t="shared" si="233"/>
        <v>500</v>
      </c>
      <c r="M627" s="147">
        <f t="shared" si="233"/>
        <v>500</v>
      </c>
      <c r="N627" s="147">
        <f t="shared" si="233"/>
        <v>500</v>
      </c>
      <c r="O627" s="147">
        <f t="shared" si="233"/>
        <v>500</v>
      </c>
      <c r="P627" s="147">
        <f t="shared" si="233"/>
        <v>500</v>
      </c>
      <c r="Q627" s="147">
        <f t="shared" si="233"/>
        <v>500</v>
      </c>
      <c r="R627" s="147">
        <f t="shared" si="233"/>
        <v>500</v>
      </c>
      <c r="S627" s="147">
        <f t="shared" si="233"/>
        <v>500</v>
      </c>
      <c r="T627" s="147">
        <f t="shared" si="233"/>
        <v>500</v>
      </c>
      <c r="U627" s="147">
        <f t="shared" si="233"/>
        <v>500</v>
      </c>
      <c r="V627" s="147">
        <f t="shared" si="233"/>
        <v>500</v>
      </c>
      <c r="W627" s="147">
        <f t="shared" si="233"/>
        <v>500</v>
      </c>
      <c r="X627" s="147">
        <f t="shared" si="233"/>
        <v>500</v>
      </c>
      <c r="Y627" s="147">
        <f t="shared" si="233"/>
        <v>500</v>
      </c>
      <c r="Z627" s="147">
        <f t="shared" si="233"/>
        <v>500</v>
      </c>
      <c r="AA627" s="147">
        <f t="shared" si="233"/>
        <v>500</v>
      </c>
      <c r="AB627" s="147">
        <f t="shared" si="233"/>
        <v>500</v>
      </c>
      <c r="AC627" s="147">
        <f t="shared" si="233"/>
        <v>500</v>
      </c>
      <c r="AD627" s="147">
        <f t="shared" si="233"/>
        <v>500</v>
      </c>
      <c r="AE627" s="147">
        <f t="shared" si="233"/>
        <v>500</v>
      </c>
      <c r="AF627" s="147">
        <f t="shared" si="233"/>
        <v>500</v>
      </c>
      <c r="AG627" s="147">
        <f t="shared" si="233"/>
        <v>500</v>
      </c>
      <c r="AH627" s="147">
        <f t="shared" si="233"/>
        <v>500</v>
      </c>
      <c r="AI627" s="147">
        <f t="shared" si="233"/>
        <v>500</v>
      </c>
    </row>
    <row r="628" spans="1:35" s="84" customFormat="1" x14ac:dyDescent="0.35">
      <c r="A628" s="4"/>
      <c r="B628" s="4"/>
      <c r="C628" s="80"/>
      <c r="D628" s="81"/>
      <c r="E628" s="84" t="str">
        <f>E$489</f>
        <v>Selling price in nominal terms (behavioural)</v>
      </c>
      <c r="F628" s="84" t="str">
        <f>F$489</f>
        <v>$/oz, nominal</v>
      </c>
      <c r="G628" s="147"/>
      <c r="H628" s="147"/>
      <c r="I628" s="178"/>
      <c r="J628" s="178"/>
      <c r="K628" s="147">
        <f t="shared" ref="K628:AI628" si="234">K$489</f>
        <v>1175</v>
      </c>
      <c r="L628" s="147">
        <f t="shared" si="234"/>
        <v>1198.5</v>
      </c>
      <c r="M628" s="147">
        <f t="shared" si="234"/>
        <v>1222.47</v>
      </c>
      <c r="N628" s="147">
        <f t="shared" si="234"/>
        <v>1246.9194</v>
      </c>
      <c r="O628" s="147">
        <f t="shared" si="234"/>
        <v>1271.857788</v>
      </c>
      <c r="P628" s="147">
        <f t="shared" si="234"/>
        <v>1297.29494376</v>
      </c>
      <c r="Q628" s="147">
        <f t="shared" si="234"/>
        <v>1323.2408426352001</v>
      </c>
      <c r="R628" s="147">
        <f t="shared" si="234"/>
        <v>1349.7056594879039</v>
      </c>
      <c r="S628" s="147">
        <f t="shared" si="234"/>
        <v>1376.6997726776619</v>
      </c>
      <c r="T628" s="147">
        <f t="shared" si="234"/>
        <v>1404.2337681312151</v>
      </c>
      <c r="U628" s="147">
        <f t="shared" si="234"/>
        <v>1432.3184434938396</v>
      </c>
      <c r="V628" s="147">
        <f t="shared" si="234"/>
        <v>1460.9648123637162</v>
      </c>
      <c r="W628" s="147">
        <f t="shared" si="234"/>
        <v>1490.1841086109907</v>
      </c>
      <c r="X628" s="147">
        <f t="shared" si="234"/>
        <v>1519.9877907832104</v>
      </c>
      <c r="Y628" s="147">
        <f t="shared" si="234"/>
        <v>1550.3875465988747</v>
      </c>
      <c r="Z628" s="147">
        <f t="shared" si="234"/>
        <v>1581.3952975308518</v>
      </c>
      <c r="AA628" s="147">
        <f t="shared" si="234"/>
        <v>1613.0232034814692</v>
      </c>
      <c r="AB628" s="147">
        <f t="shared" si="234"/>
        <v>1645.2836675510987</v>
      </c>
      <c r="AC628" s="147">
        <f t="shared" si="234"/>
        <v>1678.1893409021204</v>
      </c>
      <c r="AD628" s="147">
        <f t="shared" si="234"/>
        <v>1711.7531277201629</v>
      </c>
      <c r="AE628" s="147">
        <f t="shared" si="234"/>
        <v>1745.9881902745663</v>
      </c>
      <c r="AF628" s="147">
        <f t="shared" si="234"/>
        <v>1780.9079540800574</v>
      </c>
      <c r="AG628" s="147">
        <f t="shared" si="234"/>
        <v>1816.5261131616587</v>
      </c>
      <c r="AH628" s="147">
        <f t="shared" si="234"/>
        <v>1852.8566354248915</v>
      </c>
      <c r="AI628" s="147">
        <f t="shared" si="234"/>
        <v>1889.9137681333893</v>
      </c>
    </row>
    <row r="629" spans="1:35" s="84" customFormat="1" x14ac:dyDescent="0.35">
      <c r="A629" s="4"/>
      <c r="B629" s="4"/>
      <c r="C629" s="80"/>
      <c r="D629" s="81"/>
      <c r="E629" s="84" t="s">
        <v>1174</v>
      </c>
      <c r="F629" s="84" t="s">
        <v>43</v>
      </c>
      <c r="G629" s="147"/>
      <c r="H629" s="147"/>
      <c r="I629" s="178"/>
      <c r="J629" s="178"/>
      <c r="K629" s="147">
        <f>IF(K628&lt;=K627,1,0)</f>
        <v>0</v>
      </c>
      <c r="L629" s="147">
        <f t="shared" ref="L629:AI629" si="235">IF(L628&lt;=L627,1,0)</f>
        <v>0</v>
      </c>
      <c r="M629" s="147">
        <f t="shared" si="235"/>
        <v>0</v>
      </c>
      <c r="N629" s="147">
        <f t="shared" si="235"/>
        <v>0</v>
      </c>
      <c r="O629" s="147">
        <f t="shared" si="235"/>
        <v>0</v>
      </c>
      <c r="P629" s="147">
        <f t="shared" si="235"/>
        <v>0</v>
      </c>
      <c r="Q629" s="147">
        <f t="shared" si="235"/>
        <v>0</v>
      </c>
      <c r="R629" s="147">
        <f t="shared" si="235"/>
        <v>0</v>
      </c>
      <c r="S629" s="147">
        <f t="shared" si="235"/>
        <v>0</v>
      </c>
      <c r="T629" s="147">
        <f t="shared" si="235"/>
        <v>0</v>
      </c>
      <c r="U629" s="147">
        <f t="shared" si="235"/>
        <v>0</v>
      </c>
      <c r="V629" s="147">
        <f t="shared" si="235"/>
        <v>0</v>
      </c>
      <c r="W629" s="147">
        <f t="shared" si="235"/>
        <v>0</v>
      </c>
      <c r="X629" s="147">
        <f t="shared" si="235"/>
        <v>0</v>
      </c>
      <c r="Y629" s="147">
        <f t="shared" si="235"/>
        <v>0</v>
      </c>
      <c r="Z629" s="147">
        <f t="shared" si="235"/>
        <v>0</v>
      </c>
      <c r="AA629" s="147">
        <f t="shared" si="235"/>
        <v>0</v>
      </c>
      <c r="AB629" s="147">
        <f t="shared" si="235"/>
        <v>0</v>
      </c>
      <c r="AC629" s="147">
        <f t="shared" si="235"/>
        <v>0</v>
      </c>
      <c r="AD629" s="147">
        <f t="shared" si="235"/>
        <v>0</v>
      </c>
      <c r="AE629" s="147">
        <f t="shared" si="235"/>
        <v>0</v>
      </c>
      <c r="AF629" s="147">
        <f t="shared" si="235"/>
        <v>0</v>
      </c>
      <c r="AG629" s="147">
        <f t="shared" si="235"/>
        <v>0</v>
      </c>
      <c r="AH629" s="147">
        <f t="shared" si="235"/>
        <v>0</v>
      </c>
      <c r="AI629" s="147">
        <f t="shared" si="235"/>
        <v>0</v>
      </c>
    </row>
    <row r="630" spans="1:35" s="84" customFormat="1" x14ac:dyDescent="0.35">
      <c r="A630" s="4"/>
      <c r="B630" s="4"/>
      <c r="C630" s="80"/>
      <c r="D630" s="81"/>
      <c r="G630" s="147"/>
      <c r="H630" s="147"/>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c r="AH630" s="178"/>
      <c r="AI630" s="178"/>
    </row>
    <row r="631" spans="1:35" s="84" customFormat="1" x14ac:dyDescent="0.35">
      <c r="A631" s="4"/>
      <c r="B631" s="4"/>
      <c r="C631" s="80"/>
      <c r="D631" s="81" t="s">
        <v>424</v>
      </c>
      <c r="G631" s="147"/>
      <c r="H631" s="147"/>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c r="AH631" s="178"/>
      <c r="AI631" s="178"/>
    </row>
    <row r="632" spans="1:35" s="84" customFormat="1" x14ac:dyDescent="0.35">
      <c r="A632" s="4"/>
      <c r="B632" s="4"/>
      <c r="C632" s="80"/>
      <c r="D632" s="81"/>
      <c r="E632" s="84" t="str">
        <f>E$509</f>
        <v>Royalty band 1 upper threshold in nominal terms (incentive)</v>
      </c>
      <c r="F632" s="84" t="str">
        <f>F$509</f>
        <v>$/oz, nominal</v>
      </c>
      <c r="G632" s="147"/>
      <c r="H632" s="147"/>
      <c r="I632" s="178"/>
      <c r="J632" s="178"/>
      <c r="K632" s="147">
        <f t="shared" ref="K632:AI632" si="236">K$509</f>
        <v>500</v>
      </c>
      <c r="L632" s="147">
        <f t="shared" si="236"/>
        <v>500</v>
      </c>
      <c r="M632" s="147">
        <f t="shared" si="236"/>
        <v>500</v>
      </c>
      <c r="N632" s="147">
        <f t="shared" si="236"/>
        <v>500</v>
      </c>
      <c r="O632" s="147">
        <f t="shared" si="236"/>
        <v>500</v>
      </c>
      <c r="P632" s="147">
        <f t="shared" si="236"/>
        <v>500</v>
      </c>
      <c r="Q632" s="147">
        <f t="shared" si="236"/>
        <v>500</v>
      </c>
      <c r="R632" s="147">
        <f t="shared" si="236"/>
        <v>500</v>
      </c>
      <c r="S632" s="147">
        <f t="shared" si="236"/>
        <v>500</v>
      </c>
      <c r="T632" s="147">
        <f t="shared" si="236"/>
        <v>500</v>
      </c>
      <c r="U632" s="147">
        <f t="shared" si="236"/>
        <v>500</v>
      </c>
      <c r="V632" s="147">
        <f t="shared" si="236"/>
        <v>500</v>
      </c>
      <c r="W632" s="147">
        <f t="shared" si="236"/>
        <v>500</v>
      </c>
      <c r="X632" s="147">
        <f t="shared" si="236"/>
        <v>500</v>
      </c>
      <c r="Y632" s="147">
        <f t="shared" si="236"/>
        <v>500</v>
      </c>
      <c r="Z632" s="147">
        <f t="shared" si="236"/>
        <v>500</v>
      </c>
      <c r="AA632" s="147">
        <f t="shared" si="236"/>
        <v>500</v>
      </c>
      <c r="AB632" s="147">
        <f t="shared" si="236"/>
        <v>500</v>
      </c>
      <c r="AC632" s="147">
        <f t="shared" si="236"/>
        <v>500</v>
      </c>
      <c r="AD632" s="147">
        <f t="shared" si="236"/>
        <v>500</v>
      </c>
      <c r="AE632" s="147">
        <f t="shared" si="236"/>
        <v>500</v>
      </c>
      <c r="AF632" s="147">
        <f t="shared" si="236"/>
        <v>500</v>
      </c>
      <c r="AG632" s="147">
        <f t="shared" si="236"/>
        <v>500</v>
      </c>
      <c r="AH632" s="147">
        <f t="shared" si="236"/>
        <v>500</v>
      </c>
      <c r="AI632" s="147">
        <f t="shared" si="236"/>
        <v>500</v>
      </c>
    </row>
    <row r="633" spans="1:35" s="84" customFormat="1" x14ac:dyDescent="0.35">
      <c r="A633" s="4"/>
      <c r="B633" s="4"/>
      <c r="C633" s="80"/>
      <c r="D633" s="81"/>
      <c r="E633" s="84" t="str">
        <f>E$515</f>
        <v>Royalty band 2 upper threshold in nominal terms (incentive)</v>
      </c>
      <c r="F633" s="84" t="str">
        <f>F$515</f>
        <v>$/oz, nominal</v>
      </c>
      <c r="G633" s="147"/>
      <c r="H633" s="147"/>
      <c r="I633" s="178"/>
      <c r="J633" s="178"/>
      <c r="K633" s="147">
        <f t="shared" ref="K633:AI633" si="237">K$515</f>
        <v>750</v>
      </c>
      <c r="L633" s="147">
        <f t="shared" si="237"/>
        <v>750</v>
      </c>
      <c r="M633" s="147">
        <f t="shared" si="237"/>
        <v>750</v>
      </c>
      <c r="N633" s="147">
        <f t="shared" si="237"/>
        <v>750</v>
      </c>
      <c r="O633" s="147">
        <f t="shared" si="237"/>
        <v>750</v>
      </c>
      <c r="P633" s="147">
        <f t="shared" si="237"/>
        <v>750</v>
      </c>
      <c r="Q633" s="147">
        <f t="shared" si="237"/>
        <v>750</v>
      </c>
      <c r="R633" s="147">
        <f t="shared" si="237"/>
        <v>750</v>
      </c>
      <c r="S633" s="147">
        <f t="shared" si="237"/>
        <v>750</v>
      </c>
      <c r="T633" s="147">
        <f t="shared" si="237"/>
        <v>750</v>
      </c>
      <c r="U633" s="147">
        <f t="shared" si="237"/>
        <v>750</v>
      </c>
      <c r="V633" s="147">
        <f t="shared" si="237"/>
        <v>750</v>
      </c>
      <c r="W633" s="147">
        <f t="shared" si="237"/>
        <v>750</v>
      </c>
      <c r="X633" s="147">
        <f t="shared" si="237"/>
        <v>750</v>
      </c>
      <c r="Y633" s="147">
        <f t="shared" si="237"/>
        <v>750</v>
      </c>
      <c r="Z633" s="147">
        <f t="shared" si="237"/>
        <v>750</v>
      </c>
      <c r="AA633" s="147">
        <f t="shared" si="237"/>
        <v>750</v>
      </c>
      <c r="AB633" s="147">
        <f t="shared" si="237"/>
        <v>750</v>
      </c>
      <c r="AC633" s="147">
        <f t="shared" si="237"/>
        <v>750</v>
      </c>
      <c r="AD633" s="147">
        <f t="shared" si="237"/>
        <v>750</v>
      </c>
      <c r="AE633" s="147">
        <f t="shared" si="237"/>
        <v>750</v>
      </c>
      <c r="AF633" s="147">
        <f t="shared" si="237"/>
        <v>750</v>
      </c>
      <c r="AG633" s="147">
        <f t="shared" si="237"/>
        <v>750</v>
      </c>
      <c r="AH633" s="147">
        <f t="shared" si="237"/>
        <v>750</v>
      </c>
      <c r="AI633" s="147">
        <f t="shared" si="237"/>
        <v>750</v>
      </c>
    </row>
    <row r="634" spans="1:35" s="84" customFormat="1" x14ac:dyDescent="0.35">
      <c r="A634" s="4"/>
      <c r="B634" s="4"/>
      <c r="C634" s="80"/>
      <c r="D634" s="81"/>
      <c r="E634" s="84" t="str">
        <f>E$489</f>
        <v>Selling price in nominal terms (behavioural)</v>
      </c>
      <c r="F634" s="84" t="str">
        <f>F$489</f>
        <v>$/oz, nominal</v>
      </c>
      <c r="G634" s="147"/>
      <c r="H634" s="147"/>
      <c r="I634" s="178"/>
      <c r="J634" s="178"/>
      <c r="K634" s="147">
        <f t="shared" ref="K634:AI634" si="238">K$489</f>
        <v>1175</v>
      </c>
      <c r="L634" s="147">
        <f t="shared" si="238"/>
        <v>1198.5</v>
      </c>
      <c r="M634" s="147">
        <f t="shared" si="238"/>
        <v>1222.47</v>
      </c>
      <c r="N634" s="147">
        <f t="shared" si="238"/>
        <v>1246.9194</v>
      </c>
      <c r="O634" s="147">
        <f t="shared" si="238"/>
        <v>1271.857788</v>
      </c>
      <c r="P634" s="147">
        <f t="shared" si="238"/>
        <v>1297.29494376</v>
      </c>
      <c r="Q634" s="147">
        <f t="shared" si="238"/>
        <v>1323.2408426352001</v>
      </c>
      <c r="R634" s="147">
        <f t="shared" si="238"/>
        <v>1349.7056594879039</v>
      </c>
      <c r="S634" s="147">
        <f t="shared" si="238"/>
        <v>1376.6997726776619</v>
      </c>
      <c r="T634" s="147">
        <f t="shared" si="238"/>
        <v>1404.2337681312151</v>
      </c>
      <c r="U634" s="147">
        <f t="shared" si="238"/>
        <v>1432.3184434938396</v>
      </c>
      <c r="V634" s="147">
        <f t="shared" si="238"/>
        <v>1460.9648123637162</v>
      </c>
      <c r="W634" s="147">
        <f t="shared" si="238"/>
        <v>1490.1841086109907</v>
      </c>
      <c r="X634" s="147">
        <f t="shared" si="238"/>
        <v>1519.9877907832104</v>
      </c>
      <c r="Y634" s="147">
        <f t="shared" si="238"/>
        <v>1550.3875465988747</v>
      </c>
      <c r="Z634" s="147">
        <f t="shared" si="238"/>
        <v>1581.3952975308518</v>
      </c>
      <c r="AA634" s="147">
        <f t="shared" si="238"/>
        <v>1613.0232034814692</v>
      </c>
      <c r="AB634" s="147">
        <f t="shared" si="238"/>
        <v>1645.2836675510987</v>
      </c>
      <c r="AC634" s="147">
        <f t="shared" si="238"/>
        <v>1678.1893409021204</v>
      </c>
      <c r="AD634" s="147">
        <f t="shared" si="238"/>
        <v>1711.7531277201629</v>
      </c>
      <c r="AE634" s="147">
        <f t="shared" si="238"/>
        <v>1745.9881902745663</v>
      </c>
      <c r="AF634" s="147">
        <f t="shared" si="238"/>
        <v>1780.9079540800574</v>
      </c>
      <c r="AG634" s="147">
        <f t="shared" si="238"/>
        <v>1816.5261131616587</v>
      </c>
      <c r="AH634" s="147">
        <f t="shared" si="238"/>
        <v>1852.8566354248915</v>
      </c>
      <c r="AI634" s="147">
        <f t="shared" si="238"/>
        <v>1889.9137681333893</v>
      </c>
    </row>
    <row r="635" spans="1:35" s="84" customFormat="1" x14ac:dyDescent="0.35">
      <c r="A635" s="4"/>
      <c r="B635" s="4"/>
      <c r="C635" s="80"/>
      <c r="D635" s="81"/>
      <c r="E635" s="84" t="s">
        <v>1175</v>
      </c>
      <c r="F635" s="84" t="s">
        <v>43</v>
      </c>
      <c r="G635" s="147"/>
      <c r="H635" s="147"/>
      <c r="I635" s="178"/>
      <c r="J635" s="178"/>
      <c r="K635" s="147">
        <f>IF(AND(K634&gt;K632,K634&lt;=K633),1,0)</f>
        <v>0</v>
      </c>
      <c r="L635" s="147">
        <f t="shared" ref="L635:AI635" si="239">IF(AND(L634&gt;L632,L634&lt;=L633),1,0)</f>
        <v>0</v>
      </c>
      <c r="M635" s="147">
        <f t="shared" si="239"/>
        <v>0</v>
      </c>
      <c r="N635" s="147">
        <f t="shared" si="239"/>
        <v>0</v>
      </c>
      <c r="O635" s="147">
        <f t="shared" si="239"/>
        <v>0</v>
      </c>
      <c r="P635" s="147">
        <f t="shared" si="239"/>
        <v>0</v>
      </c>
      <c r="Q635" s="147">
        <f t="shared" si="239"/>
        <v>0</v>
      </c>
      <c r="R635" s="147">
        <f t="shared" si="239"/>
        <v>0</v>
      </c>
      <c r="S635" s="147">
        <f t="shared" si="239"/>
        <v>0</v>
      </c>
      <c r="T635" s="147">
        <f t="shared" si="239"/>
        <v>0</v>
      </c>
      <c r="U635" s="147">
        <f t="shared" si="239"/>
        <v>0</v>
      </c>
      <c r="V635" s="147">
        <f t="shared" si="239"/>
        <v>0</v>
      </c>
      <c r="W635" s="147">
        <f t="shared" si="239"/>
        <v>0</v>
      </c>
      <c r="X635" s="147">
        <f t="shared" si="239"/>
        <v>0</v>
      </c>
      <c r="Y635" s="147">
        <f t="shared" si="239"/>
        <v>0</v>
      </c>
      <c r="Z635" s="147">
        <f t="shared" si="239"/>
        <v>0</v>
      </c>
      <c r="AA635" s="147">
        <f t="shared" si="239"/>
        <v>0</v>
      </c>
      <c r="AB635" s="147">
        <f t="shared" si="239"/>
        <v>0</v>
      </c>
      <c r="AC635" s="147">
        <f t="shared" si="239"/>
        <v>0</v>
      </c>
      <c r="AD635" s="147">
        <f t="shared" si="239"/>
        <v>0</v>
      </c>
      <c r="AE635" s="147">
        <f t="shared" si="239"/>
        <v>0</v>
      </c>
      <c r="AF635" s="147">
        <f t="shared" si="239"/>
        <v>0</v>
      </c>
      <c r="AG635" s="147">
        <f t="shared" si="239"/>
        <v>0</v>
      </c>
      <c r="AH635" s="147">
        <f t="shared" si="239"/>
        <v>0</v>
      </c>
      <c r="AI635" s="147">
        <f t="shared" si="239"/>
        <v>0</v>
      </c>
    </row>
    <row r="636" spans="1:35" s="84" customFormat="1" x14ac:dyDescent="0.35">
      <c r="A636" s="4"/>
      <c r="B636" s="4"/>
      <c r="C636" s="80"/>
      <c r="D636" s="81"/>
      <c r="G636" s="147"/>
      <c r="H636" s="147"/>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c r="AH636" s="178"/>
      <c r="AI636" s="178"/>
    </row>
    <row r="637" spans="1:35" s="84" customFormat="1" x14ac:dyDescent="0.35">
      <c r="A637" s="4"/>
      <c r="B637" s="4"/>
      <c r="C637" s="80"/>
      <c r="D637" s="81" t="s">
        <v>425</v>
      </c>
      <c r="G637" s="147"/>
      <c r="H637" s="147"/>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c r="AH637" s="178"/>
      <c r="AI637" s="178"/>
    </row>
    <row r="638" spans="1:35" s="84" customFormat="1" x14ac:dyDescent="0.35">
      <c r="A638" s="4"/>
      <c r="B638" s="4"/>
      <c r="C638" s="80"/>
      <c r="D638" s="81"/>
      <c r="E638" s="84" t="str">
        <f>E$515</f>
        <v>Royalty band 2 upper threshold in nominal terms (incentive)</v>
      </c>
      <c r="F638" s="84" t="str">
        <f>F$515</f>
        <v>$/oz, nominal</v>
      </c>
      <c r="G638" s="147"/>
      <c r="H638" s="147"/>
      <c r="I638" s="178"/>
      <c r="J638" s="178"/>
      <c r="K638" s="147">
        <f t="shared" ref="K638:AI638" si="240">K$515</f>
        <v>750</v>
      </c>
      <c r="L638" s="147">
        <f t="shared" si="240"/>
        <v>750</v>
      </c>
      <c r="M638" s="147">
        <f t="shared" si="240"/>
        <v>750</v>
      </c>
      <c r="N638" s="147">
        <f t="shared" si="240"/>
        <v>750</v>
      </c>
      <c r="O638" s="147">
        <f t="shared" si="240"/>
        <v>750</v>
      </c>
      <c r="P638" s="147">
        <f t="shared" si="240"/>
        <v>750</v>
      </c>
      <c r="Q638" s="147">
        <f t="shared" si="240"/>
        <v>750</v>
      </c>
      <c r="R638" s="147">
        <f t="shared" si="240"/>
        <v>750</v>
      </c>
      <c r="S638" s="147">
        <f t="shared" si="240"/>
        <v>750</v>
      </c>
      <c r="T638" s="147">
        <f t="shared" si="240"/>
        <v>750</v>
      </c>
      <c r="U638" s="147">
        <f t="shared" si="240"/>
        <v>750</v>
      </c>
      <c r="V638" s="147">
        <f t="shared" si="240"/>
        <v>750</v>
      </c>
      <c r="W638" s="147">
        <f t="shared" si="240"/>
        <v>750</v>
      </c>
      <c r="X638" s="147">
        <f t="shared" si="240"/>
        <v>750</v>
      </c>
      <c r="Y638" s="147">
        <f t="shared" si="240"/>
        <v>750</v>
      </c>
      <c r="Z638" s="147">
        <f t="shared" si="240"/>
        <v>750</v>
      </c>
      <c r="AA638" s="147">
        <f t="shared" si="240"/>
        <v>750</v>
      </c>
      <c r="AB638" s="147">
        <f t="shared" si="240"/>
        <v>750</v>
      </c>
      <c r="AC638" s="147">
        <f t="shared" si="240"/>
        <v>750</v>
      </c>
      <c r="AD638" s="147">
        <f t="shared" si="240"/>
        <v>750</v>
      </c>
      <c r="AE638" s="147">
        <f t="shared" si="240"/>
        <v>750</v>
      </c>
      <c r="AF638" s="147">
        <f t="shared" si="240"/>
        <v>750</v>
      </c>
      <c r="AG638" s="147">
        <f t="shared" si="240"/>
        <v>750</v>
      </c>
      <c r="AH638" s="147">
        <f t="shared" si="240"/>
        <v>750</v>
      </c>
      <c r="AI638" s="147">
        <f t="shared" si="240"/>
        <v>750</v>
      </c>
    </row>
    <row r="639" spans="1:35" s="84" customFormat="1" x14ac:dyDescent="0.35">
      <c r="A639" s="4"/>
      <c r="B639" s="4"/>
      <c r="C639" s="80"/>
      <c r="D639" s="81"/>
      <c r="E639" s="84" t="str">
        <f>E$521</f>
        <v>Royalty band 3 upper threshold in nominal terms (incentive)</v>
      </c>
      <c r="F639" s="84" t="str">
        <f>F$521</f>
        <v>$/oz, nominal</v>
      </c>
      <c r="G639" s="147"/>
      <c r="H639" s="147"/>
      <c r="I639" s="178"/>
      <c r="J639" s="178"/>
      <c r="K639" s="147">
        <f t="shared" ref="K639:AI639" si="241">K$521</f>
        <v>1000</v>
      </c>
      <c r="L639" s="147">
        <f t="shared" si="241"/>
        <v>1000</v>
      </c>
      <c r="M639" s="147">
        <f t="shared" si="241"/>
        <v>1000</v>
      </c>
      <c r="N639" s="147">
        <f t="shared" si="241"/>
        <v>1000</v>
      </c>
      <c r="O639" s="147">
        <f t="shared" si="241"/>
        <v>1000</v>
      </c>
      <c r="P639" s="147">
        <f t="shared" si="241"/>
        <v>1000</v>
      </c>
      <c r="Q639" s="147">
        <f t="shared" si="241"/>
        <v>1000</v>
      </c>
      <c r="R639" s="147">
        <f t="shared" si="241"/>
        <v>1000</v>
      </c>
      <c r="S639" s="147">
        <f t="shared" si="241"/>
        <v>1000</v>
      </c>
      <c r="T639" s="147">
        <f t="shared" si="241"/>
        <v>1000</v>
      </c>
      <c r="U639" s="147">
        <f t="shared" si="241"/>
        <v>1000</v>
      </c>
      <c r="V639" s="147">
        <f t="shared" si="241"/>
        <v>1000</v>
      </c>
      <c r="W639" s="147">
        <f t="shared" si="241"/>
        <v>1000</v>
      </c>
      <c r="X639" s="147">
        <f t="shared" si="241"/>
        <v>1000</v>
      </c>
      <c r="Y639" s="147">
        <f t="shared" si="241"/>
        <v>1000</v>
      </c>
      <c r="Z639" s="147">
        <f t="shared" si="241"/>
        <v>1000</v>
      </c>
      <c r="AA639" s="147">
        <f t="shared" si="241"/>
        <v>1000</v>
      </c>
      <c r="AB639" s="147">
        <f t="shared" si="241"/>
        <v>1000</v>
      </c>
      <c r="AC639" s="147">
        <f t="shared" si="241"/>
        <v>1000</v>
      </c>
      <c r="AD639" s="147">
        <f t="shared" si="241"/>
        <v>1000</v>
      </c>
      <c r="AE639" s="147">
        <f t="shared" si="241"/>
        <v>1000</v>
      </c>
      <c r="AF639" s="147">
        <f t="shared" si="241"/>
        <v>1000</v>
      </c>
      <c r="AG639" s="147">
        <f t="shared" si="241"/>
        <v>1000</v>
      </c>
      <c r="AH639" s="147">
        <f t="shared" si="241"/>
        <v>1000</v>
      </c>
      <c r="AI639" s="147">
        <f t="shared" si="241"/>
        <v>1000</v>
      </c>
    </row>
    <row r="640" spans="1:35" s="84" customFormat="1" x14ac:dyDescent="0.35">
      <c r="A640" s="4"/>
      <c r="B640" s="4"/>
      <c r="C640" s="80"/>
      <c r="D640" s="81"/>
      <c r="E640" s="84" t="str">
        <f>E$489</f>
        <v>Selling price in nominal terms (behavioural)</v>
      </c>
      <c r="F640" s="84" t="str">
        <f>F$489</f>
        <v>$/oz, nominal</v>
      </c>
      <c r="G640" s="147"/>
      <c r="H640" s="147"/>
      <c r="I640" s="178"/>
      <c r="J640" s="178"/>
      <c r="K640" s="147">
        <f t="shared" ref="K640:AI640" si="242">K$489</f>
        <v>1175</v>
      </c>
      <c r="L640" s="147">
        <f t="shared" si="242"/>
        <v>1198.5</v>
      </c>
      <c r="M640" s="147">
        <f t="shared" si="242"/>
        <v>1222.47</v>
      </c>
      <c r="N640" s="147">
        <f t="shared" si="242"/>
        <v>1246.9194</v>
      </c>
      <c r="O640" s="147">
        <f t="shared" si="242"/>
        <v>1271.857788</v>
      </c>
      <c r="P640" s="147">
        <f t="shared" si="242"/>
        <v>1297.29494376</v>
      </c>
      <c r="Q640" s="147">
        <f t="shared" si="242"/>
        <v>1323.2408426352001</v>
      </c>
      <c r="R640" s="147">
        <f t="shared" si="242"/>
        <v>1349.7056594879039</v>
      </c>
      <c r="S640" s="147">
        <f t="shared" si="242"/>
        <v>1376.6997726776619</v>
      </c>
      <c r="T640" s="147">
        <f t="shared" si="242"/>
        <v>1404.2337681312151</v>
      </c>
      <c r="U640" s="147">
        <f t="shared" si="242"/>
        <v>1432.3184434938396</v>
      </c>
      <c r="V640" s="147">
        <f t="shared" si="242"/>
        <v>1460.9648123637162</v>
      </c>
      <c r="W640" s="147">
        <f t="shared" si="242"/>
        <v>1490.1841086109907</v>
      </c>
      <c r="X640" s="147">
        <f t="shared" si="242"/>
        <v>1519.9877907832104</v>
      </c>
      <c r="Y640" s="147">
        <f t="shared" si="242"/>
        <v>1550.3875465988747</v>
      </c>
      <c r="Z640" s="147">
        <f t="shared" si="242"/>
        <v>1581.3952975308518</v>
      </c>
      <c r="AA640" s="147">
        <f t="shared" si="242"/>
        <v>1613.0232034814692</v>
      </c>
      <c r="AB640" s="147">
        <f t="shared" si="242"/>
        <v>1645.2836675510987</v>
      </c>
      <c r="AC640" s="147">
        <f t="shared" si="242"/>
        <v>1678.1893409021204</v>
      </c>
      <c r="AD640" s="147">
        <f t="shared" si="242"/>
        <v>1711.7531277201629</v>
      </c>
      <c r="AE640" s="147">
        <f t="shared" si="242"/>
        <v>1745.9881902745663</v>
      </c>
      <c r="AF640" s="147">
        <f t="shared" si="242"/>
        <v>1780.9079540800574</v>
      </c>
      <c r="AG640" s="147">
        <f t="shared" si="242"/>
        <v>1816.5261131616587</v>
      </c>
      <c r="AH640" s="147">
        <f t="shared" si="242"/>
        <v>1852.8566354248915</v>
      </c>
      <c r="AI640" s="147">
        <f t="shared" si="242"/>
        <v>1889.9137681333893</v>
      </c>
    </row>
    <row r="641" spans="1:35" s="84" customFormat="1" x14ac:dyDescent="0.35">
      <c r="A641" s="4"/>
      <c r="B641" s="4"/>
      <c r="C641" s="80"/>
      <c r="D641" s="81"/>
      <c r="E641" s="84" t="s">
        <v>1176</v>
      </c>
      <c r="F641" s="84" t="s">
        <v>43</v>
      </c>
      <c r="G641" s="147"/>
      <c r="H641" s="147"/>
      <c r="I641" s="178"/>
      <c r="J641" s="178"/>
      <c r="K641" s="147">
        <f>IF(AND(K640&gt;K638,K640&lt;=K639),1,0)</f>
        <v>0</v>
      </c>
      <c r="L641" s="147">
        <f t="shared" ref="L641:AI641" si="243">IF(AND(L640&gt;L638,L640&lt;=L639),1,0)</f>
        <v>0</v>
      </c>
      <c r="M641" s="147">
        <f t="shared" si="243"/>
        <v>0</v>
      </c>
      <c r="N641" s="147">
        <f t="shared" si="243"/>
        <v>0</v>
      </c>
      <c r="O641" s="147">
        <f t="shared" si="243"/>
        <v>0</v>
      </c>
      <c r="P641" s="147">
        <f t="shared" si="243"/>
        <v>0</v>
      </c>
      <c r="Q641" s="147">
        <f t="shared" si="243"/>
        <v>0</v>
      </c>
      <c r="R641" s="147">
        <f t="shared" si="243"/>
        <v>0</v>
      </c>
      <c r="S641" s="147">
        <f t="shared" si="243"/>
        <v>0</v>
      </c>
      <c r="T641" s="147">
        <f t="shared" si="243"/>
        <v>0</v>
      </c>
      <c r="U641" s="147">
        <f t="shared" si="243"/>
        <v>0</v>
      </c>
      <c r="V641" s="147">
        <f t="shared" si="243"/>
        <v>0</v>
      </c>
      <c r="W641" s="147">
        <f t="shared" si="243"/>
        <v>0</v>
      </c>
      <c r="X641" s="147">
        <f t="shared" si="243"/>
        <v>0</v>
      </c>
      <c r="Y641" s="147">
        <f t="shared" si="243"/>
        <v>0</v>
      </c>
      <c r="Z641" s="147">
        <f t="shared" si="243"/>
        <v>0</v>
      </c>
      <c r="AA641" s="147">
        <f t="shared" si="243"/>
        <v>0</v>
      </c>
      <c r="AB641" s="147">
        <f t="shared" si="243"/>
        <v>0</v>
      </c>
      <c r="AC641" s="147">
        <f t="shared" si="243"/>
        <v>0</v>
      </c>
      <c r="AD641" s="147">
        <f t="shared" si="243"/>
        <v>0</v>
      </c>
      <c r="AE641" s="147">
        <f t="shared" si="243"/>
        <v>0</v>
      </c>
      <c r="AF641" s="147">
        <f t="shared" si="243"/>
        <v>0</v>
      </c>
      <c r="AG641" s="147">
        <f t="shared" si="243"/>
        <v>0</v>
      </c>
      <c r="AH641" s="147">
        <f t="shared" si="243"/>
        <v>0</v>
      </c>
      <c r="AI641" s="147">
        <f t="shared" si="243"/>
        <v>0</v>
      </c>
    </row>
    <row r="642" spans="1:35" s="84" customFormat="1" x14ac:dyDescent="0.35">
      <c r="A642" s="4"/>
      <c r="B642" s="4"/>
      <c r="C642" s="80"/>
      <c r="D642" s="81"/>
      <c r="G642" s="147"/>
      <c r="H642" s="147"/>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c r="AH642" s="178"/>
      <c r="AI642" s="178"/>
    </row>
    <row r="643" spans="1:35" s="84" customFormat="1" x14ac:dyDescent="0.35">
      <c r="A643" s="4"/>
      <c r="B643" s="4"/>
      <c r="C643" s="80"/>
      <c r="D643" s="81" t="s">
        <v>426</v>
      </c>
      <c r="G643" s="147"/>
      <c r="H643" s="147"/>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c r="AH643" s="178"/>
      <c r="AI643" s="178"/>
    </row>
    <row r="644" spans="1:35" s="84" customFormat="1" x14ac:dyDescent="0.35">
      <c r="A644" s="4"/>
      <c r="B644" s="4"/>
      <c r="C644" s="80"/>
      <c r="D644" s="81"/>
      <c r="E644" s="84" t="str">
        <f>E$521</f>
        <v>Royalty band 3 upper threshold in nominal terms (incentive)</v>
      </c>
      <c r="F644" s="84" t="str">
        <f>F$521</f>
        <v>$/oz, nominal</v>
      </c>
      <c r="G644" s="147"/>
      <c r="H644" s="147"/>
      <c r="I644" s="178"/>
      <c r="J644" s="178"/>
      <c r="K644" s="147">
        <f t="shared" ref="K644:AI644" si="244">K$521</f>
        <v>1000</v>
      </c>
      <c r="L644" s="147">
        <f t="shared" si="244"/>
        <v>1000</v>
      </c>
      <c r="M644" s="147">
        <f t="shared" si="244"/>
        <v>1000</v>
      </c>
      <c r="N644" s="147">
        <f t="shared" si="244"/>
        <v>1000</v>
      </c>
      <c r="O644" s="147">
        <f t="shared" si="244"/>
        <v>1000</v>
      </c>
      <c r="P644" s="147">
        <f t="shared" si="244"/>
        <v>1000</v>
      </c>
      <c r="Q644" s="147">
        <f t="shared" si="244"/>
        <v>1000</v>
      </c>
      <c r="R644" s="147">
        <f t="shared" si="244"/>
        <v>1000</v>
      </c>
      <c r="S644" s="147">
        <f t="shared" si="244"/>
        <v>1000</v>
      </c>
      <c r="T644" s="147">
        <f t="shared" si="244"/>
        <v>1000</v>
      </c>
      <c r="U644" s="147">
        <f t="shared" si="244"/>
        <v>1000</v>
      </c>
      <c r="V644" s="147">
        <f t="shared" si="244"/>
        <v>1000</v>
      </c>
      <c r="W644" s="147">
        <f t="shared" si="244"/>
        <v>1000</v>
      </c>
      <c r="X644" s="147">
        <f t="shared" si="244"/>
        <v>1000</v>
      </c>
      <c r="Y644" s="147">
        <f t="shared" si="244"/>
        <v>1000</v>
      </c>
      <c r="Z644" s="147">
        <f t="shared" si="244"/>
        <v>1000</v>
      </c>
      <c r="AA644" s="147">
        <f t="shared" si="244"/>
        <v>1000</v>
      </c>
      <c r="AB644" s="147">
        <f t="shared" si="244"/>
        <v>1000</v>
      </c>
      <c r="AC644" s="147">
        <f t="shared" si="244"/>
        <v>1000</v>
      </c>
      <c r="AD644" s="147">
        <f t="shared" si="244"/>
        <v>1000</v>
      </c>
      <c r="AE644" s="147">
        <f t="shared" si="244"/>
        <v>1000</v>
      </c>
      <c r="AF644" s="147">
        <f t="shared" si="244"/>
        <v>1000</v>
      </c>
      <c r="AG644" s="147">
        <f t="shared" si="244"/>
        <v>1000</v>
      </c>
      <c r="AH644" s="147">
        <f t="shared" si="244"/>
        <v>1000</v>
      </c>
      <c r="AI644" s="147">
        <f t="shared" si="244"/>
        <v>1000</v>
      </c>
    </row>
    <row r="645" spans="1:35" s="84" customFormat="1" x14ac:dyDescent="0.35">
      <c r="A645" s="4"/>
      <c r="B645" s="4"/>
      <c r="C645" s="80"/>
      <c r="D645" s="81"/>
      <c r="E645" s="84" t="str">
        <f>E$527</f>
        <v>Royalty band 4 upper threshold in nominal terms (incentive)</v>
      </c>
      <c r="F645" s="84" t="str">
        <f>F$527</f>
        <v>$/oz, nominal</v>
      </c>
      <c r="G645" s="147"/>
      <c r="H645" s="147"/>
      <c r="I645" s="178"/>
      <c r="J645" s="178"/>
      <c r="K645" s="147">
        <f t="shared" ref="K645:AI645" si="245">K$527</f>
        <v>1250</v>
      </c>
      <c r="L645" s="147">
        <f t="shared" si="245"/>
        <v>1250</v>
      </c>
      <c r="M645" s="147">
        <f t="shared" si="245"/>
        <v>1250</v>
      </c>
      <c r="N645" s="147">
        <f t="shared" si="245"/>
        <v>1250</v>
      </c>
      <c r="O645" s="147">
        <f t="shared" si="245"/>
        <v>1250</v>
      </c>
      <c r="P645" s="147">
        <f t="shared" si="245"/>
        <v>1250</v>
      </c>
      <c r="Q645" s="147">
        <f t="shared" si="245"/>
        <v>1250</v>
      </c>
      <c r="R645" s="147">
        <f t="shared" si="245"/>
        <v>1250</v>
      </c>
      <c r="S645" s="147">
        <f t="shared" si="245"/>
        <v>1250</v>
      </c>
      <c r="T645" s="147">
        <f t="shared" si="245"/>
        <v>1250</v>
      </c>
      <c r="U645" s="147">
        <f t="shared" si="245"/>
        <v>1250</v>
      </c>
      <c r="V645" s="147">
        <f t="shared" si="245"/>
        <v>1250</v>
      </c>
      <c r="W645" s="147">
        <f t="shared" si="245"/>
        <v>1250</v>
      </c>
      <c r="X645" s="147">
        <f t="shared" si="245"/>
        <v>1250</v>
      </c>
      <c r="Y645" s="147">
        <f t="shared" si="245"/>
        <v>1250</v>
      </c>
      <c r="Z645" s="147">
        <f t="shared" si="245"/>
        <v>1250</v>
      </c>
      <c r="AA645" s="147">
        <f t="shared" si="245"/>
        <v>1250</v>
      </c>
      <c r="AB645" s="147">
        <f t="shared" si="245"/>
        <v>1250</v>
      </c>
      <c r="AC645" s="147">
        <f t="shared" si="245"/>
        <v>1250</v>
      </c>
      <c r="AD645" s="147">
        <f t="shared" si="245"/>
        <v>1250</v>
      </c>
      <c r="AE645" s="147">
        <f t="shared" si="245"/>
        <v>1250</v>
      </c>
      <c r="AF645" s="147">
        <f t="shared" si="245"/>
        <v>1250</v>
      </c>
      <c r="AG645" s="147">
        <f t="shared" si="245"/>
        <v>1250</v>
      </c>
      <c r="AH645" s="147">
        <f t="shared" si="245"/>
        <v>1250</v>
      </c>
      <c r="AI645" s="147">
        <f t="shared" si="245"/>
        <v>1250</v>
      </c>
    </row>
    <row r="646" spans="1:35" s="84" customFormat="1" x14ac:dyDescent="0.35">
      <c r="A646" s="4"/>
      <c r="B646" s="4"/>
      <c r="C646" s="80"/>
      <c r="D646" s="81"/>
      <c r="E646" s="84" t="str">
        <f>E$489</f>
        <v>Selling price in nominal terms (behavioural)</v>
      </c>
      <c r="F646" s="84" t="str">
        <f>F$489</f>
        <v>$/oz, nominal</v>
      </c>
      <c r="G646" s="147"/>
      <c r="H646" s="147"/>
      <c r="I646" s="178"/>
      <c r="J646" s="178"/>
      <c r="K646" s="147">
        <f t="shared" ref="K646:AI646" si="246">K$489</f>
        <v>1175</v>
      </c>
      <c r="L646" s="147">
        <f t="shared" si="246"/>
        <v>1198.5</v>
      </c>
      <c r="M646" s="147">
        <f t="shared" si="246"/>
        <v>1222.47</v>
      </c>
      <c r="N646" s="147">
        <f t="shared" si="246"/>
        <v>1246.9194</v>
      </c>
      <c r="O646" s="147">
        <f t="shared" si="246"/>
        <v>1271.857788</v>
      </c>
      <c r="P646" s="147">
        <f t="shared" si="246"/>
        <v>1297.29494376</v>
      </c>
      <c r="Q646" s="147">
        <f t="shared" si="246"/>
        <v>1323.2408426352001</v>
      </c>
      <c r="R646" s="147">
        <f t="shared" si="246"/>
        <v>1349.7056594879039</v>
      </c>
      <c r="S646" s="147">
        <f t="shared" si="246"/>
        <v>1376.6997726776619</v>
      </c>
      <c r="T646" s="147">
        <f t="shared" si="246"/>
        <v>1404.2337681312151</v>
      </c>
      <c r="U646" s="147">
        <f t="shared" si="246"/>
        <v>1432.3184434938396</v>
      </c>
      <c r="V646" s="147">
        <f t="shared" si="246"/>
        <v>1460.9648123637162</v>
      </c>
      <c r="W646" s="147">
        <f t="shared" si="246"/>
        <v>1490.1841086109907</v>
      </c>
      <c r="X646" s="147">
        <f t="shared" si="246"/>
        <v>1519.9877907832104</v>
      </c>
      <c r="Y646" s="147">
        <f t="shared" si="246"/>
        <v>1550.3875465988747</v>
      </c>
      <c r="Z646" s="147">
        <f t="shared" si="246"/>
        <v>1581.3952975308518</v>
      </c>
      <c r="AA646" s="147">
        <f t="shared" si="246"/>
        <v>1613.0232034814692</v>
      </c>
      <c r="AB646" s="147">
        <f t="shared" si="246"/>
        <v>1645.2836675510987</v>
      </c>
      <c r="AC646" s="147">
        <f t="shared" si="246"/>
        <v>1678.1893409021204</v>
      </c>
      <c r="AD646" s="147">
        <f t="shared" si="246"/>
        <v>1711.7531277201629</v>
      </c>
      <c r="AE646" s="147">
        <f t="shared" si="246"/>
        <v>1745.9881902745663</v>
      </c>
      <c r="AF646" s="147">
        <f t="shared" si="246"/>
        <v>1780.9079540800574</v>
      </c>
      <c r="AG646" s="147">
        <f t="shared" si="246"/>
        <v>1816.5261131616587</v>
      </c>
      <c r="AH646" s="147">
        <f t="shared" si="246"/>
        <v>1852.8566354248915</v>
      </c>
      <c r="AI646" s="147">
        <f t="shared" si="246"/>
        <v>1889.9137681333893</v>
      </c>
    </row>
    <row r="647" spans="1:35" s="84" customFormat="1" x14ac:dyDescent="0.35">
      <c r="A647" s="4"/>
      <c r="B647" s="4"/>
      <c r="C647" s="80"/>
      <c r="D647" s="81"/>
      <c r="E647" s="84" t="s">
        <v>1177</v>
      </c>
      <c r="F647" s="84" t="s">
        <v>43</v>
      </c>
      <c r="G647" s="147"/>
      <c r="H647" s="147"/>
      <c r="I647" s="178"/>
      <c r="J647" s="178"/>
      <c r="K647" s="147">
        <f>IF(AND(K646&gt;K644,K646&lt;=K645),1,0)</f>
        <v>1</v>
      </c>
      <c r="L647" s="147">
        <f t="shared" ref="L647:AI647" si="247">IF(AND(L646&gt;L644,L646&lt;=L645),1,0)</f>
        <v>1</v>
      </c>
      <c r="M647" s="147">
        <f t="shared" si="247"/>
        <v>1</v>
      </c>
      <c r="N647" s="147">
        <f t="shared" si="247"/>
        <v>1</v>
      </c>
      <c r="O647" s="147">
        <f t="shared" si="247"/>
        <v>0</v>
      </c>
      <c r="P647" s="147">
        <f t="shared" si="247"/>
        <v>0</v>
      </c>
      <c r="Q647" s="147">
        <f t="shared" si="247"/>
        <v>0</v>
      </c>
      <c r="R647" s="147">
        <f t="shared" si="247"/>
        <v>0</v>
      </c>
      <c r="S647" s="147">
        <f t="shared" si="247"/>
        <v>0</v>
      </c>
      <c r="T647" s="147">
        <f t="shared" si="247"/>
        <v>0</v>
      </c>
      <c r="U647" s="147">
        <f t="shared" si="247"/>
        <v>0</v>
      </c>
      <c r="V647" s="147">
        <f t="shared" si="247"/>
        <v>0</v>
      </c>
      <c r="W647" s="147">
        <f t="shared" si="247"/>
        <v>0</v>
      </c>
      <c r="X647" s="147">
        <f t="shared" si="247"/>
        <v>0</v>
      </c>
      <c r="Y647" s="147">
        <f t="shared" si="247"/>
        <v>0</v>
      </c>
      <c r="Z647" s="147">
        <f t="shared" si="247"/>
        <v>0</v>
      </c>
      <c r="AA647" s="147">
        <f t="shared" si="247"/>
        <v>0</v>
      </c>
      <c r="AB647" s="147">
        <f t="shared" si="247"/>
        <v>0</v>
      </c>
      <c r="AC647" s="147">
        <f t="shared" si="247"/>
        <v>0</v>
      </c>
      <c r="AD647" s="147">
        <f t="shared" si="247"/>
        <v>0</v>
      </c>
      <c r="AE647" s="147">
        <f t="shared" si="247"/>
        <v>0</v>
      </c>
      <c r="AF647" s="147">
        <f t="shared" si="247"/>
        <v>0</v>
      </c>
      <c r="AG647" s="147">
        <f t="shared" si="247"/>
        <v>0</v>
      </c>
      <c r="AH647" s="147">
        <f t="shared" si="247"/>
        <v>0</v>
      </c>
      <c r="AI647" s="147">
        <f t="shared" si="247"/>
        <v>0</v>
      </c>
    </row>
    <row r="648" spans="1:35" s="84" customFormat="1" x14ac:dyDescent="0.35">
      <c r="A648" s="4"/>
      <c r="B648" s="4"/>
      <c r="C648" s="80"/>
      <c r="D648" s="81"/>
      <c r="G648" s="147"/>
      <c r="H648" s="147"/>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c r="AH648" s="178"/>
      <c r="AI648" s="178"/>
    </row>
    <row r="649" spans="1:35" s="84" customFormat="1" x14ac:dyDescent="0.35">
      <c r="A649" s="4"/>
      <c r="B649" s="4"/>
      <c r="C649" s="80"/>
      <c r="D649" s="81" t="s">
        <v>427</v>
      </c>
      <c r="G649" s="147"/>
      <c r="H649" s="147"/>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c r="AH649" s="178"/>
      <c r="AI649" s="178"/>
    </row>
    <row r="650" spans="1:35" s="84" customFormat="1" x14ac:dyDescent="0.35">
      <c r="A650" s="4"/>
      <c r="B650" s="4"/>
      <c r="C650" s="80"/>
      <c r="D650" s="81"/>
      <c r="E650" s="84" t="str">
        <f>E$527</f>
        <v>Royalty band 4 upper threshold in nominal terms (incentive)</v>
      </c>
      <c r="F650" s="84" t="str">
        <f>F$527</f>
        <v>$/oz, nominal</v>
      </c>
      <c r="G650" s="147"/>
      <c r="H650" s="147"/>
      <c r="I650" s="178"/>
      <c r="J650" s="178"/>
      <c r="K650" s="147">
        <f t="shared" ref="K650:AI650" si="248">K$527</f>
        <v>1250</v>
      </c>
      <c r="L650" s="147">
        <f t="shared" si="248"/>
        <v>1250</v>
      </c>
      <c r="M650" s="147">
        <f t="shared" si="248"/>
        <v>1250</v>
      </c>
      <c r="N650" s="147">
        <f t="shared" si="248"/>
        <v>1250</v>
      </c>
      <c r="O650" s="147">
        <f t="shared" si="248"/>
        <v>1250</v>
      </c>
      <c r="P650" s="147">
        <f t="shared" si="248"/>
        <v>1250</v>
      </c>
      <c r="Q650" s="147">
        <f t="shared" si="248"/>
        <v>1250</v>
      </c>
      <c r="R650" s="147">
        <f t="shared" si="248"/>
        <v>1250</v>
      </c>
      <c r="S650" s="147">
        <f t="shared" si="248"/>
        <v>1250</v>
      </c>
      <c r="T650" s="147">
        <f t="shared" si="248"/>
        <v>1250</v>
      </c>
      <c r="U650" s="147">
        <f t="shared" si="248"/>
        <v>1250</v>
      </c>
      <c r="V650" s="147">
        <f t="shared" si="248"/>
        <v>1250</v>
      </c>
      <c r="W650" s="147">
        <f t="shared" si="248"/>
        <v>1250</v>
      </c>
      <c r="X650" s="147">
        <f t="shared" si="248"/>
        <v>1250</v>
      </c>
      <c r="Y650" s="147">
        <f t="shared" si="248"/>
        <v>1250</v>
      </c>
      <c r="Z650" s="147">
        <f t="shared" si="248"/>
        <v>1250</v>
      </c>
      <c r="AA650" s="147">
        <f t="shared" si="248"/>
        <v>1250</v>
      </c>
      <c r="AB650" s="147">
        <f t="shared" si="248"/>
        <v>1250</v>
      </c>
      <c r="AC650" s="147">
        <f t="shared" si="248"/>
        <v>1250</v>
      </c>
      <c r="AD650" s="147">
        <f t="shared" si="248"/>
        <v>1250</v>
      </c>
      <c r="AE650" s="147">
        <f t="shared" si="248"/>
        <v>1250</v>
      </c>
      <c r="AF650" s="147">
        <f t="shared" si="248"/>
        <v>1250</v>
      </c>
      <c r="AG650" s="147">
        <f t="shared" si="248"/>
        <v>1250</v>
      </c>
      <c r="AH650" s="147">
        <f t="shared" si="248"/>
        <v>1250</v>
      </c>
      <c r="AI650" s="147">
        <f t="shared" si="248"/>
        <v>1250</v>
      </c>
    </row>
    <row r="651" spans="1:35" s="84" customFormat="1" x14ac:dyDescent="0.35">
      <c r="A651" s="4"/>
      <c r="B651" s="4"/>
      <c r="C651" s="80"/>
      <c r="D651" s="81"/>
      <c r="E651" s="84" t="str">
        <f>E$533</f>
        <v>Royalty band 5 upper threshold in nominal terms (incentive)</v>
      </c>
      <c r="F651" s="84" t="str">
        <f>F$533</f>
        <v>$/oz, nominal</v>
      </c>
      <c r="G651" s="147"/>
      <c r="H651" s="147"/>
      <c r="I651" s="178"/>
      <c r="J651" s="178"/>
      <c r="K651" s="147">
        <f t="shared" ref="K651:AI651" si="249">K$533</f>
        <v>1500</v>
      </c>
      <c r="L651" s="147">
        <f t="shared" si="249"/>
        <v>1500</v>
      </c>
      <c r="M651" s="147">
        <f t="shared" si="249"/>
        <v>1500</v>
      </c>
      <c r="N651" s="147">
        <f t="shared" si="249"/>
        <v>1500</v>
      </c>
      <c r="O651" s="147">
        <f t="shared" si="249"/>
        <v>1500</v>
      </c>
      <c r="P651" s="147">
        <f t="shared" si="249"/>
        <v>1500</v>
      </c>
      <c r="Q651" s="147">
        <f t="shared" si="249"/>
        <v>1500</v>
      </c>
      <c r="R651" s="147">
        <f t="shared" si="249"/>
        <v>1500</v>
      </c>
      <c r="S651" s="147">
        <f t="shared" si="249"/>
        <v>1500</v>
      </c>
      <c r="T651" s="147">
        <f t="shared" si="249"/>
        <v>1500</v>
      </c>
      <c r="U651" s="147">
        <f t="shared" si="249"/>
        <v>1500</v>
      </c>
      <c r="V651" s="147">
        <f t="shared" si="249"/>
        <v>1500</v>
      </c>
      <c r="W651" s="147">
        <f t="shared" si="249"/>
        <v>1500</v>
      </c>
      <c r="X651" s="147">
        <f t="shared" si="249"/>
        <v>1500</v>
      </c>
      <c r="Y651" s="147">
        <f t="shared" si="249"/>
        <v>1500</v>
      </c>
      <c r="Z651" s="147">
        <f t="shared" si="249"/>
        <v>1500</v>
      </c>
      <c r="AA651" s="147">
        <f t="shared" si="249"/>
        <v>1500</v>
      </c>
      <c r="AB651" s="147">
        <f t="shared" si="249"/>
        <v>1500</v>
      </c>
      <c r="AC651" s="147">
        <f t="shared" si="249"/>
        <v>1500</v>
      </c>
      <c r="AD651" s="147">
        <f t="shared" si="249"/>
        <v>1500</v>
      </c>
      <c r="AE651" s="147">
        <f t="shared" si="249"/>
        <v>1500</v>
      </c>
      <c r="AF651" s="147">
        <f t="shared" si="249"/>
        <v>1500</v>
      </c>
      <c r="AG651" s="147">
        <f t="shared" si="249"/>
        <v>1500</v>
      </c>
      <c r="AH651" s="147">
        <f t="shared" si="249"/>
        <v>1500</v>
      </c>
      <c r="AI651" s="147">
        <f t="shared" si="249"/>
        <v>1500</v>
      </c>
    </row>
    <row r="652" spans="1:35" s="84" customFormat="1" x14ac:dyDescent="0.35">
      <c r="A652" s="4"/>
      <c r="B652" s="4"/>
      <c r="C652" s="80"/>
      <c r="D652" s="81"/>
      <c r="E652" s="84" t="str">
        <f>E$489</f>
        <v>Selling price in nominal terms (behavioural)</v>
      </c>
      <c r="F652" s="84" t="str">
        <f>F$489</f>
        <v>$/oz, nominal</v>
      </c>
      <c r="G652" s="147"/>
      <c r="H652" s="147"/>
      <c r="I652" s="178"/>
      <c r="J652" s="178"/>
      <c r="K652" s="147">
        <f t="shared" ref="K652:AI652" si="250">K$489</f>
        <v>1175</v>
      </c>
      <c r="L652" s="147">
        <f t="shared" si="250"/>
        <v>1198.5</v>
      </c>
      <c r="M652" s="147">
        <f t="shared" si="250"/>
        <v>1222.47</v>
      </c>
      <c r="N652" s="147">
        <f t="shared" si="250"/>
        <v>1246.9194</v>
      </c>
      <c r="O652" s="147">
        <f t="shared" si="250"/>
        <v>1271.857788</v>
      </c>
      <c r="P652" s="147">
        <f t="shared" si="250"/>
        <v>1297.29494376</v>
      </c>
      <c r="Q652" s="147">
        <f t="shared" si="250"/>
        <v>1323.2408426352001</v>
      </c>
      <c r="R652" s="147">
        <f t="shared" si="250"/>
        <v>1349.7056594879039</v>
      </c>
      <c r="S652" s="147">
        <f t="shared" si="250"/>
        <v>1376.6997726776619</v>
      </c>
      <c r="T652" s="147">
        <f t="shared" si="250"/>
        <v>1404.2337681312151</v>
      </c>
      <c r="U652" s="147">
        <f t="shared" si="250"/>
        <v>1432.3184434938396</v>
      </c>
      <c r="V652" s="147">
        <f t="shared" si="250"/>
        <v>1460.9648123637162</v>
      </c>
      <c r="W652" s="147">
        <f t="shared" si="250"/>
        <v>1490.1841086109907</v>
      </c>
      <c r="X652" s="147">
        <f t="shared" si="250"/>
        <v>1519.9877907832104</v>
      </c>
      <c r="Y652" s="147">
        <f t="shared" si="250"/>
        <v>1550.3875465988747</v>
      </c>
      <c r="Z652" s="147">
        <f t="shared" si="250"/>
        <v>1581.3952975308518</v>
      </c>
      <c r="AA652" s="147">
        <f t="shared" si="250"/>
        <v>1613.0232034814692</v>
      </c>
      <c r="AB652" s="147">
        <f t="shared" si="250"/>
        <v>1645.2836675510987</v>
      </c>
      <c r="AC652" s="147">
        <f t="shared" si="250"/>
        <v>1678.1893409021204</v>
      </c>
      <c r="AD652" s="147">
        <f t="shared" si="250"/>
        <v>1711.7531277201629</v>
      </c>
      <c r="AE652" s="147">
        <f t="shared" si="250"/>
        <v>1745.9881902745663</v>
      </c>
      <c r="AF652" s="147">
        <f t="shared" si="250"/>
        <v>1780.9079540800574</v>
      </c>
      <c r="AG652" s="147">
        <f t="shared" si="250"/>
        <v>1816.5261131616587</v>
      </c>
      <c r="AH652" s="147">
        <f t="shared" si="250"/>
        <v>1852.8566354248915</v>
      </c>
      <c r="AI652" s="147">
        <f t="shared" si="250"/>
        <v>1889.9137681333893</v>
      </c>
    </row>
    <row r="653" spans="1:35" s="84" customFormat="1" x14ac:dyDescent="0.35">
      <c r="A653" s="4"/>
      <c r="B653" s="4"/>
      <c r="C653" s="80"/>
      <c r="D653" s="81"/>
      <c r="E653" s="84" t="s">
        <v>1178</v>
      </c>
      <c r="F653" s="84" t="s">
        <v>43</v>
      </c>
      <c r="G653" s="147"/>
      <c r="H653" s="147"/>
      <c r="I653" s="178"/>
      <c r="J653" s="178"/>
      <c r="K653" s="147">
        <f>IF(AND(K652&gt;K650,K652&lt;=K651),1,0)</f>
        <v>0</v>
      </c>
      <c r="L653" s="147">
        <f t="shared" ref="L653:AI653" si="251">IF(AND(L652&gt;L650,L652&lt;=L651),1,0)</f>
        <v>0</v>
      </c>
      <c r="M653" s="147">
        <f t="shared" si="251"/>
        <v>0</v>
      </c>
      <c r="N653" s="147">
        <f t="shared" si="251"/>
        <v>0</v>
      </c>
      <c r="O653" s="147">
        <f t="shared" si="251"/>
        <v>1</v>
      </c>
      <c r="P653" s="147">
        <f t="shared" si="251"/>
        <v>1</v>
      </c>
      <c r="Q653" s="147">
        <f t="shared" si="251"/>
        <v>1</v>
      </c>
      <c r="R653" s="147">
        <f t="shared" si="251"/>
        <v>1</v>
      </c>
      <c r="S653" s="147">
        <f t="shared" si="251"/>
        <v>1</v>
      </c>
      <c r="T653" s="147">
        <f t="shared" si="251"/>
        <v>1</v>
      </c>
      <c r="U653" s="147">
        <f t="shared" si="251"/>
        <v>1</v>
      </c>
      <c r="V653" s="147">
        <f t="shared" si="251"/>
        <v>1</v>
      </c>
      <c r="W653" s="147">
        <f t="shared" si="251"/>
        <v>1</v>
      </c>
      <c r="X653" s="147">
        <f t="shared" si="251"/>
        <v>0</v>
      </c>
      <c r="Y653" s="147">
        <f t="shared" si="251"/>
        <v>0</v>
      </c>
      <c r="Z653" s="147">
        <f t="shared" si="251"/>
        <v>0</v>
      </c>
      <c r="AA653" s="147">
        <f t="shared" si="251"/>
        <v>0</v>
      </c>
      <c r="AB653" s="147">
        <f t="shared" si="251"/>
        <v>0</v>
      </c>
      <c r="AC653" s="147">
        <f t="shared" si="251"/>
        <v>0</v>
      </c>
      <c r="AD653" s="147">
        <f t="shared" si="251"/>
        <v>0</v>
      </c>
      <c r="AE653" s="147">
        <f t="shared" si="251"/>
        <v>0</v>
      </c>
      <c r="AF653" s="147">
        <f t="shared" si="251"/>
        <v>0</v>
      </c>
      <c r="AG653" s="147">
        <f t="shared" si="251"/>
        <v>0</v>
      </c>
      <c r="AH653" s="147">
        <f t="shared" si="251"/>
        <v>0</v>
      </c>
      <c r="AI653" s="147">
        <f t="shared" si="251"/>
        <v>0</v>
      </c>
    </row>
    <row r="654" spans="1:35" s="84" customFormat="1" x14ac:dyDescent="0.35">
      <c r="A654" s="4"/>
      <c r="B654" s="4"/>
      <c r="C654" s="80"/>
      <c r="D654" s="81"/>
      <c r="G654" s="147"/>
      <c r="H654" s="147"/>
      <c r="I654" s="178"/>
      <c r="J654" s="178"/>
      <c r="K654" s="178"/>
      <c r="L654" s="178"/>
      <c r="M654" s="178"/>
      <c r="N654" s="178"/>
      <c r="O654" s="178"/>
      <c r="P654" s="178"/>
      <c r="Q654" s="178"/>
      <c r="R654" s="178"/>
      <c r="S654" s="178"/>
      <c r="T654" s="178"/>
      <c r="U654" s="178"/>
      <c r="V654" s="178"/>
      <c r="W654" s="178"/>
      <c r="X654" s="178"/>
      <c r="Y654" s="178"/>
      <c r="Z654" s="178"/>
      <c r="AA654" s="178"/>
      <c r="AB654" s="178"/>
      <c r="AC654" s="178"/>
      <c r="AD654" s="178"/>
      <c r="AE654" s="178"/>
      <c r="AF654" s="178"/>
      <c r="AG654" s="178"/>
      <c r="AH654" s="178"/>
      <c r="AI654" s="178"/>
    </row>
    <row r="655" spans="1:35" s="84" customFormat="1" x14ac:dyDescent="0.35">
      <c r="A655" s="4"/>
      <c r="B655" s="4"/>
      <c r="C655" s="80"/>
      <c r="D655" s="81" t="s">
        <v>428</v>
      </c>
      <c r="G655" s="147"/>
      <c r="H655" s="147"/>
      <c r="I655" s="178"/>
      <c r="J655" s="178"/>
      <c r="K655" s="178"/>
      <c r="L655" s="178"/>
      <c r="M655" s="178"/>
      <c r="N655" s="178"/>
      <c r="O655" s="178"/>
      <c r="P655" s="178"/>
      <c r="Q655" s="178"/>
      <c r="R655" s="178"/>
      <c r="S655" s="178"/>
      <c r="T655" s="178"/>
      <c r="U655" s="178"/>
      <c r="V655" s="178"/>
      <c r="W655" s="178"/>
      <c r="X655" s="178"/>
      <c r="Y655" s="178"/>
      <c r="Z655" s="178"/>
      <c r="AA655" s="178"/>
      <c r="AB655" s="178"/>
      <c r="AC655" s="178"/>
      <c r="AD655" s="178"/>
      <c r="AE655" s="178"/>
      <c r="AF655" s="178"/>
      <c r="AG655" s="178"/>
      <c r="AH655" s="178"/>
      <c r="AI655" s="178"/>
    </row>
    <row r="656" spans="1:35" s="84" customFormat="1" x14ac:dyDescent="0.35">
      <c r="A656" s="4"/>
      <c r="B656" s="4"/>
      <c r="C656" s="80"/>
      <c r="D656" s="81"/>
      <c r="E656" s="84" t="str">
        <f>E$533</f>
        <v>Royalty band 5 upper threshold in nominal terms (incentive)</v>
      </c>
      <c r="F656" s="84" t="str">
        <f>F$533</f>
        <v>$/oz, nominal</v>
      </c>
      <c r="G656" s="147"/>
      <c r="H656" s="147"/>
      <c r="I656" s="178"/>
      <c r="J656" s="178"/>
      <c r="K656" s="147">
        <f t="shared" ref="K656:AI656" si="252">K$533</f>
        <v>1500</v>
      </c>
      <c r="L656" s="147">
        <f t="shared" si="252"/>
        <v>1500</v>
      </c>
      <c r="M656" s="147">
        <f t="shared" si="252"/>
        <v>1500</v>
      </c>
      <c r="N656" s="147">
        <f t="shared" si="252"/>
        <v>1500</v>
      </c>
      <c r="O656" s="147">
        <f t="shared" si="252"/>
        <v>1500</v>
      </c>
      <c r="P656" s="147">
        <f t="shared" si="252"/>
        <v>1500</v>
      </c>
      <c r="Q656" s="147">
        <f t="shared" si="252"/>
        <v>1500</v>
      </c>
      <c r="R656" s="147">
        <f t="shared" si="252"/>
        <v>1500</v>
      </c>
      <c r="S656" s="147">
        <f t="shared" si="252"/>
        <v>1500</v>
      </c>
      <c r="T656" s="147">
        <f t="shared" si="252"/>
        <v>1500</v>
      </c>
      <c r="U656" s="147">
        <f t="shared" si="252"/>
        <v>1500</v>
      </c>
      <c r="V656" s="147">
        <f t="shared" si="252"/>
        <v>1500</v>
      </c>
      <c r="W656" s="147">
        <f t="shared" si="252"/>
        <v>1500</v>
      </c>
      <c r="X656" s="147">
        <f t="shared" si="252"/>
        <v>1500</v>
      </c>
      <c r="Y656" s="147">
        <f t="shared" si="252"/>
        <v>1500</v>
      </c>
      <c r="Z656" s="147">
        <f t="shared" si="252"/>
        <v>1500</v>
      </c>
      <c r="AA656" s="147">
        <f t="shared" si="252"/>
        <v>1500</v>
      </c>
      <c r="AB656" s="147">
        <f t="shared" si="252"/>
        <v>1500</v>
      </c>
      <c r="AC656" s="147">
        <f t="shared" si="252"/>
        <v>1500</v>
      </c>
      <c r="AD656" s="147">
        <f t="shared" si="252"/>
        <v>1500</v>
      </c>
      <c r="AE656" s="147">
        <f t="shared" si="252"/>
        <v>1500</v>
      </c>
      <c r="AF656" s="147">
        <f t="shared" si="252"/>
        <v>1500</v>
      </c>
      <c r="AG656" s="147">
        <f t="shared" si="252"/>
        <v>1500</v>
      </c>
      <c r="AH656" s="147">
        <f t="shared" si="252"/>
        <v>1500</v>
      </c>
      <c r="AI656" s="147">
        <f t="shared" si="252"/>
        <v>1500</v>
      </c>
    </row>
    <row r="657" spans="1:35" s="84" customFormat="1" x14ac:dyDescent="0.35">
      <c r="A657" s="4"/>
      <c r="B657" s="4"/>
      <c r="C657" s="80"/>
      <c r="D657" s="81"/>
      <c r="E657" s="84" t="str">
        <f>E$489</f>
        <v>Selling price in nominal terms (behavioural)</v>
      </c>
      <c r="F657" s="84" t="str">
        <f>F$489</f>
        <v>$/oz, nominal</v>
      </c>
      <c r="G657" s="147"/>
      <c r="H657" s="147"/>
      <c r="I657" s="178"/>
      <c r="J657" s="178"/>
      <c r="K657" s="147">
        <f t="shared" ref="K657:AI657" si="253">K$489</f>
        <v>1175</v>
      </c>
      <c r="L657" s="147">
        <f t="shared" si="253"/>
        <v>1198.5</v>
      </c>
      <c r="M657" s="147">
        <f t="shared" si="253"/>
        <v>1222.47</v>
      </c>
      <c r="N657" s="147">
        <f t="shared" si="253"/>
        <v>1246.9194</v>
      </c>
      <c r="O657" s="147">
        <f t="shared" si="253"/>
        <v>1271.857788</v>
      </c>
      <c r="P657" s="147">
        <f t="shared" si="253"/>
        <v>1297.29494376</v>
      </c>
      <c r="Q657" s="147">
        <f t="shared" si="253"/>
        <v>1323.2408426352001</v>
      </c>
      <c r="R657" s="147">
        <f t="shared" si="253"/>
        <v>1349.7056594879039</v>
      </c>
      <c r="S657" s="147">
        <f t="shared" si="253"/>
        <v>1376.6997726776619</v>
      </c>
      <c r="T657" s="147">
        <f t="shared" si="253"/>
        <v>1404.2337681312151</v>
      </c>
      <c r="U657" s="147">
        <f t="shared" si="253"/>
        <v>1432.3184434938396</v>
      </c>
      <c r="V657" s="147">
        <f t="shared" si="253"/>
        <v>1460.9648123637162</v>
      </c>
      <c r="W657" s="147">
        <f t="shared" si="253"/>
        <v>1490.1841086109907</v>
      </c>
      <c r="X657" s="147">
        <f t="shared" si="253"/>
        <v>1519.9877907832104</v>
      </c>
      <c r="Y657" s="147">
        <f t="shared" si="253"/>
        <v>1550.3875465988747</v>
      </c>
      <c r="Z657" s="147">
        <f t="shared" si="253"/>
        <v>1581.3952975308518</v>
      </c>
      <c r="AA657" s="147">
        <f t="shared" si="253"/>
        <v>1613.0232034814692</v>
      </c>
      <c r="AB657" s="147">
        <f t="shared" si="253"/>
        <v>1645.2836675510987</v>
      </c>
      <c r="AC657" s="147">
        <f t="shared" si="253"/>
        <v>1678.1893409021204</v>
      </c>
      <c r="AD657" s="147">
        <f t="shared" si="253"/>
        <v>1711.7531277201629</v>
      </c>
      <c r="AE657" s="147">
        <f t="shared" si="253"/>
        <v>1745.9881902745663</v>
      </c>
      <c r="AF657" s="147">
        <f t="shared" si="253"/>
        <v>1780.9079540800574</v>
      </c>
      <c r="AG657" s="147">
        <f t="shared" si="253"/>
        <v>1816.5261131616587</v>
      </c>
      <c r="AH657" s="147">
        <f t="shared" si="253"/>
        <v>1852.8566354248915</v>
      </c>
      <c r="AI657" s="147">
        <f t="shared" si="253"/>
        <v>1889.9137681333893</v>
      </c>
    </row>
    <row r="658" spans="1:35" s="84" customFormat="1" x14ac:dyDescent="0.35">
      <c r="A658" s="4"/>
      <c r="B658" s="4"/>
      <c r="C658" s="80"/>
      <c r="D658" s="81"/>
      <c r="E658" s="84" t="s">
        <v>1179</v>
      </c>
      <c r="F658" s="84" t="s">
        <v>43</v>
      </c>
      <c r="G658" s="147"/>
      <c r="H658" s="147"/>
      <c r="I658" s="178"/>
      <c r="J658" s="178"/>
      <c r="K658" s="147">
        <f>IF(K657&gt;K656,1,0)</f>
        <v>0</v>
      </c>
      <c r="L658" s="147">
        <f t="shared" ref="L658:AI658" si="254">IF(L657&gt;L656,1,0)</f>
        <v>0</v>
      </c>
      <c r="M658" s="147">
        <f t="shared" si="254"/>
        <v>0</v>
      </c>
      <c r="N658" s="147">
        <f t="shared" si="254"/>
        <v>0</v>
      </c>
      <c r="O658" s="147">
        <f t="shared" si="254"/>
        <v>0</v>
      </c>
      <c r="P658" s="147">
        <f t="shared" si="254"/>
        <v>0</v>
      </c>
      <c r="Q658" s="147">
        <f t="shared" si="254"/>
        <v>0</v>
      </c>
      <c r="R658" s="147">
        <f t="shared" si="254"/>
        <v>0</v>
      </c>
      <c r="S658" s="147">
        <f t="shared" si="254"/>
        <v>0</v>
      </c>
      <c r="T658" s="147">
        <f t="shared" si="254"/>
        <v>0</v>
      </c>
      <c r="U658" s="147">
        <f t="shared" si="254"/>
        <v>0</v>
      </c>
      <c r="V658" s="147">
        <f t="shared" si="254"/>
        <v>0</v>
      </c>
      <c r="W658" s="147">
        <f t="shared" si="254"/>
        <v>0</v>
      </c>
      <c r="X658" s="147">
        <f t="shared" si="254"/>
        <v>1</v>
      </c>
      <c r="Y658" s="147">
        <f t="shared" si="254"/>
        <v>1</v>
      </c>
      <c r="Z658" s="147">
        <f t="shared" si="254"/>
        <v>1</v>
      </c>
      <c r="AA658" s="147">
        <f t="shared" si="254"/>
        <v>1</v>
      </c>
      <c r="AB658" s="147">
        <f t="shared" si="254"/>
        <v>1</v>
      </c>
      <c r="AC658" s="147">
        <f t="shared" si="254"/>
        <v>1</v>
      </c>
      <c r="AD658" s="147">
        <f t="shared" si="254"/>
        <v>1</v>
      </c>
      <c r="AE658" s="147">
        <f t="shared" si="254"/>
        <v>1</v>
      </c>
      <c r="AF658" s="147">
        <f t="shared" si="254"/>
        <v>1</v>
      </c>
      <c r="AG658" s="147">
        <f t="shared" si="254"/>
        <v>1</v>
      </c>
      <c r="AH658" s="147">
        <f t="shared" si="254"/>
        <v>1</v>
      </c>
      <c r="AI658" s="147">
        <f t="shared" si="254"/>
        <v>1</v>
      </c>
    </row>
    <row r="659" spans="1:35" s="84" customFormat="1" x14ac:dyDescent="0.35">
      <c r="A659" s="4"/>
      <c r="B659" s="4"/>
      <c r="C659" s="80"/>
      <c r="D659" s="81"/>
      <c r="G659" s="147"/>
      <c r="H659" s="147"/>
      <c r="I659" s="178"/>
      <c r="J659" s="178"/>
      <c r="K659" s="178"/>
      <c r="L659" s="178"/>
      <c r="M659" s="178"/>
      <c r="N659" s="178"/>
      <c r="O659" s="178"/>
      <c r="P659" s="178"/>
      <c r="Q659" s="178"/>
      <c r="R659" s="178"/>
      <c r="S659" s="178"/>
      <c r="T659" s="178"/>
      <c r="U659" s="178"/>
      <c r="V659" s="178"/>
      <c r="W659" s="178"/>
      <c r="X659" s="178"/>
      <c r="Y659" s="178"/>
      <c r="Z659" s="178"/>
      <c r="AA659" s="178"/>
      <c r="AB659" s="178"/>
      <c r="AC659" s="178"/>
      <c r="AD659" s="178"/>
      <c r="AE659" s="178"/>
      <c r="AF659" s="178"/>
      <c r="AG659" s="178"/>
      <c r="AH659" s="178"/>
      <c r="AI659" s="178"/>
    </row>
    <row r="660" spans="1:35" s="84" customFormat="1" x14ac:dyDescent="0.35">
      <c r="A660" s="4"/>
      <c r="B660" s="4"/>
      <c r="C660" s="80"/>
      <c r="D660" s="81" t="s">
        <v>435</v>
      </c>
      <c r="G660" s="147"/>
      <c r="H660" s="147"/>
      <c r="I660" s="178"/>
      <c r="J660" s="178"/>
      <c r="K660" s="178"/>
      <c r="L660" s="178"/>
      <c r="M660" s="178"/>
      <c r="N660" s="178"/>
      <c r="O660" s="178"/>
      <c r="P660" s="178"/>
      <c r="Q660" s="178"/>
      <c r="R660" s="178"/>
      <c r="S660" s="178"/>
      <c r="T660" s="178"/>
      <c r="U660" s="178"/>
      <c r="V660" s="178"/>
      <c r="W660" s="178"/>
      <c r="X660" s="178"/>
      <c r="Y660" s="178"/>
      <c r="Z660" s="178"/>
      <c r="AA660" s="178"/>
      <c r="AB660" s="178"/>
      <c r="AC660" s="178"/>
      <c r="AD660" s="178"/>
      <c r="AE660" s="178"/>
      <c r="AF660" s="178"/>
      <c r="AG660" s="178"/>
      <c r="AH660" s="178"/>
      <c r="AI660" s="178"/>
    </row>
    <row r="661" spans="1:35" s="84" customFormat="1" x14ac:dyDescent="0.35">
      <c r="A661" s="4"/>
      <c r="B661" s="4"/>
      <c r="C661" s="80"/>
      <c r="D661" s="153"/>
      <c r="E661" s="154" t="str">
        <f>Inputs!E$179</f>
        <v>Royalty rate band 1 (sliding scale) (incentive)</v>
      </c>
      <c r="F661" s="154" t="str">
        <f>Inputs!F$179</f>
        <v>%</v>
      </c>
      <c r="G661" s="206">
        <f>Inputs!G$179</f>
        <v>0.01</v>
      </c>
      <c r="H661" s="147"/>
      <c r="I661" s="178"/>
      <c r="J661" s="178"/>
      <c r="K661" s="178"/>
      <c r="L661" s="178"/>
      <c r="M661" s="178"/>
      <c r="N661" s="178"/>
      <c r="O661" s="178"/>
      <c r="P661" s="178"/>
      <c r="Q661" s="178"/>
      <c r="R661" s="178"/>
      <c r="S661" s="178"/>
      <c r="T661" s="178"/>
      <c r="U661" s="178"/>
      <c r="V661" s="178"/>
      <c r="W661" s="178"/>
      <c r="X661" s="178"/>
      <c r="Y661" s="178"/>
      <c r="Z661" s="178"/>
      <c r="AA661" s="178"/>
      <c r="AB661" s="178"/>
      <c r="AC661" s="178"/>
      <c r="AD661" s="178"/>
      <c r="AE661" s="178"/>
      <c r="AF661" s="178"/>
      <c r="AG661" s="178"/>
      <c r="AH661" s="178"/>
      <c r="AI661" s="178"/>
    </row>
    <row r="662" spans="1:35" s="84" customFormat="1" x14ac:dyDescent="0.35">
      <c r="A662" s="4"/>
      <c r="B662" s="4"/>
      <c r="C662" s="80"/>
      <c r="D662" s="81"/>
      <c r="E662" s="84" t="str">
        <f>E$629</f>
        <v>Royalty band 1 flag (sliding-scale slab) (behavioural)</v>
      </c>
      <c r="F662" s="84" t="str">
        <f>F$629</f>
        <v>flag</v>
      </c>
      <c r="H662" s="147"/>
      <c r="I662" s="84">
        <f>I$629</f>
        <v>0</v>
      </c>
      <c r="J662" s="178"/>
      <c r="K662" s="84">
        <f t="shared" ref="K662:AI662" si="255">K$629</f>
        <v>0</v>
      </c>
      <c r="L662" s="84">
        <f t="shared" si="255"/>
        <v>0</v>
      </c>
      <c r="M662" s="84">
        <f t="shared" si="255"/>
        <v>0</v>
      </c>
      <c r="N662" s="84">
        <f t="shared" si="255"/>
        <v>0</v>
      </c>
      <c r="O662" s="84">
        <f t="shared" si="255"/>
        <v>0</v>
      </c>
      <c r="P662" s="84">
        <f t="shared" si="255"/>
        <v>0</v>
      </c>
      <c r="Q662" s="84">
        <f t="shared" si="255"/>
        <v>0</v>
      </c>
      <c r="R662" s="84">
        <f t="shared" si="255"/>
        <v>0</v>
      </c>
      <c r="S662" s="84">
        <f t="shared" si="255"/>
        <v>0</v>
      </c>
      <c r="T662" s="84">
        <f t="shared" si="255"/>
        <v>0</v>
      </c>
      <c r="U662" s="84">
        <f t="shared" si="255"/>
        <v>0</v>
      </c>
      <c r="V662" s="84">
        <f t="shared" si="255"/>
        <v>0</v>
      </c>
      <c r="W662" s="84">
        <f t="shared" si="255"/>
        <v>0</v>
      </c>
      <c r="X662" s="84">
        <f t="shared" si="255"/>
        <v>0</v>
      </c>
      <c r="Y662" s="84">
        <f t="shared" si="255"/>
        <v>0</v>
      </c>
      <c r="Z662" s="84">
        <f t="shared" si="255"/>
        <v>0</v>
      </c>
      <c r="AA662" s="84">
        <f t="shared" si="255"/>
        <v>0</v>
      </c>
      <c r="AB662" s="84">
        <f t="shared" si="255"/>
        <v>0</v>
      </c>
      <c r="AC662" s="84">
        <f t="shared" si="255"/>
        <v>0</v>
      </c>
      <c r="AD662" s="84">
        <f t="shared" si="255"/>
        <v>0</v>
      </c>
      <c r="AE662" s="84">
        <f t="shared" si="255"/>
        <v>0</v>
      </c>
      <c r="AF662" s="84">
        <f t="shared" si="255"/>
        <v>0</v>
      </c>
      <c r="AG662" s="84">
        <f t="shared" si="255"/>
        <v>0</v>
      </c>
      <c r="AH662" s="84">
        <f t="shared" si="255"/>
        <v>0</v>
      </c>
      <c r="AI662" s="84">
        <f t="shared" si="255"/>
        <v>0</v>
      </c>
    </row>
    <row r="663" spans="1:35" s="84" customFormat="1" x14ac:dyDescent="0.35">
      <c r="A663" s="4"/>
      <c r="B663" s="4"/>
      <c r="C663" s="80"/>
      <c r="D663" s="81"/>
      <c r="E663" s="154" t="str">
        <f>Inputs!E$180</f>
        <v>Royalty rate band 2 (sliding scale) (incentive)</v>
      </c>
      <c r="F663" s="154" t="str">
        <f>Inputs!F$180</f>
        <v>%</v>
      </c>
      <c r="G663" s="206">
        <f>Inputs!G$180</f>
        <v>0.02</v>
      </c>
      <c r="H663" s="147"/>
      <c r="I663" s="178"/>
      <c r="J663" s="178"/>
      <c r="K663" s="178"/>
      <c r="L663" s="178"/>
      <c r="M663" s="178"/>
      <c r="N663" s="178"/>
      <c r="O663" s="178"/>
      <c r="P663" s="178"/>
      <c r="Q663" s="178"/>
      <c r="R663" s="178"/>
      <c r="S663" s="178"/>
      <c r="T663" s="178"/>
      <c r="U663" s="178"/>
      <c r="V663" s="178"/>
      <c r="W663" s="178"/>
      <c r="X663" s="178"/>
      <c r="Y663" s="178"/>
      <c r="Z663" s="178"/>
      <c r="AA663" s="178"/>
      <c r="AB663" s="178"/>
      <c r="AC663" s="178"/>
      <c r="AD663" s="178"/>
      <c r="AE663" s="178"/>
      <c r="AF663" s="178"/>
      <c r="AG663" s="178"/>
      <c r="AH663" s="178"/>
      <c r="AI663" s="178"/>
    </row>
    <row r="664" spans="1:35" s="84" customFormat="1" x14ac:dyDescent="0.35">
      <c r="A664" s="4"/>
      <c r="B664" s="4"/>
      <c r="C664" s="80"/>
      <c r="D664" s="81"/>
      <c r="E664" s="84" t="str">
        <f>E$635</f>
        <v>Royalty band 2 flag (sliding-scale slab) (behavioural)</v>
      </c>
      <c r="F664" s="84" t="str">
        <f>F$635</f>
        <v>flag</v>
      </c>
      <c r="H664" s="147"/>
      <c r="I664" s="84">
        <f>I$635</f>
        <v>0</v>
      </c>
      <c r="J664" s="178"/>
      <c r="K664" s="84">
        <f t="shared" ref="K664:AI664" si="256">K$635</f>
        <v>0</v>
      </c>
      <c r="L664" s="84">
        <f t="shared" si="256"/>
        <v>0</v>
      </c>
      <c r="M664" s="84">
        <f t="shared" si="256"/>
        <v>0</v>
      </c>
      <c r="N664" s="84">
        <f t="shared" si="256"/>
        <v>0</v>
      </c>
      <c r="O664" s="84">
        <f t="shared" si="256"/>
        <v>0</v>
      </c>
      <c r="P664" s="84">
        <f t="shared" si="256"/>
        <v>0</v>
      </c>
      <c r="Q664" s="84">
        <f t="shared" si="256"/>
        <v>0</v>
      </c>
      <c r="R664" s="84">
        <f t="shared" si="256"/>
        <v>0</v>
      </c>
      <c r="S664" s="84">
        <f t="shared" si="256"/>
        <v>0</v>
      </c>
      <c r="T664" s="84">
        <f t="shared" si="256"/>
        <v>0</v>
      </c>
      <c r="U664" s="84">
        <f t="shared" si="256"/>
        <v>0</v>
      </c>
      <c r="V664" s="84">
        <f t="shared" si="256"/>
        <v>0</v>
      </c>
      <c r="W664" s="84">
        <f t="shared" si="256"/>
        <v>0</v>
      </c>
      <c r="X664" s="84">
        <f t="shared" si="256"/>
        <v>0</v>
      </c>
      <c r="Y664" s="84">
        <f t="shared" si="256"/>
        <v>0</v>
      </c>
      <c r="Z664" s="84">
        <f t="shared" si="256"/>
        <v>0</v>
      </c>
      <c r="AA664" s="84">
        <f t="shared" si="256"/>
        <v>0</v>
      </c>
      <c r="AB664" s="84">
        <f t="shared" si="256"/>
        <v>0</v>
      </c>
      <c r="AC664" s="84">
        <f t="shared" si="256"/>
        <v>0</v>
      </c>
      <c r="AD664" s="84">
        <f t="shared" si="256"/>
        <v>0</v>
      </c>
      <c r="AE664" s="84">
        <f t="shared" si="256"/>
        <v>0</v>
      </c>
      <c r="AF664" s="84">
        <f t="shared" si="256"/>
        <v>0</v>
      </c>
      <c r="AG664" s="84">
        <f t="shared" si="256"/>
        <v>0</v>
      </c>
      <c r="AH664" s="84">
        <f t="shared" si="256"/>
        <v>0</v>
      </c>
      <c r="AI664" s="84">
        <f t="shared" si="256"/>
        <v>0</v>
      </c>
    </row>
    <row r="665" spans="1:35" s="84" customFormat="1" x14ac:dyDescent="0.35">
      <c r="A665" s="4"/>
      <c r="B665" s="4"/>
      <c r="C665" s="80"/>
      <c r="D665" s="81"/>
      <c r="E665" s="154" t="str">
        <f>Inputs!E$181</f>
        <v>Royalty rate band 3 (sliding scale) (incentive)</v>
      </c>
      <c r="F665" s="154" t="str">
        <f>Inputs!F$181</f>
        <v>%</v>
      </c>
      <c r="G665" s="206">
        <f>Inputs!G$181</f>
        <v>0.03</v>
      </c>
      <c r="H665" s="147"/>
      <c r="I665" s="178"/>
      <c r="J665" s="178"/>
      <c r="K665" s="178"/>
      <c r="L665" s="178"/>
      <c r="M665" s="178"/>
      <c r="N665" s="178"/>
      <c r="O665" s="178"/>
      <c r="P665" s="178"/>
      <c r="Q665" s="178"/>
      <c r="R665" s="178"/>
      <c r="S665" s="178"/>
      <c r="T665" s="178"/>
      <c r="U665" s="178"/>
      <c r="V665" s="178"/>
      <c r="W665" s="178"/>
      <c r="X665" s="178"/>
      <c r="Y665" s="178"/>
      <c r="Z665" s="178"/>
      <c r="AA665" s="178"/>
      <c r="AB665" s="178"/>
      <c r="AC665" s="178"/>
      <c r="AD665" s="178"/>
      <c r="AE665" s="178"/>
      <c r="AF665" s="178"/>
      <c r="AG665" s="178"/>
      <c r="AH665" s="178"/>
      <c r="AI665" s="178"/>
    </row>
    <row r="666" spans="1:35" s="84" customFormat="1" x14ac:dyDescent="0.35">
      <c r="A666" s="4"/>
      <c r="B666" s="4"/>
      <c r="C666" s="80"/>
      <c r="D666" s="81"/>
      <c r="E666" s="84" t="str">
        <f>E$641</f>
        <v>Royalty band 3 flag (sliding-scale slab) (behavioural)</v>
      </c>
      <c r="F666" s="84" t="str">
        <f>F$641</f>
        <v>flag</v>
      </c>
      <c r="H666" s="147"/>
      <c r="I666" s="84">
        <f>I$641</f>
        <v>0</v>
      </c>
      <c r="J666" s="178"/>
      <c r="K666" s="84">
        <f t="shared" ref="K666:AI666" si="257">K$641</f>
        <v>0</v>
      </c>
      <c r="L666" s="84">
        <f t="shared" si="257"/>
        <v>0</v>
      </c>
      <c r="M666" s="84">
        <f t="shared" si="257"/>
        <v>0</v>
      </c>
      <c r="N666" s="84">
        <f t="shared" si="257"/>
        <v>0</v>
      </c>
      <c r="O666" s="84">
        <f t="shared" si="257"/>
        <v>0</v>
      </c>
      <c r="P666" s="84">
        <f t="shared" si="257"/>
        <v>0</v>
      </c>
      <c r="Q666" s="84">
        <f t="shared" si="257"/>
        <v>0</v>
      </c>
      <c r="R666" s="84">
        <f t="shared" si="257"/>
        <v>0</v>
      </c>
      <c r="S666" s="84">
        <f t="shared" si="257"/>
        <v>0</v>
      </c>
      <c r="T666" s="84">
        <f t="shared" si="257"/>
        <v>0</v>
      </c>
      <c r="U666" s="84">
        <f t="shared" si="257"/>
        <v>0</v>
      </c>
      <c r="V666" s="84">
        <f t="shared" si="257"/>
        <v>0</v>
      </c>
      <c r="W666" s="84">
        <f t="shared" si="257"/>
        <v>0</v>
      </c>
      <c r="X666" s="84">
        <f t="shared" si="257"/>
        <v>0</v>
      </c>
      <c r="Y666" s="84">
        <f t="shared" si="257"/>
        <v>0</v>
      </c>
      <c r="Z666" s="84">
        <f t="shared" si="257"/>
        <v>0</v>
      </c>
      <c r="AA666" s="84">
        <f t="shared" si="257"/>
        <v>0</v>
      </c>
      <c r="AB666" s="84">
        <f t="shared" si="257"/>
        <v>0</v>
      </c>
      <c r="AC666" s="84">
        <f t="shared" si="257"/>
        <v>0</v>
      </c>
      <c r="AD666" s="84">
        <f t="shared" si="257"/>
        <v>0</v>
      </c>
      <c r="AE666" s="84">
        <f t="shared" si="257"/>
        <v>0</v>
      </c>
      <c r="AF666" s="84">
        <f t="shared" si="257"/>
        <v>0</v>
      </c>
      <c r="AG666" s="84">
        <f t="shared" si="257"/>
        <v>0</v>
      </c>
      <c r="AH666" s="84">
        <f t="shared" si="257"/>
        <v>0</v>
      </c>
      <c r="AI666" s="84">
        <f t="shared" si="257"/>
        <v>0</v>
      </c>
    </row>
    <row r="667" spans="1:35" s="84" customFormat="1" x14ac:dyDescent="0.35">
      <c r="A667" s="4"/>
      <c r="B667" s="4"/>
      <c r="C667" s="80"/>
      <c r="D667" s="81"/>
      <c r="E667" s="154" t="str">
        <f>Inputs!E$182</f>
        <v>Royalty rate band 4 (sliding scale) (incentive)</v>
      </c>
      <c r="F667" s="154" t="str">
        <f>Inputs!F$182</f>
        <v>%</v>
      </c>
      <c r="G667" s="206">
        <f>Inputs!G$182</f>
        <v>0.04</v>
      </c>
      <c r="H667" s="147"/>
      <c r="I667" s="178"/>
      <c r="J667" s="178"/>
      <c r="K667" s="178"/>
      <c r="L667" s="178"/>
      <c r="M667" s="178"/>
      <c r="N667" s="178"/>
      <c r="O667" s="178"/>
      <c r="P667" s="178"/>
      <c r="Q667" s="178"/>
      <c r="R667" s="178"/>
      <c r="S667" s="178"/>
      <c r="T667" s="178"/>
      <c r="U667" s="178"/>
      <c r="V667" s="178"/>
      <c r="W667" s="178"/>
      <c r="X667" s="178"/>
      <c r="Y667" s="178"/>
      <c r="Z667" s="178"/>
      <c r="AA667" s="178"/>
      <c r="AB667" s="178"/>
      <c r="AC667" s="178"/>
      <c r="AD667" s="178"/>
      <c r="AE667" s="178"/>
      <c r="AF667" s="178"/>
      <c r="AG667" s="178"/>
      <c r="AH667" s="178"/>
      <c r="AI667" s="178"/>
    </row>
    <row r="668" spans="1:35" s="84" customFormat="1" x14ac:dyDescent="0.35">
      <c r="A668" s="4"/>
      <c r="B668" s="4"/>
      <c r="C668" s="80"/>
      <c r="D668" s="81"/>
      <c r="E668" s="84" t="str">
        <f>E$647</f>
        <v>Royalty band 4 flag (sliding-scale slab) (behavioural)</v>
      </c>
      <c r="F668" s="84" t="str">
        <f>F$647</f>
        <v>flag</v>
      </c>
      <c r="H668" s="147"/>
      <c r="I668" s="84">
        <f>I$647</f>
        <v>0</v>
      </c>
      <c r="J668" s="178"/>
      <c r="K668" s="84">
        <f t="shared" ref="K668:AI668" si="258">K$647</f>
        <v>1</v>
      </c>
      <c r="L668" s="84">
        <f t="shared" si="258"/>
        <v>1</v>
      </c>
      <c r="M668" s="84">
        <f t="shared" si="258"/>
        <v>1</v>
      </c>
      <c r="N668" s="84">
        <f t="shared" si="258"/>
        <v>1</v>
      </c>
      <c r="O668" s="84">
        <f t="shared" si="258"/>
        <v>0</v>
      </c>
      <c r="P668" s="84">
        <f t="shared" si="258"/>
        <v>0</v>
      </c>
      <c r="Q668" s="84">
        <f t="shared" si="258"/>
        <v>0</v>
      </c>
      <c r="R668" s="84">
        <f t="shared" si="258"/>
        <v>0</v>
      </c>
      <c r="S668" s="84">
        <f t="shared" si="258"/>
        <v>0</v>
      </c>
      <c r="T668" s="84">
        <f t="shared" si="258"/>
        <v>0</v>
      </c>
      <c r="U668" s="84">
        <f t="shared" si="258"/>
        <v>0</v>
      </c>
      <c r="V668" s="84">
        <f t="shared" si="258"/>
        <v>0</v>
      </c>
      <c r="W668" s="84">
        <f t="shared" si="258"/>
        <v>0</v>
      </c>
      <c r="X668" s="84">
        <f t="shared" si="258"/>
        <v>0</v>
      </c>
      <c r="Y668" s="84">
        <f t="shared" si="258"/>
        <v>0</v>
      </c>
      <c r="Z668" s="84">
        <f t="shared" si="258"/>
        <v>0</v>
      </c>
      <c r="AA668" s="84">
        <f t="shared" si="258"/>
        <v>0</v>
      </c>
      <c r="AB668" s="84">
        <f t="shared" si="258"/>
        <v>0</v>
      </c>
      <c r="AC668" s="84">
        <f t="shared" si="258"/>
        <v>0</v>
      </c>
      <c r="AD668" s="84">
        <f t="shared" si="258"/>
        <v>0</v>
      </c>
      <c r="AE668" s="84">
        <f t="shared" si="258"/>
        <v>0</v>
      </c>
      <c r="AF668" s="84">
        <f t="shared" si="258"/>
        <v>0</v>
      </c>
      <c r="AG668" s="84">
        <f t="shared" si="258"/>
        <v>0</v>
      </c>
      <c r="AH668" s="84">
        <f t="shared" si="258"/>
        <v>0</v>
      </c>
      <c r="AI668" s="84">
        <f t="shared" si="258"/>
        <v>0</v>
      </c>
    </row>
    <row r="669" spans="1:35" s="84" customFormat="1" x14ac:dyDescent="0.35">
      <c r="A669" s="4"/>
      <c r="B669" s="4"/>
      <c r="C669" s="80"/>
      <c r="D669" s="81"/>
      <c r="E669" s="154" t="str">
        <f>Inputs!E$183</f>
        <v>Royalty rate band 5 (sliding scale) (incentive)</v>
      </c>
      <c r="F669" s="154" t="str">
        <f>Inputs!F$183</f>
        <v>%</v>
      </c>
      <c r="G669" s="206">
        <f>Inputs!G$183</f>
        <v>0.05</v>
      </c>
      <c r="H669" s="147"/>
      <c r="I669" s="178"/>
      <c r="J669" s="178"/>
      <c r="K669" s="178"/>
      <c r="L669" s="178"/>
      <c r="M669" s="178"/>
      <c r="N669" s="178"/>
      <c r="O669" s="178"/>
      <c r="P669" s="178"/>
      <c r="Q669" s="178"/>
      <c r="R669" s="178"/>
      <c r="S669" s="178"/>
      <c r="T669" s="178"/>
      <c r="U669" s="178"/>
      <c r="V669" s="178"/>
      <c r="W669" s="178"/>
      <c r="X669" s="178"/>
      <c r="Y669" s="178"/>
      <c r="Z669" s="178"/>
      <c r="AA669" s="178"/>
      <c r="AB669" s="178"/>
      <c r="AC669" s="178"/>
      <c r="AD669" s="178"/>
      <c r="AE669" s="178"/>
      <c r="AF669" s="178"/>
      <c r="AG669" s="178"/>
      <c r="AH669" s="178"/>
      <c r="AI669" s="178"/>
    </row>
    <row r="670" spans="1:35" s="84" customFormat="1" x14ac:dyDescent="0.35">
      <c r="A670" s="4"/>
      <c r="B670" s="4"/>
      <c r="C670" s="80"/>
      <c r="D670" s="81"/>
      <c r="E670" s="84" t="str">
        <f>E$653</f>
        <v>Royalty band 5 flag (sliding-scale slab) (behavioural)</v>
      </c>
      <c r="F670" s="84" t="str">
        <f>F$653</f>
        <v>flag</v>
      </c>
      <c r="H670" s="147"/>
      <c r="I670" s="84">
        <f>I$653</f>
        <v>0</v>
      </c>
      <c r="J670" s="178"/>
      <c r="K670" s="84">
        <f t="shared" ref="K670:AI670" si="259">K$653</f>
        <v>0</v>
      </c>
      <c r="L670" s="84">
        <f t="shared" si="259"/>
        <v>0</v>
      </c>
      <c r="M670" s="84">
        <f t="shared" si="259"/>
        <v>0</v>
      </c>
      <c r="N670" s="84">
        <f t="shared" si="259"/>
        <v>0</v>
      </c>
      <c r="O670" s="84">
        <f t="shared" si="259"/>
        <v>1</v>
      </c>
      <c r="P670" s="84">
        <f t="shared" si="259"/>
        <v>1</v>
      </c>
      <c r="Q670" s="84">
        <f t="shared" si="259"/>
        <v>1</v>
      </c>
      <c r="R670" s="84">
        <f t="shared" si="259"/>
        <v>1</v>
      </c>
      <c r="S670" s="84">
        <f t="shared" si="259"/>
        <v>1</v>
      </c>
      <c r="T670" s="84">
        <f t="shared" si="259"/>
        <v>1</v>
      </c>
      <c r="U670" s="84">
        <f t="shared" si="259"/>
        <v>1</v>
      </c>
      <c r="V670" s="84">
        <f t="shared" si="259"/>
        <v>1</v>
      </c>
      <c r="W670" s="84">
        <f t="shared" si="259"/>
        <v>1</v>
      </c>
      <c r="X670" s="84">
        <f t="shared" si="259"/>
        <v>0</v>
      </c>
      <c r="Y670" s="84">
        <f t="shared" si="259"/>
        <v>0</v>
      </c>
      <c r="Z670" s="84">
        <f t="shared" si="259"/>
        <v>0</v>
      </c>
      <c r="AA670" s="84">
        <f t="shared" si="259"/>
        <v>0</v>
      </c>
      <c r="AB670" s="84">
        <f t="shared" si="259"/>
        <v>0</v>
      </c>
      <c r="AC670" s="84">
        <f t="shared" si="259"/>
        <v>0</v>
      </c>
      <c r="AD670" s="84">
        <f t="shared" si="259"/>
        <v>0</v>
      </c>
      <c r="AE670" s="84">
        <f t="shared" si="259"/>
        <v>0</v>
      </c>
      <c r="AF670" s="84">
        <f t="shared" si="259"/>
        <v>0</v>
      </c>
      <c r="AG670" s="84">
        <f t="shared" si="259"/>
        <v>0</v>
      </c>
      <c r="AH670" s="84">
        <f t="shared" si="259"/>
        <v>0</v>
      </c>
      <c r="AI670" s="84">
        <f t="shared" si="259"/>
        <v>0</v>
      </c>
    </row>
    <row r="671" spans="1:35" s="84" customFormat="1" x14ac:dyDescent="0.35">
      <c r="A671" s="4"/>
      <c r="B671" s="4"/>
      <c r="C671" s="80"/>
      <c r="D671" s="81"/>
      <c r="E671" s="154" t="str">
        <f>Inputs!E$184</f>
        <v>Royalty rate band 6 (sliding scale) (incentive)</v>
      </c>
      <c r="F671" s="154" t="str">
        <f>Inputs!F$184</f>
        <v>%</v>
      </c>
      <c r="G671" s="206">
        <f>Inputs!G$184</f>
        <v>0.06</v>
      </c>
      <c r="H671" s="147"/>
      <c r="I671" s="178"/>
      <c r="J671" s="178"/>
      <c r="K671" s="178"/>
      <c r="L671" s="178"/>
      <c r="M671" s="178"/>
      <c r="N671" s="178"/>
      <c r="O671" s="178"/>
      <c r="P671" s="178"/>
      <c r="Q671" s="178"/>
      <c r="R671" s="178"/>
      <c r="S671" s="178"/>
      <c r="T671" s="178"/>
      <c r="U671" s="178"/>
      <c r="V671" s="178"/>
      <c r="W671" s="178"/>
      <c r="X671" s="178"/>
      <c r="Y671" s="178"/>
      <c r="Z671" s="178"/>
      <c r="AA671" s="178"/>
      <c r="AB671" s="178"/>
      <c r="AC671" s="178"/>
      <c r="AD671" s="178"/>
      <c r="AE671" s="178"/>
      <c r="AF671" s="178"/>
      <c r="AG671" s="178"/>
      <c r="AH671" s="178"/>
      <c r="AI671" s="178"/>
    </row>
    <row r="672" spans="1:35" s="84" customFormat="1" x14ac:dyDescent="0.35">
      <c r="A672" s="4"/>
      <c r="B672" s="4"/>
      <c r="C672" s="80"/>
      <c r="D672" s="81"/>
      <c r="E672" s="84" t="str">
        <f>E$658</f>
        <v>Royalty band 6 flag (sliding-scale slab) (behavioural)</v>
      </c>
      <c r="F672" s="84" t="str">
        <f>F$658</f>
        <v>flag</v>
      </c>
      <c r="H672" s="147"/>
      <c r="I672" s="84">
        <f>I$658</f>
        <v>0</v>
      </c>
      <c r="J672" s="178"/>
      <c r="K672" s="84">
        <f t="shared" ref="K672:AI672" si="260">K$658</f>
        <v>0</v>
      </c>
      <c r="L672" s="84">
        <f t="shared" si="260"/>
        <v>0</v>
      </c>
      <c r="M672" s="84">
        <f t="shared" si="260"/>
        <v>0</v>
      </c>
      <c r="N672" s="84">
        <f t="shared" si="260"/>
        <v>0</v>
      </c>
      <c r="O672" s="84">
        <f t="shared" si="260"/>
        <v>0</v>
      </c>
      <c r="P672" s="84">
        <f t="shared" si="260"/>
        <v>0</v>
      </c>
      <c r="Q672" s="84">
        <f t="shared" si="260"/>
        <v>0</v>
      </c>
      <c r="R672" s="84">
        <f t="shared" si="260"/>
        <v>0</v>
      </c>
      <c r="S672" s="84">
        <f t="shared" si="260"/>
        <v>0</v>
      </c>
      <c r="T672" s="84">
        <f t="shared" si="260"/>
        <v>0</v>
      </c>
      <c r="U672" s="84">
        <f t="shared" si="260"/>
        <v>0</v>
      </c>
      <c r="V672" s="84">
        <f t="shared" si="260"/>
        <v>0</v>
      </c>
      <c r="W672" s="84">
        <f t="shared" si="260"/>
        <v>0</v>
      </c>
      <c r="X672" s="84">
        <f t="shared" si="260"/>
        <v>1</v>
      </c>
      <c r="Y672" s="84">
        <f t="shared" si="260"/>
        <v>1</v>
      </c>
      <c r="Z672" s="84">
        <f t="shared" si="260"/>
        <v>1</v>
      </c>
      <c r="AA672" s="84">
        <f t="shared" si="260"/>
        <v>1</v>
      </c>
      <c r="AB672" s="84">
        <f t="shared" si="260"/>
        <v>1</v>
      </c>
      <c r="AC672" s="84">
        <f t="shared" si="260"/>
        <v>1</v>
      </c>
      <c r="AD672" s="84">
        <f t="shared" si="260"/>
        <v>1</v>
      </c>
      <c r="AE672" s="84">
        <f t="shared" si="260"/>
        <v>1</v>
      </c>
      <c r="AF672" s="84">
        <f t="shared" si="260"/>
        <v>1</v>
      </c>
      <c r="AG672" s="84">
        <f t="shared" si="260"/>
        <v>1</v>
      </c>
      <c r="AH672" s="84">
        <f t="shared" si="260"/>
        <v>1</v>
      </c>
      <c r="AI672" s="84">
        <f t="shared" si="260"/>
        <v>1</v>
      </c>
    </row>
    <row r="673" spans="1:35" s="84" customFormat="1" x14ac:dyDescent="0.35">
      <c r="A673" s="4"/>
      <c r="B673" s="4"/>
      <c r="C673" s="80"/>
      <c r="D673" s="81"/>
      <c r="E673" s="84" t="s">
        <v>1180</v>
      </c>
      <c r="F673" s="84" t="s">
        <v>10</v>
      </c>
      <c r="G673" s="208"/>
      <c r="H673" s="147"/>
      <c r="I673" s="178"/>
      <c r="J673" s="178"/>
      <c r="K673" s="208">
        <f>($G661*K662)+($G663*K664)+($G665*K666)+($G667*K668)+($G669*K670)+($G671*K672)</f>
        <v>0.04</v>
      </c>
      <c r="L673" s="208">
        <f t="shared" ref="L673:AI673" si="261">($G661*L662)+($G663*L664)+($G665*L666)+($G667*L668)+($G669*L670)+($G671*L672)</f>
        <v>0.04</v>
      </c>
      <c r="M673" s="208">
        <f t="shared" si="261"/>
        <v>0.04</v>
      </c>
      <c r="N673" s="208">
        <f t="shared" si="261"/>
        <v>0.04</v>
      </c>
      <c r="O673" s="208">
        <f t="shared" si="261"/>
        <v>0.05</v>
      </c>
      <c r="P673" s="208">
        <f t="shared" si="261"/>
        <v>0.05</v>
      </c>
      <c r="Q673" s="208">
        <f t="shared" si="261"/>
        <v>0.05</v>
      </c>
      <c r="R673" s="208">
        <f t="shared" si="261"/>
        <v>0.05</v>
      </c>
      <c r="S673" s="208">
        <f t="shared" si="261"/>
        <v>0.05</v>
      </c>
      <c r="T673" s="208">
        <f t="shared" si="261"/>
        <v>0.05</v>
      </c>
      <c r="U673" s="208">
        <f t="shared" si="261"/>
        <v>0.05</v>
      </c>
      <c r="V673" s="208">
        <f t="shared" si="261"/>
        <v>0.05</v>
      </c>
      <c r="W673" s="208">
        <f t="shared" si="261"/>
        <v>0.05</v>
      </c>
      <c r="X673" s="208">
        <f t="shared" si="261"/>
        <v>0.06</v>
      </c>
      <c r="Y673" s="208">
        <f t="shared" si="261"/>
        <v>0.06</v>
      </c>
      <c r="Z673" s="208">
        <f t="shared" si="261"/>
        <v>0.06</v>
      </c>
      <c r="AA673" s="208">
        <f t="shared" si="261"/>
        <v>0.06</v>
      </c>
      <c r="AB673" s="208">
        <f t="shared" si="261"/>
        <v>0.06</v>
      </c>
      <c r="AC673" s="208">
        <f t="shared" si="261"/>
        <v>0.06</v>
      </c>
      <c r="AD673" s="208">
        <f t="shared" si="261"/>
        <v>0.06</v>
      </c>
      <c r="AE673" s="208">
        <f t="shared" si="261"/>
        <v>0.06</v>
      </c>
      <c r="AF673" s="208">
        <f t="shared" si="261"/>
        <v>0.06</v>
      </c>
      <c r="AG673" s="208">
        <f t="shared" si="261"/>
        <v>0.06</v>
      </c>
      <c r="AH673" s="208">
        <f t="shared" si="261"/>
        <v>0.06</v>
      </c>
      <c r="AI673" s="208">
        <f t="shared" si="261"/>
        <v>0.06</v>
      </c>
    </row>
    <row r="674" spans="1:35" s="84" customFormat="1" x14ac:dyDescent="0.35">
      <c r="A674" s="4"/>
      <c r="B674" s="4"/>
      <c r="C674" s="80"/>
      <c r="D674" s="81"/>
      <c r="G674" s="147"/>
      <c r="H674" s="147"/>
      <c r="I674" s="178"/>
      <c r="J674" s="178"/>
      <c r="K674" s="178"/>
      <c r="L674" s="178"/>
      <c r="M674" s="178"/>
      <c r="N674" s="178"/>
      <c r="O674" s="178"/>
      <c r="P674" s="178"/>
      <c r="Q674" s="178"/>
      <c r="R674" s="178"/>
      <c r="S674" s="178"/>
      <c r="T674" s="178"/>
      <c r="U674" s="178"/>
      <c r="V674" s="178"/>
      <c r="W674" s="178"/>
      <c r="X674" s="178"/>
      <c r="Y674" s="178"/>
      <c r="Z674" s="178"/>
      <c r="AA674" s="178"/>
      <c r="AB674" s="178"/>
      <c r="AC674" s="178"/>
      <c r="AD674" s="178"/>
      <c r="AE674" s="178"/>
      <c r="AF674" s="178"/>
      <c r="AG674" s="178"/>
      <c r="AH674" s="178"/>
      <c r="AI674" s="178"/>
    </row>
    <row r="675" spans="1:35" s="84" customFormat="1" x14ac:dyDescent="0.35">
      <c r="A675" s="4"/>
      <c r="B675" s="4"/>
      <c r="C675" s="80"/>
      <c r="D675" s="81" t="s">
        <v>696</v>
      </c>
      <c r="G675" s="147"/>
      <c r="H675" s="147"/>
      <c r="I675" s="178"/>
      <c r="J675" s="178"/>
      <c r="K675" s="178"/>
      <c r="L675" s="178"/>
      <c r="M675" s="178"/>
      <c r="N675" s="178"/>
      <c r="O675" s="178"/>
      <c r="P675" s="178"/>
      <c r="Q675" s="178"/>
      <c r="R675" s="178"/>
      <c r="S675" s="178"/>
      <c r="T675" s="178"/>
      <c r="U675" s="178"/>
      <c r="V675" s="178"/>
      <c r="W675" s="178"/>
      <c r="X675" s="178"/>
      <c r="Y675" s="178"/>
      <c r="Z675" s="178"/>
      <c r="AA675" s="178"/>
      <c r="AB675" s="178"/>
      <c r="AC675" s="178"/>
      <c r="AD675" s="178"/>
      <c r="AE675" s="178"/>
      <c r="AF675" s="178"/>
      <c r="AG675" s="178"/>
      <c r="AH675" s="178"/>
      <c r="AI675" s="178"/>
    </row>
    <row r="676" spans="1:35" s="84" customFormat="1" x14ac:dyDescent="0.35">
      <c r="A676" s="4"/>
      <c r="B676" s="4"/>
      <c r="C676" s="80"/>
      <c r="D676" s="81"/>
      <c r="E676" s="84" t="str">
        <f>E$494</f>
        <v>Mining company revenues in nominal terms (behavioural)</v>
      </c>
      <c r="F676" s="84" t="str">
        <f>F$494</f>
        <v>M$, nominal</v>
      </c>
      <c r="G676" s="147"/>
      <c r="H676" s="147"/>
      <c r="I676" s="178">
        <f>I$494</f>
        <v>2755.3408158404704</v>
      </c>
      <c r="J676" s="178"/>
      <c r="K676" s="178">
        <f t="shared" ref="K676:AI676" si="262">K$494</f>
        <v>0</v>
      </c>
      <c r="L676" s="178">
        <f t="shared" si="262"/>
        <v>0</v>
      </c>
      <c r="M676" s="178">
        <f t="shared" si="262"/>
        <v>96.183215049222554</v>
      </c>
      <c r="N676" s="178">
        <f t="shared" si="262"/>
        <v>130.80917246694267</v>
      </c>
      <c r="O676" s="178">
        <f t="shared" si="262"/>
        <v>133.42535591628155</v>
      </c>
      <c r="P676" s="178">
        <f t="shared" si="262"/>
        <v>136.09386303460718</v>
      </c>
      <c r="Q676" s="178">
        <f t="shared" si="262"/>
        <v>138.81574029529932</v>
      </c>
      <c r="R676" s="178">
        <f t="shared" si="262"/>
        <v>141.59205510120526</v>
      </c>
      <c r="S676" s="178">
        <f t="shared" si="262"/>
        <v>144.42389620322939</v>
      </c>
      <c r="T676" s="178">
        <f t="shared" si="262"/>
        <v>147.31237412729399</v>
      </c>
      <c r="U676" s="178">
        <f t="shared" si="262"/>
        <v>150.25862160983988</v>
      </c>
      <c r="V676" s="178">
        <f t="shared" si="262"/>
        <v>153.26379404203664</v>
      </c>
      <c r="W676" s="178">
        <f t="shared" si="262"/>
        <v>156.32906992287741</v>
      </c>
      <c r="X676" s="178">
        <f t="shared" si="262"/>
        <v>159.45565132133493</v>
      </c>
      <c r="Y676" s="178">
        <f t="shared" si="262"/>
        <v>162.64476434776165</v>
      </c>
      <c r="Z676" s="178">
        <f t="shared" si="262"/>
        <v>165.89765963471683</v>
      </c>
      <c r="AA676" s="178">
        <f t="shared" si="262"/>
        <v>169.21561282741121</v>
      </c>
      <c r="AB676" s="178">
        <f t="shared" si="262"/>
        <v>172.59992508395945</v>
      </c>
      <c r="AC676" s="178">
        <f t="shared" si="262"/>
        <v>176.0519235856386</v>
      </c>
      <c r="AD676" s="178">
        <f t="shared" si="262"/>
        <v>179.57296205735136</v>
      </c>
      <c r="AE676" s="178">
        <f t="shared" si="262"/>
        <v>41.395159213460481</v>
      </c>
      <c r="AF676" s="178">
        <f t="shared" si="262"/>
        <v>0</v>
      </c>
      <c r="AG676" s="178">
        <f t="shared" si="262"/>
        <v>0</v>
      </c>
      <c r="AH676" s="178">
        <f t="shared" si="262"/>
        <v>0</v>
      </c>
      <c r="AI676" s="178">
        <f t="shared" si="262"/>
        <v>0</v>
      </c>
    </row>
    <row r="677" spans="1:35" s="84" customFormat="1" x14ac:dyDescent="0.35">
      <c r="A677" s="4"/>
      <c r="B677" s="4"/>
      <c r="C677" s="80"/>
      <c r="D677" s="81"/>
      <c r="E677" s="84" t="str">
        <f>E$673</f>
        <v>Royalty rate (sliding-scale slab) (behavioural)</v>
      </c>
      <c r="F677" s="84" t="str">
        <f>F$673</f>
        <v>%</v>
      </c>
      <c r="G677" s="208"/>
      <c r="H677" s="147"/>
      <c r="I677" s="178"/>
      <c r="J677" s="178"/>
      <c r="K677" s="208">
        <f t="shared" ref="K677:AI677" si="263">K$673</f>
        <v>0.04</v>
      </c>
      <c r="L677" s="208">
        <f t="shared" si="263"/>
        <v>0.04</v>
      </c>
      <c r="M677" s="208">
        <f t="shared" si="263"/>
        <v>0.04</v>
      </c>
      <c r="N677" s="208">
        <f t="shared" si="263"/>
        <v>0.04</v>
      </c>
      <c r="O677" s="208">
        <f t="shared" si="263"/>
        <v>0.05</v>
      </c>
      <c r="P677" s="208">
        <f t="shared" si="263"/>
        <v>0.05</v>
      </c>
      <c r="Q677" s="208">
        <f t="shared" si="263"/>
        <v>0.05</v>
      </c>
      <c r="R677" s="208">
        <f t="shared" si="263"/>
        <v>0.05</v>
      </c>
      <c r="S677" s="208">
        <f t="shared" si="263"/>
        <v>0.05</v>
      </c>
      <c r="T677" s="208">
        <f t="shared" si="263"/>
        <v>0.05</v>
      </c>
      <c r="U677" s="208">
        <f t="shared" si="263"/>
        <v>0.05</v>
      </c>
      <c r="V677" s="208">
        <f t="shared" si="263"/>
        <v>0.05</v>
      </c>
      <c r="W677" s="208">
        <f t="shared" si="263"/>
        <v>0.05</v>
      </c>
      <c r="X677" s="208">
        <f t="shared" si="263"/>
        <v>0.06</v>
      </c>
      <c r="Y677" s="208">
        <f t="shared" si="263"/>
        <v>0.06</v>
      </c>
      <c r="Z677" s="208">
        <f t="shared" si="263"/>
        <v>0.06</v>
      </c>
      <c r="AA677" s="208">
        <f t="shared" si="263"/>
        <v>0.06</v>
      </c>
      <c r="AB677" s="208">
        <f t="shared" si="263"/>
        <v>0.06</v>
      </c>
      <c r="AC677" s="208">
        <f t="shared" si="263"/>
        <v>0.06</v>
      </c>
      <c r="AD677" s="208">
        <f t="shared" si="263"/>
        <v>0.06</v>
      </c>
      <c r="AE677" s="208">
        <f t="shared" si="263"/>
        <v>0.06</v>
      </c>
      <c r="AF677" s="208">
        <f t="shared" si="263"/>
        <v>0.06</v>
      </c>
      <c r="AG677" s="208">
        <f t="shared" si="263"/>
        <v>0.06</v>
      </c>
      <c r="AH677" s="208">
        <f t="shared" si="263"/>
        <v>0.06</v>
      </c>
      <c r="AI677" s="208">
        <f t="shared" si="263"/>
        <v>0.06</v>
      </c>
    </row>
    <row r="678" spans="1:35" s="84" customFormat="1" x14ac:dyDescent="0.35">
      <c r="A678" s="4"/>
      <c r="B678" s="4"/>
      <c r="C678" s="80"/>
      <c r="D678" s="81"/>
      <c r="E678" s="84" t="s">
        <v>913</v>
      </c>
      <c r="F678" s="84" t="s">
        <v>641</v>
      </c>
      <c r="G678" s="147"/>
      <c r="H678" s="147"/>
      <c r="I678" s="178">
        <f>SUM(K678:AI678)</f>
        <v>147.76545349757822</v>
      </c>
      <c r="J678" s="178"/>
      <c r="K678" s="178">
        <f>K676*K677</f>
        <v>0</v>
      </c>
      <c r="L678" s="178">
        <f t="shared" ref="L678:AI678" si="264">L676*L677</f>
        <v>0</v>
      </c>
      <c r="M678" s="178">
        <f t="shared" si="264"/>
        <v>3.8473286019689024</v>
      </c>
      <c r="N678" s="178">
        <f t="shared" si="264"/>
        <v>5.2323668986777072</v>
      </c>
      <c r="O678" s="178">
        <f t="shared" si="264"/>
        <v>6.671267795814078</v>
      </c>
      <c r="P678" s="178">
        <f t="shared" si="264"/>
        <v>6.8046931517303593</v>
      </c>
      <c r="Q678" s="178">
        <f t="shared" si="264"/>
        <v>6.9407870147649664</v>
      </c>
      <c r="R678" s="178">
        <f t="shared" si="264"/>
        <v>7.0796027550602636</v>
      </c>
      <c r="S678" s="178">
        <f t="shared" si="264"/>
        <v>7.22119481016147</v>
      </c>
      <c r="T678" s="178">
        <f t="shared" si="264"/>
        <v>7.3656187063646996</v>
      </c>
      <c r="U678" s="178">
        <f t="shared" si="264"/>
        <v>7.5129310804919944</v>
      </c>
      <c r="V678" s="178">
        <f t="shared" si="264"/>
        <v>7.6631897021018318</v>
      </c>
      <c r="W678" s="178">
        <f t="shared" si="264"/>
        <v>7.816453496143871</v>
      </c>
      <c r="X678" s="178">
        <f t="shared" si="264"/>
        <v>9.5673390792800959</v>
      </c>
      <c r="Y678" s="178">
        <f t="shared" si="264"/>
        <v>9.7586858608656986</v>
      </c>
      <c r="Z678" s="178">
        <f t="shared" si="264"/>
        <v>9.9538595780830104</v>
      </c>
      <c r="AA678" s="178">
        <f t="shared" si="264"/>
        <v>10.152936769644672</v>
      </c>
      <c r="AB678" s="178">
        <f t="shared" si="264"/>
        <v>10.355995505037567</v>
      </c>
      <c r="AC678" s="178">
        <f t="shared" si="264"/>
        <v>10.563115415138316</v>
      </c>
      <c r="AD678" s="178">
        <f t="shared" si="264"/>
        <v>10.774377723441081</v>
      </c>
      <c r="AE678" s="178">
        <f t="shared" si="264"/>
        <v>2.4837095528076287</v>
      </c>
      <c r="AF678" s="178">
        <f t="shared" si="264"/>
        <v>0</v>
      </c>
      <c r="AG678" s="178">
        <f t="shared" si="264"/>
        <v>0</v>
      </c>
      <c r="AH678" s="178">
        <f t="shared" si="264"/>
        <v>0</v>
      </c>
      <c r="AI678" s="178">
        <f t="shared" si="264"/>
        <v>0</v>
      </c>
    </row>
    <row r="679" spans="1:35" s="84" customFormat="1" x14ac:dyDescent="0.35">
      <c r="A679" s="4"/>
      <c r="B679" s="4"/>
      <c r="C679" s="80"/>
      <c r="D679" s="81"/>
      <c r="G679" s="147"/>
      <c r="H679" s="147"/>
      <c r="I679" s="178"/>
      <c r="J679" s="178"/>
      <c r="K679" s="178"/>
      <c r="L679" s="178"/>
      <c r="M679" s="178"/>
      <c r="N679" s="178"/>
      <c r="O679" s="178"/>
      <c r="P679" s="178"/>
      <c r="Q679" s="178"/>
      <c r="R679" s="178"/>
      <c r="S679" s="178"/>
      <c r="T679" s="178"/>
      <c r="U679" s="178"/>
      <c r="V679" s="178"/>
      <c r="W679" s="178"/>
      <c r="X679" s="178"/>
      <c r="Y679" s="178"/>
      <c r="Z679" s="178"/>
      <c r="AA679" s="178"/>
      <c r="AB679" s="178"/>
      <c r="AC679" s="178"/>
      <c r="AD679" s="178"/>
      <c r="AE679" s="178"/>
      <c r="AF679" s="178"/>
      <c r="AG679" s="178"/>
      <c r="AH679" s="178"/>
      <c r="AI679" s="178"/>
    </row>
    <row r="680" spans="1:35" s="84" customFormat="1" x14ac:dyDescent="0.35">
      <c r="A680" s="4"/>
      <c r="B680" s="4"/>
      <c r="C680" s="80" t="s">
        <v>437</v>
      </c>
      <c r="D680" s="81"/>
      <c r="G680" s="147"/>
      <c r="H680" s="147"/>
      <c r="I680" s="178"/>
      <c r="J680" s="178"/>
      <c r="K680" s="178"/>
      <c r="L680" s="178"/>
      <c r="M680" s="178"/>
      <c r="N680" s="178"/>
      <c r="O680" s="178"/>
      <c r="P680" s="178"/>
      <c r="Q680" s="178"/>
      <c r="R680" s="178"/>
      <c r="S680" s="178"/>
      <c r="T680" s="178"/>
      <c r="U680" s="178"/>
      <c r="V680" s="178"/>
      <c r="W680" s="178"/>
      <c r="X680" s="178"/>
      <c r="Y680" s="178"/>
      <c r="Z680" s="178"/>
      <c r="AA680" s="178"/>
      <c r="AB680" s="178"/>
      <c r="AC680" s="178"/>
      <c r="AD680" s="178"/>
      <c r="AE680" s="178"/>
      <c r="AF680" s="178"/>
      <c r="AG680" s="178"/>
      <c r="AH680" s="178"/>
      <c r="AI680" s="178"/>
    </row>
    <row r="681" spans="1:35" s="84" customFormat="1" x14ac:dyDescent="0.35">
      <c r="A681" s="4"/>
      <c r="B681" s="4"/>
      <c r="C681" s="80"/>
      <c r="D681" s="81"/>
      <c r="G681" s="147"/>
      <c r="H681" s="147"/>
      <c r="I681" s="178"/>
      <c r="J681" s="178"/>
      <c r="K681" s="178"/>
      <c r="L681" s="178"/>
      <c r="M681" s="178"/>
      <c r="N681" s="178"/>
      <c r="O681" s="178"/>
      <c r="P681" s="178"/>
      <c r="Q681" s="178"/>
      <c r="R681" s="178"/>
      <c r="S681" s="178"/>
      <c r="T681" s="178"/>
      <c r="U681" s="178"/>
      <c r="V681" s="178"/>
      <c r="W681" s="178"/>
      <c r="X681" s="178"/>
      <c r="Y681" s="178"/>
      <c r="Z681" s="178"/>
      <c r="AA681" s="178"/>
      <c r="AB681" s="178"/>
      <c r="AC681" s="178"/>
      <c r="AD681" s="178"/>
      <c r="AE681" s="178"/>
      <c r="AF681" s="178"/>
      <c r="AG681" s="178"/>
      <c r="AH681" s="178"/>
      <c r="AI681" s="178"/>
    </row>
    <row r="682" spans="1:35" s="84" customFormat="1" x14ac:dyDescent="0.35">
      <c r="A682" s="4"/>
      <c r="B682" s="4"/>
      <c r="C682" s="80"/>
      <c r="D682" s="81" t="s">
        <v>342</v>
      </c>
      <c r="G682" s="147"/>
      <c r="H682" s="147"/>
      <c r="I682" s="178"/>
      <c r="J682" s="178"/>
      <c r="K682" s="178"/>
      <c r="L682" s="178"/>
      <c r="M682" s="178"/>
      <c r="N682" s="178"/>
      <c r="O682" s="178"/>
      <c r="P682" s="178"/>
      <c r="Q682" s="178"/>
      <c r="R682" s="178"/>
      <c r="S682" s="178"/>
      <c r="T682" s="178"/>
      <c r="U682" s="178"/>
      <c r="V682" s="178"/>
      <c r="W682" s="178"/>
      <c r="X682" s="178"/>
      <c r="Y682" s="178"/>
      <c r="Z682" s="178"/>
      <c r="AA682" s="178"/>
      <c r="AB682" s="178"/>
      <c r="AC682" s="178"/>
      <c r="AD682" s="178"/>
      <c r="AE682" s="178"/>
      <c r="AF682" s="178"/>
      <c r="AG682" s="178"/>
      <c r="AH682" s="178"/>
      <c r="AI682" s="178"/>
    </row>
    <row r="683" spans="1:35" s="154" customFormat="1" x14ac:dyDescent="0.35">
      <c r="A683" s="15"/>
      <c r="B683" s="15"/>
      <c r="C683" s="152"/>
      <c r="D683" s="153"/>
      <c r="E683" s="154" t="str">
        <f>Inputs!E$151</f>
        <v>Royalty holiday period (incentive)</v>
      </c>
      <c r="F683" s="154" t="str">
        <f>Inputs!F$151</f>
        <v>years</v>
      </c>
      <c r="G683" s="154">
        <f>Inputs!G$151</f>
        <v>0</v>
      </c>
      <c r="H683" s="155"/>
      <c r="I683" s="180"/>
      <c r="J683" s="180"/>
      <c r="K683" s="180"/>
      <c r="L683" s="180"/>
      <c r="M683" s="180"/>
      <c r="N683" s="180"/>
      <c r="O683" s="180"/>
      <c r="P683" s="180"/>
      <c r="Q683" s="180"/>
      <c r="R683" s="180"/>
      <c r="S683" s="180"/>
      <c r="T683" s="180"/>
      <c r="U683" s="180"/>
      <c r="V683" s="180"/>
      <c r="W683" s="180"/>
      <c r="X683" s="180"/>
      <c r="Y683" s="180"/>
      <c r="Z683" s="180"/>
      <c r="AA683" s="180"/>
      <c r="AB683" s="180"/>
      <c r="AC683" s="180"/>
      <c r="AD683" s="180"/>
      <c r="AE683" s="180"/>
      <c r="AF683" s="180"/>
      <c r="AG683" s="180"/>
      <c r="AH683" s="180"/>
      <c r="AI683" s="180"/>
    </row>
    <row r="684" spans="1:35" s="158" customFormat="1" x14ac:dyDescent="0.35">
      <c r="A684" s="11"/>
      <c r="B684" s="11"/>
      <c r="C684" s="156"/>
      <c r="D684" s="157"/>
      <c r="E684" s="158" t="str">
        <f>'T&amp;E'!E$10</f>
        <v>Project model counter</v>
      </c>
      <c r="F684" s="158" t="str">
        <f>'T&amp;E'!F$10</f>
        <v>year #</v>
      </c>
      <c r="I684" s="194"/>
      <c r="J684" s="194"/>
      <c r="K684" s="158">
        <f>'T&amp;E'!K$10</f>
        <v>1</v>
      </c>
      <c r="L684" s="158">
        <f>'T&amp;E'!L$10</f>
        <v>2</v>
      </c>
      <c r="M684" s="158">
        <f>'T&amp;E'!M$10</f>
        <v>3</v>
      </c>
      <c r="N684" s="158">
        <f>'T&amp;E'!N$10</f>
        <v>4</v>
      </c>
      <c r="O684" s="158">
        <f>'T&amp;E'!O$10</f>
        <v>5</v>
      </c>
      <c r="P684" s="158">
        <f>'T&amp;E'!P$10</f>
        <v>6</v>
      </c>
      <c r="Q684" s="158">
        <f>'T&amp;E'!Q$10</f>
        <v>7</v>
      </c>
      <c r="R684" s="158">
        <f>'T&amp;E'!R$10</f>
        <v>8</v>
      </c>
      <c r="S684" s="158">
        <f>'T&amp;E'!S$10</f>
        <v>9</v>
      </c>
      <c r="T684" s="158">
        <f>'T&amp;E'!T$10</f>
        <v>10</v>
      </c>
      <c r="U684" s="158">
        <f>'T&amp;E'!U$10</f>
        <v>11</v>
      </c>
      <c r="V684" s="158">
        <f>'T&amp;E'!V$10</f>
        <v>12</v>
      </c>
      <c r="W684" s="158">
        <f>'T&amp;E'!W$10</f>
        <v>13</v>
      </c>
      <c r="X684" s="158">
        <f>'T&amp;E'!X$10</f>
        <v>14</v>
      </c>
      <c r="Y684" s="158">
        <f>'T&amp;E'!Y$10</f>
        <v>15</v>
      </c>
      <c r="Z684" s="158">
        <f>'T&amp;E'!Z$10</f>
        <v>16</v>
      </c>
      <c r="AA684" s="158">
        <f>'T&amp;E'!AA$10</f>
        <v>17</v>
      </c>
      <c r="AB684" s="158">
        <f>'T&amp;E'!AB$10</f>
        <v>18</v>
      </c>
      <c r="AC684" s="158">
        <f>'T&amp;E'!AC$10</f>
        <v>19</v>
      </c>
      <c r="AD684" s="158">
        <f>'T&amp;E'!AD$10</f>
        <v>20</v>
      </c>
      <c r="AE684" s="158">
        <f>'T&amp;E'!AE$10</f>
        <v>21</v>
      </c>
      <c r="AF684" s="158">
        <f>'T&amp;E'!AF$10</f>
        <v>22</v>
      </c>
      <c r="AG684" s="158">
        <f>'T&amp;E'!AG$10</f>
        <v>23</v>
      </c>
      <c r="AH684" s="158">
        <f>'T&amp;E'!AH$10</f>
        <v>24</v>
      </c>
      <c r="AI684" s="158">
        <f>'T&amp;E'!AI$10</f>
        <v>25</v>
      </c>
    </row>
    <row r="685" spans="1:35" s="84" customFormat="1" x14ac:dyDescent="0.35">
      <c r="A685" s="4"/>
      <c r="B685" s="4"/>
      <c r="C685" s="80"/>
      <c r="D685" s="81"/>
      <c r="E685" s="84" t="s">
        <v>209</v>
      </c>
      <c r="F685" s="84" t="s">
        <v>43</v>
      </c>
      <c r="G685" s="147"/>
      <c r="H685" s="147"/>
      <c r="I685" s="84">
        <f>SUM(K685:AI685)</f>
        <v>25</v>
      </c>
      <c r="J685" s="178"/>
      <c r="K685" s="84">
        <f>IF(K684&gt;$G683,1,0)</f>
        <v>1</v>
      </c>
      <c r="L685" s="84">
        <f t="shared" ref="L685:AI685" si="265">IF(L684&gt;$G683,1,0)</f>
        <v>1</v>
      </c>
      <c r="M685" s="84">
        <f t="shared" si="265"/>
        <v>1</v>
      </c>
      <c r="N685" s="84">
        <f t="shared" si="265"/>
        <v>1</v>
      </c>
      <c r="O685" s="84">
        <f t="shared" si="265"/>
        <v>1</v>
      </c>
      <c r="P685" s="84">
        <f t="shared" si="265"/>
        <v>1</v>
      </c>
      <c r="Q685" s="84">
        <f t="shared" si="265"/>
        <v>1</v>
      </c>
      <c r="R685" s="84">
        <f t="shared" si="265"/>
        <v>1</v>
      </c>
      <c r="S685" s="84">
        <f t="shared" si="265"/>
        <v>1</v>
      </c>
      <c r="T685" s="84">
        <f t="shared" si="265"/>
        <v>1</v>
      </c>
      <c r="U685" s="84">
        <f t="shared" si="265"/>
        <v>1</v>
      </c>
      <c r="V685" s="84">
        <f t="shared" si="265"/>
        <v>1</v>
      </c>
      <c r="W685" s="84">
        <f t="shared" si="265"/>
        <v>1</v>
      </c>
      <c r="X685" s="84">
        <f t="shared" si="265"/>
        <v>1</v>
      </c>
      <c r="Y685" s="84">
        <f t="shared" si="265"/>
        <v>1</v>
      </c>
      <c r="Z685" s="84">
        <f t="shared" si="265"/>
        <v>1</v>
      </c>
      <c r="AA685" s="84">
        <f t="shared" si="265"/>
        <v>1</v>
      </c>
      <c r="AB685" s="84">
        <f t="shared" si="265"/>
        <v>1</v>
      </c>
      <c r="AC685" s="84">
        <f t="shared" si="265"/>
        <v>1</v>
      </c>
      <c r="AD685" s="84">
        <f t="shared" si="265"/>
        <v>1</v>
      </c>
      <c r="AE685" s="84">
        <f t="shared" si="265"/>
        <v>1</v>
      </c>
      <c r="AF685" s="84">
        <f t="shared" si="265"/>
        <v>1</v>
      </c>
      <c r="AG685" s="84">
        <f t="shared" si="265"/>
        <v>1</v>
      </c>
      <c r="AH685" s="84">
        <f t="shared" si="265"/>
        <v>1</v>
      </c>
      <c r="AI685" s="84">
        <f t="shared" si="265"/>
        <v>1</v>
      </c>
    </row>
    <row r="686" spans="1:35" s="84" customFormat="1" x14ac:dyDescent="0.35">
      <c r="A686" s="4"/>
      <c r="B686" s="4"/>
      <c r="C686" s="80"/>
      <c r="D686" s="81"/>
      <c r="G686" s="147"/>
      <c r="H686" s="147"/>
      <c r="I686" s="178"/>
      <c r="J686" s="178"/>
      <c r="K686" s="178"/>
      <c r="L686" s="178"/>
      <c r="M686" s="178"/>
      <c r="N686" s="178"/>
      <c r="O686" s="178"/>
      <c r="P686" s="178"/>
      <c r="Q686" s="178"/>
      <c r="R686" s="178"/>
      <c r="S686" s="178"/>
      <c r="T686" s="178"/>
      <c r="U686" s="178"/>
      <c r="V686" s="178"/>
      <c r="W686" s="178"/>
      <c r="X686" s="178"/>
      <c r="Y686" s="178"/>
      <c r="Z686" s="178"/>
      <c r="AA686" s="178"/>
      <c r="AB686" s="178"/>
      <c r="AC686" s="178"/>
      <c r="AD686" s="178"/>
      <c r="AE686" s="178"/>
      <c r="AF686" s="178"/>
      <c r="AG686" s="178"/>
      <c r="AH686" s="178"/>
      <c r="AI686" s="178"/>
    </row>
    <row r="687" spans="1:35" s="84" customFormat="1" x14ac:dyDescent="0.35">
      <c r="A687" s="4"/>
      <c r="B687" s="4"/>
      <c r="C687" s="80"/>
      <c r="D687" s="81" t="s">
        <v>340</v>
      </c>
      <c r="G687" s="147"/>
      <c r="H687" s="147"/>
      <c r="I687" s="178"/>
      <c r="J687" s="178"/>
      <c r="K687" s="178"/>
      <c r="L687" s="178"/>
      <c r="M687" s="178"/>
      <c r="N687" s="178"/>
      <c r="O687" s="178"/>
      <c r="P687" s="178"/>
      <c r="Q687" s="178"/>
      <c r="R687" s="178"/>
      <c r="S687" s="178"/>
      <c r="T687" s="178"/>
      <c r="U687" s="178"/>
      <c r="V687" s="178"/>
      <c r="W687" s="178"/>
      <c r="X687" s="178"/>
      <c r="Y687" s="178"/>
      <c r="Z687" s="178"/>
      <c r="AA687" s="178"/>
      <c r="AB687" s="178"/>
      <c r="AC687" s="178"/>
      <c r="AD687" s="178"/>
      <c r="AE687" s="178"/>
      <c r="AF687" s="178"/>
      <c r="AG687" s="178"/>
      <c r="AH687" s="178"/>
      <c r="AI687" s="178"/>
    </row>
    <row r="688" spans="1:35" s="84" customFormat="1" x14ac:dyDescent="0.35">
      <c r="A688" s="4"/>
      <c r="B688" s="4"/>
      <c r="C688" s="80"/>
      <c r="D688" s="81"/>
      <c r="E688" s="84" t="str">
        <f>E$501</f>
        <v>Royalty in nominal terms (flat rate) (behavioural)</v>
      </c>
      <c r="F688" s="84" t="str">
        <f>F$501</f>
        <v>M$, nominal</v>
      </c>
      <c r="G688" s="147"/>
      <c r="H688" s="147"/>
      <c r="I688" s="178">
        <f>I$501</f>
        <v>137.76704079202352</v>
      </c>
      <c r="J688" s="178"/>
      <c r="K688" s="178">
        <f t="shared" ref="K688:AI688" si="266">K$501</f>
        <v>0</v>
      </c>
      <c r="L688" s="178">
        <f t="shared" si="266"/>
        <v>0</v>
      </c>
      <c r="M688" s="178">
        <f t="shared" si="266"/>
        <v>4.8091607524611284</v>
      </c>
      <c r="N688" s="178">
        <f t="shared" si="266"/>
        <v>6.540458623347134</v>
      </c>
      <c r="O688" s="178">
        <f t="shared" si="266"/>
        <v>6.671267795814078</v>
      </c>
      <c r="P688" s="178">
        <f t="shared" si="266"/>
        <v>6.8046931517303593</v>
      </c>
      <c r="Q688" s="178">
        <f t="shared" si="266"/>
        <v>6.9407870147649664</v>
      </c>
      <c r="R688" s="178">
        <f t="shared" si="266"/>
        <v>7.0796027550602636</v>
      </c>
      <c r="S688" s="178">
        <f t="shared" si="266"/>
        <v>7.22119481016147</v>
      </c>
      <c r="T688" s="178">
        <f t="shared" si="266"/>
        <v>7.3656187063646996</v>
      </c>
      <c r="U688" s="178">
        <f t="shared" si="266"/>
        <v>7.5129310804919944</v>
      </c>
      <c r="V688" s="178">
        <f t="shared" si="266"/>
        <v>7.6631897021018318</v>
      </c>
      <c r="W688" s="178">
        <f t="shared" si="266"/>
        <v>7.816453496143871</v>
      </c>
      <c r="X688" s="178">
        <f t="shared" si="266"/>
        <v>7.9727825660667468</v>
      </c>
      <c r="Y688" s="178">
        <f t="shared" si="266"/>
        <v>8.1322382173880836</v>
      </c>
      <c r="Z688" s="178">
        <f t="shared" si="266"/>
        <v>8.2948829817358423</v>
      </c>
      <c r="AA688" s="178">
        <f t="shared" si="266"/>
        <v>8.46078064137056</v>
      </c>
      <c r="AB688" s="178">
        <f t="shared" si="266"/>
        <v>8.6299962541979731</v>
      </c>
      <c r="AC688" s="178">
        <f t="shared" si="266"/>
        <v>8.8025961792819309</v>
      </c>
      <c r="AD688" s="178">
        <f t="shared" si="266"/>
        <v>8.9786481028675684</v>
      </c>
      <c r="AE688" s="178">
        <f t="shared" si="266"/>
        <v>2.0697579606730243</v>
      </c>
      <c r="AF688" s="178">
        <f t="shared" si="266"/>
        <v>0</v>
      </c>
      <c r="AG688" s="178">
        <f t="shared" si="266"/>
        <v>0</v>
      </c>
      <c r="AH688" s="178">
        <f t="shared" si="266"/>
        <v>0</v>
      </c>
      <c r="AI688" s="178">
        <f t="shared" si="266"/>
        <v>0</v>
      </c>
    </row>
    <row r="689" spans="1:35" s="84" customFormat="1" x14ac:dyDescent="0.35">
      <c r="A689" s="4"/>
      <c r="B689" s="4"/>
      <c r="C689" s="80"/>
      <c r="D689" s="81"/>
      <c r="E689" s="84" t="str">
        <f>E$622</f>
        <v>Royalty in nominal terms (sliding-scale slice) (behavioural)</v>
      </c>
      <c r="F689" s="84" t="str">
        <f>F$622</f>
        <v>M$, nominal</v>
      </c>
      <c r="G689" s="147"/>
      <c r="H689" s="147"/>
      <c r="I689" s="178">
        <f>I$622</f>
        <v>84.057688343240827</v>
      </c>
      <c r="J689" s="178"/>
      <c r="K689" s="178">
        <f t="shared" ref="K689:AI689" si="267">K$622</f>
        <v>0</v>
      </c>
      <c r="L689" s="178">
        <f t="shared" si="267"/>
        <v>0</v>
      </c>
      <c r="M689" s="178">
        <f t="shared" si="267"/>
        <v>2.0770419375865394</v>
      </c>
      <c r="N689" s="178">
        <f t="shared" si="267"/>
        <v>2.8719846795012232</v>
      </c>
      <c r="O689" s="178">
        <f t="shared" si="267"/>
        <v>2.999562121539546</v>
      </c>
      <c r="P689" s="178">
        <f t="shared" si="267"/>
        <v>3.1329874774558273</v>
      </c>
      <c r="Q689" s="178">
        <f t="shared" si="267"/>
        <v>3.2690813404904353</v>
      </c>
      <c r="R689" s="178">
        <f t="shared" si="267"/>
        <v>3.4078970807857329</v>
      </c>
      <c r="S689" s="178">
        <f t="shared" si="267"/>
        <v>3.5494891358869385</v>
      </c>
      <c r="T689" s="178">
        <f t="shared" si="267"/>
        <v>3.6939130320901676</v>
      </c>
      <c r="U689" s="178">
        <f t="shared" si="267"/>
        <v>3.841225406217462</v>
      </c>
      <c r="V689" s="178">
        <f t="shared" si="267"/>
        <v>3.9914840278273012</v>
      </c>
      <c r="W689" s="178">
        <f t="shared" si="267"/>
        <v>4.1447478218693394</v>
      </c>
      <c r="X689" s="178">
        <f t="shared" si="267"/>
        <v>5.8956334050055643</v>
      </c>
      <c r="Y689" s="178">
        <f t="shared" si="267"/>
        <v>6.086980186591167</v>
      </c>
      <c r="Z689" s="178">
        <f t="shared" si="267"/>
        <v>6.2821539038084788</v>
      </c>
      <c r="AA689" s="178">
        <f t="shared" si="267"/>
        <v>6.4812310953701413</v>
      </c>
      <c r="AB689" s="178">
        <f t="shared" si="267"/>
        <v>6.684289830763035</v>
      </c>
      <c r="AC689" s="178">
        <f t="shared" si="267"/>
        <v>6.8914097408637849</v>
      </c>
      <c r="AD689" s="178">
        <f t="shared" si="267"/>
        <v>7.1026720491665518</v>
      </c>
      <c r="AE689" s="178">
        <f t="shared" si="267"/>
        <v>1.6539040704215879</v>
      </c>
      <c r="AF689" s="178">
        <f t="shared" si="267"/>
        <v>0</v>
      </c>
      <c r="AG689" s="178">
        <f t="shared" si="267"/>
        <v>0</v>
      </c>
      <c r="AH689" s="178">
        <f t="shared" si="267"/>
        <v>0</v>
      </c>
      <c r="AI689" s="178">
        <f t="shared" si="267"/>
        <v>0</v>
      </c>
    </row>
    <row r="690" spans="1:35" s="84" customFormat="1" x14ac:dyDescent="0.35">
      <c r="A690" s="4"/>
      <c r="B690" s="4"/>
      <c r="C690" s="80"/>
      <c r="D690" s="81"/>
      <c r="E690" s="84" t="str">
        <f>E$678</f>
        <v>Royalty as sliding-scale slab in nominal terms (behaviour)</v>
      </c>
      <c r="F690" s="84" t="str">
        <f>F$678</f>
        <v>M$, nominal</v>
      </c>
      <c r="G690" s="147"/>
      <c r="H690" s="147"/>
      <c r="I690" s="178">
        <f>I$678</f>
        <v>147.76545349757822</v>
      </c>
      <c r="J690" s="178"/>
      <c r="K690" s="178">
        <f t="shared" ref="K690:AI690" si="268">K$678</f>
        <v>0</v>
      </c>
      <c r="L690" s="178">
        <f t="shared" si="268"/>
        <v>0</v>
      </c>
      <c r="M690" s="178">
        <f t="shared" si="268"/>
        <v>3.8473286019689024</v>
      </c>
      <c r="N690" s="178">
        <f t="shared" si="268"/>
        <v>5.2323668986777072</v>
      </c>
      <c r="O690" s="178">
        <f t="shared" si="268"/>
        <v>6.671267795814078</v>
      </c>
      <c r="P690" s="178">
        <f t="shared" si="268"/>
        <v>6.8046931517303593</v>
      </c>
      <c r="Q690" s="178">
        <f t="shared" si="268"/>
        <v>6.9407870147649664</v>
      </c>
      <c r="R690" s="178">
        <f t="shared" si="268"/>
        <v>7.0796027550602636</v>
      </c>
      <c r="S690" s="178">
        <f t="shared" si="268"/>
        <v>7.22119481016147</v>
      </c>
      <c r="T690" s="178">
        <f t="shared" si="268"/>
        <v>7.3656187063646996</v>
      </c>
      <c r="U690" s="178">
        <f t="shared" si="268"/>
        <v>7.5129310804919944</v>
      </c>
      <c r="V690" s="178">
        <f t="shared" si="268"/>
        <v>7.6631897021018318</v>
      </c>
      <c r="W690" s="178">
        <f t="shared" si="268"/>
        <v>7.816453496143871</v>
      </c>
      <c r="X690" s="178">
        <f t="shared" si="268"/>
        <v>9.5673390792800959</v>
      </c>
      <c r="Y690" s="178">
        <f t="shared" si="268"/>
        <v>9.7586858608656986</v>
      </c>
      <c r="Z690" s="178">
        <f t="shared" si="268"/>
        <v>9.9538595780830104</v>
      </c>
      <c r="AA690" s="178">
        <f t="shared" si="268"/>
        <v>10.152936769644672</v>
      </c>
      <c r="AB690" s="178">
        <f t="shared" si="268"/>
        <v>10.355995505037567</v>
      </c>
      <c r="AC690" s="178">
        <f t="shared" si="268"/>
        <v>10.563115415138316</v>
      </c>
      <c r="AD690" s="178">
        <f t="shared" si="268"/>
        <v>10.774377723441081</v>
      </c>
      <c r="AE690" s="178">
        <f t="shared" si="268"/>
        <v>2.4837095528076287</v>
      </c>
      <c r="AF690" s="178">
        <f t="shared" si="268"/>
        <v>0</v>
      </c>
      <c r="AG690" s="178">
        <f t="shared" si="268"/>
        <v>0</v>
      </c>
      <c r="AH690" s="178">
        <f t="shared" si="268"/>
        <v>0</v>
      </c>
      <c r="AI690" s="178">
        <f t="shared" si="268"/>
        <v>0</v>
      </c>
    </row>
    <row r="691" spans="1:35" s="154" customFormat="1" x14ac:dyDescent="0.35">
      <c r="A691" s="15"/>
      <c r="B691" s="15"/>
      <c r="C691" s="152"/>
      <c r="D691" s="153"/>
      <c r="E691" s="154" t="str">
        <f>Inputs!E$147</f>
        <v>Royalty type (incentive)</v>
      </c>
      <c r="F691" s="154" t="str">
        <f>Inputs!F$147</f>
        <v>switch</v>
      </c>
      <c r="G691" s="154">
        <f>Inputs!G$147</f>
        <v>1</v>
      </c>
      <c r="H691" s="155"/>
      <c r="I691" s="180"/>
      <c r="J691" s="180"/>
      <c r="K691" s="180"/>
      <c r="L691" s="180"/>
      <c r="M691" s="180"/>
      <c r="N691" s="180"/>
      <c r="O691" s="180"/>
      <c r="P691" s="180"/>
      <c r="Q691" s="180"/>
      <c r="R691" s="180"/>
      <c r="S691" s="180"/>
      <c r="T691" s="180"/>
      <c r="U691" s="180"/>
      <c r="V691" s="180"/>
      <c r="W691" s="180"/>
      <c r="X691" s="180"/>
      <c r="Y691" s="180"/>
      <c r="Z691" s="180"/>
      <c r="AA691" s="180"/>
      <c r="AB691" s="180"/>
      <c r="AC691" s="180"/>
      <c r="AD691" s="180"/>
      <c r="AE691" s="180"/>
      <c r="AF691" s="180"/>
      <c r="AG691" s="180"/>
      <c r="AH691" s="180"/>
      <c r="AI691" s="180"/>
    </row>
    <row r="692" spans="1:35" s="84" customFormat="1" x14ac:dyDescent="0.35">
      <c r="A692" s="4"/>
      <c r="B692" s="4"/>
      <c r="C692" s="80"/>
      <c r="D692" s="81"/>
      <c r="E692" s="84" t="str">
        <f>INDEX(E688:E690,$G691)</f>
        <v>Royalty in nominal terms (flat rate) (behavioural)</v>
      </c>
      <c r="F692" s="84" t="str">
        <f>INDEX(F688:F690,$G691)</f>
        <v>M$, nominal</v>
      </c>
      <c r="G692" s="147"/>
      <c r="H692" s="147"/>
      <c r="I692" s="178">
        <f>INDEX(I688:I690,$G691)</f>
        <v>137.76704079202352</v>
      </c>
      <c r="J692" s="178"/>
      <c r="K692" s="178">
        <f t="shared" ref="K692:AI692" si="269">INDEX(K688:K690,$G691)</f>
        <v>0</v>
      </c>
      <c r="L692" s="178">
        <f t="shared" si="269"/>
        <v>0</v>
      </c>
      <c r="M692" s="178">
        <f t="shared" si="269"/>
        <v>4.8091607524611284</v>
      </c>
      <c r="N692" s="178">
        <f t="shared" si="269"/>
        <v>6.540458623347134</v>
      </c>
      <c r="O692" s="178">
        <f t="shared" si="269"/>
        <v>6.671267795814078</v>
      </c>
      <c r="P692" s="178">
        <f t="shared" si="269"/>
        <v>6.8046931517303593</v>
      </c>
      <c r="Q692" s="178">
        <f t="shared" si="269"/>
        <v>6.9407870147649664</v>
      </c>
      <c r="R692" s="178">
        <f t="shared" si="269"/>
        <v>7.0796027550602636</v>
      </c>
      <c r="S692" s="178">
        <f t="shared" si="269"/>
        <v>7.22119481016147</v>
      </c>
      <c r="T692" s="178">
        <f t="shared" si="269"/>
        <v>7.3656187063646996</v>
      </c>
      <c r="U692" s="178">
        <f t="shared" si="269"/>
        <v>7.5129310804919944</v>
      </c>
      <c r="V692" s="178">
        <f t="shared" si="269"/>
        <v>7.6631897021018318</v>
      </c>
      <c r="W692" s="178">
        <f t="shared" si="269"/>
        <v>7.816453496143871</v>
      </c>
      <c r="X692" s="178">
        <f t="shared" si="269"/>
        <v>7.9727825660667468</v>
      </c>
      <c r="Y692" s="178">
        <f t="shared" si="269"/>
        <v>8.1322382173880836</v>
      </c>
      <c r="Z692" s="178">
        <f t="shared" si="269"/>
        <v>8.2948829817358423</v>
      </c>
      <c r="AA692" s="178">
        <f t="shared" si="269"/>
        <v>8.46078064137056</v>
      </c>
      <c r="AB692" s="178">
        <f t="shared" si="269"/>
        <v>8.6299962541979731</v>
      </c>
      <c r="AC692" s="178">
        <f t="shared" si="269"/>
        <v>8.8025961792819309</v>
      </c>
      <c r="AD692" s="178">
        <f t="shared" si="269"/>
        <v>8.9786481028675684</v>
      </c>
      <c r="AE692" s="178">
        <f t="shared" si="269"/>
        <v>2.0697579606730243</v>
      </c>
      <c r="AF692" s="178">
        <f t="shared" si="269"/>
        <v>0</v>
      </c>
      <c r="AG692" s="178">
        <f t="shared" si="269"/>
        <v>0</v>
      </c>
      <c r="AH692" s="178">
        <f t="shared" si="269"/>
        <v>0</v>
      </c>
      <c r="AI692" s="178">
        <f t="shared" si="269"/>
        <v>0</v>
      </c>
    </row>
    <row r="693" spans="1:35" s="84" customFormat="1" x14ac:dyDescent="0.35">
      <c r="A693" s="4"/>
      <c r="B693" s="4"/>
      <c r="C693" s="80"/>
      <c r="D693" s="81"/>
      <c r="G693" s="147"/>
      <c r="H693" s="147"/>
      <c r="I693" s="178"/>
      <c r="J693" s="178"/>
      <c r="K693" s="178"/>
      <c r="L693" s="178"/>
      <c r="M693" s="178"/>
      <c r="N693" s="178"/>
      <c r="O693" s="178"/>
      <c r="P693" s="178"/>
      <c r="Q693" s="178"/>
      <c r="R693" s="178"/>
      <c r="S693" s="178"/>
      <c r="T693" s="178"/>
      <c r="U693" s="178"/>
      <c r="V693" s="178"/>
      <c r="W693" s="178"/>
      <c r="X693" s="178"/>
      <c r="Y693" s="178"/>
      <c r="Z693" s="178"/>
      <c r="AA693" s="178"/>
      <c r="AB693" s="178"/>
      <c r="AC693" s="178"/>
      <c r="AD693" s="178"/>
      <c r="AE693" s="178"/>
      <c r="AF693" s="178"/>
      <c r="AG693" s="178"/>
      <c r="AH693" s="178"/>
      <c r="AI693" s="178"/>
    </row>
    <row r="694" spans="1:35" s="84" customFormat="1" x14ac:dyDescent="0.35">
      <c r="A694" s="4"/>
      <c r="B694" s="4"/>
      <c r="C694" s="80"/>
      <c r="D694" s="81" t="s">
        <v>1610</v>
      </c>
      <c r="G694" s="147"/>
      <c r="H694" s="147"/>
      <c r="I694" s="178"/>
      <c r="J694" s="178"/>
      <c r="K694" s="178"/>
      <c r="L694" s="178"/>
      <c r="M694" s="178"/>
      <c r="N694" s="178"/>
      <c r="O694" s="178"/>
      <c r="P694" s="178"/>
      <c r="Q694" s="178"/>
      <c r="R694" s="178"/>
      <c r="S694" s="178"/>
      <c r="T694" s="178"/>
      <c r="U694" s="178"/>
      <c r="V694" s="178"/>
      <c r="W694" s="178"/>
      <c r="X694" s="178"/>
      <c r="Y694" s="178"/>
      <c r="Z694" s="178"/>
      <c r="AA694" s="178"/>
      <c r="AB694" s="178"/>
      <c r="AC694" s="178"/>
      <c r="AD694" s="178"/>
      <c r="AE694" s="178"/>
      <c r="AF694" s="178"/>
      <c r="AG694" s="178"/>
      <c r="AH694" s="178"/>
      <c r="AI694" s="178"/>
    </row>
    <row r="695" spans="1:35" x14ac:dyDescent="0.35">
      <c r="E695" s="46" t="str">
        <f>E$685</f>
        <v>Royalty payable flag (incentive)</v>
      </c>
      <c r="F695" s="46" t="str">
        <f>F$685</f>
        <v>flag</v>
      </c>
      <c r="I695" s="46">
        <f>I$685</f>
        <v>25</v>
      </c>
      <c r="K695" s="46">
        <f t="shared" ref="K695:AI695" si="270">K$685</f>
        <v>1</v>
      </c>
      <c r="L695" s="46">
        <f t="shared" si="270"/>
        <v>1</v>
      </c>
      <c r="M695" s="46">
        <f t="shared" si="270"/>
        <v>1</v>
      </c>
      <c r="N695" s="46">
        <f t="shared" si="270"/>
        <v>1</v>
      </c>
      <c r="O695" s="46">
        <f t="shared" si="270"/>
        <v>1</v>
      </c>
      <c r="P695" s="46">
        <f t="shared" si="270"/>
        <v>1</v>
      </c>
      <c r="Q695" s="46">
        <f t="shared" si="270"/>
        <v>1</v>
      </c>
      <c r="R695" s="46">
        <f t="shared" si="270"/>
        <v>1</v>
      </c>
      <c r="S695" s="46">
        <f t="shared" si="270"/>
        <v>1</v>
      </c>
      <c r="T695" s="46">
        <f t="shared" si="270"/>
        <v>1</v>
      </c>
      <c r="U695" s="46">
        <f t="shared" si="270"/>
        <v>1</v>
      </c>
      <c r="V695" s="46">
        <f t="shared" si="270"/>
        <v>1</v>
      </c>
      <c r="W695" s="46">
        <f t="shared" si="270"/>
        <v>1</v>
      </c>
      <c r="X695" s="46">
        <f t="shared" si="270"/>
        <v>1</v>
      </c>
      <c r="Y695" s="46">
        <f t="shared" si="270"/>
        <v>1</v>
      </c>
      <c r="Z695" s="46">
        <f t="shared" si="270"/>
        <v>1</v>
      </c>
      <c r="AA695" s="46">
        <f t="shared" si="270"/>
        <v>1</v>
      </c>
      <c r="AB695" s="46">
        <f t="shared" si="270"/>
        <v>1</v>
      </c>
      <c r="AC695" s="46">
        <f t="shared" si="270"/>
        <v>1</v>
      </c>
      <c r="AD695" s="46">
        <f t="shared" si="270"/>
        <v>1</v>
      </c>
      <c r="AE695" s="46">
        <f t="shared" si="270"/>
        <v>1</v>
      </c>
      <c r="AF695" s="46">
        <f t="shared" si="270"/>
        <v>1</v>
      </c>
      <c r="AG695" s="46">
        <f t="shared" si="270"/>
        <v>1</v>
      </c>
      <c r="AH695" s="46">
        <f t="shared" si="270"/>
        <v>1</v>
      </c>
      <c r="AI695" s="46">
        <f t="shared" si="270"/>
        <v>1</v>
      </c>
    </row>
    <row r="696" spans="1:35" x14ac:dyDescent="0.35">
      <c r="E696" s="46" t="str">
        <f>E$692</f>
        <v>Royalty in nominal terms (flat rate) (behavioural)</v>
      </c>
      <c r="F696" s="46" t="str">
        <f>F$692</f>
        <v>M$, nominal</v>
      </c>
      <c r="I696" s="178">
        <f>I$692</f>
        <v>137.76704079202352</v>
      </c>
      <c r="J696" s="178"/>
      <c r="K696" s="178">
        <f t="shared" ref="K696:AI696" si="271">K$692</f>
        <v>0</v>
      </c>
      <c r="L696" s="178">
        <f t="shared" si="271"/>
        <v>0</v>
      </c>
      <c r="M696" s="178">
        <f t="shared" si="271"/>
        <v>4.8091607524611284</v>
      </c>
      <c r="N696" s="178">
        <f t="shared" si="271"/>
        <v>6.540458623347134</v>
      </c>
      <c r="O696" s="178">
        <f t="shared" si="271"/>
        <v>6.671267795814078</v>
      </c>
      <c r="P696" s="178">
        <f t="shared" si="271"/>
        <v>6.8046931517303593</v>
      </c>
      <c r="Q696" s="178">
        <f t="shared" si="271"/>
        <v>6.9407870147649664</v>
      </c>
      <c r="R696" s="178">
        <f t="shared" si="271"/>
        <v>7.0796027550602636</v>
      </c>
      <c r="S696" s="178">
        <f t="shared" si="271"/>
        <v>7.22119481016147</v>
      </c>
      <c r="T696" s="178">
        <f t="shared" si="271"/>
        <v>7.3656187063646996</v>
      </c>
      <c r="U696" s="178">
        <f t="shared" si="271"/>
        <v>7.5129310804919944</v>
      </c>
      <c r="V696" s="178">
        <f t="shared" si="271"/>
        <v>7.6631897021018318</v>
      </c>
      <c r="W696" s="178">
        <f t="shared" si="271"/>
        <v>7.816453496143871</v>
      </c>
      <c r="X696" s="178">
        <f t="shared" si="271"/>
        <v>7.9727825660667468</v>
      </c>
      <c r="Y696" s="178">
        <f t="shared" si="271"/>
        <v>8.1322382173880836</v>
      </c>
      <c r="Z696" s="178">
        <f t="shared" si="271"/>
        <v>8.2948829817358423</v>
      </c>
      <c r="AA696" s="178">
        <f t="shared" si="271"/>
        <v>8.46078064137056</v>
      </c>
      <c r="AB696" s="178">
        <f t="shared" si="271"/>
        <v>8.6299962541979731</v>
      </c>
      <c r="AC696" s="178">
        <f t="shared" si="271"/>
        <v>8.8025961792819309</v>
      </c>
      <c r="AD696" s="178">
        <f t="shared" si="271"/>
        <v>8.9786481028675684</v>
      </c>
      <c r="AE696" s="178">
        <f t="shared" si="271"/>
        <v>2.0697579606730243</v>
      </c>
      <c r="AF696" s="178">
        <f t="shared" si="271"/>
        <v>0</v>
      </c>
      <c r="AG696" s="178">
        <f t="shared" si="271"/>
        <v>0</v>
      </c>
      <c r="AH696" s="178">
        <f t="shared" si="271"/>
        <v>0</v>
      </c>
      <c r="AI696" s="178">
        <f t="shared" si="271"/>
        <v>0</v>
      </c>
    </row>
    <row r="697" spans="1:35" x14ac:dyDescent="0.35">
      <c r="E697" s="46" t="s">
        <v>1181</v>
      </c>
      <c r="F697" s="46" t="s">
        <v>641</v>
      </c>
      <c r="I697" s="178">
        <f>SUM(K697:AI697)</f>
        <v>137.76704079202352</v>
      </c>
      <c r="J697" s="178"/>
      <c r="K697" s="178">
        <f>K695*K696</f>
        <v>0</v>
      </c>
      <c r="L697" s="178">
        <f t="shared" ref="L697:AI697" si="272">L695*L696</f>
        <v>0</v>
      </c>
      <c r="M697" s="178">
        <f t="shared" si="272"/>
        <v>4.8091607524611284</v>
      </c>
      <c r="N697" s="178">
        <f t="shared" si="272"/>
        <v>6.540458623347134</v>
      </c>
      <c r="O697" s="178">
        <f t="shared" si="272"/>
        <v>6.671267795814078</v>
      </c>
      <c r="P697" s="178">
        <f t="shared" si="272"/>
        <v>6.8046931517303593</v>
      </c>
      <c r="Q697" s="178">
        <f t="shared" si="272"/>
        <v>6.9407870147649664</v>
      </c>
      <c r="R697" s="178">
        <f t="shared" si="272"/>
        <v>7.0796027550602636</v>
      </c>
      <c r="S697" s="178">
        <f t="shared" si="272"/>
        <v>7.22119481016147</v>
      </c>
      <c r="T697" s="178">
        <f t="shared" si="272"/>
        <v>7.3656187063646996</v>
      </c>
      <c r="U697" s="178">
        <f t="shared" si="272"/>
        <v>7.5129310804919944</v>
      </c>
      <c r="V697" s="178">
        <f t="shared" si="272"/>
        <v>7.6631897021018318</v>
      </c>
      <c r="W697" s="178">
        <f t="shared" si="272"/>
        <v>7.816453496143871</v>
      </c>
      <c r="X697" s="178">
        <f t="shared" si="272"/>
        <v>7.9727825660667468</v>
      </c>
      <c r="Y697" s="178">
        <f t="shared" si="272"/>
        <v>8.1322382173880836</v>
      </c>
      <c r="Z697" s="178">
        <f t="shared" si="272"/>
        <v>8.2948829817358423</v>
      </c>
      <c r="AA697" s="178">
        <f t="shared" si="272"/>
        <v>8.46078064137056</v>
      </c>
      <c r="AB697" s="178">
        <f t="shared" si="272"/>
        <v>8.6299962541979731</v>
      </c>
      <c r="AC697" s="178">
        <f t="shared" si="272"/>
        <v>8.8025961792819309</v>
      </c>
      <c r="AD697" s="178">
        <f t="shared" si="272"/>
        <v>8.9786481028675684</v>
      </c>
      <c r="AE697" s="178">
        <f t="shared" si="272"/>
        <v>2.0697579606730243</v>
      </c>
      <c r="AF697" s="178">
        <f t="shared" si="272"/>
        <v>0</v>
      </c>
      <c r="AG697" s="178">
        <f t="shared" si="272"/>
        <v>0</v>
      </c>
      <c r="AH697" s="178">
        <f t="shared" si="272"/>
        <v>0</v>
      </c>
      <c r="AI697" s="178">
        <f t="shared" si="272"/>
        <v>0</v>
      </c>
    </row>
    <row r="698" spans="1:35" x14ac:dyDescent="0.35">
      <c r="I698" s="178"/>
      <c r="J698" s="178"/>
      <c r="K698" s="178"/>
      <c r="L698" s="178"/>
      <c r="M698" s="178"/>
      <c r="N698" s="178"/>
      <c r="O698" s="178"/>
      <c r="P698" s="178"/>
      <c r="Q698" s="178"/>
      <c r="R698" s="178"/>
      <c r="S698" s="178"/>
      <c r="T698" s="178"/>
      <c r="U698" s="178"/>
      <c r="V698" s="178"/>
      <c r="W698" s="178"/>
      <c r="X698" s="178"/>
      <c r="Y698" s="178"/>
      <c r="Z698" s="178"/>
      <c r="AA698" s="178"/>
      <c r="AB698" s="178"/>
      <c r="AC698" s="178"/>
      <c r="AD698" s="178"/>
      <c r="AE698" s="178"/>
      <c r="AF698" s="178"/>
      <c r="AG698" s="178"/>
      <c r="AH698" s="178"/>
      <c r="AI698" s="178"/>
    </row>
    <row r="699" spans="1:35" x14ac:dyDescent="0.35">
      <c r="D699" s="87" t="s">
        <v>33</v>
      </c>
      <c r="I699" s="178"/>
      <c r="J699" s="178"/>
      <c r="K699" s="178"/>
      <c r="L699" s="178"/>
      <c r="M699" s="178"/>
      <c r="N699" s="178"/>
      <c r="O699" s="178"/>
      <c r="P699" s="178"/>
      <c r="Q699" s="178"/>
      <c r="R699" s="178"/>
      <c r="S699" s="178"/>
      <c r="T699" s="178"/>
      <c r="U699" s="178"/>
      <c r="V699" s="178"/>
      <c r="W699" s="178"/>
      <c r="X699" s="178"/>
      <c r="Y699" s="178"/>
      <c r="Z699" s="178"/>
      <c r="AA699" s="178"/>
      <c r="AB699" s="178"/>
      <c r="AC699" s="178"/>
      <c r="AD699" s="178"/>
      <c r="AE699" s="178"/>
      <c r="AF699" s="178"/>
      <c r="AG699" s="178"/>
      <c r="AH699" s="178"/>
      <c r="AI699" s="178"/>
    </row>
    <row r="700" spans="1:35" x14ac:dyDescent="0.35">
      <c r="D700" s="46"/>
      <c r="E700" s="46" t="str">
        <f>E$697</f>
        <v>Royalty in nominal terms (behavioural)</v>
      </c>
      <c r="F700" s="46" t="str">
        <f>F$697</f>
        <v>M$, nominal</v>
      </c>
      <c r="I700" s="178">
        <f>I$697</f>
        <v>137.76704079202352</v>
      </c>
      <c r="J700" s="178"/>
      <c r="K700" s="178">
        <f t="shared" ref="K700:AI700" si="273">K$697</f>
        <v>0</v>
      </c>
      <c r="L700" s="178">
        <f t="shared" si="273"/>
        <v>0</v>
      </c>
      <c r="M700" s="178">
        <f t="shared" si="273"/>
        <v>4.8091607524611284</v>
      </c>
      <c r="N700" s="178">
        <f t="shared" si="273"/>
        <v>6.540458623347134</v>
      </c>
      <c r="O700" s="178">
        <f t="shared" si="273"/>
        <v>6.671267795814078</v>
      </c>
      <c r="P700" s="178">
        <f t="shared" si="273"/>
        <v>6.8046931517303593</v>
      </c>
      <c r="Q700" s="178">
        <f t="shared" si="273"/>
        <v>6.9407870147649664</v>
      </c>
      <c r="R700" s="178">
        <f t="shared" si="273"/>
        <v>7.0796027550602636</v>
      </c>
      <c r="S700" s="178">
        <f t="shared" si="273"/>
        <v>7.22119481016147</v>
      </c>
      <c r="T700" s="178">
        <f t="shared" si="273"/>
        <v>7.3656187063646996</v>
      </c>
      <c r="U700" s="178">
        <f t="shared" si="273"/>
        <v>7.5129310804919944</v>
      </c>
      <c r="V700" s="178">
        <f t="shared" si="273"/>
        <v>7.6631897021018318</v>
      </c>
      <c r="W700" s="178">
        <f t="shared" si="273"/>
        <v>7.816453496143871</v>
      </c>
      <c r="X700" s="178">
        <f t="shared" si="273"/>
        <v>7.9727825660667468</v>
      </c>
      <c r="Y700" s="178">
        <f t="shared" si="273"/>
        <v>8.1322382173880836</v>
      </c>
      <c r="Z700" s="178">
        <f t="shared" si="273"/>
        <v>8.2948829817358423</v>
      </c>
      <c r="AA700" s="178">
        <f t="shared" si="273"/>
        <v>8.46078064137056</v>
      </c>
      <c r="AB700" s="178">
        <f t="shared" si="273"/>
        <v>8.6299962541979731</v>
      </c>
      <c r="AC700" s="178">
        <f t="shared" si="273"/>
        <v>8.8025961792819309</v>
      </c>
      <c r="AD700" s="178">
        <f t="shared" si="273"/>
        <v>8.9786481028675684</v>
      </c>
      <c r="AE700" s="178">
        <f t="shared" si="273"/>
        <v>2.0697579606730243</v>
      </c>
      <c r="AF700" s="178">
        <f t="shared" si="273"/>
        <v>0</v>
      </c>
      <c r="AG700" s="178">
        <f t="shared" si="273"/>
        <v>0</v>
      </c>
      <c r="AH700" s="178">
        <f t="shared" si="273"/>
        <v>0</v>
      </c>
      <c r="AI700" s="178">
        <f t="shared" si="273"/>
        <v>0</v>
      </c>
    </row>
    <row r="701" spans="1:35" s="154" customFormat="1" x14ac:dyDescent="0.35">
      <c r="A701" s="15"/>
      <c r="B701" s="15"/>
      <c r="C701" s="152"/>
      <c r="D701" s="153"/>
      <c r="E701" s="154" t="str">
        <f>'T&amp;E'!E$32</f>
        <v>Inflation factor</v>
      </c>
      <c r="F701" s="154" t="str">
        <f>'T&amp;E'!F$32</f>
        <v>index</v>
      </c>
      <c r="G701" s="155"/>
      <c r="H701" s="155"/>
      <c r="I701" s="180"/>
      <c r="J701" s="180"/>
      <c r="K701" s="203">
        <f>'T&amp;E'!K$32</f>
        <v>1</v>
      </c>
      <c r="L701" s="203">
        <f>'T&amp;E'!L$32</f>
        <v>1.02</v>
      </c>
      <c r="M701" s="203">
        <f>'T&amp;E'!M$32</f>
        <v>1.0404</v>
      </c>
      <c r="N701" s="203">
        <f>'T&amp;E'!N$32</f>
        <v>1.0612079999999999</v>
      </c>
      <c r="O701" s="203">
        <f>'T&amp;E'!O$32</f>
        <v>1.08243216</v>
      </c>
      <c r="P701" s="203">
        <f>'T&amp;E'!P$32</f>
        <v>1.1040808032</v>
      </c>
      <c r="Q701" s="203">
        <f>'T&amp;E'!Q$32</f>
        <v>1.1261624192640001</v>
      </c>
      <c r="R701" s="203">
        <f>'T&amp;E'!R$32</f>
        <v>1.1486856676492798</v>
      </c>
      <c r="S701" s="203">
        <f>'T&amp;E'!S$32</f>
        <v>1.1716593810022655</v>
      </c>
      <c r="T701" s="203">
        <f>'T&amp;E'!T$32</f>
        <v>1.1950925686223108</v>
      </c>
      <c r="U701" s="203">
        <f>'T&amp;E'!U$32</f>
        <v>1.2189944199947571</v>
      </c>
      <c r="V701" s="203">
        <f>'T&amp;E'!V$32</f>
        <v>1.243374308394652</v>
      </c>
      <c r="W701" s="203">
        <f>'T&amp;E'!W$32</f>
        <v>1.2682417945625453</v>
      </c>
      <c r="X701" s="203">
        <f>'T&amp;E'!X$32</f>
        <v>1.2936066304537961</v>
      </c>
      <c r="Y701" s="203">
        <f>'T&amp;E'!Y$32</f>
        <v>1.3194787630628722</v>
      </c>
      <c r="Z701" s="203">
        <f>'T&amp;E'!Z$32</f>
        <v>1.3458683383241292</v>
      </c>
      <c r="AA701" s="203">
        <f>'T&amp;E'!AA$32</f>
        <v>1.372785705090612</v>
      </c>
      <c r="AB701" s="203">
        <f>'T&amp;E'!AB$32</f>
        <v>1.4002414191924244</v>
      </c>
      <c r="AC701" s="203">
        <f>'T&amp;E'!AC$32</f>
        <v>1.4282462475762727</v>
      </c>
      <c r="AD701" s="203">
        <f>'T&amp;E'!AD$32</f>
        <v>1.4568111725277981</v>
      </c>
      <c r="AE701" s="203">
        <f>'T&amp;E'!AE$32</f>
        <v>1.4859473959783542</v>
      </c>
      <c r="AF701" s="203">
        <f>'T&amp;E'!AF$32</f>
        <v>1.5156663438979212</v>
      </c>
      <c r="AG701" s="203">
        <f>'T&amp;E'!AG$32</f>
        <v>1.5459796707758797</v>
      </c>
      <c r="AH701" s="203">
        <f>'T&amp;E'!AH$32</f>
        <v>1.576899264191397</v>
      </c>
      <c r="AI701" s="203">
        <f>'T&amp;E'!AI$32</f>
        <v>1.608437249475225</v>
      </c>
    </row>
    <row r="702" spans="1:35" s="162" customFormat="1" x14ac:dyDescent="0.35">
      <c r="A702" s="35"/>
      <c r="B702" s="35"/>
      <c r="C702" s="160"/>
      <c r="D702" s="161"/>
      <c r="E702" s="162" t="s">
        <v>1182</v>
      </c>
      <c r="F702" s="162" t="s">
        <v>88</v>
      </c>
      <c r="G702" s="163"/>
      <c r="H702" s="163"/>
      <c r="I702" s="433">
        <f>SUM(K702:AI702)</f>
        <v>110.79004701555969</v>
      </c>
      <c r="J702" s="433"/>
      <c r="K702" s="433">
        <f>K700/K701</f>
        <v>0</v>
      </c>
      <c r="L702" s="433">
        <f t="shared" ref="L702:AI702" si="274">L700/L701</f>
        <v>0</v>
      </c>
      <c r="M702" s="433">
        <f t="shared" si="274"/>
        <v>4.6224151792206154</v>
      </c>
      <c r="N702" s="433">
        <f t="shared" si="274"/>
        <v>6.1632202389608208</v>
      </c>
      <c r="O702" s="433">
        <f t="shared" si="274"/>
        <v>6.1632202389608217</v>
      </c>
      <c r="P702" s="433">
        <f t="shared" si="274"/>
        <v>6.1632202389608208</v>
      </c>
      <c r="Q702" s="433">
        <f t="shared" si="274"/>
        <v>6.1632202389608208</v>
      </c>
      <c r="R702" s="433">
        <f t="shared" si="274"/>
        <v>6.1632202389608199</v>
      </c>
      <c r="S702" s="433">
        <f t="shared" si="274"/>
        <v>6.1632202389608208</v>
      </c>
      <c r="T702" s="433">
        <f t="shared" si="274"/>
        <v>6.1632202389608208</v>
      </c>
      <c r="U702" s="433">
        <f t="shared" si="274"/>
        <v>6.1632202389608208</v>
      </c>
      <c r="V702" s="433">
        <f t="shared" si="274"/>
        <v>6.1632202389608199</v>
      </c>
      <c r="W702" s="433">
        <f t="shared" si="274"/>
        <v>6.1632202389608208</v>
      </c>
      <c r="X702" s="433">
        <f t="shared" si="274"/>
        <v>6.1632202389608208</v>
      </c>
      <c r="Y702" s="433">
        <f t="shared" si="274"/>
        <v>6.1632202389608208</v>
      </c>
      <c r="Z702" s="433">
        <f t="shared" si="274"/>
        <v>6.1632202389608208</v>
      </c>
      <c r="AA702" s="433">
        <f t="shared" si="274"/>
        <v>6.1632202389608199</v>
      </c>
      <c r="AB702" s="433">
        <f t="shared" si="274"/>
        <v>6.1632202389608208</v>
      </c>
      <c r="AC702" s="433">
        <f t="shared" si="274"/>
        <v>6.1632202389608208</v>
      </c>
      <c r="AD702" s="433">
        <f t="shared" si="274"/>
        <v>6.1632202389608199</v>
      </c>
      <c r="AE702" s="433">
        <f t="shared" si="274"/>
        <v>1.3928877740051402</v>
      </c>
      <c r="AF702" s="433">
        <f t="shared" si="274"/>
        <v>0</v>
      </c>
      <c r="AG702" s="433">
        <f t="shared" si="274"/>
        <v>0</v>
      </c>
      <c r="AH702" s="433">
        <f t="shared" si="274"/>
        <v>0</v>
      </c>
      <c r="AI702" s="433">
        <f t="shared" si="274"/>
        <v>0</v>
      </c>
    </row>
    <row r="703" spans="1:35" s="84" customFormat="1" x14ac:dyDescent="0.35">
      <c r="A703" s="4"/>
      <c r="B703" s="4"/>
      <c r="C703" s="80"/>
      <c r="D703" s="81"/>
      <c r="G703" s="147"/>
      <c r="H703" s="147"/>
      <c r="I703" s="178"/>
      <c r="J703" s="178"/>
      <c r="K703" s="178"/>
      <c r="L703" s="178"/>
      <c r="M703" s="178"/>
      <c r="N703" s="178"/>
      <c r="O703" s="178"/>
      <c r="P703" s="178"/>
      <c r="Q703" s="178"/>
      <c r="R703" s="178"/>
      <c r="S703" s="178"/>
      <c r="T703" s="178"/>
      <c r="U703" s="178"/>
      <c r="V703" s="178"/>
      <c r="W703" s="178"/>
      <c r="X703" s="178"/>
      <c r="Y703" s="178"/>
      <c r="Z703" s="178"/>
      <c r="AA703" s="178"/>
      <c r="AB703" s="178"/>
      <c r="AC703" s="178"/>
      <c r="AD703" s="178"/>
      <c r="AE703" s="178"/>
      <c r="AF703" s="178"/>
      <c r="AG703" s="178"/>
      <c r="AH703" s="178"/>
      <c r="AI703" s="178"/>
    </row>
    <row r="704" spans="1:35" s="84" customFormat="1" x14ac:dyDescent="0.35">
      <c r="A704" s="4"/>
      <c r="B704" s="4"/>
      <c r="C704" s="80"/>
      <c r="D704" s="81" t="s">
        <v>369</v>
      </c>
      <c r="G704" s="147"/>
      <c r="H704" s="147"/>
      <c r="I704" s="178"/>
      <c r="J704" s="178"/>
      <c r="K704" s="178"/>
      <c r="L704" s="178"/>
      <c r="M704" s="178"/>
      <c r="N704" s="178"/>
      <c r="O704" s="178"/>
      <c r="P704" s="178"/>
      <c r="Q704" s="178"/>
      <c r="R704" s="178"/>
      <c r="S704" s="178"/>
      <c r="T704" s="178"/>
      <c r="U704" s="178"/>
      <c r="V704" s="178"/>
      <c r="W704" s="178"/>
      <c r="X704" s="178"/>
      <c r="Y704" s="178"/>
      <c r="Z704" s="178"/>
      <c r="AA704" s="178"/>
      <c r="AB704" s="178"/>
      <c r="AC704" s="178"/>
      <c r="AD704" s="178"/>
      <c r="AE704" s="178"/>
      <c r="AF704" s="178"/>
      <c r="AG704" s="178"/>
      <c r="AH704" s="178"/>
      <c r="AI704" s="178"/>
    </row>
    <row r="705" spans="1:35" s="84" customFormat="1" x14ac:dyDescent="0.35">
      <c r="A705" s="4"/>
      <c r="B705" s="4"/>
      <c r="C705" s="80"/>
      <c r="D705" s="81"/>
      <c r="E705" s="84" t="str">
        <f>E$702</f>
        <v>Royalty (behavioural)</v>
      </c>
      <c r="F705" s="84" t="str">
        <f>F$702</f>
        <v>M$</v>
      </c>
      <c r="G705" s="147"/>
      <c r="H705" s="147"/>
      <c r="I705" s="199">
        <f>I$702</f>
        <v>110.79004701555969</v>
      </c>
      <c r="J705" s="199"/>
      <c r="K705" s="199">
        <f t="shared" ref="K705:AI705" si="275">K$702</f>
        <v>0</v>
      </c>
      <c r="L705" s="199">
        <f t="shared" si="275"/>
        <v>0</v>
      </c>
      <c r="M705" s="199">
        <f t="shared" si="275"/>
        <v>4.6224151792206154</v>
      </c>
      <c r="N705" s="199">
        <f t="shared" si="275"/>
        <v>6.1632202389608208</v>
      </c>
      <c r="O705" s="199">
        <f t="shared" si="275"/>
        <v>6.1632202389608217</v>
      </c>
      <c r="P705" s="199">
        <f t="shared" si="275"/>
        <v>6.1632202389608208</v>
      </c>
      <c r="Q705" s="199">
        <f t="shared" si="275"/>
        <v>6.1632202389608208</v>
      </c>
      <c r="R705" s="199">
        <f t="shared" si="275"/>
        <v>6.1632202389608199</v>
      </c>
      <c r="S705" s="199">
        <f t="shared" si="275"/>
        <v>6.1632202389608208</v>
      </c>
      <c r="T705" s="199">
        <f t="shared" si="275"/>
        <v>6.1632202389608208</v>
      </c>
      <c r="U705" s="199">
        <f t="shared" si="275"/>
        <v>6.1632202389608208</v>
      </c>
      <c r="V705" s="199">
        <f t="shared" si="275"/>
        <v>6.1632202389608199</v>
      </c>
      <c r="W705" s="199">
        <f t="shared" si="275"/>
        <v>6.1632202389608208</v>
      </c>
      <c r="X705" s="199">
        <f t="shared" si="275"/>
        <v>6.1632202389608208</v>
      </c>
      <c r="Y705" s="199">
        <f t="shared" si="275"/>
        <v>6.1632202389608208</v>
      </c>
      <c r="Z705" s="199">
        <f t="shared" si="275"/>
        <v>6.1632202389608208</v>
      </c>
      <c r="AA705" s="199">
        <f t="shared" si="275"/>
        <v>6.1632202389608199</v>
      </c>
      <c r="AB705" s="199">
        <f t="shared" si="275"/>
        <v>6.1632202389608208</v>
      </c>
      <c r="AC705" s="199">
        <f t="shared" si="275"/>
        <v>6.1632202389608208</v>
      </c>
      <c r="AD705" s="199">
        <f t="shared" si="275"/>
        <v>6.1632202389608199</v>
      </c>
      <c r="AE705" s="199">
        <f t="shared" si="275"/>
        <v>1.3928877740051402</v>
      </c>
      <c r="AF705" s="199">
        <f t="shared" si="275"/>
        <v>0</v>
      </c>
      <c r="AG705" s="199">
        <f t="shared" si="275"/>
        <v>0</v>
      </c>
      <c r="AH705" s="199">
        <f t="shared" si="275"/>
        <v>0</v>
      </c>
      <c r="AI705" s="199">
        <f t="shared" si="275"/>
        <v>0</v>
      </c>
    </row>
    <row r="706" spans="1:35" s="162" customFormat="1" x14ac:dyDescent="0.35">
      <c r="A706" s="35"/>
      <c r="B706" s="35"/>
      <c r="C706" s="160"/>
      <c r="D706" s="161"/>
      <c r="E706" s="162" t="s">
        <v>1183</v>
      </c>
      <c r="F706" s="162" t="s">
        <v>88</v>
      </c>
      <c r="G706" s="433">
        <f>SUM(K705:AI705)</f>
        <v>110.79004701555969</v>
      </c>
      <c r="H706" s="163"/>
      <c r="I706" s="433"/>
      <c r="J706" s="433"/>
      <c r="K706" s="433"/>
      <c r="L706" s="433"/>
      <c r="M706" s="433"/>
      <c r="N706" s="433"/>
      <c r="O706" s="433"/>
      <c r="P706" s="433"/>
      <c r="Q706" s="433"/>
      <c r="R706" s="433"/>
      <c r="S706" s="433"/>
      <c r="T706" s="433"/>
      <c r="U706" s="433"/>
      <c r="V706" s="433"/>
      <c r="W706" s="433"/>
      <c r="X706" s="433"/>
      <c r="Y706" s="433"/>
      <c r="Z706" s="433"/>
      <c r="AA706" s="433"/>
      <c r="AB706" s="433"/>
      <c r="AC706" s="433"/>
      <c r="AD706" s="433"/>
      <c r="AE706" s="433"/>
      <c r="AF706" s="433"/>
      <c r="AG706" s="433"/>
      <c r="AH706" s="433"/>
      <c r="AI706" s="433"/>
    </row>
    <row r="707" spans="1:35" s="84" customFormat="1" x14ac:dyDescent="0.35">
      <c r="A707" s="4"/>
      <c r="B707" s="4"/>
      <c r="C707" s="80"/>
      <c r="D707" s="81"/>
      <c r="G707" s="147"/>
      <c r="H707" s="147"/>
      <c r="I707" s="178"/>
      <c r="J707" s="178"/>
      <c r="K707" s="178"/>
      <c r="L707" s="178"/>
      <c r="M707" s="178"/>
      <c r="N707" s="178"/>
      <c r="O707" s="178"/>
      <c r="P707" s="178"/>
      <c r="Q707" s="178"/>
      <c r="R707" s="178"/>
      <c r="S707" s="178"/>
      <c r="T707" s="178"/>
      <c r="U707" s="178"/>
      <c r="V707" s="178"/>
      <c r="W707" s="178"/>
      <c r="X707" s="178"/>
      <c r="Y707" s="178"/>
      <c r="Z707" s="178"/>
      <c r="AA707" s="178"/>
      <c r="AB707" s="178"/>
      <c r="AC707" s="178"/>
      <c r="AD707" s="178"/>
      <c r="AE707" s="178"/>
      <c r="AF707" s="178"/>
      <c r="AG707" s="178"/>
      <c r="AH707" s="178"/>
      <c r="AI707" s="178"/>
    </row>
    <row r="708" spans="1:35" s="84" customFormat="1" x14ac:dyDescent="0.35">
      <c r="A708" s="4"/>
      <c r="B708" s="4"/>
      <c r="C708" s="80"/>
      <c r="D708" s="81" t="s">
        <v>376</v>
      </c>
      <c r="G708" s="147"/>
      <c r="H708" s="147"/>
      <c r="I708" s="178"/>
      <c r="J708" s="178"/>
      <c r="K708" s="178"/>
      <c r="L708" s="178"/>
      <c r="M708" s="178"/>
      <c r="N708" s="178"/>
      <c r="O708" s="178"/>
      <c r="P708" s="178"/>
      <c r="Q708" s="178"/>
      <c r="R708" s="178"/>
      <c r="S708" s="178"/>
      <c r="T708" s="178"/>
      <c r="U708" s="178"/>
      <c r="V708" s="178"/>
      <c r="W708" s="178"/>
      <c r="X708" s="178"/>
      <c r="Y708" s="178"/>
      <c r="Z708" s="178"/>
      <c r="AA708" s="178"/>
      <c r="AB708" s="178"/>
      <c r="AC708" s="178"/>
      <c r="AD708" s="178"/>
      <c r="AE708" s="178"/>
      <c r="AF708" s="178"/>
      <c r="AG708" s="178"/>
      <c r="AH708" s="178"/>
      <c r="AI708" s="178"/>
    </row>
    <row r="709" spans="1:35" s="84" customFormat="1" x14ac:dyDescent="0.35">
      <c r="A709" s="4"/>
      <c r="B709" s="4"/>
      <c r="C709" s="80"/>
      <c r="D709" s="81"/>
      <c r="E709" s="84" t="str">
        <f>E$702</f>
        <v>Royalty (behavioural)</v>
      </c>
      <c r="F709" s="84" t="str">
        <f>F$702</f>
        <v>M$</v>
      </c>
      <c r="G709" s="147"/>
      <c r="H709" s="147"/>
      <c r="I709" s="199">
        <f>I$702</f>
        <v>110.79004701555969</v>
      </c>
      <c r="J709" s="199"/>
      <c r="K709" s="199">
        <f t="shared" ref="K709:AI709" si="276">K$702</f>
        <v>0</v>
      </c>
      <c r="L709" s="199">
        <f t="shared" si="276"/>
        <v>0</v>
      </c>
      <c r="M709" s="199">
        <f t="shared" si="276"/>
        <v>4.6224151792206154</v>
      </c>
      <c r="N709" s="199">
        <f t="shared" si="276"/>
        <v>6.1632202389608208</v>
      </c>
      <c r="O709" s="199">
        <f t="shared" si="276"/>
        <v>6.1632202389608217</v>
      </c>
      <c r="P709" s="199">
        <f t="shared" si="276"/>
        <v>6.1632202389608208</v>
      </c>
      <c r="Q709" s="199">
        <f t="shared" si="276"/>
        <v>6.1632202389608208</v>
      </c>
      <c r="R709" s="199">
        <f t="shared" si="276"/>
        <v>6.1632202389608199</v>
      </c>
      <c r="S709" s="199">
        <f t="shared" si="276"/>
        <v>6.1632202389608208</v>
      </c>
      <c r="T709" s="199">
        <f t="shared" si="276"/>
        <v>6.1632202389608208</v>
      </c>
      <c r="U709" s="199">
        <f t="shared" si="276"/>
        <v>6.1632202389608208</v>
      </c>
      <c r="V709" s="199">
        <f t="shared" si="276"/>
        <v>6.1632202389608199</v>
      </c>
      <c r="W709" s="199">
        <f t="shared" si="276"/>
        <v>6.1632202389608208</v>
      </c>
      <c r="X709" s="199">
        <f t="shared" si="276"/>
        <v>6.1632202389608208</v>
      </c>
      <c r="Y709" s="199">
        <f t="shared" si="276"/>
        <v>6.1632202389608208</v>
      </c>
      <c r="Z709" s="199">
        <f t="shared" si="276"/>
        <v>6.1632202389608208</v>
      </c>
      <c r="AA709" s="199">
        <f t="shared" si="276"/>
        <v>6.1632202389608199</v>
      </c>
      <c r="AB709" s="199">
        <f t="shared" si="276"/>
        <v>6.1632202389608208</v>
      </c>
      <c r="AC709" s="199">
        <f t="shared" si="276"/>
        <v>6.1632202389608208</v>
      </c>
      <c r="AD709" s="199">
        <f t="shared" si="276"/>
        <v>6.1632202389608199</v>
      </c>
      <c r="AE709" s="199">
        <f t="shared" si="276"/>
        <v>1.3928877740051402</v>
      </c>
      <c r="AF709" s="199">
        <f t="shared" si="276"/>
        <v>0</v>
      </c>
      <c r="AG709" s="199">
        <f t="shared" si="276"/>
        <v>0</v>
      </c>
      <c r="AH709" s="199">
        <f t="shared" si="276"/>
        <v>0</v>
      </c>
      <c r="AI709" s="199">
        <f t="shared" si="276"/>
        <v>0</v>
      </c>
    </row>
    <row r="710" spans="1:35" s="154" customFormat="1" x14ac:dyDescent="0.35">
      <c r="A710" s="15"/>
      <c r="B710" s="15"/>
      <c r="C710" s="152"/>
      <c r="D710" s="153"/>
      <c r="E710" s="154" t="str">
        <f>'T&amp;E'!E$36</f>
        <v>Government discount factor</v>
      </c>
      <c r="F710" s="154" t="str">
        <f>'T&amp;E'!F$36</f>
        <v>index</v>
      </c>
      <c r="G710" s="155"/>
      <c r="H710" s="155"/>
      <c r="I710" s="180"/>
      <c r="J710" s="180"/>
      <c r="K710" s="203">
        <f>'T&amp;E'!K$36</f>
        <v>1</v>
      </c>
      <c r="L710" s="203">
        <f>'T&amp;E'!L$36</f>
        <v>0.90909090909090906</v>
      </c>
      <c r="M710" s="203">
        <f>'T&amp;E'!M$36</f>
        <v>0.82644628099173545</v>
      </c>
      <c r="N710" s="203">
        <f>'T&amp;E'!N$36</f>
        <v>0.75131480090157754</v>
      </c>
      <c r="O710" s="203">
        <f>'T&amp;E'!O$36</f>
        <v>0.68301345536507052</v>
      </c>
      <c r="P710" s="203">
        <f>'T&amp;E'!P$36</f>
        <v>0.62092132305915493</v>
      </c>
      <c r="Q710" s="203">
        <f>'T&amp;E'!Q$36</f>
        <v>0.56447393005377722</v>
      </c>
      <c r="R710" s="203">
        <f>'T&amp;E'!R$36</f>
        <v>0.51315811823070645</v>
      </c>
      <c r="S710" s="203">
        <f>'T&amp;E'!S$36</f>
        <v>0.46650738020973315</v>
      </c>
      <c r="T710" s="203">
        <f>'T&amp;E'!T$36</f>
        <v>0.42409761837248466</v>
      </c>
      <c r="U710" s="203">
        <f>'T&amp;E'!U$36</f>
        <v>0.38554328942953148</v>
      </c>
      <c r="V710" s="203">
        <f>'T&amp;E'!V$36</f>
        <v>0.3504938994813922</v>
      </c>
      <c r="W710" s="203">
        <f>'T&amp;E'!W$36</f>
        <v>0.31863081771035656</v>
      </c>
      <c r="X710" s="203">
        <f>'T&amp;E'!X$36</f>
        <v>0.28966437973668779</v>
      </c>
      <c r="Y710" s="203">
        <f>'T&amp;E'!Y$36</f>
        <v>0.26333125430607973</v>
      </c>
      <c r="Z710" s="203">
        <f>'T&amp;E'!Z$36</f>
        <v>0.23939204936916339</v>
      </c>
      <c r="AA710" s="203">
        <f>'T&amp;E'!AA$36</f>
        <v>0.21762913579014853</v>
      </c>
      <c r="AB710" s="203">
        <f>'T&amp;E'!AB$36</f>
        <v>0.19784466890013502</v>
      </c>
      <c r="AC710" s="203">
        <f>'T&amp;E'!AC$36</f>
        <v>0.17985878990921364</v>
      </c>
      <c r="AD710" s="203">
        <f>'T&amp;E'!AD$36</f>
        <v>0.16350799082655781</v>
      </c>
      <c r="AE710" s="203">
        <f>'T&amp;E'!AE$36</f>
        <v>0.14864362802414349</v>
      </c>
      <c r="AF710" s="203">
        <f>'T&amp;E'!AF$36</f>
        <v>0.13513057093103953</v>
      </c>
      <c r="AG710" s="203">
        <f>'T&amp;E'!AG$36</f>
        <v>0.12284597357367227</v>
      </c>
      <c r="AH710" s="203">
        <f>'T&amp;E'!AH$36</f>
        <v>0.11167815779424752</v>
      </c>
      <c r="AI710" s="203">
        <f>'T&amp;E'!AI$36</f>
        <v>0.10152559799477048</v>
      </c>
    </row>
    <row r="711" spans="1:35" s="150" customFormat="1" x14ac:dyDescent="0.35">
      <c r="A711" s="12"/>
      <c r="B711" s="12"/>
      <c r="C711" s="148"/>
      <c r="D711" s="149"/>
      <c r="E711" s="150" t="s">
        <v>1184</v>
      </c>
      <c r="F711" s="162" t="s">
        <v>230</v>
      </c>
      <c r="G711" s="232"/>
      <c r="I711" s="433">
        <f>SUM(K711:AI711)</f>
        <v>44.885568597506214</v>
      </c>
      <c r="J711" s="433"/>
      <c r="K711" s="433">
        <f>K709*K710</f>
        <v>0</v>
      </c>
      <c r="L711" s="433">
        <f t="shared" ref="L711:AI711" si="277">L709*L710</f>
        <v>0</v>
      </c>
      <c r="M711" s="433">
        <f t="shared" si="277"/>
        <v>3.8201778340666239</v>
      </c>
      <c r="N711" s="433">
        <f t="shared" si="277"/>
        <v>4.6305185867474226</v>
      </c>
      <c r="O711" s="433">
        <f t="shared" si="277"/>
        <v>4.2095623515885663</v>
      </c>
      <c r="P711" s="433">
        <f t="shared" si="277"/>
        <v>3.826874865080514</v>
      </c>
      <c r="Q711" s="433">
        <f t="shared" si="277"/>
        <v>3.4789771500731943</v>
      </c>
      <c r="R711" s="433">
        <f t="shared" si="277"/>
        <v>3.1627065000665393</v>
      </c>
      <c r="S711" s="433">
        <f t="shared" si="277"/>
        <v>2.875187727333218</v>
      </c>
      <c r="T711" s="433">
        <f t="shared" si="277"/>
        <v>2.6138070248483798</v>
      </c>
      <c r="U711" s="433">
        <f t="shared" si="277"/>
        <v>2.3761882044076179</v>
      </c>
      <c r="V711" s="433">
        <f t="shared" si="277"/>
        <v>2.1601710949160156</v>
      </c>
      <c r="W711" s="433">
        <f t="shared" si="277"/>
        <v>1.9637919044691055</v>
      </c>
      <c r="X711" s="433">
        <f t="shared" si="277"/>
        <v>1.785265367699187</v>
      </c>
      <c r="Y711" s="433">
        <f t="shared" si="277"/>
        <v>1.6229685160901695</v>
      </c>
      <c r="Z711" s="433">
        <f t="shared" si="277"/>
        <v>1.4754259237183358</v>
      </c>
      <c r="AA711" s="433">
        <f t="shared" si="277"/>
        <v>1.341296294289396</v>
      </c>
      <c r="AB711" s="433">
        <f t="shared" si="277"/>
        <v>1.2193602675358146</v>
      </c>
      <c r="AC711" s="433">
        <f t="shared" si="277"/>
        <v>1.1085093341234677</v>
      </c>
      <c r="AD711" s="433">
        <f t="shared" si="277"/>
        <v>1.0077357582940611</v>
      </c>
      <c r="AE711" s="433">
        <f t="shared" si="277"/>
        <v>0.20704389215859731</v>
      </c>
      <c r="AF711" s="433">
        <f t="shared" si="277"/>
        <v>0</v>
      </c>
      <c r="AG711" s="433">
        <f t="shared" si="277"/>
        <v>0</v>
      </c>
      <c r="AH711" s="433">
        <f t="shared" si="277"/>
        <v>0</v>
      </c>
      <c r="AI711" s="433">
        <f t="shared" si="277"/>
        <v>0</v>
      </c>
    </row>
    <row r="712" spans="1:35" s="84" customFormat="1" x14ac:dyDescent="0.35">
      <c r="A712" s="4"/>
      <c r="B712" s="4"/>
      <c r="C712" s="80"/>
      <c r="D712" s="81"/>
      <c r="G712" s="147"/>
      <c r="H712" s="147"/>
      <c r="I712" s="178"/>
      <c r="J712" s="178"/>
      <c r="K712" s="178"/>
      <c r="L712" s="178"/>
      <c r="M712" s="178"/>
      <c r="N712" s="178"/>
      <c r="O712" s="178"/>
      <c r="P712" s="178"/>
      <c r="Q712" s="178"/>
      <c r="R712" s="178"/>
      <c r="S712" s="178"/>
      <c r="T712" s="178"/>
      <c r="U712" s="178"/>
      <c r="V712" s="178"/>
      <c r="W712" s="178"/>
      <c r="X712" s="178"/>
      <c r="Y712" s="178"/>
      <c r="Z712" s="178"/>
      <c r="AA712" s="178"/>
      <c r="AB712" s="178"/>
      <c r="AC712" s="178"/>
      <c r="AD712" s="178"/>
      <c r="AE712" s="178"/>
      <c r="AF712" s="178"/>
      <c r="AG712" s="178"/>
      <c r="AH712" s="178"/>
      <c r="AI712" s="178"/>
    </row>
    <row r="713" spans="1:35" s="84" customFormat="1" x14ac:dyDescent="0.35">
      <c r="A713" s="4"/>
      <c r="B713" s="4"/>
      <c r="C713" s="80"/>
      <c r="D713" s="81" t="s">
        <v>377</v>
      </c>
      <c r="G713" s="147"/>
      <c r="H713" s="147"/>
      <c r="I713" s="178"/>
      <c r="J713" s="178"/>
      <c r="K713" s="178"/>
      <c r="L713" s="178"/>
      <c r="M713" s="178"/>
      <c r="N713" s="178"/>
      <c r="O713" s="178"/>
      <c r="P713" s="178"/>
      <c r="Q713" s="178"/>
      <c r="R713" s="178"/>
      <c r="S713" s="178"/>
      <c r="T713" s="178"/>
      <c r="U713" s="178"/>
      <c r="V713" s="178"/>
      <c r="W713" s="178"/>
      <c r="X713" s="178"/>
      <c r="Y713" s="178"/>
      <c r="Z713" s="178"/>
      <c r="AA713" s="178"/>
      <c r="AB713" s="178"/>
      <c r="AC713" s="178"/>
      <c r="AD713" s="178"/>
      <c r="AE713" s="178"/>
      <c r="AF713" s="178"/>
      <c r="AG713" s="178"/>
      <c r="AH713" s="178"/>
      <c r="AI713" s="178"/>
    </row>
    <row r="714" spans="1:35" s="84" customFormat="1" x14ac:dyDescent="0.35">
      <c r="A714" s="4"/>
      <c r="B714" s="4"/>
      <c r="C714" s="80"/>
      <c r="D714" s="81"/>
      <c r="E714" s="84" t="str">
        <f>E$711</f>
        <v>Discounted royalty (behavioural)</v>
      </c>
      <c r="F714" s="84" t="str">
        <f>F$711</f>
        <v>M$, discounted</v>
      </c>
      <c r="G714" s="147"/>
      <c r="H714" s="147"/>
      <c r="I714" s="199">
        <f>I$711</f>
        <v>44.885568597506214</v>
      </c>
      <c r="J714" s="199"/>
      <c r="K714" s="199">
        <f t="shared" ref="K714:AI714" si="278">K$711</f>
        <v>0</v>
      </c>
      <c r="L714" s="199">
        <f t="shared" si="278"/>
        <v>0</v>
      </c>
      <c r="M714" s="199">
        <f t="shared" si="278"/>
        <v>3.8201778340666239</v>
      </c>
      <c r="N714" s="199">
        <f t="shared" si="278"/>
        <v>4.6305185867474226</v>
      </c>
      <c r="O714" s="199">
        <f t="shared" si="278"/>
        <v>4.2095623515885663</v>
      </c>
      <c r="P714" s="199">
        <f t="shared" si="278"/>
        <v>3.826874865080514</v>
      </c>
      <c r="Q714" s="199">
        <f t="shared" si="278"/>
        <v>3.4789771500731943</v>
      </c>
      <c r="R714" s="199">
        <f t="shared" si="278"/>
        <v>3.1627065000665393</v>
      </c>
      <c r="S714" s="199">
        <f t="shared" si="278"/>
        <v>2.875187727333218</v>
      </c>
      <c r="T714" s="199">
        <f t="shared" si="278"/>
        <v>2.6138070248483798</v>
      </c>
      <c r="U714" s="199">
        <f t="shared" si="278"/>
        <v>2.3761882044076179</v>
      </c>
      <c r="V714" s="199">
        <f t="shared" si="278"/>
        <v>2.1601710949160156</v>
      </c>
      <c r="W714" s="199">
        <f t="shared" si="278"/>
        <v>1.9637919044691055</v>
      </c>
      <c r="X714" s="199">
        <f t="shared" si="278"/>
        <v>1.785265367699187</v>
      </c>
      <c r="Y714" s="199">
        <f t="shared" si="278"/>
        <v>1.6229685160901695</v>
      </c>
      <c r="Z714" s="199">
        <f t="shared" si="278"/>
        <v>1.4754259237183358</v>
      </c>
      <c r="AA714" s="199">
        <f t="shared" si="278"/>
        <v>1.341296294289396</v>
      </c>
      <c r="AB714" s="199">
        <f t="shared" si="278"/>
        <v>1.2193602675358146</v>
      </c>
      <c r="AC714" s="199">
        <f t="shared" si="278"/>
        <v>1.1085093341234677</v>
      </c>
      <c r="AD714" s="199">
        <f t="shared" si="278"/>
        <v>1.0077357582940611</v>
      </c>
      <c r="AE714" s="199">
        <f t="shared" si="278"/>
        <v>0.20704389215859731</v>
      </c>
      <c r="AF714" s="199">
        <f t="shared" si="278"/>
        <v>0</v>
      </c>
      <c r="AG714" s="199">
        <f t="shared" si="278"/>
        <v>0</v>
      </c>
      <c r="AH714" s="199">
        <f t="shared" si="278"/>
        <v>0</v>
      </c>
      <c r="AI714" s="199">
        <f t="shared" si="278"/>
        <v>0</v>
      </c>
    </row>
    <row r="715" spans="1:35" s="162" customFormat="1" x14ac:dyDescent="0.35">
      <c r="A715" s="35"/>
      <c r="B715" s="35"/>
      <c r="C715" s="160"/>
      <c r="D715" s="161"/>
      <c r="E715" s="162" t="s">
        <v>1185</v>
      </c>
      <c r="F715" s="162" t="s">
        <v>230</v>
      </c>
      <c r="G715" s="433">
        <f>SUM(K714:AI714)</f>
        <v>44.885568597506214</v>
      </c>
      <c r="H715" s="163"/>
      <c r="J715" s="433"/>
      <c r="K715" s="433"/>
      <c r="L715" s="433"/>
      <c r="M715" s="433"/>
      <c r="N715" s="433"/>
      <c r="O715" s="433"/>
      <c r="P715" s="433"/>
      <c r="Q715" s="433"/>
      <c r="R715" s="433"/>
      <c r="S715" s="433"/>
      <c r="T715" s="433"/>
      <c r="U715" s="433"/>
      <c r="V715" s="433"/>
      <c r="W715" s="433"/>
      <c r="X715" s="433"/>
      <c r="Y715" s="433"/>
      <c r="Z715" s="433"/>
      <c r="AA715" s="433"/>
      <c r="AB715" s="433"/>
      <c r="AC715" s="433"/>
      <c r="AD715" s="433"/>
      <c r="AE715" s="433"/>
      <c r="AF715" s="433"/>
      <c r="AG715" s="433"/>
      <c r="AH715" s="433"/>
      <c r="AI715" s="433"/>
    </row>
    <row r="716" spans="1:35" s="84" customFormat="1" x14ac:dyDescent="0.35">
      <c r="A716" s="4"/>
      <c r="B716" s="4"/>
      <c r="C716" s="80"/>
      <c r="D716" s="81"/>
      <c r="G716" s="147"/>
      <c r="H716" s="147"/>
      <c r="I716" s="178"/>
      <c r="J716" s="178"/>
      <c r="K716" s="178"/>
      <c r="L716" s="178"/>
      <c r="M716" s="178"/>
      <c r="N716" s="178"/>
      <c r="O716" s="178"/>
      <c r="P716" s="178"/>
      <c r="Q716" s="178"/>
      <c r="R716" s="178"/>
      <c r="S716" s="178"/>
      <c r="T716" s="178"/>
      <c r="U716" s="178"/>
      <c r="V716" s="178"/>
      <c r="W716" s="178"/>
      <c r="X716" s="178"/>
      <c r="Y716" s="178"/>
      <c r="Z716" s="178"/>
      <c r="AA716" s="178"/>
      <c r="AB716" s="178"/>
      <c r="AC716" s="178"/>
      <c r="AD716" s="178"/>
      <c r="AE716" s="178"/>
      <c r="AF716" s="178"/>
      <c r="AG716" s="178"/>
      <c r="AH716" s="178"/>
      <c r="AI716" s="178"/>
    </row>
    <row r="717" spans="1:35" s="84" customFormat="1" x14ac:dyDescent="0.35">
      <c r="A717" s="4"/>
      <c r="B717" s="4" t="s">
        <v>343</v>
      </c>
      <c r="C717" s="80"/>
      <c r="D717" s="81"/>
      <c r="G717" s="147"/>
      <c r="H717" s="147"/>
      <c r="I717" s="178"/>
      <c r="J717" s="178"/>
      <c r="K717" s="178"/>
      <c r="L717" s="178"/>
      <c r="M717" s="178"/>
      <c r="N717" s="178"/>
      <c r="O717" s="178"/>
      <c r="P717" s="178"/>
      <c r="Q717" s="178"/>
      <c r="R717" s="178"/>
      <c r="S717" s="178"/>
      <c r="T717" s="178"/>
      <c r="U717" s="178"/>
      <c r="V717" s="178"/>
      <c r="W717" s="178"/>
      <c r="X717" s="178"/>
      <c r="Y717" s="178"/>
      <c r="Z717" s="178"/>
      <c r="AA717" s="178"/>
      <c r="AB717" s="178"/>
      <c r="AC717" s="178"/>
      <c r="AD717" s="178"/>
      <c r="AE717" s="178"/>
      <c r="AF717" s="178"/>
      <c r="AG717" s="178"/>
      <c r="AH717" s="178"/>
      <c r="AI717" s="178"/>
    </row>
    <row r="718" spans="1:35" s="84" customFormat="1" x14ac:dyDescent="0.35">
      <c r="A718" s="4"/>
      <c r="B718" s="4"/>
      <c r="C718" s="80"/>
      <c r="D718" s="81"/>
      <c r="G718" s="147"/>
      <c r="H718" s="147"/>
      <c r="I718" s="178"/>
      <c r="J718" s="178"/>
      <c r="K718" s="178"/>
      <c r="L718" s="178"/>
      <c r="M718" s="178"/>
      <c r="N718" s="178"/>
      <c r="O718" s="178"/>
      <c r="P718" s="178"/>
      <c r="Q718" s="178"/>
      <c r="R718" s="178"/>
      <c r="S718" s="178"/>
      <c r="T718" s="178"/>
      <c r="U718" s="178"/>
      <c r="V718" s="178"/>
      <c r="W718" s="178"/>
      <c r="X718" s="178"/>
      <c r="Y718" s="178"/>
      <c r="Z718" s="178"/>
      <c r="AA718" s="178"/>
      <c r="AB718" s="178"/>
      <c r="AC718" s="178"/>
      <c r="AD718" s="178"/>
      <c r="AE718" s="178"/>
      <c r="AF718" s="178"/>
      <c r="AG718" s="178"/>
      <c r="AH718" s="178"/>
      <c r="AI718" s="178"/>
    </row>
    <row r="719" spans="1:35" s="84" customFormat="1" x14ac:dyDescent="0.35">
      <c r="A719" s="4"/>
      <c r="B719" s="4"/>
      <c r="C719" s="80" t="s">
        <v>347</v>
      </c>
      <c r="D719" s="81"/>
      <c r="G719" s="147"/>
      <c r="H719" s="147"/>
      <c r="I719" s="178"/>
      <c r="J719" s="178"/>
      <c r="K719" s="178"/>
      <c r="L719" s="178"/>
      <c r="M719" s="178"/>
      <c r="N719" s="178"/>
      <c r="O719" s="178"/>
      <c r="P719" s="178"/>
      <c r="Q719" s="178"/>
      <c r="R719" s="178"/>
      <c r="S719" s="178"/>
      <c r="T719" s="178"/>
      <c r="U719" s="178"/>
      <c r="V719" s="178"/>
      <c r="W719" s="178"/>
      <c r="X719" s="178"/>
      <c r="Y719" s="178"/>
      <c r="Z719" s="178"/>
      <c r="AA719" s="178"/>
      <c r="AB719" s="178"/>
      <c r="AC719" s="178"/>
      <c r="AD719" s="178"/>
      <c r="AE719" s="178"/>
      <c r="AF719" s="178"/>
      <c r="AG719" s="178"/>
      <c r="AH719" s="178"/>
      <c r="AI719" s="178"/>
    </row>
    <row r="720" spans="1:35" s="84" customFormat="1" x14ac:dyDescent="0.35">
      <c r="A720" s="4"/>
      <c r="B720" s="4"/>
      <c r="C720" s="80"/>
      <c r="D720" s="81"/>
      <c r="G720" s="147"/>
      <c r="H720" s="147"/>
      <c r="I720" s="178"/>
      <c r="J720" s="178"/>
      <c r="K720" s="178"/>
      <c r="L720" s="178"/>
      <c r="M720" s="178"/>
      <c r="N720" s="178"/>
      <c r="O720" s="178"/>
      <c r="P720" s="178"/>
      <c r="Q720" s="178"/>
      <c r="R720" s="178"/>
      <c r="S720" s="178"/>
      <c r="T720" s="178"/>
      <c r="U720" s="178"/>
      <c r="V720" s="178"/>
      <c r="W720" s="178"/>
      <c r="X720" s="178"/>
      <c r="Y720" s="178"/>
      <c r="Z720" s="178"/>
      <c r="AA720" s="178"/>
      <c r="AB720" s="178"/>
      <c r="AC720" s="178"/>
      <c r="AD720" s="178"/>
      <c r="AE720" s="178"/>
      <c r="AF720" s="178"/>
      <c r="AG720" s="178"/>
      <c r="AH720" s="178"/>
      <c r="AI720" s="178"/>
    </row>
    <row r="721" spans="1:35" s="84" customFormat="1" x14ac:dyDescent="0.35">
      <c r="A721" s="4"/>
      <c r="B721" s="4"/>
      <c r="C721" s="80"/>
      <c r="D721" s="81" t="s">
        <v>348</v>
      </c>
      <c r="G721" s="147"/>
      <c r="H721" s="147"/>
      <c r="I721" s="178"/>
      <c r="J721" s="178"/>
      <c r="K721" s="178"/>
      <c r="L721" s="178"/>
      <c r="M721" s="178"/>
      <c r="N721" s="178"/>
      <c r="O721" s="178"/>
      <c r="P721" s="178"/>
      <c r="Q721" s="178"/>
      <c r="R721" s="178"/>
      <c r="S721" s="178"/>
      <c r="T721" s="178"/>
      <c r="U721" s="178"/>
      <c r="V721" s="178"/>
      <c r="W721" s="178"/>
      <c r="X721" s="178"/>
      <c r="Y721" s="178"/>
      <c r="Z721" s="178"/>
      <c r="AA721" s="178"/>
      <c r="AB721" s="178"/>
      <c r="AC721" s="178"/>
      <c r="AD721" s="178"/>
      <c r="AE721" s="178"/>
      <c r="AF721" s="178"/>
      <c r="AG721" s="178"/>
      <c r="AH721" s="178"/>
      <c r="AI721" s="178"/>
    </row>
    <row r="722" spans="1:35" s="84" customFormat="1" x14ac:dyDescent="0.35">
      <c r="A722" s="4"/>
      <c r="B722" s="4"/>
      <c r="C722" s="80"/>
      <c r="D722" s="81"/>
      <c r="E722" s="84" t="str">
        <f>E$273</f>
        <v>Mining company net revenues (behavioural)</v>
      </c>
      <c r="F722" s="84" t="str">
        <f>F$273</f>
        <v>M$</v>
      </c>
      <c r="G722" s="147"/>
      <c r="H722" s="147"/>
      <c r="I722" s="178">
        <f>I$273</f>
        <v>2215.8009403111937</v>
      </c>
      <c r="J722" s="178"/>
      <c r="K722" s="178">
        <f t="shared" ref="K722:AI722" si="279">K$273</f>
        <v>0</v>
      </c>
      <c r="L722" s="178">
        <f t="shared" si="279"/>
        <v>0</v>
      </c>
      <c r="M722" s="178">
        <f t="shared" si="279"/>
        <v>92.448303584412301</v>
      </c>
      <c r="N722" s="178">
        <f t="shared" si="279"/>
        <v>123.26440477921641</v>
      </c>
      <c r="O722" s="178">
        <f t="shared" si="279"/>
        <v>123.26440477921641</v>
      </c>
      <c r="P722" s="178">
        <f t="shared" si="279"/>
        <v>123.26440477921641</v>
      </c>
      <c r="Q722" s="178">
        <f t="shared" si="279"/>
        <v>123.26440477921641</v>
      </c>
      <c r="R722" s="178">
        <f t="shared" si="279"/>
        <v>123.26440477921641</v>
      </c>
      <c r="S722" s="178">
        <f t="shared" si="279"/>
        <v>123.26440477921641</v>
      </c>
      <c r="T722" s="178">
        <f t="shared" si="279"/>
        <v>123.26440477921641</v>
      </c>
      <c r="U722" s="178">
        <f t="shared" si="279"/>
        <v>123.26440477921641</v>
      </c>
      <c r="V722" s="178">
        <f t="shared" si="279"/>
        <v>123.26440477921641</v>
      </c>
      <c r="W722" s="178">
        <f t="shared" si="279"/>
        <v>123.26440477921641</v>
      </c>
      <c r="X722" s="178">
        <f t="shared" si="279"/>
        <v>123.26440477921641</v>
      </c>
      <c r="Y722" s="178">
        <f t="shared" si="279"/>
        <v>123.26440477921641</v>
      </c>
      <c r="Z722" s="178">
        <f t="shared" si="279"/>
        <v>123.26440477921641</v>
      </c>
      <c r="AA722" s="178">
        <f t="shared" si="279"/>
        <v>123.26440477921641</v>
      </c>
      <c r="AB722" s="178">
        <f t="shared" si="279"/>
        <v>123.26440477921641</v>
      </c>
      <c r="AC722" s="178">
        <f t="shared" si="279"/>
        <v>123.26440477921641</v>
      </c>
      <c r="AD722" s="178">
        <f t="shared" si="279"/>
        <v>123.26440477921641</v>
      </c>
      <c r="AE722" s="178">
        <f t="shared" si="279"/>
        <v>27.857755480102799</v>
      </c>
      <c r="AF722" s="178">
        <f t="shared" si="279"/>
        <v>0</v>
      </c>
      <c r="AG722" s="178">
        <f t="shared" si="279"/>
        <v>0</v>
      </c>
      <c r="AH722" s="178">
        <f t="shared" si="279"/>
        <v>0</v>
      </c>
      <c r="AI722" s="178">
        <f t="shared" si="279"/>
        <v>0</v>
      </c>
    </row>
    <row r="723" spans="1:35" s="84" customFormat="1" x14ac:dyDescent="0.35">
      <c r="A723" s="4"/>
      <c r="B723" s="4"/>
      <c r="C723" s="80"/>
      <c r="D723" s="81"/>
      <c r="E723" s="84" t="str">
        <f>E$306</f>
        <v>Mining company operating costs (behavioural)</v>
      </c>
      <c r="F723" s="84" t="str">
        <f>F$306</f>
        <v>M$</v>
      </c>
      <c r="G723" s="147"/>
      <c r="H723" s="147"/>
      <c r="I723" s="178">
        <f>I$306</f>
        <v>1451.1796250000002</v>
      </c>
      <c r="J723" s="178"/>
      <c r="K723" s="178">
        <f t="shared" ref="K723:AI723" si="280">K$306</f>
        <v>0</v>
      </c>
      <c r="L723" s="178">
        <f t="shared" si="280"/>
        <v>0</v>
      </c>
      <c r="M723" s="178">
        <f t="shared" si="280"/>
        <v>74.791228582554524</v>
      </c>
      <c r="N723" s="178">
        <f t="shared" si="280"/>
        <v>80.728728582554524</v>
      </c>
      <c r="O723" s="178">
        <f t="shared" si="280"/>
        <v>80.728728582554524</v>
      </c>
      <c r="P723" s="178">
        <f t="shared" si="280"/>
        <v>80.728728582554524</v>
      </c>
      <c r="Q723" s="178">
        <f t="shared" si="280"/>
        <v>80.728728582554524</v>
      </c>
      <c r="R723" s="178">
        <f t="shared" si="280"/>
        <v>80.728728582554524</v>
      </c>
      <c r="S723" s="178">
        <f t="shared" si="280"/>
        <v>80.728728582554524</v>
      </c>
      <c r="T723" s="178">
        <f t="shared" si="280"/>
        <v>80.728728582554524</v>
      </c>
      <c r="U723" s="178">
        <f t="shared" si="280"/>
        <v>80.728728582554524</v>
      </c>
      <c r="V723" s="178">
        <f t="shared" si="280"/>
        <v>80.728728582554524</v>
      </c>
      <c r="W723" s="178">
        <f t="shared" si="280"/>
        <v>80.728728582554524</v>
      </c>
      <c r="X723" s="178">
        <f t="shared" si="280"/>
        <v>80.728728582554524</v>
      </c>
      <c r="Y723" s="178">
        <f t="shared" si="280"/>
        <v>80.728728582554524</v>
      </c>
      <c r="Z723" s="178">
        <f t="shared" si="280"/>
        <v>80.728728582554524</v>
      </c>
      <c r="AA723" s="178">
        <f t="shared" si="280"/>
        <v>80.728728582554524</v>
      </c>
      <c r="AB723" s="178">
        <f t="shared" si="280"/>
        <v>80.728728582554524</v>
      </c>
      <c r="AC723" s="178">
        <f t="shared" si="280"/>
        <v>80.728728582554524</v>
      </c>
      <c r="AD723" s="178">
        <f t="shared" si="280"/>
        <v>79.361239096573172</v>
      </c>
      <c r="AE723" s="178">
        <f t="shared" si="280"/>
        <v>5.3674999999999784</v>
      </c>
      <c r="AF723" s="178">
        <f t="shared" si="280"/>
        <v>0</v>
      </c>
      <c r="AG723" s="178">
        <f t="shared" si="280"/>
        <v>0</v>
      </c>
      <c r="AH723" s="178">
        <f t="shared" si="280"/>
        <v>0</v>
      </c>
      <c r="AI723" s="178">
        <f t="shared" si="280"/>
        <v>0</v>
      </c>
    </row>
    <row r="724" spans="1:35" s="84" customFormat="1" x14ac:dyDescent="0.35">
      <c r="A724" s="4"/>
      <c r="B724" s="4"/>
      <c r="C724" s="80"/>
      <c r="D724" s="81"/>
      <c r="E724" s="84" t="str">
        <f>E$417</f>
        <v>Import duties on consumables (behavioural)</v>
      </c>
      <c r="F724" s="84" t="str">
        <f>F$417</f>
        <v>M$</v>
      </c>
      <c r="G724" s="147"/>
      <c r="H724" s="147"/>
      <c r="I724" s="178">
        <f>I$417</f>
        <v>57.011653125000024</v>
      </c>
      <c r="J724" s="178"/>
      <c r="K724" s="178">
        <f t="shared" ref="K724:AI724" si="281">K$417</f>
        <v>0</v>
      </c>
      <c r="L724" s="178">
        <f t="shared" si="281"/>
        <v>0</v>
      </c>
      <c r="M724" s="178">
        <f t="shared" si="281"/>
        <v>2.9043552862149538</v>
      </c>
      <c r="N724" s="178">
        <f t="shared" si="281"/>
        <v>3.1715427862149541</v>
      </c>
      <c r="O724" s="178">
        <f t="shared" si="281"/>
        <v>3.1715427862149537</v>
      </c>
      <c r="P724" s="178">
        <f t="shared" si="281"/>
        <v>3.1715427862149537</v>
      </c>
      <c r="Q724" s="178">
        <f t="shared" si="281"/>
        <v>3.1715427862149537</v>
      </c>
      <c r="R724" s="178">
        <f t="shared" si="281"/>
        <v>3.1715427862149537</v>
      </c>
      <c r="S724" s="178">
        <f t="shared" si="281"/>
        <v>3.1715427862149537</v>
      </c>
      <c r="T724" s="178">
        <f t="shared" si="281"/>
        <v>3.1715427862149537</v>
      </c>
      <c r="U724" s="178">
        <f t="shared" si="281"/>
        <v>3.1715427862149541</v>
      </c>
      <c r="V724" s="178">
        <f t="shared" si="281"/>
        <v>3.1715427862149541</v>
      </c>
      <c r="W724" s="178">
        <f t="shared" si="281"/>
        <v>3.1715427862149532</v>
      </c>
      <c r="X724" s="178">
        <f t="shared" si="281"/>
        <v>3.1715427862149532</v>
      </c>
      <c r="Y724" s="178">
        <f t="shared" si="281"/>
        <v>3.1715427862149532</v>
      </c>
      <c r="Z724" s="178">
        <f t="shared" si="281"/>
        <v>3.1715427862149537</v>
      </c>
      <c r="AA724" s="178">
        <f t="shared" si="281"/>
        <v>3.1715427862149537</v>
      </c>
      <c r="AB724" s="178">
        <f t="shared" si="281"/>
        <v>3.1715427862149537</v>
      </c>
      <c r="AC724" s="178">
        <f t="shared" si="281"/>
        <v>3.1715427862149537</v>
      </c>
      <c r="AD724" s="178">
        <f t="shared" si="281"/>
        <v>3.1210757593457932</v>
      </c>
      <c r="AE724" s="178">
        <f t="shared" si="281"/>
        <v>0.24153749999999904</v>
      </c>
      <c r="AF724" s="178">
        <f t="shared" si="281"/>
        <v>0</v>
      </c>
      <c r="AG724" s="178">
        <f t="shared" si="281"/>
        <v>0</v>
      </c>
      <c r="AH724" s="178">
        <f t="shared" si="281"/>
        <v>0</v>
      </c>
      <c r="AI724" s="178">
        <f t="shared" si="281"/>
        <v>0</v>
      </c>
    </row>
    <row r="725" spans="1:35" s="84" customFormat="1" x14ac:dyDescent="0.35">
      <c r="A725" s="4"/>
      <c r="B725" s="4"/>
      <c r="C725" s="80"/>
      <c r="D725" s="81"/>
      <c r="E725" s="84" t="str">
        <f>E$702</f>
        <v>Royalty (behavioural)</v>
      </c>
      <c r="F725" s="84" t="str">
        <f>F$702</f>
        <v>M$</v>
      </c>
      <c r="G725" s="147"/>
      <c r="H725" s="147"/>
      <c r="I725" s="178">
        <f>I$702</f>
        <v>110.79004701555969</v>
      </c>
      <c r="J725" s="178"/>
      <c r="K725" s="178">
        <f t="shared" ref="K725:AI725" si="282">K$702</f>
        <v>0</v>
      </c>
      <c r="L725" s="178">
        <f t="shared" si="282"/>
        <v>0</v>
      </c>
      <c r="M725" s="178">
        <f t="shared" si="282"/>
        <v>4.6224151792206154</v>
      </c>
      <c r="N725" s="178">
        <f t="shared" si="282"/>
        <v>6.1632202389608208</v>
      </c>
      <c r="O725" s="178">
        <f t="shared" si="282"/>
        <v>6.1632202389608217</v>
      </c>
      <c r="P725" s="178">
        <f t="shared" si="282"/>
        <v>6.1632202389608208</v>
      </c>
      <c r="Q725" s="178">
        <f t="shared" si="282"/>
        <v>6.1632202389608208</v>
      </c>
      <c r="R725" s="178">
        <f t="shared" si="282"/>
        <v>6.1632202389608199</v>
      </c>
      <c r="S725" s="178">
        <f t="shared" si="282"/>
        <v>6.1632202389608208</v>
      </c>
      <c r="T725" s="178">
        <f t="shared" si="282"/>
        <v>6.1632202389608208</v>
      </c>
      <c r="U725" s="178">
        <f t="shared" si="282"/>
        <v>6.1632202389608208</v>
      </c>
      <c r="V725" s="178">
        <f t="shared" si="282"/>
        <v>6.1632202389608199</v>
      </c>
      <c r="W725" s="178">
        <f t="shared" si="282"/>
        <v>6.1632202389608208</v>
      </c>
      <c r="X725" s="178">
        <f t="shared" si="282"/>
        <v>6.1632202389608208</v>
      </c>
      <c r="Y725" s="178">
        <f t="shared" si="282"/>
        <v>6.1632202389608208</v>
      </c>
      <c r="Z725" s="178">
        <f t="shared" si="282"/>
        <v>6.1632202389608208</v>
      </c>
      <c r="AA725" s="178">
        <f t="shared" si="282"/>
        <v>6.1632202389608199</v>
      </c>
      <c r="AB725" s="178">
        <f t="shared" si="282"/>
        <v>6.1632202389608208</v>
      </c>
      <c r="AC725" s="178">
        <f t="shared" si="282"/>
        <v>6.1632202389608208</v>
      </c>
      <c r="AD725" s="178">
        <f t="shared" si="282"/>
        <v>6.1632202389608199</v>
      </c>
      <c r="AE725" s="178">
        <f t="shared" si="282"/>
        <v>1.3928877740051402</v>
      </c>
      <c r="AF725" s="178">
        <f t="shared" si="282"/>
        <v>0</v>
      </c>
      <c r="AG725" s="178">
        <f t="shared" si="282"/>
        <v>0</v>
      </c>
      <c r="AH725" s="178">
        <f t="shared" si="282"/>
        <v>0</v>
      </c>
      <c r="AI725" s="178">
        <f t="shared" si="282"/>
        <v>0</v>
      </c>
    </row>
    <row r="726" spans="1:35" x14ac:dyDescent="0.35">
      <c r="E726" s="46" t="s">
        <v>1186</v>
      </c>
      <c r="F726" s="46" t="s">
        <v>88</v>
      </c>
      <c r="I726" s="178">
        <f>SUM(K726:AI726)</f>
        <v>596.81961517063405</v>
      </c>
      <c r="J726" s="178"/>
      <c r="K726" s="178">
        <f>K722-K723-K724-K725</f>
        <v>0</v>
      </c>
      <c r="L726" s="178">
        <f t="shared" ref="L726:AI726" si="283">L722-L723-L724-L725</f>
        <v>0</v>
      </c>
      <c r="M726" s="178">
        <f t="shared" si="283"/>
        <v>10.130304536422207</v>
      </c>
      <c r="N726" s="178">
        <f t="shared" si="283"/>
        <v>33.200913171486107</v>
      </c>
      <c r="O726" s="178">
        <f t="shared" si="283"/>
        <v>33.200913171486107</v>
      </c>
      <c r="P726" s="178">
        <f t="shared" si="283"/>
        <v>33.200913171486107</v>
      </c>
      <c r="Q726" s="178">
        <f t="shared" si="283"/>
        <v>33.200913171486107</v>
      </c>
      <c r="R726" s="178">
        <f t="shared" si="283"/>
        <v>33.200913171486107</v>
      </c>
      <c r="S726" s="178">
        <f t="shared" si="283"/>
        <v>33.200913171486107</v>
      </c>
      <c r="T726" s="178">
        <f t="shared" si="283"/>
        <v>33.200913171486107</v>
      </c>
      <c r="U726" s="178">
        <f t="shared" si="283"/>
        <v>33.200913171486107</v>
      </c>
      <c r="V726" s="178">
        <f t="shared" si="283"/>
        <v>33.200913171486107</v>
      </c>
      <c r="W726" s="178">
        <f t="shared" si="283"/>
        <v>33.200913171486107</v>
      </c>
      <c r="X726" s="178">
        <f t="shared" si="283"/>
        <v>33.200913171486107</v>
      </c>
      <c r="Y726" s="178">
        <f t="shared" si="283"/>
        <v>33.200913171486107</v>
      </c>
      <c r="Z726" s="178">
        <f t="shared" si="283"/>
        <v>33.200913171486107</v>
      </c>
      <c r="AA726" s="178">
        <f t="shared" si="283"/>
        <v>33.200913171486107</v>
      </c>
      <c r="AB726" s="178">
        <f t="shared" si="283"/>
        <v>33.200913171486107</v>
      </c>
      <c r="AC726" s="178">
        <f t="shared" si="283"/>
        <v>33.200913171486107</v>
      </c>
      <c r="AD726" s="178">
        <f t="shared" si="283"/>
        <v>34.618869684336623</v>
      </c>
      <c r="AE726" s="178">
        <f t="shared" si="283"/>
        <v>20.855830206097682</v>
      </c>
      <c r="AF726" s="178">
        <f t="shared" si="283"/>
        <v>0</v>
      </c>
      <c r="AG726" s="178">
        <f t="shared" si="283"/>
        <v>0</v>
      </c>
      <c r="AH726" s="178">
        <f t="shared" si="283"/>
        <v>0</v>
      </c>
      <c r="AI726" s="178">
        <f t="shared" si="283"/>
        <v>0</v>
      </c>
    </row>
    <row r="727" spans="1:35" s="84" customFormat="1" x14ac:dyDescent="0.35">
      <c r="A727" s="4"/>
      <c r="B727" s="4"/>
      <c r="C727" s="80"/>
      <c r="D727" s="81"/>
      <c r="G727" s="147"/>
      <c r="H727" s="147"/>
      <c r="I727" s="178"/>
      <c r="J727" s="178"/>
      <c r="K727" s="178"/>
      <c r="L727" s="178"/>
      <c r="M727" s="178"/>
      <c r="N727" s="178"/>
      <c r="O727" s="178"/>
      <c r="P727" s="178"/>
      <c r="Q727" s="178"/>
      <c r="R727" s="178"/>
      <c r="S727" s="178"/>
      <c r="T727" s="178"/>
      <c r="U727" s="178"/>
      <c r="V727" s="178"/>
      <c r="W727" s="178"/>
      <c r="X727" s="178"/>
      <c r="Y727" s="178"/>
      <c r="Z727" s="178"/>
      <c r="AA727" s="178"/>
      <c r="AB727" s="178"/>
      <c r="AC727" s="178"/>
      <c r="AD727" s="178"/>
      <c r="AE727" s="178"/>
      <c r="AF727" s="178"/>
      <c r="AG727" s="178"/>
      <c r="AH727" s="178"/>
      <c r="AI727" s="178"/>
    </row>
    <row r="728" spans="1:35" s="84" customFormat="1" x14ac:dyDescent="0.35">
      <c r="A728" s="4"/>
      <c r="B728" s="4"/>
      <c r="C728" s="80"/>
      <c r="D728" s="81" t="s">
        <v>699</v>
      </c>
      <c r="G728" s="147"/>
      <c r="H728" s="147"/>
      <c r="I728" s="178"/>
      <c r="J728" s="178"/>
      <c r="K728" s="178"/>
      <c r="L728" s="178"/>
      <c r="M728" s="178"/>
      <c r="N728" s="178"/>
      <c r="O728" s="178"/>
      <c r="P728" s="178"/>
      <c r="Q728" s="178"/>
      <c r="R728" s="178"/>
      <c r="S728" s="178"/>
      <c r="T728" s="178"/>
      <c r="U728" s="178"/>
      <c r="V728" s="178"/>
      <c r="W728" s="178"/>
      <c r="X728" s="178"/>
      <c r="Y728" s="178"/>
      <c r="Z728" s="178"/>
      <c r="AA728" s="178"/>
      <c r="AB728" s="178"/>
      <c r="AC728" s="178"/>
      <c r="AD728" s="178"/>
      <c r="AE728" s="178"/>
      <c r="AF728" s="178"/>
      <c r="AG728" s="178"/>
      <c r="AH728" s="178"/>
      <c r="AI728" s="178"/>
    </row>
    <row r="729" spans="1:35" s="84" customFormat="1" x14ac:dyDescent="0.35">
      <c r="A729" s="4"/>
      <c r="B729" s="4"/>
      <c r="C729" s="80"/>
      <c r="D729" s="81"/>
      <c r="E729" s="84" t="str">
        <f>E$726</f>
        <v>EBITDA (behavioural)</v>
      </c>
      <c r="F729" s="84" t="str">
        <f>F$726</f>
        <v>M$</v>
      </c>
      <c r="G729" s="147"/>
      <c r="H729" s="147"/>
      <c r="I729" s="178">
        <f>I$726</f>
        <v>596.81961517063405</v>
      </c>
      <c r="J729" s="178"/>
      <c r="K729" s="178">
        <f t="shared" ref="K729:AI729" si="284">K$726</f>
        <v>0</v>
      </c>
      <c r="L729" s="178">
        <f t="shared" si="284"/>
        <v>0</v>
      </c>
      <c r="M729" s="178">
        <f t="shared" si="284"/>
        <v>10.130304536422207</v>
      </c>
      <c r="N729" s="178">
        <f t="shared" si="284"/>
        <v>33.200913171486107</v>
      </c>
      <c r="O729" s="178">
        <f t="shared" si="284"/>
        <v>33.200913171486107</v>
      </c>
      <c r="P729" s="178">
        <f t="shared" si="284"/>
        <v>33.200913171486107</v>
      </c>
      <c r="Q729" s="178">
        <f t="shared" si="284"/>
        <v>33.200913171486107</v>
      </c>
      <c r="R729" s="178">
        <f t="shared" si="284"/>
        <v>33.200913171486107</v>
      </c>
      <c r="S729" s="178">
        <f t="shared" si="284"/>
        <v>33.200913171486107</v>
      </c>
      <c r="T729" s="178">
        <f t="shared" si="284"/>
        <v>33.200913171486107</v>
      </c>
      <c r="U729" s="178">
        <f t="shared" si="284"/>
        <v>33.200913171486107</v>
      </c>
      <c r="V729" s="178">
        <f t="shared" si="284"/>
        <v>33.200913171486107</v>
      </c>
      <c r="W729" s="178">
        <f t="shared" si="284"/>
        <v>33.200913171486107</v>
      </c>
      <c r="X729" s="178">
        <f t="shared" si="284"/>
        <v>33.200913171486107</v>
      </c>
      <c r="Y729" s="178">
        <f t="shared" si="284"/>
        <v>33.200913171486107</v>
      </c>
      <c r="Z729" s="178">
        <f t="shared" si="284"/>
        <v>33.200913171486107</v>
      </c>
      <c r="AA729" s="178">
        <f t="shared" si="284"/>
        <v>33.200913171486107</v>
      </c>
      <c r="AB729" s="178">
        <f t="shared" si="284"/>
        <v>33.200913171486107</v>
      </c>
      <c r="AC729" s="178">
        <f t="shared" si="284"/>
        <v>33.200913171486107</v>
      </c>
      <c r="AD729" s="178">
        <f t="shared" si="284"/>
        <v>34.618869684336623</v>
      </c>
      <c r="AE729" s="178">
        <f t="shared" si="284"/>
        <v>20.855830206097682</v>
      </c>
      <c r="AF729" s="178">
        <f t="shared" si="284"/>
        <v>0</v>
      </c>
      <c r="AG729" s="178">
        <f t="shared" si="284"/>
        <v>0</v>
      </c>
      <c r="AH729" s="178">
        <f t="shared" si="284"/>
        <v>0</v>
      </c>
      <c r="AI729" s="178">
        <f t="shared" si="284"/>
        <v>0</v>
      </c>
    </row>
    <row r="730" spans="1:35" s="154" customFormat="1" x14ac:dyDescent="0.35">
      <c r="A730" s="15"/>
      <c r="B730" s="15"/>
      <c r="C730" s="152"/>
      <c r="D730" s="153"/>
      <c r="E730" s="154" t="str">
        <f>'T&amp;E'!E$32</f>
        <v>Inflation factor</v>
      </c>
      <c r="F730" s="154" t="str">
        <f>'T&amp;E'!F$32</f>
        <v>index</v>
      </c>
      <c r="G730" s="155"/>
      <c r="H730" s="155"/>
      <c r="I730" s="180"/>
      <c r="J730" s="180"/>
      <c r="K730" s="203">
        <f>'T&amp;E'!K$32</f>
        <v>1</v>
      </c>
      <c r="L730" s="203">
        <f>'T&amp;E'!L$32</f>
        <v>1.02</v>
      </c>
      <c r="M730" s="203">
        <f>'T&amp;E'!M$32</f>
        <v>1.0404</v>
      </c>
      <c r="N730" s="203">
        <f>'T&amp;E'!N$32</f>
        <v>1.0612079999999999</v>
      </c>
      <c r="O730" s="203">
        <f>'T&amp;E'!O$32</f>
        <v>1.08243216</v>
      </c>
      <c r="P730" s="203">
        <f>'T&amp;E'!P$32</f>
        <v>1.1040808032</v>
      </c>
      <c r="Q730" s="203">
        <f>'T&amp;E'!Q$32</f>
        <v>1.1261624192640001</v>
      </c>
      <c r="R730" s="203">
        <f>'T&amp;E'!R$32</f>
        <v>1.1486856676492798</v>
      </c>
      <c r="S730" s="203">
        <f>'T&amp;E'!S$32</f>
        <v>1.1716593810022655</v>
      </c>
      <c r="T730" s="203">
        <f>'T&amp;E'!T$32</f>
        <v>1.1950925686223108</v>
      </c>
      <c r="U730" s="203">
        <f>'T&amp;E'!U$32</f>
        <v>1.2189944199947571</v>
      </c>
      <c r="V730" s="203">
        <f>'T&amp;E'!V$32</f>
        <v>1.243374308394652</v>
      </c>
      <c r="W730" s="203">
        <f>'T&amp;E'!W$32</f>
        <v>1.2682417945625453</v>
      </c>
      <c r="X730" s="203">
        <f>'T&amp;E'!X$32</f>
        <v>1.2936066304537961</v>
      </c>
      <c r="Y730" s="203">
        <f>'T&amp;E'!Y$32</f>
        <v>1.3194787630628722</v>
      </c>
      <c r="Z730" s="203">
        <f>'T&amp;E'!Z$32</f>
        <v>1.3458683383241292</v>
      </c>
      <c r="AA730" s="203">
        <f>'T&amp;E'!AA$32</f>
        <v>1.372785705090612</v>
      </c>
      <c r="AB730" s="203">
        <f>'T&amp;E'!AB$32</f>
        <v>1.4002414191924244</v>
      </c>
      <c r="AC730" s="203">
        <f>'T&amp;E'!AC$32</f>
        <v>1.4282462475762727</v>
      </c>
      <c r="AD730" s="203">
        <f>'T&amp;E'!AD$32</f>
        <v>1.4568111725277981</v>
      </c>
      <c r="AE730" s="203">
        <f>'T&amp;E'!AE$32</f>
        <v>1.4859473959783542</v>
      </c>
      <c r="AF730" s="203">
        <f>'T&amp;E'!AF$32</f>
        <v>1.5156663438979212</v>
      </c>
      <c r="AG730" s="203">
        <f>'T&amp;E'!AG$32</f>
        <v>1.5459796707758797</v>
      </c>
      <c r="AH730" s="203">
        <f>'T&amp;E'!AH$32</f>
        <v>1.576899264191397</v>
      </c>
      <c r="AI730" s="203">
        <f>'T&amp;E'!AI$32</f>
        <v>1.608437249475225</v>
      </c>
    </row>
    <row r="731" spans="1:35" s="84" customFormat="1" x14ac:dyDescent="0.35">
      <c r="A731" s="4"/>
      <c r="B731" s="4"/>
      <c r="C731" s="80"/>
      <c r="D731" s="81"/>
      <c r="E731" s="84" t="s">
        <v>1187</v>
      </c>
      <c r="F731" s="84" t="s">
        <v>641</v>
      </c>
      <c r="G731" s="147"/>
      <c r="H731" s="147"/>
      <c r="I731" s="178">
        <f>SUM(K731:AI731)</f>
        <v>748.68272063483039</v>
      </c>
      <c r="J731" s="178"/>
      <c r="K731" s="178">
        <f>K729*K730</f>
        <v>0</v>
      </c>
      <c r="L731" s="178">
        <f t="shared" ref="L731:AI731" si="285">L729*L730</f>
        <v>0</v>
      </c>
      <c r="M731" s="178">
        <f t="shared" si="285"/>
        <v>10.539568839693663</v>
      </c>
      <c r="N731" s="178">
        <f t="shared" si="285"/>
        <v>35.233074664886423</v>
      </c>
      <c r="O731" s="178">
        <f t="shared" si="285"/>
        <v>35.937736158184158</v>
      </c>
      <c r="P731" s="178">
        <f t="shared" si="285"/>
        <v>36.656490881347843</v>
      </c>
      <c r="Q731" s="178">
        <f t="shared" si="285"/>
        <v>37.389620698974802</v>
      </c>
      <c r="R731" s="178">
        <f t="shared" si="285"/>
        <v>38.137413112954285</v>
      </c>
      <c r="S731" s="178">
        <f t="shared" si="285"/>
        <v>38.900161375213379</v>
      </c>
      <c r="T731" s="178">
        <f t="shared" si="285"/>
        <v>39.678164602717644</v>
      </c>
      <c r="U731" s="178">
        <f t="shared" si="285"/>
        <v>40.471727894772002</v>
      </c>
      <c r="V731" s="178">
        <f t="shared" si="285"/>
        <v>41.281162452667431</v>
      </c>
      <c r="W731" s="178">
        <f t="shared" si="285"/>
        <v>42.106785701720788</v>
      </c>
      <c r="X731" s="178">
        <f t="shared" si="285"/>
        <v>42.948921415755201</v>
      </c>
      <c r="Y731" s="178">
        <f t="shared" si="285"/>
        <v>43.807899844070306</v>
      </c>
      <c r="Z731" s="178">
        <f t="shared" si="285"/>
        <v>44.684057840951702</v>
      </c>
      <c r="AA731" s="178">
        <f t="shared" si="285"/>
        <v>45.577738997770744</v>
      </c>
      <c r="AB731" s="178">
        <f t="shared" si="285"/>
        <v>46.489293777726161</v>
      </c>
      <c r="AC731" s="178">
        <f t="shared" si="285"/>
        <v>47.419079653280683</v>
      </c>
      <c r="AD731" s="178">
        <f t="shared" si="285"/>
        <v>50.433156136425481</v>
      </c>
      <c r="AE731" s="178">
        <f t="shared" si="285"/>
        <v>30.990666585717555</v>
      </c>
      <c r="AF731" s="178">
        <f t="shared" si="285"/>
        <v>0</v>
      </c>
      <c r="AG731" s="178">
        <f t="shared" si="285"/>
        <v>0</v>
      </c>
      <c r="AH731" s="178">
        <f t="shared" si="285"/>
        <v>0</v>
      </c>
      <c r="AI731" s="178">
        <f t="shared" si="285"/>
        <v>0</v>
      </c>
    </row>
    <row r="732" spans="1:35" s="84" customFormat="1" x14ac:dyDescent="0.35">
      <c r="A732" s="4"/>
      <c r="B732" s="4"/>
      <c r="C732" s="80"/>
      <c r="D732" s="81"/>
      <c r="G732" s="147"/>
      <c r="H732" s="147"/>
      <c r="I732" s="178"/>
      <c r="J732" s="178"/>
      <c r="K732" s="178"/>
      <c r="L732" s="178"/>
      <c r="M732" s="178"/>
      <c r="N732" s="178"/>
      <c r="O732" s="178"/>
      <c r="P732" s="178"/>
      <c r="Q732" s="178"/>
      <c r="R732" s="178"/>
      <c r="S732" s="178"/>
      <c r="T732" s="178"/>
      <c r="U732" s="178"/>
      <c r="V732" s="178"/>
      <c r="W732" s="178"/>
      <c r="X732" s="178"/>
      <c r="Y732" s="178"/>
      <c r="Z732" s="178"/>
      <c r="AA732" s="178"/>
      <c r="AB732" s="178"/>
      <c r="AC732" s="178"/>
      <c r="AD732" s="178"/>
      <c r="AE732" s="178"/>
      <c r="AF732" s="178"/>
      <c r="AG732" s="178"/>
      <c r="AH732" s="178"/>
      <c r="AI732" s="178"/>
    </row>
    <row r="733" spans="1:35" s="84" customFormat="1" x14ac:dyDescent="0.35">
      <c r="A733" s="4"/>
      <c r="B733" s="4"/>
      <c r="C733" s="80" t="s">
        <v>820</v>
      </c>
      <c r="D733" s="81"/>
      <c r="G733" s="147"/>
      <c r="H733" s="147"/>
      <c r="I733" s="178"/>
      <c r="J733" s="178"/>
      <c r="K733" s="178"/>
      <c r="L733" s="178"/>
      <c r="M733" s="178"/>
      <c r="N733" s="178"/>
      <c r="O733" s="178"/>
      <c r="P733" s="178"/>
      <c r="Q733" s="178"/>
      <c r="R733" s="178"/>
      <c r="S733" s="178"/>
      <c r="T733" s="178"/>
      <c r="U733" s="178"/>
      <c r="V733" s="178"/>
      <c r="W733" s="178"/>
      <c r="X733" s="178"/>
      <c r="Y733" s="178"/>
      <c r="Z733" s="178"/>
      <c r="AA733" s="178"/>
      <c r="AB733" s="178"/>
      <c r="AC733" s="178"/>
      <c r="AD733" s="178"/>
      <c r="AE733" s="178"/>
      <c r="AF733" s="178"/>
      <c r="AG733" s="178"/>
      <c r="AH733" s="178"/>
      <c r="AI733" s="178"/>
    </row>
    <row r="734" spans="1:35" s="84" customFormat="1" x14ac:dyDescent="0.35">
      <c r="A734" s="4"/>
      <c r="B734" s="4"/>
      <c r="C734" s="80"/>
      <c r="D734" s="81"/>
      <c r="G734" s="147"/>
      <c r="H734" s="147"/>
      <c r="I734" s="178"/>
      <c r="J734" s="178"/>
      <c r="K734" s="178"/>
      <c r="L734" s="178"/>
      <c r="M734" s="178"/>
      <c r="N734" s="178"/>
      <c r="O734" s="178"/>
      <c r="P734" s="178"/>
      <c r="Q734" s="178"/>
      <c r="R734" s="178"/>
      <c r="S734" s="178"/>
      <c r="T734" s="178"/>
      <c r="U734" s="178"/>
      <c r="V734" s="178"/>
      <c r="W734" s="178"/>
      <c r="X734" s="178"/>
      <c r="Y734" s="178"/>
      <c r="Z734" s="178"/>
      <c r="AA734" s="178"/>
      <c r="AB734" s="178"/>
      <c r="AC734" s="178"/>
      <c r="AD734" s="178"/>
      <c r="AE734" s="178"/>
      <c r="AF734" s="178"/>
      <c r="AG734" s="178"/>
      <c r="AH734" s="178"/>
      <c r="AI734" s="178"/>
    </row>
    <row r="735" spans="1:35" s="84" customFormat="1" x14ac:dyDescent="0.35">
      <c r="A735" s="4"/>
      <c r="B735" s="4"/>
      <c r="C735" s="80"/>
      <c r="D735" s="81" t="s">
        <v>701</v>
      </c>
      <c r="G735" s="147"/>
      <c r="H735" s="147"/>
      <c r="I735" s="178"/>
      <c r="J735" s="178"/>
      <c r="K735" s="178"/>
      <c r="L735" s="178"/>
      <c r="M735" s="178"/>
      <c r="N735" s="178"/>
      <c r="O735" s="178"/>
      <c r="P735" s="178"/>
      <c r="Q735" s="178"/>
      <c r="R735" s="178"/>
      <c r="S735" s="178"/>
      <c r="T735" s="178"/>
      <c r="U735" s="178"/>
      <c r="V735" s="178"/>
      <c r="W735" s="178"/>
      <c r="X735" s="178"/>
      <c r="Y735" s="178"/>
      <c r="Z735" s="178"/>
      <c r="AA735" s="178"/>
      <c r="AB735" s="178"/>
      <c r="AC735" s="178"/>
      <c r="AD735" s="178"/>
      <c r="AE735" s="178"/>
      <c r="AF735" s="178"/>
      <c r="AG735" s="178"/>
      <c r="AH735" s="178"/>
      <c r="AI735" s="178"/>
    </row>
    <row r="736" spans="1:35" s="84" customFormat="1" x14ac:dyDescent="0.35">
      <c r="A736" s="4"/>
      <c r="B736" s="4"/>
      <c r="C736" s="80"/>
      <c r="D736" s="81"/>
      <c r="E736" s="84" t="str">
        <f>E$322</f>
        <v>Mining company capital costs (behavioural)</v>
      </c>
      <c r="F736" s="84" t="str">
        <f>F$322</f>
        <v>M$</v>
      </c>
      <c r="G736" s="147"/>
      <c r="H736" s="147"/>
      <c r="I736" s="178">
        <f>I$322</f>
        <v>192</v>
      </c>
      <c r="J736" s="178"/>
      <c r="K736" s="178">
        <f t="shared" ref="K736:AI736" si="286">K$322</f>
        <v>96</v>
      </c>
      <c r="L736" s="178">
        <f t="shared" si="286"/>
        <v>96</v>
      </c>
      <c r="M736" s="178">
        <f t="shared" si="286"/>
        <v>0</v>
      </c>
      <c r="N736" s="178">
        <f t="shared" si="286"/>
        <v>0</v>
      </c>
      <c r="O736" s="178">
        <f t="shared" si="286"/>
        <v>0</v>
      </c>
      <c r="P736" s="178">
        <f t="shared" si="286"/>
        <v>0</v>
      </c>
      <c r="Q736" s="178">
        <f t="shared" si="286"/>
        <v>0</v>
      </c>
      <c r="R736" s="178">
        <f t="shared" si="286"/>
        <v>0</v>
      </c>
      <c r="S736" s="178">
        <f t="shared" si="286"/>
        <v>0</v>
      </c>
      <c r="T736" s="178">
        <f t="shared" si="286"/>
        <v>0</v>
      </c>
      <c r="U736" s="178">
        <f t="shared" si="286"/>
        <v>0</v>
      </c>
      <c r="V736" s="178">
        <f t="shared" si="286"/>
        <v>0</v>
      </c>
      <c r="W736" s="178">
        <f t="shared" si="286"/>
        <v>0</v>
      </c>
      <c r="X736" s="178">
        <f t="shared" si="286"/>
        <v>0</v>
      </c>
      <c r="Y736" s="178">
        <f t="shared" si="286"/>
        <v>0</v>
      </c>
      <c r="Z736" s="178">
        <f t="shared" si="286"/>
        <v>0</v>
      </c>
      <c r="AA736" s="178">
        <f t="shared" si="286"/>
        <v>0</v>
      </c>
      <c r="AB736" s="178">
        <f t="shared" si="286"/>
        <v>0</v>
      </c>
      <c r="AC736" s="178">
        <f t="shared" si="286"/>
        <v>0</v>
      </c>
      <c r="AD736" s="178">
        <f t="shared" si="286"/>
        <v>0</v>
      </c>
      <c r="AE736" s="178">
        <f t="shared" si="286"/>
        <v>0</v>
      </c>
      <c r="AF736" s="178">
        <f t="shared" si="286"/>
        <v>0</v>
      </c>
      <c r="AG736" s="178">
        <f t="shared" si="286"/>
        <v>0</v>
      </c>
      <c r="AH736" s="178">
        <f t="shared" si="286"/>
        <v>0</v>
      </c>
      <c r="AI736" s="178">
        <f t="shared" si="286"/>
        <v>0</v>
      </c>
    </row>
    <row r="737" spans="1:35" s="154" customFormat="1" x14ac:dyDescent="0.35">
      <c r="A737" s="15"/>
      <c r="B737" s="15"/>
      <c r="C737" s="152"/>
      <c r="D737" s="153"/>
      <c r="E737" s="154" t="str">
        <f>'T&amp;E'!E$32</f>
        <v>Inflation factor</v>
      </c>
      <c r="F737" s="154" t="str">
        <f>'T&amp;E'!F$32</f>
        <v>index</v>
      </c>
      <c r="G737" s="155"/>
      <c r="H737" s="155"/>
      <c r="I737" s="180"/>
      <c r="J737" s="180"/>
      <c r="K737" s="203">
        <f>'T&amp;E'!K$32</f>
        <v>1</v>
      </c>
      <c r="L737" s="203">
        <f>'T&amp;E'!L$32</f>
        <v>1.02</v>
      </c>
      <c r="M737" s="203">
        <f>'T&amp;E'!M$32</f>
        <v>1.0404</v>
      </c>
      <c r="N737" s="203">
        <f>'T&amp;E'!N$32</f>
        <v>1.0612079999999999</v>
      </c>
      <c r="O737" s="203">
        <f>'T&amp;E'!O$32</f>
        <v>1.08243216</v>
      </c>
      <c r="P737" s="203">
        <f>'T&amp;E'!P$32</f>
        <v>1.1040808032</v>
      </c>
      <c r="Q737" s="203">
        <f>'T&amp;E'!Q$32</f>
        <v>1.1261624192640001</v>
      </c>
      <c r="R737" s="203">
        <f>'T&amp;E'!R$32</f>
        <v>1.1486856676492798</v>
      </c>
      <c r="S737" s="203">
        <f>'T&amp;E'!S$32</f>
        <v>1.1716593810022655</v>
      </c>
      <c r="T737" s="203">
        <f>'T&amp;E'!T$32</f>
        <v>1.1950925686223108</v>
      </c>
      <c r="U737" s="203">
        <f>'T&amp;E'!U$32</f>
        <v>1.2189944199947571</v>
      </c>
      <c r="V737" s="203">
        <f>'T&amp;E'!V$32</f>
        <v>1.243374308394652</v>
      </c>
      <c r="W737" s="203">
        <f>'T&amp;E'!W$32</f>
        <v>1.2682417945625453</v>
      </c>
      <c r="X737" s="203">
        <f>'T&amp;E'!X$32</f>
        <v>1.2936066304537961</v>
      </c>
      <c r="Y737" s="203">
        <f>'T&amp;E'!Y$32</f>
        <v>1.3194787630628722</v>
      </c>
      <c r="Z737" s="203">
        <f>'T&amp;E'!Z$32</f>
        <v>1.3458683383241292</v>
      </c>
      <c r="AA737" s="203">
        <f>'T&amp;E'!AA$32</f>
        <v>1.372785705090612</v>
      </c>
      <c r="AB737" s="203">
        <f>'T&amp;E'!AB$32</f>
        <v>1.4002414191924244</v>
      </c>
      <c r="AC737" s="203">
        <f>'T&amp;E'!AC$32</f>
        <v>1.4282462475762727</v>
      </c>
      <c r="AD737" s="203">
        <f>'T&amp;E'!AD$32</f>
        <v>1.4568111725277981</v>
      </c>
      <c r="AE737" s="203">
        <f>'T&amp;E'!AE$32</f>
        <v>1.4859473959783542</v>
      </c>
      <c r="AF737" s="203">
        <f>'T&amp;E'!AF$32</f>
        <v>1.5156663438979212</v>
      </c>
      <c r="AG737" s="203">
        <f>'T&amp;E'!AG$32</f>
        <v>1.5459796707758797</v>
      </c>
      <c r="AH737" s="203">
        <f>'T&amp;E'!AH$32</f>
        <v>1.576899264191397</v>
      </c>
      <c r="AI737" s="203">
        <f>'T&amp;E'!AI$32</f>
        <v>1.608437249475225</v>
      </c>
    </row>
    <row r="738" spans="1:35" s="84" customFormat="1" x14ac:dyDescent="0.35">
      <c r="A738" s="4"/>
      <c r="B738" s="4"/>
      <c r="C738" s="80"/>
      <c r="D738" s="81"/>
      <c r="E738" s="84" t="s">
        <v>1188</v>
      </c>
      <c r="F738" s="84" t="s">
        <v>641</v>
      </c>
      <c r="G738" s="147"/>
      <c r="H738" s="147"/>
      <c r="I738" s="178">
        <f>SUM(K738:AI738)</f>
        <v>193.92000000000002</v>
      </c>
      <c r="J738" s="178"/>
      <c r="K738" s="178">
        <f>K736*K737</f>
        <v>96</v>
      </c>
      <c r="L738" s="178">
        <f t="shared" ref="L738:AI738" si="287">L736*L737</f>
        <v>97.92</v>
      </c>
      <c r="M738" s="178">
        <f t="shared" si="287"/>
        <v>0</v>
      </c>
      <c r="N738" s="178">
        <f t="shared" si="287"/>
        <v>0</v>
      </c>
      <c r="O738" s="178">
        <f t="shared" si="287"/>
        <v>0</v>
      </c>
      <c r="P738" s="178">
        <f t="shared" si="287"/>
        <v>0</v>
      </c>
      <c r="Q738" s="178">
        <f t="shared" si="287"/>
        <v>0</v>
      </c>
      <c r="R738" s="178">
        <f t="shared" si="287"/>
        <v>0</v>
      </c>
      <c r="S738" s="178">
        <f t="shared" si="287"/>
        <v>0</v>
      </c>
      <c r="T738" s="178">
        <f t="shared" si="287"/>
        <v>0</v>
      </c>
      <c r="U738" s="178">
        <f t="shared" si="287"/>
        <v>0</v>
      </c>
      <c r="V738" s="178">
        <f t="shared" si="287"/>
        <v>0</v>
      </c>
      <c r="W738" s="178">
        <f t="shared" si="287"/>
        <v>0</v>
      </c>
      <c r="X738" s="178">
        <f t="shared" si="287"/>
        <v>0</v>
      </c>
      <c r="Y738" s="178">
        <f t="shared" si="287"/>
        <v>0</v>
      </c>
      <c r="Z738" s="178">
        <f t="shared" si="287"/>
        <v>0</v>
      </c>
      <c r="AA738" s="178">
        <f t="shared" si="287"/>
        <v>0</v>
      </c>
      <c r="AB738" s="178">
        <f t="shared" si="287"/>
        <v>0</v>
      </c>
      <c r="AC738" s="178">
        <f t="shared" si="287"/>
        <v>0</v>
      </c>
      <c r="AD738" s="178">
        <f t="shared" si="287"/>
        <v>0</v>
      </c>
      <c r="AE738" s="178">
        <f t="shared" si="287"/>
        <v>0</v>
      </c>
      <c r="AF738" s="178">
        <f t="shared" si="287"/>
        <v>0</v>
      </c>
      <c r="AG738" s="178">
        <f t="shared" si="287"/>
        <v>0</v>
      </c>
      <c r="AH738" s="178">
        <f t="shared" si="287"/>
        <v>0</v>
      </c>
      <c r="AI738" s="178">
        <f t="shared" si="287"/>
        <v>0</v>
      </c>
    </row>
    <row r="739" spans="1:35" s="84" customFormat="1" x14ac:dyDescent="0.35">
      <c r="A739" s="4"/>
      <c r="B739" s="4"/>
      <c r="C739" s="80"/>
      <c r="D739" s="81"/>
      <c r="G739" s="147"/>
      <c r="H739" s="147"/>
      <c r="I739" s="178"/>
      <c r="J739" s="178"/>
      <c r="K739" s="178"/>
      <c r="L739" s="178"/>
      <c r="M739" s="178"/>
      <c r="N739" s="178"/>
      <c r="O739" s="178"/>
      <c r="P739" s="178"/>
      <c r="Q739" s="178"/>
      <c r="R739" s="178"/>
      <c r="S739" s="178"/>
      <c r="T739" s="178"/>
      <c r="U739" s="178"/>
      <c r="V739" s="178"/>
      <c r="W739" s="178"/>
      <c r="X739" s="178"/>
      <c r="Y739" s="178"/>
      <c r="Z739" s="178"/>
      <c r="AA739" s="178"/>
      <c r="AB739" s="178"/>
      <c r="AC739" s="178"/>
      <c r="AD739" s="178"/>
      <c r="AE739" s="178"/>
      <c r="AF739" s="178"/>
      <c r="AG739" s="178"/>
      <c r="AH739" s="178"/>
      <c r="AI739" s="178"/>
    </row>
    <row r="740" spans="1:35" s="84" customFormat="1" x14ac:dyDescent="0.35">
      <c r="A740" s="4"/>
      <c r="B740" s="4"/>
      <c r="C740" s="80"/>
      <c r="D740" s="81" t="s">
        <v>703</v>
      </c>
      <c r="G740" s="147"/>
      <c r="H740" s="147"/>
      <c r="I740" s="178"/>
      <c r="J740" s="178"/>
      <c r="K740" s="178"/>
      <c r="L740" s="178"/>
      <c r="M740" s="178"/>
      <c r="N740" s="178"/>
      <c r="O740" s="178"/>
      <c r="P740" s="178"/>
      <c r="Q740" s="178"/>
      <c r="R740" s="178"/>
      <c r="S740" s="178"/>
      <c r="T740" s="178"/>
      <c r="U740" s="178"/>
      <c r="V740" s="178"/>
      <c r="W740" s="178"/>
      <c r="X740" s="178"/>
      <c r="Y740" s="178"/>
      <c r="Z740" s="178"/>
      <c r="AA740" s="178"/>
      <c r="AB740" s="178"/>
      <c r="AC740" s="178"/>
      <c r="AD740" s="178"/>
      <c r="AE740" s="178"/>
      <c r="AF740" s="178"/>
      <c r="AG740" s="178"/>
      <c r="AH740" s="178"/>
      <c r="AI740" s="178"/>
    </row>
    <row r="741" spans="1:35" s="84" customFormat="1" x14ac:dyDescent="0.35">
      <c r="A741" s="4"/>
      <c r="B741" s="4"/>
      <c r="C741" s="80"/>
      <c r="D741" s="81"/>
      <c r="E741" s="84" t="str">
        <f>E$738</f>
        <v>Mining company capital costs in nominal terms (behavioural)</v>
      </c>
      <c r="F741" s="84" t="str">
        <f>F$738</f>
        <v>M$, nominal</v>
      </c>
      <c r="G741" s="147"/>
      <c r="H741" s="147"/>
      <c r="I741" s="178">
        <f>I$738</f>
        <v>193.92000000000002</v>
      </c>
      <c r="J741" s="178"/>
      <c r="K741" s="178">
        <f t="shared" ref="K741:AI741" si="288">K$738</f>
        <v>96</v>
      </c>
      <c r="L741" s="178">
        <f t="shared" si="288"/>
        <v>97.92</v>
      </c>
      <c r="M741" s="178">
        <f t="shared" si="288"/>
        <v>0</v>
      </c>
      <c r="N741" s="178">
        <f t="shared" si="288"/>
        <v>0</v>
      </c>
      <c r="O741" s="178">
        <f t="shared" si="288"/>
        <v>0</v>
      </c>
      <c r="P741" s="178">
        <f t="shared" si="288"/>
        <v>0</v>
      </c>
      <c r="Q741" s="178">
        <f t="shared" si="288"/>
        <v>0</v>
      </c>
      <c r="R741" s="178">
        <f t="shared" si="288"/>
        <v>0</v>
      </c>
      <c r="S741" s="178">
        <f t="shared" si="288"/>
        <v>0</v>
      </c>
      <c r="T741" s="178">
        <f t="shared" si="288"/>
        <v>0</v>
      </c>
      <c r="U741" s="178">
        <f t="shared" si="288"/>
        <v>0</v>
      </c>
      <c r="V741" s="178">
        <f t="shared" si="288"/>
        <v>0</v>
      </c>
      <c r="W741" s="178">
        <f t="shared" si="288"/>
        <v>0</v>
      </c>
      <c r="X741" s="178">
        <f t="shared" si="288"/>
        <v>0</v>
      </c>
      <c r="Y741" s="178">
        <f t="shared" si="288"/>
        <v>0</v>
      </c>
      <c r="Z741" s="178">
        <f t="shared" si="288"/>
        <v>0</v>
      </c>
      <c r="AA741" s="178">
        <f t="shared" si="288"/>
        <v>0</v>
      </c>
      <c r="AB741" s="178">
        <f t="shared" si="288"/>
        <v>0</v>
      </c>
      <c r="AC741" s="178">
        <f t="shared" si="288"/>
        <v>0</v>
      </c>
      <c r="AD741" s="178">
        <f t="shared" si="288"/>
        <v>0</v>
      </c>
      <c r="AE741" s="178">
        <f t="shared" si="288"/>
        <v>0</v>
      </c>
      <c r="AF741" s="178">
        <f t="shared" si="288"/>
        <v>0</v>
      </c>
      <c r="AG741" s="178">
        <f t="shared" si="288"/>
        <v>0</v>
      </c>
      <c r="AH741" s="178">
        <f t="shared" si="288"/>
        <v>0</v>
      </c>
      <c r="AI741" s="178">
        <f t="shared" si="288"/>
        <v>0</v>
      </c>
    </row>
    <row r="742" spans="1:35" s="84" customFormat="1" x14ac:dyDescent="0.35">
      <c r="A742" s="4"/>
      <c r="B742" s="4"/>
      <c r="C742" s="80"/>
      <c r="D742" s="81"/>
      <c r="E742" s="84" t="s">
        <v>1189</v>
      </c>
      <c r="F742" s="84" t="s">
        <v>641</v>
      </c>
      <c r="G742" s="178">
        <f>SUM(K741:AI741)</f>
        <v>193.92000000000002</v>
      </c>
      <c r="H742" s="147"/>
      <c r="I742" s="178"/>
      <c r="J742" s="178"/>
      <c r="K742" s="178"/>
      <c r="L742" s="178"/>
      <c r="M742" s="178"/>
      <c r="N742" s="178"/>
      <c r="O742" s="178"/>
      <c r="P742" s="178"/>
      <c r="Q742" s="178"/>
      <c r="R742" s="178"/>
      <c r="S742" s="178"/>
      <c r="T742" s="178"/>
      <c r="U742" s="178"/>
      <c r="V742" s="178"/>
      <c r="W742" s="178"/>
      <c r="X742" s="178"/>
      <c r="Y742" s="178"/>
      <c r="Z742" s="178"/>
      <c r="AA742" s="178"/>
      <c r="AB742" s="178"/>
      <c r="AC742" s="178"/>
      <c r="AD742" s="178"/>
      <c r="AE742" s="178"/>
      <c r="AF742" s="178"/>
      <c r="AG742" s="178"/>
      <c r="AH742" s="178"/>
      <c r="AI742" s="178"/>
    </row>
    <row r="743" spans="1:35" s="84" customFormat="1" x14ac:dyDescent="0.35">
      <c r="A743" s="4"/>
      <c r="B743" s="4"/>
      <c r="C743" s="80"/>
      <c r="D743" s="81"/>
      <c r="G743" s="147"/>
      <c r="H743" s="147"/>
      <c r="I743" s="178"/>
      <c r="J743" s="178"/>
      <c r="K743" s="178"/>
      <c r="L743" s="178"/>
      <c r="M743" s="178"/>
      <c r="N743" s="178"/>
      <c r="O743" s="178"/>
      <c r="P743" s="178"/>
      <c r="Q743" s="178"/>
      <c r="R743" s="178"/>
      <c r="S743" s="178"/>
      <c r="T743" s="178"/>
      <c r="U743" s="178"/>
      <c r="V743" s="178"/>
      <c r="W743" s="178"/>
      <c r="X743" s="178"/>
      <c r="Y743" s="178"/>
      <c r="Z743" s="178"/>
      <c r="AA743" s="178"/>
      <c r="AB743" s="178"/>
      <c r="AC743" s="178"/>
      <c r="AD743" s="178"/>
      <c r="AE743" s="178"/>
      <c r="AF743" s="178"/>
      <c r="AG743" s="178"/>
      <c r="AH743" s="178"/>
      <c r="AI743" s="178"/>
    </row>
    <row r="744" spans="1:35" s="84" customFormat="1" x14ac:dyDescent="0.35">
      <c r="A744" s="4"/>
      <c r="B744" s="4"/>
      <c r="C744" s="80"/>
      <c r="D744" s="81" t="s">
        <v>709</v>
      </c>
      <c r="G744" s="147"/>
      <c r="H744" s="147"/>
      <c r="I744" s="178"/>
      <c r="J744" s="178"/>
      <c r="K744" s="178"/>
      <c r="L744" s="178"/>
      <c r="M744" s="178"/>
      <c r="N744" s="178"/>
      <c r="O744" s="178"/>
      <c r="P744" s="178"/>
      <c r="Q744" s="178"/>
      <c r="R744" s="178"/>
      <c r="S744" s="178"/>
      <c r="T744" s="178"/>
      <c r="U744" s="178"/>
      <c r="V744" s="178"/>
      <c r="W744" s="178"/>
      <c r="X744" s="178"/>
      <c r="Y744" s="178"/>
      <c r="Z744" s="178"/>
      <c r="AA744" s="178"/>
      <c r="AB744" s="178"/>
      <c r="AC744" s="178"/>
      <c r="AD744" s="178"/>
      <c r="AE744" s="178"/>
      <c r="AF744" s="178"/>
      <c r="AG744" s="178"/>
      <c r="AH744" s="178"/>
      <c r="AI744" s="178"/>
    </row>
    <row r="745" spans="1:35" s="84" customFormat="1" x14ac:dyDescent="0.35">
      <c r="A745" s="4"/>
      <c r="B745" s="4"/>
      <c r="C745" s="80"/>
      <c r="D745" s="81"/>
      <c r="E745" s="84" t="str">
        <f>E$446</f>
        <v>Import duties on capital in nominal terms (behavioural)</v>
      </c>
      <c r="F745" s="84" t="str">
        <f>F$446</f>
        <v>M$, nominal</v>
      </c>
      <c r="G745" s="147"/>
      <c r="H745" s="147"/>
      <c r="I745" s="178">
        <f>I$446</f>
        <v>6.8174999999999999</v>
      </c>
      <c r="J745" s="178"/>
      <c r="K745" s="178">
        <f t="shared" ref="K745:AI745" si="289">K$446</f>
        <v>3.375</v>
      </c>
      <c r="L745" s="178">
        <f t="shared" si="289"/>
        <v>3.4424999999999999</v>
      </c>
      <c r="M745" s="178">
        <f t="shared" si="289"/>
        <v>0</v>
      </c>
      <c r="N745" s="178">
        <f t="shared" si="289"/>
        <v>0</v>
      </c>
      <c r="O745" s="178">
        <f t="shared" si="289"/>
        <v>0</v>
      </c>
      <c r="P745" s="178">
        <f t="shared" si="289"/>
        <v>0</v>
      </c>
      <c r="Q745" s="178">
        <f t="shared" si="289"/>
        <v>0</v>
      </c>
      <c r="R745" s="178">
        <f t="shared" si="289"/>
        <v>0</v>
      </c>
      <c r="S745" s="178">
        <f t="shared" si="289"/>
        <v>0</v>
      </c>
      <c r="T745" s="178">
        <f t="shared" si="289"/>
        <v>0</v>
      </c>
      <c r="U745" s="178">
        <f t="shared" si="289"/>
        <v>0</v>
      </c>
      <c r="V745" s="178">
        <f t="shared" si="289"/>
        <v>0</v>
      </c>
      <c r="W745" s="178">
        <f t="shared" si="289"/>
        <v>0</v>
      </c>
      <c r="X745" s="178">
        <f t="shared" si="289"/>
        <v>0</v>
      </c>
      <c r="Y745" s="178">
        <f t="shared" si="289"/>
        <v>0</v>
      </c>
      <c r="Z745" s="178">
        <f t="shared" si="289"/>
        <v>0</v>
      </c>
      <c r="AA745" s="178">
        <f t="shared" si="289"/>
        <v>0</v>
      </c>
      <c r="AB745" s="178">
        <f t="shared" si="289"/>
        <v>0</v>
      </c>
      <c r="AC745" s="178">
        <f t="shared" si="289"/>
        <v>0</v>
      </c>
      <c r="AD745" s="178">
        <f t="shared" si="289"/>
        <v>0</v>
      </c>
      <c r="AE745" s="178">
        <f t="shared" si="289"/>
        <v>0</v>
      </c>
      <c r="AF745" s="178">
        <f t="shared" si="289"/>
        <v>0</v>
      </c>
      <c r="AG745" s="178">
        <f t="shared" si="289"/>
        <v>0</v>
      </c>
      <c r="AH745" s="178">
        <f t="shared" si="289"/>
        <v>0</v>
      </c>
      <c r="AI745" s="178">
        <f t="shared" si="289"/>
        <v>0</v>
      </c>
    </row>
    <row r="746" spans="1:35" s="84" customFormat="1" x14ac:dyDescent="0.35">
      <c r="A746" s="4"/>
      <c r="B746" s="4"/>
      <c r="C746" s="80"/>
      <c r="D746" s="81"/>
      <c r="E746" s="84" t="s">
        <v>1190</v>
      </c>
      <c r="F746" s="84" t="s">
        <v>641</v>
      </c>
      <c r="G746" s="178">
        <f>SUM(K745:AI745)</f>
        <v>6.8174999999999999</v>
      </c>
      <c r="H746" s="147"/>
      <c r="I746" s="178"/>
      <c r="J746" s="178"/>
      <c r="K746" s="178"/>
      <c r="L746" s="178"/>
      <c r="M746" s="178"/>
      <c r="N746" s="178"/>
      <c r="O746" s="178"/>
      <c r="P746" s="178"/>
      <c r="Q746" s="178"/>
      <c r="R746" s="178"/>
      <c r="S746" s="178"/>
      <c r="T746" s="178"/>
      <c r="U746" s="178"/>
      <c r="V746" s="178"/>
      <c r="W746" s="178"/>
      <c r="X746" s="178"/>
      <c r="Y746" s="178"/>
      <c r="Z746" s="178"/>
      <c r="AA746" s="178"/>
      <c r="AB746" s="178"/>
      <c r="AC746" s="178"/>
      <c r="AD746" s="178"/>
      <c r="AE746" s="178"/>
      <c r="AF746" s="178"/>
      <c r="AG746" s="178"/>
      <c r="AH746" s="178"/>
      <c r="AI746" s="178"/>
    </row>
    <row r="747" spans="1:35" s="84" customFormat="1" x14ac:dyDescent="0.35">
      <c r="A747" s="4"/>
      <c r="B747" s="4"/>
      <c r="C747" s="80"/>
      <c r="D747" s="81"/>
      <c r="G747" s="147"/>
      <c r="H747" s="147"/>
      <c r="I747" s="178"/>
      <c r="J747" s="178"/>
      <c r="K747" s="178"/>
      <c r="L747" s="178"/>
      <c r="M747" s="178"/>
      <c r="N747" s="178"/>
      <c r="O747" s="178"/>
      <c r="P747" s="178"/>
      <c r="Q747" s="178"/>
      <c r="R747" s="178"/>
      <c r="S747" s="178"/>
      <c r="T747" s="178"/>
      <c r="U747" s="178"/>
      <c r="V747" s="178"/>
      <c r="W747" s="178"/>
      <c r="X747" s="178"/>
      <c r="Y747" s="178"/>
      <c r="Z747" s="178"/>
      <c r="AA747" s="178"/>
      <c r="AB747" s="178"/>
      <c r="AC747" s="178"/>
      <c r="AD747" s="178"/>
      <c r="AE747" s="178"/>
      <c r="AF747" s="178"/>
      <c r="AG747" s="178"/>
      <c r="AH747" s="178"/>
      <c r="AI747" s="178"/>
    </row>
    <row r="748" spans="1:35" s="84" customFormat="1" x14ac:dyDescent="0.35">
      <c r="A748" s="4"/>
      <c r="B748" s="4"/>
      <c r="C748" s="80"/>
      <c r="D748" s="81" t="s">
        <v>744</v>
      </c>
      <c r="G748" s="147"/>
      <c r="H748" s="147"/>
      <c r="I748" s="178"/>
      <c r="J748" s="178"/>
      <c r="K748" s="178"/>
      <c r="L748" s="178"/>
      <c r="M748" s="178"/>
      <c r="N748" s="178"/>
      <c r="O748" s="178"/>
      <c r="P748" s="178"/>
      <c r="Q748" s="178"/>
      <c r="R748" s="178"/>
      <c r="S748" s="178"/>
      <c r="T748" s="178"/>
      <c r="U748" s="178"/>
      <c r="V748" s="178"/>
      <c r="W748" s="178"/>
      <c r="X748" s="178"/>
      <c r="Y748" s="178"/>
      <c r="Z748" s="178"/>
      <c r="AA748" s="178"/>
      <c r="AB748" s="178"/>
      <c r="AC748" s="178"/>
      <c r="AD748" s="178"/>
      <c r="AE748" s="178"/>
      <c r="AF748" s="178"/>
      <c r="AG748" s="178"/>
      <c r="AH748" s="178"/>
      <c r="AI748" s="178"/>
    </row>
    <row r="749" spans="1:35" s="211" customFormat="1" x14ac:dyDescent="0.35">
      <c r="A749" s="42"/>
      <c r="B749" s="42"/>
      <c r="C749" s="209"/>
      <c r="D749" s="210"/>
      <c r="E749" s="211" t="str">
        <f>E$1194</f>
        <v>Mining company interest payment (behavioural)</v>
      </c>
      <c r="F749" s="211" t="str">
        <f>F$1194</f>
        <v>M$</v>
      </c>
      <c r="G749" s="212"/>
      <c r="H749" s="212"/>
      <c r="I749" s="213">
        <f>I$1194</f>
        <v>42.93</v>
      </c>
      <c r="J749" s="213"/>
      <c r="K749" s="213">
        <f t="shared" ref="K749:AI749" si="290">K$1194</f>
        <v>7.1549999999999994</v>
      </c>
      <c r="L749" s="213">
        <f t="shared" si="290"/>
        <v>7.1549999999999994</v>
      </c>
      <c r="M749" s="213">
        <f t="shared" si="290"/>
        <v>7.1549999999999994</v>
      </c>
      <c r="N749" s="213">
        <f t="shared" si="290"/>
        <v>6.1328571428571435</v>
      </c>
      <c r="O749" s="213">
        <f t="shared" si="290"/>
        <v>5.1107142857142867</v>
      </c>
      <c r="P749" s="213">
        <f t="shared" si="290"/>
        <v>4.0885714285714299</v>
      </c>
      <c r="Q749" s="213">
        <f t="shared" si="290"/>
        <v>3.0664285714285731</v>
      </c>
      <c r="R749" s="213">
        <f t="shared" si="290"/>
        <v>2.0442857142857158</v>
      </c>
      <c r="S749" s="213">
        <f t="shared" si="290"/>
        <v>1.0221428571428588</v>
      </c>
      <c r="T749" s="213">
        <f t="shared" si="290"/>
        <v>1.7053025658242404E-15</v>
      </c>
      <c r="U749" s="213">
        <f t="shared" si="290"/>
        <v>1.7053025658242404E-15</v>
      </c>
      <c r="V749" s="213">
        <f t="shared" si="290"/>
        <v>1.7053025658242404E-15</v>
      </c>
      <c r="W749" s="213">
        <f t="shared" si="290"/>
        <v>1.7053025658242404E-15</v>
      </c>
      <c r="X749" s="213">
        <f t="shared" si="290"/>
        <v>1.7053025658242404E-15</v>
      </c>
      <c r="Y749" s="213">
        <f t="shared" si="290"/>
        <v>1.7053025658242404E-15</v>
      </c>
      <c r="Z749" s="213">
        <f t="shared" si="290"/>
        <v>1.7053025658242404E-15</v>
      </c>
      <c r="AA749" s="213">
        <f t="shared" si="290"/>
        <v>1.7053025658242404E-15</v>
      </c>
      <c r="AB749" s="213">
        <f t="shared" si="290"/>
        <v>1.7053025658242404E-15</v>
      </c>
      <c r="AC749" s="213">
        <f t="shared" si="290"/>
        <v>1.7053025658242404E-15</v>
      </c>
      <c r="AD749" s="213">
        <f t="shared" si="290"/>
        <v>1.7053025658242404E-15</v>
      </c>
      <c r="AE749" s="213">
        <f t="shared" si="290"/>
        <v>1.7053025658242404E-15</v>
      </c>
      <c r="AF749" s="213">
        <f t="shared" si="290"/>
        <v>1.7053025658242404E-15</v>
      </c>
      <c r="AG749" s="213">
        <f t="shared" si="290"/>
        <v>1.7053025658242404E-15</v>
      </c>
      <c r="AH749" s="213">
        <f t="shared" si="290"/>
        <v>1.7053025658242404E-15</v>
      </c>
      <c r="AI749" s="213">
        <f t="shared" si="290"/>
        <v>1.7053025658242404E-15</v>
      </c>
    </row>
    <row r="750" spans="1:35" s="154" customFormat="1" x14ac:dyDescent="0.35">
      <c r="A750" s="15"/>
      <c r="B750" s="15"/>
      <c r="C750" s="152"/>
      <c r="D750" s="153"/>
      <c r="E750" s="154" t="str">
        <f>'T&amp;E'!E$32</f>
        <v>Inflation factor</v>
      </c>
      <c r="F750" s="154" t="str">
        <f>'T&amp;E'!F$32</f>
        <v>index</v>
      </c>
      <c r="G750" s="155"/>
      <c r="H750" s="155"/>
      <c r="I750" s="180"/>
      <c r="J750" s="180"/>
      <c r="K750" s="203">
        <f>'T&amp;E'!K$32</f>
        <v>1</v>
      </c>
      <c r="L750" s="203">
        <f>'T&amp;E'!L$32</f>
        <v>1.02</v>
      </c>
      <c r="M750" s="203">
        <f>'T&amp;E'!M$32</f>
        <v>1.0404</v>
      </c>
      <c r="N750" s="203">
        <f>'T&amp;E'!N$32</f>
        <v>1.0612079999999999</v>
      </c>
      <c r="O750" s="203">
        <f>'T&amp;E'!O$32</f>
        <v>1.08243216</v>
      </c>
      <c r="P750" s="203">
        <f>'T&amp;E'!P$32</f>
        <v>1.1040808032</v>
      </c>
      <c r="Q750" s="203">
        <f>'T&amp;E'!Q$32</f>
        <v>1.1261624192640001</v>
      </c>
      <c r="R750" s="203">
        <f>'T&amp;E'!R$32</f>
        <v>1.1486856676492798</v>
      </c>
      <c r="S750" s="203">
        <f>'T&amp;E'!S$32</f>
        <v>1.1716593810022655</v>
      </c>
      <c r="T750" s="203">
        <f>'T&amp;E'!T$32</f>
        <v>1.1950925686223108</v>
      </c>
      <c r="U750" s="203">
        <f>'T&amp;E'!U$32</f>
        <v>1.2189944199947571</v>
      </c>
      <c r="V750" s="203">
        <f>'T&amp;E'!V$32</f>
        <v>1.243374308394652</v>
      </c>
      <c r="W750" s="203">
        <f>'T&amp;E'!W$32</f>
        <v>1.2682417945625453</v>
      </c>
      <c r="X750" s="203">
        <f>'T&amp;E'!X$32</f>
        <v>1.2936066304537961</v>
      </c>
      <c r="Y750" s="203">
        <f>'T&amp;E'!Y$32</f>
        <v>1.3194787630628722</v>
      </c>
      <c r="Z750" s="203">
        <f>'T&amp;E'!Z$32</f>
        <v>1.3458683383241292</v>
      </c>
      <c r="AA750" s="203">
        <f>'T&amp;E'!AA$32</f>
        <v>1.372785705090612</v>
      </c>
      <c r="AB750" s="203">
        <f>'T&amp;E'!AB$32</f>
        <v>1.4002414191924244</v>
      </c>
      <c r="AC750" s="203">
        <f>'T&amp;E'!AC$32</f>
        <v>1.4282462475762727</v>
      </c>
      <c r="AD750" s="203">
        <f>'T&amp;E'!AD$32</f>
        <v>1.4568111725277981</v>
      </c>
      <c r="AE750" s="203">
        <f>'T&amp;E'!AE$32</f>
        <v>1.4859473959783542</v>
      </c>
      <c r="AF750" s="203">
        <f>'T&amp;E'!AF$32</f>
        <v>1.5156663438979212</v>
      </c>
      <c r="AG750" s="203">
        <f>'T&amp;E'!AG$32</f>
        <v>1.5459796707758797</v>
      </c>
      <c r="AH750" s="203">
        <f>'T&amp;E'!AH$32</f>
        <v>1.576899264191397</v>
      </c>
      <c r="AI750" s="203">
        <f>'T&amp;E'!AI$32</f>
        <v>1.608437249475225</v>
      </c>
    </row>
    <row r="751" spans="1:35" s="84" customFormat="1" x14ac:dyDescent="0.35">
      <c r="A751" s="4"/>
      <c r="B751" s="4"/>
      <c r="C751" s="80"/>
      <c r="D751" s="81"/>
      <c r="E751" s="84" t="s">
        <v>1191</v>
      </c>
      <c r="F751" s="84" t="s">
        <v>641</v>
      </c>
      <c r="G751" s="147"/>
      <c r="H751" s="147"/>
      <c r="I751" s="178">
        <f>SUM(K751:AI751)</f>
        <v>45.450655379459754</v>
      </c>
      <c r="J751" s="178"/>
      <c r="K751" s="178">
        <f>K749*K750</f>
        <v>7.1549999999999994</v>
      </c>
      <c r="L751" s="178">
        <f t="shared" ref="L751:AI751" si="291">L749*L750</f>
        <v>7.2980999999999998</v>
      </c>
      <c r="M751" s="178">
        <f t="shared" si="291"/>
        <v>7.4440619999999988</v>
      </c>
      <c r="N751" s="178">
        <f t="shared" si="291"/>
        <v>6.5082370628571429</v>
      </c>
      <c r="O751" s="178">
        <f t="shared" si="291"/>
        <v>5.5320015034285719</v>
      </c>
      <c r="P751" s="178">
        <f t="shared" si="291"/>
        <v>4.5141132267977158</v>
      </c>
      <c r="Q751" s="178">
        <f t="shared" si="291"/>
        <v>3.4532966185002536</v>
      </c>
      <c r="R751" s="178">
        <f t="shared" si="291"/>
        <v>2.3482417005801723</v>
      </c>
      <c r="S751" s="178">
        <f t="shared" si="291"/>
        <v>1.197603267295889</v>
      </c>
      <c r="T751" s="178">
        <f t="shared" si="291"/>
        <v>2.0379944236691086E-15</v>
      </c>
      <c r="U751" s="178">
        <f t="shared" si="291"/>
        <v>2.0787543121424911E-15</v>
      </c>
      <c r="V751" s="178">
        <f t="shared" si="291"/>
        <v>2.1203293983853406E-15</v>
      </c>
      <c r="W751" s="178">
        <f t="shared" si="291"/>
        <v>2.1627359863530476E-15</v>
      </c>
      <c r="X751" s="178">
        <f t="shared" si="291"/>
        <v>2.2059907060801084E-15</v>
      </c>
      <c r="Y751" s="178">
        <f t="shared" si="291"/>
        <v>2.2501105202017106E-15</v>
      </c>
      <c r="Z751" s="178">
        <f t="shared" si="291"/>
        <v>2.2951127306057444E-15</v>
      </c>
      <c r="AA751" s="178">
        <f t="shared" si="291"/>
        <v>2.3410149852178598E-15</v>
      </c>
      <c r="AB751" s="178">
        <f t="shared" si="291"/>
        <v>2.387835284922217E-15</v>
      </c>
      <c r="AC751" s="178">
        <f t="shared" si="291"/>
        <v>2.435591990620661E-15</v>
      </c>
      <c r="AD751" s="178">
        <f t="shared" si="291"/>
        <v>2.4843038304330742E-15</v>
      </c>
      <c r="AE751" s="178">
        <f t="shared" si="291"/>
        <v>2.5339899070417361E-15</v>
      </c>
      <c r="AF751" s="178">
        <f t="shared" si="291"/>
        <v>2.5846697051825707E-15</v>
      </c>
      <c r="AG751" s="178">
        <f t="shared" si="291"/>
        <v>2.636363099286222E-15</v>
      </c>
      <c r="AH751" s="178">
        <f t="shared" si="291"/>
        <v>2.6890903612719459E-15</v>
      </c>
      <c r="AI751" s="178">
        <f t="shared" si="291"/>
        <v>2.7428721684973852E-15</v>
      </c>
    </row>
    <row r="752" spans="1:35" s="84" customFormat="1" x14ac:dyDescent="0.35">
      <c r="A752" s="4"/>
      <c r="B752" s="4"/>
      <c r="C752" s="80"/>
      <c r="D752" s="81"/>
      <c r="G752" s="147"/>
      <c r="H752" s="147"/>
      <c r="I752" s="178"/>
      <c r="J752" s="178"/>
      <c r="K752" s="178"/>
      <c r="L752" s="178"/>
      <c r="M752" s="178"/>
      <c r="N752" s="178"/>
      <c r="O752" s="178"/>
      <c r="P752" s="178"/>
      <c r="Q752" s="178"/>
      <c r="R752" s="178"/>
      <c r="S752" s="178"/>
      <c r="T752" s="178"/>
      <c r="U752" s="178"/>
      <c r="V752" s="178"/>
      <c r="W752" s="178"/>
      <c r="X752" s="178"/>
      <c r="Y752" s="178"/>
      <c r="Z752" s="178"/>
      <c r="AA752" s="178"/>
      <c r="AB752" s="178"/>
      <c r="AC752" s="178"/>
      <c r="AD752" s="178"/>
      <c r="AE752" s="178"/>
      <c r="AF752" s="178"/>
      <c r="AG752" s="178"/>
      <c r="AH752" s="178"/>
      <c r="AI752" s="178"/>
    </row>
    <row r="753" spans="1:35" s="84" customFormat="1" x14ac:dyDescent="0.35">
      <c r="A753" s="4"/>
      <c r="B753" s="4"/>
      <c r="C753" s="80"/>
      <c r="D753" s="81" t="s">
        <v>705</v>
      </c>
      <c r="G753" s="147"/>
      <c r="H753" s="147"/>
      <c r="I753" s="178"/>
      <c r="J753" s="178"/>
      <c r="K753" s="178"/>
      <c r="L753" s="178"/>
      <c r="M753" s="178"/>
      <c r="N753" s="178"/>
      <c r="O753" s="178"/>
      <c r="P753" s="178"/>
      <c r="Q753" s="178"/>
      <c r="R753" s="178"/>
      <c r="S753" s="178"/>
      <c r="T753" s="178"/>
      <c r="U753" s="178"/>
      <c r="V753" s="178"/>
      <c r="W753" s="178"/>
      <c r="X753" s="178"/>
      <c r="Y753" s="178"/>
      <c r="Z753" s="178"/>
      <c r="AA753" s="178"/>
      <c r="AB753" s="178"/>
      <c r="AC753" s="178"/>
      <c r="AD753" s="178"/>
      <c r="AE753" s="178"/>
      <c r="AF753" s="178"/>
      <c r="AG753" s="178"/>
      <c r="AH753" s="178"/>
      <c r="AI753" s="178"/>
    </row>
    <row r="754" spans="1:35" s="154" customFormat="1" x14ac:dyDescent="0.35">
      <c r="A754" s="15"/>
      <c r="B754" s="15"/>
      <c r="C754" s="152"/>
      <c r="D754" s="153"/>
      <c r="E754" s="154" t="str">
        <f>'T&amp;E'!E$14</f>
        <v>Pre-production period flag</v>
      </c>
      <c r="F754" s="154" t="str">
        <f>'T&amp;E'!F$14</f>
        <v>flag</v>
      </c>
      <c r="G754" s="155"/>
      <c r="H754" s="155"/>
      <c r="I754" s="154">
        <f>'T&amp;E'!I$14</f>
        <v>2</v>
      </c>
      <c r="J754" s="180"/>
      <c r="K754" s="154">
        <f>'T&amp;E'!K$14</f>
        <v>1</v>
      </c>
      <c r="L754" s="154">
        <f>'T&amp;E'!L$14</f>
        <v>1</v>
      </c>
      <c r="M754" s="154">
        <f>'T&amp;E'!M$14</f>
        <v>0</v>
      </c>
      <c r="N754" s="154">
        <f>'T&amp;E'!N$14</f>
        <v>0</v>
      </c>
      <c r="O754" s="154">
        <f>'T&amp;E'!O$14</f>
        <v>0</v>
      </c>
      <c r="P754" s="154">
        <f>'T&amp;E'!P$14</f>
        <v>0</v>
      </c>
      <c r="Q754" s="154">
        <f>'T&amp;E'!Q$14</f>
        <v>0</v>
      </c>
      <c r="R754" s="154">
        <f>'T&amp;E'!R$14</f>
        <v>0</v>
      </c>
      <c r="S754" s="154">
        <f>'T&amp;E'!S$14</f>
        <v>0</v>
      </c>
      <c r="T754" s="154">
        <f>'T&amp;E'!T$14</f>
        <v>0</v>
      </c>
      <c r="U754" s="154">
        <f>'T&amp;E'!U$14</f>
        <v>0</v>
      </c>
      <c r="V754" s="154">
        <f>'T&amp;E'!V$14</f>
        <v>0</v>
      </c>
      <c r="W754" s="154">
        <f>'T&amp;E'!W$14</f>
        <v>0</v>
      </c>
      <c r="X754" s="154">
        <f>'T&amp;E'!X$14</f>
        <v>0</v>
      </c>
      <c r="Y754" s="154">
        <f>'T&amp;E'!Y$14</f>
        <v>0</v>
      </c>
      <c r="Z754" s="154">
        <f>'T&amp;E'!Z$14</f>
        <v>0</v>
      </c>
      <c r="AA754" s="154">
        <f>'T&amp;E'!AA$14</f>
        <v>0</v>
      </c>
      <c r="AB754" s="154">
        <f>'T&amp;E'!AB$14</f>
        <v>0</v>
      </c>
      <c r="AC754" s="154">
        <f>'T&amp;E'!AC$14</f>
        <v>0</v>
      </c>
      <c r="AD754" s="154">
        <f>'T&amp;E'!AD$14</f>
        <v>0</v>
      </c>
      <c r="AE754" s="154">
        <f>'T&amp;E'!AE$14</f>
        <v>0</v>
      </c>
      <c r="AF754" s="154">
        <f>'T&amp;E'!AF$14</f>
        <v>0</v>
      </c>
      <c r="AG754" s="154">
        <f>'T&amp;E'!AG$14</f>
        <v>0</v>
      </c>
      <c r="AH754" s="154">
        <f>'T&amp;E'!AH$14</f>
        <v>0</v>
      </c>
      <c r="AI754" s="154">
        <f>'T&amp;E'!AI$14</f>
        <v>0</v>
      </c>
    </row>
    <row r="755" spans="1:35" s="84" customFormat="1" x14ac:dyDescent="0.35">
      <c r="A755" s="4"/>
      <c r="B755" s="4"/>
      <c r="C755" s="80"/>
      <c r="D755" s="81"/>
      <c r="E755" s="84" t="str">
        <f>E$751</f>
        <v>Mining company interest payment in nominal terms (behavioural)</v>
      </c>
      <c r="F755" s="84" t="str">
        <f>F$751</f>
        <v>M$, nominal</v>
      </c>
      <c r="G755" s="147"/>
      <c r="H755" s="147"/>
      <c r="I755" s="178">
        <f>I$751</f>
        <v>45.450655379459754</v>
      </c>
      <c r="J755" s="178"/>
      <c r="K755" s="178">
        <f t="shared" ref="K755:AI755" si="292">K$751</f>
        <v>7.1549999999999994</v>
      </c>
      <c r="L755" s="178">
        <f t="shared" si="292"/>
        <v>7.2980999999999998</v>
      </c>
      <c r="M755" s="178">
        <f t="shared" si="292"/>
        <v>7.4440619999999988</v>
      </c>
      <c r="N755" s="178">
        <f t="shared" si="292"/>
        <v>6.5082370628571429</v>
      </c>
      <c r="O755" s="178">
        <f t="shared" si="292"/>
        <v>5.5320015034285719</v>
      </c>
      <c r="P755" s="178">
        <f t="shared" si="292"/>
        <v>4.5141132267977158</v>
      </c>
      <c r="Q755" s="178">
        <f t="shared" si="292"/>
        <v>3.4532966185002536</v>
      </c>
      <c r="R755" s="178">
        <f t="shared" si="292"/>
        <v>2.3482417005801723</v>
      </c>
      <c r="S755" s="178">
        <f t="shared" si="292"/>
        <v>1.197603267295889</v>
      </c>
      <c r="T755" s="178">
        <f t="shared" si="292"/>
        <v>2.0379944236691086E-15</v>
      </c>
      <c r="U755" s="178">
        <f t="shared" si="292"/>
        <v>2.0787543121424911E-15</v>
      </c>
      <c r="V755" s="178">
        <f t="shared" si="292"/>
        <v>2.1203293983853406E-15</v>
      </c>
      <c r="W755" s="178">
        <f t="shared" si="292"/>
        <v>2.1627359863530476E-15</v>
      </c>
      <c r="X755" s="178">
        <f t="shared" si="292"/>
        <v>2.2059907060801084E-15</v>
      </c>
      <c r="Y755" s="178">
        <f t="shared" si="292"/>
        <v>2.2501105202017106E-15</v>
      </c>
      <c r="Z755" s="178">
        <f t="shared" si="292"/>
        <v>2.2951127306057444E-15</v>
      </c>
      <c r="AA755" s="178">
        <f t="shared" si="292"/>
        <v>2.3410149852178598E-15</v>
      </c>
      <c r="AB755" s="178">
        <f t="shared" si="292"/>
        <v>2.387835284922217E-15</v>
      </c>
      <c r="AC755" s="178">
        <f t="shared" si="292"/>
        <v>2.435591990620661E-15</v>
      </c>
      <c r="AD755" s="178">
        <f t="shared" si="292"/>
        <v>2.4843038304330742E-15</v>
      </c>
      <c r="AE755" s="178">
        <f t="shared" si="292"/>
        <v>2.5339899070417361E-15</v>
      </c>
      <c r="AF755" s="178">
        <f t="shared" si="292"/>
        <v>2.5846697051825707E-15</v>
      </c>
      <c r="AG755" s="178">
        <f t="shared" si="292"/>
        <v>2.636363099286222E-15</v>
      </c>
      <c r="AH755" s="178">
        <f t="shared" si="292"/>
        <v>2.6890903612719459E-15</v>
      </c>
      <c r="AI755" s="178">
        <f t="shared" si="292"/>
        <v>2.7428721684973852E-15</v>
      </c>
    </row>
    <row r="756" spans="1:35" s="84" customFormat="1" x14ac:dyDescent="0.35">
      <c r="A756" s="4"/>
      <c r="B756" s="4"/>
      <c r="C756" s="80"/>
      <c r="D756" s="81"/>
      <c r="E756" s="84" t="s">
        <v>1192</v>
      </c>
      <c r="F756" s="84" t="s">
        <v>88</v>
      </c>
      <c r="G756" s="147"/>
      <c r="H756" s="147"/>
      <c r="I756" s="178">
        <f>SUM(K756:AI756)</f>
        <v>14.453099999999999</v>
      </c>
      <c r="J756" s="178"/>
      <c r="K756" s="178">
        <f>K754*K755</f>
        <v>7.1549999999999994</v>
      </c>
      <c r="L756" s="178">
        <f t="shared" ref="L756:AI756" si="293">L754*L755</f>
        <v>7.2980999999999998</v>
      </c>
      <c r="M756" s="178">
        <f t="shared" si="293"/>
        <v>0</v>
      </c>
      <c r="N756" s="178">
        <f t="shared" si="293"/>
        <v>0</v>
      </c>
      <c r="O756" s="178">
        <f t="shared" si="293"/>
        <v>0</v>
      </c>
      <c r="P756" s="178">
        <f t="shared" si="293"/>
        <v>0</v>
      </c>
      <c r="Q756" s="178">
        <f t="shared" si="293"/>
        <v>0</v>
      </c>
      <c r="R756" s="178">
        <f t="shared" si="293"/>
        <v>0</v>
      </c>
      <c r="S756" s="178">
        <f t="shared" si="293"/>
        <v>0</v>
      </c>
      <c r="T756" s="178">
        <f t="shared" si="293"/>
        <v>0</v>
      </c>
      <c r="U756" s="178">
        <f t="shared" si="293"/>
        <v>0</v>
      </c>
      <c r="V756" s="178">
        <f t="shared" si="293"/>
        <v>0</v>
      </c>
      <c r="W756" s="178">
        <f t="shared" si="293"/>
        <v>0</v>
      </c>
      <c r="X756" s="178">
        <f t="shared" si="293"/>
        <v>0</v>
      </c>
      <c r="Y756" s="178">
        <f t="shared" si="293"/>
        <v>0</v>
      </c>
      <c r="Z756" s="178">
        <f t="shared" si="293"/>
        <v>0</v>
      </c>
      <c r="AA756" s="178">
        <f t="shared" si="293"/>
        <v>0</v>
      </c>
      <c r="AB756" s="178">
        <f t="shared" si="293"/>
        <v>0</v>
      </c>
      <c r="AC756" s="178">
        <f t="shared" si="293"/>
        <v>0</v>
      </c>
      <c r="AD756" s="178">
        <f t="shared" si="293"/>
        <v>0</v>
      </c>
      <c r="AE756" s="178">
        <f t="shared" si="293"/>
        <v>0</v>
      </c>
      <c r="AF756" s="178">
        <f t="shared" si="293"/>
        <v>0</v>
      </c>
      <c r="AG756" s="178">
        <f t="shared" si="293"/>
        <v>0</v>
      </c>
      <c r="AH756" s="178">
        <f t="shared" si="293"/>
        <v>0</v>
      </c>
      <c r="AI756" s="178">
        <f t="shared" si="293"/>
        <v>0</v>
      </c>
    </row>
    <row r="757" spans="1:35" s="84" customFormat="1" x14ac:dyDescent="0.35">
      <c r="A757" s="4"/>
      <c r="B757" s="4"/>
      <c r="C757" s="80"/>
      <c r="D757" s="81"/>
      <c r="G757" s="147"/>
      <c r="H757" s="147"/>
      <c r="I757" s="178"/>
      <c r="J757" s="178"/>
      <c r="K757" s="178"/>
      <c r="L757" s="178"/>
      <c r="M757" s="178"/>
      <c r="N757" s="178"/>
      <c r="O757" s="178"/>
      <c r="P757" s="178"/>
      <c r="Q757" s="178"/>
      <c r="R757" s="178"/>
      <c r="S757" s="178"/>
      <c r="T757" s="178"/>
      <c r="U757" s="178"/>
      <c r="V757" s="178"/>
      <c r="W757" s="178"/>
      <c r="X757" s="178"/>
      <c r="Y757" s="178"/>
      <c r="Z757" s="178"/>
      <c r="AA757" s="178"/>
      <c r="AB757" s="178"/>
      <c r="AC757" s="178"/>
      <c r="AD757" s="178"/>
      <c r="AE757" s="178"/>
      <c r="AF757" s="178"/>
      <c r="AG757" s="178"/>
      <c r="AH757" s="178"/>
      <c r="AI757" s="178"/>
    </row>
    <row r="758" spans="1:35" s="84" customFormat="1" x14ac:dyDescent="0.35">
      <c r="A758" s="4"/>
      <c r="B758" s="4"/>
      <c r="C758" s="80"/>
      <c r="D758" s="81" t="s">
        <v>707</v>
      </c>
      <c r="G758" s="147"/>
      <c r="H758" s="147"/>
      <c r="I758" s="178"/>
      <c r="J758" s="178"/>
      <c r="K758" s="178"/>
      <c r="L758" s="178"/>
      <c r="M758" s="178"/>
      <c r="N758" s="178"/>
      <c r="O758" s="178"/>
      <c r="P758" s="178"/>
      <c r="Q758" s="178"/>
      <c r="R758" s="178"/>
      <c r="S758" s="178"/>
      <c r="T758" s="178"/>
      <c r="U758" s="178"/>
      <c r="V758" s="178"/>
      <c r="W758" s="178"/>
      <c r="X758" s="178"/>
      <c r="Y758" s="178"/>
      <c r="Z758" s="178"/>
      <c r="AA758" s="178"/>
      <c r="AB758" s="178"/>
      <c r="AC758" s="178"/>
      <c r="AD758" s="178"/>
      <c r="AE758" s="178"/>
      <c r="AF758" s="178"/>
      <c r="AG758" s="178"/>
      <c r="AH758" s="178"/>
      <c r="AI758" s="178"/>
    </row>
    <row r="759" spans="1:35" s="84" customFormat="1" x14ac:dyDescent="0.35">
      <c r="A759" s="4"/>
      <c r="B759" s="4"/>
      <c r="C759" s="80"/>
      <c r="D759" s="81"/>
      <c r="E759" s="84" t="str">
        <f>E$756</f>
        <v>Capitalised interest in nominal terms (behavioural)</v>
      </c>
      <c r="F759" s="84" t="str">
        <f>F$756</f>
        <v>M$</v>
      </c>
      <c r="G759" s="147"/>
      <c r="H759" s="147"/>
      <c r="I759" s="178">
        <f>I$756</f>
        <v>14.453099999999999</v>
      </c>
      <c r="J759" s="178"/>
      <c r="K759" s="178">
        <f t="shared" ref="K759:AI759" si="294">K$756</f>
        <v>7.1549999999999994</v>
      </c>
      <c r="L759" s="178">
        <f t="shared" si="294"/>
        <v>7.2980999999999998</v>
      </c>
      <c r="M759" s="178">
        <f t="shared" si="294"/>
        <v>0</v>
      </c>
      <c r="N759" s="178">
        <f t="shared" si="294"/>
        <v>0</v>
      </c>
      <c r="O759" s="178">
        <f t="shared" si="294"/>
        <v>0</v>
      </c>
      <c r="P759" s="178">
        <f t="shared" si="294"/>
        <v>0</v>
      </c>
      <c r="Q759" s="178">
        <f t="shared" si="294"/>
        <v>0</v>
      </c>
      <c r="R759" s="178">
        <f t="shared" si="294"/>
        <v>0</v>
      </c>
      <c r="S759" s="178">
        <f t="shared" si="294"/>
        <v>0</v>
      </c>
      <c r="T759" s="178">
        <f t="shared" si="294"/>
        <v>0</v>
      </c>
      <c r="U759" s="178">
        <f t="shared" si="294"/>
        <v>0</v>
      </c>
      <c r="V759" s="178">
        <f t="shared" si="294"/>
        <v>0</v>
      </c>
      <c r="W759" s="178">
        <f t="shared" si="294"/>
        <v>0</v>
      </c>
      <c r="X759" s="178">
        <f t="shared" si="294"/>
        <v>0</v>
      </c>
      <c r="Y759" s="178">
        <f t="shared" si="294"/>
        <v>0</v>
      </c>
      <c r="Z759" s="178">
        <f t="shared" si="294"/>
        <v>0</v>
      </c>
      <c r="AA759" s="178">
        <f t="shared" si="294"/>
        <v>0</v>
      </c>
      <c r="AB759" s="178">
        <f t="shared" si="294"/>
        <v>0</v>
      </c>
      <c r="AC759" s="178">
        <f t="shared" si="294"/>
        <v>0</v>
      </c>
      <c r="AD759" s="178">
        <f t="shared" si="294"/>
        <v>0</v>
      </c>
      <c r="AE759" s="178">
        <f t="shared" si="294"/>
        <v>0</v>
      </c>
      <c r="AF759" s="178">
        <f t="shared" si="294"/>
        <v>0</v>
      </c>
      <c r="AG759" s="178">
        <f t="shared" si="294"/>
        <v>0</v>
      </c>
      <c r="AH759" s="178">
        <f t="shared" si="294"/>
        <v>0</v>
      </c>
      <c r="AI759" s="178">
        <f t="shared" si="294"/>
        <v>0</v>
      </c>
    </row>
    <row r="760" spans="1:35" s="84" customFormat="1" x14ac:dyDescent="0.35">
      <c r="A760" s="4"/>
      <c r="B760" s="4"/>
      <c r="C760" s="80"/>
      <c r="D760" s="81"/>
      <c r="E760" s="84" t="s">
        <v>1193</v>
      </c>
      <c r="F760" s="84" t="s">
        <v>641</v>
      </c>
      <c r="G760" s="178">
        <f>SUM(K759:AI759)</f>
        <v>14.453099999999999</v>
      </c>
      <c r="H760" s="147"/>
      <c r="I760" s="178"/>
      <c r="J760" s="178"/>
      <c r="K760" s="178"/>
      <c r="L760" s="178"/>
      <c r="M760" s="178"/>
      <c r="N760" s="178"/>
      <c r="O760" s="178"/>
      <c r="P760" s="178"/>
      <c r="Q760" s="178"/>
      <c r="R760" s="178"/>
      <c r="S760" s="178"/>
      <c r="T760" s="178"/>
      <c r="U760" s="178"/>
      <c r="V760" s="178"/>
      <c r="W760" s="178"/>
      <c r="X760" s="178"/>
      <c r="Y760" s="178"/>
      <c r="Z760" s="178"/>
      <c r="AA760" s="178"/>
      <c r="AB760" s="178"/>
      <c r="AC760" s="178"/>
      <c r="AD760" s="178"/>
      <c r="AE760" s="178"/>
      <c r="AF760" s="178"/>
      <c r="AG760" s="178"/>
      <c r="AH760" s="178"/>
      <c r="AI760" s="178"/>
    </row>
    <row r="761" spans="1:35" s="84" customFormat="1" x14ac:dyDescent="0.35">
      <c r="A761" s="4"/>
      <c r="B761" s="4"/>
      <c r="C761" s="80"/>
      <c r="D761" s="81"/>
      <c r="G761" s="147"/>
      <c r="H761" s="147"/>
      <c r="I761" s="178"/>
      <c r="J761" s="178"/>
      <c r="K761" s="178"/>
      <c r="L761" s="178"/>
      <c r="M761" s="178"/>
      <c r="N761" s="178"/>
      <c r="O761" s="178"/>
      <c r="P761" s="178"/>
      <c r="Q761" s="178"/>
      <c r="R761" s="178"/>
      <c r="S761" s="178"/>
      <c r="T761" s="178"/>
      <c r="U761" s="178"/>
      <c r="V761" s="178"/>
      <c r="W761" s="178"/>
      <c r="X761" s="178"/>
      <c r="Y761" s="178"/>
      <c r="Z761" s="178"/>
      <c r="AA761" s="178"/>
      <c r="AB761" s="178"/>
      <c r="AC761" s="178"/>
      <c r="AD761" s="178"/>
      <c r="AE761" s="178"/>
      <c r="AF761" s="178"/>
      <c r="AG761" s="178"/>
      <c r="AH761" s="178"/>
      <c r="AI761" s="178"/>
    </row>
    <row r="762" spans="1:35" s="84" customFormat="1" x14ac:dyDescent="0.35">
      <c r="A762" s="4"/>
      <c r="B762" s="4"/>
      <c r="C762" s="80"/>
      <c r="D762" s="81" t="s">
        <v>716</v>
      </c>
      <c r="G762" s="147"/>
      <c r="H762" s="147"/>
      <c r="I762" s="178"/>
      <c r="J762" s="178"/>
      <c r="K762" s="178"/>
      <c r="L762" s="178"/>
      <c r="M762" s="178"/>
      <c r="N762" s="178"/>
      <c r="O762" s="178"/>
      <c r="P762" s="178"/>
      <c r="Q762" s="178"/>
      <c r="R762" s="178"/>
      <c r="S762" s="178"/>
      <c r="T762" s="178"/>
      <c r="U762" s="178"/>
      <c r="V762" s="178"/>
      <c r="W762" s="178"/>
      <c r="X762" s="178"/>
      <c r="Y762" s="178"/>
      <c r="Z762" s="178"/>
      <c r="AA762" s="178"/>
      <c r="AB762" s="178"/>
      <c r="AC762" s="178"/>
      <c r="AD762" s="178"/>
      <c r="AE762" s="178"/>
      <c r="AF762" s="178"/>
      <c r="AG762" s="178"/>
      <c r="AH762" s="178"/>
      <c r="AI762" s="178"/>
    </row>
    <row r="763" spans="1:35" s="84" customFormat="1" x14ac:dyDescent="0.35">
      <c r="A763" s="4"/>
      <c r="B763" s="4"/>
      <c r="C763" s="80"/>
      <c r="D763" s="81"/>
      <c r="E763" s="84" t="str">
        <f>E$742</f>
        <v>Total mining company capital costs in nominal terms (behavioural)</v>
      </c>
      <c r="F763" s="84" t="str">
        <f>F$742</f>
        <v>M$, nominal</v>
      </c>
      <c r="G763" s="178">
        <f>G$742</f>
        <v>193.92000000000002</v>
      </c>
      <c r="H763" s="147"/>
      <c r="I763" s="178"/>
      <c r="J763" s="178"/>
      <c r="K763" s="178"/>
      <c r="L763" s="178"/>
      <c r="M763" s="178"/>
      <c r="N763" s="178"/>
      <c r="O763" s="178"/>
      <c r="P763" s="178"/>
      <c r="Q763" s="178"/>
      <c r="R763" s="178"/>
      <c r="S763" s="178"/>
      <c r="T763" s="178"/>
      <c r="U763" s="178"/>
      <c r="V763" s="178"/>
      <c r="W763" s="178"/>
      <c r="X763" s="178"/>
      <c r="Y763" s="178"/>
      <c r="Z763" s="178"/>
      <c r="AA763" s="178"/>
      <c r="AB763" s="178"/>
      <c r="AC763" s="178"/>
      <c r="AD763" s="178"/>
      <c r="AE763" s="178"/>
      <c r="AF763" s="178"/>
      <c r="AG763" s="178"/>
      <c r="AH763" s="178"/>
      <c r="AI763" s="178"/>
    </row>
    <row r="764" spans="1:35" s="84" customFormat="1" x14ac:dyDescent="0.35">
      <c r="A764" s="4"/>
      <c r="B764" s="4"/>
      <c r="C764" s="80"/>
      <c r="D764" s="81"/>
      <c r="E764" s="84" t="str">
        <f>E$746</f>
        <v>Total import duties on capital in nominal terms (behavioural)</v>
      </c>
      <c r="F764" s="84" t="str">
        <f>F$746</f>
        <v>M$, nominal</v>
      </c>
      <c r="G764" s="178">
        <f>G$746</f>
        <v>6.8174999999999999</v>
      </c>
      <c r="H764" s="147"/>
      <c r="I764" s="178"/>
      <c r="J764" s="178"/>
      <c r="K764" s="178"/>
      <c r="L764" s="178"/>
      <c r="M764" s="178"/>
      <c r="N764" s="178"/>
      <c r="O764" s="178"/>
      <c r="P764" s="178"/>
      <c r="Q764" s="178"/>
      <c r="R764" s="178"/>
      <c r="S764" s="178"/>
      <c r="T764" s="178"/>
      <c r="U764" s="178"/>
      <c r="V764" s="178"/>
      <c r="W764" s="178"/>
      <c r="X764" s="178"/>
      <c r="Y764" s="178"/>
      <c r="Z764" s="178"/>
      <c r="AA764" s="178"/>
      <c r="AB764" s="178"/>
      <c r="AC764" s="178"/>
      <c r="AD764" s="178"/>
      <c r="AE764" s="178"/>
      <c r="AF764" s="178"/>
      <c r="AG764" s="178"/>
      <c r="AH764" s="178"/>
      <c r="AI764" s="178"/>
    </row>
    <row r="765" spans="1:35" s="154" customFormat="1" x14ac:dyDescent="0.35">
      <c r="A765" s="15"/>
      <c r="B765" s="15"/>
      <c r="C765" s="152"/>
      <c r="D765" s="153"/>
      <c r="E765" s="154" t="str">
        <f>Inputs!E$321</f>
        <v>Capitalise interest (behavioural)</v>
      </c>
      <c r="F765" s="154" t="str">
        <f>Inputs!F$321</f>
        <v>switch</v>
      </c>
      <c r="G765" s="214">
        <f>Inputs!G$321</f>
        <v>0</v>
      </c>
      <c r="H765" s="155"/>
      <c r="I765" s="180"/>
      <c r="J765" s="180"/>
      <c r="K765" s="180"/>
      <c r="L765" s="180"/>
      <c r="M765" s="180"/>
      <c r="N765" s="180"/>
      <c r="O765" s="180"/>
      <c r="P765" s="180"/>
      <c r="Q765" s="180"/>
      <c r="R765" s="180"/>
      <c r="S765" s="180"/>
      <c r="T765" s="180"/>
      <c r="U765" s="180"/>
      <c r="V765" s="180"/>
      <c r="W765" s="180"/>
      <c r="X765" s="180"/>
      <c r="Y765" s="180"/>
      <c r="Z765" s="180"/>
      <c r="AA765" s="180"/>
      <c r="AB765" s="180"/>
      <c r="AC765" s="180"/>
      <c r="AD765" s="180"/>
      <c r="AE765" s="180"/>
      <c r="AF765" s="180"/>
      <c r="AG765" s="180"/>
      <c r="AH765" s="180"/>
      <c r="AI765" s="180"/>
    </row>
    <row r="766" spans="1:35" s="211" customFormat="1" x14ac:dyDescent="0.35">
      <c r="A766" s="42"/>
      <c r="B766" s="42"/>
      <c r="C766" s="209"/>
      <c r="D766" s="210"/>
      <c r="E766" s="211" t="str">
        <f>E$760</f>
        <v>Total capitalised interest in nominal terms (behavioural)</v>
      </c>
      <c r="F766" s="211" t="str">
        <f>F$760</f>
        <v>M$, nominal</v>
      </c>
      <c r="G766" s="215">
        <f>G$760</f>
        <v>14.453099999999999</v>
      </c>
      <c r="H766" s="212"/>
      <c r="I766" s="213"/>
      <c r="J766" s="213"/>
      <c r="K766" s="213"/>
      <c r="L766" s="213"/>
      <c r="M766" s="213"/>
      <c r="N766" s="213"/>
      <c r="O766" s="213"/>
      <c r="P766" s="213"/>
      <c r="Q766" s="213"/>
      <c r="R766" s="213"/>
      <c r="S766" s="213"/>
      <c r="T766" s="213"/>
      <c r="U766" s="213"/>
      <c r="V766" s="213"/>
      <c r="W766" s="213"/>
      <c r="X766" s="213"/>
      <c r="Y766" s="213"/>
      <c r="Z766" s="213"/>
      <c r="AA766" s="213"/>
      <c r="AB766" s="213"/>
      <c r="AC766" s="213"/>
      <c r="AD766" s="213"/>
      <c r="AE766" s="213"/>
      <c r="AF766" s="213"/>
      <c r="AG766" s="213"/>
      <c r="AH766" s="213"/>
      <c r="AI766" s="213"/>
    </row>
    <row r="767" spans="1:35" x14ac:dyDescent="0.35">
      <c r="E767" s="46" t="s">
        <v>1194</v>
      </c>
      <c r="F767" s="84" t="s">
        <v>641</v>
      </c>
      <c r="G767" s="178">
        <f>G763+G764+(G766*G765)</f>
        <v>200.73750000000001</v>
      </c>
    </row>
    <row r="768" spans="1:35" x14ac:dyDescent="0.35">
      <c r="F768" s="84"/>
      <c r="G768" s="178"/>
    </row>
    <row r="769" spans="1:35" x14ac:dyDescent="0.35">
      <c r="D769" s="87" t="s">
        <v>717</v>
      </c>
      <c r="F769" s="84"/>
      <c r="G769" s="178"/>
    </row>
    <row r="770" spans="1:35" x14ac:dyDescent="0.35">
      <c r="E770" s="46" t="str">
        <f>E$767</f>
        <v>Total capital costs after duties and interest in nominal terms (behavioural)</v>
      </c>
      <c r="F770" s="46" t="str">
        <f>F$767</f>
        <v>M$, nominal</v>
      </c>
      <c r="G770" s="178">
        <f>G$767</f>
        <v>200.73750000000001</v>
      </c>
    </row>
    <row r="771" spans="1:35" s="84" customFormat="1" x14ac:dyDescent="0.35">
      <c r="A771" s="4"/>
      <c r="B771" s="4"/>
      <c r="C771" s="80"/>
      <c r="D771" s="81"/>
      <c r="E771" s="84" t="str">
        <f>'T&amp;E'!E$22</f>
        <v>Commercial start-up date flag</v>
      </c>
      <c r="F771" s="84" t="str">
        <f>'T&amp;E'!F$22</f>
        <v>flag</v>
      </c>
      <c r="G771" s="147"/>
      <c r="H771" s="147"/>
      <c r="I771" s="84">
        <f>'T&amp;E'!I$22</f>
        <v>1</v>
      </c>
      <c r="J771" s="178"/>
      <c r="K771" s="84">
        <f>'T&amp;E'!K$22</f>
        <v>0</v>
      </c>
      <c r="L771" s="84">
        <f>'T&amp;E'!L$22</f>
        <v>0</v>
      </c>
      <c r="M771" s="84">
        <f>'T&amp;E'!M$22</f>
        <v>1</v>
      </c>
      <c r="N771" s="84">
        <f>'T&amp;E'!N$22</f>
        <v>0</v>
      </c>
      <c r="O771" s="84">
        <f>'T&amp;E'!O$22</f>
        <v>0</v>
      </c>
      <c r="P771" s="84">
        <f>'T&amp;E'!P$22</f>
        <v>0</v>
      </c>
      <c r="Q771" s="84">
        <f>'T&amp;E'!Q$22</f>
        <v>0</v>
      </c>
      <c r="R771" s="84">
        <f>'T&amp;E'!R$22</f>
        <v>0</v>
      </c>
      <c r="S771" s="84">
        <f>'T&amp;E'!S$22</f>
        <v>0</v>
      </c>
      <c r="T771" s="84">
        <f>'T&amp;E'!T$22</f>
        <v>0</v>
      </c>
      <c r="U771" s="84">
        <f>'T&amp;E'!U$22</f>
        <v>0</v>
      </c>
      <c r="V771" s="84">
        <f>'T&amp;E'!V$22</f>
        <v>0</v>
      </c>
      <c r="W771" s="84">
        <f>'T&amp;E'!W$22</f>
        <v>0</v>
      </c>
      <c r="X771" s="84">
        <f>'T&amp;E'!X$22</f>
        <v>0</v>
      </c>
      <c r="Y771" s="84">
        <f>'T&amp;E'!Y$22</f>
        <v>0</v>
      </c>
      <c r="Z771" s="84">
        <f>'T&amp;E'!Z$22</f>
        <v>0</v>
      </c>
      <c r="AA771" s="84">
        <f>'T&amp;E'!AA$22</f>
        <v>0</v>
      </c>
      <c r="AB771" s="84">
        <f>'T&amp;E'!AB$22</f>
        <v>0</v>
      </c>
      <c r="AC771" s="84">
        <f>'T&amp;E'!AC$22</f>
        <v>0</v>
      </c>
      <c r="AD771" s="84">
        <f>'T&amp;E'!AD$22</f>
        <v>0</v>
      </c>
      <c r="AE771" s="84">
        <f>'T&amp;E'!AE$22</f>
        <v>0</v>
      </c>
      <c r="AF771" s="84">
        <f>'T&amp;E'!AF$22</f>
        <v>0</v>
      </c>
      <c r="AG771" s="84">
        <f>'T&amp;E'!AG$22</f>
        <v>0</v>
      </c>
      <c r="AH771" s="84">
        <f>'T&amp;E'!AH$22</f>
        <v>0</v>
      </c>
      <c r="AI771" s="84">
        <f>'T&amp;E'!AI$22</f>
        <v>0</v>
      </c>
    </row>
    <row r="772" spans="1:35" s="84" customFormat="1" x14ac:dyDescent="0.35">
      <c r="A772" s="4"/>
      <c r="B772" s="4"/>
      <c r="C772" s="80"/>
      <c r="D772" s="81"/>
      <c r="E772" s="84" t="s">
        <v>1195</v>
      </c>
      <c r="F772" s="84" t="s">
        <v>641</v>
      </c>
      <c r="H772" s="147"/>
      <c r="I772" s="178">
        <f>SUM(K772:AI772)</f>
        <v>200.73750000000001</v>
      </c>
      <c r="J772" s="178"/>
      <c r="K772" s="178">
        <f>$G770*K771</f>
        <v>0</v>
      </c>
      <c r="L772" s="178">
        <f t="shared" ref="L772:AI772" si="295">$G770*L771</f>
        <v>0</v>
      </c>
      <c r="M772" s="178">
        <f t="shared" si="295"/>
        <v>200.73750000000001</v>
      </c>
      <c r="N772" s="178">
        <f t="shared" si="295"/>
        <v>0</v>
      </c>
      <c r="O772" s="178">
        <f t="shared" si="295"/>
        <v>0</v>
      </c>
      <c r="P772" s="178">
        <f t="shared" si="295"/>
        <v>0</v>
      </c>
      <c r="Q772" s="178">
        <f t="shared" si="295"/>
        <v>0</v>
      </c>
      <c r="R772" s="178">
        <f t="shared" si="295"/>
        <v>0</v>
      </c>
      <c r="S772" s="178">
        <f t="shared" si="295"/>
        <v>0</v>
      </c>
      <c r="T772" s="178">
        <f t="shared" si="295"/>
        <v>0</v>
      </c>
      <c r="U772" s="178">
        <f t="shared" si="295"/>
        <v>0</v>
      </c>
      <c r="V772" s="178">
        <f t="shared" si="295"/>
        <v>0</v>
      </c>
      <c r="W772" s="178">
        <f t="shared" si="295"/>
        <v>0</v>
      </c>
      <c r="X772" s="178">
        <f t="shared" si="295"/>
        <v>0</v>
      </c>
      <c r="Y772" s="178">
        <f t="shared" si="295"/>
        <v>0</v>
      </c>
      <c r="Z772" s="178">
        <f t="shared" si="295"/>
        <v>0</v>
      </c>
      <c r="AA772" s="178">
        <f t="shared" si="295"/>
        <v>0</v>
      </c>
      <c r="AB772" s="178">
        <f t="shared" si="295"/>
        <v>0</v>
      </c>
      <c r="AC772" s="178">
        <f t="shared" si="295"/>
        <v>0</v>
      </c>
      <c r="AD772" s="178">
        <f t="shared" si="295"/>
        <v>0</v>
      </c>
      <c r="AE772" s="178">
        <f t="shared" si="295"/>
        <v>0</v>
      </c>
      <c r="AF772" s="178">
        <f t="shared" si="295"/>
        <v>0</v>
      </c>
      <c r="AG772" s="178">
        <f t="shared" si="295"/>
        <v>0</v>
      </c>
      <c r="AH772" s="178">
        <f t="shared" si="295"/>
        <v>0</v>
      </c>
      <c r="AI772" s="178">
        <f t="shared" si="295"/>
        <v>0</v>
      </c>
    </row>
    <row r="773" spans="1:35" s="84" customFormat="1" x14ac:dyDescent="0.35">
      <c r="A773" s="4"/>
      <c r="B773" s="4"/>
      <c r="C773" s="80"/>
      <c r="D773" s="81"/>
      <c r="G773" s="147"/>
      <c r="H773" s="147"/>
      <c r="I773" s="178"/>
      <c r="J773" s="178"/>
      <c r="K773" s="178"/>
      <c r="L773" s="178"/>
      <c r="M773" s="178"/>
      <c r="N773" s="178"/>
      <c r="O773" s="178"/>
      <c r="P773" s="178"/>
      <c r="Q773" s="178"/>
      <c r="R773" s="178"/>
      <c r="S773" s="178"/>
      <c r="T773" s="178"/>
      <c r="U773" s="178"/>
      <c r="V773" s="178"/>
      <c r="W773" s="178"/>
      <c r="X773" s="178"/>
      <c r="Y773" s="178"/>
      <c r="Z773" s="178"/>
      <c r="AA773" s="178"/>
      <c r="AB773" s="178"/>
      <c r="AC773" s="178"/>
      <c r="AD773" s="178"/>
      <c r="AE773" s="178"/>
      <c r="AF773" s="178"/>
      <c r="AG773" s="178"/>
      <c r="AH773" s="178"/>
      <c r="AI773" s="178"/>
    </row>
    <row r="774" spans="1:35" s="84" customFormat="1" x14ac:dyDescent="0.35">
      <c r="A774" s="4"/>
      <c r="B774" s="4"/>
      <c r="C774" s="80" t="s">
        <v>344</v>
      </c>
      <c r="D774" s="81"/>
      <c r="G774" s="147"/>
      <c r="H774" s="147"/>
      <c r="I774" s="178"/>
      <c r="J774" s="178"/>
      <c r="K774" s="178"/>
      <c r="L774" s="178"/>
      <c r="M774" s="178"/>
      <c r="N774" s="178"/>
      <c r="O774" s="178"/>
      <c r="P774" s="178"/>
      <c r="Q774" s="178"/>
      <c r="R774" s="178"/>
      <c r="S774" s="178"/>
      <c r="T774" s="178"/>
      <c r="U774" s="178"/>
      <c r="V774" s="178"/>
      <c r="W774" s="178"/>
      <c r="X774" s="178"/>
      <c r="Y774" s="178"/>
      <c r="Z774" s="178"/>
      <c r="AA774" s="178"/>
      <c r="AB774" s="178"/>
      <c r="AC774" s="178"/>
      <c r="AD774" s="178"/>
      <c r="AE774" s="178"/>
      <c r="AF774" s="178"/>
      <c r="AG774" s="178"/>
      <c r="AH774" s="178"/>
      <c r="AI774" s="178"/>
    </row>
    <row r="775" spans="1:35" s="84" customFormat="1" x14ac:dyDescent="0.35">
      <c r="A775" s="4"/>
      <c r="B775" s="4"/>
      <c r="C775" s="80"/>
      <c r="D775" s="81"/>
      <c r="G775" s="147"/>
      <c r="H775" s="147"/>
      <c r="I775" s="178"/>
      <c r="J775" s="178"/>
      <c r="K775" s="178"/>
      <c r="L775" s="178"/>
      <c r="M775" s="178"/>
      <c r="N775" s="178"/>
      <c r="O775" s="178"/>
      <c r="P775" s="178"/>
      <c r="Q775" s="178"/>
      <c r="R775" s="178"/>
      <c r="S775" s="178"/>
      <c r="T775" s="178"/>
      <c r="U775" s="178"/>
      <c r="V775" s="178"/>
      <c r="W775" s="178"/>
      <c r="X775" s="178"/>
      <c r="Y775" s="178"/>
      <c r="Z775" s="178"/>
      <c r="AA775" s="178"/>
      <c r="AB775" s="178"/>
      <c r="AC775" s="178"/>
      <c r="AD775" s="178"/>
      <c r="AE775" s="178"/>
      <c r="AF775" s="178"/>
      <c r="AG775" s="178"/>
      <c r="AH775" s="178"/>
      <c r="AI775" s="178"/>
    </row>
    <row r="776" spans="1:35" s="84" customFormat="1" x14ac:dyDescent="0.35">
      <c r="A776" s="4"/>
      <c r="B776" s="4"/>
      <c r="C776" s="80"/>
      <c r="D776" s="81" t="s">
        <v>718</v>
      </c>
      <c r="G776" s="147"/>
      <c r="H776" s="147"/>
      <c r="I776" s="178"/>
      <c r="J776" s="178"/>
      <c r="K776" s="178"/>
      <c r="L776" s="178"/>
      <c r="M776" s="178"/>
      <c r="N776" s="178"/>
      <c r="O776" s="178"/>
      <c r="P776" s="178"/>
      <c r="Q776" s="178"/>
      <c r="R776" s="178"/>
      <c r="S776" s="178"/>
      <c r="T776" s="178"/>
      <c r="U776" s="178"/>
      <c r="V776" s="178"/>
      <c r="W776" s="178"/>
      <c r="X776" s="178"/>
      <c r="Y776" s="178"/>
      <c r="Z776" s="178"/>
      <c r="AA776" s="178"/>
      <c r="AB776" s="178"/>
      <c r="AC776" s="178"/>
      <c r="AD776" s="178"/>
      <c r="AE776" s="178"/>
      <c r="AF776" s="178"/>
      <c r="AG776" s="178"/>
      <c r="AH776" s="178"/>
      <c r="AI776" s="178"/>
    </row>
    <row r="777" spans="1:35" s="84" customFormat="1" x14ac:dyDescent="0.35">
      <c r="A777" s="4"/>
      <c r="B777" s="4"/>
      <c r="C777" s="80"/>
      <c r="D777" s="81"/>
      <c r="E777" s="84" t="str">
        <f>E$772</f>
        <v>Capital costs (year placed in service) in nominal terms (behavioural)</v>
      </c>
      <c r="F777" s="84" t="str">
        <f>F$772</f>
        <v>M$, nominal</v>
      </c>
      <c r="G777" s="147"/>
      <c r="H777" s="147"/>
      <c r="I777" s="178">
        <f>I$772</f>
        <v>200.73750000000001</v>
      </c>
      <c r="J777" s="178"/>
      <c r="K777" s="178">
        <f t="shared" ref="K777:AI777" si="296">K$772</f>
        <v>0</v>
      </c>
      <c r="L777" s="178">
        <f t="shared" si="296"/>
        <v>0</v>
      </c>
      <c r="M777" s="178">
        <f t="shared" si="296"/>
        <v>200.73750000000001</v>
      </c>
      <c r="N777" s="178">
        <f t="shared" si="296"/>
        <v>0</v>
      </c>
      <c r="O777" s="178">
        <f t="shared" si="296"/>
        <v>0</v>
      </c>
      <c r="P777" s="178">
        <f t="shared" si="296"/>
        <v>0</v>
      </c>
      <c r="Q777" s="178">
        <f t="shared" si="296"/>
        <v>0</v>
      </c>
      <c r="R777" s="178">
        <f t="shared" si="296"/>
        <v>0</v>
      </c>
      <c r="S777" s="178">
        <f t="shared" si="296"/>
        <v>0</v>
      </c>
      <c r="T777" s="178">
        <f t="shared" si="296"/>
        <v>0</v>
      </c>
      <c r="U777" s="178">
        <f t="shared" si="296"/>
        <v>0</v>
      </c>
      <c r="V777" s="178">
        <f t="shared" si="296"/>
        <v>0</v>
      </c>
      <c r="W777" s="178">
        <f t="shared" si="296"/>
        <v>0</v>
      </c>
      <c r="X777" s="178">
        <f t="shared" si="296"/>
        <v>0</v>
      </c>
      <c r="Y777" s="178">
        <f t="shared" si="296"/>
        <v>0</v>
      </c>
      <c r="Z777" s="178">
        <f t="shared" si="296"/>
        <v>0</v>
      </c>
      <c r="AA777" s="178">
        <f t="shared" si="296"/>
        <v>0</v>
      </c>
      <c r="AB777" s="178">
        <f t="shared" si="296"/>
        <v>0</v>
      </c>
      <c r="AC777" s="178">
        <f t="shared" si="296"/>
        <v>0</v>
      </c>
      <c r="AD777" s="178">
        <f t="shared" si="296"/>
        <v>0</v>
      </c>
      <c r="AE777" s="178">
        <f t="shared" si="296"/>
        <v>0</v>
      </c>
      <c r="AF777" s="178">
        <f t="shared" si="296"/>
        <v>0</v>
      </c>
      <c r="AG777" s="178">
        <f t="shared" si="296"/>
        <v>0</v>
      </c>
      <c r="AH777" s="178">
        <f t="shared" si="296"/>
        <v>0</v>
      </c>
      <c r="AI777" s="178">
        <f t="shared" si="296"/>
        <v>0</v>
      </c>
    </row>
    <row r="778" spans="1:35" s="154" customFormat="1" x14ac:dyDescent="0.35">
      <c r="A778" s="15"/>
      <c r="B778" s="15"/>
      <c r="C778" s="152"/>
      <c r="D778" s="153"/>
      <c r="E778" s="154" t="str">
        <f>Inputs!E$213</f>
        <v>Capital allowance rate (incentive)</v>
      </c>
      <c r="F778" s="154" t="str">
        <f>Inputs!F$213</f>
        <v>%</v>
      </c>
      <c r="G778" s="169">
        <f>Inputs!G$213</f>
        <v>0</v>
      </c>
      <c r="H778" s="155"/>
      <c r="I778" s="180"/>
      <c r="J778" s="180"/>
      <c r="K778" s="180"/>
      <c r="L778" s="180"/>
      <c r="M778" s="180"/>
      <c r="N778" s="180"/>
      <c r="O778" s="180"/>
      <c r="P778" s="180"/>
      <c r="Q778" s="180"/>
      <c r="R778" s="180"/>
      <c r="S778" s="180"/>
      <c r="T778" s="180"/>
      <c r="U778" s="180"/>
      <c r="V778" s="180"/>
      <c r="W778" s="180"/>
      <c r="X778" s="180"/>
      <c r="Y778" s="180"/>
      <c r="Z778" s="180"/>
      <c r="AA778" s="180"/>
      <c r="AB778" s="180"/>
      <c r="AC778" s="180"/>
      <c r="AD778" s="180"/>
      <c r="AE778" s="180"/>
      <c r="AF778" s="180"/>
      <c r="AG778" s="180"/>
      <c r="AH778" s="180"/>
      <c r="AI778" s="180"/>
    </row>
    <row r="779" spans="1:35" s="84" customFormat="1" x14ac:dyDescent="0.35">
      <c r="A779" s="4"/>
      <c r="B779" s="4"/>
      <c r="C779" s="80"/>
      <c r="D779" s="81"/>
      <c r="E779" s="84" t="s">
        <v>1196</v>
      </c>
      <c r="F779" s="84" t="s">
        <v>641</v>
      </c>
      <c r="G779" s="147"/>
      <c r="H779" s="147"/>
      <c r="I779" s="178">
        <f>SUM(K779:AI779)</f>
        <v>0</v>
      </c>
      <c r="J779" s="178"/>
      <c r="K779" s="178">
        <f t="shared" ref="K779:AI779" si="297">K777*$G778</f>
        <v>0</v>
      </c>
      <c r="L779" s="178">
        <f t="shared" si="297"/>
        <v>0</v>
      </c>
      <c r="M779" s="178">
        <f t="shared" si="297"/>
        <v>0</v>
      </c>
      <c r="N779" s="178">
        <f t="shared" si="297"/>
        <v>0</v>
      </c>
      <c r="O779" s="178">
        <f t="shared" si="297"/>
        <v>0</v>
      </c>
      <c r="P779" s="178">
        <f t="shared" si="297"/>
        <v>0</v>
      </c>
      <c r="Q779" s="178">
        <f t="shared" si="297"/>
        <v>0</v>
      </c>
      <c r="R779" s="178">
        <f t="shared" si="297"/>
        <v>0</v>
      </c>
      <c r="S779" s="178">
        <f t="shared" si="297"/>
        <v>0</v>
      </c>
      <c r="T779" s="178">
        <f t="shared" si="297"/>
        <v>0</v>
      </c>
      <c r="U779" s="178">
        <f t="shared" si="297"/>
        <v>0</v>
      </c>
      <c r="V779" s="178">
        <f t="shared" si="297"/>
        <v>0</v>
      </c>
      <c r="W779" s="178">
        <f t="shared" si="297"/>
        <v>0</v>
      </c>
      <c r="X779" s="178">
        <f t="shared" si="297"/>
        <v>0</v>
      </c>
      <c r="Y779" s="178">
        <f t="shared" si="297"/>
        <v>0</v>
      </c>
      <c r="Z779" s="178">
        <f t="shared" si="297"/>
        <v>0</v>
      </c>
      <c r="AA779" s="178">
        <f t="shared" si="297"/>
        <v>0</v>
      </c>
      <c r="AB779" s="178">
        <f t="shared" si="297"/>
        <v>0</v>
      </c>
      <c r="AC779" s="178">
        <f t="shared" si="297"/>
        <v>0</v>
      </c>
      <c r="AD779" s="178">
        <f t="shared" si="297"/>
        <v>0</v>
      </c>
      <c r="AE779" s="178">
        <f t="shared" si="297"/>
        <v>0</v>
      </c>
      <c r="AF779" s="178">
        <f t="shared" si="297"/>
        <v>0</v>
      </c>
      <c r="AG779" s="178">
        <f t="shared" si="297"/>
        <v>0</v>
      </c>
      <c r="AH779" s="178">
        <f t="shared" si="297"/>
        <v>0</v>
      </c>
      <c r="AI779" s="178">
        <f t="shared" si="297"/>
        <v>0</v>
      </c>
    </row>
    <row r="780" spans="1:35" s="84" customFormat="1" x14ac:dyDescent="0.35">
      <c r="A780" s="4"/>
      <c r="B780" s="4"/>
      <c r="C780" s="80"/>
      <c r="D780" s="81"/>
      <c r="G780" s="147"/>
      <c r="H780" s="147"/>
      <c r="I780" s="178"/>
      <c r="J780" s="178"/>
      <c r="K780" s="178"/>
      <c r="L780" s="178"/>
      <c r="M780" s="178"/>
      <c r="N780" s="178"/>
      <c r="O780" s="178"/>
      <c r="P780" s="178"/>
      <c r="Q780" s="178"/>
      <c r="R780" s="178"/>
      <c r="S780" s="178"/>
      <c r="T780" s="178"/>
      <c r="U780" s="178"/>
      <c r="V780" s="178"/>
      <c r="W780" s="178"/>
      <c r="X780" s="178"/>
      <c r="Y780" s="178"/>
      <c r="Z780" s="178"/>
      <c r="AA780" s="178"/>
      <c r="AB780" s="178"/>
      <c r="AC780" s="178"/>
      <c r="AD780" s="178"/>
      <c r="AE780" s="178"/>
      <c r="AF780" s="178"/>
      <c r="AG780" s="178"/>
      <c r="AH780" s="178"/>
      <c r="AI780" s="178"/>
    </row>
    <row r="781" spans="1:35" s="84" customFormat="1" x14ac:dyDescent="0.35">
      <c r="A781" s="4"/>
      <c r="B781" s="4"/>
      <c r="C781" s="80"/>
      <c r="D781" s="81" t="s">
        <v>719</v>
      </c>
      <c r="G781" s="147"/>
      <c r="H781" s="147"/>
      <c r="I781" s="178"/>
      <c r="J781" s="178"/>
      <c r="K781" s="178"/>
      <c r="L781" s="178"/>
      <c r="M781" s="178"/>
      <c r="N781" s="178"/>
      <c r="O781" s="178"/>
      <c r="P781" s="178"/>
      <c r="Q781" s="178"/>
      <c r="R781" s="178"/>
      <c r="S781" s="178"/>
      <c r="T781" s="178"/>
      <c r="U781" s="178"/>
      <c r="V781" s="178"/>
      <c r="W781" s="178"/>
      <c r="X781" s="178"/>
      <c r="Y781" s="178"/>
      <c r="Z781" s="178"/>
      <c r="AA781" s="178"/>
      <c r="AB781" s="178"/>
      <c r="AC781" s="178"/>
      <c r="AD781" s="178"/>
      <c r="AE781" s="178"/>
      <c r="AF781" s="178"/>
      <c r="AG781" s="178"/>
      <c r="AH781" s="178"/>
      <c r="AI781" s="178"/>
    </row>
    <row r="782" spans="1:35" x14ac:dyDescent="0.35">
      <c r="E782" s="46" t="str">
        <f>E$779</f>
        <v>Capital allowance in nominal terms (behavioural)</v>
      </c>
      <c r="F782" s="46" t="str">
        <f>F$779</f>
        <v>M$, nominal</v>
      </c>
      <c r="I782" s="178">
        <f>I$779</f>
        <v>0</v>
      </c>
      <c r="J782" s="178"/>
      <c r="K782" s="178">
        <f t="shared" ref="K782:AI782" si="298">K$779</f>
        <v>0</v>
      </c>
      <c r="L782" s="178">
        <f t="shared" si="298"/>
        <v>0</v>
      </c>
      <c r="M782" s="178">
        <f t="shared" si="298"/>
        <v>0</v>
      </c>
      <c r="N782" s="178">
        <f t="shared" si="298"/>
        <v>0</v>
      </c>
      <c r="O782" s="178">
        <f t="shared" si="298"/>
        <v>0</v>
      </c>
      <c r="P782" s="178">
        <f t="shared" si="298"/>
        <v>0</v>
      </c>
      <c r="Q782" s="178">
        <f t="shared" si="298"/>
        <v>0</v>
      </c>
      <c r="R782" s="178">
        <f t="shared" si="298"/>
        <v>0</v>
      </c>
      <c r="S782" s="178">
        <f t="shared" si="298"/>
        <v>0</v>
      </c>
      <c r="T782" s="178">
        <f t="shared" si="298"/>
        <v>0</v>
      </c>
      <c r="U782" s="178">
        <f t="shared" si="298"/>
        <v>0</v>
      </c>
      <c r="V782" s="178">
        <f t="shared" si="298"/>
        <v>0</v>
      </c>
      <c r="W782" s="178">
        <f t="shared" si="298"/>
        <v>0</v>
      </c>
      <c r="X782" s="178">
        <f t="shared" si="298"/>
        <v>0</v>
      </c>
      <c r="Y782" s="178">
        <f t="shared" si="298"/>
        <v>0</v>
      </c>
      <c r="Z782" s="178">
        <f t="shared" si="298"/>
        <v>0</v>
      </c>
      <c r="AA782" s="178">
        <f t="shared" si="298"/>
        <v>0</v>
      </c>
      <c r="AB782" s="178">
        <f t="shared" si="298"/>
        <v>0</v>
      </c>
      <c r="AC782" s="178">
        <f t="shared" si="298"/>
        <v>0</v>
      </c>
      <c r="AD782" s="178">
        <f t="shared" si="298"/>
        <v>0</v>
      </c>
      <c r="AE782" s="178">
        <f t="shared" si="298"/>
        <v>0</v>
      </c>
      <c r="AF782" s="178">
        <f t="shared" si="298"/>
        <v>0</v>
      </c>
      <c r="AG782" s="178">
        <f t="shared" si="298"/>
        <v>0</v>
      </c>
      <c r="AH782" s="178">
        <f t="shared" si="298"/>
        <v>0</v>
      </c>
      <c r="AI782" s="178">
        <f t="shared" si="298"/>
        <v>0</v>
      </c>
    </row>
    <row r="783" spans="1:35" x14ac:dyDescent="0.35">
      <c r="E783" s="46" t="s">
        <v>1197</v>
      </c>
      <c r="F783" s="84" t="s">
        <v>641</v>
      </c>
      <c r="G783" s="178">
        <f>SUM(K782:AI782)</f>
        <v>0</v>
      </c>
    </row>
    <row r="785" spans="1:35" x14ac:dyDescent="0.35">
      <c r="C785" s="86" t="s">
        <v>346</v>
      </c>
    </row>
    <row r="787" spans="1:35" x14ac:dyDescent="0.35">
      <c r="D787" s="87" t="s">
        <v>720</v>
      </c>
    </row>
    <row r="788" spans="1:35" x14ac:dyDescent="0.35">
      <c r="E788" s="46" t="str">
        <f>E$767</f>
        <v>Total capital costs after duties and interest in nominal terms (behavioural)</v>
      </c>
      <c r="F788" s="46" t="str">
        <f>F$767</f>
        <v>M$, nominal</v>
      </c>
      <c r="G788" s="178">
        <f>G$767</f>
        <v>200.73750000000001</v>
      </c>
    </row>
    <row r="789" spans="1:35" x14ac:dyDescent="0.35">
      <c r="E789" s="46" t="str">
        <f>E$783</f>
        <v>Total capital allowance in nominal terms (behavioural)</v>
      </c>
      <c r="F789" s="46" t="str">
        <f>F$783</f>
        <v>M$, nominal</v>
      </c>
      <c r="G789" s="178">
        <f>G$783</f>
        <v>0</v>
      </c>
    </row>
    <row r="790" spans="1:35" s="154" customFormat="1" x14ac:dyDescent="0.35">
      <c r="A790" s="15"/>
      <c r="B790" s="15"/>
      <c r="C790" s="152"/>
      <c r="D790" s="153"/>
      <c r="E790" s="154" t="str">
        <f>Inputs!E$325</f>
        <v>Capital allowance reduces depreciation (behavioural)</v>
      </c>
      <c r="F790" s="154" t="str">
        <f>Inputs!F$325</f>
        <v>switch</v>
      </c>
      <c r="G790" s="154">
        <f>Inputs!G$325</f>
        <v>1</v>
      </c>
      <c r="H790" s="155"/>
      <c r="I790" s="180"/>
      <c r="J790" s="180"/>
      <c r="K790" s="180"/>
      <c r="L790" s="180"/>
      <c r="M790" s="180"/>
      <c r="N790" s="180"/>
      <c r="O790" s="180"/>
      <c r="P790" s="180"/>
      <c r="Q790" s="180"/>
      <c r="R790" s="180"/>
      <c r="S790" s="180"/>
      <c r="T790" s="180"/>
      <c r="U790" s="180"/>
      <c r="V790" s="180"/>
      <c r="W790" s="180"/>
      <c r="X790" s="180"/>
      <c r="Y790" s="180"/>
      <c r="Z790" s="180"/>
      <c r="AA790" s="180"/>
      <c r="AB790" s="180"/>
      <c r="AC790" s="180"/>
      <c r="AD790" s="180"/>
      <c r="AE790" s="180"/>
      <c r="AF790" s="180"/>
      <c r="AG790" s="180"/>
      <c r="AH790" s="180"/>
      <c r="AI790" s="180"/>
    </row>
    <row r="791" spans="1:35" s="84" customFormat="1" x14ac:dyDescent="0.35">
      <c r="A791" s="4"/>
      <c r="B791" s="4"/>
      <c r="C791" s="80"/>
      <c r="D791" s="81"/>
      <c r="E791" s="84" t="s">
        <v>1198</v>
      </c>
      <c r="F791" s="84" t="s">
        <v>641</v>
      </c>
      <c r="G791" s="178">
        <f>G788-(G789*G790)</f>
        <v>200.73750000000001</v>
      </c>
      <c r="H791" s="147"/>
      <c r="I791" s="178"/>
      <c r="J791" s="178"/>
      <c r="K791" s="178"/>
      <c r="L791" s="178"/>
      <c r="M791" s="178"/>
      <c r="N791" s="178"/>
      <c r="O791" s="178"/>
      <c r="P791" s="178"/>
      <c r="Q791" s="178"/>
      <c r="R791" s="178"/>
      <c r="S791" s="178"/>
      <c r="T791" s="178"/>
      <c r="U791" s="178"/>
      <c r="V791" s="178"/>
      <c r="W791" s="178"/>
      <c r="X791" s="178"/>
      <c r="Y791" s="178"/>
      <c r="Z791" s="178"/>
      <c r="AA791" s="178"/>
      <c r="AB791" s="178"/>
      <c r="AC791" s="178"/>
      <c r="AD791" s="178"/>
      <c r="AE791" s="178"/>
      <c r="AF791" s="178"/>
      <c r="AG791" s="178"/>
      <c r="AH791" s="178"/>
      <c r="AI791" s="178"/>
    </row>
    <row r="792" spans="1:35" s="154" customFormat="1" x14ac:dyDescent="0.35">
      <c r="A792" s="15"/>
      <c r="B792" s="15"/>
      <c r="C792" s="152"/>
      <c r="D792" s="153"/>
      <c r="H792" s="155"/>
      <c r="I792" s="180"/>
      <c r="J792" s="180"/>
      <c r="K792" s="180"/>
      <c r="L792" s="180"/>
      <c r="M792" s="180"/>
      <c r="N792" s="180"/>
      <c r="O792" s="180"/>
      <c r="P792" s="180"/>
      <c r="Q792" s="180"/>
      <c r="R792" s="180"/>
      <c r="S792" s="180"/>
      <c r="T792" s="180"/>
      <c r="U792" s="180"/>
      <c r="V792" s="180"/>
      <c r="W792" s="180"/>
      <c r="X792" s="180"/>
      <c r="Y792" s="180"/>
      <c r="Z792" s="180"/>
      <c r="AA792" s="180"/>
      <c r="AB792" s="180"/>
      <c r="AC792" s="180"/>
      <c r="AD792" s="180"/>
      <c r="AE792" s="180"/>
      <c r="AF792" s="180"/>
      <c r="AG792" s="180"/>
      <c r="AH792" s="180"/>
      <c r="AI792" s="180"/>
    </row>
    <row r="793" spans="1:35" s="84" customFormat="1" x14ac:dyDescent="0.35">
      <c r="A793" s="4"/>
      <c r="B793" s="4"/>
      <c r="C793" s="80"/>
      <c r="D793" s="81" t="s">
        <v>345</v>
      </c>
      <c r="G793" s="147"/>
      <c r="H793" s="147"/>
      <c r="I793" s="178"/>
      <c r="J793" s="178"/>
      <c r="K793" s="178"/>
      <c r="L793" s="178"/>
      <c r="M793" s="178"/>
      <c r="N793" s="178"/>
      <c r="O793" s="178"/>
      <c r="P793" s="178"/>
      <c r="Q793" s="178"/>
      <c r="R793" s="178"/>
      <c r="S793" s="178"/>
      <c r="T793" s="178"/>
      <c r="U793" s="178"/>
      <c r="V793" s="178"/>
      <c r="W793" s="178"/>
      <c r="X793" s="178"/>
      <c r="Y793" s="178"/>
      <c r="Z793" s="178"/>
      <c r="AA793" s="178"/>
      <c r="AB793" s="178"/>
      <c r="AC793" s="178"/>
      <c r="AD793" s="178"/>
      <c r="AE793" s="178"/>
      <c r="AF793" s="178"/>
      <c r="AG793" s="178"/>
      <c r="AH793" s="178"/>
      <c r="AI793" s="178"/>
    </row>
    <row r="794" spans="1:35" s="158" customFormat="1" x14ac:dyDescent="0.35">
      <c r="A794" s="11"/>
      <c r="B794" s="11"/>
      <c r="C794" s="156"/>
      <c r="D794" s="157"/>
      <c r="E794" s="158" t="str">
        <f>'T&amp;E'!E$10</f>
        <v>Project model counter</v>
      </c>
      <c r="F794" s="158" t="str">
        <f>'T&amp;E'!F$10</f>
        <v>year #</v>
      </c>
      <c r="I794" s="194"/>
      <c r="J794" s="194"/>
      <c r="K794" s="158">
        <f>'T&amp;E'!K$10</f>
        <v>1</v>
      </c>
      <c r="L794" s="158">
        <f>'T&amp;E'!L$10</f>
        <v>2</v>
      </c>
      <c r="M794" s="158">
        <f>'T&amp;E'!M$10</f>
        <v>3</v>
      </c>
      <c r="N794" s="158">
        <f>'T&amp;E'!N$10</f>
        <v>4</v>
      </c>
      <c r="O794" s="158">
        <f>'T&amp;E'!O$10</f>
        <v>5</v>
      </c>
      <c r="P794" s="158">
        <f>'T&amp;E'!P$10</f>
        <v>6</v>
      </c>
      <c r="Q794" s="158">
        <f>'T&amp;E'!Q$10</f>
        <v>7</v>
      </c>
      <c r="R794" s="158">
        <f>'T&amp;E'!R$10</f>
        <v>8</v>
      </c>
      <c r="S794" s="158">
        <f>'T&amp;E'!S$10</f>
        <v>9</v>
      </c>
      <c r="T794" s="158">
        <f>'T&amp;E'!T$10</f>
        <v>10</v>
      </c>
      <c r="U794" s="158">
        <f>'T&amp;E'!U$10</f>
        <v>11</v>
      </c>
      <c r="V794" s="158">
        <f>'T&amp;E'!V$10</f>
        <v>12</v>
      </c>
      <c r="W794" s="158">
        <f>'T&amp;E'!W$10</f>
        <v>13</v>
      </c>
      <c r="X794" s="158">
        <f>'T&amp;E'!X$10</f>
        <v>14</v>
      </c>
      <c r="Y794" s="158">
        <f>'T&amp;E'!Y$10</f>
        <v>15</v>
      </c>
      <c r="Z794" s="158">
        <f>'T&amp;E'!Z$10</f>
        <v>16</v>
      </c>
      <c r="AA794" s="158">
        <f>'T&amp;E'!AA$10</f>
        <v>17</v>
      </c>
      <c r="AB794" s="158">
        <f>'T&amp;E'!AB$10</f>
        <v>18</v>
      </c>
      <c r="AC794" s="158">
        <f>'T&amp;E'!AC$10</f>
        <v>19</v>
      </c>
      <c r="AD794" s="158">
        <f>'T&amp;E'!AD$10</f>
        <v>20</v>
      </c>
      <c r="AE794" s="158">
        <f>'T&amp;E'!AE$10</f>
        <v>21</v>
      </c>
      <c r="AF794" s="158">
        <f>'T&amp;E'!AF$10</f>
        <v>22</v>
      </c>
      <c r="AG794" s="158">
        <f>'T&amp;E'!AG$10</f>
        <v>23</v>
      </c>
      <c r="AH794" s="158">
        <f>'T&amp;E'!AH$10</f>
        <v>24</v>
      </c>
      <c r="AI794" s="158">
        <f>'T&amp;E'!AI$10</f>
        <v>25</v>
      </c>
    </row>
    <row r="795" spans="1:35" s="154" customFormat="1" x14ac:dyDescent="0.35">
      <c r="A795" s="15"/>
      <c r="B795" s="15"/>
      <c r="C795" s="152"/>
      <c r="D795" s="153"/>
      <c r="E795" s="154" t="str">
        <f>'T&amp;E'!E$18</f>
        <v>Production start-up date</v>
      </c>
      <c r="F795" s="154" t="str">
        <f>'T&amp;E'!F$18</f>
        <v>year #</v>
      </c>
      <c r="G795" s="154">
        <f>'T&amp;E'!G$18</f>
        <v>3</v>
      </c>
      <c r="H795" s="155"/>
      <c r="I795" s="180"/>
      <c r="J795" s="180"/>
      <c r="K795" s="180"/>
      <c r="L795" s="180"/>
      <c r="M795" s="180"/>
      <c r="N795" s="180"/>
      <c r="O795" s="180"/>
      <c r="P795" s="180"/>
      <c r="Q795" s="180"/>
      <c r="R795" s="180"/>
      <c r="S795" s="180"/>
      <c r="T795" s="180"/>
      <c r="U795" s="180"/>
      <c r="V795" s="180"/>
      <c r="W795" s="180"/>
      <c r="X795" s="180"/>
      <c r="Y795" s="180"/>
      <c r="Z795" s="180"/>
      <c r="AA795" s="180"/>
      <c r="AB795" s="180"/>
      <c r="AC795" s="180"/>
      <c r="AD795" s="180"/>
      <c r="AE795" s="180"/>
      <c r="AF795" s="180"/>
      <c r="AG795" s="180"/>
      <c r="AH795" s="180"/>
      <c r="AI795" s="180"/>
    </row>
    <row r="796" spans="1:35" s="84" customFormat="1" x14ac:dyDescent="0.35">
      <c r="A796" s="4"/>
      <c r="B796" s="4"/>
      <c r="C796" s="80"/>
      <c r="D796" s="81"/>
      <c r="E796" s="154" t="str">
        <f>Inputs!E$212</f>
        <v>Depreciation rate (incentive)</v>
      </c>
      <c r="F796" s="154" t="str">
        <f>Inputs!F$212</f>
        <v>years</v>
      </c>
      <c r="G796" s="154">
        <f>Inputs!G$212</f>
        <v>10</v>
      </c>
      <c r="H796" s="147"/>
      <c r="I796" s="178"/>
      <c r="J796" s="178"/>
      <c r="K796" s="178"/>
      <c r="L796" s="178"/>
      <c r="M796" s="178"/>
      <c r="N796" s="178"/>
      <c r="O796" s="178"/>
      <c r="P796" s="178"/>
      <c r="Q796" s="178"/>
      <c r="R796" s="178"/>
      <c r="S796" s="178"/>
      <c r="T796" s="178"/>
      <c r="U796" s="178"/>
      <c r="V796" s="178"/>
      <c r="W796" s="178"/>
      <c r="X796" s="178"/>
      <c r="Y796" s="178"/>
      <c r="Z796" s="178"/>
      <c r="AA796" s="178"/>
      <c r="AB796" s="178"/>
      <c r="AC796" s="178"/>
      <c r="AD796" s="178"/>
      <c r="AE796" s="178"/>
      <c r="AF796" s="178"/>
      <c r="AG796" s="178"/>
      <c r="AH796" s="178"/>
      <c r="AI796" s="178"/>
    </row>
    <row r="797" spans="1:35" s="167" customFormat="1" x14ac:dyDescent="0.35">
      <c r="A797" s="21"/>
      <c r="B797" s="21"/>
      <c r="C797" s="165"/>
      <c r="D797" s="166"/>
      <c r="E797" s="167" t="s">
        <v>1199</v>
      </c>
      <c r="F797" s="167" t="s">
        <v>43</v>
      </c>
      <c r="H797" s="168"/>
      <c r="I797" s="167">
        <f>SUM(K797:AI797)</f>
        <v>10</v>
      </c>
      <c r="J797" s="199"/>
      <c r="K797" s="167">
        <f t="shared" ref="K797:AI797" si="299">IF(AND(K794&gt;=$G795,K794&lt;($G795+$G796)),1,0)</f>
        <v>0</v>
      </c>
      <c r="L797" s="167">
        <f t="shared" si="299"/>
        <v>0</v>
      </c>
      <c r="M797" s="167">
        <f t="shared" si="299"/>
        <v>1</v>
      </c>
      <c r="N797" s="167">
        <f t="shared" si="299"/>
        <v>1</v>
      </c>
      <c r="O797" s="167">
        <f t="shared" si="299"/>
        <v>1</v>
      </c>
      <c r="P797" s="167">
        <f t="shared" si="299"/>
        <v>1</v>
      </c>
      <c r="Q797" s="167">
        <f t="shared" si="299"/>
        <v>1</v>
      </c>
      <c r="R797" s="167">
        <f t="shared" si="299"/>
        <v>1</v>
      </c>
      <c r="S797" s="167">
        <f t="shared" si="299"/>
        <v>1</v>
      </c>
      <c r="T797" s="167">
        <f t="shared" si="299"/>
        <v>1</v>
      </c>
      <c r="U797" s="167">
        <f t="shared" si="299"/>
        <v>1</v>
      </c>
      <c r="V797" s="167">
        <f t="shared" si="299"/>
        <v>1</v>
      </c>
      <c r="W797" s="167">
        <f t="shared" si="299"/>
        <v>0</v>
      </c>
      <c r="X797" s="167">
        <f t="shared" si="299"/>
        <v>0</v>
      </c>
      <c r="Y797" s="167">
        <f t="shared" si="299"/>
        <v>0</v>
      </c>
      <c r="Z797" s="167">
        <f t="shared" si="299"/>
        <v>0</v>
      </c>
      <c r="AA797" s="167">
        <f t="shared" si="299"/>
        <v>0</v>
      </c>
      <c r="AB797" s="167">
        <f t="shared" si="299"/>
        <v>0</v>
      </c>
      <c r="AC797" s="167">
        <f t="shared" si="299"/>
        <v>0</v>
      </c>
      <c r="AD797" s="167">
        <f t="shared" si="299"/>
        <v>0</v>
      </c>
      <c r="AE797" s="167">
        <f t="shared" si="299"/>
        <v>0</v>
      </c>
      <c r="AF797" s="167">
        <f t="shared" si="299"/>
        <v>0</v>
      </c>
      <c r="AG797" s="167">
        <f t="shared" si="299"/>
        <v>0</v>
      </c>
      <c r="AH797" s="167">
        <f t="shared" si="299"/>
        <v>0</v>
      </c>
      <c r="AI797" s="167">
        <f t="shared" si="299"/>
        <v>0</v>
      </c>
    </row>
    <row r="798" spans="1:35" s="84" customFormat="1" x14ac:dyDescent="0.35">
      <c r="A798" s="4"/>
      <c r="B798" s="4"/>
      <c r="C798" s="80"/>
      <c r="D798" s="81"/>
      <c r="G798" s="147"/>
      <c r="H798" s="147"/>
      <c r="I798" s="178"/>
      <c r="J798" s="178"/>
      <c r="K798" s="178"/>
      <c r="L798" s="178"/>
      <c r="M798" s="178"/>
      <c r="N798" s="178"/>
      <c r="O798" s="178"/>
      <c r="P798" s="178"/>
      <c r="Q798" s="178"/>
      <c r="R798" s="178"/>
      <c r="S798" s="178"/>
      <c r="T798" s="178"/>
      <c r="U798" s="178"/>
      <c r="V798" s="178"/>
      <c r="W798" s="178"/>
      <c r="X798" s="178"/>
      <c r="Y798" s="178"/>
      <c r="Z798" s="178"/>
      <c r="AA798" s="178"/>
      <c r="AB798" s="178"/>
      <c r="AC798" s="178"/>
      <c r="AD798" s="178"/>
      <c r="AE798" s="178"/>
      <c r="AF798" s="178"/>
      <c r="AG798" s="178"/>
      <c r="AH798" s="178"/>
      <c r="AI798" s="178"/>
    </row>
    <row r="799" spans="1:35" s="84" customFormat="1" x14ac:dyDescent="0.35">
      <c r="A799" s="4"/>
      <c r="B799" s="4"/>
      <c r="C799" s="80"/>
      <c r="D799" s="81" t="s">
        <v>915</v>
      </c>
      <c r="G799" s="147"/>
      <c r="H799" s="147"/>
      <c r="I799" s="178"/>
      <c r="J799" s="178"/>
      <c r="K799" s="178"/>
      <c r="L799" s="178"/>
      <c r="M799" s="178"/>
      <c r="N799" s="178"/>
      <c r="O799" s="178"/>
      <c r="P799" s="178"/>
      <c r="Q799" s="178"/>
      <c r="R799" s="178"/>
      <c r="S799" s="178"/>
      <c r="T799" s="178"/>
      <c r="U799" s="178"/>
      <c r="V799" s="178"/>
      <c r="W799" s="178"/>
      <c r="X799" s="178"/>
      <c r="Y799" s="178"/>
      <c r="Z799" s="178"/>
      <c r="AA799" s="178"/>
      <c r="AB799" s="178"/>
      <c r="AC799" s="178"/>
      <c r="AD799" s="178"/>
      <c r="AE799" s="178"/>
      <c r="AF799" s="178"/>
      <c r="AG799" s="178"/>
      <c r="AH799" s="178"/>
      <c r="AI799" s="178"/>
    </row>
    <row r="800" spans="1:35" s="154" customFormat="1" x14ac:dyDescent="0.35">
      <c r="A800" s="15"/>
      <c r="B800" s="15"/>
      <c r="C800" s="152"/>
      <c r="D800" s="153"/>
      <c r="E800" s="154" t="str">
        <f>Inputs!E$204</f>
        <v>Investment tax credit rate (benchmark)</v>
      </c>
      <c r="F800" s="154" t="str">
        <f>Inputs!F$204</f>
        <v>%</v>
      </c>
      <c r="G800" s="169">
        <f>Inputs!G$204</f>
        <v>0</v>
      </c>
      <c r="H800" s="155"/>
      <c r="I800" s="180"/>
      <c r="J800" s="180"/>
      <c r="K800" s="180"/>
      <c r="L800" s="180"/>
      <c r="M800" s="180"/>
      <c r="N800" s="180"/>
      <c r="O800" s="180"/>
      <c r="P800" s="180"/>
      <c r="Q800" s="180"/>
      <c r="R800" s="180"/>
      <c r="S800" s="180"/>
      <c r="T800" s="180"/>
      <c r="U800" s="180"/>
      <c r="V800" s="180"/>
      <c r="W800" s="180"/>
      <c r="X800" s="180"/>
      <c r="Y800" s="180"/>
      <c r="Z800" s="180"/>
      <c r="AA800" s="180"/>
      <c r="AB800" s="180"/>
      <c r="AC800" s="180"/>
      <c r="AD800" s="180"/>
      <c r="AE800" s="180"/>
      <c r="AF800" s="180"/>
      <c r="AG800" s="180"/>
      <c r="AH800" s="180"/>
      <c r="AI800" s="180"/>
    </row>
    <row r="801" spans="1:35" s="154" customFormat="1" x14ac:dyDescent="0.35">
      <c r="A801" s="15"/>
      <c r="B801" s="15"/>
      <c r="C801" s="152"/>
      <c r="D801" s="153"/>
      <c r="E801" s="154" t="str">
        <f>Inputs!E$329</f>
        <v>Allow tax credit and depreciation (behavioural)</v>
      </c>
      <c r="F801" s="154" t="str">
        <f>Inputs!F$329</f>
        <v>switch</v>
      </c>
      <c r="G801" s="154">
        <f>Inputs!G$329</f>
        <v>0</v>
      </c>
      <c r="H801" s="155"/>
      <c r="I801" s="180"/>
      <c r="J801" s="180"/>
      <c r="K801" s="180"/>
      <c r="L801" s="180"/>
      <c r="M801" s="180"/>
      <c r="N801" s="180"/>
      <c r="O801" s="180"/>
      <c r="P801" s="180"/>
      <c r="Q801" s="180"/>
      <c r="R801" s="180"/>
      <c r="S801" s="180"/>
      <c r="T801" s="180"/>
      <c r="U801" s="180"/>
      <c r="V801" s="180"/>
      <c r="W801" s="180"/>
      <c r="X801" s="180"/>
      <c r="Y801" s="180"/>
      <c r="Z801" s="180"/>
      <c r="AA801" s="180"/>
      <c r="AB801" s="180"/>
      <c r="AC801" s="180"/>
      <c r="AD801" s="180"/>
      <c r="AE801" s="180"/>
      <c r="AF801" s="180"/>
      <c r="AG801" s="180"/>
      <c r="AH801" s="180"/>
      <c r="AI801" s="180"/>
    </row>
    <row r="802" spans="1:35" s="84" customFormat="1" x14ac:dyDescent="0.35">
      <c r="A802" s="4"/>
      <c r="B802" s="4"/>
      <c r="C802" s="80"/>
      <c r="D802" s="81"/>
      <c r="E802" s="84" t="s">
        <v>1200</v>
      </c>
      <c r="F802" s="84" t="s">
        <v>43</v>
      </c>
      <c r="G802" s="147">
        <f>IF(G800=0,1,G801)</f>
        <v>1</v>
      </c>
      <c r="H802" s="147"/>
      <c r="I802" s="178"/>
      <c r="J802" s="178"/>
      <c r="K802" s="178"/>
      <c r="L802" s="178"/>
      <c r="M802" s="178"/>
      <c r="N802" s="178"/>
      <c r="O802" s="178"/>
      <c r="P802" s="178"/>
      <c r="Q802" s="178"/>
      <c r="R802" s="178"/>
      <c r="S802" s="178"/>
      <c r="T802" s="178"/>
      <c r="U802" s="178"/>
      <c r="V802" s="178"/>
      <c r="W802" s="178"/>
      <c r="X802" s="178"/>
      <c r="Y802" s="178"/>
      <c r="Z802" s="178"/>
      <c r="AA802" s="178"/>
      <c r="AB802" s="178"/>
      <c r="AC802" s="178"/>
      <c r="AD802" s="178"/>
      <c r="AE802" s="178"/>
      <c r="AF802" s="178"/>
      <c r="AG802" s="178"/>
      <c r="AH802" s="178"/>
      <c r="AI802" s="178"/>
    </row>
    <row r="803" spans="1:35" s="84" customFormat="1" x14ac:dyDescent="0.35">
      <c r="A803" s="4"/>
      <c r="B803" s="4"/>
      <c r="C803" s="80"/>
      <c r="D803" s="81"/>
      <c r="G803" s="147"/>
      <c r="H803" s="147"/>
      <c r="I803" s="178"/>
      <c r="J803" s="178"/>
      <c r="K803" s="178"/>
      <c r="L803" s="178"/>
      <c r="M803" s="178"/>
      <c r="N803" s="178"/>
      <c r="O803" s="178"/>
      <c r="P803" s="178"/>
      <c r="Q803" s="178"/>
      <c r="R803" s="178"/>
      <c r="S803" s="178"/>
      <c r="T803" s="178"/>
      <c r="U803" s="178"/>
      <c r="V803" s="178"/>
      <c r="W803" s="178"/>
      <c r="X803" s="178"/>
      <c r="Y803" s="178"/>
      <c r="Z803" s="178"/>
      <c r="AA803" s="178"/>
      <c r="AB803" s="178"/>
      <c r="AC803" s="178"/>
      <c r="AD803" s="178"/>
      <c r="AE803" s="178"/>
      <c r="AF803" s="178"/>
      <c r="AG803" s="178"/>
      <c r="AH803" s="178"/>
      <c r="AI803" s="178"/>
    </row>
    <row r="804" spans="1:35" s="84" customFormat="1" x14ac:dyDescent="0.35">
      <c r="A804" s="4"/>
      <c r="B804" s="4"/>
      <c r="C804" s="80"/>
      <c r="D804" s="81" t="s">
        <v>721</v>
      </c>
      <c r="G804" s="147"/>
      <c r="H804" s="147"/>
      <c r="I804" s="178"/>
      <c r="J804" s="178"/>
      <c r="K804" s="178"/>
      <c r="L804" s="178"/>
      <c r="M804" s="178"/>
      <c r="N804" s="178"/>
      <c r="O804" s="178"/>
      <c r="P804" s="178"/>
      <c r="Q804" s="178"/>
      <c r="R804" s="178"/>
      <c r="S804" s="178"/>
      <c r="T804" s="178"/>
      <c r="U804" s="178"/>
      <c r="V804" s="178"/>
      <c r="W804" s="178"/>
      <c r="X804" s="178"/>
      <c r="Y804" s="178"/>
      <c r="Z804" s="178"/>
      <c r="AA804" s="178"/>
      <c r="AB804" s="178"/>
      <c r="AC804" s="178"/>
      <c r="AD804" s="178"/>
      <c r="AE804" s="178"/>
      <c r="AF804" s="178"/>
      <c r="AG804" s="178"/>
      <c r="AH804" s="178"/>
      <c r="AI804" s="178"/>
    </row>
    <row r="805" spans="1:35" s="167" customFormat="1" x14ac:dyDescent="0.35">
      <c r="A805" s="21"/>
      <c r="B805" s="21"/>
      <c r="C805" s="165"/>
      <c r="D805" s="166"/>
      <c r="E805" s="167" t="str">
        <f>E$802</f>
        <v>Allow tax credit and depreciation flag (behavioural)</v>
      </c>
      <c r="F805" s="167" t="str">
        <f>F$802</f>
        <v>flag</v>
      </c>
      <c r="G805" s="167">
        <f>G$802</f>
        <v>1</v>
      </c>
      <c r="H805" s="168"/>
      <c r="I805" s="199"/>
      <c r="J805" s="199"/>
      <c r="K805" s="199"/>
      <c r="L805" s="199"/>
      <c r="M805" s="199"/>
      <c r="N805" s="199"/>
      <c r="O805" s="199"/>
      <c r="P805" s="199"/>
      <c r="Q805" s="199"/>
      <c r="R805" s="199"/>
      <c r="S805" s="199"/>
      <c r="T805" s="199"/>
      <c r="U805" s="199"/>
      <c r="V805" s="199"/>
      <c r="W805" s="199"/>
      <c r="X805" s="199"/>
      <c r="Y805" s="199"/>
      <c r="Z805" s="199"/>
      <c r="AA805" s="199"/>
      <c r="AB805" s="199"/>
      <c r="AC805" s="199"/>
      <c r="AD805" s="199"/>
      <c r="AE805" s="199"/>
      <c r="AF805" s="199"/>
      <c r="AG805" s="199"/>
      <c r="AH805" s="199"/>
      <c r="AI805" s="199"/>
    </row>
    <row r="806" spans="1:35" s="84" customFormat="1" x14ac:dyDescent="0.35">
      <c r="A806" s="4"/>
      <c r="B806" s="4"/>
      <c r="C806" s="80"/>
      <c r="D806" s="81"/>
      <c r="E806" s="84" t="str">
        <f>E$791</f>
        <v>Tax value of capital in nominal terms (behavioural)</v>
      </c>
      <c r="F806" s="84" t="str">
        <f>F$791</f>
        <v>M$, nominal</v>
      </c>
      <c r="G806" s="178">
        <f>G$791</f>
        <v>200.73750000000001</v>
      </c>
      <c r="H806" s="147"/>
      <c r="I806" s="178"/>
      <c r="J806" s="178"/>
      <c r="K806" s="199"/>
      <c r="L806" s="199"/>
      <c r="M806" s="199"/>
      <c r="N806" s="199"/>
      <c r="O806" s="199"/>
      <c r="P806" s="199"/>
      <c r="Q806" s="199"/>
      <c r="R806" s="199"/>
      <c r="S806" s="199"/>
      <c r="T806" s="199"/>
      <c r="U806" s="199"/>
      <c r="V806" s="199"/>
      <c r="W806" s="199"/>
      <c r="X806" s="199"/>
      <c r="Y806" s="199"/>
      <c r="Z806" s="199"/>
      <c r="AA806" s="199"/>
      <c r="AB806" s="199"/>
      <c r="AC806" s="199"/>
      <c r="AD806" s="199"/>
      <c r="AE806" s="199"/>
      <c r="AF806" s="199"/>
      <c r="AG806" s="199"/>
      <c r="AH806" s="199"/>
      <c r="AI806" s="199"/>
    </row>
    <row r="807" spans="1:35" s="84" customFormat="1" x14ac:dyDescent="0.35">
      <c r="A807" s="4"/>
      <c r="B807" s="4"/>
      <c r="C807" s="80"/>
      <c r="D807" s="81"/>
      <c r="E807" s="154" t="str">
        <f>Inputs!E$212</f>
        <v>Depreciation rate (incentive)</v>
      </c>
      <c r="F807" s="154" t="str">
        <f>Inputs!F$212</f>
        <v>years</v>
      </c>
      <c r="G807" s="154">
        <f>Inputs!G$212</f>
        <v>10</v>
      </c>
      <c r="H807" s="147"/>
      <c r="I807" s="178"/>
      <c r="J807" s="178"/>
      <c r="K807" s="178"/>
      <c r="L807" s="178"/>
      <c r="M807" s="178"/>
      <c r="N807" s="178"/>
      <c r="O807" s="178"/>
      <c r="P807" s="178"/>
      <c r="Q807" s="178"/>
      <c r="R807" s="178"/>
      <c r="S807" s="178"/>
      <c r="T807" s="178"/>
      <c r="U807" s="178"/>
      <c r="V807" s="178"/>
      <c r="W807" s="178"/>
      <c r="X807" s="178"/>
      <c r="Y807" s="178"/>
      <c r="Z807" s="178"/>
      <c r="AA807" s="178"/>
      <c r="AB807" s="178"/>
      <c r="AC807" s="178"/>
      <c r="AD807" s="178"/>
      <c r="AE807" s="178"/>
      <c r="AF807" s="178"/>
      <c r="AG807" s="178"/>
      <c r="AH807" s="178"/>
      <c r="AI807" s="178"/>
    </row>
    <row r="808" spans="1:35" x14ac:dyDescent="0.35">
      <c r="E808" s="46" t="str">
        <f>E$797</f>
        <v>Depreciation flag (behavioural)</v>
      </c>
      <c r="F808" s="46" t="str">
        <f>F$797</f>
        <v>flag</v>
      </c>
      <c r="G808" s="46"/>
      <c r="I808" s="46">
        <f t="shared" ref="I808:AI808" si="300">I$797</f>
        <v>10</v>
      </c>
      <c r="K808" s="46">
        <f t="shared" si="300"/>
        <v>0</v>
      </c>
      <c r="L808" s="46">
        <f t="shared" si="300"/>
        <v>0</v>
      </c>
      <c r="M808" s="46">
        <f t="shared" si="300"/>
        <v>1</v>
      </c>
      <c r="N808" s="46">
        <f t="shared" si="300"/>
        <v>1</v>
      </c>
      <c r="O808" s="46">
        <f t="shared" si="300"/>
        <v>1</v>
      </c>
      <c r="P808" s="46">
        <f t="shared" si="300"/>
        <v>1</v>
      </c>
      <c r="Q808" s="46">
        <f t="shared" si="300"/>
        <v>1</v>
      </c>
      <c r="R808" s="46">
        <f t="shared" si="300"/>
        <v>1</v>
      </c>
      <c r="S808" s="46">
        <f t="shared" si="300"/>
        <v>1</v>
      </c>
      <c r="T808" s="46">
        <f t="shared" si="300"/>
        <v>1</v>
      </c>
      <c r="U808" s="46">
        <f t="shared" si="300"/>
        <v>1</v>
      </c>
      <c r="V808" s="46">
        <f t="shared" si="300"/>
        <v>1</v>
      </c>
      <c r="W808" s="46">
        <f t="shared" si="300"/>
        <v>0</v>
      </c>
      <c r="X808" s="46">
        <f t="shared" si="300"/>
        <v>0</v>
      </c>
      <c r="Y808" s="46">
        <f t="shared" si="300"/>
        <v>0</v>
      </c>
      <c r="Z808" s="46">
        <f t="shared" si="300"/>
        <v>0</v>
      </c>
      <c r="AA808" s="46">
        <f t="shared" si="300"/>
        <v>0</v>
      </c>
      <c r="AB808" s="46">
        <f t="shared" si="300"/>
        <v>0</v>
      </c>
      <c r="AC808" s="46">
        <f t="shared" si="300"/>
        <v>0</v>
      </c>
      <c r="AD808" s="46">
        <f t="shared" si="300"/>
        <v>0</v>
      </c>
      <c r="AE808" s="46">
        <f t="shared" si="300"/>
        <v>0</v>
      </c>
      <c r="AF808" s="46">
        <f t="shared" si="300"/>
        <v>0</v>
      </c>
      <c r="AG808" s="46">
        <f t="shared" si="300"/>
        <v>0</v>
      </c>
      <c r="AH808" s="46">
        <f t="shared" si="300"/>
        <v>0</v>
      </c>
      <c r="AI808" s="46">
        <f t="shared" si="300"/>
        <v>0</v>
      </c>
    </row>
    <row r="809" spans="1:35" s="84" customFormat="1" x14ac:dyDescent="0.35">
      <c r="A809" s="4"/>
      <c r="B809" s="4"/>
      <c r="C809" s="80"/>
      <c r="D809" s="81"/>
      <c r="E809" s="84" t="s">
        <v>1201</v>
      </c>
      <c r="F809" s="84" t="s">
        <v>641</v>
      </c>
      <c r="G809" s="147"/>
      <c r="H809" s="147"/>
      <c r="I809" s="178">
        <f>SUM(K809:AI809)</f>
        <v>200.73749999999998</v>
      </c>
      <c r="J809" s="178"/>
      <c r="K809" s="178">
        <f>$G805*$G806/$G807*K808</f>
        <v>0</v>
      </c>
      <c r="L809" s="178">
        <f t="shared" ref="L809:AI809" si="301">$G805*$G806/$G807*L808</f>
        <v>0</v>
      </c>
      <c r="M809" s="178">
        <f t="shared" si="301"/>
        <v>20.07375</v>
      </c>
      <c r="N809" s="178">
        <f t="shared" si="301"/>
        <v>20.07375</v>
      </c>
      <c r="O809" s="178">
        <f t="shared" si="301"/>
        <v>20.07375</v>
      </c>
      <c r="P809" s="178">
        <f t="shared" si="301"/>
        <v>20.07375</v>
      </c>
      <c r="Q809" s="178">
        <f t="shared" si="301"/>
        <v>20.07375</v>
      </c>
      <c r="R809" s="178">
        <f t="shared" si="301"/>
        <v>20.07375</v>
      </c>
      <c r="S809" s="178">
        <f t="shared" si="301"/>
        <v>20.07375</v>
      </c>
      <c r="T809" s="178">
        <f t="shared" si="301"/>
        <v>20.07375</v>
      </c>
      <c r="U809" s="178">
        <f t="shared" si="301"/>
        <v>20.07375</v>
      </c>
      <c r="V809" s="178">
        <f t="shared" si="301"/>
        <v>20.07375</v>
      </c>
      <c r="W809" s="178">
        <f t="shared" si="301"/>
        <v>0</v>
      </c>
      <c r="X809" s="178">
        <f t="shared" si="301"/>
        <v>0</v>
      </c>
      <c r="Y809" s="178">
        <f t="shared" si="301"/>
        <v>0</v>
      </c>
      <c r="Z809" s="178">
        <f t="shared" si="301"/>
        <v>0</v>
      </c>
      <c r="AA809" s="178">
        <f t="shared" si="301"/>
        <v>0</v>
      </c>
      <c r="AB809" s="178">
        <f t="shared" si="301"/>
        <v>0</v>
      </c>
      <c r="AC809" s="178">
        <f t="shared" si="301"/>
        <v>0</v>
      </c>
      <c r="AD809" s="178">
        <f t="shared" si="301"/>
        <v>0</v>
      </c>
      <c r="AE809" s="178">
        <f t="shared" si="301"/>
        <v>0</v>
      </c>
      <c r="AF809" s="178">
        <f t="shared" si="301"/>
        <v>0</v>
      </c>
      <c r="AG809" s="178">
        <f t="shared" si="301"/>
        <v>0</v>
      </c>
      <c r="AH809" s="178">
        <f t="shared" si="301"/>
        <v>0</v>
      </c>
      <c r="AI809" s="178">
        <f t="shared" si="301"/>
        <v>0</v>
      </c>
    </row>
    <row r="810" spans="1:35" s="84" customFormat="1" x14ac:dyDescent="0.35">
      <c r="A810" s="4"/>
      <c r="B810" s="4"/>
      <c r="C810" s="80"/>
      <c r="D810" s="81"/>
      <c r="G810" s="147"/>
      <c r="H810" s="147"/>
      <c r="I810" s="178"/>
      <c r="J810" s="178"/>
      <c r="K810" s="178"/>
      <c r="L810" s="178"/>
      <c r="M810" s="178"/>
      <c r="N810" s="178"/>
      <c r="O810" s="178"/>
      <c r="P810" s="178"/>
      <c r="Q810" s="178"/>
      <c r="R810" s="178"/>
      <c r="S810" s="178"/>
      <c r="T810" s="178"/>
      <c r="U810" s="178"/>
      <c r="V810" s="178"/>
      <c r="W810" s="178"/>
      <c r="X810" s="178"/>
      <c r="Y810" s="178"/>
      <c r="Z810" s="178"/>
      <c r="AA810" s="178"/>
      <c r="AB810" s="178"/>
      <c r="AC810" s="178"/>
      <c r="AD810" s="178"/>
      <c r="AE810" s="178"/>
      <c r="AF810" s="178"/>
      <c r="AG810" s="178"/>
      <c r="AH810" s="178"/>
      <c r="AI810" s="178"/>
    </row>
    <row r="811" spans="1:35" s="84" customFormat="1" x14ac:dyDescent="0.35">
      <c r="A811" s="4"/>
      <c r="B811" s="4"/>
      <c r="C811" s="80" t="s">
        <v>821</v>
      </c>
      <c r="D811" s="81"/>
      <c r="G811" s="147"/>
      <c r="H811" s="147"/>
      <c r="I811" s="178"/>
      <c r="J811" s="178"/>
      <c r="K811" s="178"/>
      <c r="L811" s="178"/>
      <c r="M811" s="178"/>
      <c r="N811" s="178"/>
      <c r="O811" s="178"/>
      <c r="P811" s="178"/>
      <c r="Q811" s="178"/>
      <c r="R811" s="178"/>
      <c r="S811" s="178"/>
      <c r="T811" s="178"/>
      <c r="U811" s="178"/>
      <c r="V811" s="178"/>
      <c r="W811" s="178"/>
      <c r="X811" s="178"/>
      <c r="Y811" s="178"/>
      <c r="Z811" s="178"/>
      <c r="AA811" s="178"/>
      <c r="AB811" s="178"/>
      <c r="AC811" s="178"/>
      <c r="AD811" s="178"/>
      <c r="AE811" s="178"/>
      <c r="AF811" s="178"/>
      <c r="AG811" s="178"/>
      <c r="AH811" s="178"/>
      <c r="AI811" s="178"/>
    </row>
    <row r="812" spans="1:35" s="84" customFormat="1" x14ac:dyDescent="0.35">
      <c r="A812" s="4"/>
      <c r="B812" s="4"/>
      <c r="C812" s="80"/>
      <c r="D812" s="81"/>
      <c r="G812" s="147"/>
      <c r="H812" s="147"/>
      <c r="I812" s="178"/>
      <c r="J812" s="178"/>
      <c r="K812" s="178"/>
      <c r="L812" s="178"/>
      <c r="M812" s="178"/>
      <c r="N812" s="178"/>
      <c r="O812" s="178"/>
      <c r="P812" s="178"/>
      <c r="Q812" s="178"/>
      <c r="R812" s="178"/>
      <c r="S812" s="178"/>
      <c r="T812" s="178"/>
      <c r="U812" s="178"/>
      <c r="V812" s="178"/>
      <c r="W812" s="178"/>
      <c r="X812" s="178"/>
      <c r="Y812" s="178"/>
      <c r="Z812" s="178"/>
      <c r="AA812" s="178"/>
      <c r="AB812" s="178"/>
      <c r="AC812" s="178"/>
      <c r="AD812" s="178"/>
      <c r="AE812" s="178"/>
      <c r="AF812" s="178"/>
      <c r="AG812" s="178"/>
      <c r="AH812" s="178"/>
      <c r="AI812" s="178"/>
    </row>
    <row r="813" spans="1:35" s="84" customFormat="1" x14ac:dyDescent="0.35">
      <c r="A813" s="4"/>
      <c r="B813" s="4"/>
      <c r="C813" s="80"/>
      <c r="D813" s="81" t="s">
        <v>816</v>
      </c>
      <c r="G813" s="147"/>
      <c r="H813" s="147"/>
      <c r="I813" s="178"/>
      <c r="J813" s="178"/>
      <c r="K813" s="178"/>
      <c r="L813" s="178"/>
      <c r="M813" s="178"/>
      <c r="N813" s="178"/>
      <c r="O813" s="178"/>
      <c r="P813" s="178"/>
      <c r="Q813" s="178"/>
      <c r="R813" s="178"/>
      <c r="S813" s="178"/>
      <c r="T813" s="178"/>
      <c r="U813" s="178"/>
      <c r="V813" s="178"/>
      <c r="W813" s="178"/>
      <c r="X813" s="178"/>
      <c r="Y813" s="178"/>
      <c r="Z813" s="178"/>
      <c r="AA813" s="178"/>
      <c r="AB813" s="178"/>
      <c r="AC813" s="178"/>
      <c r="AD813" s="178"/>
      <c r="AE813" s="178"/>
      <c r="AF813" s="178"/>
      <c r="AG813" s="178"/>
      <c r="AH813" s="178"/>
      <c r="AI813" s="178"/>
    </row>
    <row r="814" spans="1:35" s="84" customFormat="1" x14ac:dyDescent="0.35">
      <c r="A814" s="4"/>
      <c r="B814" s="4"/>
      <c r="C814" s="80"/>
      <c r="D814" s="81"/>
      <c r="E814" s="84" t="str">
        <f>E$368</f>
        <v>Signature bonus in nominal terms (behavioural)</v>
      </c>
      <c r="F814" s="84" t="str">
        <f>F$368</f>
        <v>M$, nominal</v>
      </c>
      <c r="G814" s="147"/>
      <c r="H814" s="147"/>
      <c r="I814" s="178">
        <f>I$368</f>
        <v>5</v>
      </c>
      <c r="J814" s="178"/>
      <c r="K814" s="178">
        <f t="shared" ref="K814:AI814" si="302">K$368</f>
        <v>5</v>
      </c>
      <c r="L814" s="178">
        <f t="shared" si="302"/>
        <v>0</v>
      </c>
      <c r="M814" s="178">
        <f t="shared" si="302"/>
        <v>0</v>
      </c>
      <c r="N814" s="178">
        <f t="shared" si="302"/>
        <v>0</v>
      </c>
      <c r="O814" s="178">
        <f t="shared" si="302"/>
        <v>0</v>
      </c>
      <c r="P814" s="178">
        <f t="shared" si="302"/>
        <v>0</v>
      </c>
      <c r="Q814" s="178">
        <f t="shared" si="302"/>
        <v>0</v>
      </c>
      <c r="R814" s="178">
        <f t="shared" si="302"/>
        <v>0</v>
      </c>
      <c r="S814" s="178">
        <f t="shared" si="302"/>
        <v>0</v>
      </c>
      <c r="T814" s="178">
        <f t="shared" si="302"/>
        <v>0</v>
      </c>
      <c r="U814" s="178">
        <f t="shared" si="302"/>
        <v>0</v>
      </c>
      <c r="V814" s="178">
        <f t="shared" si="302"/>
        <v>0</v>
      </c>
      <c r="W814" s="178">
        <f t="shared" si="302"/>
        <v>0</v>
      </c>
      <c r="X814" s="178">
        <f t="shared" si="302"/>
        <v>0</v>
      </c>
      <c r="Y814" s="178">
        <f t="shared" si="302"/>
        <v>0</v>
      </c>
      <c r="Z814" s="178">
        <f t="shared" si="302"/>
        <v>0</v>
      </c>
      <c r="AA814" s="178">
        <f t="shared" si="302"/>
        <v>0</v>
      </c>
      <c r="AB814" s="178">
        <f t="shared" si="302"/>
        <v>0</v>
      </c>
      <c r="AC814" s="178">
        <f t="shared" si="302"/>
        <v>0</v>
      </c>
      <c r="AD814" s="178">
        <f t="shared" si="302"/>
        <v>0</v>
      </c>
      <c r="AE814" s="178">
        <f t="shared" si="302"/>
        <v>0</v>
      </c>
      <c r="AF814" s="178">
        <f t="shared" si="302"/>
        <v>0</v>
      </c>
      <c r="AG814" s="178">
        <f t="shared" si="302"/>
        <v>0</v>
      </c>
      <c r="AH814" s="178">
        <f t="shared" si="302"/>
        <v>0</v>
      </c>
      <c r="AI814" s="178">
        <f t="shared" si="302"/>
        <v>0</v>
      </c>
    </row>
    <row r="815" spans="1:35" s="84" customFormat="1" x14ac:dyDescent="0.35">
      <c r="A815" s="4"/>
      <c r="B815" s="4"/>
      <c r="C815" s="80"/>
      <c r="D815" s="81"/>
      <c r="E815" s="84" t="s">
        <v>1202</v>
      </c>
      <c r="F815" s="84" t="s">
        <v>641</v>
      </c>
      <c r="G815" s="178">
        <f>SUM(K814:AI814)</f>
        <v>5</v>
      </c>
      <c r="H815" s="147"/>
      <c r="I815" s="178"/>
      <c r="J815" s="178"/>
      <c r="K815" s="178"/>
      <c r="L815" s="178"/>
      <c r="M815" s="178"/>
      <c r="N815" s="178"/>
      <c r="O815" s="178"/>
      <c r="P815" s="178"/>
      <c r="Q815" s="178"/>
      <c r="R815" s="178"/>
      <c r="S815" s="178"/>
      <c r="T815" s="178"/>
      <c r="U815" s="178"/>
      <c r="V815" s="178"/>
      <c r="W815" s="178"/>
      <c r="X815" s="178"/>
      <c r="Y815" s="178"/>
      <c r="Z815" s="178"/>
      <c r="AA815" s="178"/>
      <c r="AB815" s="178"/>
      <c r="AC815" s="178"/>
      <c r="AD815" s="178"/>
      <c r="AE815" s="178"/>
      <c r="AF815" s="178"/>
      <c r="AG815" s="178"/>
      <c r="AH815" s="178"/>
      <c r="AI815" s="178"/>
    </row>
    <row r="816" spans="1:35" s="84" customFormat="1" x14ac:dyDescent="0.35">
      <c r="A816" s="4"/>
      <c r="B816" s="4"/>
      <c r="C816" s="80"/>
      <c r="D816" s="81"/>
      <c r="G816" s="147"/>
      <c r="H816" s="147"/>
      <c r="I816" s="178"/>
      <c r="J816" s="178"/>
      <c r="K816" s="178"/>
      <c r="L816" s="178"/>
      <c r="M816" s="178"/>
      <c r="N816" s="178"/>
      <c r="O816" s="178"/>
      <c r="P816" s="178"/>
      <c r="Q816" s="178"/>
      <c r="R816" s="178"/>
      <c r="S816" s="178"/>
      <c r="T816" s="178"/>
      <c r="U816" s="178"/>
      <c r="V816" s="178"/>
      <c r="W816" s="178"/>
      <c r="X816" s="178"/>
      <c r="Y816" s="178"/>
      <c r="Z816" s="178"/>
      <c r="AA816" s="178"/>
      <c r="AB816" s="178"/>
      <c r="AC816" s="178"/>
      <c r="AD816" s="178"/>
      <c r="AE816" s="178"/>
      <c r="AF816" s="178"/>
      <c r="AG816" s="178"/>
      <c r="AH816" s="178"/>
      <c r="AI816" s="178"/>
    </row>
    <row r="817" spans="1:35" s="84" customFormat="1" x14ac:dyDescent="0.35">
      <c r="A817" s="4"/>
      <c r="B817" s="4"/>
      <c r="C817" s="80"/>
      <c r="D817" s="81" t="s">
        <v>818</v>
      </c>
      <c r="G817" s="147"/>
      <c r="H817" s="147"/>
      <c r="I817" s="178"/>
      <c r="J817" s="178"/>
      <c r="K817" s="178"/>
      <c r="L817" s="178"/>
      <c r="M817" s="178"/>
      <c r="N817" s="178"/>
      <c r="O817" s="178"/>
      <c r="P817" s="178"/>
      <c r="Q817" s="178"/>
      <c r="R817" s="178"/>
      <c r="S817" s="178"/>
      <c r="T817" s="178"/>
      <c r="U817" s="178"/>
      <c r="V817" s="178"/>
      <c r="W817" s="178"/>
      <c r="X817" s="178"/>
      <c r="Y817" s="178"/>
      <c r="Z817" s="178"/>
      <c r="AA817" s="178"/>
      <c r="AB817" s="178"/>
      <c r="AC817" s="178"/>
      <c r="AD817" s="178"/>
      <c r="AE817" s="178"/>
      <c r="AF817" s="178"/>
      <c r="AG817" s="178"/>
      <c r="AH817" s="178"/>
      <c r="AI817" s="178"/>
    </row>
    <row r="818" spans="1:35" s="158" customFormat="1" x14ac:dyDescent="0.35">
      <c r="A818" s="11"/>
      <c r="B818" s="11"/>
      <c r="C818" s="156"/>
      <c r="D818" s="157"/>
      <c r="E818" s="158" t="str">
        <f>'T&amp;E'!E$10</f>
        <v>Project model counter</v>
      </c>
      <c r="F818" s="158" t="str">
        <f>'T&amp;E'!F$10</f>
        <v>year #</v>
      </c>
      <c r="I818" s="194"/>
      <c r="J818" s="194"/>
      <c r="K818" s="158">
        <f>'T&amp;E'!K$10</f>
        <v>1</v>
      </c>
      <c r="L818" s="158">
        <f>'T&amp;E'!L$10</f>
        <v>2</v>
      </c>
      <c r="M818" s="158">
        <f>'T&amp;E'!M$10</f>
        <v>3</v>
      </c>
      <c r="N818" s="158">
        <f>'T&amp;E'!N$10</f>
        <v>4</v>
      </c>
      <c r="O818" s="158">
        <f>'T&amp;E'!O$10</f>
        <v>5</v>
      </c>
      <c r="P818" s="158">
        <f>'T&amp;E'!P$10</f>
        <v>6</v>
      </c>
      <c r="Q818" s="158">
        <f>'T&amp;E'!Q$10</f>
        <v>7</v>
      </c>
      <c r="R818" s="158">
        <f>'T&amp;E'!R$10</f>
        <v>8</v>
      </c>
      <c r="S818" s="158">
        <f>'T&amp;E'!S$10</f>
        <v>9</v>
      </c>
      <c r="T818" s="158">
        <f>'T&amp;E'!T$10</f>
        <v>10</v>
      </c>
      <c r="U818" s="158">
        <f>'T&amp;E'!U$10</f>
        <v>11</v>
      </c>
      <c r="V818" s="158">
        <f>'T&amp;E'!V$10</f>
        <v>12</v>
      </c>
      <c r="W818" s="158">
        <f>'T&amp;E'!W$10</f>
        <v>13</v>
      </c>
      <c r="X818" s="158">
        <f>'T&amp;E'!X$10</f>
        <v>14</v>
      </c>
      <c r="Y818" s="158">
        <f>'T&amp;E'!Y$10</f>
        <v>15</v>
      </c>
      <c r="Z818" s="158">
        <f>'T&amp;E'!Z$10</f>
        <v>16</v>
      </c>
      <c r="AA818" s="158">
        <f>'T&amp;E'!AA$10</f>
        <v>17</v>
      </c>
      <c r="AB818" s="158">
        <f>'T&amp;E'!AB$10</f>
        <v>18</v>
      </c>
      <c r="AC818" s="158">
        <f>'T&amp;E'!AC$10</f>
        <v>19</v>
      </c>
      <c r="AD818" s="158">
        <f>'T&amp;E'!AD$10</f>
        <v>20</v>
      </c>
      <c r="AE818" s="158">
        <f>'T&amp;E'!AE$10</f>
        <v>21</v>
      </c>
      <c r="AF818" s="158">
        <f>'T&amp;E'!AF$10</f>
        <v>22</v>
      </c>
      <c r="AG818" s="158">
        <f>'T&amp;E'!AG$10</f>
        <v>23</v>
      </c>
      <c r="AH818" s="158">
        <f>'T&amp;E'!AH$10</f>
        <v>24</v>
      </c>
      <c r="AI818" s="158">
        <f>'T&amp;E'!AI$10</f>
        <v>25</v>
      </c>
    </row>
    <row r="819" spans="1:35" s="154" customFormat="1" x14ac:dyDescent="0.35">
      <c r="A819" s="15"/>
      <c r="B819" s="15"/>
      <c r="C819" s="152"/>
      <c r="D819" s="153"/>
      <c r="E819" s="154" t="str">
        <f>'T&amp;E'!E$18</f>
        <v>Production start-up date</v>
      </c>
      <c r="F819" s="154" t="str">
        <f>'T&amp;E'!F$18</f>
        <v>year #</v>
      </c>
      <c r="G819" s="154">
        <f>'T&amp;E'!G$18</f>
        <v>3</v>
      </c>
      <c r="H819" s="155"/>
      <c r="I819" s="180"/>
      <c r="J819" s="180"/>
      <c r="K819" s="180"/>
      <c r="L819" s="180"/>
      <c r="M819" s="180"/>
      <c r="N819" s="180"/>
      <c r="O819" s="180"/>
      <c r="P819" s="180"/>
      <c r="Q819" s="180"/>
      <c r="R819" s="180"/>
      <c r="S819" s="180"/>
      <c r="T819" s="180"/>
      <c r="U819" s="180"/>
      <c r="V819" s="180"/>
      <c r="W819" s="180"/>
      <c r="X819" s="180"/>
      <c r="Y819" s="180"/>
      <c r="Z819" s="180"/>
      <c r="AA819" s="180"/>
      <c r="AB819" s="180"/>
      <c r="AC819" s="180"/>
      <c r="AD819" s="180"/>
      <c r="AE819" s="180"/>
      <c r="AF819" s="180"/>
      <c r="AG819" s="180"/>
      <c r="AH819" s="180"/>
      <c r="AI819" s="180"/>
    </row>
    <row r="820" spans="1:35" s="154" customFormat="1" x14ac:dyDescent="0.35">
      <c r="A820" s="15"/>
      <c r="B820" s="15"/>
      <c r="C820" s="152"/>
      <c r="D820" s="153"/>
      <c r="E820" s="154" t="str">
        <f>Inputs!E$116</f>
        <v>Signature bonus amortisation period (incentive)</v>
      </c>
      <c r="F820" s="154" t="str">
        <f>Inputs!F$116</f>
        <v>years</v>
      </c>
      <c r="G820" s="154">
        <f>Inputs!G$116</f>
        <v>10</v>
      </c>
      <c r="H820" s="155"/>
      <c r="I820" s="180"/>
      <c r="J820" s="180"/>
      <c r="K820" s="180"/>
      <c r="L820" s="180"/>
      <c r="M820" s="180"/>
      <c r="N820" s="180"/>
      <c r="O820" s="180"/>
      <c r="P820" s="180"/>
      <c r="Q820" s="180"/>
      <c r="R820" s="180"/>
      <c r="S820" s="180"/>
      <c r="T820" s="180"/>
      <c r="U820" s="180"/>
      <c r="V820" s="180"/>
      <c r="W820" s="180"/>
      <c r="X820" s="180"/>
      <c r="Y820" s="180"/>
      <c r="Z820" s="180"/>
      <c r="AA820" s="180"/>
      <c r="AB820" s="180"/>
      <c r="AC820" s="180"/>
      <c r="AD820" s="180"/>
      <c r="AE820" s="180"/>
      <c r="AF820" s="180"/>
      <c r="AG820" s="180"/>
      <c r="AH820" s="180"/>
      <c r="AI820" s="180"/>
    </row>
    <row r="821" spans="1:35" s="84" customFormat="1" x14ac:dyDescent="0.35">
      <c r="A821" s="4"/>
      <c r="B821" s="4"/>
      <c r="C821" s="80"/>
      <c r="D821" s="81"/>
      <c r="E821" s="84" t="s">
        <v>1203</v>
      </c>
      <c r="F821" s="84" t="s">
        <v>43</v>
      </c>
      <c r="G821" s="147"/>
      <c r="H821" s="147"/>
      <c r="I821" s="167">
        <f>SUM(K821:AI821)</f>
        <v>10</v>
      </c>
      <c r="J821" s="178"/>
      <c r="K821" s="167">
        <f t="shared" ref="K821:AI821" si="303">IF(AND(K818&gt;=$G819,K818&lt;($G819+$G820)),1,0)</f>
        <v>0</v>
      </c>
      <c r="L821" s="167">
        <f t="shared" si="303"/>
        <v>0</v>
      </c>
      <c r="M821" s="167">
        <f t="shared" si="303"/>
        <v>1</v>
      </c>
      <c r="N821" s="167">
        <f t="shared" si="303"/>
        <v>1</v>
      </c>
      <c r="O821" s="167">
        <f t="shared" si="303"/>
        <v>1</v>
      </c>
      <c r="P821" s="167">
        <f t="shared" si="303"/>
        <v>1</v>
      </c>
      <c r="Q821" s="167">
        <f t="shared" si="303"/>
        <v>1</v>
      </c>
      <c r="R821" s="167">
        <f t="shared" si="303"/>
        <v>1</v>
      </c>
      <c r="S821" s="167">
        <f t="shared" si="303"/>
        <v>1</v>
      </c>
      <c r="T821" s="167">
        <f t="shared" si="303"/>
        <v>1</v>
      </c>
      <c r="U821" s="167">
        <f t="shared" si="303"/>
        <v>1</v>
      </c>
      <c r="V821" s="167">
        <f t="shared" si="303"/>
        <v>1</v>
      </c>
      <c r="W821" s="167">
        <f t="shared" si="303"/>
        <v>0</v>
      </c>
      <c r="X821" s="167">
        <f t="shared" si="303"/>
        <v>0</v>
      </c>
      <c r="Y821" s="167">
        <f t="shared" si="303"/>
        <v>0</v>
      </c>
      <c r="Z821" s="167">
        <f t="shared" si="303"/>
        <v>0</v>
      </c>
      <c r="AA821" s="167">
        <f t="shared" si="303"/>
        <v>0</v>
      </c>
      <c r="AB821" s="167">
        <f t="shared" si="303"/>
        <v>0</v>
      </c>
      <c r="AC821" s="167">
        <f t="shared" si="303"/>
        <v>0</v>
      </c>
      <c r="AD821" s="167">
        <f t="shared" si="303"/>
        <v>0</v>
      </c>
      <c r="AE821" s="167">
        <f t="shared" si="303"/>
        <v>0</v>
      </c>
      <c r="AF821" s="167">
        <f t="shared" si="303"/>
        <v>0</v>
      </c>
      <c r="AG821" s="167">
        <f t="shared" si="303"/>
        <v>0</v>
      </c>
      <c r="AH821" s="167">
        <f t="shared" si="303"/>
        <v>0</v>
      </c>
      <c r="AI821" s="167">
        <f t="shared" si="303"/>
        <v>0</v>
      </c>
    </row>
    <row r="822" spans="1:35" s="84" customFormat="1" x14ac:dyDescent="0.35">
      <c r="A822" s="4"/>
      <c r="B822" s="4"/>
      <c r="C822" s="80"/>
      <c r="D822" s="81"/>
      <c r="G822" s="147"/>
      <c r="H822" s="147"/>
      <c r="I822" s="178"/>
      <c r="J822" s="178"/>
      <c r="K822" s="178"/>
      <c r="L822" s="178"/>
      <c r="M822" s="178"/>
      <c r="N822" s="178"/>
      <c r="O822" s="178"/>
      <c r="P822" s="178"/>
      <c r="Q822" s="178"/>
      <c r="R822" s="178"/>
      <c r="S822" s="178"/>
      <c r="T822" s="178"/>
      <c r="U822" s="178"/>
      <c r="V822" s="178"/>
      <c r="W822" s="178"/>
      <c r="X822" s="178"/>
      <c r="Y822" s="178"/>
      <c r="Z822" s="178"/>
      <c r="AA822" s="178"/>
      <c r="AB822" s="178"/>
      <c r="AC822" s="178"/>
      <c r="AD822" s="178"/>
      <c r="AE822" s="178"/>
      <c r="AF822" s="178"/>
      <c r="AG822" s="178"/>
      <c r="AH822" s="178"/>
      <c r="AI822" s="178"/>
    </row>
    <row r="823" spans="1:35" s="84" customFormat="1" x14ac:dyDescent="0.35">
      <c r="A823" s="4"/>
      <c r="B823" s="4"/>
      <c r="C823" s="80"/>
      <c r="D823" s="81" t="s">
        <v>821</v>
      </c>
      <c r="G823" s="147"/>
      <c r="H823" s="147"/>
      <c r="I823" s="178"/>
      <c r="J823" s="178"/>
      <c r="K823" s="178"/>
      <c r="L823" s="178"/>
      <c r="M823" s="178"/>
      <c r="N823" s="178"/>
      <c r="O823" s="178"/>
      <c r="P823" s="178"/>
      <c r="Q823" s="178"/>
      <c r="R823" s="178"/>
      <c r="S823" s="178"/>
      <c r="T823" s="178"/>
      <c r="U823" s="178"/>
      <c r="V823" s="178"/>
      <c r="W823" s="178"/>
      <c r="X823" s="178"/>
      <c r="Y823" s="178"/>
      <c r="Z823" s="178"/>
      <c r="AA823" s="178"/>
      <c r="AB823" s="178"/>
      <c r="AC823" s="178"/>
      <c r="AD823" s="178"/>
      <c r="AE823" s="178"/>
      <c r="AF823" s="178"/>
      <c r="AG823" s="178"/>
      <c r="AH823" s="178"/>
      <c r="AI823" s="178"/>
    </row>
    <row r="824" spans="1:35" s="84" customFormat="1" x14ac:dyDescent="0.35">
      <c r="A824" s="4"/>
      <c r="B824" s="4"/>
      <c r="C824" s="80"/>
      <c r="D824" s="81"/>
      <c r="E824" s="84" t="str">
        <f>E$815</f>
        <v>Total signature bonus in nominal terms (behavioural)</v>
      </c>
      <c r="F824" s="84" t="str">
        <f>F$815</f>
        <v>M$, nominal</v>
      </c>
      <c r="G824" s="84">
        <f>G$815</f>
        <v>5</v>
      </c>
      <c r="H824" s="147"/>
      <c r="I824" s="178"/>
      <c r="J824" s="178"/>
      <c r="K824" s="178"/>
      <c r="L824" s="178"/>
      <c r="M824" s="178"/>
      <c r="N824" s="178"/>
      <c r="O824" s="178"/>
      <c r="P824" s="178"/>
      <c r="Q824" s="178"/>
      <c r="R824" s="178"/>
      <c r="S824" s="178"/>
      <c r="T824" s="178"/>
      <c r="U824" s="178"/>
      <c r="V824" s="178"/>
      <c r="W824" s="178"/>
      <c r="X824" s="178"/>
      <c r="Y824" s="178"/>
      <c r="Z824" s="178"/>
      <c r="AA824" s="178"/>
      <c r="AB824" s="178"/>
      <c r="AC824" s="178"/>
      <c r="AD824" s="178"/>
      <c r="AE824" s="178"/>
      <c r="AF824" s="178"/>
      <c r="AG824" s="178"/>
      <c r="AH824" s="178"/>
      <c r="AI824" s="178"/>
    </row>
    <row r="825" spans="1:35" s="154" customFormat="1" x14ac:dyDescent="0.35">
      <c r="A825" s="15"/>
      <c r="B825" s="15"/>
      <c r="C825" s="152"/>
      <c r="D825" s="153"/>
      <c r="E825" s="154" t="str">
        <f>Inputs!E$117</f>
        <v>Deduct signature bonus from taxable income (incentive)</v>
      </c>
      <c r="F825" s="154" t="str">
        <f>Inputs!F$117</f>
        <v>switch</v>
      </c>
      <c r="G825" s="154">
        <f>Inputs!G$117</f>
        <v>1</v>
      </c>
      <c r="H825" s="155"/>
      <c r="I825" s="180"/>
      <c r="J825" s="180"/>
      <c r="K825" s="180"/>
      <c r="L825" s="180"/>
      <c r="M825" s="180"/>
      <c r="N825" s="180"/>
      <c r="O825" s="180"/>
      <c r="P825" s="180"/>
      <c r="Q825" s="180"/>
      <c r="R825" s="180"/>
      <c r="S825" s="180"/>
      <c r="T825" s="180"/>
      <c r="U825" s="180"/>
      <c r="V825" s="180"/>
      <c r="W825" s="180"/>
      <c r="X825" s="180"/>
      <c r="Y825" s="180"/>
      <c r="Z825" s="180"/>
      <c r="AA825" s="180"/>
      <c r="AB825" s="180"/>
      <c r="AC825" s="180"/>
      <c r="AD825" s="180"/>
      <c r="AE825" s="180"/>
      <c r="AF825" s="180"/>
      <c r="AG825" s="180"/>
      <c r="AH825" s="180"/>
      <c r="AI825" s="180"/>
    </row>
    <row r="826" spans="1:35" s="154" customFormat="1" x14ac:dyDescent="0.35">
      <c r="A826" s="15"/>
      <c r="B826" s="15"/>
      <c r="C826" s="152"/>
      <c r="D826" s="153"/>
      <c r="E826" s="154" t="str">
        <f>Inputs!E$116</f>
        <v>Signature bonus amortisation period (incentive)</v>
      </c>
      <c r="F826" s="154" t="str">
        <f>Inputs!F$116</f>
        <v>years</v>
      </c>
      <c r="G826" s="154">
        <f>Inputs!G$116</f>
        <v>10</v>
      </c>
      <c r="H826" s="155"/>
      <c r="I826" s="180"/>
      <c r="J826" s="180"/>
      <c r="K826" s="180"/>
      <c r="L826" s="180"/>
      <c r="M826" s="180"/>
      <c r="N826" s="180"/>
      <c r="O826" s="180"/>
      <c r="P826" s="180"/>
      <c r="Q826" s="180"/>
      <c r="R826" s="180"/>
      <c r="S826" s="180"/>
      <c r="T826" s="180"/>
      <c r="U826" s="180"/>
      <c r="V826" s="180"/>
      <c r="W826" s="180"/>
      <c r="X826" s="180"/>
      <c r="Y826" s="180"/>
      <c r="Z826" s="180"/>
      <c r="AA826" s="180"/>
      <c r="AB826" s="180"/>
      <c r="AC826" s="180"/>
      <c r="AD826" s="180"/>
      <c r="AE826" s="180"/>
      <c r="AF826" s="180"/>
      <c r="AG826" s="180"/>
      <c r="AH826" s="180"/>
      <c r="AI826" s="180"/>
    </row>
    <row r="827" spans="1:35" s="84" customFormat="1" x14ac:dyDescent="0.35">
      <c r="A827" s="4"/>
      <c r="B827" s="4"/>
      <c r="C827" s="80"/>
      <c r="D827" s="81"/>
      <c r="E827" s="84" t="str">
        <f>E$821</f>
        <v>Signature bonus amortisation period flag (behavioural)</v>
      </c>
      <c r="F827" s="84" t="str">
        <f>F$821</f>
        <v>flag</v>
      </c>
      <c r="G827" s="147"/>
      <c r="H827" s="147"/>
      <c r="I827" s="84">
        <f>I$821</f>
        <v>10</v>
      </c>
      <c r="J827" s="178"/>
      <c r="K827" s="84">
        <f t="shared" ref="K827:AI827" si="304">K$821</f>
        <v>0</v>
      </c>
      <c r="L827" s="84">
        <f t="shared" si="304"/>
        <v>0</v>
      </c>
      <c r="M827" s="84">
        <f t="shared" si="304"/>
        <v>1</v>
      </c>
      <c r="N827" s="84">
        <f t="shared" si="304"/>
        <v>1</v>
      </c>
      <c r="O827" s="84">
        <f t="shared" si="304"/>
        <v>1</v>
      </c>
      <c r="P827" s="84">
        <f t="shared" si="304"/>
        <v>1</v>
      </c>
      <c r="Q827" s="84">
        <f t="shared" si="304"/>
        <v>1</v>
      </c>
      <c r="R827" s="84">
        <f t="shared" si="304"/>
        <v>1</v>
      </c>
      <c r="S827" s="84">
        <f t="shared" si="304"/>
        <v>1</v>
      </c>
      <c r="T827" s="84">
        <f t="shared" si="304"/>
        <v>1</v>
      </c>
      <c r="U827" s="84">
        <f t="shared" si="304"/>
        <v>1</v>
      </c>
      <c r="V827" s="84">
        <f t="shared" si="304"/>
        <v>1</v>
      </c>
      <c r="W827" s="84">
        <f t="shared" si="304"/>
        <v>0</v>
      </c>
      <c r="X827" s="84">
        <f t="shared" si="304"/>
        <v>0</v>
      </c>
      <c r="Y827" s="84">
        <f t="shared" si="304"/>
        <v>0</v>
      </c>
      <c r="Z827" s="84">
        <f t="shared" si="304"/>
        <v>0</v>
      </c>
      <c r="AA827" s="84">
        <f t="shared" si="304"/>
        <v>0</v>
      </c>
      <c r="AB827" s="84">
        <f t="shared" si="304"/>
        <v>0</v>
      </c>
      <c r="AC827" s="84">
        <f t="shared" si="304"/>
        <v>0</v>
      </c>
      <c r="AD827" s="84">
        <f t="shared" si="304"/>
        <v>0</v>
      </c>
      <c r="AE827" s="84">
        <f t="shared" si="304"/>
        <v>0</v>
      </c>
      <c r="AF827" s="84">
        <f t="shared" si="304"/>
        <v>0</v>
      </c>
      <c r="AG827" s="84">
        <f t="shared" si="304"/>
        <v>0</v>
      </c>
      <c r="AH827" s="84">
        <f t="shared" si="304"/>
        <v>0</v>
      </c>
      <c r="AI827" s="84">
        <f t="shared" si="304"/>
        <v>0</v>
      </c>
    </row>
    <row r="828" spans="1:35" s="84" customFormat="1" x14ac:dyDescent="0.35">
      <c r="A828" s="4"/>
      <c r="B828" s="4"/>
      <c r="C828" s="80"/>
      <c r="D828" s="81"/>
      <c r="E828" s="84" t="s">
        <v>1204</v>
      </c>
      <c r="F828" s="84" t="s">
        <v>641</v>
      </c>
      <c r="G828" s="147"/>
      <c r="H828" s="147"/>
      <c r="I828" s="178">
        <f>SUM(K828:AI828)</f>
        <v>5</v>
      </c>
      <c r="J828" s="178"/>
      <c r="K828" s="178">
        <f>$G824*$G825/$G826*K827</f>
        <v>0</v>
      </c>
      <c r="L828" s="178">
        <f t="shared" ref="L828:AI828" si="305">$G824*$G825/$G826*L827</f>
        <v>0</v>
      </c>
      <c r="M828" s="178">
        <f t="shared" si="305"/>
        <v>0.5</v>
      </c>
      <c r="N828" s="178">
        <f t="shared" si="305"/>
        <v>0.5</v>
      </c>
      <c r="O828" s="178">
        <f t="shared" si="305"/>
        <v>0.5</v>
      </c>
      <c r="P828" s="178">
        <f t="shared" si="305"/>
        <v>0.5</v>
      </c>
      <c r="Q828" s="178">
        <f t="shared" si="305"/>
        <v>0.5</v>
      </c>
      <c r="R828" s="178">
        <f t="shared" si="305"/>
        <v>0.5</v>
      </c>
      <c r="S828" s="178">
        <f t="shared" si="305"/>
        <v>0.5</v>
      </c>
      <c r="T828" s="178">
        <f t="shared" si="305"/>
        <v>0.5</v>
      </c>
      <c r="U828" s="178">
        <f t="shared" si="305"/>
        <v>0.5</v>
      </c>
      <c r="V828" s="178">
        <f t="shared" si="305"/>
        <v>0.5</v>
      </c>
      <c r="W828" s="178">
        <f t="shared" si="305"/>
        <v>0</v>
      </c>
      <c r="X828" s="178">
        <f t="shared" si="305"/>
        <v>0</v>
      </c>
      <c r="Y828" s="178">
        <f t="shared" si="305"/>
        <v>0</v>
      </c>
      <c r="Z828" s="178">
        <f t="shared" si="305"/>
        <v>0</v>
      </c>
      <c r="AA828" s="178">
        <f t="shared" si="305"/>
        <v>0</v>
      </c>
      <c r="AB828" s="178">
        <f t="shared" si="305"/>
        <v>0</v>
      </c>
      <c r="AC828" s="178">
        <f t="shared" si="305"/>
        <v>0</v>
      </c>
      <c r="AD828" s="178">
        <f t="shared" si="305"/>
        <v>0</v>
      </c>
      <c r="AE828" s="178">
        <f t="shared" si="305"/>
        <v>0</v>
      </c>
      <c r="AF828" s="178">
        <f t="shared" si="305"/>
        <v>0</v>
      </c>
      <c r="AG828" s="178">
        <f t="shared" si="305"/>
        <v>0</v>
      </c>
      <c r="AH828" s="178">
        <f t="shared" si="305"/>
        <v>0</v>
      </c>
      <c r="AI828" s="178">
        <f t="shared" si="305"/>
        <v>0</v>
      </c>
    </row>
    <row r="829" spans="1:35" s="84" customFormat="1" x14ac:dyDescent="0.35">
      <c r="A829" s="4"/>
      <c r="B829" s="4"/>
      <c r="C829" s="80"/>
      <c r="D829" s="81"/>
      <c r="G829" s="147"/>
      <c r="H829" s="147"/>
      <c r="I829" s="178"/>
      <c r="J829" s="178"/>
      <c r="K829" s="178"/>
      <c r="L829" s="178"/>
      <c r="M829" s="178"/>
      <c r="N829" s="178"/>
      <c r="O829" s="178"/>
      <c r="P829" s="178"/>
      <c r="Q829" s="178"/>
      <c r="R829" s="178"/>
      <c r="S829" s="178"/>
      <c r="T829" s="178"/>
      <c r="U829" s="178"/>
      <c r="V829" s="178"/>
      <c r="W829" s="178"/>
      <c r="X829" s="178"/>
      <c r="Y829" s="178"/>
      <c r="Z829" s="178"/>
      <c r="AA829" s="178"/>
      <c r="AB829" s="178"/>
      <c r="AC829" s="178"/>
      <c r="AD829" s="178"/>
      <c r="AE829" s="178"/>
      <c r="AF829" s="178"/>
      <c r="AG829" s="178"/>
      <c r="AH829" s="178"/>
      <c r="AI829" s="178"/>
    </row>
    <row r="830" spans="1:35" s="84" customFormat="1" x14ac:dyDescent="0.35">
      <c r="A830" s="4"/>
      <c r="B830" s="4"/>
      <c r="C830" s="80" t="s">
        <v>349</v>
      </c>
      <c r="D830" s="81"/>
      <c r="G830" s="147"/>
      <c r="H830" s="147"/>
      <c r="I830" s="178"/>
      <c r="J830" s="178"/>
      <c r="K830" s="178"/>
      <c r="L830" s="178"/>
      <c r="M830" s="178"/>
      <c r="N830" s="178"/>
      <c r="O830" s="178"/>
      <c r="P830" s="178"/>
      <c r="Q830" s="178"/>
      <c r="R830" s="178"/>
      <c r="S830" s="178"/>
      <c r="T830" s="178"/>
      <c r="U830" s="178"/>
      <c r="V830" s="178"/>
      <c r="W830" s="178"/>
      <c r="X830" s="178"/>
      <c r="Y830" s="178"/>
      <c r="Z830" s="178"/>
      <c r="AA830" s="178"/>
      <c r="AB830" s="178"/>
      <c r="AC830" s="178"/>
      <c r="AD830" s="178"/>
      <c r="AE830" s="178"/>
      <c r="AF830" s="178"/>
      <c r="AG830" s="178"/>
      <c r="AH830" s="178"/>
      <c r="AI830" s="178"/>
    </row>
    <row r="832" spans="1:35" x14ac:dyDescent="0.35">
      <c r="D832" s="87" t="s">
        <v>723</v>
      </c>
    </row>
    <row r="833" spans="1:35" x14ac:dyDescent="0.35">
      <c r="E833" s="46" t="str">
        <f>E$731</f>
        <v>EBITDA in nominal terms (behavioural)</v>
      </c>
      <c r="F833" s="46" t="str">
        <f>F$731</f>
        <v>M$, nominal</v>
      </c>
      <c r="G833" s="46"/>
      <c r="I833" s="178">
        <f>I$731</f>
        <v>748.68272063483039</v>
      </c>
      <c r="J833" s="178"/>
      <c r="K833" s="178">
        <f t="shared" ref="K833:AI833" si="306">K$731</f>
        <v>0</v>
      </c>
      <c r="L833" s="178">
        <f t="shared" si="306"/>
        <v>0</v>
      </c>
      <c r="M833" s="178">
        <f t="shared" si="306"/>
        <v>10.539568839693663</v>
      </c>
      <c r="N833" s="178">
        <f t="shared" si="306"/>
        <v>35.233074664886423</v>
      </c>
      <c r="O833" s="178">
        <f t="shared" si="306"/>
        <v>35.937736158184158</v>
      </c>
      <c r="P833" s="178">
        <f t="shared" si="306"/>
        <v>36.656490881347843</v>
      </c>
      <c r="Q833" s="178">
        <f t="shared" si="306"/>
        <v>37.389620698974802</v>
      </c>
      <c r="R833" s="178">
        <f t="shared" si="306"/>
        <v>38.137413112954285</v>
      </c>
      <c r="S833" s="178">
        <f t="shared" si="306"/>
        <v>38.900161375213379</v>
      </c>
      <c r="T833" s="178">
        <f t="shared" si="306"/>
        <v>39.678164602717644</v>
      </c>
      <c r="U833" s="178">
        <f t="shared" si="306"/>
        <v>40.471727894772002</v>
      </c>
      <c r="V833" s="178">
        <f t="shared" si="306"/>
        <v>41.281162452667431</v>
      </c>
      <c r="W833" s="178">
        <f t="shared" si="306"/>
        <v>42.106785701720788</v>
      </c>
      <c r="X833" s="178">
        <f t="shared" si="306"/>
        <v>42.948921415755201</v>
      </c>
      <c r="Y833" s="178">
        <f t="shared" si="306"/>
        <v>43.807899844070306</v>
      </c>
      <c r="Z833" s="178">
        <f t="shared" si="306"/>
        <v>44.684057840951702</v>
      </c>
      <c r="AA833" s="178">
        <f t="shared" si="306"/>
        <v>45.577738997770744</v>
      </c>
      <c r="AB833" s="178">
        <f t="shared" si="306"/>
        <v>46.489293777726161</v>
      </c>
      <c r="AC833" s="178">
        <f t="shared" si="306"/>
        <v>47.419079653280683</v>
      </c>
      <c r="AD833" s="178">
        <f t="shared" si="306"/>
        <v>50.433156136425481</v>
      </c>
      <c r="AE833" s="178">
        <f t="shared" si="306"/>
        <v>30.990666585717555</v>
      </c>
      <c r="AF833" s="178">
        <f t="shared" si="306"/>
        <v>0</v>
      </c>
      <c r="AG833" s="178">
        <f t="shared" si="306"/>
        <v>0</v>
      </c>
      <c r="AH833" s="178">
        <f t="shared" si="306"/>
        <v>0</v>
      </c>
      <c r="AI833" s="178">
        <f t="shared" si="306"/>
        <v>0</v>
      </c>
    </row>
    <row r="834" spans="1:35" s="84" customFormat="1" x14ac:dyDescent="0.35">
      <c r="A834" s="4"/>
      <c r="B834" s="4"/>
      <c r="C834" s="80"/>
      <c r="D834" s="81"/>
      <c r="E834" s="84" t="str">
        <f>E$779</f>
        <v>Capital allowance in nominal terms (behavioural)</v>
      </c>
      <c r="F834" s="84" t="str">
        <f>F$779</f>
        <v>M$, nominal</v>
      </c>
      <c r="G834" s="147"/>
      <c r="H834" s="147"/>
      <c r="I834" s="178">
        <f>I$779</f>
        <v>0</v>
      </c>
      <c r="J834" s="178"/>
      <c r="K834" s="178">
        <f t="shared" ref="K834:AI834" si="307">K$779</f>
        <v>0</v>
      </c>
      <c r="L834" s="178">
        <f t="shared" si="307"/>
        <v>0</v>
      </c>
      <c r="M834" s="178">
        <f t="shared" si="307"/>
        <v>0</v>
      </c>
      <c r="N834" s="178">
        <f t="shared" si="307"/>
        <v>0</v>
      </c>
      <c r="O834" s="178">
        <f t="shared" si="307"/>
        <v>0</v>
      </c>
      <c r="P834" s="178">
        <f t="shared" si="307"/>
        <v>0</v>
      </c>
      <c r="Q834" s="178">
        <f t="shared" si="307"/>
        <v>0</v>
      </c>
      <c r="R834" s="178">
        <f t="shared" si="307"/>
        <v>0</v>
      </c>
      <c r="S834" s="178">
        <f t="shared" si="307"/>
        <v>0</v>
      </c>
      <c r="T834" s="178">
        <f t="shared" si="307"/>
        <v>0</v>
      </c>
      <c r="U834" s="178">
        <f t="shared" si="307"/>
        <v>0</v>
      </c>
      <c r="V834" s="178">
        <f t="shared" si="307"/>
        <v>0</v>
      </c>
      <c r="W834" s="178">
        <f t="shared" si="307"/>
        <v>0</v>
      </c>
      <c r="X834" s="178">
        <f t="shared" si="307"/>
        <v>0</v>
      </c>
      <c r="Y834" s="178">
        <f t="shared" si="307"/>
        <v>0</v>
      </c>
      <c r="Z834" s="178">
        <f t="shared" si="307"/>
        <v>0</v>
      </c>
      <c r="AA834" s="178">
        <f t="shared" si="307"/>
        <v>0</v>
      </c>
      <c r="AB834" s="178">
        <f t="shared" si="307"/>
        <v>0</v>
      </c>
      <c r="AC834" s="178">
        <f t="shared" si="307"/>
        <v>0</v>
      </c>
      <c r="AD834" s="178">
        <f t="shared" si="307"/>
        <v>0</v>
      </c>
      <c r="AE834" s="178">
        <f t="shared" si="307"/>
        <v>0</v>
      </c>
      <c r="AF834" s="178">
        <f t="shared" si="307"/>
        <v>0</v>
      </c>
      <c r="AG834" s="178">
        <f t="shared" si="307"/>
        <v>0</v>
      </c>
      <c r="AH834" s="178">
        <f t="shared" si="307"/>
        <v>0</v>
      </c>
      <c r="AI834" s="178">
        <f t="shared" si="307"/>
        <v>0</v>
      </c>
    </row>
    <row r="835" spans="1:35" s="84" customFormat="1" x14ac:dyDescent="0.35">
      <c r="A835" s="4"/>
      <c r="B835" s="4"/>
      <c r="C835" s="80"/>
      <c r="D835" s="81"/>
      <c r="E835" s="84" t="str">
        <f>E$809</f>
        <v>Tax depreciation in nominal terms (behavioural)</v>
      </c>
      <c r="F835" s="84" t="str">
        <f>F$809</f>
        <v>M$, nominal</v>
      </c>
      <c r="G835" s="147"/>
      <c r="H835" s="147"/>
      <c r="I835" s="178">
        <f>I$809</f>
        <v>200.73749999999998</v>
      </c>
      <c r="J835" s="178"/>
      <c r="K835" s="178">
        <f t="shared" ref="K835:AI835" si="308">K$809</f>
        <v>0</v>
      </c>
      <c r="L835" s="178">
        <f t="shared" si="308"/>
        <v>0</v>
      </c>
      <c r="M835" s="178">
        <f t="shared" si="308"/>
        <v>20.07375</v>
      </c>
      <c r="N835" s="178">
        <f t="shared" si="308"/>
        <v>20.07375</v>
      </c>
      <c r="O835" s="178">
        <f t="shared" si="308"/>
        <v>20.07375</v>
      </c>
      <c r="P835" s="178">
        <f t="shared" si="308"/>
        <v>20.07375</v>
      </c>
      <c r="Q835" s="178">
        <f t="shared" si="308"/>
        <v>20.07375</v>
      </c>
      <c r="R835" s="178">
        <f t="shared" si="308"/>
        <v>20.07375</v>
      </c>
      <c r="S835" s="178">
        <f t="shared" si="308"/>
        <v>20.07375</v>
      </c>
      <c r="T835" s="178">
        <f t="shared" si="308"/>
        <v>20.07375</v>
      </c>
      <c r="U835" s="178">
        <f t="shared" si="308"/>
        <v>20.07375</v>
      </c>
      <c r="V835" s="178">
        <f t="shared" si="308"/>
        <v>20.07375</v>
      </c>
      <c r="W835" s="178">
        <f t="shared" si="308"/>
        <v>0</v>
      </c>
      <c r="X835" s="178">
        <f t="shared" si="308"/>
        <v>0</v>
      </c>
      <c r="Y835" s="178">
        <f t="shared" si="308"/>
        <v>0</v>
      </c>
      <c r="Z835" s="178">
        <f t="shared" si="308"/>
        <v>0</v>
      </c>
      <c r="AA835" s="178">
        <f t="shared" si="308"/>
        <v>0</v>
      </c>
      <c r="AB835" s="178">
        <f t="shared" si="308"/>
        <v>0</v>
      </c>
      <c r="AC835" s="178">
        <f t="shared" si="308"/>
        <v>0</v>
      </c>
      <c r="AD835" s="178">
        <f t="shared" si="308"/>
        <v>0</v>
      </c>
      <c r="AE835" s="178">
        <f t="shared" si="308"/>
        <v>0</v>
      </c>
      <c r="AF835" s="178">
        <f t="shared" si="308"/>
        <v>0</v>
      </c>
      <c r="AG835" s="178">
        <f t="shared" si="308"/>
        <v>0</v>
      </c>
      <c r="AH835" s="178">
        <f t="shared" si="308"/>
        <v>0</v>
      </c>
      <c r="AI835" s="178">
        <f t="shared" si="308"/>
        <v>0</v>
      </c>
    </row>
    <row r="836" spans="1:35" s="84" customFormat="1" x14ac:dyDescent="0.35">
      <c r="A836" s="4"/>
      <c r="B836" s="4"/>
      <c r="C836" s="80"/>
      <c r="D836" s="81"/>
      <c r="E836" s="84" t="str">
        <f>E$828</f>
        <v>Amortisation of signature bonus (behavioural)</v>
      </c>
      <c r="F836" s="84" t="str">
        <f>F$828</f>
        <v>M$, nominal</v>
      </c>
      <c r="G836" s="147"/>
      <c r="H836" s="147"/>
      <c r="I836" s="178">
        <f>I$828</f>
        <v>5</v>
      </c>
      <c r="J836" s="178"/>
      <c r="K836" s="178">
        <f t="shared" ref="K836:AI836" si="309">K$828</f>
        <v>0</v>
      </c>
      <c r="L836" s="178">
        <f t="shared" si="309"/>
        <v>0</v>
      </c>
      <c r="M836" s="178">
        <f t="shared" si="309"/>
        <v>0.5</v>
      </c>
      <c r="N836" s="178">
        <f t="shared" si="309"/>
        <v>0.5</v>
      </c>
      <c r="O836" s="178">
        <f t="shared" si="309"/>
        <v>0.5</v>
      </c>
      <c r="P836" s="178">
        <f t="shared" si="309"/>
        <v>0.5</v>
      </c>
      <c r="Q836" s="178">
        <f t="shared" si="309"/>
        <v>0.5</v>
      </c>
      <c r="R836" s="178">
        <f t="shared" si="309"/>
        <v>0.5</v>
      </c>
      <c r="S836" s="178">
        <f t="shared" si="309"/>
        <v>0.5</v>
      </c>
      <c r="T836" s="178">
        <f t="shared" si="309"/>
        <v>0.5</v>
      </c>
      <c r="U836" s="178">
        <f t="shared" si="309"/>
        <v>0.5</v>
      </c>
      <c r="V836" s="178">
        <f t="shared" si="309"/>
        <v>0.5</v>
      </c>
      <c r="W836" s="178">
        <f t="shared" si="309"/>
        <v>0</v>
      </c>
      <c r="X836" s="178">
        <f t="shared" si="309"/>
        <v>0</v>
      </c>
      <c r="Y836" s="178">
        <f t="shared" si="309"/>
        <v>0</v>
      </c>
      <c r="Z836" s="178">
        <f t="shared" si="309"/>
        <v>0</v>
      </c>
      <c r="AA836" s="178">
        <f t="shared" si="309"/>
        <v>0</v>
      </c>
      <c r="AB836" s="178">
        <f t="shared" si="309"/>
        <v>0</v>
      </c>
      <c r="AC836" s="178">
        <f t="shared" si="309"/>
        <v>0</v>
      </c>
      <c r="AD836" s="178">
        <f t="shared" si="309"/>
        <v>0</v>
      </c>
      <c r="AE836" s="178">
        <f t="shared" si="309"/>
        <v>0</v>
      </c>
      <c r="AF836" s="178">
        <f t="shared" si="309"/>
        <v>0</v>
      </c>
      <c r="AG836" s="178">
        <f t="shared" si="309"/>
        <v>0</v>
      </c>
      <c r="AH836" s="178">
        <f t="shared" si="309"/>
        <v>0</v>
      </c>
      <c r="AI836" s="178">
        <f t="shared" si="309"/>
        <v>0</v>
      </c>
    </row>
    <row r="837" spans="1:35" s="84" customFormat="1" x14ac:dyDescent="0.35">
      <c r="A837" s="4"/>
      <c r="B837" s="4"/>
      <c r="C837" s="80"/>
      <c r="D837" s="81"/>
      <c r="E837" s="84" t="s">
        <v>1205</v>
      </c>
      <c r="F837" s="84" t="s">
        <v>641</v>
      </c>
      <c r="G837" s="147"/>
      <c r="H837" s="147"/>
      <c r="I837" s="178">
        <f>SUM(K837:AI837)</f>
        <v>542.94522063483032</v>
      </c>
      <c r="J837" s="178"/>
      <c r="K837" s="178">
        <f>K833-K834-K835-K836</f>
        <v>0</v>
      </c>
      <c r="L837" s="178">
        <f t="shared" ref="L837:AI837" si="310">L833-L834-L835-L836</f>
        <v>0</v>
      </c>
      <c r="M837" s="178">
        <f t="shared" si="310"/>
        <v>-10.034181160306337</v>
      </c>
      <c r="N837" s="178">
        <f t="shared" si="310"/>
        <v>14.659324664886423</v>
      </c>
      <c r="O837" s="178">
        <f t="shared" si="310"/>
        <v>15.363986158184158</v>
      </c>
      <c r="P837" s="178">
        <f t="shared" si="310"/>
        <v>16.082740881347842</v>
      </c>
      <c r="Q837" s="178">
        <f t="shared" si="310"/>
        <v>16.815870698974802</v>
      </c>
      <c r="R837" s="178">
        <f t="shared" si="310"/>
        <v>17.563663112954284</v>
      </c>
      <c r="S837" s="178">
        <f t="shared" si="310"/>
        <v>18.326411375213379</v>
      </c>
      <c r="T837" s="178">
        <f t="shared" si="310"/>
        <v>19.104414602717643</v>
      </c>
      <c r="U837" s="178">
        <f t="shared" si="310"/>
        <v>19.897977894772001</v>
      </c>
      <c r="V837" s="178">
        <f t="shared" si="310"/>
        <v>20.70741245266743</v>
      </c>
      <c r="W837" s="178">
        <f t="shared" si="310"/>
        <v>42.106785701720788</v>
      </c>
      <c r="X837" s="178">
        <f t="shared" si="310"/>
        <v>42.948921415755201</v>
      </c>
      <c r="Y837" s="178">
        <f t="shared" si="310"/>
        <v>43.807899844070306</v>
      </c>
      <c r="Z837" s="178">
        <f t="shared" si="310"/>
        <v>44.684057840951702</v>
      </c>
      <c r="AA837" s="178">
        <f t="shared" si="310"/>
        <v>45.577738997770744</v>
      </c>
      <c r="AB837" s="178">
        <f t="shared" si="310"/>
        <v>46.489293777726161</v>
      </c>
      <c r="AC837" s="178">
        <f t="shared" si="310"/>
        <v>47.419079653280683</v>
      </c>
      <c r="AD837" s="178">
        <f t="shared" si="310"/>
        <v>50.433156136425481</v>
      </c>
      <c r="AE837" s="178">
        <f t="shared" si="310"/>
        <v>30.990666585717555</v>
      </c>
      <c r="AF837" s="178">
        <f t="shared" si="310"/>
        <v>0</v>
      </c>
      <c r="AG837" s="178">
        <f t="shared" si="310"/>
        <v>0</v>
      </c>
      <c r="AH837" s="178">
        <f t="shared" si="310"/>
        <v>0</v>
      </c>
      <c r="AI837" s="178">
        <f t="shared" si="310"/>
        <v>0</v>
      </c>
    </row>
    <row r="838" spans="1:35" s="84" customFormat="1" x14ac:dyDescent="0.35">
      <c r="A838" s="4"/>
      <c r="B838" s="4"/>
      <c r="C838" s="80"/>
      <c r="D838" s="81"/>
      <c r="G838" s="147"/>
      <c r="H838" s="147"/>
      <c r="I838" s="178"/>
      <c r="J838" s="178"/>
      <c r="K838" s="178"/>
      <c r="L838" s="178"/>
      <c r="M838" s="178"/>
      <c r="N838" s="178"/>
      <c r="O838" s="178"/>
      <c r="P838" s="178"/>
      <c r="Q838" s="178"/>
      <c r="R838" s="178"/>
      <c r="S838" s="178"/>
      <c r="T838" s="178"/>
      <c r="U838" s="178"/>
      <c r="V838" s="178"/>
      <c r="W838" s="178"/>
      <c r="X838" s="178"/>
      <c r="Y838" s="178"/>
      <c r="Z838" s="178"/>
      <c r="AA838" s="178"/>
      <c r="AB838" s="178"/>
      <c r="AC838" s="178"/>
      <c r="AD838" s="178"/>
      <c r="AE838" s="178"/>
      <c r="AF838" s="178"/>
      <c r="AG838" s="178"/>
      <c r="AH838" s="178"/>
      <c r="AI838" s="178"/>
    </row>
    <row r="839" spans="1:35" s="84" customFormat="1" x14ac:dyDescent="0.35">
      <c r="A839" s="4"/>
      <c r="B839" s="4"/>
      <c r="C839" s="80" t="s">
        <v>746</v>
      </c>
      <c r="D839" s="81"/>
      <c r="G839" s="147"/>
      <c r="H839" s="147"/>
      <c r="I839" s="178"/>
      <c r="J839" s="178"/>
      <c r="K839" s="178"/>
      <c r="L839" s="178"/>
      <c r="M839" s="178"/>
      <c r="N839" s="178"/>
      <c r="O839" s="178"/>
      <c r="P839" s="178"/>
      <c r="Q839" s="178"/>
      <c r="R839" s="178"/>
      <c r="S839" s="178"/>
      <c r="T839" s="178"/>
      <c r="U839" s="178"/>
      <c r="V839" s="178"/>
      <c r="W839" s="178"/>
      <c r="X839" s="178"/>
      <c r="Y839" s="178"/>
      <c r="Z839" s="178"/>
      <c r="AA839" s="178"/>
      <c r="AB839" s="178"/>
      <c r="AC839" s="178"/>
      <c r="AD839" s="178"/>
      <c r="AE839" s="178"/>
      <c r="AF839" s="178"/>
      <c r="AG839" s="178"/>
      <c r="AH839" s="178"/>
      <c r="AI839" s="178"/>
    </row>
    <row r="840" spans="1:35" s="84" customFormat="1" x14ac:dyDescent="0.35">
      <c r="A840" s="4"/>
      <c r="B840" s="4"/>
      <c r="C840" s="80"/>
      <c r="D840" s="81"/>
      <c r="G840" s="147"/>
      <c r="H840" s="147"/>
      <c r="I840" s="178"/>
      <c r="J840" s="178"/>
      <c r="K840" s="178"/>
      <c r="L840" s="178"/>
      <c r="M840" s="178"/>
      <c r="N840" s="178"/>
      <c r="O840" s="178"/>
      <c r="P840" s="178"/>
      <c r="Q840" s="178"/>
      <c r="R840" s="178"/>
      <c r="S840" s="178"/>
      <c r="T840" s="178"/>
      <c r="U840" s="178"/>
      <c r="V840" s="178"/>
      <c r="W840" s="178"/>
      <c r="X840" s="178"/>
      <c r="Y840" s="178"/>
      <c r="Z840" s="178"/>
      <c r="AA840" s="178"/>
      <c r="AB840" s="178"/>
      <c r="AC840" s="178"/>
      <c r="AD840" s="178"/>
      <c r="AE840" s="178"/>
      <c r="AF840" s="178"/>
      <c r="AG840" s="178"/>
      <c r="AH840" s="178"/>
      <c r="AI840" s="178"/>
    </row>
    <row r="841" spans="1:35" s="84" customFormat="1" x14ac:dyDescent="0.35">
      <c r="A841" s="4"/>
      <c r="B841" s="4"/>
      <c r="C841" s="80"/>
      <c r="D841" s="81" t="s">
        <v>747</v>
      </c>
      <c r="G841" s="147"/>
      <c r="H841" s="147"/>
      <c r="I841" s="178"/>
      <c r="J841" s="178"/>
      <c r="K841" s="178"/>
      <c r="L841" s="178"/>
      <c r="M841" s="178"/>
      <c r="N841" s="178"/>
      <c r="O841" s="178"/>
      <c r="P841" s="178"/>
      <c r="Q841" s="178"/>
      <c r="R841" s="178"/>
      <c r="S841" s="178"/>
      <c r="T841" s="178"/>
      <c r="U841" s="178"/>
      <c r="V841" s="178"/>
      <c r="W841" s="178"/>
      <c r="X841" s="178"/>
      <c r="Y841" s="178"/>
      <c r="Z841" s="178"/>
      <c r="AA841" s="178"/>
      <c r="AB841" s="178"/>
      <c r="AC841" s="178"/>
      <c r="AD841" s="178"/>
      <c r="AE841" s="178"/>
      <c r="AF841" s="178"/>
      <c r="AG841" s="178"/>
      <c r="AH841" s="178"/>
      <c r="AI841" s="178"/>
    </row>
    <row r="842" spans="1:35" s="84" customFormat="1" x14ac:dyDescent="0.35">
      <c r="A842" s="4"/>
      <c r="B842" s="4"/>
      <c r="C842" s="80"/>
      <c r="D842" s="81"/>
      <c r="E842" s="84" t="str">
        <f>E$837</f>
        <v>EBIT in nominal terms (behavioural)</v>
      </c>
      <c r="F842" s="84" t="str">
        <f>F$837</f>
        <v>M$, nominal</v>
      </c>
      <c r="G842" s="147"/>
      <c r="H842" s="147"/>
      <c r="I842" s="178">
        <f>I$837</f>
        <v>542.94522063483032</v>
      </c>
      <c r="J842" s="178"/>
      <c r="K842" s="178">
        <f t="shared" ref="K842:AI842" si="311">K$837</f>
        <v>0</v>
      </c>
      <c r="L842" s="178">
        <f t="shared" si="311"/>
        <v>0</v>
      </c>
      <c r="M842" s="178">
        <f t="shared" si="311"/>
        <v>-10.034181160306337</v>
      </c>
      <c r="N842" s="178">
        <f t="shared" si="311"/>
        <v>14.659324664886423</v>
      </c>
      <c r="O842" s="178">
        <f t="shared" si="311"/>
        <v>15.363986158184158</v>
      </c>
      <c r="P842" s="178">
        <f t="shared" si="311"/>
        <v>16.082740881347842</v>
      </c>
      <c r="Q842" s="178">
        <f t="shared" si="311"/>
        <v>16.815870698974802</v>
      </c>
      <c r="R842" s="178">
        <f t="shared" si="311"/>
        <v>17.563663112954284</v>
      </c>
      <c r="S842" s="178">
        <f t="shared" si="311"/>
        <v>18.326411375213379</v>
      </c>
      <c r="T842" s="178">
        <f t="shared" si="311"/>
        <v>19.104414602717643</v>
      </c>
      <c r="U842" s="178">
        <f t="shared" si="311"/>
        <v>19.897977894772001</v>
      </c>
      <c r="V842" s="178">
        <f t="shared" si="311"/>
        <v>20.70741245266743</v>
      </c>
      <c r="W842" s="178">
        <f t="shared" si="311"/>
        <v>42.106785701720788</v>
      </c>
      <c r="X842" s="178">
        <f t="shared" si="311"/>
        <v>42.948921415755201</v>
      </c>
      <c r="Y842" s="178">
        <f t="shared" si="311"/>
        <v>43.807899844070306</v>
      </c>
      <c r="Z842" s="178">
        <f t="shared" si="311"/>
        <v>44.684057840951702</v>
      </c>
      <c r="AA842" s="178">
        <f t="shared" si="311"/>
        <v>45.577738997770744</v>
      </c>
      <c r="AB842" s="178">
        <f t="shared" si="311"/>
        <v>46.489293777726161</v>
      </c>
      <c r="AC842" s="178">
        <f t="shared" si="311"/>
        <v>47.419079653280683</v>
      </c>
      <c r="AD842" s="178">
        <f t="shared" si="311"/>
        <v>50.433156136425481</v>
      </c>
      <c r="AE842" s="178">
        <f t="shared" si="311"/>
        <v>30.990666585717555</v>
      </c>
      <c r="AF842" s="178">
        <f t="shared" si="311"/>
        <v>0</v>
      </c>
      <c r="AG842" s="178">
        <f t="shared" si="311"/>
        <v>0</v>
      </c>
      <c r="AH842" s="178">
        <f t="shared" si="311"/>
        <v>0</v>
      </c>
      <c r="AI842" s="178">
        <f t="shared" si="311"/>
        <v>0</v>
      </c>
    </row>
    <row r="843" spans="1:35" s="167" customFormat="1" x14ac:dyDescent="0.35">
      <c r="A843" s="21"/>
      <c r="B843" s="21"/>
      <c r="C843" s="165"/>
      <c r="D843" s="166"/>
      <c r="E843" s="167" t="str">
        <f>E$751</f>
        <v>Mining company interest payment in nominal terms (behavioural)</v>
      </c>
      <c r="F843" s="167" t="str">
        <f>F$751</f>
        <v>M$, nominal</v>
      </c>
      <c r="G843" s="168"/>
      <c r="H843" s="168"/>
      <c r="I843" s="178">
        <f>I$751</f>
        <v>45.450655379459754</v>
      </c>
      <c r="J843" s="178"/>
      <c r="K843" s="178">
        <f t="shared" ref="K843:AI843" si="312">K$751</f>
        <v>7.1549999999999994</v>
      </c>
      <c r="L843" s="178">
        <f t="shared" si="312"/>
        <v>7.2980999999999998</v>
      </c>
      <c r="M843" s="178">
        <f t="shared" si="312"/>
        <v>7.4440619999999988</v>
      </c>
      <c r="N843" s="178">
        <f t="shared" si="312"/>
        <v>6.5082370628571429</v>
      </c>
      <c r="O843" s="178">
        <f t="shared" si="312"/>
        <v>5.5320015034285719</v>
      </c>
      <c r="P843" s="178">
        <f t="shared" si="312"/>
        <v>4.5141132267977158</v>
      </c>
      <c r="Q843" s="178">
        <f t="shared" si="312"/>
        <v>3.4532966185002536</v>
      </c>
      <c r="R843" s="178">
        <f t="shared" si="312"/>
        <v>2.3482417005801723</v>
      </c>
      <c r="S843" s="178">
        <f t="shared" si="312"/>
        <v>1.197603267295889</v>
      </c>
      <c r="T843" s="178">
        <f t="shared" si="312"/>
        <v>2.0379944236691086E-15</v>
      </c>
      <c r="U843" s="178">
        <f t="shared" si="312"/>
        <v>2.0787543121424911E-15</v>
      </c>
      <c r="V843" s="178">
        <f t="shared" si="312"/>
        <v>2.1203293983853406E-15</v>
      </c>
      <c r="W843" s="178">
        <f t="shared" si="312"/>
        <v>2.1627359863530476E-15</v>
      </c>
      <c r="X843" s="178">
        <f t="shared" si="312"/>
        <v>2.2059907060801084E-15</v>
      </c>
      <c r="Y843" s="178">
        <f t="shared" si="312"/>
        <v>2.2501105202017106E-15</v>
      </c>
      <c r="Z843" s="178">
        <f t="shared" si="312"/>
        <v>2.2951127306057444E-15</v>
      </c>
      <c r="AA843" s="178">
        <f t="shared" si="312"/>
        <v>2.3410149852178598E-15</v>
      </c>
      <c r="AB843" s="178">
        <f t="shared" si="312"/>
        <v>2.387835284922217E-15</v>
      </c>
      <c r="AC843" s="178">
        <f t="shared" si="312"/>
        <v>2.435591990620661E-15</v>
      </c>
      <c r="AD843" s="178">
        <f t="shared" si="312"/>
        <v>2.4843038304330742E-15</v>
      </c>
      <c r="AE843" s="178">
        <f t="shared" si="312"/>
        <v>2.5339899070417361E-15</v>
      </c>
      <c r="AF843" s="178">
        <f t="shared" si="312"/>
        <v>2.5846697051825707E-15</v>
      </c>
      <c r="AG843" s="178">
        <f t="shared" si="312"/>
        <v>2.636363099286222E-15</v>
      </c>
      <c r="AH843" s="178">
        <f t="shared" si="312"/>
        <v>2.6890903612719459E-15</v>
      </c>
      <c r="AI843" s="178">
        <f t="shared" si="312"/>
        <v>2.7428721684973852E-15</v>
      </c>
    </row>
    <row r="844" spans="1:35" s="84" customFormat="1" x14ac:dyDescent="0.35">
      <c r="A844" s="4"/>
      <c r="B844" s="4"/>
      <c r="C844" s="80"/>
      <c r="D844" s="81"/>
      <c r="E844" s="84" t="s">
        <v>1206</v>
      </c>
      <c r="F844" s="84" t="s">
        <v>641</v>
      </c>
      <c r="G844" s="147"/>
      <c r="H844" s="147"/>
      <c r="I844" s="178">
        <f>SUM(K844:AI844)</f>
        <v>497.4945652553705</v>
      </c>
      <c r="J844" s="178"/>
      <c r="K844" s="178">
        <f>K842-K843</f>
        <v>-7.1549999999999994</v>
      </c>
      <c r="L844" s="178">
        <f t="shared" ref="L844:AI844" si="313">L842-L843</f>
        <v>-7.2980999999999998</v>
      </c>
      <c r="M844" s="178">
        <f t="shared" si="313"/>
        <v>-17.478243160306334</v>
      </c>
      <c r="N844" s="178">
        <f t="shared" si="313"/>
        <v>8.1510876020292802</v>
      </c>
      <c r="O844" s="178">
        <f t="shared" si="313"/>
        <v>9.8319846547555869</v>
      </c>
      <c r="P844" s="178">
        <f t="shared" si="313"/>
        <v>11.568627654550127</v>
      </c>
      <c r="Q844" s="178">
        <f t="shared" si="313"/>
        <v>13.362574080474548</v>
      </c>
      <c r="R844" s="178">
        <f t="shared" si="313"/>
        <v>15.215421412374113</v>
      </c>
      <c r="S844" s="178">
        <f t="shared" si="313"/>
        <v>17.128808107917489</v>
      </c>
      <c r="T844" s="178">
        <f t="shared" si="313"/>
        <v>19.10441460271764</v>
      </c>
      <c r="U844" s="178">
        <f t="shared" si="313"/>
        <v>19.897977894771998</v>
      </c>
      <c r="V844" s="178">
        <f t="shared" si="313"/>
        <v>20.707412452667427</v>
      </c>
      <c r="W844" s="178">
        <f t="shared" si="313"/>
        <v>42.106785701720788</v>
      </c>
      <c r="X844" s="178">
        <f t="shared" si="313"/>
        <v>42.948921415755201</v>
      </c>
      <c r="Y844" s="178">
        <f t="shared" si="313"/>
        <v>43.807899844070306</v>
      </c>
      <c r="Z844" s="178">
        <f t="shared" si="313"/>
        <v>44.684057840951702</v>
      </c>
      <c r="AA844" s="178">
        <f t="shared" si="313"/>
        <v>45.577738997770744</v>
      </c>
      <c r="AB844" s="178">
        <f t="shared" si="313"/>
        <v>46.489293777726161</v>
      </c>
      <c r="AC844" s="178">
        <f t="shared" si="313"/>
        <v>47.419079653280683</v>
      </c>
      <c r="AD844" s="178">
        <f t="shared" si="313"/>
        <v>50.433156136425481</v>
      </c>
      <c r="AE844" s="178">
        <f t="shared" si="313"/>
        <v>30.990666585717552</v>
      </c>
      <c r="AF844" s="178">
        <f t="shared" si="313"/>
        <v>-2.5846697051825707E-15</v>
      </c>
      <c r="AG844" s="178">
        <f t="shared" si="313"/>
        <v>-2.636363099286222E-15</v>
      </c>
      <c r="AH844" s="178">
        <f t="shared" si="313"/>
        <v>-2.6890903612719459E-15</v>
      </c>
      <c r="AI844" s="178">
        <f t="shared" si="313"/>
        <v>-2.7428721684973852E-15</v>
      </c>
    </row>
    <row r="846" spans="1:35" x14ac:dyDescent="0.35">
      <c r="C846" s="86" t="s">
        <v>350</v>
      </c>
    </row>
    <row r="848" spans="1:35" x14ac:dyDescent="0.35">
      <c r="D848" s="87" t="s">
        <v>776</v>
      </c>
    </row>
    <row r="849" spans="1:35" x14ac:dyDescent="0.35">
      <c r="E849" s="46" t="str">
        <f>E$844</f>
        <v>EBT in nominal terms (behavioural)</v>
      </c>
      <c r="F849" s="46" t="str">
        <f>F$844</f>
        <v>M$, nominal</v>
      </c>
      <c r="I849" s="178">
        <f>I$844</f>
        <v>497.4945652553705</v>
      </c>
      <c r="J849" s="178"/>
      <c r="K849" s="178">
        <f t="shared" ref="K849:AI849" si="314">K$844</f>
        <v>-7.1549999999999994</v>
      </c>
      <c r="L849" s="178">
        <f t="shared" si="314"/>
        <v>-7.2980999999999998</v>
      </c>
      <c r="M849" s="178">
        <f t="shared" si="314"/>
        <v>-17.478243160306334</v>
      </c>
      <c r="N849" s="178">
        <f t="shared" si="314"/>
        <v>8.1510876020292802</v>
      </c>
      <c r="O849" s="178">
        <f t="shared" si="314"/>
        <v>9.8319846547555869</v>
      </c>
      <c r="P849" s="178">
        <f t="shared" si="314"/>
        <v>11.568627654550127</v>
      </c>
      <c r="Q849" s="178">
        <f t="shared" si="314"/>
        <v>13.362574080474548</v>
      </c>
      <c r="R849" s="178">
        <f t="shared" si="314"/>
        <v>15.215421412374113</v>
      </c>
      <c r="S849" s="178">
        <f t="shared" si="314"/>
        <v>17.128808107917489</v>
      </c>
      <c r="T849" s="178">
        <f t="shared" si="314"/>
        <v>19.10441460271764</v>
      </c>
      <c r="U849" s="178">
        <f t="shared" si="314"/>
        <v>19.897977894771998</v>
      </c>
      <c r="V849" s="178">
        <f t="shared" si="314"/>
        <v>20.707412452667427</v>
      </c>
      <c r="W849" s="178">
        <f t="shared" si="314"/>
        <v>42.106785701720788</v>
      </c>
      <c r="X849" s="178">
        <f t="shared" si="314"/>
        <v>42.948921415755201</v>
      </c>
      <c r="Y849" s="178">
        <f t="shared" si="314"/>
        <v>43.807899844070306</v>
      </c>
      <c r="Z849" s="178">
        <f t="shared" si="314"/>
        <v>44.684057840951702</v>
      </c>
      <c r="AA849" s="178">
        <f t="shared" si="314"/>
        <v>45.577738997770744</v>
      </c>
      <c r="AB849" s="178">
        <f t="shared" si="314"/>
        <v>46.489293777726161</v>
      </c>
      <c r="AC849" s="178">
        <f t="shared" si="314"/>
        <v>47.419079653280683</v>
      </c>
      <c r="AD849" s="178">
        <f t="shared" si="314"/>
        <v>50.433156136425481</v>
      </c>
      <c r="AE849" s="178">
        <f t="shared" si="314"/>
        <v>30.990666585717552</v>
      </c>
      <c r="AF849" s="178">
        <f t="shared" si="314"/>
        <v>-2.5846697051825707E-15</v>
      </c>
      <c r="AG849" s="178">
        <f t="shared" si="314"/>
        <v>-2.636363099286222E-15</v>
      </c>
      <c r="AH849" s="178">
        <f t="shared" si="314"/>
        <v>-2.6890903612719459E-15</v>
      </c>
      <c r="AI849" s="178">
        <f t="shared" si="314"/>
        <v>-2.7428721684973852E-15</v>
      </c>
    </row>
    <row r="850" spans="1:35" s="84" customFormat="1" x14ac:dyDescent="0.35">
      <c r="A850" s="4"/>
      <c r="B850" s="4"/>
      <c r="C850" s="80"/>
      <c r="D850" s="81"/>
      <c r="E850" s="84" t="s">
        <v>1207</v>
      </c>
      <c r="F850" s="84" t="s">
        <v>641</v>
      </c>
      <c r="G850" s="147"/>
      <c r="H850" s="147"/>
      <c r="I850" s="178">
        <f>SUM(K850:AI850)</f>
        <v>529.42590841567687</v>
      </c>
      <c r="J850" s="178"/>
      <c r="K850" s="178">
        <f>MAX(K849,0)</f>
        <v>0</v>
      </c>
      <c r="L850" s="178">
        <f t="shared" ref="L850:AI850" si="315">MAX(L849,0)</f>
        <v>0</v>
      </c>
      <c r="M850" s="178">
        <f t="shared" si="315"/>
        <v>0</v>
      </c>
      <c r="N850" s="178">
        <f t="shared" si="315"/>
        <v>8.1510876020292802</v>
      </c>
      <c r="O850" s="178">
        <f t="shared" si="315"/>
        <v>9.8319846547555869</v>
      </c>
      <c r="P850" s="178">
        <f t="shared" si="315"/>
        <v>11.568627654550127</v>
      </c>
      <c r="Q850" s="178">
        <f t="shared" si="315"/>
        <v>13.362574080474548</v>
      </c>
      <c r="R850" s="178">
        <f t="shared" si="315"/>
        <v>15.215421412374113</v>
      </c>
      <c r="S850" s="178">
        <f t="shared" si="315"/>
        <v>17.128808107917489</v>
      </c>
      <c r="T850" s="178">
        <f t="shared" si="315"/>
        <v>19.10441460271764</v>
      </c>
      <c r="U850" s="178">
        <f t="shared" si="315"/>
        <v>19.897977894771998</v>
      </c>
      <c r="V850" s="178">
        <f t="shared" si="315"/>
        <v>20.707412452667427</v>
      </c>
      <c r="W850" s="178">
        <f t="shared" si="315"/>
        <v>42.106785701720788</v>
      </c>
      <c r="X850" s="178">
        <f t="shared" si="315"/>
        <v>42.948921415755201</v>
      </c>
      <c r="Y850" s="178">
        <f t="shared" si="315"/>
        <v>43.807899844070306</v>
      </c>
      <c r="Z850" s="178">
        <f t="shared" si="315"/>
        <v>44.684057840951702</v>
      </c>
      <c r="AA850" s="178">
        <f t="shared" si="315"/>
        <v>45.577738997770744</v>
      </c>
      <c r="AB850" s="178">
        <f t="shared" si="315"/>
        <v>46.489293777726161</v>
      </c>
      <c r="AC850" s="178">
        <f t="shared" si="315"/>
        <v>47.419079653280683</v>
      </c>
      <c r="AD850" s="178">
        <f t="shared" si="315"/>
        <v>50.433156136425481</v>
      </c>
      <c r="AE850" s="178">
        <f t="shared" si="315"/>
        <v>30.990666585717552</v>
      </c>
      <c r="AF850" s="178">
        <f t="shared" si="315"/>
        <v>0</v>
      </c>
      <c r="AG850" s="178">
        <f t="shared" si="315"/>
        <v>0</v>
      </c>
      <c r="AH850" s="178">
        <f t="shared" si="315"/>
        <v>0</v>
      </c>
      <c r="AI850" s="178">
        <f t="shared" si="315"/>
        <v>0</v>
      </c>
    </row>
    <row r="852" spans="1:35" x14ac:dyDescent="0.35">
      <c r="D852" s="87" t="s">
        <v>777</v>
      </c>
    </row>
    <row r="853" spans="1:35" x14ac:dyDescent="0.35">
      <c r="E853" s="46" t="str">
        <f>E$844</f>
        <v>EBT in nominal terms (behavioural)</v>
      </c>
      <c r="F853" s="46" t="str">
        <f>F$844</f>
        <v>M$, nominal</v>
      </c>
      <c r="I853" s="178">
        <f>I$844</f>
        <v>497.4945652553705</v>
      </c>
      <c r="J853" s="178"/>
      <c r="K853" s="178">
        <f t="shared" ref="K853:AI853" si="316">K$844</f>
        <v>-7.1549999999999994</v>
      </c>
      <c r="L853" s="178">
        <f t="shared" si="316"/>
        <v>-7.2980999999999998</v>
      </c>
      <c r="M853" s="178">
        <f t="shared" si="316"/>
        <v>-17.478243160306334</v>
      </c>
      <c r="N853" s="178">
        <f t="shared" si="316"/>
        <v>8.1510876020292802</v>
      </c>
      <c r="O853" s="178">
        <f t="shared" si="316"/>
        <v>9.8319846547555869</v>
      </c>
      <c r="P853" s="178">
        <f t="shared" si="316"/>
        <v>11.568627654550127</v>
      </c>
      <c r="Q853" s="178">
        <f t="shared" si="316"/>
        <v>13.362574080474548</v>
      </c>
      <c r="R853" s="178">
        <f t="shared" si="316"/>
        <v>15.215421412374113</v>
      </c>
      <c r="S853" s="178">
        <f t="shared" si="316"/>
        <v>17.128808107917489</v>
      </c>
      <c r="T853" s="178">
        <f t="shared" si="316"/>
        <v>19.10441460271764</v>
      </c>
      <c r="U853" s="178">
        <f t="shared" si="316"/>
        <v>19.897977894771998</v>
      </c>
      <c r="V853" s="178">
        <f t="shared" si="316"/>
        <v>20.707412452667427</v>
      </c>
      <c r="W853" s="178">
        <f t="shared" si="316"/>
        <v>42.106785701720788</v>
      </c>
      <c r="X853" s="178">
        <f t="shared" si="316"/>
        <v>42.948921415755201</v>
      </c>
      <c r="Y853" s="178">
        <f t="shared" si="316"/>
        <v>43.807899844070306</v>
      </c>
      <c r="Z853" s="178">
        <f t="shared" si="316"/>
        <v>44.684057840951702</v>
      </c>
      <c r="AA853" s="178">
        <f t="shared" si="316"/>
        <v>45.577738997770744</v>
      </c>
      <c r="AB853" s="178">
        <f t="shared" si="316"/>
        <v>46.489293777726161</v>
      </c>
      <c r="AC853" s="178">
        <f t="shared" si="316"/>
        <v>47.419079653280683</v>
      </c>
      <c r="AD853" s="178">
        <f t="shared" si="316"/>
        <v>50.433156136425481</v>
      </c>
      <c r="AE853" s="178">
        <f t="shared" si="316"/>
        <v>30.990666585717552</v>
      </c>
      <c r="AF853" s="178">
        <f t="shared" si="316"/>
        <v>-2.5846697051825707E-15</v>
      </c>
      <c r="AG853" s="178">
        <f t="shared" si="316"/>
        <v>-2.636363099286222E-15</v>
      </c>
      <c r="AH853" s="178">
        <f t="shared" si="316"/>
        <v>-2.6890903612719459E-15</v>
      </c>
      <c r="AI853" s="178">
        <f t="shared" si="316"/>
        <v>-2.7428721684973852E-15</v>
      </c>
    </row>
    <row r="854" spans="1:35" s="84" customFormat="1" x14ac:dyDescent="0.35">
      <c r="A854" s="4"/>
      <c r="B854" s="4"/>
      <c r="C854" s="80"/>
      <c r="D854" s="81"/>
      <c r="E854" s="84" t="s">
        <v>1208</v>
      </c>
      <c r="F854" s="84" t="s">
        <v>641</v>
      </c>
      <c r="G854" s="147"/>
      <c r="H854" s="147"/>
      <c r="I854" s="178">
        <f>SUM(K854:AI854)</f>
        <v>31.931343160306348</v>
      </c>
      <c r="J854" s="178"/>
      <c r="K854" s="178">
        <f>-1*MIN(K853,0)</f>
        <v>7.1549999999999994</v>
      </c>
      <c r="L854" s="178">
        <f t="shared" ref="L854:AI854" si="317">-1*MIN(L853,0)</f>
        <v>7.2980999999999998</v>
      </c>
      <c r="M854" s="178">
        <f t="shared" si="317"/>
        <v>17.478243160306334</v>
      </c>
      <c r="N854" s="178">
        <f t="shared" si="317"/>
        <v>0</v>
      </c>
      <c r="O854" s="178">
        <f t="shared" si="317"/>
        <v>0</v>
      </c>
      <c r="P854" s="178">
        <f t="shared" si="317"/>
        <v>0</v>
      </c>
      <c r="Q854" s="178">
        <f t="shared" si="317"/>
        <v>0</v>
      </c>
      <c r="R854" s="178">
        <f t="shared" si="317"/>
        <v>0</v>
      </c>
      <c r="S854" s="178">
        <f t="shared" si="317"/>
        <v>0</v>
      </c>
      <c r="T854" s="178">
        <f t="shared" si="317"/>
        <v>0</v>
      </c>
      <c r="U854" s="178">
        <f t="shared" si="317"/>
        <v>0</v>
      </c>
      <c r="V854" s="178">
        <f t="shared" si="317"/>
        <v>0</v>
      </c>
      <c r="W854" s="178">
        <f t="shared" si="317"/>
        <v>0</v>
      </c>
      <c r="X854" s="178">
        <f t="shared" si="317"/>
        <v>0</v>
      </c>
      <c r="Y854" s="178">
        <f t="shared" si="317"/>
        <v>0</v>
      </c>
      <c r="Z854" s="178">
        <f t="shared" si="317"/>
        <v>0</v>
      </c>
      <c r="AA854" s="178">
        <f t="shared" si="317"/>
        <v>0</v>
      </c>
      <c r="AB854" s="178">
        <f t="shared" si="317"/>
        <v>0</v>
      </c>
      <c r="AC854" s="178">
        <f t="shared" si="317"/>
        <v>0</v>
      </c>
      <c r="AD854" s="178">
        <f t="shared" si="317"/>
        <v>0</v>
      </c>
      <c r="AE854" s="178">
        <f t="shared" si="317"/>
        <v>0</v>
      </c>
      <c r="AF854" s="178">
        <f t="shared" si="317"/>
        <v>2.5846697051825707E-15</v>
      </c>
      <c r="AG854" s="178">
        <f t="shared" si="317"/>
        <v>2.636363099286222E-15</v>
      </c>
      <c r="AH854" s="178">
        <f t="shared" si="317"/>
        <v>2.6890903612719459E-15</v>
      </c>
      <c r="AI854" s="178">
        <f t="shared" si="317"/>
        <v>2.7428721684973852E-15</v>
      </c>
    </row>
    <row r="856" spans="1:35" x14ac:dyDescent="0.35">
      <c r="D856" s="87" t="s">
        <v>778</v>
      </c>
    </row>
    <row r="857" spans="1:35" s="154" customFormat="1" x14ac:dyDescent="0.35">
      <c r="A857" s="15"/>
      <c r="B857" s="15"/>
      <c r="C857" s="152"/>
      <c r="D857" s="153"/>
      <c r="E857" s="154" t="str">
        <f>Inputs!E$211</f>
        <v>Loss carryforward limit (incentive)</v>
      </c>
      <c r="F857" s="154" t="str">
        <f>Inputs!F$211</f>
        <v>years</v>
      </c>
      <c r="G857" s="154">
        <f>Inputs!G$211</f>
        <v>4</v>
      </c>
      <c r="H857" s="155"/>
      <c r="I857" s="180"/>
      <c r="J857" s="180"/>
      <c r="K857" s="180"/>
      <c r="L857" s="180"/>
      <c r="M857" s="180"/>
      <c r="N857" s="180"/>
      <c r="O857" s="180"/>
      <c r="P857" s="180"/>
      <c r="Q857" s="180"/>
      <c r="R857" s="180"/>
      <c r="S857" s="180"/>
      <c r="T857" s="180"/>
      <c r="U857" s="180"/>
      <c r="V857" s="180"/>
      <c r="W857" s="180"/>
      <c r="X857" s="180"/>
      <c r="Y857" s="180"/>
      <c r="Z857" s="180"/>
      <c r="AA857" s="180"/>
      <c r="AB857" s="180"/>
      <c r="AC857" s="180"/>
      <c r="AD857" s="180"/>
      <c r="AE857" s="180"/>
      <c r="AF857" s="180"/>
      <c r="AG857" s="180"/>
      <c r="AH857" s="180"/>
      <c r="AI857" s="180"/>
    </row>
    <row r="858" spans="1:35" x14ac:dyDescent="0.35">
      <c r="E858" s="46" t="str">
        <f>E$854</f>
        <v>Pre-tax loss in nominal terms (behavioural)</v>
      </c>
      <c r="F858" s="46" t="str">
        <f>F$854</f>
        <v>M$, nominal</v>
      </c>
      <c r="I858" s="178">
        <f>I$854</f>
        <v>31.931343160306348</v>
      </c>
      <c r="J858" s="178"/>
      <c r="K858" s="178">
        <f t="shared" ref="K858:AI858" si="318">K$854</f>
        <v>7.1549999999999994</v>
      </c>
      <c r="L858" s="178">
        <f t="shared" si="318"/>
        <v>7.2980999999999998</v>
      </c>
      <c r="M858" s="178">
        <f t="shared" si="318"/>
        <v>17.478243160306334</v>
      </c>
      <c r="N858" s="178">
        <f t="shared" si="318"/>
        <v>0</v>
      </c>
      <c r="O858" s="178">
        <f t="shared" si="318"/>
        <v>0</v>
      </c>
      <c r="P858" s="178">
        <f t="shared" si="318"/>
        <v>0</v>
      </c>
      <c r="Q858" s="178">
        <f t="shared" si="318"/>
        <v>0</v>
      </c>
      <c r="R858" s="178">
        <f t="shared" si="318"/>
        <v>0</v>
      </c>
      <c r="S858" s="178">
        <f t="shared" si="318"/>
        <v>0</v>
      </c>
      <c r="T858" s="178">
        <f t="shared" si="318"/>
        <v>0</v>
      </c>
      <c r="U858" s="178">
        <f t="shared" si="318"/>
        <v>0</v>
      </c>
      <c r="V858" s="178">
        <f t="shared" si="318"/>
        <v>0</v>
      </c>
      <c r="W858" s="178">
        <f t="shared" si="318"/>
        <v>0</v>
      </c>
      <c r="X858" s="178">
        <f t="shared" si="318"/>
        <v>0</v>
      </c>
      <c r="Y858" s="178">
        <f t="shared" si="318"/>
        <v>0</v>
      </c>
      <c r="Z858" s="178">
        <f t="shared" si="318"/>
        <v>0</v>
      </c>
      <c r="AA858" s="178">
        <f t="shared" si="318"/>
        <v>0</v>
      </c>
      <c r="AB858" s="178">
        <f t="shared" si="318"/>
        <v>0</v>
      </c>
      <c r="AC858" s="178">
        <f t="shared" si="318"/>
        <v>0</v>
      </c>
      <c r="AD858" s="178">
        <f t="shared" si="318"/>
        <v>0</v>
      </c>
      <c r="AE858" s="178">
        <f t="shared" si="318"/>
        <v>0</v>
      </c>
      <c r="AF858" s="178">
        <f t="shared" si="318"/>
        <v>2.5846697051825707E-15</v>
      </c>
      <c r="AG858" s="178">
        <f t="shared" si="318"/>
        <v>2.636363099286222E-15</v>
      </c>
      <c r="AH858" s="178">
        <f t="shared" si="318"/>
        <v>2.6890903612719459E-15</v>
      </c>
      <c r="AI858" s="178">
        <f t="shared" si="318"/>
        <v>2.7428721684973852E-15</v>
      </c>
    </row>
    <row r="859" spans="1:35" s="154" customFormat="1" x14ac:dyDescent="0.35">
      <c r="A859" s="15"/>
      <c r="B859" s="15"/>
      <c r="C859" s="152"/>
      <c r="D859" s="153"/>
      <c r="E859" s="154" t="str">
        <f>'T&amp;E'!E$10</f>
        <v>Project model counter</v>
      </c>
      <c r="F859" s="154" t="str">
        <f>'T&amp;E'!F$10</f>
        <v>year #</v>
      </c>
      <c r="G859" s="155"/>
      <c r="H859" s="155"/>
      <c r="I859" s="154">
        <f>'T&amp;E'!I$10</f>
        <v>0</v>
      </c>
      <c r="J859" s="180"/>
      <c r="K859" s="154">
        <f>'T&amp;E'!K$10</f>
        <v>1</v>
      </c>
      <c r="L859" s="154">
        <f>'T&amp;E'!L$10</f>
        <v>2</v>
      </c>
      <c r="M859" s="154">
        <f>'T&amp;E'!M$10</f>
        <v>3</v>
      </c>
      <c r="N859" s="154">
        <f>'T&amp;E'!N$10</f>
        <v>4</v>
      </c>
      <c r="O859" s="154">
        <f>'T&amp;E'!O$10</f>
        <v>5</v>
      </c>
      <c r="P859" s="154">
        <f>'T&amp;E'!P$10</f>
        <v>6</v>
      </c>
      <c r="Q859" s="154">
        <f>'T&amp;E'!Q$10</f>
        <v>7</v>
      </c>
      <c r="R859" s="154">
        <f>'T&amp;E'!R$10</f>
        <v>8</v>
      </c>
      <c r="S859" s="154">
        <f>'T&amp;E'!S$10</f>
        <v>9</v>
      </c>
      <c r="T859" s="154">
        <f>'T&amp;E'!T$10</f>
        <v>10</v>
      </c>
      <c r="U859" s="154">
        <f>'T&amp;E'!U$10</f>
        <v>11</v>
      </c>
      <c r="V859" s="154">
        <f>'T&amp;E'!V$10</f>
        <v>12</v>
      </c>
      <c r="W859" s="154">
        <f>'T&amp;E'!W$10</f>
        <v>13</v>
      </c>
      <c r="X859" s="154">
        <f>'T&amp;E'!X$10</f>
        <v>14</v>
      </c>
      <c r="Y859" s="154">
        <f>'T&amp;E'!Y$10</f>
        <v>15</v>
      </c>
      <c r="Z859" s="154">
        <f>'T&amp;E'!Z$10</f>
        <v>16</v>
      </c>
      <c r="AA859" s="154">
        <f>'T&amp;E'!AA$10</f>
        <v>17</v>
      </c>
      <c r="AB859" s="154">
        <f>'T&amp;E'!AB$10</f>
        <v>18</v>
      </c>
      <c r="AC859" s="154">
        <f>'T&amp;E'!AC$10</f>
        <v>19</v>
      </c>
      <c r="AD859" s="154">
        <f>'T&amp;E'!AD$10</f>
        <v>20</v>
      </c>
      <c r="AE859" s="154">
        <f>'T&amp;E'!AE$10</f>
        <v>21</v>
      </c>
      <c r="AF859" s="154">
        <f>'T&amp;E'!AF$10</f>
        <v>22</v>
      </c>
      <c r="AG859" s="154">
        <f>'T&amp;E'!AG$10</f>
        <v>23</v>
      </c>
      <c r="AH859" s="154">
        <f>'T&amp;E'!AH$10</f>
        <v>24</v>
      </c>
      <c r="AI859" s="154">
        <f>'T&amp;E'!AI$10</f>
        <v>25</v>
      </c>
    </row>
    <row r="860" spans="1:35" s="84" customFormat="1" x14ac:dyDescent="0.35">
      <c r="A860" s="4"/>
      <c r="B860" s="4"/>
      <c r="C860" s="80"/>
      <c r="D860" s="81"/>
      <c r="E860" s="84" t="s">
        <v>1209</v>
      </c>
      <c r="F860" s="84" t="s">
        <v>641</v>
      </c>
      <c r="G860" s="147"/>
      <c r="H860" s="147"/>
      <c r="I860" s="178">
        <f>SUM(K860:AI860)</f>
        <v>31.931343160306334</v>
      </c>
      <c r="J860" s="178"/>
      <c r="K860" s="178">
        <f>SUMIF($K859:K859,K859-$G$857,$K858:K858)</f>
        <v>0</v>
      </c>
      <c r="L860" s="178">
        <f>SUMIF($K859:L859,L859-$G$857,$K858:L858)</f>
        <v>0</v>
      </c>
      <c r="M860" s="178">
        <f>SUMIF($K859:M859,M859-$G$857,$K858:M858)</f>
        <v>0</v>
      </c>
      <c r="N860" s="178">
        <f>SUMIF($K859:N859,N859-$G$857,$K858:N858)</f>
        <v>0</v>
      </c>
      <c r="O860" s="178">
        <f>SUMIF($K859:O859,O859-$G$857,$K858:O858)</f>
        <v>7.1549999999999994</v>
      </c>
      <c r="P860" s="178">
        <f>SUMIF($K859:P859,P859-$G$857,$K858:P858)</f>
        <v>7.2980999999999998</v>
      </c>
      <c r="Q860" s="178">
        <f>SUMIF($K859:Q859,Q859-$G$857,$K858:Q858)</f>
        <v>17.478243160306334</v>
      </c>
      <c r="R860" s="178">
        <f>SUMIF($K859:R859,R859-$G$857,$K858:R858)</f>
        <v>0</v>
      </c>
      <c r="S860" s="178">
        <f>SUMIF($K859:S859,S859-$G$857,$K858:S858)</f>
        <v>0</v>
      </c>
      <c r="T860" s="178">
        <f>SUMIF($K859:T859,T859-$G$857,$K858:T858)</f>
        <v>0</v>
      </c>
      <c r="U860" s="178">
        <f>SUMIF($K859:U859,U859-$G$857,$K858:U858)</f>
        <v>0</v>
      </c>
      <c r="V860" s="178">
        <f>SUMIF($K859:V859,V859-$G$857,$K858:V858)</f>
        <v>0</v>
      </c>
      <c r="W860" s="178">
        <f>SUMIF($K859:W859,W859-$G$857,$K858:W858)</f>
        <v>0</v>
      </c>
      <c r="X860" s="178">
        <f>SUMIF($K859:X859,X859-$G$857,$K858:X858)</f>
        <v>0</v>
      </c>
      <c r="Y860" s="178">
        <f>SUMIF($K859:Y859,Y859-$G$857,$K858:Y858)</f>
        <v>0</v>
      </c>
      <c r="Z860" s="178">
        <f>SUMIF($K859:Z859,Z859-$G$857,$K858:Z858)</f>
        <v>0</v>
      </c>
      <c r="AA860" s="178">
        <f>SUMIF($K859:AA859,AA859-$G$857,$K858:AA858)</f>
        <v>0</v>
      </c>
      <c r="AB860" s="178">
        <f>SUMIF($K859:AB859,AB859-$G$857,$K858:AB858)</f>
        <v>0</v>
      </c>
      <c r="AC860" s="178">
        <f>SUMIF($K859:AC859,AC859-$G$857,$K858:AC858)</f>
        <v>0</v>
      </c>
      <c r="AD860" s="178">
        <f>SUMIF($K859:AD859,AD859-$G$857,$K858:AD858)</f>
        <v>0</v>
      </c>
      <c r="AE860" s="178">
        <f>SUMIF($K859:AE859,AE859-$G$857,$K858:AE858)</f>
        <v>0</v>
      </c>
      <c r="AF860" s="178">
        <f>SUMIF($K859:AF859,AF859-$G$857,$K858:AF858)</f>
        <v>0</v>
      </c>
      <c r="AG860" s="178">
        <f>SUMIF($K859:AG859,AG859-$G$857,$K858:AG858)</f>
        <v>0</v>
      </c>
      <c r="AH860" s="178">
        <f>SUMIF($K859:AH859,AH859-$G$857,$K858:AH858)</f>
        <v>0</v>
      </c>
      <c r="AI860" s="178">
        <f>SUMIF($K859:AI859,AI859-$G$857,$K858:AI858)</f>
        <v>0</v>
      </c>
    </row>
    <row r="862" spans="1:35" x14ac:dyDescent="0.35">
      <c r="D862" s="87" t="s">
        <v>779</v>
      </c>
    </row>
    <row r="863" spans="1:35" x14ac:dyDescent="0.35">
      <c r="E863" s="46" t="str">
        <f>E$860</f>
        <v>Tax loss due to expire in nominal terms (behavioural)</v>
      </c>
      <c r="F863" s="46" t="str">
        <f>F$860</f>
        <v>M$, nominal</v>
      </c>
      <c r="I863" s="178">
        <f>I$860</f>
        <v>31.931343160306334</v>
      </c>
      <c r="J863" s="178"/>
      <c r="K863" s="178">
        <f t="shared" ref="K863:AI863" si="319">K$860</f>
        <v>0</v>
      </c>
      <c r="L863" s="178">
        <f t="shared" si="319"/>
        <v>0</v>
      </c>
      <c r="M863" s="178">
        <f t="shared" si="319"/>
        <v>0</v>
      </c>
      <c r="N863" s="178">
        <f t="shared" si="319"/>
        <v>0</v>
      </c>
      <c r="O863" s="178">
        <f t="shared" si="319"/>
        <v>7.1549999999999994</v>
      </c>
      <c r="P863" s="178">
        <f t="shared" si="319"/>
        <v>7.2980999999999998</v>
      </c>
      <c r="Q863" s="178">
        <f t="shared" si="319"/>
        <v>17.478243160306334</v>
      </c>
      <c r="R863" s="178">
        <f t="shared" si="319"/>
        <v>0</v>
      </c>
      <c r="S863" s="178">
        <f t="shared" si="319"/>
        <v>0</v>
      </c>
      <c r="T863" s="178">
        <f t="shared" si="319"/>
        <v>0</v>
      </c>
      <c r="U863" s="178">
        <f t="shared" si="319"/>
        <v>0</v>
      </c>
      <c r="V863" s="178">
        <f t="shared" si="319"/>
        <v>0</v>
      </c>
      <c r="W863" s="178">
        <f t="shared" si="319"/>
        <v>0</v>
      </c>
      <c r="X863" s="178">
        <f t="shared" si="319"/>
        <v>0</v>
      </c>
      <c r="Y863" s="178">
        <f t="shared" si="319"/>
        <v>0</v>
      </c>
      <c r="Z863" s="178">
        <f t="shared" si="319"/>
        <v>0</v>
      </c>
      <c r="AA863" s="178">
        <f t="shared" si="319"/>
        <v>0</v>
      </c>
      <c r="AB863" s="178">
        <f t="shared" si="319"/>
        <v>0</v>
      </c>
      <c r="AC863" s="178">
        <f t="shared" si="319"/>
        <v>0</v>
      </c>
      <c r="AD863" s="178">
        <f t="shared" si="319"/>
        <v>0</v>
      </c>
      <c r="AE863" s="178">
        <f t="shared" si="319"/>
        <v>0</v>
      </c>
      <c r="AF863" s="178">
        <f t="shared" si="319"/>
        <v>0</v>
      </c>
      <c r="AG863" s="178">
        <f t="shared" si="319"/>
        <v>0</v>
      </c>
      <c r="AH863" s="178">
        <f t="shared" si="319"/>
        <v>0</v>
      </c>
      <c r="AI863" s="178">
        <f t="shared" si="319"/>
        <v>0</v>
      </c>
    </row>
    <row r="864" spans="1:35" s="84" customFormat="1" x14ac:dyDescent="0.35">
      <c r="A864" s="4"/>
      <c r="B864" s="4"/>
      <c r="C864" s="80"/>
      <c r="D864" s="81"/>
      <c r="E864" s="84" t="s">
        <v>1210</v>
      </c>
      <c r="F864" s="84" t="s">
        <v>641</v>
      </c>
      <c r="G864" s="147"/>
      <c r="H864" s="147"/>
      <c r="I864" s="178"/>
      <c r="J864" s="178"/>
      <c r="K864" s="178">
        <f>SUM($K863:K863)</f>
        <v>0</v>
      </c>
      <c r="L864" s="178">
        <f>SUM($K863:L863)</f>
        <v>0</v>
      </c>
      <c r="M864" s="178">
        <f>SUM($K863:M863)</f>
        <v>0</v>
      </c>
      <c r="N864" s="178">
        <f>SUM($K863:N863)</f>
        <v>0</v>
      </c>
      <c r="O864" s="178">
        <f>SUM($K863:O863)</f>
        <v>7.1549999999999994</v>
      </c>
      <c r="P864" s="178">
        <f>SUM($K863:P863)</f>
        <v>14.453099999999999</v>
      </c>
      <c r="Q864" s="178">
        <f>SUM($K863:Q863)</f>
        <v>31.931343160306334</v>
      </c>
      <c r="R864" s="178">
        <f>SUM($K863:R863)</f>
        <v>31.931343160306334</v>
      </c>
      <c r="S864" s="178">
        <f>SUM($K863:S863)</f>
        <v>31.931343160306334</v>
      </c>
      <c r="T864" s="178">
        <f>SUM($K863:T863)</f>
        <v>31.931343160306334</v>
      </c>
      <c r="U864" s="178">
        <f>SUM($K863:U863)</f>
        <v>31.931343160306334</v>
      </c>
      <c r="V864" s="178">
        <f>SUM($K863:V863)</f>
        <v>31.931343160306334</v>
      </c>
      <c r="W864" s="178">
        <f>SUM($K863:W863)</f>
        <v>31.931343160306334</v>
      </c>
      <c r="X864" s="178">
        <f>SUM($K863:X863)</f>
        <v>31.931343160306334</v>
      </c>
      <c r="Y864" s="178">
        <f>SUM($K863:Y863)</f>
        <v>31.931343160306334</v>
      </c>
      <c r="Z864" s="178">
        <f>SUM($K863:Z863)</f>
        <v>31.931343160306334</v>
      </c>
      <c r="AA864" s="178">
        <f>SUM($K863:AA863)</f>
        <v>31.931343160306334</v>
      </c>
      <c r="AB864" s="178">
        <f>SUM($K863:AB863)</f>
        <v>31.931343160306334</v>
      </c>
      <c r="AC864" s="178">
        <f>SUM($K863:AC863)</f>
        <v>31.931343160306334</v>
      </c>
      <c r="AD864" s="178">
        <f>SUM($K863:AD863)</f>
        <v>31.931343160306334</v>
      </c>
      <c r="AE864" s="178">
        <f>SUM($K863:AE863)</f>
        <v>31.931343160306334</v>
      </c>
      <c r="AF864" s="178">
        <f>SUM($K863:AF863)</f>
        <v>31.931343160306334</v>
      </c>
      <c r="AG864" s="178">
        <f>SUM($K863:AG863)</f>
        <v>31.931343160306334</v>
      </c>
      <c r="AH864" s="178">
        <f>SUM($K863:AH863)</f>
        <v>31.931343160306334</v>
      </c>
      <c r="AI864" s="178">
        <f>SUM($K863:AI863)</f>
        <v>31.931343160306334</v>
      </c>
    </row>
    <row r="866" spans="1:35" x14ac:dyDescent="0.35">
      <c r="D866" s="87" t="s">
        <v>780</v>
      </c>
    </row>
    <row r="867" spans="1:35" x14ac:dyDescent="0.35">
      <c r="E867" s="46" t="str">
        <f>E$850</f>
        <v>Pre-tax profit in nominal terms (behavioural)</v>
      </c>
      <c r="F867" s="46" t="str">
        <f>F$850</f>
        <v>M$, nominal</v>
      </c>
      <c r="I867" s="178">
        <f>I$850</f>
        <v>529.42590841567687</v>
      </c>
      <c r="J867" s="178"/>
      <c r="K867" s="178">
        <f t="shared" ref="K867:AI867" si="320">K$850</f>
        <v>0</v>
      </c>
      <c r="L867" s="178">
        <f t="shared" si="320"/>
        <v>0</v>
      </c>
      <c r="M867" s="178">
        <f t="shared" si="320"/>
        <v>0</v>
      </c>
      <c r="N867" s="178">
        <f t="shared" si="320"/>
        <v>8.1510876020292802</v>
      </c>
      <c r="O867" s="178">
        <f t="shared" si="320"/>
        <v>9.8319846547555869</v>
      </c>
      <c r="P867" s="178">
        <f t="shared" si="320"/>
        <v>11.568627654550127</v>
      </c>
      <c r="Q867" s="178">
        <f t="shared" si="320"/>
        <v>13.362574080474548</v>
      </c>
      <c r="R867" s="178">
        <f t="shared" si="320"/>
        <v>15.215421412374113</v>
      </c>
      <c r="S867" s="178">
        <f t="shared" si="320"/>
        <v>17.128808107917489</v>
      </c>
      <c r="T867" s="178">
        <f t="shared" si="320"/>
        <v>19.10441460271764</v>
      </c>
      <c r="U867" s="178">
        <f t="shared" si="320"/>
        <v>19.897977894771998</v>
      </c>
      <c r="V867" s="178">
        <f t="shared" si="320"/>
        <v>20.707412452667427</v>
      </c>
      <c r="W867" s="178">
        <f t="shared" si="320"/>
        <v>42.106785701720788</v>
      </c>
      <c r="X867" s="178">
        <f t="shared" si="320"/>
        <v>42.948921415755201</v>
      </c>
      <c r="Y867" s="178">
        <f t="shared" si="320"/>
        <v>43.807899844070306</v>
      </c>
      <c r="Z867" s="178">
        <f t="shared" si="320"/>
        <v>44.684057840951702</v>
      </c>
      <c r="AA867" s="178">
        <f t="shared" si="320"/>
        <v>45.577738997770744</v>
      </c>
      <c r="AB867" s="178">
        <f t="shared" si="320"/>
        <v>46.489293777726161</v>
      </c>
      <c r="AC867" s="178">
        <f t="shared" si="320"/>
        <v>47.419079653280683</v>
      </c>
      <c r="AD867" s="178">
        <f t="shared" si="320"/>
        <v>50.433156136425481</v>
      </c>
      <c r="AE867" s="178">
        <f t="shared" si="320"/>
        <v>30.990666585717552</v>
      </c>
      <c r="AF867" s="178">
        <f t="shared" si="320"/>
        <v>0</v>
      </c>
      <c r="AG867" s="178">
        <f t="shared" si="320"/>
        <v>0</v>
      </c>
      <c r="AH867" s="178">
        <f t="shared" si="320"/>
        <v>0</v>
      </c>
      <c r="AI867" s="178">
        <f t="shared" si="320"/>
        <v>0</v>
      </c>
    </row>
    <row r="868" spans="1:35" s="218" customFormat="1" x14ac:dyDescent="0.35">
      <c r="A868" s="43"/>
      <c r="B868" s="43"/>
      <c r="C868" s="216"/>
      <c r="D868" s="217"/>
      <c r="E868" s="218" t="str">
        <f>E$881</f>
        <v>BEG tax loss carry forward balance in nominal terms (behaviour)</v>
      </c>
      <c r="F868" s="218" t="str">
        <f>F$881</f>
        <v>M$, nominal</v>
      </c>
      <c r="G868" s="219"/>
      <c r="I868" s="213">
        <f>I$881</f>
        <v>0</v>
      </c>
      <c r="J868" s="213"/>
      <c r="K868" s="213">
        <f t="shared" ref="K868:AI868" si="321">K$881</f>
        <v>0</v>
      </c>
      <c r="L868" s="213">
        <f t="shared" si="321"/>
        <v>7.1549999999999994</v>
      </c>
      <c r="M868" s="213">
        <f t="shared" si="321"/>
        <v>14.453099999999999</v>
      </c>
      <c r="N868" s="213">
        <f t="shared" si="321"/>
        <v>31.931343160306334</v>
      </c>
      <c r="O868" s="213">
        <f t="shared" si="321"/>
        <v>23.780255558277055</v>
      </c>
      <c r="P868" s="213">
        <f t="shared" si="321"/>
        <v>13.948270903521468</v>
      </c>
      <c r="Q868" s="213">
        <f t="shared" si="321"/>
        <v>2.3796432489713411</v>
      </c>
      <c r="R868" s="213">
        <f t="shared" si="321"/>
        <v>0</v>
      </c>
      <c r="S868" s="213">
        <f t="shared" si="321"/>
        <v>0</v>
      </c>
      <c r="T868" s="213">
        <f t="shared" si="321"/>
        <v>0</v>
      </c>
      <c r="U868" s="213">
        <f t="shared" si="321"/>
        <v>0</v>
      </c>
      <c r="V868" s="213">
        <f t="shared" si="321"/>
        <v>0</v>
      </c>
      <c r="W868" s="213">
        <f t="shared" si="321"/>
        <v>0</v>
      </c>
      <c r="X868" s="213">
        <f t="shared" si="321"/>
        <v>0</v>
      </c>
      <c r="Y868" s="213">
        <f t="shared" si="321"/>
        <v>0</v>
      </c>
      <c r="Z868" s="213">
        <f t="shared" si="321"/>
        <v>0</v>
      </c>
      <c r="AA868" s="213">
        <f t="shared" si="321"/>
        <v>0</v>
      </c>
      <c r="AB868" s="213">
        <f t="shared" si="321"/>
        <v>0</v>
      </c>
      <c r="AC868" s="213">
        <f t="shared" si="321"/>
        <v>0</v>
      </c>
      <c r="AD868" s="213">
        <f t="shared" si="321"/>
        <v>0</v>
      </c>
      <c r="AE868" s="213">
        <f t="shared" si="321"/>
        <v>0</v>
      </c>
      <c r="AF868" s="213">
        <f t="shared" si="321"/>
        <v>0</v>
      </c>
      <c r="AG868" s="213">
        <f t="shared" si="321"/>
        <v>2.5846697051825707E-15</v>
      </c>
      <c r="AH868" s="213">
        <f t="shared" si="321"/>
        <v>5.2210328044687927E-15</v>
      </c>
      <c r="AI868" s="213">
        <f t="shared" si="321"/>
        <v>7.9101231657407391E-15</v>
      </c>
    </row>
    <row r="869" spans="1:35" x14ac:dyDescent="0.35">
      <c r="E869" s="46" t="s">
        <v>1211</v>
      </c>
      <c r="F869" s="84" t="s">
        <v>641</v>
      </c>
      <c r="I869" s="178">
        <f>SUM(K869:AI869)</f>
        <v>31.931343160306334</v>
      </c>
      <c r="J869" s="178"/>
      <c r="K869" s="178">
        <f>MIN(K867,K868)</f>
        <v>0</v>
      </c>
      <c r="L869" s="178">
        <f t="shared" ref="L869:AI869" si="322">MIN(L867,L868)</f>
        <v>0</v>
      </c>
      <c r="M869" s="178">
        <f t="shared" si="322"/>
        <v>0</v>
      </c>
      <c r="N869" s="178">
        <f t="shared" si="322"/>
        <v>8.1510876020292802</v>
      </c>
      <c r="O869" s="178">
        <f t="shared" si="322"/>
        <v>9.8319846547555869</v>
      </c>
      <c r="P869" s="178">
        <f t="shared" si="322"/>
        <v>11.568627654550127</v>
      </c>
      <c r="Q869" s="178">
        <f t="shared" si="322"/>
        <v>2.3796432489713411</v>
      </c>
      <c r="R869" s="178">
        <f t="shared" si="322"/>
        <v>0</v>
      </c>
      <c r="S869" s="178">
        <f t="shared" si="322"/>
        <v>0</v>
      </c>
      <c r="T869" s="178">
        <f t="shared" si="322"/>
        <v>0</v>
      </c>
      <c r="U869" s="178">
        <f t="shared" si="322"/>
        <v>0</v>
      </c>
      <c r="V869" s="178">
        <f t="shared" si="322"/>
        <v>0</v>
      </c>
      <c r="W869" s="178">
        <f t="shared" si="322"/>
        <v>0</v>
      </c>
      <c r="X869" s="178">
        <f t="shared" si="322"/>
        <v>0</v>
      </c>
      <c r="Y869" s="178">
        <f t="shared" si="322"/>
        <v>0</v>
      </c>
      <c r="Z869" s="178">
        <f t="shared" si="322"/>
        <v>0</v>
      </c>
      <c r="AA869" s="178">
        <f t="shared" si="322"/>
        <v>0</v>
      </c>
      <c r="AB869" s="178">
        <f t="shared" si="322"/>
        <v>0</v>
      </c>
      <c r="AC869" s="178">
        <f t="shared" si="322"/>
        <v>0</v>
      </c>
      <c r="AD869" s="178">
        <f t="shared" si="322"/>
        <v>0</v>
      </c>
      <c r="AE869" s="178">
        <f t="shared" si="322"/>
        <v>0</v>
      </c>
      <c r="AF869" s="178">
        <f t="shared" si="322"/>
        <v>0</v>
      </c>
      <c r="AG869" s="178">
        <f t="shared" si="322"/>
        <v>0</v>
      </c>
      <c r="AH869" s="178">
        <f t="shared" si="322"/>
        <v>0</v>
      </c>
      <c r="AI869" s="178">
        <f t="shared" si="322"/>
        <v>0</v>
      </c>
    </row>
    <row r="871" spans="1:35" x14ac:dyDescent="0.35">
      <c r="D871" s="87" t="s">
        <v>781</v>
      </c>
    </row>
    <row r="872" spans="1:35" x14ac:dyDescent="0.35">
      <c r="E872" s="46" t="str">
        <f>E$869</f>
        <v>Utilised tax losses in nominal terms (behavioural)</v>
      </c>
      <c r="F872" s="46" t="str">
        <f>F$869</f>
        <v>M$, nominal</v>
      </c>
      <c r="I872" s="178">
        <f>I$869</f>
        <v>31.931343160306334</v>
      </c>
      <c r="J872" s="178"/>
      <c r="K872" s="178">
        <f t="shared" ref="K872:AI872" si="323">K$869</f>
        <v>0</v>
      </c>
      <c r="L872" s="178">
        <f t="shared" si="323"/>
        <v>0</v>
      </c>
      <c r="M872" s="178">
        <f t="shared" si="323"/>
        <v>0</v>
      </c>
      <c r="N872" s="178">
        <f t="shared" si="323"/>
        <v>8.1510876020292802</v>
      </c>
      <c r="O872" s="178">
        <f t="shared" si="323"/>
        <v>9.8319846547555869</v>
      </c>
      <c r="P872" s="178">
        <f t="shared" si="323"/>
        <v>11.568627654550127</v>
      </c>
      <c r="Q872" s="178">
        <f t="shared" si="323"/>
        <v>2.3796432489713411</v>
      </c>
      <c r="R872" s="178">
        <f t="shared" si="323"/>
        <v>0</v>
      </c>
      <c r="S872" s="178">
        <f t="shared" si="323"/>
        <v>0</v>
      </c>
      <c r="T872" s="178">
        <f t="shared" si="323"/>
        <v>0</v>
      </c>
      <c r="U872" s="178">
        <f t="shared" si="323"/>
        <v>0</v>
      </c>
      <c r="V872" s="178">
        <f t="shared" si="323"/>
        <v>0</v>
      </c>
      <c r="W872" s="178">
        <f t="shared" si="323"/>
        <v>0</v>
      </c>
      <c r="X872" s="178">
        <f t="shared" si="323"/>
        <v>0</v>
      </c>
      <c r="Y872" s="178">
        <f t="shared" si="323"/>
        <v>0</v>
      </c>
      <c r="Z872" s="178">
        <f t="shared" si="323"/>
        <v>0</v>
      </c>
      <c r="AA872" s="178">
        <f t="shared" si="323"/>
        <v>0</v>
      </c>
      <c r="AB872" s="178">
        <f t="shared" si="323"/>
        <v>0</v>
      </c>
      <c r="AC872" s="178">
        <f t="shared" si="323"/>
        <v>0</v>
      </c>
      <c r="AD872" s="178">
        <f t="shared" si="323"/>
        <v>0</v>
      </c>
      <c r="AE872" s="178">
        <f t="shared" si="323"/>
        <v>0</v>
      </c>
      <c r="AF872" s="178">
        <f t="shared" si="323"/>
        <v>0</v>
      </c>
      <c r="AG872" s="178">
        <f t="shared" si="323"/>
        <v>0</v>
      </c>
      <c r="AH872" s="178">
        <f t="shared" si="323"/>
        <v>0</v>
      </c>
      <c r="AI872" s="178">
        <f t="shared" si="323"/>
        <v>0</v>
      </c>
    </row>
    <row r="873" spans="1:35" s="84" customFormat="1" x14ac:dyDescent="0.35">
      <c r="A873" s="4"/>
      <c r="B873" s="4"/>
      <c r="C873" s="80"/>
      <c r="D873" s="81"/>
      <c r="E873" s="84" t="s">
        <v>1212</v>
      </c>
      <c r="F873" s="84" t="s">
        <v>641</v>
      </c>
      <c r="G873" s="147"/>
      <c r="H873" s="147"/>
      <c r="I873" s="178"/>
      <c r="J873" s="178"/>
      <c r="K873" s="178">
        <f>SUM($K872:K872)</f>
        <v>0</v>
      </c>
      <c r="L873" s="178">
        <f>SUM($K872:L872)</f>
        <v>0</v>
      </c>
      <c r="M873" s="178">
        <f>SUM($K872:M872)</f>
        <v>0</v>
      </c>
      <c r="N873" s="178">
        <f>SUM($K872:N872)</f>
        <v>8.1510876020292802</v>
      </c>
      <c r="O873" s="178">
        <f>SUM($K872:O872)</f>
        <v>17.983072256784865</v>
      </c>
      <c r="P873" s="178">
        <f>SUM($K872:P872)</f>
        <v>29.551699911334993</v>
      </c>
      <c r="Q873" s="178">
        <f>SUM($K872:Q872)</f>
        <v>31.931343160306334</v>
      </c>
      <c r="R873" s="178">
        <f>SUM($K872:R872)</f>
        <v>31.931343160306334</v>
      </c>
      <c r="S873" s="178">
        <f>SUM($K872:S872)</f>
        <v>31.931343160306334</v>
      </c>
      <c r="T873" s="178">
        <f>SUM($K872:T872)</f>
        <v>31.931343160306334</v>
      </c>
      <c r="U873" s="178">
        <f>SUM($K872:U872)</f>
        <v>31.931343160306334</v>
      </c>
      <c r="V873" s="178">
        <f>SUM($K872:V872)</f>
        <v>31.931343160306334</v>
      </c>
      <c r="W873" s="178">
        <f>SUM($K872:W872)</f>
        <v>31.931343160306334</v>
      </c>
      <c r="X873" s="178">
        <f>SUM($K872:X872)</f>
        <v>31.931343160306334</v>
      </c>
      <c r="Y873" s="178">
        <f>SUM($K872:Y872)</f>
        <v>31.931343160306334</v>
      </c>
      <c r="Z873" s="178">
        <f>SUM($K872:Z872)</f>
        <v>31.931343160306334</v>
      </c>
      <c r="AA873" s="178">
        <f>SUM($K872:AA872)</f>
        <v>31.931343160306334</v>
      </c>
      <c r="AB873" s="178">
        <f>SUM($K872:AB872)</f>
        <v>31.931343160306334</v>
      </c>
      <c r="AC873" s="178">
        <f>SUM($K872:AC872)</f>
        <v>31.931343160306334</v>
      </c>
      <c r="AD873" s="178">
        <f>SUM($K872:AD872)</f>
        <v>31.931343160306334</v>
      </c>
      <c r="AE873" s="178">
        <f>SUM($K872:AE872)</f>
        <v>31.931343160306334</v>
      </c>
      <c r="AF873" s="178">
        <f>SUM($K872:AF872)</f>
        <v>31.931343160306334</v>
      </c>
      <c r="AG873" s="178">
        <f>SUM($K872:AG872)</f>
        <v>31.931343160306334</v>
      </c>
      <c r="AH873" s="178">
        <f>SUM($K872:AH872)</f>
        <v>31.931343160306334</v>
      </c>
      <c r="AI873" s="178">
        <f>SUM($K872:AI872)</f>
        <v>31.931343160306334</v>
      </c>
    </row>
    <row r="875" spans="1:35" x14ac:dyDescent="0.35">
      <c r="D875" s="87" t="s">
        <v>782</v>
      </c>
    </row>
    <row r="876" spans="1:35" x14ac:dyDescent="0.35">
      <c r="E876" s="46" t="str">
        <f>E$864</f>
        <v>Cumulative tax loss due to expire in nominal terms (behavioural)</v>
      </c>
      <c r="F876" s="46" t="str">
        <f>F$864</f>
        <v>M$, nominal</v>
      </c>
      <c r="K876" s="178">
        <f t="shared" ref="K876:AI876" si="324">K$864</f>
        <v>0</v>
      </c>
      <c r="L876" s="178">
        <f t="shared" si="324"/>
        <v>0</v>
      </c>
      <c r="M876" s="178">
        <f t="shared" si="324"/>
        <v>0</v>
      </c>
      <c r="N876" s="178">
        <f t="shared" si="324"/>
        <v>0</v>
      </c>
      <c r="O876" s="178">
        <f t="shared" si="324"/>
        <v>7.1549999999999994</v>
      </c>
      <c r="P876" s="178">
        <f t="shared" si="324"/>
        <v>14.453099999999999</v>
      </c>
      <c r="Q876" s="178">
        <f t="shared" si="324"/>
        <v>31.931343160306334</v>
      </c>
      <c r="R876" s="178">
        <f t="shared" si="324"/>
        <v>31.931343160306334</v>
      </c>
      <c r="S876" s="178">
        <f t="shared" si="324"/>
        <v>31.931343160306334</v>
      </c>
      <c r="T876" s="178">
        <f t="shared" si="324"/>
        <v>31.931343160306334</v>
      </c>
      <c r="U876" s="178">
        <f t="shared" si="324"/>
        <v>31.931343160306334</v>
      </c>
      <c r="V876" s="178">
        <f t="shared" si="324"/>
        <v>31.931343160306334</v>
      </c>
      <c r="W876" s="178">
        <f t="shared" si="324"/>
        <v>31.931343160306334</v>
      </c>
      <c r="X876" s="178">
        <f t="shared" si="324"/>
        <v>31.931343160306334</v>
      </c>
      <c r="Y876" s="178">
        <f t="shared" si="324"/>
        <v>31.931343160306334</v>
      </c>
      <c r="Z876" s="178">
        <f t="shared" si="324"/>
        <v>31.931343160306334</v>
      </c>
      <c r="AA876" s="178">
        <f t="shared" si="324"/>
        <v>31.931343160306334</v>
      </c>
      <c r="AB876" s="178">
        <f t="shared" si="324"/>
        <v>31.931343160306334</v>
      </c>
      <c r="AC876" s="178">
        <f t="shared" si="324"/>
        <v>31.931343160306334</v>
      </c>
      <c r="AD876" s="178">
        <f t="shared" si="324"/>
        <v>31.931343160306334</v>
      </c>
      <c r="AE876" s="178">
        <f t="shared" si="324"/>
        <v>31.931343160306334</v>
      </c>
      <c r="AF876" s="178">
        <f t="shared" si="324"/>
        <v>31.931343160306334</v>
      </c>
      <c r="AG876" s="178">
        <f t="shared" si="324"/>
        <v>31.931343160306334</v>
      </c>
      <c r="AH876" s="178">
        <f t="shared" si="324"/>
        <v>31.931343160306334</v>
      </c>
      <c r="AI876" s="178">
        <f t="shared" si="324"/>
        <v>31.931343160306334</v>
      </c>
    </row>
    <row r="877" spans="1:35" x14ac:dyDescent="0.35">
      <c r="E877" s="46" t="str">
        <f>E$873</f>
        <v>Cumulative utilized tax losses in nominal terms (behavioural)</v>
      </c>
      <c r="F877" s="46" t="str">
        <f>F$873</f>
        <v>M$, nominal</v>
      </c>
      <c r="K877" s="178">
        <f t="shared" ref="K877:AI877" si="325">K$873</f>
        <v>0</v>
      </c>
      <c r="L877" s="178">
        <f t="shared" si="325"/>
        <v>0</v>
      </c>
      <c r="M877" s="178">
        <f t="shared" si="325"/>
        <v>0</v>
      </c>
      <c r="N877" s="178">
        <f t="shared" si="325"/>
        <v>8.1510876020292802</v>
      </c>
      <c r="O877" s="178">
        <f t="shared" si="325"/>
        <v>17.983072256784865</v>
      </c>
      <c r="P877" s="178">
        <f t="shared" si="325"/>
        <v>29.551699911334993</v>
      </c>
      <c r="Q877" s="178">
        <f t="shared" si="325"/>
        <v>31.931343160306334</v>
      </c>
      <c r="R877" s="178">
        <f t="shared" si="325"/>
        <v>31.931343160306334</v>
      </c>
      <c r="S877" s="178">
        <f t="shared" si="325"/>
        <v>31.931343160306334</v>
      </c>
      <c r="T877" s="178">
        <f t="shared" si="325"/>
        <v>31.931343160306334</v>
      </c>
      <c r="U877" s="178">
        <f t="shared" si="325"/>
        <v>31.931343160306334</v>
      </c>
      <c r="V877" s="178">
        <f t="shared" si="325"/>
        <v>31.931343160306334</v>
      </c>
      <c r="W877" s="178">
        <f t="shared" si="325"/>
        <v>31.931343160306334</v>
      </c>
      <c r="X877" s="178">
        <f t="shared" si="325"/>
        <v>31.931343160306334</v>
      </c>
      <c r="Y877" s="178">
        <f t="shared" si="325"/>
        <v>31.931343160306334</v>
      </c>
      <c r="Z877" s="178">
        <f t="shared" si="325"/>
        <v>31.931343160306334</v>
      </c>
      <c r="AA877" s="178">
        <f t="shared" si="325"/>
        <v>31.931343160306334</v>
      </c>
      <c r="AB877" s="178">
        <f t="shared" si="325"/>
        <v>31.931343160306334</v>
      </c>
      <c r="AC877" s="178">
        <f t="shared" si="325"/>
        <v>31.931343160306334</v>
      </c>
      <c r="AD877" s="178">
        <f t="shared" si="325"/>
        <v>31.931343160306334</v>
      </c>
      <c r="AE877" s="178">
        <f t="shared" si="325"/>
        <v>31.931343160306334</v>
      </c>
      <c r="AF877" s="178">
        <f t="shared" si="325"/>
        <v>31.931343160306334</v>
      </c>
      <c r="AG877" s="178">
        <f t="shared" si="325"/>
        <v>31.931343160306334</v>
      </c>
      <c r="AH877" s="178">
        <f t="shared" si="325"/>
        <v>31.931343160306334</v>
      </c>
      <c r="AI877" s="178">
        <f t="shared" si="325"/>
        <v>31.931343160306334</v>
      </c>
    </row>
    <row r="878" spans="1:35" x14ac:dyDescent="0.35">
      <c r="E878" s="46" t="s">
        <v>1213</v>
      </c>
      <c r="F878" s="84" t="s">
        <v>641</v>
      </c>
      <c r="I878" s="178">
        <f>SUM(K878:AI878)</f>
        <v>0</v>
      </c>
      <c r="K878" s="178">
        <f>MAX(0,K876-K877-SUM($J878:J878))</f>
        <v>0</v>
      </c>
      <c r="L878" s="178">
        <f>MAX(0,L876-L877-SUM($J878:K878))</f>
        <v>0</v>
      </c>
      <c r="M878" s="178">
        <f>MAX(0,M876-M877-SUM($J878:L878))</f>
        <v>0</v>
      </c>
      <c r="N878" s="178">
        <f>MAX(0,N876-N877-SUM($J878:M878))</f>
        <v>0</v>
      </c>
      <c r="O878" s="178">
        <f>MAX(0,O876-O877-SUM($J878:N878))</f>
        <v>0</v>
      </c>
      <c r="P878" s="178">
        <f>MAX(0,P876-P877-SUM($J878:O878))</f>
        <v>0</v>
      </c>
      <c r="Q878" s="178">
        <f>MAX(0,Q876-Q877-SUM($J878:P878))</f>
        <v>0</v>
      </c>
      <c r="R878" s="178">
        <f>MAX(0,R876-R877-SUM($J878:Q878))</f>
        <v>0</v>
      </c>
      <c r="S878" s="178">
        <f>MAX(0,S876-S877-SUM($J878:R878))</f>
        <v>0</v>
      </c>
      <c r="T878" s="178">
        <f>MAX(0,T876-T877-SUM($J878:S878))</f>
        <v>0</v>
      </c>
      <c r="U878" s="178">
        <f>MAX(0,U876-U877-SUM($J878:T878))</f>
        <v>0</v>
      </c>
      <c r="V878" s="178">
        <f>MAX(0,V876-V877-SUM($J878:U878))</f>
        <v>0</v>
      </c>
      <c r="W878" s="178">
        <f>MAX(0,W876-W877-SUM($J878:V878))</f>
        <v>0</v>
      </c>
      <c r="X878" s="178">
        <f>MAX(0,X876-X877-SUM($J878:W878))</f>
        <v>0</v>
      </c>
      <c r="Y878" s="178">
        <f>MAX(0,Y876-Y877-SUM($J878:X878))</f>
        <v>0</v>
      </c>
      <c r="Z878" s="178">
        <f>MAX(0,Z876-Z877-SUM($J878:Y878))</f>
        <v>0</v>
      </c>
      <c r="AA878" s="178">
        <f>MAX(0,AA876-AA877-SUM($J878:Z878))</f>
        <v>0</v>
      </c>
      <c r="AB878" s="178">
        <f>MAX(0,AB876-AB877-SUM($J878:AA878))</f>
        <v>0</v>
      </c>
      <c r="AC878" s="178">
        <f>MAX(0,AC876-AC877-SUM($J878:AB878))</f>
        <v>0</v>
      </c>
      <c r="AD878" s="178">
        <f>MAX(0,AD876-AD877-SUM($J878:AC878))</f>
        <v>0</v>
      </c>
      <c r="AE878" s="178">
        <f>MAX(0,AE876-AE877-SUM($J878:AD878))</f>
        <v>0</v>
      </c>
      <c r="AF878" s="178">
        <f>MAX(0,AF876-AF877-SUM($J878:AE878))</f>
        <v>0</v>
      </c>
      <c r="AG878" s="178">
        <f>MAX(0,AG876-AG877-SUM($J878:AF878))</f>
        <v>0</v>
      </c>
      <c r="AH878" s="178">
        <f>MAX(0,AH876-AH877-SUM($J878:AG878))</f>
        <v>0</v>
      </c>
      <c r="AI878" s="178">
        <f>MAX(0,AI876-AI877-SUM($J878:AH878))</f>
        <v>0</v>
      </c>
    </row>
    <row r="880" spans="1:35" x14ac:dyDescent="0.35">
      <c r="D880" s="87" t="s">
        <v>783</v>
      </c>
    </row>
    <row r="881" spans="1:35" s="84" customFormat="1" x14ac:dyDescent="0.35">
      <c r="A881" s="4"/>
      <c r="B881" s="4"/>
      <c r="C881" s="80"/>
      <c r="D881" s="81"/>
      <c r="E881" s="84" t="s">
        <v>914</v>
      </c>
      <c r="F881" s="84" t="s">
        <v>641</v>
      </c>
      <c r="G881" s="147"/>
      <c r="H881" s="147"/>
      <c r="I881" s="178"/>
      <c r="J881" s="178"/>
      <c r="K881" s="178">
        <f>J885</f>
        <v>0</v>
      </c>
      <c r="L881" s="178">
        <f t="shared" ref="L881:AI881" si="326">K885</f>
        <v>7.1549999999999994</v>
      </c>
      <c r="M881" s="178">
        <f t="shared" si="326"/>
        <v>14.453099999999999</v>
      </c>
      <c r="N881" s="178">
        <f t="shared" si="326"/>
        <v>31.931343160306334</v>
      </c>
      <c r="O881" s="178">
        <f t="shared" si="326"/>
        <v>23.780255558277055</v>
      </c>
      <c r="P881" s="178">
        <f t="shared" si="326"/>
        <v>13.948270903521468</v>
      </c>
      <c r="Q881" s="178">
        <f t="shared" si="326"/>
        <v>2.3796432489713411</v>
      </c>
      <c r="R881" s="178">
        <f t="shared" si="326"/>
        <v>0</v>
      </c>
      <c r="S881" s="178">
        <f t="shared" si="326"/>
        <v>0</v>
      </c>
      <c r="T881" s="178">
        <f t="shared" si="326"/>
        <v>0</v>
      </c>
      <c r="U881" s="178">
        <f t="shared" si="326"/>
        <v>0</v>
      </c>
      <c r="V881" s="178">
        <f t="shared" si="326"/>
        <v>0</v>
      </c>
      <c r="W881" s="178">
        <f t="shared" si="326"/>
        <v>0</v>
      </c>
      <c r="X881" s="178">
        <f t="shared" si="326"/>
        <v>0</v>
      </c>
      <c r="Y881" s="178">
        <f t="shared" si="326"/>
        <v>0</v>
      </c>
      <c r="Z881" s="178">
        <f t="shared" si="326"/>
        <v>0</v>
      </c>
      <c r="AA881" s="178">
        <f t="shared" si="326"/>
        <v>0</v>
      </c>
      <c r="AB881" s="178">
        <f t="shared" si="326"/>
        <v>0</v>
      </c>
      <c r="AC881" s="178">
        <f t="shared" si="326"/>
        <v>0</v>
      </c>
      <c r="AD881" s="178">
        <f t="shared" si="326"/>
        <v>0</v>
      </c>
      <c r="AE881" s="178">
        <f t="shared" si="326"/>
        <v>0</v>
      </c>
      <c r="AF881" s="178">
        <f t="shared" si="326"/>
        <v>0</v>
      </c>
      <c r="AG881" s="178">
        <f t="shared" si="326"/>
        <v>2.5846697051825707E-15</v>
      </c>
      <c r="AH881" s="178">
        <f t="shared" si="326"/>
        <v>5.2210328044687927E-15</v>
      </c>
      <c r="AI881" s="178">
        <f t="shared" si="326"/>
        <v>7.9101231657407391E-15</v>
      </c>
    </row>
    <row r="882" spans="1:35" s="84" customFormat="1" x14ac:dyDescent="0.35">
      <c r="A882" s="4"/>
      <c r="B882" s="4"/>
      <c r="C882" s="80"/>
      <c r="D882" s="82" t="s">
        <v>45</v>
      </c>
      <c r="E882" s="84" t="str">
        <f>E$854</f>
        <v>Pre-tax loss in nominal terms (behavioural)</v>
      </c>
      <c r="F882" s="84" t="str">
        <f>F$854</f>
        <v>M$, nominal</v>
      </c>
      <c r="G882" s="147"/>
      <c r="H882" s="147"/>
      <c r="I882" s="178">
        <f>I$854</f>
        <v>31.931343160306348</v>
      </c>
      <c r="J882" s="178"/>
      <c r="K882" s="178">
        <f t="shared" ref="K882:AI882" si="327">K$854</f>
        <v>7.1549999999999994</v>
      </c>
      <c r="L882" s="178">
        <f t="shared" si="327"/>
        <v>7.2980999999999998</v>
      </c>
      <c r="M882" s="178">
        <f t="shared" si="327"/>
        <v>17.478243160306334</v>
      </c>
      <c r="N882" s="178">
        <f t="shared" si="327"/>
        <v>0</v>
      </c>
      <c r="O882" s="178">
        <f t="shared" si="327"/>
        <v>0</v>
      </c>
      <c r="P882" s="178">
        <f t="shared" si="327"/>
        <v>0</v>
      </c>
      <c r="Q882" s="178">
        <f t="shared" si="327"/>
        <v>0</v>
      </c>
      <c r="R882" s="178">
        <f t="shared" si="327"/>
        <v>0</v>
      </c>
      <c r="S882" s="178">
        <f t="shared" si="327"/>
        <v>0</v>
      </c>
      <c r="T882" s="178">
        <f t="shared" si="327"/>
        <v>0</v>
      </c>
      <c r="U882" s="178">
        <f t="shared" si="327"/>
        <v>0</v>
      </c>
      <c r="V882" s="178">
        <f t="shared" si="327"/>
        <v>0</v>
      </c>
      <c r="W882" s="178">
        <f t="shared" si="327"/>
        <v>0</v>
      </c>
      <c r="X882" s="178">
        <f t="shared" si="327"/>
        <v>0</v>
      </c>
      <c r="Y882" s="178">
        <f t="shared" si="327"/>
        <v>0</v>
      </c>
      <c r="Z882" s="178">
        <f t="shared" si="327"/>
        <v>0</v>
      </c>
      <c r="AA882" s="178">
        <f t="shared" si="327"/>
        <v>0</v>
      </c>
      <c r="AB882" s="178">
        <f t="shared" si="327"/>
        <v>0</v>
      </c>
      <c r="AC882" s="178">
        <f t="shared" si="327"/>
        <v>0</v>
      </c>
      <c r="AD882" s="178">
        <f t="shared" si="327"/>
        <v>0</v>
      </c>
      <c r="AE882" s="178">
        <f t="shared" si="327"/>
        <v>0</v>
      </c>
      <c r="AF882" s="178">
        <f t="shared" si="327"/>
        <v>2.5846697051825707E-15</v>
      </c>
      <c r="AG882" s="178">
        <f t="shared" si="327"/>
        <v>2.636363099286222E-15</v>
      </c>
      <c r="AH882" s="178">
        <f t="shared" si="327"/>
        <v>2.6890903612719459E-15</v>
      </c>
      <c r="AI882" s="178">
        <f t="shared" si="327"/>
        <v>2.7428721684973852E-15</v>
      </c>
    </row>
    <row r="883" spans="1:35" s="84" customFormat="1" x14ac:dyDescent="0.35">
      <c r="A883" s="4"/>
      <c r="B883" s="4"/>
      <c r="C883" s="80"/>
      <c r="D883" s="82" t="s">
        <v>41</v>
      </c>
      <c r="E883" s="84" t="str">
        <f>E$869</f>
        <v>Utilised tax losses in nominal terms (behavioural)</v>
      </c>
      <c r="F883" s="84" t="str">
        <f>F$869</f>
        <v>M$, nominal</v>
      </c>
      <c r="G883" s="147"/>
      <c r="H883" s="147"/>
      <c r="I883" s="178">
        <f>I$869</f>
        <v>31.931343160306334</v>
      </c>
      <c r="J883" s="178"/>
      <c r="K883" s="178">
        <f t="shared" ref="K883:AI883" si="328">K$869</f>
        <v>0</v>
      </c>
      <c r="L883" s="178">
        <f t="shared" si="328"/>
        <v>0</v>
      </c>
      <c r="M883" s="178">
        <f t="shared" si="328"/>
        <v>0</v>
      </c>
      <c r="N883" s="178">
        <f t="shared" si="328"/>
        <v>8.1510876020292802</v>
      </c>
      <c r="O883" s="178">
        <f t="shared" si="328"/>
        <v>9.8319846547555869</v>
      </c>
      <c r="P883" s="178">
        <f t="shared" si="328"/>
        <v>11.568627654550127</v>
      </c>
      <c r="Q883" s="178">
        <f t="shared" si="328"/>
        <v>2.3796432489713411</v>
      </c>
      <c r="R883" s="178">
        <f t="shared" si="328"/>
        <v>0</v>
      </c>
      <c r="S883" s="178">
        <f t="shared" si="328"/>
        <v>0</v>
      </c>
      <c r="T883" s="178">
        <f t="shared" si="328"/>
        <v>0</v>
      </c>
      <c r="U883" s="178">
        <f t="shared" si="328"/>
        <v>0</v>
      </c>
      <c r="V883" s="178">
        <f t="shared" si="328"/>
        <v>0</v>
      </c>
      <c r="W883" s="178">
        <f t="shared" si="328"/>
        <v>0</v>
      </c>
      <c r="X883" s="178">
        <f t="shared" si="328"/>
        <v>0</v>
      </c>
      <c r="Y883" s="178">
        <f t="shared" si="328"/>
        <v>0</v>
      </c>
      <c r="Z883" s="178">
        <f t="shared" si="328"/>
        <v>0</v>
      </c>
      <c r="AA883" s="178">
        <f t="shared" si="328"/>
        <v>0</v>
      </c>
      <c r="AB883" s="178">
        <f t="shared" si="328"/>
        <v>0</v>
      </c>
      <c r="AC883" s="178">
        <f t="shared" si="328"/>
        <v>0</v>
      </c>
      <c r="AD883" s="178">
        <f t="shared" si="328"/>
        <v>0</v>
      </c>
      <c r="AE883" s="178">
        <f t="shared" si="328"/>
        <v>0</v>
      </c>
      <c r="AF883" s="178">
        <f t="shared" si="328"/>
        <v>0</v>
      </c>
      <c r="AG883" s="178">
        <f t="shared" si="328"/>
        <v>0</v>
      </c>
      <c r="AH883" s="178">
        <f t="shared" si="328"/>
        <v>0</v>
      </c>
      <c r="AI883" s="178">
        <f t="shared" si="328"/>
        <v>0</v>
      </c>
    </row>
    <row r="884" spans="1:35" s="84" customFormat="1" x14ac:dyDescent="0.35">
      <c r="A884" s="4"/>
      <c r="B884" s="4"/>
      <c r="C884" s="80"/>
      <c r="D884" s="82" t="s">
        <v>41</v>
      </c>
      <c r="E884" s="84" t="str">
        <f>E$878</f>
        <v>Tax loss expired in nominal terms (behavioural)</v>
      </c>
      <c r="F884" s="84" t="str">
        <f>F$878</f>
        <v>M$, nominal</v>
      </c>
      <c r="G884" s="147"/>
      <c r="H884" s="147"/>
      <c r="I884" s="178">
        <f>I$878</f>
        <v>0</v>
      </c>
      <c r="J884" s="178"/>
      <c r="K884" s="178">
        <f t="shared" ref="K884:AI884" si="329">K$878</f>
        <v>0</v>
      </c>
      <c r="L884" s="178">
        <f t="shared" si="329"/>
        <v>0</v>
      </c>
      <c r="M884" s="178">
        <f t="shared" si="329"/>
        <v>0</v>
      </c>
      <c r="N884" s="178">
        <f t="shared" si="329"/>
        <v>0</v>
      </c>
      <c r="O884" s="178">
        <f t="shared" si="329"/>
        <v>0</v>
      </c>
      <c r="P884" s="178">
        <f t="shared" si="329"/>
        <v>0</v>
      </c>
      <c r="Q884" s="178">
        <f t="shared" si="329"/>
        <v>0</v>
      </c>
      <c r="R884" s="178">
        <f t="shared" si="329"/>
        <v>0</v>
      </c>
      <c r="S884" s="178">
        <f t="shared" si="329"/>
        <v>0</v>
      </c>
      <c r="T884" s="178">
        <f t="shared" si="329"/>
        <v>0</v>
      </c>
      <c r="U884" s="178">
        <f t="shared" si="329"/>
        <v>0</v>
      </c>
      <c r="V884" s="178">
        <f t="shared" si="329"/>
        <v>0</v>
      </c>
      <c r="W884" s="178">
        <f t="shared" si="329"/>
        <v>0</v>
      </c>
      <c r="X884" s="178">
        <f t="shared" si="329"/>
        <v>0</v>
      </c>
      <c r="Y884" s="178">
        <f t="shared" si="329"/>
        <v>0</v>
      </c>
      <c r="Z884" s="178">
        <f t="shared" si="329"/>
        <v>0</v>
      </c>
      <c r="AA884" s="178">
        <f t="shared" si="329"/>
        <v>0</v>
      </c>
      <c r="AB884" s="178">
        <f t="shared" si="329"/>
        <v>0</v>
      </c>
      <c r="AC884" s="178">
        <f t="shared" si="329"/>
        <v>0</v>
      </c>
      <c r="AD884" s="178">
        <f t="shared" si="329"/>
        <v>0</v>
      </c>
      <c r="AE884" s="178">
        <f t="shared" si="329"/>
        <v>0</v>
      </c>
      <c r="AF884" s="178">
        <f t="shared" si="329"/>
        <v>0</v>
      </c>
      <c r="AG884" s="178">
        <f t="shared" si="329"/>
        <v>0</v>
      </c>
      <c r="AH884" s="178">
        <f t="shared" si="329"/>
        <v>0</v>
      </c>
      <c r="AI884" s="178">
        <f t="shared" si="329"/>
        <v>0</v>
      </c>
    </row>
    <row r="885" spans="1:35" s="84" customFormat="1" x14ac:dyDescent="0.35">
      <c r="A885" s="4"/>
      <c r="B885" s="4"/>
      <c r="C885" s="80"/>
      <c r="D885" s="81"/>
      <c r="E885" s="84" t="s">
        <v>1214</v>
      </c>
      <c r="F885" s="84" t="s">
        <v>641</v>
      </c>
      <c r="G885" s="147"/>
      <c r="H885" s="147"/>
      <c r="I885" s="178"/>
      <c r="J885" s="178"/>
      <c r="K885" s="178">
        <f t="shared" ref="K885:AI885" si="330">K881+K882-K883-K884</f>
        <v>7.1549999999999994</v>
      </c>
      <c r="L885" s="178">
        <f t="shared" si="330"/>
        <v>14.453099999999999</v>
      </c>
      <c r="M885" s="178">
        <f t="shared" si="330"/>
        <v>31.931343160306334</v>
      </c>
      <c r="N885" s="178">
        <f t="shared" si="330"/>
        <v>23.780255558277055</v>
      </c>
      <c r="O885" s="178">
        <f t="shared" si="330"/>
        <v>13.948270903521468</v>
      </c>
      <c r="P885" s="178">
        <f t="shared" si="330"/>
        <v>2.3796432489713411</v>
      </c>
      <c r="Q885" s="178">
        <f t="shared" si="330"/>
        <v>0</v>
      </c>
      <c r="R885" s="178">
        <f t="shared" si="330"/>
        <v>0</v>
      </c>
      <c r="S885" s="178">
        <f t="shared" si="330"/>
        <v>0</v>
      </c>
      <c r="T885" s="178">
        <f t="shared" si="330"/>
        <v>0</v>
      </c>
      <c r="U885" s="178">
        <f t="shared" si="330"/>
        <v>0</v>
      </c>
      <c r="V885" s="178">
        <f t="shared" si="330"/>
        <v>0</v>
      </c>
      <c r="W885" s="178">
        <f t="shared" si="330"/>
        <v>0</v>
      </c>
      <c r="X885" s="178">
        <f t="shared" si="330"/>
        <v>0</v>
      </c>
      <c r="Y885" s="178">
        <f t="shared" si="330"/>
        <v>0</v>
      </c>
      <c r="Z885" s="178">
        <f t="shared" si="330"/>
        <v>0</v>
      </c>
      <c r="AA885" s="178">
        <f t="shared" si="330"/>
        <v>0</v>
      </c>
      <c r="AB885" s="178">
        <f t="shared" si="330"/>
        <v>0</v>
      </c>
      <c r="AC885" s="178">
        <f t="shared" si="330"/>
        <v>0</v>
      </c>
      <c r="AD885" s="178">
        <f t="shared" si="330"/>
        <v>0</v>
      </c>
      <c r="AE885" s="178">
        <f t="shared" si="330"/>
        <v>0</v>
      </c>
      <c r="AF885" s="178">
        <f t="shared" si="330"/>
        <v>2.5846697051825707E-15</v>
      </c>
      <c r="AG885" s="178">
        <f t="shared" si="330"/>
        <v>5.2210328044687927E-15</v>
      </c>
      <c r="AH885" s="178">
        <f t="shared" si="330"/>
        <v>7.9101231657407391E-15</v>
      </c>
      <c r="AI885" s="178">
        <f t="shared" si="330"/>
        <v>1.0652995334238125E-14</v>
      </c>
    </row>
    <row r="886" spans="1:35" s="84" customFormat="1" x14ac:dyDescent="0.35">
      <c r="A886" s="4"/>
      <c r="B886" s="4"/>
      <c r="C886" s="80"/>
      <c r="D886" s="81"/>
      <c r="G886" s="147"/>
      <c r="H886" s="147"/>
      <c r="I886" s="178"/>
      <c r="J886" s="178"/>
      <c r="K886" s="178"/>
      <c r="L886" s="178"/>
      <c r="M886" s="178"/>
      <c r="N886" s="178"/>
      <c r="O886" s="178"/>
      <c r="P886" s="178"/>
      <c r="Q886" s="178"/>
      <c r="R886" s="178"/>
      <c r="S886" s="178"/>
      <c r="T886" s="178"/>
      <c r="U886" s="178"/>
      <c r="V886" s="178"/>
      <c r="W886" s="178"/>
      <c r="X886" s="178"/>
      <c r="Y886" s="178"/>
      <c r="Z886" s="178"/>
      <c r="AA886" s="178"/>
      <c r="AB886" s="178"/>
      <c r="AC886" s="178"/>
      <c r="AD886" s="178"/>
      <c r="AE886" s="178"/>
      <c r="AF886" s="178"/>
      <c r="AG886" s="178"/>
      <c r="AH886" s="178"/>
      <c r="AI886" s="178"/>
    </row>
    <row r="887" spans="1:35" s="84" customFormat="1" x14ac:dyDescent="0.35">
      <c r="A887" s="4"/>
      <c r="B887" s="4"/>
      <c r="C887" s="80" t="s">
        <v>355</v>
      </c>
      <c r="D887" s="81"/>
      <c r="G887" s="147"/>
      <c r="H887" s="147"/>
      <c r="I887" s="178"/>
      <c r="J887" s="178"/>
      <c r="K887" s="178"/>
      <c r="L887" s="178"/>
      <c r="M887" s="178"/>
      <c r="N887" s="178"/>
      <c r="O887" s="178"/>
      <c r="P887" s="178"/>
      <c r="Q887" s="178"/>
      <c r="R887" s="178"/>
      <c r="S887" s="178"/>
      <c r="T887" s="178"/>
      <c r="U887" s="178"/>
      <c r="V887" s="178"/>
      <c r="W887" s="178"/>
      <c r="X887" s="178"/>
      <c r="Y887" s="178"/>
      <c r="Z887" s="178"/>
      <c r="AA887" s="178"/>
      <c r="AB887" s="178"/>
      <c r="AC887" s="178"/>
      <c r="AD887" s="178"/>
      <c r="AE887" s="178"/>
      <c r="AF887" s="178"/>
      <c r="AG887" s="178"/>
      <c r="AH887" s="178"/>
      <c r="AI887" s="178"/>
    </row>
    <row r="888" spans="1:35" s="84" customFormat="1" x14ac:dyDescent="0.35">
      <c r="A888" s="4"/>
      <c r="B888" s="4"/>
      <c r="C888" s="80"/>
      <c r="D888" s="81"/>
      <c r="G888" s="147"/>
      <c r="H888" s="147"/>
      <c r="I888" s="178"/>
      <c r="J888" s="178"/>
      <c r="K888" s="178"/>
      <c r="L888" s="178"/>
      <c r="M888" s="178"/>
      <c r="N888" s="178"/>
      <c r="O888" s="178"/>
      <c r="P888" s="178"/>
      <c r="Q888" s="178"/>
      <c r="R888" s="178"/>
      <c r="S888" s="178"/>
      <c r="T888" s="178"/>
      <c r="U888" s="178"/>
      <c r="V888" s="178"/>
      <c r="W888" s="178"/>
      <c r="X888" s="178"/>
      <c r="Y888" s="178"/>
      <c r="Z888" s="178"/>
      <c r="AA888" s="178"/>
      <c r="AB888" s="178"/>
      <c r="AC888" s="178"/>
      <c r="AD888" s="178"/>
      <c r="AE888" s="178"/>
      <c r="AF888" s="178"/>
      <c r="AG888" s="178"/>
      <c r="AH888" s="178"/>
      <c r="AI888" s="178"/>
    </row>
    <row r="889" spans="1:35" s="84" customFormat="1" x14ac:dyDescent="0.35">
      <c r="A889" s="4"/>
      <c r="B889" s="4"/>
      <c r="C889" s="80"/>
      <c r="D889" s="81" t="s">
        <v>734</v>
      </c>
      <c r="G889" s="147"/>
      <c r="H889" s="147"/>
      <c r="I889" s="178"/>
      <c r="J889" s="178"/>
      <c r="K889" s="178"/>
      <c r="L889" s="178"/>
      <c r="M889" s="178"/>
      <c r="N889" s="178"/>
      <c r="O889" s="178"/>
      <c r="P889" s="178"/>
      <c r="Q889" s="178"/>
      <c r="R889" s="178"/>
      <c r="S889" s="178"/>
      <c r="T889" s="178"/>
      <c r="U889" s="178"/>
      <c r="V889" s="178"/>
      <c r="W889" s="178"/>
      <c r="X889" s="178"/>
      <c r="Y889" s="178"/>
      <c r="Z889" s="178"/>
      <c r="AA889" s="178"/>
      <c r="AB889" s="178"/>
      <c r="AC889" s="178"/>
      <c r="AD889" s="178"/>
      <c r="AE889" s="178"/>
      <c r="AF889" s="178"/>
      <c r="AG889" s="178"/>
      <c r="AH889" s="178"/>
      <c r="AI889" s="178"/>
    </row>
    <row r="890" spans="1:35" s="84" customFormat="1" x14ac:dyDescent="0.35">
      <c r="A890" s="4"/>
      <c r="B890" s="4"/>
      <c r="C890" s="80"/>
      <c r="D890" s="81"/>
      <c r="E890" s="84" t="str">
        <f>E$850</f>
        <v>Pre-tax profit in nominal terms (behavioural)</v>
      </c>
      <c r="F890" s="84" t="str">
        <f>F$850</f>
        <v>M$, nominal</v>
      </c>
      <c r="G890" s="147"/>
      <c r="H890" s="147"/>
      <c r="I890" s="178">
        <f>I$850</f>
        <v>529.42590841567687</v>
      </c>
      <c r="J890" s="178"/>
      <c r="K890" s="178">
        <f t="shared" ref="K890:AI890" si="331">K$850</f>
        <v>0</v>
      </c>
      <c r="L890" s="178">
        <f t="shared" si="331"/>
        <v>0</v>
      </c>
      <c r="M890" s="178">
        <f t="shared" si="331"/>
        <v>0</v>
      </c>
      <c r="N890" s="178">
        <f t="shared" si="331"/>
        <v>8.1510876020292802</v>
      </c>
      <c r="O890" s="178">
        <f t="shared" si="331"/>
        <v>9.8319846547555869</v>
      </c>
      <c r="P890" s="178">
        <f t="shared" si="331"/>
        <v>11.568627654550127</v>
      </c>
      <c r="Q890" s="178">
        <f t="shared" si="331"/>
        <v>13.362574080474548</v>
      </c>
      <c r="R890" s="178">
        <f t="shared" si="331"/>
        <v>15.215421412374113</v>
      </c>
      <c r="S890" s="178">
        <f t="shared" si="331"/>
        <v>17.128808107917489</v>
      </c>
      <c r="T890" s="178">
        <f t="shared" si="331"/>
        <v>19.10441460271764</v>
      </c>
      <c r="U890" s="178">
        <f t="shared" si="331"/>
        <v>19.897977894771998</v>
      </c>
      <c r="V890" s="178">
        <f t="shared" si="331"/>
        <v>20.707412452667427</v>
      </c>
      <c r="W890" s="178">
        <f t="shared" si="331"/>
        <v>42.106785701720788</v>
      </c>
      <c r="X890" s="178">
        <f t="shared" si="331"/>
        <v>42.948921415755201</v>
      </c>
      <c r="Y890" s="178">
        <f t="shared" si="331"/>
        <v>43.807899844070306</v>
      </c>
      <c r="Z890" s="178">
        <f t="shared" si="331"/>
        <v>44.684057840951702</v>
      </c>
      <c r="AA890" s="178">
        <f t="shared" si="331"/>
        <v>45.577738997770744</v>
      </c>
      <c r="AB890" s="178">
        <f t="shared" si="331"/>
        <v>46.489293777726161</v>
      </c>
      <c r="AC890" s="178">
        <f t="shared" si="331"/>
        <v>47.419079653280683</v>
      </c>
      <c r="AD890" s="178">
        <f t="shared" si="331"/>
        <v>50.433156136425481</v>
      </c>
      <c r="AE890" s="178">
        <f t="shared" si="331"/>
        <v>30.990666585717552</v>
      </c>
      <c r="AF890" s="178">
        <f t="shared" si="331"/>
        <v>0</v>
      </c>
      <c r="AG890" s="178">
        <f t="shared" si="331"/>
        <v>0</v>
      </c>
      <c r="AH890" s="178">
        <f t="shared" si="331"/>
        <v>0</v>
      </c>
      <c r="AI890" s="178">
        <f t="shared" si="331"/>
        <v>0</v>
      </c>
    </row>
    <row r="891" spans="1:35" s="84" customFormat="1" x14ac:dyDescent="0.35">
      <c r="A891" s="4"/>
      <c r="B891" s="4"/>
      <c r="C891" s="80"/>
      <c r="D891" s="81"/>
      <c r="E891" s="84" t="str">
        <f>E$869</f>
        <v>Utilised tax losses in nominal terms (behavioural)</v>
      </c>
      <c r="F891" s="84" t="str">
        <f>F$869</f>
        <v>M$, nominal</v>
      </c>
      <c r="G891" s="147"/>
      <c r="H891" s="147"/>
      <c r="I891" s="178">
        <f>I$869</f>
        <v>31.931343160306334</v>
      </c>
      <c r="J891" s="178"/>
      <c r="K891" s="178">
        <f t="shared" ref="K891:AI891" si="332">K$869</f>
        <v>0</v>
      </c>
      <c r="L891" s="178">
        <f t="shared" si="332"/>
        <v>0</v>
      </c>
      <c r="M891" s="178">
        <f t="shared" si="332"/>
        <v>0</v>
      </c>
      <c r="N891" s="178">
        <f t="shared" si="332"/>
        <v>8.1510876020292802</v>
      </c>
      <c r="O891" s="178">
        <f t="shared" si="332"/>
        <v>9.8319846547555869</v>
      </c>
      <c r="P891" s="178">
        <f t="shared" si="332"/>
        <v>11.568627654550127</v>
      </c>
      <c r="Q891" s="178">
        <f t="shared" si="332"/>
        <v>2.3796432489713411</v>
      </c>
      <c r="R891" s="178">
        <f t="shared" si="332"/>
        <v>0</v>
      </c>
      <c r="S891" s="178">
        <f t="shared" si="332"/>
        <v>0</v>
      </c>
      <c r="T891" s="178">
        <f t="shared" si="332"/>
        <v>0</v>
      </c>
      <c r="U891" s="178">
        <f t="shared" si="332"/>
        <v>0</v>
      </c>
      <c r="V891" s="178">
        <f t="shared" si="332"/>
        <v>0</v>
      </c>
      <c r="W891" s="178">
        <f t="shared" si="332"/>
        <v>0</v>
      </c>
      <c r="X891" s="178">
        <f t="shared" si="332"/>
        <v>0</v>
      </c>
      <c r="Y891" s="178">
        <f t="shared" si="332"/>
        <v>0</v>
      </c>
      <c r="Z891" s="178">
        <f t="shared" si="332"/>
        <v>0</v>
      </c>
      <c r="AA891" s="178">
        <f t="shared" si="332"/>
        <v>0</v>
      </c>
      <c r="AB891" s="178">
        <f t="shared" si="332"/>
        <v>0</v>
      </c>
      <c r="AC891" s="178">
        <f t="shared" si="332"/>
        <v>0</v>
      </c>
      <c r="AD891" s="178">
        <f t="shared" si="332"/>
        <v>0</v>
      </c>
      <c r="AE891" s="178">
        <f t="shared" si="332"/>
        <v>0</v>
      </c>
      <c r="AF891" s="178">
        <f t="shared" si="332"/>
        <v>0</v>
      </c>
      <c r="AG891" s="178">
        <f t="shared" si="332"/>
        <v>0</v>
      </c>
      <c r="AH891" s="178">
        <f t="shared" si="332"/>
        <v>0</v>
      </c>
      <c r="AI891" s="178">
        <f t="shared" si="332"/>
        <v>0</v>
      </c>
    </row>
    <row r="892" spans="1:35" s="84" customFormat="1" x14ac:dyDescent="0.35">
      <c r="A892" s="4"/>
      <c r="B892" s="4"/>
      <c r="C892" s="80"/>
      <c r="D892" s="81"/>
      <c r="E892" s="84" t="s">
        <v>1215</v>
      </c>
      <c r="F892" s="84" t="s">
        <v>641</v>
      </c>
      <c r="G892" s="147"/>
      <c r="H892" s="147"/>
      <c r="I892" s="178">
        <f>SUM(K892:AI892)</f>
        <v>497.4945652553705</v>
      </c>
      <c r="J892" s="178"/>
      <c r="K892" s="178">
        <f>K890-K891</f>
        <v>0</v>
      </c>
      <c r="L892" s="178">
        <f t="shared" ref="L892:AI892" si="333">L890-L891</f>
        <v>0</v>
      </c>
      <c r="M892" s="178">
        <f t="shared" si="333"/>
        <v>0</v>
      </c>
      <c r="N892" s="178">
        <f t="shared" si="333"/>
        <v>0</v>
      </c>
      <c r="O892" s="178">
        <f t="shared" si="333"/>
        <v>0</v>
      </c>
      <c r="P892" s="178">
        <f t="shared" si="333"/>
        <v>0</v>
      </c>
      <c r="Q892" s="178">
        <f t="shared" si="333"/>
        <v>10.982930831503207</v>
      </c>
      <c r="R892" s="178">
        <f t="shared" si="333"/>
        <v>15.215421412374113</v>
      </c>
      <c r="S892" s="178">
        <f t="shared" si="333"/>
        <v>17.128808107917489</v>
      </c>
      <c r="T892" s="178">
        <f t="shared" si="333"/>
        <v>19.10441460271764</v>
      </c>
      <c r="U892" s="178">
        <f t="shared" si="333"/>
        <v>19.897977894771998</v>
      </c>
      <c r="V892" s="178">
        <f t="shared" si="333"/>
        <v>20.707412452667427</v>
      </c>
      <c r="W892" s="178">
        <f t="shared" si="333"/>
        <v>42.106785701720788</v>
      </c>
      <c r="X892" s="178">
        <f t="shared" si="333"/>
        <v>42.948921415755201</v>
      </c>
      <c r="Y892" s="178">
        <f t="shared" si="333"/>
        <v>43.807899844070306</v>
      </c>
      <c r="Z892" s="178">
        <f t="shared" si="333"/>
        <v>44.684057840951702</v>
      </c>
      <c r="AA892" s="178">
        <f t="shared" si="333"/>
        <v>45.577738997770744</v>
      </c>
      <c r="AB892" s="178">
        <f t="shared" si="333"/>
        <v>46.489293777726161</v>
      </c>
      <c r="AC892" s="178">
        <f t="shared" si="333"/>
        <v>47.419079653280683</v>
      </c>
      <c r="AD892" s="178">
        <f t="shared" si="333"/>
        <v>50.433156136425481</v>
      </c>
      <c r="AE892" s="178">
        <f t="shared" si="333"/>
        <v>30.990666585717552</v>
      </c>
      <c r="AF892" s="178">
        <f t="shared" si="333"/>
        <v>0</v>
      </c>
      <c r="AG892" s="178">
        <f t="shared" si="333"/>
        <v>0</v>
      </c>
      <c r="AH892" s="178">
        <f t="shared" si="333"/>
        <v>0</v>
      </c>
      <c r="AI892" s="178">
        <f t="shared" si="333"/>
        <v>0</v>
      </c>
    </row>
    <row r="894" spans="1:35" x14ac:dyDescent="0.35">
      <c r="D894" s="87" t="s">
        <v>351</v>
      </c>
    </row>
    <row r="895" spans="1:35" s="154" customFormat="1" x14ac:dyDescent="0.35">
      <c r="A895" s="15"/>
      <c r="B895" s="15"/>
      <c r="C895" s="152"/>
      <c r="D895" s="153"/>
      <c r="E895" s="154" t="str">
        <f>'T&amp;E'!E$10</f>
        <v>Project model counter</v>
      </c>
      <c r="F895" s="154" t="str">
        <f>'T&amp;E'!F$10</f>
        <v>year #</v>
      </c>
      <c r="G895" s="155"/>
      <c r="H895" s="155"/>
      <c r="I895" s="154">
        <f>'T&amp;E'!I$10</f>
        <v>0</v>
      </c>
      <c r="J895" s="180"/>
      <c r="K895" s="154">
        <f>'T&amp;E'!K$10</f>
        <v>1</v>
      </c>
      <c r="L895" s="154">
        <f>'T&amp;E'!L$10</f>
        <v>2</v>
      </c>
      <c r="M895" s="154">
        <f>'T&amp;E'!M$10</f>
        <v>3</v>
      </c>
      <c r="N895" s="154">
        <f>'T&amp;E'!N$10</f>
        <v>4</v>
      </c>
      <c r="O895" s="154">
        <f>'T&amp;E'!O$10</f>
        <v>5</v>
      </c>
      <c r="P895" s="154">
        <f>'T&amp;E'!P$10</f>
        <v>6</v>
      </c>
      <c r="Q895" s="154">
        <f>'T&amp;E'!Q$10</f>
        <v>7</v>
      </c>
      <c r="R895" s="154">
        <f>'T&amp;E'!R$10</f>
        <v>8</v>
      </c>
      <c r="S895" s="154">
        <f>'T&amp;E'!S$10</f>
        <v>9</v>
      </c>
      <c r="T895" s="154">
        <f>'T&amp;E'!T$10</f>
        <v>10</v>
      </c>
      <c r="U895" s="154">
        <f>'T&amp;E'!U$10</f>
        <v>11</v>
      </c>
      <c r="V895" s="154">
        <f>'T&amp;E'!V$10</f>
        <v>12</v>
      </c>
      <c r="W895" s="154">
        <f>'T&amp;E'!W$10</f>
        <v>13</v>
      </c>
      <c r="X895" s="154">
        <f>'T&amp;E'!X$10</f>
        <v>14</v>
      </c>
      <c r="Y895" s="154">
        <f>'T&amp;E'!Y$10</f>
        <v>15</v>
      </c>
      <c r="Z895" s="154">
        <f>'T&amp;E'!Z$10</f>
        <v>16</v>
      </c>
      <c r="AA895" s="154">
        <f>'T&amp;E'!AA$10</f>
        <v>17</v>
      </c>
      <c r="AB895" s="154">
        <f>'T&amp;E'!AB$10</f>
        <v>18</v>
      </c>
      <c r="AC895" s="154">
        <f>'T&amp;E'!AC$10</f>
        <v>19</v>
      </c>
      <c r="AD895" s="154">
        <f>'T&amp;E'!AD$10</f>
        <v>20</v>
      </c>
      <c r="AE895" s="154">
        <f>'T&amp;E'!AE$10</f>
        <v>21</v>
      </c>
      <c r="AF895" s="154">
        <f>'T&amp;E'!AF$10</f>
        <v>22</v>
      </c>
      <c r="AG895" s="154">
        <f>'T&amp;E'!AG$10</f>
        <v>23</v>
      </c>
      <c r="AH895" s="154">
        <f>'T&amp;E'!AH$10</f>
        <v>24</v>
      </c>
      <c r="AI895" s="154">
        <f>'T&amp;E'!AI$10</f>
        <v>25</v>
      </c>
    </row>
    <row r="896" spans="1:35" s="154" customFormat="1" x14ac:dyDescent="0.35">
      <c r="A896" s="15"/>
      <c r="B896" s="15"/>
      <c r="C896" s="152"/>
      <c r="D896" s="153"/>
      <c r="E896" s="154" t="str">
        <f>Inputs!E$210</f>
        <v>Income tax incentive period (incentive)</v>
      </c>
      <c r="F896" s="154" t="str">
        <f>Inputs!F$210</f>
        <v>years</v>
      </c>
      <c r="G896" s="154">
        <f>Inputs!G$210</f>
        <v>0</v>
      </c>
      <c r="H896" s="155"/>
      <c r="J896" s="180"/>
    </row>
    <row r="897" spans="1:35" s="154" customFormat="1" x14ac:dyDescent="0.35">
      <c r="A897" s="15"/>
      <c r="B897" s="15"/>
      <c r="C897" s="152"/>
      <c r="D897" s="153"/>
      <c r="E897" s="154" t="str">
        <f>Inputs!E$70</f>
        <v>Pre-production period</v>
      </c>
      <c r="F897" s="154" t="str">
        <f>Inputs!F$70</f>
        <v>years</v>
      </c>
      <c r="G897" s="154">
        <f>Inputs!G$70</f>
        <v>2</v>
      </c>
      <c r="H897" s="155"/>
      <c r="J897" s="180"/>
    </row>
    <row r="898" spans="1:35" s="154" customFormat="1" x14ac:dyDescent="0.35">
      <c r="A898" s="15"/>
      <c r="B898" s="15"/>
      <c r="C898" s="152"/>
      <c r="D898" s="153"/>
      <c r="E898" s="154" t="str">
        <f>'T&amp;E'!E$26</f>
        <v>Post-production start-up date flag</v>
      </c>
      <c r="F898" s="154" t="str">
        <f>'T&amp;E'!F$26</f>
        <v>flag</v>
      </c>
      <c r="H898" s="155"/>
      <c r="I898" s="154">
        <f>'T&amp;E'!I$26</f>
        <v>23</v>
      </c>
      <c r="J898" s="180"/>
      <c r="K898" s="154">
        <f>'T&amp;E'!K$26</f>
        <v>0</v>
      </c>
      <c r="L898" s="154">
        <f>'T&amp;E'!L$26</f>
        <v>0</v>
      </c>
      <c r="M898" s="154">
        <f>'T&amp;E'!M$26</f>
        <v>1</v>
      </c>
      <c r="N898" s="154">
        <f>'T&amp;E'!N$26</f>
        <v>1</v>
      </c>
      <c r="O898" s="154">
        <f>'T&amp;E'!O$26</f>
        <v>1</v>
      </c>
      <c r="P898" s="154">
        <f>'T&amp;E'!P$26</f>
        <v>1</v>
      </c>
      <c r="Q898" s="154">
        <f>'T&amp;E'!Q$26</f>
        <v>1</v>
      </c>
      <c r="R898" s="154">
        <f>'T&amp;E'!R$26</f>
        <v>1</v>
      </c>
      <c r="S898" s="154">
        <f>'T&amp;E'!S$26</f>
        <v>1</v>
      </c>
      <c r="T898" s="154">
        <f>'T&amp;E'!T$26</f>
        <v>1</v>
      </c>
      <c r="U898" s="154">
        <f>'T&amp;E'!U$26</f>
        <v>1</v>
      </c>
      <c r="V898" s="154">
        <f>'T&amp;E'!V$26</f>
        <v>1</v>
      </c>
      <c r="W898" s="154">
        <f>'T&amp;E'!W$26</f>
        <v>1</v>
      </c>
      <c r="X898" s="154">
        <f>'T&amp;E'!X$26</f>
        <v>1</v>
      </c>
      <c r="Y898" s="154">
        <f>'T&amp;E'!Y$26</f>
        <v>1</v>
      </c>
      <c r="Z898" s="154">
        <f>'T&amp;E'!Z$26</f>
        <v>1</v>
      </c>
      <c r="AA898" s="154">
        <f>'T&amp;E'!AA$26</f>
        <v>1</v>
      </c>
      <c r="AB898" s="154">
        <f>'T&amp;E'!AB$26</f>
        <v>1</v>
      </c>
      <c r="AC898" s="154">
        <f>'T&amp;E'!AC$26</f>
        <v>1</v>
      </c>
      <c r="AD898" s="154">
        <f>'T&amp;E'!AD$26</f>
        <v>1</v>
      </c>
      <c r="AE898" s="154">
        <f>'T&amp;E'!AE$26</f>
        <v>1</v>
      </c>
      <c r="AF898" s="154">
        <f>'T&amp;E'!AF$26</f>
        <v>1</v>
      </c>
      <c r="AG898" s="154">
        <f>'T&amp;E'!AG$26</f>
        <v>1</v>
      </c>
      <c r="AH898" s="154">
        <f>'T&amp;E'!AH$26</f>
        <v>1</v>
      </c>
      <c r="AI898" s="154">
        <f>'T&amp;E'!AI$26</f>
        <v>1</v>
      </c>
    </row>
    <row r="899" spans="1:35" s="167" customFormat="1" x14ac:dyDescent="0.35">
      <c r="A899" s="21"/>
      <c r="B899" s="21"/>
      <c r="C899" s="165"/>
      <c r="D899" s="166"/>
      <c r="E899" s="167" t="s">
        <v>1216</v>
      </c>
      <c r="F899" s="167" t="s">
        <v>43</v>
      </c>
      <c r="G899" s="168"/>
      <c r="H899" s="168"/>
      <c r="I899" s="167">
        <f>SUM(K899:AI899)</f>
        <v>0</v>
      </c>
      <c r="J899" s="199"/>
      <c r="K899" s="167">
        <f>IF('T&amp;E'!K10&gt;$G896+$G897,0,1)*K898</f>
        <v>0</v>
      </c>
      <c r="L899" s="167">
        <f>IF('T&amp;E'!L10&gt;$G896+$G897,0,1)*L898</f>
        <v>0</v>
      </c>
      <c r="M899" s="167">
        <f>IF('T&amp;E'!M10&gt;$G896+$G897,0,1)*M898</f>
        <v>0</v>
      </c>
      <c r="N899" s="167">
        <f>IF('T&amp;E'!N10&gt;$G896+$G897,0,1)*N898</f>
        <v>0</v>
      </c>
      <c r="O899" s="167">
        <f>IF('T&amp;E'!O10&gt;$G896+$G897,0,1)*O898</f>
        <v>0</v>
      </c>
      <c r="P899" s="167">
        <f>IF('T&amp;E'!P10&gt;$G896+$G897,0,1)*P898</f>
        <v>0</v>
      </c>
      <c r="Q899" s="167">
        <f>IF('T&amp;E'!Q10&gt;$G896+$G897,0,1)*Q898</f>
        <v>0</v>
      </c>
      <c r="R899" s="167">
        <f>IF('T&amp;E'!R10&gt;$G896+$G897,0,1)*R898</f>
        <v>0</v>
      </c>
      <c r="S899" s="167">
        <f>IF('T&amp;E'!S10&gt;$G896+$G897,0,1)*S898</f>
        <v>0</v>
      </c>
      <c r="T899" s="167">
        <f>IF('T&amp;E'!T10&gt;$G896+$G897,0,1)*T898</f>
        <v>0</v>
      </c>
      <c r="U899" s="167">
        <f>IF('T&amp;E'!U10&gt;$G896+$G897,0,1)*U898</f>
        <v>0</v>
      </c>
      <c r="V899" s="167">
        <f>IF('T&amp;E'!V10&gt;$G896+$G897,0,1)*V898</f>
        <v>0</v>
      </c>
      <c r="W899" s="167">
        <f>IF('T&amp;E'!W10&gt;$G896+$G897,0,1)*W898</f>
        <v>0</v>
      </c>
      <c r="X899" s="167">
        <f>IF('T&amp;E'!X10&gt;$G896+$G897,0,1)*X898</f>
        <v>0</v>
      </c>
      <c r="Y899" s="167">
        <f>IF('T&amp;E'!Y10&gt;$G896+$G897,0,1)*Y898</f>
        <v>0</v>
      </c>
      <c r="Z899" s="167">
        <f>IF('T&amp;E'!Z10&gt;$G896+$G897,0,1)*Z898</f>
        <v>0</v>
      </c>
      <c r="AA899" s="167">
        <f>IF('T&amp;E'!AA10&gt;$G896+$G897,0,1)*AA898</f>
        <v>0</v>
      </c>
      <c r="AB899" s="167">
        <f>IF('T&amp;E'!AB10&gt;$G896+$G897,0,1)*AB898</f>
        <v>0</v>
      </c>
      <c r="AC899" s="167">
        <f>IF('T&amp;E'!AC10&gt;$G896+$G897,0,1)*AC898</f>
        <v>0</v>
      </c>
      <c r="AD899" s="167">
        <f>IF('T&amp;E'!AD10&gt;$G896+$G897,0,1)*AD898</f>
        <v>0</v>
      </c>
      <c r="AE899" s="167">
        <f>IF('T&amp;E'!AE10&gt;$G896+$G897,0,1)*AE898</f>
        <v>0</v>
      </c>
      <c r="AF899" s="167">
        <f>IF('T&amp;E'!AF10&gt;$G896+$G897,0,1)*AF898</f>
        <v>0</v>
      </c>
      <c r="AG899" s="167">
        <f>IF('T&amp;E'!AG10&gt;$G896+$G897,0,1)*AG898</f>
        <v>0</v>
      </c>
      <c r="AH899" s="167">
        <f>IF('T&amp;E'!AH10&gt;$G896+$G897,0,1)*AH898</f>
        <v>0</v>
      </c>
      <c r="AI899" s="167">
        <f>IF('T&amp;E'!AI10&gt;$G896+$G897,0,1)*AI898</f>
        <v>0</v>
      </c>
    </row>
    <row r="901" spans="1:35" x14ac:dyDescent="0.35">
      <c r="D901" s="87" t="s">
        <v>353</v>
      </c>
    </row>
    <row r="902" spans="1:35" s="154" customFormat="1" x14ac:dyDescent="0.35">
      <c r="A902" s="15"/>
      <c r="B902" s="15"/>
      <c r="C902" s="152"/>
      <c r="D902" s="153"/>
      <c r="E902" s="154" t="str">
        <f>'T&amp;E'!E$26</f>
        <v>Post-production start-up date flag</v>
      </c>
      <c r="F902" s="154" t="str">
        <f>'T&amp;E'!F$26</f>
        <v>flag</v>
      </c>
      <c r="H902" s="155"/>
      <c r="I902" s="154">
        <f>'T&amp;E'!I$26</f>
        <v>23</v>
      </c>
      <c r="J902" s="180"/>
      <c r="K902" s="154">
        <f>'T&amp;E'!K$26</f>
        <v>0</v>
      </c>
      <c r="L902" s="154">
        <f>'T&amp;E'!L$26</f>
        <v>0</v>
      </c>
      <c r="M902" s="154">
        <f>'T&amp;E'!M$26</f>
        <v>1</v>
      </c>
      <c r="N902" s="154">
        <f>'T&amp;E'!N$26</f>
        <v>1</v>
      </c>
      <c r="O902" s="154">
        <f>'T&amp;E'!O$26</f>
        <v>1</v>
      </c>
      <c r="P902" s="154">
        <f>'T&amp;E'!P$26</f>
        <v>1</v>
      </c>
      <c r="Q902" s="154">
        <f>'T&amp;E'!Q$26</f>
        <v>1</v>
      </c>
      <c r="R902" s="154">
        <f>'T&amp;E'!R$26</f>
        <v>1</v>
      </c>
      <c r="S902" s="154">
        <f>'T&amp;E'!S$26</f>
        <v>1</v>
      </c>
      <c r="T902" s="154">
        <f>'T&amp;E'!T$26</f>
        <v>1</v>
      </c>
      <c r="U902" s="154">
        <f>'T&amp;E'!U$26</f>
        <v>1</v>
      </c>
      <c r="V902" s="154">
        <f>'T&amp;E'!V$26</f>
        <v>1</v>
      </c>
      <c r="W902" s="154">
        <f>'T&amp;E'!W$26</f>
        <v>1</v>
      </c>
      <c r="X902" s="154">
        <f>'T&amp;E'!X$26</f>
        <v>1</v>
      </c>
      <c r="Y902" s="154">
        <f>'T&amp;E'!Y$26</f>
        <v>1</v>
      </c>
      <c r="Z902" s="154">
        <f>'T&amp;E'!Z$26</f>
        <v>1</v>
      </c>
      <c r="AA902" s="154">
        <f>'T&amp;E'!AA$26</f>
        <v>1</v>
      </c>
      <c r="AB902" s="154">
        <f>'T&amp;E'!AB$26</f>
        <v>1</v>
      </c>
      <c r="AC902" s="154">
        <f>'T&amp;E'!AC$26</f>
        <v>1</v>
      </c>
      <c r="AD902" s="154">
        <f>'T&amp;E'!AD$26</f>
        <v>1</v>
      </c>
      <c r="AE902" s="154">
        <f>'T&amp;E'!AE$26</f>
        <v>1</v>
      </c>
      <c r="AF902" s="154">
        <f>'T&amp;E'!AF$26</f>
        <v>1</v>
      </c>
      <c r="AG902" s="154">
        <f>'T&amp;E'!AG$26</f>
        <v>1</v>
      </c>
      <c r="AH902" s="154">
        <f>'T&amp;E'!AH$26</f>
        <v>1</v>
      </c>
      <c r="AI902" s="154">
        <f>'T&amp;E'!AI$26</f>
        <v>1</v>
      </c>
    </row>
    <row r="903" spans="1:35" x14ac:dyDescent="0.35">
      <c r="E903" s="46" t="str">
        <f>E$899</f>
        <v>Income tax holiday rate flag (behavioural)</v>
      </c>
      <c r="F903" s="46" t="str">
        <f>F$899</f>
        <v>flag</v>
      </c>
      <c r="I903" s="46">
        <f>I$899</f>
        <v>0</v>
      </c>
      <c r="K903" s="46">
        <f t="shared" ref="K903:AI903" si="334">K$899</f>
        <v>0</v>
      </c>
      <c r="L903" s="46">
        <f t="shared" si="334"/>
        <v>0</v>
      </c>
      <c r="M903" s="46">
        <f t="shared" si="334"/>
        <v>0</v>
      </c>
      <c r="N903" s="46">
        <f t="shared" si="334"/>
        <v>0</v>
      </c>
      <c r="O903" s="46">
        <f t="shared" si="334"/>
        <v>0</v>
      </c>
      <c r="P903" s="46">
        <f t="shared" si="334"/>
        <v>0</v>
      </c>
      <c r="Q903" s="46">
        <f t="shared" si="334"/>
        <v>0</v>
      </c>
      <c r="R903" s="46">
        <f t="shared" si="334"/>
        <v>0</v>
      </c>
      <c r="S903" s="46">
        <f t="shared" si="334"/>
        <v>0</v>
      </c>
      <c r="T903" s="46">
        <f t="shared" si="334"/>
        <v>0</v>
      </c>
      <c r="U903" s="46">
        <f t="shared" si="334"/>
        <v>0</v>
      </c>
      <c r="V903" s="46">
        <f t="shared" si="334"/>
        <v>0</v>
      </c>
      <c r="W903" s="46">
        <f t="shared" si="334"/>
        <v>0</v>
      </c>
      <c r="X903" s="46">
        <f t="shared" si="334"/>
        <v>0</v>
      </c>
      <c r="Y903" s="46">
        <f t="shared" si="334"/>
        <v>0</v>
      </c>
      <c r="Z903" s="46">
        <f t="shared" si="334"/>
        <v>0</v>
      </c>
      <c r="AA903" s="46">
        <f t="shared" si="334"/>
        <v>0</v>
      </c>
      <c r="AB903" s="46">
        <f t="shared" si="334"/>
        <v>0</v>
      </c>
      <c r="AC903" s="46">
        <f t="shared" si="334"/>
        <v>0</v>
      </c>
      <c r="AD903" s="46">
        <f t="shared" si="334"/>
        <v>0</v>
      </c>
      <c r="AE903" s="46">
        <f t="shared" si="334"/>
        <v>0</v>
      </c>
      <c r="AF903" s="46">
        <f t="shared" si="334"/>
        <v>0</v>
      </c>
      <c r="AG903" s="46">
        <f t="shared" si="334"/>
        <v>0</v>
      </c>
      <c r="AH903" s="46">
        <f t="shared" si="334"/>
        <v>0</v>
      </c>
      <c r="AI903" s="46">
        <f t="shared" si="334"/>
        <v>0</v>
      </c>
    </row>
    <row r="904" spans="1:35" s="167" customFormat="1" x14ac:dyDescent="0.35">
      <c r="A904" s="21"/>
      <c r="B904" s="21"/>
      <c r="C904" s="165"/>
      <c r="D904" s="166"/>
      <c r="E904" s="167" t="s">
        <v>1217</v>
      </c>
      <c r="F904" s="167" t="s">
        <v>43</v>
      </c>
      <c r="G904" s="204"/>
      <c r="H904" s="168"/>
      <c r="I904" s="167">
        <f>SUM(K904:AI904)</f>
        <v>23</v>
      </c>
      <c r="J904" s="199"/>
      <c r="K904" s="167">
        <f>IF(K903=1,0,1)*K902</f>
        <v>0</v>
      </c>
      <c r="L904" s="167">
        <f t="shared" ref="L904:AI904" si="335">IF(L903=1,0,1)*L902</f>
        <v>0</v>
      </c>
      <c r="M904" s="167">
        <f t="shared" si="335"/>
        <v>1</v>
      </c>
      <c r="N904" s="167">
        <f t="shared" si="335"/>
        <v>1</v>
      </c>
      <c r="O904" s="167">
        <f t="shared" si="335"/>
        <v>1</v>
      </c>
      <c r="P904" s="167">
        <f t="shared" si="335"/>
        <v>1</v>
      </c>
      <c r="Q904" s="167">
        <f t="shared" si="335"/>
        <v>1</v>
      </c>
      <c r="R904" s="167">
        <f t="shared" si="335"/>
        <v>1</v>
      </c>
      <c r="S904" s="167">
        <f t="shared" si="335"/>
        <v>1</v>
      </c>
      <c r="T904" s="167">
        <f t="shared" si="335"/>
        <v>1</v>
      </c>
      <c r="U904" s="167">
        <f t="shared" si="335"/>
        <v>1</v>
      </c>
      <c r="V904" s="167">
        <f t="shared" si="335"/>
        <v>1</v>
      </c>
      <c r="W904" s="167">
        <f t="shared" si="335"/>
        <v>1</v>
      </c>
      <c r="X904" s="167">
        <f t="shared" si="335"/>
        <v>1</v>
      </c>
      <c r="Y904" s="167">
        <f t="shared" si="335"/>
        <v>1</v>
      </c>
      <c r="Z904" s="167">
        <f t="shared" si="335"/>
        <v>1</v>
      </c>
      <c r="AA904" s="167">
        <f t="shared" si="335"/>
        <v>1</v>
      </c>
      <c r="AB904" s="167">
        <f t="shared" si="335"/>
        <v>1</v>
      </c>
      <c r="AC904" s="167">
        <f t="shared" si="335"/>
        <v>1</v>
      </c>
      <c r="AD904" s="167">
        <f t="shared" si="335"/>
        <v>1</v>
      </c>
      <c r="AE904" s="167">
        <f t="shared" si="335"/>
        <v>1</v>
      </c>
      <c r="AF904" s="167">
        <f t="shared" si="335"/>
        <v>1</v>
      </c>
      <c r="AG904" s="167">
        <f t="shared" si="335"/>
        <v>1</v>
      </c>
      <c r="AH904" s="167">
        <f t="shared" si="335"/>
        <v>1</v>
      </c>
      <c r="AI904" s="167">
        <f t="shared" si="335"/>
        <v>1</v>
      </c>
    </row>
    <row r="906" spans="1:35" x14ac:dyDescent="0.35">
      <c r="D906" s="87" t="s">
        <v>736</v>
      </c>
    </row>
    <row r="907" spans="1:35" x14ac:dyDescent="0.35">
      <c r="E907" s="46" t="str">
        <f>E$892</f>
        <v>Taxable income in nominal terms (behavioural)</v>
      </c>
      <c r="F907" s="46" t="str">
        <f>F$892</f>
        <v>M$, nominal</v>
      </c>
      <c r="I907" s="178">
        <f>I$892</f>
        <v>497.4945652553705</v>
      </c>
      <c r="J907" s="178"/>
      <c r="K907" s="178">
        <f t="shared" ref="K907:AI907" si="336">K$892</f>
        <v>0</v>
      </c>
      <c r="L907" s="178">
        <f t="shared" si="336"/>
        <v>0</v>
      </c>
      <c r="M907" s="178">
        <f t="shared" si="336"/>
        <v>0</v>
      </c>
      <c r="N907" s="178">
        <f t="shared" si="336"/>
        <v>0</v>
      </c>
      <c r="O907" s="178">
        <f t="shared" si="336"/>
        <v>0</v>
      </c>
      <c r="P907" s="178">
        <f t="shared" si="336"/>
        <v>0</v>
      </c>
      <c r="Q907" s="178">
        <f t="shared" si="336"/>
        <v>10.982930831503207</v>
      </c>
      <c r="R907" s="178">
        <f t="shared" si="336"/>
        <v>15.215421412374113</v>
      </c>
      <c r="S907" s="178">
        <f t="shared" si="336"/>
        <v>17.128808107917489</v>
      </c>
      <c r="T907" s="178">
        <f t="shared" si="336"/>
        <v>19.10441460271764</v>
      </c>
      <c r="U907" s="178">
        <f t="shared" si="336"/>
        <v>19.897977894771998</v>
      </c>
      <c r="V907" s="178">
        <f t="shared" si="336"/>
        <v>20.707412452667427</v>
      </c>
      <c r="W907" s="178">
        <f t="shared" si="336"/>
        <v>42.106785701720788</v>
      </c>
      <c r="X907" s="178">
        <f t="shared" si="336"/>
        <v>42.948921415755201</v>
      </c>
      <c r="Y907" s="178">
        <f t="shared" si="336"/>
        <v>43.807899844070306</v>
      </c>
      <c r="Z907" s="178">
        <f t="shared" si="336"/>
        <v>44.684057840951702</v>
      </c>
      <c r="AA907" s="178">
        <f t="shared" si="336"/>
        <v>45.577738997770744</v>
      </c>
      <c r="AB907" s="178">
        <f t="shared" si="336"/>
        <v>46.489293777726161</v>
      </c>
      <c r="AC907" s="178">
        <f t="shared" si="336"/>
        <v>47.419079653280683</v>
      </c>
      <c r="AD907" s="178">
        <f t="shared" si="336"/>
        <v>50.433156136425481</v>
      </c>
      <c r="AE907" s="178">
        <f t="shared" si="336"/>
        <v>30.990666585717552</v>
      </c>
      <c r="AF907" s="178">
        <f t="shared" si="336"/>
        <v>0</v>
      </c>
      <c r="AG907" s="178">
        <f t="shared" si="336"/>
        <v>0</v>
      </c>
      <c r="AH907" s="178">
        <f t="shared" si="336"/>
        <v>0</v>
      </c>
      <c r="AI907" s="178">
        <f t="shared" si="336"/>
        <v>0</v>
      </c>
    </row>
    <row r="908" spans="1:35" s="154" customFormat="1" x14ac:dyDescent="0.35">
      <c r="A908" s="15"/>
      <c r="B908" s="15"/>
      <c r="C908" s="152"/>
      <c r="D908" s="153"/>
      <c r="E908" s="154" t="str">
        <f>Inputs!E$209</f>
        <v>Income tax incentive rate (incentive)</v>
      </c>
      <c r="F908" s="154" t="str">
        <f>Inputs!F$209</f>
        <v>%</v>
      </c>
      <c r="G908" s="169">
        <f>Inputs!G$209</f>
        <v>0</v>
      </c>
      <c r="H908" s="155"/>
      <c r="J908" s="180"/>
    </row>
    <row r="909" spans="1:35" x14ac:dyDescent="0.35">
      <c r="E909" s="46" t="str">
        <f>E$899</f>
        <v>Income tax holiday rate flag (behavioural)</v>
      </c>
      <c r="F909" s="46" t="str">
        <f>F$899</f>
        <v>flag</v>
      </c>
      <c r="I909" s="46">
        <f>I$899</f>
        <v>0</v>
      </c>
      <c r="K909" s="46">
        <f t="shared" ref="K909:AI909" si="337">K$899</f>
        <v>0</v>
      </c>
      <c r="L909" s="46">
        <f t="shared" si="337"/>
        <v>0</v>
      </c>
      <c r="M909" s="46">
        <f t="shared" si="337"/>
        <v>0</v>
      </c>
      <c r="N909" s="46">
        <f t="shared" si="337"/>
        <v>0</v>
      </c>
      <c r="O909" s="46">
        <f t="shared" si="337"/>
        <v>0</v>
      </c>
      <c r="P909" s="46">
        <f t="shared" si="337"/>
        <v>0</v>
      </c>
      <c r="Q909" s="46">
        <f t="shared" si="337"/>
        <v>0</v>
      </c>
      <c r="R909" s="46">
        <f t="shared" si="337"/>
        <v>0</v>
      </c>
      <c r="S909" s="46">
        <f t="shared" si="337"/>
        <v>0</v>
      </c>
      <c r="T909" s="46">
        <f t="shared" si="337"/>
        <v>0</v>
      </c>
      <c r="U909" s="46">
        <f t="shared" si="337"/>
        <v>0</v>
      </c>
      <c r="V909" s="46">
        <f t="shared" si="337"/>
        <v>0</v>
      </c>
      <c r="W909" s="46">
        <f t="shared" si="337"/>
        <v>0</v>
      </c>
      <c r="X909" s="46">
        <f t="shared" si="337"/>
        <v>0</v>
      </c>
      <c r="Y909" s="46">
        <f t="shared" si="337"/>
        <v>0</v>
      </c>
      <c r="Z909" s="46">
        <f t="shared" si="337"/>
        <v>0</v>
      </c>
      <c r="AA909" s="46">
        <f t="shared" si="337"/>
        <v>0</v>
      </c>
      <c r="AB909" s="46">
        <f t="shared" si="337"/>
        <v>0</v>
      </c>
      <c r="AC909" s="46">
        <f t="shared" si="337"/>
        <v>0</v>
      </c>
      <c r="AD909" s="46">
        <f t="shared" si="337"/>
        <v>0</v>
      </c>
      <c r="AE909" s="46">
        <f t="shared" si="337"/>
        <v>0</v>
      </c>
      <c r="AF909" s="46">
        <f t="shared" si="337"/>
        <v>0</v>
      </c>
      <c r="AG909" s="46">
        <f t="shared" si="337"/>
        <v>0</v>
      </c>
      <c r="AH909" s="46">
        <f t="shared" si="337"/>
        <v>0</v>
      </c>
      <c r="AI909" s="46">
        <f t="shared" si="337"/>
        <v>0</v>
      </c>
    </row>
    <row r="910" spans="1:35" s="154" customFormat="1" x14ac:dyDescent="0.35">
      <c r="A910" s="15"/>
      <c r="B910" s="15"/>
      <c r="C910" s="152"/>
      <c r="D910" s="153"/>
      <c r="E910" s="154" t="str">
        <f>Inputs!E$208</f>
        <v>Income tax standard rate (incentive)</v>
      </c>
      <c r="F910" s="154" t="str">
        <f>Inputs!F$208</f>
        <v>%</v>
      </c>
      <c r="G910" s="169">
        <f>Inputs!G$208</f>
        <v>0.3</v>
      </c>
      <c r="H910" s="155"/>
      <c r="I910" s="180"/>
      <c r="J910" s="180"/>
      <c r="K910" s="180"/>
      <c r="L910" s="180"/>
      <c r="M910" s="180"/>
      <c r="N910" s="180"/>
      <c r="O910" s="180"/>
      <c r="P910" s="180"/>
      <c r="Q910" s="180"/>
      <c r="R910" s="180"/>
      <c r="S910" s="180"/>
      <c r="T910" s="180"/>
      <c r="U910" s="180"/>
      <c r="V910" s="180"/>
      <c r="W910" s="180"/>
      <c r="X910" s="180"/>
      <c r="Y910" s="180"/>
      <c r="Z910" s="180"/>
      <c r="AA910" s="180"/>
      <c r="AB910" s="180"/>
      <c r="AC910" s="180"/>
      <c r="AD910" s="180"/>
      <c r="AE910" s="180"/>
      <c r="AF910" s="180"/>
      <c r="AG910" s="180"/>
      <c r="AH910" s="180"/>
      <c r="AI910" s="180"/>
    </row>
    <row r="911" spans="1:35" s="84" customFormat="1" x14ac:dyDescent="0.35">
      <c r="A911" s="4"/>
      <c r="B911" s="4"/>
      <c r="C911" s="80"/>
      <c r="D911" s="81"/>
      <c r="E911" s="84" t="str">
        <f>E$904</f>
        <v>Income tax standard rate flag (behavioural)</v>
      </c>
      <c r="F911" s="84" t="str">
        <f>F$904</f>
        <v>flag</v>
      </c>
      <c r="G911" s="147"/>
      <c r="H911" s="147"/>
      <c r="I911" s="84">
        <f>I$904</f>
        <v>23</v>
      </c>
      <c r="J911" s="178"/>
      <c r="K911" s="84">
        <f t="shared" ref="K911:AI911" si="338">K$904</f>
        <v>0</v>
      </c>
      <c r="L911" s="84">
        <f t="shared" si="338"/>
        <v>0</v>
      </c>
      <c r="M911" s="84">
        <f t="shared" si="338"/>
        <v>1</v>
      </c>
      <c r="N911" s="84">
        <f t="shared" si="338"/>
        <v>1</v>
      </c>
      <c r="O911" s="84">
        <f t="shared" si="338"/>
        <v>1</v>
      </c>
      <c r="P911" s="84">
        <f t="shared" si="338"/>
        <v>1</v>
      </c>
      <c r="Q911" s="84">
        <f t="shared" si="338"/>
        <v>1</v>
      </c>
      <c r="R911" s="84">
        <f t="shared" si="338"/>
        <v>1</v>
      </c>
      <c r="S911" s="84">
        <f t="shared" si="338"/>
        <v>1</v>
      </c>
      <c r="T911" s="84">
        <f t="shared" si="338"/>
        <v>1</v>
      </c>
      <c r="U911" s="84">
        <f t="shared" si="338"/>
        <v>1</v>
      </c>
      <c r="V911" s="84">
        <f t="shared" si="338"/>
        <v>1</v>
      </c>
      <c r="W911" s="84">
        <f t="shared" si="338"/>
        <v>1</v>
      </c>
      <c r="X911" s="84">
        <f t="shared" si="338"/>
        <v>1</v>
      </c>
      <c r="Y911" s="84">
        <f t="shared" si="338"/>
        <v>1</v>
      </c>
      <c r="Z911" s="84">
        <f t="shared" si="338"/>
        <v>1</v>
      </c>
      <c r="AA911" s="84">
        <f t="shared" si="338"/>
        <v>1</v>
      </c>
      <c r="AB911" s="84">
        <f t="shared" si="338"/>
        <v>1</v>
      </c>
      <c r="AC911" s="84">
        <f t="shared" si="338"/>
        <v>1</v>
      </c>
      <c r="AD911" s="84">
        <f t="shared" si="338"/>
        <v>1</v>
      </c>
      <c r="AE911" s="84">
        <f t="shared" si="338"/>
        <v>1</v>
      </c>
      <c r="AF911" s="84">
        <f t="shared" si="338"/>
        <v>1</v>
      </c>
      <c r="AG911" s="84">
        <f t="shared" si="338"/>
        <v>1</v>
      </c>
      <c r="AH911" s="84">
        <f t="shared" si="338"/>
        <v>1</v>
      </c>
      <c r="AI911" s="84">
        <f t="shared" si="338"/>
        <v>1</v>
      </c>
    </row>
    <row r="912" spans="1:35" s="84" customFormat="1" x14ac:dyDescent="0.35">
      <c r="A912" s="4"/>
      <c r="B912" s="4"/>
      <c r="C912" s="80"/>
      <c r="D912" s="81"/>
      <c r="E912" s="84" t="s">
        <v>1218</v>
      </c>
      <c r="F912" s="84" t="s">
        <v>641</v>
      </c>
      <c r="G912" s="147"/>
      <c r="H912" s="147"/>
      <c r="I912" s="178">
        <f>SUM(K912:AI912)</f>
        <v>149.24836957661114</v>
      </c>
      <c r="J912" s="178"/>
      <c r="K912" s="178">
        <f>(K907*$G908*K909)+(K907*$G910*K911)</f>
        <v>0</v>
      </c>
      <c r="L912" s="178">
        <f t="shared" ref="L912:AI912" si="339">(L907*$G908*L909)+(L907*$G910*L911)</f>
        <v>0</v>
      </c>
      <c r="M912" s="178">
        <f t="shared" si="339"/>
        <v>0</v>
      </c>
      <c r="N912" s="178">
        <f t="shared" si="339"/>
        <v>0</v>
      </c>
      <c r="O912" s="178">
        <f t="shared" si="339"/>
        <v>0</v>
      </c>
      <c r="P912" s="178">
        <f t="shared" si="339"/>
        <v>0</v>
      </c>
      <c r="Q912" s="178">
        <f t="shared" si="339"/>
        <v>3.294879249450962</v>
      </c>
      <c r="R912" s="178">
        <f t="shared" si="339"/>
        <v>4.5646264237122338</v>
      </c>
      <c r="S912" s="178">
        <f t="shared" si="339"/>
        <v>5.1386424323752466</v>
      </c>
      <c r="T912" s="178">
        <f t="shared" si="339"/>
        <v>5.7313243808152921</v>
      </c>
      <c r="U912" s="178">
        <f t="shared" si="339"/>
        <v>5.9693933684315992</v>
      </c>
      <c r="V912" s="178">
        <f t="shared" si="339"/>
        <v>6.2122237358002277</v>
      </c>
      <c r="W912" s="178">
        <f t="shared" si="339"/>
        <v>12.632035710516236</v>
      </c>
      <c r="X912" s="178">
        <f t="shared" si="339"/>
        <v>12.88467642472656</v>
      </c>
      <c r="Y912" s="178">
        <f t="shared" si="339"/>
        <v>13.142369953221092</v>
      </c>
      <c r="Z912" s="178">
        <f t="shared" si="339"/>
        <v>13.40521735228551</v>
      </c>
      <c r="AA912" s="178">
        <f t="shared" si="339"/>
        <v>13.673321699331224</v>
      </c>
      <c r="AB912" s="178">
        <f t="shared" si="339"/>
        <v>13.946788133317847</v>
      </c>
      <c r="AC912" s="178">
        <f t="shared" si="339"/>
        <v>14.225723895984205</v>
      </c>
      <c r="AD912" s="178">
        <f t="shared" si="339"/>
        <v>15.129946840927644</v>
      </c>
      <c r="AE912" s="178">
        <f t="shared" si="339"/>
        <v>9.2971999757152659</v>
      </c>
      <c r="AF912" s="178">
        <f t="shared" si="339"/>
        <v>0</v>
      </c>
      <c r="AG912" s="178">
        <f t="shared" si="339"/>
        <v>0</v>
      </c>
      <c r="AH912" s="178">
        <f t="shared" si="339"/>
        <v>0</v>
      </c>
      <c r="AI912" s="178">
        <f t="shared" si="339"/>
        <v>0</v>
      </c>
    </row>
    <row r="914" spans="1:35" x14ac:dyDescent="0.35">
      <c r="C914" s="86" t="s">
        <v>109</v>
      </c>
    </row>
    <row r="916" spans="1:35" x14ac:dyDescent="0.35">
      <c r="D916" s="87" t="s">
        <v>784</v>
      </c>
    </row>
    <row r="917" spans="1:35" s="84" customFormat="1" x14ac:dyDescent="0.35">
      <c r="A917" s="4"/>
      <c r="B917" s="4"/>
      <c r="C917" s="80"/>
      <c r="D917" s="81"/>
      <c r="E917" s="84" t="str">
        <f>E$767</f>
        <v>Total capital costs after duties and interest in nominal terms (behavioural)</v>
      </c>
      <c r="F917" s="84" t="str">
        <f>F$767</f>
        <v>M$, nominal</v>
      </c>
      <c r="G917" s="220">
        <f>G$767</f>
        <v>200.73750000000001</v>
      </c>
      <c r="H917" s="147"/>
      <c r="I917" s="178"/>
      <c r="J917" s="178"/>
      <c r="K917" s="178"/>
      <c r="L917" s="178"/>
      <c r="M917" s="178"/>
      <c r="N917" s="178"/>
      <c r="O917" s="178"/>
      <c r="P917" s="178"/>
      <c r="Q917" s="178"/>
      <c r="R917" s="178"/>
      <c r="S917" s="178"/>
      <c r="T917" s="178"/>
      <c r="U917" s="178"/>
      <c r="V917" s="178"/>
      <c r="W917" s="178"/>
      <c r="X917" s="178"/>
      <c r="Y917" s="178"/>
      <c r="Z917" s="178"/>
      <c r="AA917" s="178"/>
      <c r="AB917" s="178"/>
      <c r="AC917" s="178"/>
      <c r="AD917" s="178"/>
      <c r="AE917" s="178"/>
      <c r="AF917" s="178"/>
      <c r="AG917" s="178"/>
      <c r="AH917" s="178"/>
      <c r="AI917" s="178"/>
    </row>
    <row r="918" spans="1:35" s="154" customFormat="1" x14ac:dyDescent="0.35">
      <c r="A918" s="15"/>
      <c r="B918" s="15"/>
      <c r="C918" s="152"/>
      <c r="D918" s="153"/>
      <c r="E918" s="154" t="str">
        <f>Inputs!E$214</f>
        <v>Investment tax credit rate (incentive)</v>
      </c>
      <c r="F918" s="154" t="str">
        <f>Inputs!F$214</f>
        <v>%</v>
      </c>
      <c r="G918" s="169">
        <f>Inputs!G$214</f>
        <v>0</v>
      </c>
      <c r="H918" s="155"/>
      <c r="I918" s="180"/>
      <c r="J918" s="180"/>
      <c r="K918" s="180"/>
      <c r="L918" s="180"/>
      <c r="M918" s="180"/>
      <c r="N918" s="180"/>
      <c r="O918" s="180"/>
      <c r="P918" s="180"/>
      <c r="Q918" s="180"/>
      <c r="R918" s="180"/>
      <c r="S918" s="180"/>
      <c r="T918" s="180"/>
      <c r="U918" s="180"/>
      <c r="V918" s="180"/>
      <c r="W918" s="180"/>
      <c r="X918" s="180"/>
      <c r="Y918" s="180"/>
      <c r="Z918" s="180"/>
      <c r="AA918" s="180"/>
      <c r="AB918" s="180"/>
      <c r="AC918" s="180"/>
      <c r="AD918" s="180"/>
      <c r="AE918" s="180"/>
      <c r="AF918" s="180"/>
      <c r="AG918" s="180"/>
      <c r="AH918" s="180"/>
      <c r="AI918" s="180"/>
    </row>
    <row r="919" spans="1:35" s="84" customFormat="1" x14ac:dyDescent="0.35">
      <c r="A919" s="4"/>
      <c r="B919" s="4"/>
      <c r="C919" s="80"/>
      <c r="D919" s="81"/>
      <c r="E919" s="84" t="s">
        <v>1219</v>
      </c>
      <c r="F919" s="84" t="s">
        <v>641</v>
      </c>
      <c r="G919" s="178">
        <f>G917*G918</f>
        <v>0</v>
      </c>
      <c r="H919" s="147"/>
      <c r="I919" s="178"/>
      <c r="J919" s="178"/>
      <c r="K919" s="178"/>
      <c r="L919" s="178"/>
      <c r="M919" s="178"/>
      <c r="N919" s="178"/>
      <c r="O919" s="178"/>
      <c r="P919" s="178"/>
      <c r="Q919" s="178"/>
      <c r="R919" s="178"/>
      <c r="S919" s="178"/>
      <c r="T919" s="178"/>
      <c r="U919" s="178"/>
      <c r="V919" s="178"/>
      <c r="W919" s="178"/>
      <c r="X919" s="178"/>
      <c r="Y919" s="178"/>
      <c r="Z919" s="178"/>
      <c r="AA919" s="178"/>
      <c r="AB919" s="178"/>
      <c r="AC919" s="178"/>
      <c r="AD919" s="178"/>
      <c r="AE919" s="178"/>
      <c r="AF919" s="178"/>
      <c r="AG919" s="178"/>
      <c r="AH919" s="178"/>
      <c r="AI919" s="178"/>
    </row>
    <row r="921" spans="1:35" x14ac:dyDescent="0.35">
      <c r="D921" s="87" t="s">
        <v>356</v>
      </c>
    </row>
    <row r="922" spans="1:35" s="154" customFormat="1" x14ac:dyDescent="0.35">
      <c r="A922" s="15"/>
      <c r="B922" s="15"/>
      <c r="C922" s="152"/>
      <c r="D922" s="153"/>
      <c r="E922" s="154" t="str">
        <f>'T&amp;E'!E$10</f>
        <v>Project model counter</v>
      </c>
      <c r="F922" s="154" t="str">
        <f>'T&amp;E'!F$10</f>
        <v>year #</v>
      </c>
      <c r="G922" s="155"/>
      <c r="H922" s="155"/>
      <c r="I922" s="154">
        <f>'T&amp;E'!I$10</f>
        <v>0</v>
      </c>
      <c r="J922" s="180"/>
      <c r="K922" s="154">
        <f>'T&amp;E'!K$10</f>
        <v>1</v>
      </c>
      <c r="L922" s="154">
        <f>'T&amp;E'!L$10</f>
        <v>2</v>
      </c>
      <c r="M922" s="154">
        <f>'T&amp;E'!M$10</f>
        <v>3</v>
      </c>
      <c r="N922" s="154">
        <f>'T&amp;E'!N$10</f>
        <v>4</v>
      </c>
      <c r="O922" s="154">
        <f>'T&amp;E'!O$10</f>
        <v>5</v>
      </c>
      <c r="P922" s="154">
        <f>'T&amp;E'!P$10</f>
        <v>6</v>
      </c>
      <c r="Q922" s="154">
        <f>'T&amp;E'!Q$10</f>
        <v>7</v>
      </c>
      <c r="R922" s="154">
        <f>'T&amp;E'!R$10</f>
        <v>8</v>
      </c>
      <c r="S922" s="154">
        <f>'T&amp;E'!S$10</f>
        <v>9</v>
      </c>
      <c r="T922" s="154">
        <f>'T&amp;E'!T$10</f>
        <v>10</v>
      </c>
      <c r="U922" s="154">
        <f>'T&amp;E'!U$10</f>
        <v>11</v>
      </c>
      <c r="V922" s="154">
        <f>'T&amp;E'!V$10</f>
        <v>12</v>
      </c>
      <c r="W922" s="154">
        <f>'T&amp;E'!W$10</f>
        <v>13</v>
      </c>
      <c r="X922" s="154">
        <f>'T&amp;E'!X$10</f>
        <v>14</v>
      </c>
      <c r="Y922" s="154">
        <f>'T&amp;E'!Y$10</f>
        <v>15</v>
      </c>
      <c r="Z922" s="154">
        <f>'T&amp;E'!Z$10</f>
        <v>16</v>
      </c>
      <c r="AA922" s="154">
        <f>'T&amp;E'!AA$10</f>
        <v>17</v>
      </c>
      <c r="AB922" s="154">
        <f>'T&amp;E'!AB$10</f>
        <v>18</v>
      </c>
      <c r="AC922" s="154">
        <f>'T&amp;E'!AC$10</f>
        <v>19</v>
      </c>
      <c r="AD922" s="154">
        <f>'T&amp;E'!AD$10</f>
        <v>20</v>
      </c>
      <c r="AE922" s="154">
        <f>'T&amp;E'!AE$10</f>
        <v>21</v>
      </c>
      <c r="AF922" s="154">
        <f>'T&amp;E'!AF$10</f>
        <v>22</v>
      </c>
      <c r="AG922" s="154">
        <f>'T&amp;E'!AG$10</f>
        <v>23</v>
      </c>
      <c r="AH922" s="154">
        <f>'T&amp;E'!AH$10</f>
        <v>24</v>
      </c>
      <c r="AI922" s="154">
        <f>'T&amp;E'!AI$10</f>
        <v>25</v>
      </c>
    </row>
    <row r="923" spans="1:35" s="154" customFormat="1" x14ac:dyDescent="0.35">
      <c r="A923" s="15"/>
      <c r="B923" s="15"/>
      <c r="C923" s="152"/>
      <c r="D923" s="153"/>
      <c r="E923" s="154" t="str">
        <f>Inputs!E$70</f>
        <v>Pre-production period</v>
      </c>
      <c r="F923" s="154" t="str">
        <f>Inputs!F$70</f>
        <v>years</v>
      </c>
      <c r="G923" s="154">
        <f>Inputs!G$70</f>
        <v>2</v>
      </c>
      <c r="H923" s="155"/>
      <c r="I923" s="180"/>
      <c r="J923" s="180"/>
      <c r="K923" s="180"/>
      <c r="L923" s="180"/>
      <c r="M923" s="180"/>
      <c r="N923" s="180"/>
      <c r="O923" s="180"/>
      <c r="P923" s="180"/>
      <c r="Q923" s="180"/>
      <c r="R923" s="180"/>
      <c r="S923" s="180"/>
      <c r="T923" s="180"/>
      <c r="U923" s="180"/>
      <c r="V923" s="180"/>
      <c r="W923" s="180"/>
      <c r="X923" s="180"/>
      <c r="Y923" s="180"/>
      <c r="Z923" s="180"/>
      <c r="AA923" s="180"/>
      <c r="AB923" s="180"/>
      <c r="AC923" s="180"/>
      <c r="AD923" s="180"/>
      <c r="AE923" s="180"/>
      <c r="AF923" s="180"/>
      <c r="AG923" s="180"/>
      <c r="AH923" s="180"/>
      <c r="AI923" s="180"/>
    </row>
    <row r="924" spans="1:35" s="154" customFormat="1" x14ac:dyDescent="0.35">
      <c r="A924" s="15"/>
      <c r="B924" s="15"/>
      <c r="C924" s="152"/>
      <c r="D924" s="153"/>
      <c r="E924" s="154" t="str">
        <f>Inputs!E$215</f>
        <v>Investment tax credit carryforward limit (incentive)</v>
      </c>
      <c r="F924" s="154" t="str">
        <f>Inputs!F$215</f>
        <v>years</v>
      </c>
      <c r="G924" s="154">
        <f>Inputs!G$215</f>
        <v>99</v>
      </c>
      <c r="H924" s="155"/>
      <c r="I924" s="180"/>
      <c r="J924" s="180"/>
      <c r="K924" s="180"/>
      <c r="L924" s="180"/>
      <c r="M924" s="180"/>
      <c r="N924" s="180"/>
      <c r="O924" s="180"/>
      <c r="P924" s="180"/>
      <c r="Q924" s="180"/>
      <c r="R924" s="180"/>
      <c r="S924" s="180"/>
      <c r="T924" s="180"/>
      <c r="U924" s="180"/>
      <c r="V924" s="180"/>
      <c r="W924" s="180"/>
      <c r="X924" s="180"/>
      <c r="Y924" s="180"/>
      <c r="Z924" s="180"/>
      <c r="AA924" s="180"/>
      <c r="AB924" s="180"/>
      <c r="AC924" s="180"/>
      <c r="AD924" s="180"/>
      <c r="AE924" s="180"/>
      <c r="AF924" s="180"/>
      <c r="AG924" s="180"/>
      <c r="AH924" s="180"/>
      <c r="AI924" s="180"/>
    </row>
    <row r="925" spans="1:35" s="84" customFormat="1" x14ac:dyDescent="0.35">
      <c r="A925" s="4"/>
      <c r="B925" s="4"/>
      <c r="C925" s="80"/>
      <c r="D925" s="81"/>
      <c r="E925" s="84" t="s">
        <v>1220</v>
      </c>
      <c r="F925" s="84" t="s">
        <v>43</v>
      </c>
      <c r="G925" s="147"/>
      <c r="H925" s="147"/>
      <c r="I925" s="178"/>
      <c r="J925" s="178"/>
      <c r="K925" s="147">
        <f>IF(K922&gt;$G924+$G923,0,1)</f>
        <v>1</v>
      </c>
      <c r="L925" s="147">
        <f t="shared" ref="L925:AI925" si="340">IF(L922&gt;$G924+$G923,0,1)</f>
        <v>1</v>
      </c>
      <c r="M925" s="147">
        <f t="shared" si="340"/>
        <v>1</v>
      </c>
      <c r="N925" s="147">
        <f t="shared" si="340"/>
        <v>1</v>
      </c>
      <c r="O925" s="147">
        <f t="shared" si="340"/>
        <v>1</v>
      </c>
      <c r="P925" s="147">
        <f t="shared" si="340"/>
        <v>1</v>
      </c>
      <c r="Q925" s="147">
        <f t="shared" si="340"/>
        <v>1</v>
      </c>
      <c r="R925" s="147">
        <f t="shared" si="340"/>
        <v>1</v>
      </c>
      <c r="S925" s="147">
        <f t="shared" si="340"/>
        <v>1</v>
      </c>
      <c r="T925" s="147">
        <f t="shared" si="340"/>
        <v>1</v>
      </c>
      <c r="U925" s="147">
        <f t="shared" si="340"/>
        <v>1</v>
      </c>
      <c r="V925" s="147">
        <f t="shared" si="340"/>
        <v>1</v>
      </c>
      <c r="W925" s="147">
        <f t="shared" si="340"/>
        <v>1</v>
      </c>
      <c r="X925" s="147">
        <f t="shared" si="340"/>
        <v>1</v>
      </c>
      <c r="Y925" s="147">
        <f t="shared" si="340"/>
        <v>1</v>
      </c>
      <c r="Z925" s="147">
        <f t="shared" si="340"/>
        <v>1</v>
      </c>
      <c r="AA925" s="147">
        <f t="shared" si="340"/>
        <v>1</v>
      </c>
      <c r="AB925" s="147">
        <f t="shared" si="340"/>
        <v>1</v>
      </c>
      <c r="AC925" s="147">
        <f t="shared" si="340"/>
        <v>1</v>
      </c>
      <c r="AD925" s="147">
        <f t="shared" si="340"/>
        <v>1</v>
      </c>
      <c r="AE925" s="147">
        <f t="shared" si="340"/>
        <v>1</v>
      </c>
      <c r="AF925" s="147">
        <f t="shared" si="340"/>
        <v>1</v>
      </c>
      <c r="AG925" s="147">
        <f t="shared" si="340"/>
        <v>1</v>
      </c>
      <c r="AH925" s="147">
        <f t="shared" si="340"/>
        <v>1</v>
      </c>
      <c r="AI925" s="147">
        <f t="shared" si="340"/>
        <v>1</v>
      </c>
    </row>
    <row r="927" spans="1:35" x14ac:dyDescent="0.35">
      <c r="D927" s="87" t="s">
        <v>785</v>
      </c>
    </row>
    <row r="928" spans="1:35" s="84" customFormat="1" x14ac:dyDescent="0.35">
      <c r="A928" s="4"/>
      <c r="B928" s="4"/>
      <c r="C928" s="80"/>
      <c r="D928" s="81"/>
      <c r="E928" s="84" t="s">
        <v>1223</v>
      </c>
      <c r="F928" s="84" t="s">
        <v>641</v>
      </c>
      <c r="G928" s="147"/>
      <c r="H928" s="147"/>
      <c r="I928" s="178"/>
      <c r="J928" s="178"/>
      <c r="K928" s="178">
        <f t="shared" ref="K928:AI928" si="341">J930</f>
        <v>0</v>
      </c>
      <c r="L928" s="178">
        <f t="shared" si="341"/>
        <v>0</v>
      </c>
      <c r="M928" s="178">
        <f t="shared" si="341"/>
        <v>0</v>
      </c>
      <c r="N928" s="178">
        <f t="shared" si="341"/>
        <v>0</v>
      </c>
      <c r="O928" s="178">
        <f t="shared" si="341"/>
        <v>0</v>
      </c>
      <c r="P928" s="178">
        <f t="shared" si="341"/>
        <v>0</v>
      </c>
      <c r="Q928" s="178">
        <f t="shared" si="341"/>
        <v>0</v>
      </c>
      <c r="R928" s="178">
        <f t="shared" si="341"/>
        <v>0</v>
      </c>
      <c r="S928" s="178">
        <f t="shared" si="341"/>
        <v>0</v>
      </c>
      <c r="T928" s="178">
        <f t="shared" si="341"/>
        <v>0</v>
      </c>
      <c r="U928" s="178">
        <f t="shared" si="341"/>
        <v>0</v>
      </c>
      <c r="V928" s="178">
        <f t="shared" si="341"/>
        <v>0</v>
      </c>
      <c r="W928" s="178">
        <f t="shared" si="341"/>
        <v>0</v>
      </c>
      <c r="X928" s="178">
        <f t="shared" si="341"/>
        <v>0</v>
      </c>
      <c r="Y928" s="178">
        <f t="shared" si="341"/>
        <v>0</v>
      </c>
      <c r="Z928" s="178">
        <f t="shared" si="341"/>
        <v>0</v>
      </c>
      <c r="AA928" s="178">
        <f t="shared" si="341"/>
        <v>0</v>
      </c>
      <c r="AB928" s="178">
        <f t="shared" si="341"/>
        <v>0</v>
      </c>
      <c r="AC928" s="178">
        <f t="shared" si="341"/>
        <v>0</v>
      </c>
      <c r="AD928" s="178">
        <f t="shared" si="341"/>
        <v>0</v>
      </c>
      <c r="AE928" s="178">
        <f t="shared" si="341"/>
        <v>0</v>
      </c>
      <c r="AF928" s="178">
        <f t="shared" si="341"/>
        <v>0</v>
      </c>
      <c r="AG928" s="178">
        <f t="shared" si="341"/>
        <v>0</v>
      </c>
      <c r="AH928" s="178">
        <f t="shared" si="341"/>
        <v>0</v>
      </c>
      <c r="AI928" s="178">
        <f t="shared" si="341"/>
        <v>0</v>
      </c>
    </row>
    <row r="929" spans="1:35" s="84" customFormat="1" x14ac:dyDescent="0.35">
      <c r="A929" s="4"/>
      <c r="B929" s="4"/>
      <c r="C929" s="80"/>
      <c r="D929" s="81"/>
      <c r="E929" s="84" t="s">
        <v>1224</v>
      </c>
      <c r="F929" s="84" t="s">
        <v>641</v>
      </c>
      <c r="G929" s="147"/>
      <c r="H929" s="147"/>
      <c r="I929" s="178">
        <f>SUM(K929:AI929)</f>
        <v>0</v>
      </c>
      <c r="J929" s="178"/>
      <c r="K929" s="178">
        <f t="shared" ref="K929:AI929" si="342">MIN(K912,K928)</f>
        <v>0</v>
      </c>
      <c r="L929" s="178">
        <f t="shared" si="342"/>
        <v>0</v>
      </c>
      <c r="M929" s="178">
        <f t="shared" si="342"/>
        <v>0</v>
      </c>
      <c r="N929" s="178">
        <f t="shared" si="342"/>
        <v>0</v>
      </c>
      <c r="O929" s="178">
        <f t="shared" si="342"/>
        <v>0</v>
      </c>
      <c r="P929" s="178">
        <f t="shared" si="342"/>
        <v>0</v>
      </c>
      <c r="Q929" s="178">
        <f t="shared" si="342"/>
        <v>0</v>
      </c>
      <c r="R929" s="178">
        <f t="shared" si="342"/>
        <v>0</v>
      </c>
      <c r="S929" s="178">
        <f t="shared" si="342"/>
        <v>0</v>
      </c>
      <c r="T929" s="178">
        <f t="shared" si="342"/>
        <v>0</v>
      </c>
      <c r="U929" s="178">
        <f t="shared" si="342"/>
        <v>0</v>
      </c>
      <c r="V929" s="178">
        <f t="shared" si="342"/>
        <v>0</v>
      </c>
      <c r="W929" s="178">
        <f t="shared" si="342"/>
        <v>0</v>
      </c>
      <c r="X929" s="178">
        <f t="shared" si="342"/>
        <v>0</v>
      </c>
      <c r="Y929" s="178">
        <f t="shared" si="342"/>
        <v>0</v>
      </c>
      <c r="Z929" s="178">
        <f t="shared" si="342"/>
        <v>0</v>
      </c>
      <c r="AA929" s="178">
        <f t="shared" si="342"/>
        <v>0</v>
      </c>
      <c r="AB929" s="178">
        <f t="shared" si="342"/>
        <v>0</v>
      </c>
      <c r="AC929" s="178">
        <f t="shared" si="342"/>
        <v>0</v>
      </c>
      <c r="AD929" s="178">
        <f t="shared" si="342"/>
        <v>0</v>
      </c>
      <c r="AE929" s="178">
        <f t="shared" si="342"/>
        <v>0</v>
      </c>
      <c r="AF929" s="178">
        <f t="shared" si="342"/>
        <v>0</v>
      </c>
      <c r="AG929" s="178">
        <f t="shared" si="342"/>
        <v>0</v>
      </c>
      <c r="AH929" s="178">
        <f t="shared" si="342"/>
        <v>0</v>
      </c>
      <c r="AI929" s="178">
        <f t="shared" si="342"/>
        <v>0</v>
      </c>
    </row>
    <row r="930" spans="1:35" s="84" customFormat="1" x14ac:dyDescent="0.35">
      <c r="A930" s="4"/>
      <c r="B930" s="4"/>
      <c r="C930" s="80"/>
      <c r="D930" s="81"/>
      <c r="E930" s="84" t="s">
        <v>1221</v>
      </c>
      <c r="F930" s="84" t="s">
        <v>641</v>
      </c>
      <c r="G930" s="147"/>
      <c r="H930" s="147"/>
      <c r="I930" s="178"/>
      <c r="J930" s="178">
        <f>G919</f>
        <v>0</v>
      </c>
      <c r="K930" s="178">
        <f t="shared" ref="K930:AI930" si="343">(K928-K929)*K925</f>
        <v>0</v>
      </c>
      <c r="L930" s="178">
        <f t="shared" si="343"/>
        <v>0</v>
      </c>
      <c r="M930" s="178">
        <f t="shared" si="343"/>
        <v>0</v>
      </c>
      <c r="N930" s="178">
        <f t="shared" si="343"/>
        <v>0</v>
      </c>
      <c r="O930" s="178">
        <f t="shared" si="343"/>
        <v>0</v>
      </c>
      <c r="P930" s="178">
        <f t="shared" si="343"/>
        <v>0</v>
      </c>
      <c r="Q930" s="178">
        <f t="shared" si="343"/>
        <v>0</v>
      </c>
      <c r="R930" s="178">
        <f t="shared" si="343"/>
        <v>0</v>
      </c>
      <c r="S930" s="178">
        <f t="shared" si="343"/>
        <v>0</v>
      </c>
      <c r="T930" s="178">
        <f t="shared" si="343"/>
        <v>0</v>
      </c>
      <c r="U930" s="178">
        <f t="shared" si="343"/>
        <v>0</v>
      </c>
      <c r="V930" s="178">
        <f t="shared" si="343"/>
        <v>0</v>
      </c>
      <c r="W930" s="178">
        <f t="shared" si="343"/>
        <v>0</v>
      </c>
      <c r="X930" s="178">
        <f t="shared" si="343"/>
        <v>0</v>
      </c>
      <c r="Y930" s="178">
        <f t="shared" si="343"/>
        <v>0</v>
      </c>
      <c r="Z930" s="178">
        <f t="shared" si="343"/>
        <v>0</v>
      </c>
      <c r="AA930" s="178">
        <f t="shared" si="343"/>
        <v>0</v>
      </c>
      <c r="AB930" s="178">
        <f t="shared" si="343"/>
        <v>0</v>
      </c>
      <c r="AC930" s="178">
        <f t="shared" si="343"/>
        <v>0</v>
      </c>
      <c r="AD930" s="178">
        <f t="shared" si="343"/>
        <v>0</v>
      </c>
      <c r="AE930" s="178">
        <f t="shared" si="343"/>
        <v>0</v>
      </c>
      <c r="AF930" s="178">
        <f t="shared" si="343"/>
        <v>0</v>
      </c>
      <c r="AG930" s="178">
        <f t="shared" si="343"/>
        <v>0</v>
      </c>
      <c r="AH930" s="178">
        <f t="shared" si="343"/>
        <v>0</v>
      </c>
      <c r="AI930" s="178">
        <f t="shared" si="343"/>
        <v>0</v>
      </c>
    </row>
    <row r="932" spans="1:35" x14ac:dyDescent="0.35">
      <c r="C932" s="86" t="s">
        <v>44</v>
      </c>
    </row>
    <row r="934" spans="1:35" x14ac:dyDescent="0.35">
      <c r="D934" s="87" t="s">
        <v>743</v>
      </c>
    </row>
    <row r="935" spans="1:35" x14ac:dyDescent="0.35">
      <c r="E935" s="46" t="str">
        <f>E$912</f>
        <v>Income tax due before tax credit in nominal terms (behavioural)</v>
      </c>
      <c r="F935" s="46" t="str">
        <f>F$912</f>
        <v>M$, nominal</v>
      </c>
      <c r="I935" s="178">
        <f>I$912</f>
        <v>149.24836957661114</v>
      </c>
      <c r="J935" s="178"/>
      <c r="K935" s="178">
        <f t="shared" ref="K935:AI935" si="344">K$912</f>
        <v>0</v>
      </c>
      <c r="L935" s="178">
        <f t="shared" si="344"/>
        <v>0</v>
      </c>
      <c r="M935" s="178">
        <f t="shared" si="344"/>
        <v>0</v>
      </c>
      <c r="N935" s="178">
        <f t="shared" si="344"/>
        <v>0</v>
      </c>
      <c r="O935" s="178">
        <f t="shared" si="344"/>
        <v>0</v>
      </c>
      <c r="P935" s="178">
        <f t="shared" si="344"/>
        <v>0</v>
      </c>
      <c r="Q935" s="178">
        <f t="shared" si="344"/>
        <v>3.294879249450962</v>
      </c>
      <c r="R935" s="178">
        <f t="shared" si="344"/>
        <v>4.5646264237122338</v>
      </c>
      <c r="S935" s="178">
        <f t="shared" si="344"/>
        <v>5.1386424323752466</v>
      </c>
      <c r="T935" s="178">
        <f t="shared" si="344"/>
        <v>5.7313243808152921</v>
      </c>
      <c r="U935" s="178">
        <f t="shared" si="344"/>
        <v>5.9693933684315992</v>
      </c>
      <c r="V935" s="178">
        <f t="shared" si="344"/>
        <v>6.2122237358002277</v>
      </c>
      <c r="W935" s="178">
        <f t="shared" si="344"/>
        <v>12.632035710516236</v>
      </c>
      <c r="X935" s="178">
        <f t="shared" si="344"/>
        <v>12.88467642472656</v>
      </c>
      <c r="Y935" s="178">
        <f t="shared" si="344"/>
        <v>13.142369953221092</v>
      </c>
      <c r="Z935" s="178">
        <f t="shared" si="344"/>
        <v>13.40521735228551</v>
      </c>
      <c r="AA935" s="178">
        <f t="shared" si="344"/>
        <v>13.673321699331224</v>
      </c>
      <c r="AB935" s="178">
        <f t="shared" si="344"/>
        <v>13.946788133317847</v>
      </c>
      <c r="AC935" s="178">
        <f t="shared" si="344"/>
        <v>14.225723895984205</v>
      </c>
      <c r="AD935" s="178">
        <f t="shared" si="344"/>
        <v>15.129946840927644</v>
      </c>
      <c r="AE935" s="178">
        <f t="shared" si="344"/>
        <v>9.2971999757152659</v>
      </c>
      <c r="AF935" s="178">
        <f t="shared" si="344"/>
        <v>0</v>
      </c>
      <c r="AG935" s="178">
        <f t="shared" si="344"/>
        <v>0</v>
      </c>
      <c r="AH935" s="178">
        <f t="shared" si="344"/>
        <v>0</v>
      </c>
      <c r="AI935" s="178">
        <f t="shared" si="344"/>
        <v>0</v>
      </c>
    </row>
    <row r="936" spans="1:35" s="84" customFormat="1" x14ac:dyDescent="0.35">
      <c r="A936" s="4"/>
      <c r="B936" s="4"/>
      <c r="C936" s="80"/>
      <c r="D936" s="81"/>
      <c r="E936" s="84" t="str">
        <f>E$929</f>
        <v>Tax credit utilised in nominal terms (behavioural)</v>
      </c>
      <c r="F936" s="84" t="str">
        <f>F$929</f>
        <v>M$, nominal</v>
      </c>
      <c r="G936" s="147"/>
      <c r="H936" s="147"/>
      <c r="I936" s="178">
        <f>I$929</f>
        <v>0</v>
      </c>
      <c r="J936" s="178"/>
      <c r="K936" s="178">
        <f t="shared" ref="K936:AI936" si="345">K$929</f>
        <v>0</v>
      </c>
      <c r="L936" s="178">
        <f t="shared" si="345"/>
        <v>0</v>
      </c>
      <c r="M936" s="178">
        <f t="shared" si="345"/>
        <v>0</v>
      </c>
      <c r="N936" s="178">
        <f t="shared" si="345"/>
        <v>0</v>
      </c>
      <c r="O936" s="178">
        <f t="shared" si="345"/>
        <v>0</v>
      </c>
      <c r="P936" s="178">
        <f t="shared" si="345"/>
        <v>0</v>
      </c>
      <c r="Q936" s="178">
        <f t="shared" si="345"/>
        <v>0</v>
      </c>
      <c r="R936" s="178">
        <f t="shared" si="345"/>
        <v>0</v>
      </c>
      <c r="S936" s="178">
        <f t="shared" si="345"/>
        <v>0</v>
      </c>
      <c r="T936" s="178">
        <f t="shared" si="345"/>
        <v>0</v>
      </c>
      <c r="U936" s="178">
        <f t="shared" si="345"/>
        <v>0</v>
      </c>
      <c r="V936" s="178">
        <f t="shared" si="345"/>
        <v>0</v>
      </c>
      <c r="W936" s="178">
        <f t="shared" si="345"/>
        <v>0</v>
      </c>
      <c r="X936" s="178">
        <f t="shared" si="345"/>
        <v>0</v>
      </c>
      <c r="Y936" s="178">
        <f t="shared" si="345"/>
        <v>0</v>
      </c>
      <c r="Z936" s="178">
        <f t="shared" si="345"/>
        <v>0</v>
      </c>
      <c r="AA936" s="178">
        <f t="shared" si="345"/>
        <v>0</v>
      </c>
      <c r="AB936" s="178">
        <f t="shared" si="345"/>
        <v>0</v>
      </c>
      <c r="AC936" s="178">
        <f t="shared" si="345"/>
        <v>0</v>
      </c>
      <c r="AD936" s="178">
        <f t="shared" si="345"/>
        <v>0</v>
      </c>
      <c r="AE936" s="178">
        <f t="shared" si="345"/>
        <v>0</v>
      </c>
      <c r="AF936" s="178">
        <f t="shared" si="345"/>
        <v>0</v>
      </c>
      <c r="AG936" s="178">
        <f t="shared" si="345"/>
        <v>0</v>
      </c>
      <c r="AH936" s="178">
        <f t="shared" si="345"/>
        <v>0</v>
      </c>
      <c r="AI936" s="178">
        <f t="shared" si="345"/>
        <v>0</v>
      </c>
    </row>
    <row r="937" spans="1:35" s="84" customFormat="1" x14ac:dyDescent="0.35">
      <c r="A937" s="4"/>
      <c r="B937" s="4"/>
      <c r="C937" s="80"/>
      <c r="D937" s="81"/>
      <c r="E937" s="84" t="s">
        <v>1222</v>
      </c>
      <c r="F937" s="84" t="s">
        <v>641</v>
      </c>
      <c r="G937" s="147"/>
      <c r="H937" s="147"/>
      <c r="I937" s="178">
        <f>SUM(K937:AI937)</f>
        <v>149.24836957661114</v>
      </c>
      <c r="J937" s="178"/>
      <c r="K937" s="178">
        <f>K935-K936</f>
        <v>0</v>
      </c>
      <c r="L937" s="178">
        <f t="shared" ref="L937:AI937" si="346">L935-L936</f>
        <v>0</v>
      </c>
      <c r="M937" s="178">
        <f t="shared" si="346"/>
        <v>0</v>
      </c>
      <c r="N937" s="178">
        <f t="shared" si="346"/>
        <v>0</v>
      </c>
      <c r="O937" s="178">
        <f t="shared" si="346"/>
        <v>0</v>
      </c>
      <c r="P937" s="178">
        <f t="shared" si="346"/>
        <v>0</v>
      </c>
      <c r="Q937" s="178">
        <f t="shared" si="346"/>
        <v>3.294879249450962</v>
      </c>
      <c r="R937" s="178">
        <f t="shared" si="346"/>
        <v>4.5646264237122338</v>
      </c>
      <c r="S937" s="178">
        <f t="shared" si="346"/>
        <v>5.1386424323752466</v>
      </c>
      <c r="T937" s="178">
        <f t="shared" si="346"/>
        <v>5.7313243808152921</v>
      </c>
      <c r="U937" s="178">
        <f t="shared" si="346"/>
        <v>5.9693933684315992</v>
      </c>
      <c r="V937" s="178">
        <f t="shared" si="346"/>
        <v>6.2122237358002277</v>
      </c>
      <c r="W937" s="178">
        <f t="shared" si="346"/>
        <v>12.632035710516236</v>
      </c>
      <c r="X937" s="178">
        <f t="shared" si="346"/>
        <v>12.88467642472656</v>
      </c>
      <c r="Y937" s="178">
        <f t="shared" si="346"/>
        <v>13.142369953221092</v>
      </c>
      <c r="Z937" s="178">
        <f t="shared" si="346"/>
        <v>13.40521735228551</v>
      </c>
      <c r="AA937" s="178">
        <f t="shared" si="346"/>
        <v>13.673321699331224</v>
      </c>
      <c r="AB937" s="178">
        <f t="shared" si="346"/>
        <v>13.946788133317847</v>
      </c>
      <c r="AC937" s="178">
        <f t="shared" si="346"/>
        <v>14.225723895984205</v>
      </c>
      <c r="AD937" s="178">
        <f t="shared" si="346"/>
        <v>15.129946840927644</v>
      </c>
      <c r="AE937" s="178">
        <f t="shared" si="346"/>
        <v>9.2971999757152659</v>
      </c>
      <c r="AF937" s="178">
        <f t="shared" si="346"/>
        <v>0</v>
      </c>
      <c r="AG937" s="178">
        <f t="shared" si="346"/>
        <v>0</v>
      </c>
      <c r="AH937" s="178">
        <f t="shared" si="346"/>
        <v>0</v>
      </c>
      <c r="AI937" s="178">
        <f t="shared" si="346"/>
        <v>0</v>
      </c>
    </row>
    <row r="938" spans="1:35" s="84" customFormat="1" x14ac:dyDescent="0.35">
      <c r="A938" s="4"/>
      <c r="B938" s="4"/>
      <c r="C938" s="80"/>
      <c r="D938" s="81"/>
      <c r="G938" s="147"/>
      <c r="H938" s="147"/>
      <c r="I938" s="178"/>
      <c r="J938" s="178"/>
      <c r="K938" s="178"/>
      <c r="L938" s="178"/>
      <c r="M938" s="178"/>
      <c r="N938" s="178"/>
      <c r="O938" s="178"/>
      <c r="P938" s="178"/>
      <c r="Q938" s="178"/>
      <c r="R938" s="178"/>
      <c r="S938" s="178"/>
      <c r="T938" s="178"/>
      <c r="U938" s="178"/>
      <c r="V938" s="178"/>
      <c r="W938" s="178"/>
      <c r="X938" s="178"/>
      <c r="Y938" s="178"/>
      <c r="Z938" s="178"/>
      <c r="AA938" s="178"/>
      <c r="AB938" s="178"/>
      <c r="AC938" s="178"/>
      <c r="AD938" s="178"/>
      <c r="AE938" s="178"/>
      <c r="AF938" s="178"/>
      <c r="AG938" s="178"/>
      <c r="AH938" s="178"/>
      <c r="AI938" s="178"/>
    </row>
    <row r="939" spans="1:35" s="84" customFormat="1" x14ac:dyDescent="0.35">
      <c r="A939" s="4"/>
      <c r="B939" s="4"/>
      <c r="C939" s="80"/>
      <c r="D939" s="81" t="s">
        <v>44</v>
      </c>
      <c r="G939" s="147"/>
      <c r="H939" s="147"/>
      <c r="I939" s="178"/>
      <c r="J939" s="178"/>
      <c r="K939" s="178"/>
      <c r="L939" s="178"/>
      <c r="M939" s="178"/>
      <c r="N939" s="178"/>
      <c r="O939" s="178"/>
      <c r="P939" s="178"/>
      <c r="Q939" s="178"/>
      <c r="R939" s="178"/>
      <c r="S939" s="178"/>
      <c r="T939" s="178"/>
      <c r="U939" s="178"/>
      <c r="V939" s="178"/>
      <c r="W939" s="178"/>
      <c r="X939" s="178"/>
      <c r="Y939" s="178"/>
      <c r="Z939" s="178"/>
      <c r="AA939" s="178"/>
      <c r="AB939" s="178"/>
      <c r="AC939" s="178"/>
      <c r="AD939" s="178"/>
      <c r="AE939" s="178"/>
      <c r="AF939" s="178"/>
      <c r="AG939" s="178"/>
      <c r="AH939" s="178"/>
      <c r="AI939" s="178"/>
    </row>
    <row r="940" spans="1:35" s="84" customFormat="1" x14ac:dyDescent="0.35">
      <c r="A940" s="4"/>
      <c r="B940" s="4"/>
      <c r="C940" s="80"/>
      <c r="D940" s="81"/>
      <c r="E940" s="84" t="str">
        <f>E$937</f>
        <v>Income tax in nominal terms (behavioural)</v>
      </c>
      <c r="F940" s="84" t="str">
        <f>F$937</f>
        <v>M$, nominal</v>
      </c>
      <c r="G940" s="147"/>
      <c r="H940" s="147"/>
      <c r="I940" s="178">
        <f>I$937</f>
        <v>149.24836957661114</v>
      </c>
      <c r="J940" s="178"/>
      <c r="K940" s="178">
        <f t="shared" ref="K940:AI940" si="347">K$937</f>
        <v>0</v>
      </c>
      <c r="L940" s="178">
        <f t="shared" si="347"/>
        <v>0</v>
      </c>
      <c r="M940" s="178">
        <f t="shared" si="347"/>
        <v>0</v>
      </c>
      <c r="N940" s="178">
        <f t="shared" si="347"/>
        <v>0</v>
      </c>
      <c r="O940" s="178">
        <f t="shared" si="347"/>
        <v>0</v>
      </c>
      <c r="P940" s="178">
        <f t="shared" si="347"/>
        <v>0</v>
      </c>
      <c r="Q940" s="178">
        <f t="shared" si="347"/>
        <v>3.294879249450962</v>
      </c>
      <c r="R940" s="178">
        <f t="shared" si="347"/>
        <v>4.5646264237122338</v>
      </c>
      <c r="S940" s="178">
        <f t="shared" si="347"/>
        <v>5.1386424323752466</v>
      </c>
      <c r="T940" s="178">
        <f t="shared" si="347"/>
        <v>5.7313243808152921</v>
      </c>
      <c r="U940" s="178">
        <f t="shared" si="347"/>
        <v>5.9693933684315992</v>
      </c>
      <c r="V940" s="178">
        <f t="shared" si="347"/>
        <v>6.2122237358002277</v>
      </c>
      <c r="W940" s="178">
        <f t="shared" si="347"/>
        <v>12.632035710516236</v>
      </c>
      <c r="X940" s="178">
        <f t="shared" si="347"/>
        <v>12.88467642472656</v>
      </c>
      <c r="Y940" s="178">
        <f t="shared" si="347"/>
        <v>13.142369953221092</v>
      </c>
      <c r="Z940" s="178">
        <f t="shared" si="347"/>
        <v>13.40521735228551</v>
      </c>
      <c r="AA940" s="178">
        <f t="shared" si="347"/>
        <v>13.673321699331224</v>
      </c>
      <c r="AB940" s="178">
        <f t="shared" si="347"/>
        <v>13.946788133317847</v>
      </c>
      <c r="AC940" s="178">
        <f t="shared" si="347"/>
        <v>14.225723895984205</v>
      </c>
      <c r="AD940" s="178">
        <f t="shared" si="347"/>
        <v>15.129946840927644</v>
      </c>
      <c r="AE940" s="178">
        <f t="shared" si="347"/>
        <v>9.2971999757152659</v>
      </c>
      <c r="AF940" s="178">
        <f t="shared" si="347"/>
        <v>0</v>
      </c>
      <c r="AG940" s="178">
        <f t="shared" si="347"/>
        <v>0</v>
      </c>
      <c r="AH940" s="178">
        <f t="shared" si="347"/>
        <v>0</v>
      </c>
      <c r="AI940" s="178">
        <f t="shared" si="347"/>
        <v>0</v>
      </c>
    </row>
    <row r="941" spans="1:35" s="154" customFormat="1" x14ac:dyDescent="0.35">
      <c r="A941" s="15"/>
      <c r="B941" s="15"/>
      <c r="C941" s="152"/>
      <c r="D941" s="153"/>
      <c r="E941" s="154" t="str">
        <f>'T&amp;E'!E$32</f>
        <v>Inflation factor</v>
      </c>
      <c r="F941" s="154" t="str">
        <f>'T&amp;E'!F$32</f>
        <v>index</v>
      </c>
      <c r="G941" s="155"/>
      <c r="H941" s="155"/>
      <c r="I941" s="180"/>
      <c r="J941" s="180"/>
      <c r="K941" s="203">
        <f>'T&amp;E'!K$32</f>
        <v>1</v>
      </c>
      <c r="L941" s="203">
        <f>'T&amp;E'!L$32</f>
        <v>1.02</v>
      </c>
      <c r="M941" s="203">
        <f>'T&amp;E'!M$32</f>
        <v>1.0404</v>
      </c>
      <c r="N941" s="203">
        <f>'T&amp;E'!N$32</f>
        <v>1.0612079999999999</v>
      </c>
      <c r="O941" s="203">
        <f>'T&amp;E'!O$32</f>
        <v>1.08243216</v>
      </c>
      <c r="P941" s="203">
        <f>'T&amp;E'!P$32</f>
        <v>1.1040808032</v>
      </c>
      <c r="Q941" s="203">
        <f>'T&amp;E'!Q$32</f>
        <v>1.1261624192640001</v>
      </c>
      <c r="R941" s="203">
        <f>'T&amp;E'!R$32</f>
        <v>1.1486856676492798</v>
      </c>
      <c r="S941" s="203">
        <f>'T&amp;E'!S$32</f>
        <v>1.1716593810022655</v>
      </c>
      <c r="T941" s="203">
        <f>'T&amp;E'!T$32</f>
        <v>1.1950925686223108</v>
      </c>
      <c r="U941" s="203">
        <f>'T&amp;E'!U$32</f>
        <v>1.2189944199947571</v>
      </c>
      <c r="V941" s="203">
        <f>'T&amp;E'!V$32</f>
        <v>1.243374308394652</v>
      </c>
      <c r="W941" s="203">
        <f>'T&amp;E'!W$32</f>
        <v>1.2682417945625453</v>
      </c>
      <c r="X941" s="203">
        <f>'T&amp;E'!X$32</f>
        <v>1.2936066304537961</v>
      </c>
      <c r="Y941" s="203">
        <f>'T&amp;E'!Y$32</f>
        <v>1.3194787630628722</v>
      </c>
      <c r="Z941" s="203">
        <f>'T&amp;E'!Z$32</f>
        <v>1.3458683383241292</v>
      </c>
      <c r="AA941" s="203">
        <f>'T&amp;E'!AA$32</f>
        <v>1.372785705090612</v>
      </c>
      <c r="AB941" s="203">
        <f>'T&amp;E'!AB$32</f>
        <v>1.4002414191924244</v>
      </c>
      <c r="AC941" s="203">
        <f>'T&amp;E'!AC$32</f>
        <v>1.4282462475762727</v>
      </c>
      <c r="AD941" s="203">
        <f>'T&amp;E'!AD$32</f>
        <v>1.4568111725277981</v>
      </c>
      <c r="AE941" s="203">
        <f>'T&amp;E'!AE$32</f>
        <v>1.4859473959783542</v>
      </c>
      <c r="AF941" s="203">
        <f>'T&amp;E'!AF$32</f>
        <v>1.5156663438979212</v>
      </c>
      <c r="AG941" s="203">
        <f>'T&amp;E'!AG$32</f>
        <v>1.5459796707758797</v>
      </c>
      <c r="AH941" s="203">
        <f>'T&amp;E'!AH$32</f>
        <v>1.576899264191397</v>
      </c>
      <c r="AI941" s="203">
        <f>'T&amp;E'!AI$32</f>
        <v>1.608437249475225</v>
      </c>
    </row>
    <row r="942" spans="1:35" s="162" customFormat="1" x14ac:dyDescent="0.35">
      <c r="A942" s="35"/>
      <c r="B942" s="35"/>
      <c r="C942" s="160"/>
      <c r="D942" s="161"/>
      <c r="E942" s="162" t="s">
        <v>1225</v>
      </c>
      <c r="F942" s="162" t="s">
        <v>88</v>
      </c>
      <c r="G942" s="163"/>
      <c r="H942" s="163"/>
      <c r="I942" s="433">
        <f>SUM(K942:AI942)</f>
        <v>112.3386094387092</v>
      </c>
      <c r="J942" s="433"/>
      <c r="K942" s="433">
        <f>K940/K941</f>
        <v>0</v>
      </c>
      <c r="L942" s="433">
        <f t="shared" ref="L942:AI942" si="348">L940/L941</f>
        <v>0</v>
      </c>
      <c r="M942" s="433">
        <f t="shared" si="348"/>
        <v>0</v>
      </c>
      <c r="N942" s="433">
        <f t="shared" si="348"/>
        <v>0</v>
      </c>
      <c r="O942" s="433">
        <f t="shared" si="348"/>
        <v>0</v>
      </c>
      <c r="P942" s="433">
        <f t="shared" si="348"/>
        <v>0</v>
      </c>
      <c r="Q942" s="433">
        <f t="shared" si="348"/>
        <v>2.9257584812715738</v>
      </c>
      <c r="R942" s="433">
        <f t="shared" si="348"/>
        <v>3.9737819947327133</v>
      </c>
      <c r="S942" s="433">
        <f t="shared" si="348"/>
        <v>4.3857818370212076</v>
      </c>
      <c r="T942" s="433">
        <f t="shared" si="348"/>
        <v>4.7957158560715492</v>
      </c>
      <c r="U942" s="433">
        <f t="shared" si="348"/>
        <v>4.8969817010788885</v>
      </c>
      <c r="V942" s="433">
        <f t="shared" si="348"/>
        <v>4.9962619412821603</v>
      </c>
      <c r="W942" s="433">
        <f t="shared" si="348"/>
        <v>9.9602739514458332</v>
      </c>
      <c r="X942" s="433">
        <f t="shared" si="348"/>
        <v>9.9602739514458332</v>
      </c>
      <c r="Y942" s="433">
        <f t="shared" si="348"/>
        <v>9.9602739514458314</v>
      </c>
      <c r="Z942" s="433">
        <f t="shared" si="348"/>
        <v>9.9602739514458314</v>
      </c>
      <c r="AA942" s="433">
        <f t="shared" si="348"/>
        <v>9.9602739514458332</v>
      </c>
      <c r="AB942" s="433">
        <f t="shared" si="348"/>
        <v>9.9602739514458314</v>
      </c>
      <c r="AC942" s="433">
        <f t="shared" si="348"/>
        <v>9.9602739514458332</v>
      </c>
      <c r="AD942" s="433">
        <f t="shared" si="348"/>
        <v>10.385660905300988</v>
      </c>
      <c r="AE942" s="433">
        <f t="shared" si="348"/>
        <v>6.2567490618293045</v>
      </c>
      <c r="AF942" s="433">
        <f t="shared" si="348"/>
        <v>0</v>
      </c>
      <c r="AG942" s="433">
        <f t="shared" si="348"/>
        <v>0</v>
      </c>
      <c r="AH942" s="433">
        <f t="shared" si="348"/>
        <v>0</v>
      </c>
      <c r="AI942" s="433">
        <f t="shared" si="348"/>
        <v>0</v>
      </c>
    </row>
    <row r="943" spans="1:35" s="84" customFormat="1" x14ac:dyDescent="0.35">
      <c r="A943" s="4"/>
      <c r="B943" s="4"/>
      <c r="C943" s="80"/>
      <c r="D943" s="81"/>
      <c r="G943" s="147"/>
      <c r="H943" s="147"/>
      <c r="I943" s="178"/>
      <c r="J943" s="178"/>
      <c r="K943" s="178"/>
      <c r="L943" s="178"/>
      <c r="M943" s="178"/>
      <c r="N943" s="178"/>
      <c r="O943" s="178"/>
      <c r="P943" s="178"/>
      <c r="Q943" s="178"/>
      <c r="R943" s="178"/>
      <c r="S943" s="178"/>
      <c r="T943" s="178"/>
      <c r="U943" s="178"/>
      <c r="V943" s="178"/>
      <c r="W943" s="178"/>
      <c r="X943" s="178"/>
      <c r="Y943" s="178"/>
      <c r="Z943" s="178"/>
      <c r="AA943" s="178"/>
      <c r="AB943" s="178"/>
      <c r="AC943" s="178"/>
      <c r="AD943" s="178"/>
      <c r="AE943" s="178"/>
      <c r="AF943" s="178"/>
      <c r="AG943" s="178"/>
      <c r="AH943" s="178"/>
      <c r="AI943" s="178"/>
    </row>
    <row r="944" spans="1:35" s="84" customFormat="1" x14ac:dyDescent="0.35">
      <c r="A944" s="4"/>
      <c r="B944" s="4"/>
      <c r="C944" s="80"/>
      <c r="D944" s="81" t="s">
        <v>370</v>
      </c>
      <c r="G944" s="147"/>
      <c r="H944" s="147"/>
      <c r="I944" s="178"/>
      <c r="J944" s="178"/>
      <c r="K944" s="178"/>
      <c r="L944" s="178"/>
      <c r="M944" s="178"/>
      <c r="N944" s="178"/>
      <c r="O944" s="178"/>
      <c r="P944" s="178"/>
      <c r="Q944" s="178"/>
      <c r="R944" s="178"/>
      <c r="S944" s="178"/>
      <c r="T944" s="178"/>
      <c r="U944" s="178"/>
      <c r="V944" s="178"/>
      <c r="W944" s="178"/>
      <c r="X944" s="178"/>
      <c r="Y944" s="178"/>
      <c r="Z944" s="178"/>
      <c r="AA944" s="178"/>
      <c r="AB944" s="178"/>
      <c r="AC944" s="178"/>
      <c r="AD944" s="178"/>
      <c r="AE944" s="178"/>
      <c r="AF944" s="178"/>
      <c r="AG944" s="178"/>
      <c r="AH944" s="178"/>
      <c r="AI944" s="178"/>
    </row>
    <row r="945" spans="1:35" s="84" customFormat="1" x14ac:dyDescent="0.35">
      <c r="A945" s="4"/>
      <c r="B945" s="4"/>
      <c r="C945" s="80"/>
      <c r="D945" s="81"/>
      <c r="E945" s="84" t="str">
        <f>E$942</f>
        <v>Income tax (behavioural)</v>
      </c>
      <c r="F945" s="84" t="str">
        <f>F$942</f>
        <v>M$</v>
      </c>
      <c r="G945" s="147"/>
      <c r="H945" s="147"/>
      <c r="I945" s="178">
        <f>I$942</f>
        <v>112.3386094387092</v>
      </c>
      <c r="J945" s="178"/>
      <c r="K945" s="178">
        <f t="shared" ref="K945:AI945" si="349">K$942</f>
        <v>0</v>
      </c>
      <c r="L945" s="178">
        <f t="shared" si="349"/>
        <v>0</v>
      </c>
      <c r="M945" s="178">
        <f t="shared" si="349"/>
        <v>0</v>
      </c>
      <c r="N945" s="178">
        <f t="shared" si="349"/>
        <v>0</v>
      </c>
      <c r="O945" s="178">
        <f t="shared" si="349"/>
        <v>0</v>
      </c>
      <c r="P945" s="178">
        <f t="shared" si="349"/>
        <v>0</v>
      </c>
      <c r="Q945" s="178">
        <f t="shared" si="349"/>
        <v>2.9257584812715738</v>
      </c>
      <c r="R945" s="178">
        <f t="shared" si="349"/>
        <v>3.9737819947327133</v>
      </c>
      <c r="S945" s="178">
        <f t="shared" si="349"/>
        <v>4.3857818370212076</v>
      </c>
      <c r="T945" s="178">
        <f t="shared" si="349"/>
        <v>4.7957158560715492</v>
      </c>
      <c r="U945" s="178">
        <f t="shared" si="349"/>
        <v>4.8969817010788885</v>
      </c>
      <c r="V945" s="178">
        <f t="shared" si="349"/>
        <v>4.9962619412821603</v>
      </c>
      <c r="W945" s="178">
        <f t="shared" si="349"/>
        <v>9.9602739514458332</v>
      </c>
      <c r="X945" s="178">
        <f t="shared" si="349"/>
        <v>9.9602739514458332</v>
      </c>
      <c r="Y945" s="178">
        <f t="shared" si="349"/>
        <v>9.9602739514458314</v>
      </c>
      <c r="Z945" s="178">
        <f t="shared" si="349"/>
        <v>9.9602739514458314</v>
      </c>
      <c r="AA945" s="178">
        <f t="shared" si="349"/>
        <v>9.9602739514458332</v>
      </c>
      <c r="AB945" s="178">
        <f t="shared" si="349"/>
        <v>9.9602739514458314</v>
      </c>
      <c r="AC945" s="178">
        <f t="shared" si="349"/>
        <v>9.9602739514458332</v>
      </c>
      <c r="AD945" s="178">
        <f t="shared" si="349"/>
        <v>10.385660905300988</v>
      </c>
      <c r="AE945" s="178">
        <f t="shared" si="349"/>
        <v>6.2567490618293045</v>
      </c>
      <c r="AF945" s="178">
        <f t="shared" si="349"/>
        <v>0</v>
      </c>
      <c r="AG945" s="178">
        <f t="shared" si="349"/>
        <v>0</v>
      </c>
      <c r="AH945" s="178">
        <f t="shared" si="349"/>
        <v>0</v>
      </c>
      <c r="AI945" s="178">
        <f t="shared" si="349"/>
        <v>0</v>
      </c>
    </row>
    <row r="946" spans="1:35" s="162" customFormat="1" x14ac:dyDescent="0.35">
      <c r="A946" s="35"/>
      <c r="B946" s="35"/>
      <c r="C946" s="160"/>
      <c r="D946" s="161"/>
      <c r="E946" s="162" t="s">
        <v>1226</v>
      </c>
      <c r="F946" s="162" t="s">
        <v>88</v>
      </c>
      <c r="G946" s="433">
        <f>SUM(K945:AI945)</f>
        <v>112.3386094387092</v>
      </c>
      <c r="H946" s="163"/>
      <c r="I946" s="433"/>
      <c r="J946" s="433"/>
      <c r="K946" s="433"/>
      <c r="L946" s="433"/>
      <c r="M946" s="433"/>
      <c r="N946" s="433"/>
      <c r="O946" s="433"/>
      <c r="P946" s="433"/>
      <c r="Q946" s="433"/>
      <c r="R946" s="433"/>
      <c r="S946" s="433"/>
      <c r="T946" s="433"/>
      <c r="U946" s="433"/>
      <c r="V946" s="433"/>
      <c r="W946" s="433"/>
      <c r="X946" s="433"/>
      <c r="Y946" s="433"/>
      <c r="Z946" s="433"/>
      <c r="AA946" s="433"/>
      <c r="AB946" s="433"/>
      <c r="AC946" s="433"/>
      <c r="AD946" s="433"/>
      <c r="AE946" s="433"/>
      <c r="AF946" s="433"/>
      <c r="AG946" s="433"/>
      <c r="AH946" s="433"/>
      <c r="AI946" s="433"/>
    </row>
    <row r="947" spans="1:35" s="84" customFormat="1" x14ac:dyDescent="0.35">
      <c r="A947" s="4"/>
      <c r="B947" s="4"/>
      <c r="C947" s="80"/>
      <c r="D947" s="81"/>
      <c r="G947" s="147"/>
      <c r="H947" s="147"/>
      <c r="I947" s="178"/>
      <c r="J947" s="178"/>
      <c r="K947" s="178"/>
      <c r="L947" s="178"/>
      <c r="M947" s="178"/>
      <c r="N947" s="178"/>
      <c r="O947" s="178"/>
      <c r="P947" s="178"/>
      <c r="Q947" s="178"/>
      <c r="R947" s="178"/>
      <c r="S947" s="178"/>
      <c r="T947" s="178"/>
      <c r="U947" s="178"/>
      <c r="V947" s="178"/>
      <c r="W947" s="178"/>
      <c r="X947" s="178"/>
      <c r="Y947" s="178"/>
      <c r="Z947" s="178"/>
      <c r="AA947" s="178"/>
      <c r="AB947" s="178"/>
      <c r="AC947" s="178"/>
      <c r="AD947" s="178"/>
      <c r="AE947" s="178"/>
      <c r="AF947" s="178"/>
      <c r="AG947" s="178"/>
      <c r="AH947" s="178"/>
      <c r="AI947" s="178"/>
    </row>
    <row r="948" spans="1:35" s="84" customFormat="1" x14ac:dyDescent="0.35">
      <c r="A948" s="4"/>
      <c r="B948" s="4"/>
      <c r="C948" s="80"/>
      <c r="D948" s="81" t="s">
        <v>378</v>
      </c>
      <c r="G948" s="147"/>
      <c r="H948" s="147"/>
      <c r="I948" s="178"/>
      <c r="J948" s="178"/>
      <c r="K948" s="178"/>
      <c r="L948" s="178"/>
      <c r="M948" s="178"/>
      <c r="N948" s="178"/>
      <c r="O948" s="178"/>
      <c r="P948" s="178"/>
      <c r="Q948" s="178"/>
      <c r="R948" s="178"/>
      <c r="S948" s="178"/>
      <c r="T948" s="178"/>
      <c r="U948" s="178"/>
      <c r="V948" s="178"/>
      <c r="W948" s="178"/>
      <c r="X948" s="178"/>
      <c r="Y948" s="178"/>
      <c r="Z948" s="178"/>
      <c r="AA948" s="178"/>
      <c r="AB948" s="178"/>
      <c r="AC948" s="178"/>
      <c r="AD948" s="178"/>
      <c r="AE948" s="178"/>
      <c r="AF948" s="178"/>
      <c r="AG948" s="178"/>
      <c r="AH948" s="178"/>
      <c r="AI948" s="178"/>
    </row>
    <row r="949" spans="1:35" s="84" customFormat="1" x14ac:dyDescent="0.35">
      <c r="A949" s="4"/>
      <c r="B949" s="4"/>
      <c r="C949" s="80"/>
      <c r="D949" s="81"/>
      <c r="E949" s="84" t="str">
        <f>E$942</f>
        <v>Income tax (behavioural)</v>
      </c>
      <c r="F949" s="84" t="str">
        <f>F$942</f>
        <v>M$</v>
      </c>
      <c r="G949" s="147"/>
      <c r="H949" s="147"/>
      <c r="I949" s="178">
        <f>I$942</f>
        <v>112.3386094387092</v>
      </c>
      <c r="J949" s="178"/>
      <c r="K949" s="178">
        <f t="shared" ref="K949:AI949" si="350">K$942</f>
        <v>0</v>
      </c>
      <c r="L949" s="178">
        <f t="shared" si="350"/>
        <v>0</v>
      </c>
      <c r="M949" s="178">
        <f t="shared" si="350"/>
        <v>0</v>
      </c>
      <c r="N949" s="178">
        <f t="shared" si="350"/>
        <v>0</v>
      </c>
      <c r="O949" s="178">
        <f t="shared" si="350"/>
        <v>0</v>
      </c>
      <c r="P949" s="178">
        <f t="shared" si="350"/>
        <v>0</v>
      </c>
      <c r="Q949" s="178">
        <f t="shared" si="350"/>
        <v>2.9257584812715738</v>
      </c>
      <c r="R949" s="178">
        <f t="shared" si="350"/>
        <v>3.9737819947327133</v>
      </c>
      <c r="S949" s="178">
        <f t="shared" si="350"/>
        <v>4.3857818370212076</v>
      </c>
      <c r="T949" s="178">
        <f t="shared" si="350"/>
        <v>4.7957158560715492</v>
      </c>
      <c r="U949" s="178">
        <f t="shared" si="350"/>
        <v>4.8969817010788885</v>
      </c>
      <c r="V949" s="178">
        <f t="shared" si="350"/>
        <v>4.9962619412821603</v>
      </c>
      <c r="W949" s="178">
        <f t="shared" si="350"/>
        <v>9.9602739514458332</v>
      </c>
      <c r="X949" s="178">
        <f t="shared" si="350"/>
        <v>9.9602739514458332</v>
      </c>
      <c r="Y949" s="178">
        <f t="shared" si="350"/>
        <v>9.9602739514458314</v>
      </c>
      <c r="Z949" s="178">
        <f t="shared" si="350"/>
        <v>9.9602739514458314</v>
      </c>
      <c r="AA949" s="178">
        <f t="shared" si="350"/>
        <v>9.9602739514458332</v>
      </c>
      <c r="AB949" s="178">
        <f t="shared" si="350"/>
        <v>9.9602739514458314</v>
      </c>
      <c r="AC949" s="178">
        <f t="shared" si="350"/>
        <v>9.9602739514458332</v>
      </c>
      <c r="AD949" s="178">
        <f t="shared" si="350"/>
        <v>10.385660905300988</v>
      </c>
      <c r="AE949" s="178">
        <f t="shared" si="350"/>
        <v>6.2567490618293045</v>
      </c>
      <c r="AF949" s="178">
        <f t="shared" si="350"/>
        <v>0</v>
      </c>
      <c r="AG949" s="178">
        <f t="shared" si="350"/>
        <v>0</v>
      </c>
      <c r="AH949" s="178">
        <f t="shared" si="350"/>
        <v>0</v>
      </c>
      <c r="AI949" s="178">
        <f t="shared" si="350"/>
        <v>0</v>
      </c>
    </row>
    <row r="950" spans="1:35" s="154" customFormat="1" x14ac:dyDescent="0.35">
      <c r="A950" s="15"/>
      <c r="B950" s="15"/>
      <c r="C950" s="152"/>
      <c r="D950" s="153"/>
      <c r="E950" s="154" t="str">
        <f>'T&amp;E'!E$36</f>
        <v>Government discount factor</v>
      </c>
      <c r="F950" s="154" t="str">
        <f>'T&amp;E'!F$36</f>
        <v>index</v>
      </c>
      <c r="G950" s="155"/>
      <c r="H950" s="155"/>
      <c r="I950" s="180"/>
      <c r="J950" s="180"/>
      <c r="K950" s="203">
        <f>'T&amp;E'!K$36</f>
        <v>1</v>
      </c>
      <c r="L950" s="203">
        <f>'T&amp;E'!L$36</f>
        <v>0.90909090909090906</v>
      </c>
      <c r="M950" s="203">
        <f>'T&amp;E'!M$36</f>
        <v>0.82644628099173545</v>
      </c>
      <c r="N950" s="203">
        <f>'T&amp;E'!N$36</f>
        <v>0.75131480090157754</v>
      </c>
      <c r="O950" s="203">
        <f>'T&amp;E'!O$36</f>
        <v>0.68301345536507052</v>
      </c>
      <c r="P950" s="203">
        <f>'T&amp;E'!P$36</f>
        <v>0.62092132305915493</v>
      </c>
      <c r="Q950" s="203">
        <f>'T&amp;E'!Q$36</f>
        <v>0.56447393005377722</v>
      </c>
      <c r="R950" s="203">
        <f>'T&amp;E'!R$36</f>
        <v>0.51315811823070645</v>
      </c>
      <c r="S950" s="203">
        <f>'T&amp;E'!S$36</f>
        <v>0.46650738020973315</v>
      </c>
      <c r="T950" s="203">
        <f>'T&amp;E'!T$36</f>
        <v>0.42409761837248466</v>
      </c>
      <c r="U950" s="203">
        <f>'T&amp;E'!U$36</f>
        <v>0.38554328942953148</v>
      </c>
      <c r="V950" s="203">
        <f>'T&amp;E'!V$36</f>
        <v>0.3504938994813922</v>
      </c>
      <c r="W950" s="203">
        <f>'T&amp;E'!W$36</f>
        <v>0.31863081771035656</v>
      </c>
      <c r="X950" s="203">
        <f>'T&amp;E'!X$36</f>
        <v>0.28966437973668779</v>
      </c>
      <c r="Y950" s="203">
        <f>'T&amp;E'!Y$36</f>
        <v>0.26333125430607973</v>
      </c>
      <c r="Z950" s="203">
        <f>'T&amp;E'!Z$36</f>
        <v>0.23939204936916339</v>
      </c>
      <c r="AA950" s="203">
        <f>'T&amp;E'!AA$36</f>
        <v>0.21762913579014853</v>
      </c>
      <c r="AB950" s="203">
        <f>'T&amp;E'!AB$36</f>
        <v>0.19784466890013502</v>
      </c>
      <c r="AC950" s="203">
        <f>'T&amp;E'!AC$36</f>
        <v>0.17985878990921364</v>
      </c>
      <c r="AD950" s="203">
        <f>'T&amp;E'!AD$36</f>
        <v>0.16350799082655781</v>
      </c>
      <c r="AE950" s="203">
        <f>'T&amp;E'!AE$36</f>
        <v>0.14864362802414349</v>
      </c>
      <c r="AF950" s="203">
        <f>'T&amp;E'!AF$36</f>
        <v>0.13513057093103953</v>
      </c>
      <c r="AG950" s="203">
        <f>'T&amp;E'!AG$36</f>
        <v>0.12284597357367227</v>
      </c>
      <c r="AH950" s="203">
        <f>'T&amp;E'!AH$36</f>
        <v>0.11167815779424752</v>
      </c>
      <c r="AI950" s="203">
        <f>'T&amp;E'!AI$36</f>
        <v>0.10152559799477048</v>
      </c>
    </row>
    <row r="951" spans="1:35" s="162" customFormat="1" x14ac:dyDescent="0.35">
      <c r="A951" s="35"/>
      <c r="B951" s="35"/>
      <c r="C951" s="160"/>
      <c r="D951" s="161"/>
      <c r="E951" s="162" t="s">
        <v>1227</v>
      </c>
      <c r="F951" s="162" t="s">
        <v>230</v>
      </c>
      <c r="G951" s="163"/>
      <c r="H951" s="163"/>
      <c r="I951" s="433">
        <f>SUM(K951:AI951)</f>
        <v>31.033590709796975</v>
      </c>
      <c r="J951" s="433"/>
      <c r="K951" s="433">
        <f>K949*K950</f>
        <v>0</v>
      </c>
      <c r="L951" s="433">
        <f t="shared" ref="L951:AI951" si="351">L949*L950</f>
        <v>0</v>
      </c>
      <c r="M951" s="433">
        <f t="shared" si="351"/>
        <v>0</v>
      </c>
      <c r="N951" s="433">
        <f t="shared" si="351"/>
        <v>0</v>
      </c>
      <c r="O951" s="433">
        <f t="shared" si="351"/>
        <v>0</v>
      </c>
      <c r="P951" s="433">
        <f t="shared" si="351"/>
        <v>0</v>
      </c>
      <c r="Q951" s="433">
        <f t="shared" si="351"/>
        <v>1.6515143883115357</v>
      </c>
      <c r="R951" s="433">
        <f t="shared" si="351"/>
        <v>2.0391784906761021</v>
      </c>
      <c r="S951" s="433">
        <f t="shared" si="351"/>
        <v>2.0459995949601946</v>
      </c>
      <c r="T951" s="433">
        <f t="shared" si="351"/>
        <v>2.0338516729511054</v>
      </c>
      <c r="U951" s="433">
        <f t="shared" si="351"/>
        <v>1.8879984333101774</v>
      </c>
      <c r="V951" s="433">
        <f t="shared" si="351"/>
        <v>1.7511593306304549</v>
      </c>
      <c r="W951" s="433">
        <f t="shared" si="351"/>
        <v>3.1736502337683503</v>
      </c>
      <c r="X951" s="433">
        <f t="shared" si="351"/>
        <v>2.8851365761530459</v>
      </c>
      <c r="Y951" s="433">
        <f t="shared" si="351"/>
        <v>2.6228514328664039</v>
      </c>
      <c r="Z951" s="433">
        <f t="shared" si="351"/>
        <v>2.3844103935149126</v>
      </c>
      <c r="AA951" s="433">
        <f t="shared" si="351"/>
        <v>2.1676458122862847</v>
      </c>
      <c r="AB951" s="433">
        <f t="shared" si="351"/>
        <v>1.97058710207844</v>
      </c>
      <c r="AC951" s="433">
        <f t="shared" si="351"/>
        <v>1.7914428200713093</v>
      </c>
      <c r="AD951" s="433">
        <f t="shared" si="351"/>
        <v>1.698138548031694</v>
      </c>
      <c r="AE951" s="433">
        <f t="shared" si="351"/>
        <v>0.93002588018696386</v>
      </c>
      <c r="AF951" s="433">
        <f t="shared" si="351"/>
        <v>0</v>
      </c>
      <c r="AG951" s="433">
        <f t="shared" si="351"/>
        <v>0</v>
      </c>
      <c r="AH951" s="433">
        <f t="shared" si="351"/>
        <v>0</v>
      </c>
      <c r="AI951" s="433">
        <f t="shared" si="351"/>
        <v>0</v>
      </c>
    </row>
    <row r="952" spans="1:35" s="84" customFormat="1" x14ac:dyDescent="0.35">
      <c r="A952" s="4"/>
      <c r="B952" s="4"/>
      <c r="C952" s="80"/>
      <c r="D952" s="81"/>
      <c r="G952" s="147"/>
      <c r="H952" s="147"/>
      <c r="I952" s="178"/>
      <c r="J952" s="178"/>
      <c r="K952" s="178"/>
      <c r="L952" s="178"/>
      <c r="M952" s="178"/>
      <c r="N952" s="178"/>
      <c r="O952" s="178"/>
      <c r="P952" s="178"/>
      <c r="Q952" s="178"/>
      <c r="R952" s="178"/>
      <c r="S952" s="178"/>
      <c r="T952" s="178"/>
      <c r="U952" s="178"/>
      <c r="V952" s="178"/>
      <c r="W952" s="178"/>
      <c r="X952" s="178"/>
      <c r="Y952" s="178"/>
      <c r="Z952" s="178"/>
      <c r="AA952" s="178"/>
      <c r="AB952" s="178"/>
      <c r="AC952" s="178"/>
      <c r="AD952" s="178"/>
      <c r="AE952" s="178"/>
      <c r="AF952" s="178"/>
      <c r="AG952" s="178"/>
      <c r="AH952" s="178"/>
      <c r="AI952" s="178"/>
    </row>
    <row r="953" spans="1:35" s="84" customFormat="1" x14ac:dyDescent="0.35">
      <c r="A953" s="4"/>
      <c r="B953" s="4"/>
      <c r="C953" s="80"/>
      <c r="D953" s="81" t="s">
        <v>379</v>
      </c>
      <c r="G953" s="147"/>
      <c r="H953" s="147"/>
      <c r="I953" s="178"/>
      <c r="J953" s="178"/>
      <c r="K953" s="178"/>
      <c r="L953" s="178"/>
      <c r="M953" s="178"/>
      <c r="N953" s="178"/>
      <c r="O953" s="178"/>
      <c r="P953" s="178"/>
      <c r="Q953" s="178"/>
      <c r="R953" s="178"/>
      <c r="S953" s="178"/>
      <c r="T953" s="178"/>
      <c r="U953" s="178"/>
      <c r="V953" s="178"/>
      <c r="W953" s="178"/>
      <c r="X953" s="178"/>
      <c r="Y953" s="178"/>
      <c r="Z953" s="178"/>
      <c r="AA953" s="178"/>
      <c r="AB953" s="178"/>
      <c r="AC953" s="178"/>
      <c r="AD953" s="178"/>
      <c r="AE953" s="178"/>
      <c r="AF953" s="178"/>
      <c r="AG953" s="178"/>
      <c r="AH953" s="178"/>
      <c r="AI953" s="178"/>
    </row>
    <row r="954" spans="1:35" s="84" customFormat="1" x14ac:dyDescent="0.35">
      <c r="A954" s="4"/>
      <c r="B954" s="4"/>
      <c r="C954" s="80"/>
      <c r="D954" s="81"/>
      <c r="E954" s="84" t="str">
        <f>E$951</f>
        <v>Discounted income tax (behavioural)</v>
      </c>
      <c r="F954" s="84" t="str">
        <f>F$951</f>
        <v>M$, discounted</v>
      </c>
      <c r="G954" s="147"/>
      <c r="H954" s="147"/>
      <c r="I954" s="178">
        <f>I$951</f>
        <v>31.033590709796975</v>
      </c>
      <c r="J954" s="178"/>
      <c r="K954" s="178">
        <f t="shared" ref="K954:AI954" si="352">K$951</f>
        <v>0</v>
      </c>
      <c r="L954" s="178">
        <f t="shared" si="352"/>
        <v>0</v>
      </c>
      <c r="M954" s="178">
        <f t="shared" si="352"/>
        <v>0</v>
      </c>
      <c r="N954" s="178">
        <f t="shared" si="352"/>
        <v>0</v>
      </c>
      <c r="O954" s="178">
        <f t="shared" si="352"/>
        <v>0</v>
      </c>
      <c r="P954" s="178">
        <f t="shared" si="352"/>
        <v>0</v>
      </c>
      <c r="Q954" s="178">
        <f t="shared" si="352"/>
        <v>1.6515143883115357</v>
      </c>
      <c r="R954" s="178">
        <f t="shared" si="352"/>
        <v>2.0391784906761021</v>
      </c>
      <c r="S954" s="178">
        <f t="shared" si="352"/>
        <v>2.0459995949601946</v>
      </c>
      <c r="T954" s="178">
        <f t="shared" si="352"/>
        <v>2.0338516729511054</v>
      </c>
      <c r="U954" s="178">
        <f t="shared" si="352"/>
        <v>1.8879984333101774</v>
      </c>
      <c r="V954" s="178">
        <f t="shared" si="352"/>
        <v>1.7511593306304549</v>
      </c>
      <c r="W954" s="178">
        <f t="shared" si="352"/>
        <v>3.1736502337683503</v>
      </c>
      <c r="X954" s="178">
        <f t="shared" si="352"/>
        <v>2.8851365761530459</v>
      </c>
      <c r="Y954" s="178">
        <f t="shared" si="352"/>
        <v>2.6228514328664039</v>
      </c>
      <c r="Z954" s="178">
        <f t="shared" si="352"/>
        <v>2.3844103935149126</v>
      </c>
      <c r="AA954" s="178">
        <f t="shared" si="352"/>
        <v>2.1676458122862847</v>
      </c>
      <c r="AB954" s="178">
        <f t="shared" si="352"/>
        <v>1.97058710207844</v>
      </c>
      <c r="AC954" s="178">
        <f t="shared" si="352"/>
        <v>1.7914428200713093</v>
      </c>
      <c r="AD954" s="178">
        <f t="shared" si="352"/>
        <v>1.698138548031694</v>
      </c>
      <c r="AE954" s="178">
        <f t="shared" si="352"/>
        <v>0.93002588018696386</v>
      </c>
      <c r="AF954" s="178">
        <f t="shared" si="352"/>
        <v>0</v>
      </c>
      <c r="AG954" s="178">
        <f t="shared" si="352"/>
        <v>0</v>
      </c>
      <c r="AH954" s="178">
        <f t="shared" si="352"/>
        <v>0</v>
      </c>
      <c r="AI954" s="178">
        <f t="shared" si="352"/>
        <v>0</v>
      </c>
    </row>
    <row r="955" spans="1:35" s="162" customFormat="1" x14ac:dyDescent="0.35">
      <c r="A955" s="35"/>
      <c r="B955" s="35"/>
      <c r="C955" s="160"/>
      <c r="D955" s="161"/>
      <c r="E955" s="162" t="s">
        <v>1228</v>
      </c>
      <c r="F955" s="162" t="s">
        <v>230</v>
      </c>
      <c r="G955" s="433">
        <f>SUM(K954:AI954)</f>
        <v>31.033590709796975</v>
      </c>
      <c r="H955" s="163"/>
      <c r="J955" s="433"/>
      <c r="K955" s="433"/>
      <c r="L955" s="433"/>
      <c r="M955" s="433"/>
      <c r="N955" s="433"/>
      <c r="O955" s="433"/>
      <c r="P955" s="433"/>
      <c r="Q955" s="433"/>
      <c r="R955" s="433"/>
      <c r="S955" s="433"/>
      <c r="T955" s="433"/>
      <c r="U955" s="433"/>
      <c r="V955" s="433"/>
      <c r="W955" s="433"/>
      <c r="X955" s="433"/>
      <c r="Y955" s="433"/>
      <c r="Z955" s="433"/>
      <c r="AA955" s="433"/>
      <c r="AB955" s="433"/>
      <c r="AC955" s="433"/>
      <c r="AD955" s="433"/>
      <c r="AE955" s="433"/>
      <c r="AF955" s="433"/>
      <c r="AG955" s="433"/>
      <c r="AH955" s="433"/>
      <c r="AI955" s="433"/>
    </row>
    <row r="956" spans="1:35" s="84" customFormat="1" x14ac:dyDescent="0.35">
      <c r="A956" s="4"/>
      <c r="B956" s="4"/>
      <c r="C956" s="80"/>
      <c r="D956" s="81"/>
      <c r="G956" s="147"/>
      <c r="H956" s="147"/>
      <c r="I956" s="178"/>
      <c r="J956" s="178"/>
      <c r="K956" s="178"/>
      <c r="L956" s="178"/>
      <c r="M956" s="178"/>
      <c r="N956" s="178"/>
      <c r="O956" s="178"/>
      <c r="P956" s="178"/>
      <c r="Q956" s="178"/>
      <c r="R956" s="178"/>
      <c r="S956" s="178"/>
      <c r="T956" s="178"/>
      <c r="U956" s="178"/>
      <c r="V956" s="178"/>
      <c r="W956" s="178"/>
      <c r="X956" s="178"/>
      <c r="Y956" s="178"/>
      <c r="Z956" s="178"/>
      <c r="AA956" s="178"/>
      <c r="AB956" s="178"/>
      <c r="AC956" s="178"/>
      <c r="AD956" s="178"/>
      <c r="AE956" s="178"/>
      <c r="AF956" s="178"/>
      <c r="AG956" s="178"/>
      <c r="AH956" s="178"/>
      <c r="AI956" s="178"/>
    </row>
    <row r="957" spans="1:35" s="84" customFormat="1" x14ac:dyDescent="0.35">
      <c r="A957" s="4"/>
      <c r="B957" s="4" t="s">
        <v>769</v>
      </c>
      <c r="C957" s="80"/>
      <c r="D957" s="81"/>
      <c r="G957" s="147"/>
      <c r="H957" s="147"/>
      <c r="I957" s="178"/>
      <c r="J957" s="178"/>
      <c r="K957" s="178"/>
      <c r="L957" s="178"/>
      <c r="M957" s="178"/>
      <c r="N957" s="178"/>
      <c r="O957" s="178"/>
      <c r="P957" s="178"/>
      <c r="Q957" s="178"/>
      <c r="R957" s="178"/>
      <c r="S957" s="178"/>
      <c r="T957" s="178"/>
      <c r="U957" s="178"/>
      <c r="V957" s="178"/>
      <c r="W957" s="178"/>
      <c r="X957" s="178"/>
      <c r="Y957" s="178"/>
      <c r="Z957" s="178"/>
      <c r="AA957" s="178"/>
      <c r="AB957" s="178"/>
      <c r="AC957" s="178"/>
      <c r="AD957" s="178"/>
      <c r="AE957" s="178"/>
      <c r="AF957" s="178"/>
      <c r="AG957" s="178"/>
      <c r="AH957" s="178"/>
      <c r="AI957" s="178"/>
    </row>
    <row r="958" spans="1:35" s="84" customFormat="1" x14ac:dyDescent="0.35">
      <c r="A958" s="4"/>
      <c r="B958" s="4"/>
      <c r="C958" s="80"/>
      <c r="D958" s="81"/>
      <c r="G958" s="147"/>
      <c r="H958" s="147"/>
      <c r="I958" s="178"/>
      <c r="J958" s="178"/>
      <c r="K958" s="178"/>
      <c r="L958" s="178"/>
      <c r="M958" s="178"/>
      <c r="N958" s="178"/>
      <c r="O958" s="178"/>
      <c r="P958" s="178"/>
      <c r="Q958" s="178"/>
      <c r="R958" s="178"/>
      <c r="S958" s="178"/>
      <c r="T958" s="178"/>
      <c r="U958" s="178"/>
      <c r="V958" s="178"/>
      <c r="W958" s="178"/>
      <c r="X958" s="178"/>
      <c r="Y958" s="178"/>
      <c r="Z958" s="178"/>
      <c r="AA958" s="178"/>
      <c r="AB958" s="178"/>
      <c r="AC958" s="178"/>
      <c r="AD958" s="178"/>
      <c r="AE958" s="178"/>
      <c r="AF958" s="178"/>
      <c r="AG958" s="178"/>
      <c r="AH958" s="178"/>
      <c r="AI958" s="178"/>
    </row>
    <row r="959" spans="1:35" s="84" customFormat="1" x14ac:dyDescent="0.35">
      <c r="A959" s="4"/>
      <c r="B959" s="4"/>
      <c r="C959" s="80"/>
      <c r="D959" s="81" t="s">
        <v>786</v>
      </c>
      <c r="G959" s="147"/>
      <c r="H959" s="147"/>
      <c r="I959" s="178"/>
      <c r="J959" s="178"/>
      <c r="K959" s="178"/>
      <c r="L959" s="178"/>
      <c r="M959" s="178"/>
      <c r="N959" s="178"/>
      <c r="O959" s="178"/>
      <c r="P959" s="178"/>
      <c r="Q959" s="178"/>
      <c r="R959" s="178"/>
      <c r="S959" s="178"/>
      <c r="T959" s="178"/>
      <c r="U959" s="178"/>
      <c r="V959" s="178"/>
      <c r="W959" s="178"/>
      <c r="X959" s="178"/>
      <c r="Y959" s="178"/>
      <c r="Z959" s="178"/>
      <c r="AA959" s="178"/>
      <c r="AB959" s="178"/>
      <c r="AC959" s="178"/>
      <c r="AD959" s="178"/>
      <c r="AE959" s="178"/>
      <c r="AF959" s="178"/>
      <c r="AG959" s="178"/>
      <c r="AH959" s="178"/>
      <c r="AI959" s="178"/>
    </row>
    <row r="960" spans="1:35" s="84" customFormat="1" x14ac:dyDescent="0.35">
      <c r="A960" s="4"/>
      <c r="B960" s="4"/>
      <c r="C960" s="80"/>
      <c r="D960" s="81"/>
      <c r="E960" s="84" t="str">
        <f>E$731</f>
        <v>EBITDA in nominal terms (behavioural)</v>
      </c>
      <c r="F960" s="84" t="str">
        <f>F$731</f>
        <v>M$, nominal</v>
      </c>
      <c r="G960" s="147"/>
      <c r="H960" s="147"/>
      <c r="I960" s="178">
        <f>I$731</f>
        <v>748.68272063483039</v>
      </c>
      <c r="J960" s="178"/>
      <c r="K960" s="178">
        <f t="shared" ref="K960:AI960" si="353">K$731</f>
        <v>0</v>
      </c>
      <c r="L960" s="178">
        <f t="shared" si="353"/>
        <v>0</v>
      </c>
      <c r="M960" s="178">
        <f t="shared" si="353"/>
        <v>10.539568839693663</v>
      </c>
      <c r="N960" s="178">
        <f t="shared" si="353"/>
        <v>35.233074664886423</v>
      </c>
      <c r="O960" s="178">
        <f t="shared" si="353"/>
        <v>35.937736158184158</v>
      </c>
      <c r="P960" s="178">
        <f t="shared" si="353"/>
        <v>36.656490881347843</v>
      </c>
      <c r="Q960" s="178">
        <f t="shared" si="353"/>
        <v>37.389620698974802</v>
      </c>
      <c r="R960" s="178">
        <f t="shared" si="353"/>
        <v>38.137413112954285</v>
      </c>
      <c r="S960" s="178">
        <f t="shared" si="353"/>
        <v>38.900161375213379</v>
      </c>
      <c r="T960" s="178">
        <f t="shared" si="353"/>
        <v>39.678164602717644</v>
      </c>
      <c r="U960" s="178">
        <f t="shared" si="353"/>
        <v>40.471727894772002</v>
      </c>
      <c r="V960" s="178">
        <f t="shared" si="353"/>
        <v>41.281162452667431</v>
      </c>
      <c r="W960" s="178">
        <f t="shared" si="353"/>
        <v>42.106785701720788</v>
      </c>
      <c r="X960" s="178">
        <f t="shared" si="353"/>
        <v>42.948921415755201</v>
      </c>
      <c r="Y960" s="178">
        <f t="shared" si="353"/>
        <v>43.807899844070306</v>
      </c>
      <c r="Z960" s="178">
        <f t="shared" si="353"/>
        <v>44.684057840951702</v>
      </c>
      <c r="AA960" s="178">
        <f t="shared" si="353"/>
        <v>45.577738997770744</v>
      </c>
      <c r="AB960" s="178">
        <f t="shared" si="353"/>
        <v>46.489293777726161</v>
      </c>
      <c r="AC960" s="178">
        <f t="shared" si="353"/>
        <v>47.419079653280683</v>
      </c>
      <c r="AD960" s="178">
        <f t="shared" si="353"/>
        <v>50.433156136425481</v>
      </c>
      <c r="AE960" s="178">
        <f t="shared" si="353"/>
        <v>30.990666585717555</v>
      </c>
      <c r="AF960" s="178">
        <f t="shared" si="353"/>
        <v>0</v>
      </c>
      <c r="AG960" s="178">
        <f t="shared" si="353"/>
        <v>0</v>
      </c>
      <c r="AH960" s="178">
        <f t="shared" si="353"/>
        <v>0</v>
      </c>
      <c r="AI960" s="178">
        <f t="shared" si="353"/>
        <v>0</v>
      </c>
    </row>
    <row r="961" spans="1:35" s="84" customFormat="1" x14ac:dyDescent="0.35">
      <c r="A961" s="4"/>
      <c r="B961" s="4"/>
      <c r="C961" s="80"/>
      <c r="D961" s="81"/>
      <c r="E961" s="84" t="str">
        <f>E$738</f>
        <v>Mining company capital costs in nominal terms (behavioural)</v>
      </c>
      <c r="F961" s="84" t="str">
        <f>F$738</f>
        <v>M$, nominal</v>
      </c>
      <c r="G961" s="147"/>
      <c r="H961" s="147"/>
      <c r="I961" s="178">
        <f>I$738</f>
        <v>193.92000000000002</v>
      </c>
      <c r="J961" s="178"/>
      <c r="K961" s="178">
        <f t="shared" ref="K961:AI961" si="354">K$738</f>
        <v>96</v>
      </c>
      <c r="L961" s="178">
        <f t="shared" si="354"/>
        <v>97.92</v>
      </c>
      <c r="M961" s="178">
        <f t="shared" si="354"/>
        <v>0</v>
      </c>
      <c r="N961" s="178">
        <f t="shared" si="354"/>
        <v>0</v>
      </c>
      <c r="O961" s="178">
        <f t="shared" si="354"/>
        <v>0</v>
      </c>
      <c r="P961" s="178">
        <f t="shared" si="354"/>
        <v>0</v>
      </c>
      <c r="Q961" s="178">
        <f t="shared" si="354"/>
        <v>0</v>
      </c>
      <c r="R961" s="178">
        <f t="shared" si="354"/>
        <v>0</v>
      </c>
      <c r="S961" s="178">
        <f t="shared" si="354"/>
        <v>0</v>
      </c>
      <c r="T961" s="178">
        <f t="shared" si="354"/>
        <v>0</v>
      </c>
      <c r="U961" s="178">
        <f t="shared" si="354"/>
        <v>0</v>
      </c>
      <c r="V961" s="178">
        <f t="shared" si="354"/>
        <v>0</v>
      </c>
      <c r="W961" s="178">
        <f t="shared" si="354"/>
        <v>0</v>
      </c>
      <c r="X961" s="178">
        <f t="shared" si="354"/>
        <v>0</v>
      </c>
      <c r="Y961" s="178">
        <f t="shared" si="354"/>
        <v>0</v>
      </c>
      <c r="Z961" s="178">
        <f t="shared" si="354"/>
        <v>0</v>
      </c>
      <c r="AA961" s="178">
        <f t="shared" si="354"/>
        <v>0</v>
      </c>
      <c r="AB961" s="178">
        <f t="shared" si="354"/>
        <v>0</v>
      </c>
      <c r="AC961" s="178">
        <f t="shared" si="354"/>
        <v>0</v>
      </c>
      <c r="AD961" s="178">
        <f t="shared" si="354"/>
        <v>0</v>
      </c>
      <c r="AE961" s="178">
        <f t="shared" si="354"/>
        <v>0</v>
      </c>
      <c r="AF961" s="178">
        <f t="shared" si="354"/>
        <v>0</v>
      </c>
      <c r="AG961" s="178">
        <f t="shared" si="354"/>
        <v>0</v>
      </c>
      <c r="AH961" s="178">
        <f t="shared" si="354"/>
        <v>0</v>
      </c>
      <c r="AI961" s="178">
        <f t="shared" si="354"/>
        <v>0</v>
      </c>
    </row>
    <row r="962" spans="1:35" s="84" customFormat="1" x14ac:dyDescent="0.35">
      <c r="A962" s="4"/>
      <c r="B962" s="4"/>
      <c r="C962" s="80"/>
      <c r="D962" s="81"/>
      <c r="E962" s="84" t="str">
        <f>E$446</f>
        <v>Import duties on capital in nominal terms (behavioural)</v>
      </c>
      <c r="F962" s="84" t="str">
        <f>F$446</f>
        <v>M$, nominal</v>
      </c>
      <c r="G962" s="147"/>
      <c r="H962" s="147"/>
      <c r="I962" s="178">
        <f>I$446</f>
        <v>6.8174999999999999</v>
      </c>
      <c r="J962" s="178"/>
      <c r="K962" s="178">
        <f t="shared" ref="K962:AI962" si="355">K$446</f>
        <v>3.375</v>
      </c>
      <c r="L962" s="178">
        <f t="shared" si="355"/>
        <v>3.4424999999999999</v>
      </c>
      <c r="M962" s="178">
        <f t="shared" si="355"/>
        <v>0</v>
      </c>
      <c r="N962" s="178">
        <f t="shared" si="355"/>
        <v>0</v>
      </c>
      <c r="O962" s="178">
        <f t="shared" si="355"/>
        <v>0</v>
      </c>
      <c r="P962" s="178">
        <f t="shared" si="355"/>
        <v>0</v>
      </c>
      <c r="Q962" s="178">
        <f t="shared" si="355"/>
        <v>0</v>
      </c>
      <c r="R962" s="178">
        <f t="shared" si="355"/>
        <v>0</v>
      </c>
      <c r="S962" s="178">
        <f t="shared" si="355"/>
        <v>0</v>
      </c>
      <c r="T962" s="178">
        <f t="shared" si="355"/>
        <v>0</v>
      </c>
      <c r="U962" s="178">
        <f t="shared" si="355"/>
        <v>0</v>
      </c>
      <c r="V962" s="178">
        <f t="shared" si="355"/>
        <v>0</v>
      </c>
      <c r="W962" s="178">
        <f t="shared" si="355"/>
        <v>0</v>
      </c>
      <c r="X962" s="178">
        <f t="shared" si="355"/>
        <v>0</v>
      </c>
      <c r="Y962" s="178">
        <f t="shared" si="355"/>
        <v>0</v>
      </c>
      <c r="Z962" s="178">
        <f t="shared" si="355"/>
        <v>0</v>
      </c>
      <c r="AA962" s="178">
        <f t="shared" si="355"/>
        <v>0</v>
      </c>
      <c r="AB962" s="178">
        <f t="shared" si="355"/>
        <v>0</v>
      </c>
      <c r="AC962" s="178">
        <f t="shared" si="355"/>
        <v>0</v>
      </c>
      <c r="AD962" s="178">
        <f t="shared" si="355"/>
        <v>0</v>
      </c>
      <c r="AE962" s="178">
        <f t="shared" si="355"/>
        <v>0</v>
      </c>
      <c r="AF962" s="178">
        <f t="shared" si="355"/>
        <v>0</v>
      </c>
      <c r="AG962" s="178">
        <f t="shared" si="355"/>
        <v>0</v>
      </c>
      <c r="AH962" s="178">
        <f t="shared" si="355"/>
        <v>0</v>
      </c>
      <c r="AI962" s="178">
        <f t="shared" si="355"/>
        <v>0</v>
      </c>
    </row>
    <row r="963" spans="1:35" s="84" customFormat="1" x14ac:dyDescent="0.35">
      <c r="A963" s="4"/>
      <c r="B963" s="4"/>
      <c r="C963" s="80"/>
      <c r="D963" s="81"/>
      <c r="E963" s="84" t="str">
        <f>E$697</f>
        <v>Royalty in nominal terms (behavioural)</v>
      </c>
      <c r="F963" s="84" t="str">
        <f>F$697</f>
        <v>M$, nominal</v>
      </c>
      <c r="G963" s="147"/>
      <c r="H963" s="147"/>
      <c r="I963" s="178">
        <f>I$697</f>
        <v>137.76704079202352</v>
      </c>
      <c r="J963" s="178"/>
      <c r="K963" s="178">
        <f t="shared" ref="K963:AI963" si="356">K$697</f>
        <v>0</v>
      </c>
      <c r="L963" s="178">
        <f t="shared" si="356"/>
        <v>0</v>
      </c>
      <c r="M963" s="178">
        <f t="shared" si="356"/>
        <v>4.8091607524611284</v>
      </c>
      <c r="N963" s="178">
        <f t="shared" si="356"/>
        <v>6.540458623347134</v>
      </c>
      <c r="O963" s="178">
        <f t="shared" si="356"/>
        <v>6.671267795814078</v>
      </c>
      <c r="P963" s="178">
        <f t="shared" si="356"/>
        <v>6.8046931517303593</v>
      </c>
      <c r="Q963" s="178">
        <f t="shared" si="356"/>
        <v>6.9407870147649664</v>
      </c>
      <c r="R963" s="178">
        <f t="shared" si="356"/>
        <v>7.0796027550602636</v>
      </c>
      <c r="S963" s="178">
        <f t="shared" si="356"/>
        <v>7.22119481016147</v>
      </c>
      <c r="T963" s="178">
        <f t="shared" si="356"/>
        <v>7.3656187063646996</v>
      </c>
      <c r="U963" s="178">
        <f t="shared" si="356"/>
        <v>7.5129310804919944</v>
      </c>
      <c r="V963" s="178">
        <f t="shared" si="356"/>
        <v>7.6631897021018318</v>
      </c>
      <c r="W963" s="178">
        <f t="shared" si="356"/>
        <v>7.816453496143871</v>
      </c>
      <c r="X963" s="178">
        <f t="shared" si="356"/>
        <v>7.9727825660667468</v>
      </c>
      <c r="Y963" s="178">
        <f t="shared" si="356"/>
        <v>8.1322382173880836</v>
      </c>
      <c r="Z963" s="178">
        <f t="shared" si="356"/>
        <v>8.2948829817358423</v>
      </c>
      <c r="AA963" s="178">
        <f t="shared" si="356"/>
        <v>8.46078064137056</v>
      </c>
      <c r="AB963" s="178">
        <f t="shared" si="356"/>
        <v>8.6299962541979731</v>
      </c>
      <c r="AC963" s="178">
        <f t="shared" si="356"/>
        <v>8.8025961792819309</v>
      </c>
      <c r="AD963" s="178">
        <f t="shared" si="356"/>
        <v>8.9786481028675684</v>
      </c>
      <c r="AE963" s="178">
        <f t="shared" si="356"/>
        <v>2.0697579606730243</v>
      </c>
      <c r="AF963" s="178">
        <f t="shared" si="356"/>
        <v>0</v>
      </c>
      <c r="AG963" s="178">
        <f t="shared" si="356"/>
        <v>0</v>
      </c>
      <c r="AH963" s="178">
        <f t="shared" si="356"/>
        <v>0</v>
      </c>
      <c r="AI963" s="178">
        <f t="shared" si="356"/>
        <v>0</v>
      </c>
    </row>
    <row r="964" spans="1:35" s="84" customFormat="1" x14ac:dyDescent="0.35">
      <c r="A964" s="4"/>
      <c r="B964" s="4"/>
      <c r="C964" s="80"/>
      <c r="D964" s="81"/>
      <c r="E964" s="84" t="str">
        <f>E$937</f>
        <v>Income tax in nominal terms (behavioural)</v>
      </c>
      <c r="F964" s="84" t="str">
        <f>F$937</f>
        <v>M$, nominal</v>
      </c>
      <c r="G964" s="147"/>
      <c r="H964" s="147"/>
      <c r="I964" s="178">
        <f>I$937</f>
        <v>149.24836957661114</v>
      </c>
      <c r="J964" s="178"/>
      <c r="K964" s="178">
        <f t="shared" ref="K964:AI964" si="357">K$937</f>
        <v>0</v>
      </c>
      <c r="L964" s="178">
        <f t="shared" si="357"/>
        <v>0</v>
      </c>
      <c r="M964" s="178">
        <f t="shared" si="357"/>
        <v>0</v>
      </c>
      <c r="N964" s="178">
        <f t="shared" si="357"/>
        <v>0</v>
      </c>
      <c r="O964" s="178">
        <f t="shared" si="357"/>
        <v>0</v>
      </c>
      <c r="P964" s="178">
        <f t="shared" si="357"/>
        <v>0</v>
      </c>
      <c r="Q964" s="178">
        <f t="shared" si="357"/>
        <v>3.294879249450962</v>
      </c>
      <c r="R964" s="178">
        <f t="shared" si="357"/>
        <v>4.5646264237122338</v>
      </c>
      <c r="S964" s="178">
        <f t="shared" si="357"/>
        <v>5.1386424323752466</v>
      </c>
      <c r="T964" s="178">
        <f t="shared" si="357"/>
        <v>5.7313243808152921</v>
      </c>
      <c r="U964" s="178">
        <f t="shared" si="357"/>
        <v>5.9693933684315992</v>
      </c>
      <c r="V964" s="178">
        <f t="shared" si="357"/>
        <v>6.2122237358002277</v>
      </c>
      <c r="W964" s="178">
        <f t="shared" si="357"/>
        <v>12.632035710516236</v>
      </c>
      <c r="X964" s="178">
        <f t="shared" si="357"/>
        <v>12.88467642472656</v>
      </c>
      <c r="Y964" s="178">
        <f t="shared" si="357"/>
        <v>13.142369953221092</v>
      </c>
      <c r="Z964" s="178">
        <f t="shared" si="357"/>
        <v>13.40521735228551</v>
      </c>
      <c r="AA964" s="178">
        <f t="shared" si="357"/>
        <v>13.673321699331224</v>
      </c>
      <c r="AB964" s="178">
        <f t="shared" si="357"/>
        <v>13.946788133317847</v>
      </c>
      <c r="AC964" s="178">
        <f t="shared" si="357"/>
        <v>14.225723895984205</v>
      </c>
      <c r="AD964" s="178">
        <f t="shared" si="357"/>
        <v>15.129946840927644</v>
      </c>
      <c r="AE964" s="178">
        <f t="shared" si="357"/>
        <v>9.2971999757152659</v>
      </c>
      <c r="AF964" s="178">
        <f t="shared" si="357"/>
        <v>0</v>
      </c>
      <c r="AG964" s="178">
        <f t="shared" si="357"/>
        <v>0</v>
      </c>
      <c r="AH964" s="178">
        <f t="shared" si="357"/>
        <v>0</v>
      </c>
      <c r="AI964" s="178">
        <f t="shared" si="357"/>
        <v>0</v>
      </c>
    </row>
    <row r="965" spans="1:35" s="84" customFormat="1" x14ac:dyDescent="0.35">
      <c r="A965" s="4"/>
      <c r="B965" s="4"/>
      <c r="C965" s="80"/>
      <c r="D965" s="81"/>
      <c r="E965" s="84" t="s">
        <v>1229</v>
      </c>
      <c r="F965" s="84" t="s">
        <v>641</v>
      </c>
      <c r="G965" s="147"/>
      <c r="H965" s="147"/>
      <c r="I965" s="178">
        <f>SUM(K965:AI965)</f>
        <v>260.9298102661956</v>
      </c>
      <c r="J965" s="178"/>
      <c r="K965" s="178">
        <f>K960-K961-K962-K963-K964</f>
        <v>-99.375</v>
      </c>
      <c r="L965" s="178">
        <f t="shared" ref="L965:AI965" si="358">L960-L961-L962-L963-L964</f>
        <v>-101.3625</v>
      </c>
      <c r="M965" s="178">
        <f t="shared" si="358"/>
        <v>5.7304080872325347</v>
      </c>
      <c r="N965" s="178">
        <f t="shared" si="358"/>
        <v>28.692616041539289</v>
      </c>
      <c r="O965" s="178">
        <f t="shared" si="358"/>
        <v>29.26646836237008</v>
      </c>
      <c r="P965" s="178">
        <f t="shared" si="358"/>
        <v>29.851797729617484</v>
      </c>
      <c r="Q965" s="178">
        <f t="shared" si="358"/>
        <v>27.153954434758877</v>
      </c>
      <c r="R965" s="178">
        <f t="shared" si="358"/>
        <v>26.493183934181786</v>
      </c>
      <c r="S965" s="178">
        <f t="shared" si="358"/>
        <v>26.540324132676663</v>
      </c>
      <c r="T965" s="178">
        <f t="shared" si="358"/>
        <v>26.581221515537653</v>
      </c>
      <c r="U965" s="178">
        <f t="shared" si="358"/>
        <v>26.989403445848406</v>
      </c>
      <c r="V965" s="178">
        <f t="shared" si="358"/>
        <v>27.40574901476537</v>
      </c>
      <c r="W965" s="178">
        <f t="shared" si="358"/>
        <v>21.658296495060682</v>
      </c>
      <c r="X965" s="178">
        <f t="shared" si="358"/>
        <v>22.091462424961893</v>
      </c>
      <c r="Y965" s="178">
        <f t="shared" si="358"/>
        <v>22.533291673461129</v>
      </c>
      <c r="Z965" s="178">
        <f t="shared" si="358"/>
        <v>22.983957506930345</v>
      </c>
      <c r="AA965" s="178">
        <f t="shared" si="358"/>
        <v>23.443636657068957</v>
      </c>
      <c r="AB965" s="178">
        <f t="shared" si="358"/>
        <v>23.912509390210339</v>
      </c>
      <c r="AC965" s="178">
        <f t="shared" si="358"/>
        <v>24.390759578014553</v>
      </c>
      <c r="AD965" s="178">
        <f t="shared" si="358"/>
        <v>26.32456119263027</v>
      </c>
      <c r="AE965" s="178">
        <f t="shared" si="358"/>
        <v>19.623708649329267</v>
      </c>
      <c r="AF965" s="178">
        <f t="shared" si="358"/>
        <v>0</v>
      </c>
      <c r="AG965" s="178">
        <f t="shared" si="358"/>
        <v>0</v>
      </c>
      <c r="AH965" s="178">
        <f t="shared" si="358"/>
        <v>0</v>
      </c>
      <c r="AI965" s="178">
        <f t="shared" si="358"/>
        <v>0</v>
      </c>
    </row>
    <row r="966" spans="1:35" s="84" customFormat="1" x14ac:dyDescent="0.35">
      <c r="A966" s="4"/>
      <c r="B966" s="4"/>
      <c r="C966" s="80"/>
      <c r="D966" s="81"/>
      <c r="G966" s="147"/>
      <c r="H966" s="147"/>
      <c r="I966" s="178"/>
      <c r="J966" s="178"/>
      <c r="K966" s="178"/>
      <c r="L966" s="178"/>
      <c r="M966" s="178"/>
      <c r="N966" s="178"/>
      <c r="O966" s="178"/>
      <c r="P966" s="178"/>
      <c r="Q966" s="178"/>
      <c r="R966" s="178"/>
      <c r="S966" s="178"/>
      <c r="T966" s="178"/>
      <c r="U966" s="178"/>
      <c r="V966" s="178"/>
      <c r="W966" s="178"/>
      <c r="X966" s="178"/>
      <c r="Y966" s="178"/>
      <c r="Z966" s="178"/>
      <c r="AA966" s="178"/>
      <c r="AB966" s="178"/>
      <c r="AC966" s="178"/>
      <c r="AD966" s="178"/>
      <c r="AE966" s="178"/>
      <c r="AF966" s="178"/>
      <c r="AG966" s="178"/>
      <c r="AH966" s="178"/>
      <c r="AI966" s="178"/>
    </row>
    <row r="967" spans="1:35" s="84" customFormat="1" x14ac:dyDescent="0.35">
      <c r="A967" s="4"/>
      <c r="B967" s="4"/>
      <c r="C967" s="80"/>
      <c r="D967" s="81" t="s">
        <v>788</v>
      </c>
      <c r="G967" s="147"/>
      <c r="H967" s="147"/>
      <c r="I967" s="178"/>
      <c r="J967" s="178"/>
      <c r="K967" s="178"/>
      <c r="L967" s="178"/>
      <c r="M967" s="178"/>
      <c r="N967" s="178"/>
      <c r="O967" s="178"/>
      <c r="P967" s="178"/>
      <c r="Q967" s="178"/>
      <c r="R967" s="178"/>
      <c r="S967" s="178"/>
      <c r="T967" s="178"/>
      <c r="U967" s="178"/>
      <c r="V967" s="178"/>
      <c r="W967" s="178"/>
      <c r="X967" s="178"/>
      <c r="Y967" s="178"/>
      <c r="Z967" s="178"/>
      <c r="AA967" s="178"/>
      <c r="AB967" s="178"/>
      <c r="AC967" s="178"/>
      <c r="AD967" s="178"/>
      <c r="AE967" s="178"/>
      <c r="AF967" s="178"/>
      <c r="AG967" s="178"/>
      <c r="AH967" s="178"/>
      <c r="AI967" s="178"/>
    </row>
    <row r="968" spans="1:35" s="84" customFormat="1" x14ac:dyDescent="0.35">
      <c r="A968" s="4"/>
      <c r="B968" s="4"/>
      <c r="C968" s="80"/>
      <c r="D968" s="81"/>
      <c r="E968" s="211" t="str">
        <f>E$992</f>
        <v>RRT cash flow balance BEG</v>
      </c>
      <c r="F968" s="211" t="str">
        <f>F$992</f>
        <v>M$, nominal</v>
      </c>
      <c r="G968" s="147"/>
      <c r="H968" s="147"/>
      <c r="I968" s="211"/>
      <c r="J968" s="178"/>
      <c r="K968" s="213">
        <f t="shared" ref="K968:AI968" si="359">K$992</f>
        <v>0</v>
      </c>
      <c r="L968" s="213">
        <f t="shared" si="359"/>
        <v>-119.25</v>
      </c>
      <c r="M968" s="213">
        <f t="shared" si="359"/>
        <v>-264.73500000000001</v>
      </c>
      <c r="N968" s="213">
        <f t="shared" si="359"/>
        <v>-310.80551029532097</v>
      </c>
      <c r="O968" s="213">
        <f t="shared" si="359"/>
        <v>-338.53547310453803</v>
      </c>
      <c r="P968" s="213">
        <f t="shared" si="359"/>
        <v>-371.12280569060158</v>
      </c>
      <c r="Q968" s="213">
        <f t="shared" si="359"/>
        <v>-409.5252095531809</v>
      </c>
      <c r="R968" s="213">
        <f t="shared" si="359"/>
        <v>-458.84550614210644</v>
      </c>
      <c r="S968" s="213">
        <f t="shared" si="359"/>
        <v>-518.82278664950957</v>
      </c>
      <c r="T968" s="213">
        <f t="shared" si="359"/>
        <v>-590.73895502019946</v>
      </c>
      <c r="U968" s="213">
        <f t="shared" si="359"/>
        <v>-676.98928020559413</v>
      </c>
      <c r="V968" s="213">
        <f t="shared" si="359"/>
        <v>-779.99985211169485</v>
      </c>
      <c r="W968" s="213">
        <f t="shared" si="359"/>
        <v>-903.11292371631544</v>
      </c>
      <c r="X968" s="213">
        <f t="shared" si="359"/>
        <v>-1057.7455526655058</v>
      </c>
      <c r="Y968" s="213">
        <f t="shared" si="359"/>
        <v>-1242.7849082886526</v>
      </c>
      <c r="Z968" s="213">
        <f t="shared" si="359"/>
        <v>-1464.3019399382297</v>
      </c>
      <c r="AA968" s="213">
        <f t="shared" si="359"/>
        <v>-1729.581578917559</v>
      </c>
      <c r="AB968" s="213">
        <f t="shared" si="359"/>
        <v>-2047.365530712588</v>
      </c>
      <c r="AC968" s="213">
        <f t="shared" si="359"/>
        <v>-2428.1436255868534</v>
      </c>
      <c r="AD968" s="213">
        <f t="shared" si="359"/>
        <v>-2884.5034392106063</v>
      </c>
      <c r="AE968" s="213">
        <f t="shared" si="359"/>
        <v>-3429.8146536215709</v>
      </c>
      <c r="AF968" s="213">
        <f t="shared" si="359"/>
        <v>-4092.2291339666899</v>
      </c>
      <c r="AG968" s="213">
        <f t="shared" si="359"/>
        <v>-4910.6749607600277</v>
      </c>
      <c r="AH968" s="213">
        <f t="shared" si="359"/>
        <v>-5892.8099529120336</v>
      </c>
      <c r="AI968" s="213">
        <f t="shared" si="359"/>
        <v>-7071.3719434944405</v>
      </c>
    </row>
    <row r="969" spans="1:35" s="84" customFormat="1" x14ac:dyDescent="0.35">
      <c r="A969" s="4"/>
      <c r="B969" s="4"/>
      <c r="C969" s="80"/>
      <c r="D969" s="81"/>
      <c r="E969" s="84" t="str">
        <f>E$965</f>
        <v>RRT cashflow in nominal terms (behavioural)</v>
      </c>
      <c r="F969" s="84" t="str">
        <f>F$965</f>
        <v>M$, nominal</v>
      </c>
      <c r="G969" s="147"/>
      <c r="H969" s="147"/>
      <c r="I969" s="178">
        <f>I$965</f>
        <v>260.9298102661956</v>
      </c>
      <c r="J969" s="178"/>
      <c r="K969" s="178">
        <f t="shared" ref="K969:AI969" si="360">K$965</f>
        <v>-99.375</v>
      </c>
      <c r="L969" s="178">
        <f t="shared" si="360"/>
        <v>-101.3625</v>
      </c>
      <c r="M969" s="178">
        <f t="shared" si="360"/>
        <v>5.7304080872325347</v>
      </c>
      <c r="N969" s="178">
        <f t="shared" si="360"/>
        <v>28.692616041539289</v>
      </c>
      <c r="O969" s="178">
        <f t="shared" si="360"/>
        <v>29.26646836237008</v>
      </c>
      <c r="P969" s="178">
        <f t="shared" si="360"/>
        <v>29.851797729617484</v>
      </c>
      <c r="Q969" s="178">
        <f t="shared" si="360"/>
        <v>27.153954434758877</v>
      </c>
      <c r="R969" s="178">
        <f t="shared" si="360"/>
        <v>26.493183934181786</v>
      </c>
      <c r="S969" s="178">
        <f t="shared" si="360"/>
        <v>26.540324132676663</v>
      </c>
      <c r="T969" s="178">
        <f t="shared" si="360"/>
        <v>26.581221515537653</v>
      </c>
      <c r="U969" s="178">
        <f t="shared" si="360"/>
        <v>26.989403445848406</v>
      </c>
      <c r="V969" s="178">
        <f t="shared" si="360"/>
        <v>27.40574901476537</v>
      </c>
      <c r="W969" s="178">
        <f t="shared" si="360"/>
        <v>21.658296495060682</v>
      </c>
      <c r="X969" s="178">
        <f t="shared" si="360"/>
        <v>22.091462424961893</v>
      </c>
      <c r="Y969" s="178">
        <f t="shared" si="360"/>
        <v>22.533291673461129</v>
      </c>
      <c r="Z969" s="178">
        <f t="shared" si="360"/>
        <v>22.983957506930345</v>
      </c>
      <c r="AA969" s="178">
        <f t="shared" si="360"/>
        <v>23.443636657068957</v>
      </c>
      <c r="AB969" s="178">
        <f t="shared" si="360"/>
        <v>23.912509390210339</v>
      </c>
      <c r="AC969" s="178">
        <f t="shared" si="360"/>
        <v>24.390759578014553</v>
      </c>
      <c r="AD969" s="178">
        <f t="shared" si="360"/>
        <v>26.32456119263027</v>
      </c>
      <c r="AE969" s="178">
        <f t="shared" si="360"/>
        <v>19.623708649329267</v>
      </c>
      <c r="AF969" s="178">
        <f t="shared" si="360"/>
        <v>0</v>
      </c>
      <c r="AG969" s="178">
        <f t="shared" si="360"/>
        <v>0</v>
      </c>
      <c r="AH969" s="178">
        <f t="shared" si="360"/>
        <v>0</v>
      </c>
      <c r="AI969" s="178">
        <f t="shared" si="360"/>
        <v>0</v>
      </c>
    </row>
    <row r="970" spans="1:35" s="84" customFormat="1" x14ac:dyDescent="0.35">
      <c r="A970" s="4"/>
      <c r="B970" s="4"/>
      <c r="C970" s="80"/>
      <c r="D970" s="81"/>
      <c r="E970" s="84" t="s">
        <v>1230</v>
      </c>
      <c r="F970" s="84" t="s">
        <v>641</v>
      </c>
      <c r="G970" s="147"/>
      <c r="H970" s="147"/>
      <c r="I970" s="178"/>
      <c r="J970" s="178"/>
      <c r="K970" s="178">
        <f>SUM(K968:K969)</f>
        <v>-99.375</v>
      </c>
      <c r="L970" s="178">
        <f t="shared" ref="L970:AI970" si="361">SUM(L968:L969)</f>
        <v>-220.61250000000001</v>
      </c>
      <c r="M970" s="178">
        <f t="shared" si="361"/>
        <v>-259.00459191276747</v>
      </c>
      <c r="N970" s="178">
        <f t="shared" si="361"/>
        <v>-282.11289425378169</v>
      </c>
      <c r="O970" s="178">
        <f t="shared" si="361"/>
        <v>-309.26900474216797</v>
      </c>
      <c r="P970" s="178">
        <f t="shared" si="361"/>
        <v>-341.27100796098409</v>
      </c>
      <c r="Q970" s="178">
        <f t="shared" si="361"/>
        <v>-382.37125511842203</v>
      </c>
      <c r="R970" s="178">
        <f t="shared" si="361"/>
        <v>-432.35232220792466</v>
      </c>
      <c r="S970" s="178">
        <f t="shared" si="361"/>
        <v>-492.28246251683288</v>
      </c>
      <c r="T970" s="178">
        <f t="shared" si="361"/>
        <v>-564.15773350466179</v>
      </c>
      <c r="U970" s="178">
        <f t="shared" si="361"/>
        <v>-649.99987675974569</v>
      </c>
      <c r="V970" s="178">
        <f t="shared" si="361"/>
        <v>-752.59410309692953</v>
      </c>
      <c r="W970" s="178">
        <f t="shared" si="361"/>
        <v>-881.45462722125478</v>
      </c>
      <c r="X970" s="178">
        <f t="shared" si="361"/>
        <v>-1035.6540902405438</v>
      </c>
      <c r="Y970" s="178">
        <f t="shared" si="361"/>
        <v>-1220.2516166151913</v>
      </c>
      <c r="Z970" s="178">
        <f t="shared" si="361"/>
        <v>-1441.3179824312992</v>
      </c>
      <c r="AA970" s="178">
        <f t="shared" si="361"/>
        <v>-1706.13794226049</v>
      </c>
      <c r="AB970" s="178">
        <f t="shared" si="361"/>
        <v>-2023.4530213223777</v>
      </c>
      <c r="AC970" s="178">
        <f t="shared" si="361"/>
        <v>-2403.7528660088387</v>
      </c>
      <c r="AD970" s="178">
        <f t="shared" si="361"/>
        <v>-2858.1788780179759</v>
      </c>
      <c r="AE970" s="178">
        <f t="shared" si="361"/>
        <v>-3410.1909449722416</v>
      </c>
      <c r="AF970" s="178">
        <f t="shared" si="361"/>
        <v>-4092.2291339666899</v>
      </c>
      <c r="AG970" s="178">
        <f t="shared" si="361"/>
        <v>-4910.6749607600277</v>
      </c>
      <c r="AH970" s="178">
        <f t="shared" si="361"/>
        <v>-5892.8099529120336</v>
      </c>
      <c r="AI970" s="178">
        <f t="shared" si="361"/>
        <v>-7071.3719434944405</v>
      </c>
    </row>
    <row r="971" spans="1:35" s="84" customFormat="1" x14ac:dyDescent="0.35">
      <c r="A971" s="4"/>
      <c r="B971" s="4"/>
      <c r="C971" s="80"/>
      <c r="D971" s="81"/>
      <c r="G971" s="147"/>
      <c r="H971" s="147"/>
      <c r="I971" s="178"/>
      <c r="J971" s="178"/>
      <c r="K971" s="178"/>
      <c r="L971" s="178"/>
      <c r="M971" s="178"/>
      <c r="N971" s="178"/>
      <c r="O971" s="178"/>
      <c r="P971" s="178"/>
      <c r="Q971" s="178"/>
      <c r="R971" s="178"/>
      <c r="S971" s="178"/>
      <c r="T971" s="178"/>
      <c r="U971" s="178"/>
      <c r="V971" s="178"/>
      <c r="W971" s="178"/>
      <c r="X971" s="178"/>
      <c r="Y971" s="178"/>
      <c r="Z971" s="178"/>
      <c r="AA971" s="178"/>
      <c r="AB971" s="178"/>
      <c r="AC971" s="178"/>
      <c r="AD971" s="178"/>
      <c r="AE971" s="178"/>
      <c r="AF971" s="178"/>
      <c r="AG971" s="178"/>
      <c r="AH971" s="178"/>
      <c r="AI971" s="178"/>
    </row>
    <row r="972" spans="1:35" s="84" customFormat="1" x14ac:dyDescent="0.35">
      <c r="A972" s="4"/>
      <c r="B972" s="4"/>
      <c r="C972" s="80"/>
      <c r="D972" s="81" t="s">
        <v>789</v>
      </c>
      <c r="G972" s="147"/>
      <c r="H972" s="147"/>
      <c r="I972" s="178"/>
      <c r="J972" s="178"/>
      <c r="K972" s="178"/>
      <c r="L972" s="178"/>
      <c r="M972" s="178"/>
      <c r="N972" s="178"/>
      <c r="O972" s="178"/>
      <c r="P972" s="178"/>
      <c r="Q972" s="178"/>
      <c r="R972" s="178"/>
      <c r="S972" s="178"/>
      <c r="T972" s="178"/>
      <c r="U972" s="178"/>
      <c r="V972" s="178"/>
      <c r="W972" s="178"/>
      <c r="X972" s="178"/>
      <c r="Y972" s="178"/>
      <c r="Z972" s="178"/>
      <c r="AA972" s="178"/>
      <c r="AB972" s="178"/>
      <c r="AC972" s="178"/>
      <c r="AD972" s="178"/>
      <c r="AE972" s="178"/>
      <c r="AF972" s="178"/>
      <c r="AG972" s="178"/>
      <c r="AH972" s="178"/>
      <c r="AI972" s="178"/>
    </row>
    <row r="973" spans="1:35" s="84" customFormat="1" x14ac:dyDescent="0.35">
      <c r="A973" s="4"/>
      <c r="B973" s="4"/>
      <c r="C973" s="80"/>
      <c r="D973" s="81"/>
      <c r="E973" s="84" t="str">
        <f>E$970</f>
        <v>Accumulated RRT cashflow (behavioural)</v>
      </c>
      <c r="F973" s="84" t="str">
        <f>F$970</f>
        <v>M$, nominal</v>
      </c>
      <c r="G973" s="147"/>
      <c r="H973" s="147"/>
      <c r="I973" s="178">
        <f>I$970</f>
        <v>0</v>
      </c>
      <c r="J973" s="178"/>
      <c r="K973" s="178">
        <f t="shared" ref="K973:AI973" si="362">K$970</f>
        <v>-99.375</v>
      </c>
      <c r="L973" s="178">
        <f t="shared" si="362"/>
        <v>-220.61250000000001</v>
      </c>
      <c r="M973" s="178">
        <f t="shared" si="362"/>
        <v>-259.00459191276747</v>
      </c>
      <c r="N973" s="178">
        <f t="shared" si="362"/>
        <v>-282.11289425378169</v>
      </c>
      <c r="O973" s="178">
        <f t="shared" si="362"/>
        <v>-309.26900474216797</v>
      </c>
      <c r="P973" s="178">
        <f t="shared" si="362"/>
        <v>-341.27100796098409</v>
      </c>
      <c r="Q973" s="178">
        <f t="shared" si="362"/>
        <v>-382.37125511842203</v>
      </c>
      <c r="R973" s="178">
        <f t="shared" si="362"/>
        <v>-432.35232220792466</v>
      </c>
      <c r="S973" s="178">
        <f t="shared" si="362"/>
        <v>-492.28246251683288</v>
      </c>
      <c r="T973" s="178">
        <f t="shared" si="362"/>
        <v>-564.15773350466179</v>
      </c>
      <c r="U973" s="178">
        <f t="shared" si="362"/>
        <v>-649.99987675974569</v>
      </c>
      <c r="V973" s="178">
        <f t="shared" si="362"/>
        <v>-752.59410309692953</v>
      </c>
      <c r="W973" s="178">
        <f t="shared" si="362"/>
        <v>-881.45462722125478</v>
      </c>
      <c r="X973" s="178">
        <f t="shared" si="362"/>
        <v>-1035.6540902405438</v>
      </c>
      <c r="Y973" s="178">
        <f t="shared" si="362"/>
        <v>-1220.2516166151913</v>
      </c>
      <c r="Z973" s="178">
        <f t="shared" si="362"/>
        <v>-1441.3179824312992</v>
      </c>
      <c r="AA973" s="178">
        <f t="shared" si="362"/>
        <v>-1706.13794226049</v>
      </c>
      <c r="AB973" s="178">
        <f t="shared" si="362"/>
        <v>-2023.4530213223777</v>
      </c>
      <c r="AC973" s="178">
        <f t="shared" si="362"/>
        <v>-2403.7528660088387</v>
      </c>
      <c r="AD973" s="178">
        <f t="shared" si="362"/>
        <v>-2858.1788780179759</v>
      </c>
      <c r="AE973" s="178">
        <f t="shared" si="362"/>
        <v>-3410.1909449722416</v>
      </c>
      <c r="AF973" s="178">
        <f t="shared" si="362"/>
        <v>-4092.2291339666899</v>
      </c>
      <c r="AG973" s="178">
        <f t="shared" si="362"/>
        <v>-4910.6749607600277</v>
      </c>
      <c r="AH973" s="178">
        <f t="shared" si="362"/>
        <v>-5892.8099529120336</v>
      </c>
      <c r="AI973" s="178">
        <f t="shared" si="362"/>
        <v>-7071.3719434944405</v>
      </c>
    </row>
    <row r="974" spans="1:35" s="84" customFormat="1" x14ac:dyDescent="0.35">
      <c r="A974" s="4"/>
      <c r="B974" s="4"/>
      <c r="C974" s="80"/>
      <c r="D974" s="81"/>
      <c r="E974" s="84" t="s">
        <v>1231</v>
      </c>
      <c r="F974" s="84" t="s">
        <v>43</v>
      </c>
      <c r="G974" s="147"/>
      <c r="H974" s="147"/>
      <c r="I974" s="147">
        <f>SUM(K974:AI974)</f>
        <v>0</v>
      </c>
      <c r="J974" s="178"/>
      <c r="K974" s="147">
        <f>IF(K973&gt;0,1,0)</f>
        <v>0</v>
      </c>
      <c r="L974" s="147">
        <f t="shared" ref="L974:AI974" si="363">IF(L973&gt;0,1,0)</f>
        <v>0</v>
      </c>
      <c r="M974" s="147">
        <f t="shared" si="363"/>
        <v>0</v>
      </c>
      <c r="N974" s="147">
        <f t="shared" si="363"/>
        <v>0</v>
      </c>
      <c r="O974" s="147">
        <f t="shared" si="363"/>
        <v>0</v>
      </c>
      <c r="P974" s="147">
        <f t="shared" si="363"/>
        <v>0</v>
      </c>
      <c r="Q974" s="147">
        <f t="shared" si="363"/>
        <v>0</v>
      </c>
      <c r="R974" s="147">
        <f t="shared" si="363"/>
        <v>0</v>
      </c>
      <c r="S974" s="147">
        <f t="shared" si="363"/>
        <v>0</v>
      </c>
      <c r="T974" s="147">
        <f t="shared" si="363"/>
        <v>0</v>
      </c>
      <c r="U974" s="147">
        <f t="shared" si="363"/>
        <v>0</v>
      </c>
      <c r="V974" s="147">
        <f t="shared" si="363"/>
        <v>0</v>
      </c>
      <c r="W974" s="147">
        <f t="shared" si="363"/>
        <v>0</v>
      </c>
      <c r="X974" s="147">
        <f t="shared" si="363"/>
        <v>0</v>
      </c>
      <c r="Y974" s="147">
        <f t="shared" si="363"/>
        <v>0</v>
      </c>
      <c r="Z974" s="147">
        <f t="shared" si="363"/>
        <v>0</v>
      </c>
      <c r="AA974" s="147">
        <f t="shared" si="363"/>
        <v>0</v>
      </c>
      <c r="AB974" s="147">
        <f t="shared" si="363"/>
        <v>0</v>
      </c>
      <c r="AC974" s="147">
        <f t="shared" si="363"/>
        <v>0</v>
      </c>
      <c r="AD974" s="147">
        <f t="shared" si="363"/>
        <v>0</v>
      </c>
      <c r="AE974" s="147">
        <f t="shared" si="363"/>
        <v>0</v>
      </c>
      <c r="AF974" s="147">
        <f t="shared" si="363"/>
        <v>0</v>
      </c>
      <c r="AG974" s="147">
        <f t="shared" si="363"/>
        <v>0</v>
      </c>
      <c r="AH974" s="147">
        <f t="shared" si="363"/>
        <v>0</v>
      </c>
      <c r="AI974" s="147">
        <f t="shared" si="363"/>
        <v>0</v>
      </c>
    </row>
    <row r="975" spans="1:35" s="84" customFormat="1" x14ac:dyDescent="0.35">
      <c r="A975" s="4"/>
      <c r="B975" s="4"/>
      <c r="C975" s="80"/>
      <c r="D975" s="81"/>
      <c r="G975" s="147"/>
      <c r="H975" s="147"/>
      <c r="I975" s="178"/>
      <c r="J975" s="178"/>
      <c r="K975" s="178"/>
      <c r="L975" s="178"/>
      <c r="M975" s="178"/>
      <c r="N975" s="178"/>
      <c r="O975" s="178"/>
      <c r="P975" s="178"/>
      <c r="Q975" s="178"/>
      <c r="R975" s="178"/>
      <c r="S975" s="178"/>
      <c r="T975" s="178"/>
      <c r="U975" s="178"/>
      <c r="V975" s="178"/>
      <c r="W975" s="178"/>
      <c r="X975" s="178"/>
      <c r="Y975" s="178"/>
      <c r="Z975" s="178"/>
      <c r="AA975" s="178"/>
      <c r="AB975" s="178"/>
      <c r="AC975" s="178"/>
      <c r="AD975" s="178"/>
      <c r="AE975" s="178"/>
      <c r="AF975" s="178"/>
      <c r="AG975" s="178"/>
      <c r="AH975" s="178"/>
      <c r="AI975" s="178"/>
    </row>
    <row r="976" spans="1:35" s="84" customFormat="1" x14ac:dyDescent="0.35">
      <c r="A976" s="4"/>
      <c r="B976" s="4"/>
      <c r="C976" s="80"/>
      <c r="D976" s="81" t="s">
        <v>790</v>
      </c>
      <c r="G976" s="147"/>
      <c r="H976" s="147"/>
      <c r="I976" s="178"/>
      <c r="J976" s="178"/>
      <c r="K976" s="178"/>
      <c r="L976" s="178"/>
      <c r="M976" s="178"/>
      <c r="N976" s="178"/>
      <c r="O976" s="178"/>
      <c r="P976" s="178"/>
      <c r="Q976" s="178"/>
      <c r="R976" s="178"/>
      <c r="S976" s="178"/>
      <c r="T976" s="178"/>
      <c r="U976" s="178"/>
      <c r="V976" s="178"/>
      <c r="W976" s="178"/>
      <c r="X976" s="178"/>
      <c r="Y976" s="178"/>
      <c r="Z976" s="178"/>
      <c r="AA976" s="178"/>
      <c r="AB976" s="178"/>
      <c r="AC976" s="178"/>
      <c r="AD976" s="178"/>
      <c r="AE976" s="178"/>
      <c r="AF976" s="178"/>
      <c r="AG976" s="178"/>
      <c r="AH976" s="178"/>
      <c r="AI976" s="178"/>
    </row>
    <row r="977" spans="1:35" s="84" customFormat="1" x14ac:dyDescent="0.35">
      <c r="A977" s="4"/>
      <c r="B977" s="4"/>
      <c r="C977" s="80"/>
      <c r="D977" s="81"/>
      <c r="E977" s="84" t="str">
        <f>E$970</f>
        <v>Accumulated RRT cashflow (behavioural)</v>
      </c>
      <c r="F977" s="84" t="str">
        <f>F$970</f>
        <v>M$, nominal</v>
      </c>
      <c r="G977" s="147"/>
      <c r="H977" s="147"/>
      <c r="I977" s="178">
        <f>I$970</f>
        <v>0</v>
      </c>
      <c r="J977" s="178"/>
      <c r="K977" s="178">
        <f t="shared" ref="K977:AI977" si="364">K$970</f>
        <v>-99.375</v>
      </c>
      <c r="L977" s="178">
        <f t="shared" si="364"/>
        <v>-220.61250000000001</v>
      </c>
      <c r="M977" s="178">
        <f t="shared" si="364"/>
        <v>-259.00459191276747</v>
      </c>
      <c r="N977" s="178">
        <f t="shared" si="364"/>
        <v>-282.11289425378169</v>
      </c>
      <c r="O977" s="178">
        <f t="shared" si="364"/>
        <v>-309.26900474216797</v>
      </c>
      <c r="P977" s="178">
        <f t="shared" si="364"/>
        <v>-341.27100796098409</v>
      </c>
      <c r="Q977" s="178">
        <f t="shared" si="364"/>
        <v>-382.37125511842203</v>
      </c>
      <c r="R977" s="178">
        <f t="shared" si="364"/>
        <v>-432.35232220792466</v>
      </c>
      <c r="S977" s="178">
        <f t="shared" si="364"/>
        <v>-492.28246251683288</v>
      </c>
      <c r="T977" s="178">
        <f t="shared" si="364"/>
        <v>-564.15773350466179</v>
      </c>
      <c r="U977" s="178">
        <f t="shared" si="364"/>
        <v>-649.99987675974569</v>
      </c>
      <c r="V977" s="178">
        <f t="shared" si="364"/>
        <v>-752.59410309692953</v>
      </c>
      <c r="W977" s="178">
        <f t="shared" si="364"/>
        <v>-881.45462722125478</v>
      </c>
      <c r="X977" s="178">
        <f t="shared" si="364"/>
        <v>-1035.6540902405438</v>
      </c>
      <c r="Y977" s="178">
        <f t="shared" si="364"/>
        <v>-1220.2516166151913</v>
      </c>
      <c r="Z977" s="178">
        <f t="shared" si="364"/>
        <v>-1441.3179824312992</v>
      </c>
      <c r="AA977" s="178">
        <f t="shared" si="364"/>
        <v>-1706.13794226049</v>
      </c>
      <c r="AB977" s="178">
        <f t="shared" si="364"/>
        <v>-2023.4530213223777</v>
      </c>
      <c r="AC977" s="178">
        <f t="shared" si="364"/>
        <v>-2403.7528660088387</v>
      </c>
      <c r="AD977" s="178">
        <f t="shared" si="364"/>
        <v>-2858.1788780179759</v>
      </c>
      <c r="AE977" s="178">
        <f t="shared" si="364"/>
        <v>-3410.1909449722416</v>
      </c>
      <c r="AF977" s="178">
        <f t="shared" si="364"/>
        <v>-4092.2291339666899</v>
      </c>
      <c r="AG977" s="178">
        <f t="shared" si="364"/>
        <v>-4910.6749607600277</v>
      </c>
      <c r="AH977" s="178">
        <f t="shared" si="364"/>
        <v>-5892.8099529120336</v>
      </c>
      <c r="AI977" s="178">
        <f t="shared" si="364"/>
        <v>-7071.3719434944405</v>
      </c>
    </row>
    <row r="978" spans="1:35" s="84" customFormat="1" x14ac:dyDescent="0.35">
      <c r="A978" s="4"/>
      <c r="B978" s="4"/>
      <c r="C978" s="80"/>
      <c r="D978" s="81"/>
      <c r="E978" s="84" t="s">
        <v>1232</v>
      </c>
      <c r="F978" s="84" t="s">
        <v>43</v>
      </c>
      <c r="G978" s="147"/>
      <c r="H978" s="147"/>
      <c r="I978" s="147">
        <f>SUM(K978:AI978)</f>
        <v>25</v>
      </c>
      <c r="J978" s="178"/>
      <c r="K978" s="147">
        <f>IF(K977&lt;=0,1,0)</f>
        <v>1</v>
      </c>
      <c r="L978" s="147">
        <f t="shared" ref="L978:AI978" si="365">IF(L977&lt;=0,1,0)</f>
        <v>1</v>
      </c>
      <c r="M978" s="147">
        <f t="shared" si="365"/>
        <v>1</v>
      </c>
      <c r="N978" s="147">
        <f t="shared" si="365"/>
        <v>1</v>
      </c>
      <c r="O978" s="147">
        <f t="shared" si="365"/>
        <v>1</v>
      </c>
      <c r="P978" s="147">
        <f t="shared" si="365"/>
        <v>1</v>
      </c>
      <c r="Q978" s="147">
        <f t="shared" si="365"/>
        <v>1</v>
      </c>
      <c r="R978" s="147">
        <f t="shared" si="365"/>
        <v>1</v>
      </c>
      <c r="S978" s="147">
        <f t="shared" si="365"/>
        <v>1</v>
      </c>
      <c r="T978" s="147">
        <f t="shared" si="365"/>
        <v>1</v>
      </c>
      <c r="U978" s="147">
        <f t="shared" si="365"/>
        <v>1</v>
      </c>
      <c r="V978" s="147">
        <f t="shared" si="365"/>
        <v>1</v>
      </c>
      <c r="W978" s="147">
        <f t="shared" si="365"/>
        <v>1</v>
      </c>
      <c r="X978" s="147">
        <f t="shared" si="365"/>
        <v>1</v>
      </c>
      <c r="Y978" s="147">
        <f t="shared" si="365"/>
        <v>1</v>
      </c>
      <c r="Z978" s="147">
        <f t="shared" si="365"/>
        <v>1</v>
      </c>
      <c r="AA978" s="147">
        <f t="shared" si="365"/>
        <v>1</v>
      </c>
      <c r="AB978" s="147">
        <f t="shared" si="365"/>
        <v>1</v>
      </c>
      <c r="AC978" s="147">
        <f t="shared" si="365"/>
        <v>1</v>
      </c>
      <c r="AD978" s="147">
        <f t="shared" si="365"/>
        <v>1</v>
      </c>
      <c r="AE978" s="147">
        <f t="shared" si="365"/>
        <v>1</v>
      </c>
      <c r="AF978" s="147">
        <f t="shared" si="365"/>
        <v>1</v>
      </c>
      <c r="AG978" s="147">
        <f t="shared" si="365"/>
        <v>1</v>
      </c>
      <c r="AH978" s="147">
        <f t="shared" si="365"/>
        <v>1</v>
      </c>
      <c r="AI978" s="147">
        <f t="shared" si="365"/>
        <v>1</v>
      </c>
    </row>
    <row r="979" spans="1:35" s="84" customFormat="1" x14ac:dyDescent="0.35">
      <c r="A979" s="4"/>
      <c r="B979" s="4"/>
      <c r="C979" s="80"/>
      <c r="D979" s="81"/>
      <c r="G979" s="147"/>
      <c r="H979" s="147"/>
      <c r="I979" s="178"/>
      <c r="J979" s="178"/>
      <c r="K979" s="178"/>
      <c r="L979" s="178"/>
      <c r="M979" s="178"/>
      <c r="N979" s="178"/>
      <c r="O979" s="178"/>
      <c r="P979" s="178"/>
      <c r="Q979" s="178"/>
      <c r="R979" s="178"/>
      <c r="S979" s="178"/>
      <c r="T979" s="178"/>
      <c r="U979" s="178"/>
      <c r="V979" s="178"/>
      <c r="W979" s="178"/>
      <c r="X979" s="178"/>
      <c r="Y979" s="178"/>
      <c r="Z979" s="178"/>
      <c r="AA979" s="178"/>
      <c r="AB979" s="178"/>
      <c r="AC979" s="178"/>
      <c r="AD979" s="178"/>
      <c r="AE979" s="178"/>
      <c r="AF979" s="178"/>
      <c r="AG979" s="178"/>
      <c r="AH979" s="178"/>
      <c r="AI979" s="178"/>
    </row>
    <row r="980" spans="1:35" s="84" customFormat="1" x14ac:dyDescent="0.35">
      <c r="A980" s="4"/>
      <c r="B980" s="4"/>
      <c r="C980" s="80"/>
      <c r="D980" s="81" t="s">
        <v>791</v>
      </c>
      <c r="G980" s="147"/>
      <c r="H980" s="147"/>
      <c r="I980" s="178"/>
      <c r="J980" s="178"/>
      <c r="K980" s="178"/>
      <c r="L980" s="178"/>
      <c r="M980" s="178"/>
      <c r="N980" s="178"/>
      <c r="O980" s="178"/>
      <c r="P980" s="178"/>
      <c r="Q980" s="178"/>
      <c r="R980" s="178"/>
      <c r="S980" s="178"/>
      <c r="T980" s="178"/>
      <c r="U980" s="178"/>
      <c r="V980" s="178"/>
      <c r="W980" s="178"/>
      <c r="X980" s="178"/>
      <c r="Y980" s="178"/>
      <c r="Z980" s="178"/>
      <c r="AA980" s="178"/>
      <c r="AB980" s="178"/>
      <c r="AC980" s="178"/>
      <c r="AD980" s="178"/>
      <c r="AE980" s="178"/>
      <c r="AF980" s="178"/>
      <c r="AG980" s="178"/>
      <c r="AH980" s="178"/>
      <c r="AI980" s="178"/>
    </row>
    <row r="981" spans="1:35" s="84" customFormat="1" x14ac:dyDescent="0.35">
      <c r="A981" s="4"/>
      <c r="B981" s="4"/>
      <c r="C981" s="80"/>
      <c r="D981" s="81"/>
      <c r="E981" s="84" t="str">
        <f>E$970</f>
        <v>Accumulated RRT cashflow (behavioural)</v>
      </c>
      <c r="F981" s="84" t="str">
        <f>F$970</f>
        <v>M$, nominal</v>
      </c>
      <c r="G981" s="147"/>
      <c r="H981" s="147"/>
      <c r="I981" s="178">
        <f>I$970</f>
        <v>0</v>
      </c>
      <c r="J981" s="178"/>
      <c r="K981" s="178">
        <f t="shared" ref="K981:AI981" si="366">K$970</f>
        <v>-99.375</v>
      </c>
      <c r="L981" s="178">
        <f t="shared" si="366"/>
        <v>-220.61250000000001</v>
      </c>
      <c r="M981" s="178">
        <f t="shared" si="366"/>
        <v>-259.00459191276747</v>
      </c>
      <c r="N981" s="178">
        <f t="shared" si="366"/>
        <v>-282.11289425378169</v>
      </c>
      <c r="O981" s="178">
        <f t="shared" si="366"/>
        <v>-309.26900474216797</v>
      </c>
      <c r="P981" s="178">
        <f t="shared" si="366"/>
        <v>-341.27100796098409</v>
      </c>
      <c r="Q981" s="178">
        <f t="shared" si="366"/>
        <v>-382.37125511842203</v>
      </c>
      <c r="R981" s="178">
        <f t="shared" si="366"/>
        <v>-432.35232220792466</v>
      </c>
      <c r="S981" s="178">
        <f t="shared" si="366"/>
        <v>-492.28246251683288</v>
      </c>
      <c r="T981" s="178">
        <f t="shared" si="366"/>
        <v>-564.15773350466179</v>
      </c>
      <c r="U981" s="178">
        <f t="shared" si="366"/>
        <v>-649.99987675974569</v>
      </c>
      <c r="V981" s="178">
        <f t="shared" si="366"/>
        <v>-752.59410309692953</v>
      </c>
      <c r="W981" s="178">
        <f t="shared" si="366"/>
        <v>-881.45462722125478</v>
      </c>
      <c r="X981" s="178">
        <f t="shared" si="366"/>
        <v>-1035.6540902405438</v>
      </c>
      <c r="Y981" s="178">
        <f t="shared" si="366"/>
        <v>-1220.2516166151913</v>
      </c>
      <c r="Z981" s="178">
        <f t="shared" si="366"/>
        <v>-1441.3179824312992</v>
      </c>
      <c r="AA981" s="178">
        <f t="shared" si="366"/>
        <v>-1706.13794226049</v>
      </c>
      <c r="AB981" s="178">
        <f t="shared" si="366"/>
        <v>-2023.4530213223777</v>
      </c>
      <c r="AC981" s="178">
        <f t="shared" si="366"/>
        <v>-2403.7528660088387</v>
      </c>
      <c r="AD981" s="178">
        <f t="shared" si="366"/>
        <v>-2858.1788780179759</v>
      </c>
      <c r="AE981" s="178">
        <f t="shared" si="366"/>
        <v>-3410.1909449722416</v>
      </c>
      <c r="AF981" s="178">
        <f t="shared" si="366"/>
        <v>-4092.2291339666899</v>
      </c>
      <c r="AG981" s="178">
        <f t="shared" si="366"/>
        <v>-4910.6749607600277</v>
      </c>
      <c r="AH981" s="178">
        <f t="shared" si="366"/>
        <v>-5892.8099529120336</v>
      </c>
      <c r="AI981" s="178">
        <f t="shared" si="366"/>
        <v>-7071.3719434944405</v>
      </c>
    </row>
    <row r="982" spans="1:35" s="84" customFormat="1" x14ac:dyDescent="0.35">
      <c r="A982" s="4"/>
      <c r="B982" s="4"/>
      <c r="C982" s="80"/>
      <c r="D982" s="81"/>
      <c r="E982" s="84" t="str">
        <f>E$978</f>
        <v>Not liable for RRT flag (behavioural)</v>
      </c>
      <c r="F982" s="84" t="str">
        <f>F$978</f>
        <v>flag</v>
      </c>
      <c r="G982" s="147"/>
      <c r="H982" s="147"/>
      <c r="I982" s="84">
        <f>I$978</f>
        <v>25</v>
      </c>
      <c r="J982" s="178"/>
      <c r="K982" s="84">
        <f t="shared" ref="K982:AI982" si="367">K$978</f>
        <v>1</v>
      </c>
      <c r="L982" s="84">
        <f t="shared" si="367"/>
        <v>1</v>
      </c>
      <c r="M982" s="84">
        <f t="shared" si="367"/>
        <v>1</v>
      </c>
      <c r="N982" s="84">
        <f t="shared" si="367"/>
        <v>1</v>
      </c>
      <c r="O982" s="84">
        <f t="shared" si="367"/>
        <v>1</v>
      </c>
      <c r="P982" s="84">
        <f t="shared" si="367"/>
        <v>1</v>
      </c>
      <c r="Q982" s="84">
        <f t="shared" si="367"/>
        <v>1</v>
      </c>
      <c r="R982" s="84">
        <f t="shared" si="367"/>
        <v>1</v>
      </c>
      <c r="S982" s="84">
        <f t="shared" si="367"/>
        <v>1</v>
      </c>
      <c r="T982" s="84">
        <f t="shared" si="367"/>
        <v>1</v>
      </c>
      <c r="U982" s="84">
        <f t="shared" si="367"/>
        <v>1</v>
      </c>
      <c r="V982" s="84">
        <f t="shared" si="367"/>
        <v>1</v>
      </c>
      <c r="W982" s="84">
        <f t="shared" si="367"/>
        <v>1</v>
      </c>
      <c r="X982" s="84">
        <f t="shared" si="367"/>
        <v>1</v>
      </c>
      <c r="Y982" s="84">
        <f t="shared" si="367"/>
        <v>1</v>
      </c>
      <c r="Z982" s="84">
        <f t="shared" si="367"/>
        <v>1</v>
      </c>
      <c r="AA982" s="84">
        <f t="shared" si="367"/>
        <v>1</v>
      </c>
      <c r="AB982" s="84">
        <f t="shared" si="367"/>
        <v>1</v>
      </c>
      <c r="AC982" s="84">
        <f t="shared" si="367"/>
        <v>1</v>
      </c>
      <c r="AD982" s="84">
        <f t="shared" si="367"/>
        <v>1</v>
      </c>
      <c r="AE982" s="84">
        <f t="shared" si="367"/>
        <v>1</v>
      </c>
      <c r="AF982" s="84">
        <f t="shared" si="367"/>
        <v>1</v>
      </c>
      <c r="AG982" s="84">
        <f t="shared" si="367"/>
        <v>1</v>
      </c>
      <c r="AH982" s="84">
        <f t="shared" si="367"/>
        <v>1</v>
      </c>
      <c r="AI982" s="84">
        <f t="shared" si="367"/>
        <v>1</v>
      </c>
    </row>
    <row r="983" spans="1:35" s="154" customFormat="1" x14ac:dyDescent="0.35">
      <c r="A983" s="15"/>
      <c r="B983" s="15"/>
      <c r="C983" s="152"/>
      <c r="D983" s="153"/>
      <c r="E983" s="154" t="str">
        <f>Inputs!E$225</f>
        <v>Resource rent tax uplift (incentive)</v>
      </c>
      <c r="F983" s="154" t="str">
        <f>Inputs!F$225</f>
        <v>%</v>
      </c>
      <c r="G983" s="169">
        <f>Inputs!G$225</f>
        <v>0.2</v>
      </c>
      <c r="H983" s="155"/>
      <c r="I983" s="180"/>
      <c r="J983" s="180"/>
      <c r="K983" s="180"/>
      <c r="L983" s="180"/>
      <c r="M983" s="180"/>
      <c r="N983" s="180"/>
      <c r="O983" s="180"/>
      <c r="P983" s="180"/>
      <c r="Q983" s="180"/>
      <c r="R983" s="180"/>
      <c r="S983" s="180"/>
      <c r="T983" s="180"/>
      <c r="U983" s="180"/>
      <c r="V983" s="180"/>
      <c r="W983" s="180"/>
      <c r="X983" s="180"/>
      <c r="Y983" s="180"/>
      <c r="Z983" s="180"/>
      <c r="AA983" s="180"/>
      <c r="AB983" s="180"/>
      <c r="AC983" s="180"/>
      <c r="AD983" s="180"/>
      <c r="AE983" s="180"/>
      <c r="AF983" s="180"/>
      <c r="AG983" s="180"/>
      <c r="AH983" s="180"/>
      <c r="AI983" s="180"/>
    </row>
    <row r="984" spans="1:35" s="84" customFormat="1" x14ac:dyDescent="0.35">
      <c r="A984" s="4"/>
      <c r="B984" s="4"/>
      <c r="C984" s="80"/>
      <c r="D984" s="81"/>
      <c r="E984" s="84" t="s">
        <v>1233</v>
      </c>
      <c r="F984" s="84" t="s">
        <v>641</v>
      </c>
      <c r="G984" s="147"/>
      <c r="H984" s="147"/>
      <c r="I984" s="178">
        <f>SUM(K984:AI984)</f>
        <v>-8746.5761424595257</v>
      </c>
      <c r="J984" s="178"/>
      <c r="K984" s="178">
        <f>K981*K982*$G983</f>
        <v>-19.875</v>
      </c>
      <c r="L984" s="178">
        <f t="shared" ref="L984:AI984" si="368">L981*L982*$G983</f>
        <v>-44.122500000000002</v>
      </c>
      <c r="M984" s="178">
        <f t="shared" si="368"/>
        <v>-51.800918382553498</v>
      </c>
      <c r="N984" s="178">
        <f t="shared" si="368"/>
        <v>-56.422578850756338</v>
      </c>
      <c r="O984" s="178">
        <f t="shared" si="368"/>
        <v>-61.853800948433594</v>
      </c>
      <c r="P984" s="178">
        <f t="shared" si="368"/>
        <v>-68.254201592196821</v>
      </c>
      <c r="Q984" s="178">
        <f t="shared" si="368"/>
        <v>-76.474251023684403</v>
      </c>
      <c r="R984" s="178">
        <f t="shared" si="368"/>
        <v>-86.470464441584937</v>
      </c>
      <c r="S984" s="178">
        <f t="shared" si="368"/>
        <v>-98.456492503366576</v>
      </c>
      <c r="T984" s="178">
        <f t="shared" si="368"/>
        <v>-112.83154670093236</v>
      </c>
      <c r="U984" s="178">
        <f t="shared" si="368"/>
        <v>-129.99997535194913</v>
      </c>
      <c r="V984" s="178">
        <f t="shared" si="368"/>
        <v>-150.51882061938591</v>
      </c>
      <c r="W984" s="178">
        <f t="shared" si="368"/>
        <v>-176.29092544425097</v>
      </c>
      <c r="X984" s="178">
        <f t="shared" si="368"/>
        <v>-207.13081804810878</v>
      </c>
      <c r="Y984" s="178">
        <f t="shared" si="368"/>
        <v>-244.05032332303827</v>
      </c>
      <c r="Z984" s="178">
        <f t="shared" si="368"/>
        <v>-288.26359648625987</v>
      </c>
      <c r="AA984" s="178">
        <f t="shared" si="368"/>
        <v>-341.22758845209802</v>
      </c>
      <c r="AB984" s="178">
        <f t="shared" si="368"/>
        <v>-404.69060426447555</v>
      </c>
      <c r="AC984" s="178">
        <f t="shared" si="368"/>
        <v>-480.75057320176779</v>
      </c>
      <c r="AD984" s="178">
        <f t="shared" si="368"/>
        <v>-571.63577560359522</v>
      </c>
      <c r="AE984" s="178">
        <f t="shared" si="368"/>
        <v>-682.03818899444832</v>
      </c>
      <c r="AF984" s="178">
        <f t="shared" si="368"/>
        <v>-818.44582679333803</v>
      </c>
      <c r="AG984" s="178">
        <f t="shared" si="368"/>
        <v>-982.13499215200557</v>
      </c>
      <c r="AH984" s="178">
        <f t="shared" si="368"/>
        <v>-1178.5619905824067</v>
      </c>
      <c r="AI984" s="178">
        <f t="shared" si="368"/>
        <v>-1414.2743886988883</v>
      </c>
    </row>
    <row r="985" spans="1:35" s="84" customFormat="1" x14ac:dyDescent="0.35">
      <c r="A985" s="4"/>
      <c r="B985" s="4"/>
      <c r="C985" s="80"/>
      <c r="D985" s="81"/>
      <c r="G985" s="147"/>
      <c r="H985" s="147"/>
      <c r="I985" s="178"/>
      <c r="J985" s="178"/>
      <c r="K985" s="178"/>
      <c r="L985" s="178"/>
      <c r="M985" s="178"/>
      <c r="N985" s="178"/>
      <c r="O985" s="178"/>
      <c r="P985" s="178"/>
      <c r="Q985" s="178"/>
      <c r="R985" s="178"/>
      <c r="S985" s="178"/>
      <c r="T985" s="178"/>
      <c r="U985" s="178"/>
      <c r="V985" s="178"/>
      <c r="W985" s="178"/>
      <c r="X985" s="178"/>
      <c r="Y985" s="178"/>
      <c r="Z985" s="178"/>
      <c r="AA985" s="178"/>
      <c r="AB985" s="178"/>
      <c r="AC985" s="178"/>
      <c r="AD985" s="178"/>
      <c r="AE985" s="178"/>
      <c r="AF985" s="178"/>
      <c r="AG985" s="178"/>
      <c r="AH985" s="178"/>
      <c r="AI985" s="178"/>
    </row>
    <row r="986" spans="1:35" s="84" customFormat="1" x14ac:dyDescent="0.35">
      <c r="A986" s="4"/>
      <c r="B986" s="4"/>
      <c r="C986" s="80"/>
      <c r="D986" s="81" t="s">
        <v>795</v>
      </c>
      <c r="G986" s="147"/>
      <c r="H986" s="147"/>
      <c r="I986" s="178"/>
      <c r="J986" s="178"/>
      <c r="K986" s="178"/>
      <c r="L986" s="178"/>
      <c r="M986" s="178"/>
      <c r="N986" s="178"/>
      <c r="O986" s="178"/>
      <c r="P986" s="178"/>
      <c r="Q986" s="178"/>
      <c r="R986" s="178"/>
      <c r="S986" s="178"/>
      <c r="T986" s="178"/>
      <c r="U986" s="178"/>
      <c r="V986" s="178"/>
      <c r="W986" s="178"/>
      <c r="X986" s="178"/>
      <c r="Y986" s="178"/>
      <c r="Z986" s="178"/>
      <c r="AA986" s="178"/>
      <c r="AB986" s="178"/>
      <c r="AC986" s="178"/>
      <c r="AD986" s="178"/>
      <c r="AE986" s="178"/>
      <c r="AF986" s="178"/>
      <c r="AG986" s="178"/>
      <c r="AH986" s="178"/>
      <c r="AI986" s="178"/>
    </row>
    <row r="987" spans="1:35" s="84" customFormat="1" x14ac:dyDescent="0.35">
      <c r="A987" s="4"/>
      <c r="B987" s="4"/>
      <c r="C987" s="80"/>
      <c r="D987" s="81"/>
      <c r="E987" s="84" t="str">
        <f>E$970</f>
        <v>Accumulated RRT cashflow (behavioural)</v>
      </c>
      <c r="F987" s="84" t="str">
        <f>F$970</f>
        <v>M$, nominal</v>
      </c>
      <c r="G987" s="147"/>
      <c r="H987" s="147"/>
      <c r="I987" s="178">
        <f>I$970</f>
        <v>0</v>
      </c>
      <c r="J987" s="178"/>
      <c r="K987" s="178">
        <f t="shared" ref="K987:AI987" si="369">K$970</f>
        <v>-99.375</v>
      </c>
      <c r="L987" s="178">
        <f t="shared" si="369"/>
        <v>-220.61250000000001</v>
      </c>
      <c r="M987" s="178">
        <f t="shared" si="369"/>
        <v>-259.00459191276747</v>
      </c>
      <c r="N987" s="178">
        <f t="shared" si="369"/>
        <v>-282.11289425378169</v>
      </c>
      <c r="O987" s="178">
        <f t="shared" si="369"/>
        <v>-309.26900474216797</v>
      </c>
      <c r="P987" s="178">
        <f t="shared" si="369"/>
        <v>-341.27100796098409</v>
      </c>
      <c r="Q987" s="178">
        <f t="shared" si="369"/>
        <v>-382.37125511842203</v>
      </c>
      <c r="R987" s="178">
        <f t="shared" si="369"/>
        <v>-432.35232220792466</v>
      </c>
      <c r="S987" s="178">
        <f t="shared" si="369"/>
        <v>-492.28246251683288</v>
      </c>
      <c r="T987" s="178">
        <f t="shared" si="369"/>
        <v>-564.15773350466179</v>
      </c>
      <c r="U987" s="178">
        <f t="shared" si="369"/>
        <v>-649.99987675974569</v>
      </c>
      <c r="V987" s="178">
        <f t="shared" si="369"/>
        <v>-752.59410309692953</v>
      </c>
      <c r="W987" s="178">
        <f t="shared" si="369"/>
        <v>-881.45462722125478</v>
      </c>
      <c r="X987" s="178">
        <f t="shared" si="369"/>
        <v>-1035.6540902405438</v>
      </c>
      <c r="Y987" s="178">
        <f t="shared" si="369"/>
        <v>-1220.2516166151913</v>
      </c>
      <c r="Z987" s="178">
        <f t="shared" si="369"/>
        <v>-1441.3179824312992</v>
      </c>
      <c r="AA987" s="178">
        <f t="shared" si="369"/>
        <v>-1706.13794226049</v>
      </c>
      <c r="AB987" s="178">
        <f t="shared" si="369"/>
        <v>-2023.4530213223777</v>
      </c>
      <c r="AC987" s="178">
        <f t="shared" si="369"/>
        <v>-2403.7528660088387</v>
      </c>
      <c r="AD987" s="178">
        <f t="shared" si="369"/>
        <v>-2858.1788780179759</v>
      </c>
      <c r="AE987" s="178">
        <f t="shared" si="369"/>
        <v>-3410.1909449722416</v>
      </c>
      <c r="AF987" s="178">
        <f t="shared" si="369"/>
        <v>-4092.2291339666899</v>
      </c>
      <c r="AG987" s="178">
        <f t="shared" si="369"/>
        <v>-4910.6749607600277</v>
      </c>
      <c r="AH987" s="178">
        <f t="shared" si="369"/>
        <v>-5892.8099529120336</v>
      </c>
      <c r="AI987" s="178">
        <f t="shared" si="369"/>
        <v>-7071.3719434944405</v>
      </c>
    </row>
    <row r="988" spans="1:35" s="84" customFormat="1" x14ac:dyDescent="0.35">
      <c r="A988" s="4"/>
      <c r="B988" s="4"/>
      <c r="C988" s="80"/>
      <c r="D988" s="81"/>
      <c r="E988" s="84" t="str">
        <f>E$974</f>
        <v>Liable for RRT flag (behavioural)</v>
      </c>
      <c r="F988" s="84" t="str">
        <f>F$974</f>
        <v>flag</v>
      </c>
      <c r="G988" s="147"/>
      <c r="H988" s="147"/>
      <c r="I988" s="84">
        <f>I$974</f>
        <v>0</v>
      </c>
      <c r="J988" s="178"/>
      <c r="K988" s="84">
        <f t="shared" ref="K988:AI988" si="370">K$974</f>
        <v>0</v>
      </c>
      <c r="L988" s="84">
        <f t="shared" si="370"/>
        <v>0</v>
      </c>
      <c r="M988" s="84">
        <f t="shared" si="370"/>
        <v>0</v>
      </c>
      <c r="N988" s="84">
        <f t="shared" si="370"/>
        <v>0</v>
      </c>
      <c r="O988" s="84">
        <f t="shared" si="370"/>
        <v>0</v>
      </c>
      <c r="P988" s="84">
        <f t="shared" si="370"/>
        <v>0</v>
      </c>
      <c r="Q988" s="84">
        <f t="shared" si="370"/>
        <v>0</v>
      </c>
      <c r="R988" s="84">
        <f t="shared" si="370"/>
        <v>0</v>
      </c>
      <c r="S988" s="84">
        <f t="shared" si="370"/>
        <v>0</v>
      </c>
      <c r="T988" s="84">
        <f t="shared" si="370"/>
        <v>0</v>
      </c>
      <c r="U988" s="84">
        <f t="shared" si="370"/>
        <v>0</v>
      </c>
      <c r="V988" s="84">
        <f t="shared" si="370"/>
        <v>0</v>
      </c>
      <c r="W988" s="84">
        <f t="shared" si="370"/>
        <v>0</v>
      </c>
      <c r="X988" s="84">
        <f t="shared" si="370"/>
        <v>0</v>
      </c>
      <c r="Y988" s="84">
        <f t="shared" si="370"/>
        <v>0</v>
      </c>
      <c r="Z988" s="84">
        <f t="shared" si="370"/>
        <v>0</v>
      </c>
      <c r="AA988" s="84">
        <f t="shared" si="370"/>
        <v>0</v>
      </c>
      <c r="AB988" s="84">
        <f t="shared" si="370"/>
        <v>0</v>
      </c>
      <c r="AC988" s="84">
        <f t="shared" si="370"/>
        <v>0</v>
      </c>
      <c r="AD988" s="84">
        <f t="shared" si="370"/>
        <v>0</v>
      </c>
      <c r="AE988" s="84">
        <f t="shared" si="370"/>
        <v>0</v>
      </c>
      <c r="AF988" s="84">
        <f t="shared" si="370"/>
        <v>0</v>
      </c>
      <c r="AG988" s="84">
        <f t="shared" si="370"/>
        <v>0</v>
      </c>
      <c r="AH988" s="84">
        <f t="shared" si="370"/>
        <v>0</v>
      </c>
      <c r="AI988" s="84">
        <f t="shared" si="370"/>
        <v>0</v>
      </c>
    </row>
    <row r="989" spans="1:35" s="84" customFormat="1" x14ac:dyDescent="0.35">
      <c r="A989" s="4"/>
      <c r="B989" s="4"/>
      <c r="C989" s="80"/>
      <c r="D989" s="81"/>
      <c r="E989" s="84" t="s">
        <v>1234</v>
      </c>
      <c r="F989" s="84" t="s">
        <v>641</v>
      </c>
      <c r="G989" s="147"/>
      <c r="H989" s="147"/>
      <c r="I989" s="178">
        <f>SUM(K989:AI989)</f>
        <v>0</v>
      </c>
      <c r="J989" s="178"/>
      <c r="K989" s="178">
        <f>K987*K988</f>
        <v>0</v>
      </c>
      <c r="L989" s="178">
        <f t="shared" ref="L989:AI989" si="371">L987*L988</f>
        <v>0</v>
      </c>
      <c r="M989" s="178">
        <f t="shared" si="371"/>
        <v>0</v>
      </c>
      <c r="N989" s="178">
        <f t="shared" si="371"/>
        <v>0</v>
      </c>
      <c r="O989" s="178">
        <f t="shared" si="371"/>
        <v>0</v>
      </c>
      <c r="P989" s="178">
        <f t="shared" si="371"/>
        <v>0</v>
      </c>
      <c r="Q989" s="178">
        <f t="shared" si="371"/>
        <v>0</v>
      </c>
      <c r="R989" s="178">
        <f t="shared" si="371"/>
        <v>0</v>
      </c>
      <c r="S989" s="178">
        <f t="shared" si="371"/>
        <v>0</v>
      </c>
      <c r="T989" s="178">
        <f t="shared" si="371"/>
        <v>0</v>
      </c>
      <c r="U989" s="178">
        <f t="shared" si="371"/>
        <v>0</v>
      </c>
      <c r="V989" s="178">
        <f t="shared" si="371"/>
        <v>0</v>
      </c>
      <c r="W989" s="178">
        <f t="shared" si="371"/>
        <v>0</v>
      </c>
      <c r="X989" s="178">
        <f t="shared" si="371"/>
        <v>0</v>
      </c>
      <c r="Y989" s="178">
        <f t="shared" si="371"/>
        <v>0</v>
      </c>
      <c r="Z989" s="178">
        <f t="shared" si="371"/>
        <v>0</v>
      </c>
      <c r="AA989" s="178">
        <f t="shared" si="371"/>
        <v>0</v>
      </c>
      <c r="AB989" s="178">
        <f t="shared" si="371"/>
        <v>0</v>
      </c>
      <c r="AC989" s="178">
        <f t="shared" si="371"/>
        <v>0</v>
      </c>
      <c r="AD989" s="178">
        <f t="shared" si="371"/>
        <v>0</v>
      </c>
      <c r="AE989" s="178">
        <f t="shared" si="371"/>
        <v>0</v>
      </c>
      <c r="AF989" s="178">
        <f t="shared" si="371"/>
        <v>0</v>
      </c>
      <c r="AG989" s="178">
        <f t="shared" si="371"/>
        <v>0</v>
      </c>
      <c r="AH989" s="178">
        <f t="shared" si="371"/>
        <v>0</v>
      </c>
      <c r="AI989" s="178">
        <f t="shared" si="371"/>
        <v>0</v>
      </c>
    </row>
    <row r="990" spans="1:35" s="84" customFormat="1" x14ac:dyDescent="0.35">
      <c r="A990" s="4"/>
      <c r="B990" s="4"/>
      <c r="C990" s="80"/>
      <c r="D990" s="81"/>
      <c r="G990" s="147"/>
      <c r="H990" s="147"/>
      <c r="I990" s="178"/>
      <c r="J990" s="178"/>
      <c r="K990" s="178"/>
      <c r="L990" s="178"/>
      <c r="M990" s="178"/>
      <c r="N990" s="178"/>
      <c r="O990" s="178"/>
      <c r="P990" s="178"/>
      <c r="Q990" s="178"/>
      <c r="R990" s="178"/>
      <c r="S990" s="178"/>
      <c r="T990" s="178"/>
      <c r="U990" s="178"/>
      <c r="V990" s="178"/>
      <c r="W990" s="178"/>
      <c r="X990" s="178"/>
      <c r="Y990" s="178"/>
      <c r="Z990" s="178"/>
      <c r="AA990" s="178"/>
      <c r="AB990" s="178"/>
      <c r="AC990" s="178"/>
      <c r="AD990" s="178"/>
      <c r="AE990" s="178"/>
      <c r="AF990" s="178"/>
      <c r="AG990" s="178"/>
      <c r="AH990" s="178"/>
      <c r="AI990" s="178"/>
    </row>
    <row r="991" spans="1:35" s="84" customFormat="1" x14ac:dyDescent="0.35">
      <c r="A991" s="4"/>
      <c r="B991" s="4"/>
      <c r="C991" s="80"/>
      <c r="D991" s="81" t="s">
        <v>797</v>
      </c>
      <c r="G991" s="147"/>
      <c r="H991" s="147"/>
      <c r="I991" s="178"/>
      <c r="J991" s="178"/>
      <c r="K991" s="178"/>
      <c r="L991" s="178"/>
      <c r="M991" s="178"/>
      <c r="N991" s="178"/>
      <c r="O991" s="178"/>
      <c r="P991" s="178"/>
      <c r="Q991" s="178"/>
      <c r="R991" s="178"/>
      <c r="S991" s="178"/>
      <c r="T991" s="178"/>
      <c r="U991" s="178"/>
      <c r="V991" s="178"/>
      <c r="W991" s="178"/>
      <c r="X991" s="178"/>
      <c r="Y991" s="178"/>
      <c r="Z991" s="178"/>
      <c r="AA991" s="178"/>
      <c r="AB991" s="178"/>
      <c r="AC991" s="178"/>
      <c r="AD991" s="178"/>
      <c r="AE991" s="178"/>
      <c r="AF991" s="178"/>
      <c r="AG991" s="178"/>
      <c r="AH991" s="178"/>
      <c r="AI991" s="178"/>
    </row>
    <row r="992" spans="1:35" s="84" customFormat="1" x14ac:dyDescent="0.35">
      <c r="A992" s="4"/>
      <c r="B992" s="4"/>
      <c r="C992" s="80"/>
      <c r="D992" s="81"/>
      <c r="E992" s="84" t="s">
        <v>798</v>
      </c>
      <c r="F992" s="84" t="s">
        <v>641</v>
      </c>
      <c r="G992" s="147"/>
      <c r="H992" s="147"/>
      <c r="I992" s="178"/>
      <c r="J992" s="178"/>
      <c r="K992" s="178">
        <f>J996</f>
        <v>0</v>
      </c>
      <c r="L992" s="178">
        <f t="shared" ref="L992:AI992" si="372">K996</f>
        <v>-119.25</v>
      </c>
      <c r="M992" s="178">
        <f t="shared" si="372"/>
        <v>-264.73500000000001</v>
      </c>
      <c r="N992" s="178">
        <f t="shared" si="372"/>
        <v>-310.80551029532097</v>
      </c>
      <c r="O992" s="178">
        <f t="shared" si="372"/>
        <v>-338.53547310453803</v>
      </c>
      <c r="P992" s="178">
        <f t="shared" si="372"/>
        <v>-371.12280569060158</v>
      </c>
      <c r="Q992" s="178">
        <f t="shared" si="372"/>
        <v>-409.5252095531809</v>
      </c>
      <c r="R992" s="178">
        <f t="shared" si="372"/>
        <v>-458.84550614210644</v>
      </c>
      <c r="S992" s="178">
        <f t="shared" si="372"/>
        <v>-518.82278664950957</v>
      </c>
      <c r="T992" s="178">
        <f t="shared" si="372"/>
        <v>-590.73895502019946</v>
      </c>
      <c r="U992" s="178">
        <f t="shared" si="372"/>
        <v>-676.98928020559413</v>
      </c>
      <c r="V992" s="178">
        <f t="shared" si="372"/>
        <v>-779.99985211169485</v>
      </c>
      <c r="W992" s="178">
        <f t="shared" si="372"/>
        <v>-903.11292371631544</v>
      </c>
      <c r="X992" s="178">
        <f t="shared" si="372"/>
        <v>-1057.7455526655058</v>
      </c>
      <c r="Y992" s="178">
        <f t="shared" si="372"/>
        <v>-1242.7849082886526</v>
      </c>
      <c r="Z992" s="178">
        <f t="shared" si="372"/>
        <v>-1464.3019399382297</v>
      </c>
      <c r="AA992" s="178">
        <f t="shared" si="372"/>
        <v>-1729.581578917559</v>
      </c>
      <c r="AB992" s="178">
        <f t="shared" si="372"/>
        <v>-2047.365530712588</v>
      </c>
      <c r="AC992" s="178">
        <f t="shared" si="372"/>
        <v>-2428.1436255868534</v>
      </c>
      <c r="AD992" s="178">
        <f t="shared" si="372"/>
        <v>-2884.5034392106063</v>
      </c>
      <c r="AE992" s="178">
        <f t="shared" si="372"/>
        <v>-3429.8146536215709</v>
      </c>
      <c r="AF992" s="178">
        <f t="shared" si="372"/>
        <v>-4092.2291339666899</v>
      </c>
      <c r="AG992" s="178">
        <f t="shared" si="372"/>
        <v>-4910.6749607600277</v>
      </c>
      <c r="AH992" s="178">
        <f t="shared" si="372"/>
        <v>-5892.8099529120336</v>
      </c>
      <c r="AI992" s="178">
        <f t="shared" si="372"/>
        <v>-7071.3719434944405</v>
      </c>
    </row>
    <row r="993" spans="1:35" s="84" customFormat="1" x14ac:dyDescent="0.35">
      <c r="A993" s="4"/>
      <c r="B993" s="4"/>
      <c r="C993" s="80"/>
      <c r="D993" s="221" t="s">
        <v>45</v>
      </c>
      <c r="E993" s="84" t="str">
        <f>E$965</f>
        <v>RRT cashflow in nominal terms (behavioural)</v>
      </c>
      <c r="F993" s="84" t="str">
        <f>F$965</f>
        <v>M$, nominal</v>
      </c>
      <c r="G993" s="147"/>
      <c r="H993" s="147"/>
      <c r="I993" s="178">
        <f>I$965</f>
        <v>260.9298102661956</v>
      </c>
      <c r="J993" s="178"/>
      <c r="K993" s="178">
        <f t="shared" ref="K993:AI993" si="373">K$965</f>
        <v>-99.375</v>
      </c>
      <c r="L993" s="178">
        <f t="shared" si="373"/>
        <v>-101.3625</v>
      </c>
      <c r="M993" s="178">
        <f t="shared" si="373"/>
        <v>5.7304080872325347</v>
      </c>
      <c r="N993" s="178">
        <f t="shared" si="373"/>
        <v>28.692616041539289</v>
      </c>
      <c r="O993" s="178">
        <f t="shared" si="373"/>
        <v>29.26646836237008</v>
      </c>
      <c r="P993" s="178">
        <f t="shared" si="373"/>
        <v>29.851797729617484</v>
      </c>
      <c r="Q993" s="178">
        <f t="shared" si="373"/>
        <v>27.153954434758877</v>
      </c>
      <c r="R993" s="178">
        <f t="shared" si="373"/>
        <v>26.493183934181786</v>
      </c>
      <c r="S993" s="178">
        <f t="shared" si="373"/>
        <v>26.540324132676663</v>
      </c>
      <c r="T993" s="178">
        <f t="shared" si="373"/>
        <v>26.581221515537653</v>
      </c>
      <c r="U993" s="178">
        <f t="shared" si="373"/>
        <v>26.989403445848406</v>
      </c>
      <c r="V993" s="178">
        <f t="shared" si="373"/>
        <v>27.40574901476537</v>
      </c>
      <c r="W993" s="178">
        <f t="shared" si="373"/>
        <v>21.658296495060682</v>
      </c>
      <c r="X993" s="178">
        <f t="shared" si="373"/>
        <v>22.091462424961893</v>
      </c>
      <c r="Y993" s="178">
        <f t="shared" si="373"/>
        <v>22.533291673461129</v>
      </c>
      <c r="Z993" s="178">
        <f t="shared" si="373"/>
        <v>22.983957506930345</v>
      </c>
      <c r="AA993" s="178">
        <f t="shared" si="373"/>
        <v>23.443636657068957</v>
      </c>
      <c r="AB993" s="178">
        <f t="shared" si="373"/>
        <v>23.912509390210339</v>
      </c>
      <c r="AC993" s="178">
        <f t="shared" si="373"/>
        <v>24.390759578014553</v>
      </c>
      <c r="AD993" s="178">
        <f t="shared" si="373"/>
        <v>26.32456119263027</v>
      </c>
      <c r="AE993" s="178">
        <f t="shared" si="373"/>
        <v>19.623708649329267</v>
      </c>
      <c r="AF993" s="178">
        <f t="shared" si="373"/>
        <v>0</v>
      </c>
      <c r="AG993" s="178">
        <f t="shared" si="373"/>
        <v>0</v>
      </c>
      <c r="AH993" s="178">
        <f t="shared" si="373"/>
        <v>0</v>
      </c>
      <c r="AI993" s="178">
        <f t="shared" si="373"/>
        <v>0</v>
      </c>
    </row>
    <row r="994" spans="1:35" s="84" customFormat="1" x14ac:dyDescent="0.35">
      <c r="A994" s="4"/>
      <c r="B994" s="4"/>
      <c r="C994" s="80"/>
      <c r="D994" s="221" t="s">
        <v>45</v>
      </c>
      <c r="E994" s="84" t="str">
        <f>E$984</f>
        <v>RRT uplift (behavioural)</v>
      </c>
      <c r="F994" s="84" t="str">
        <f>F$984</f>
        <v>M$, nominal</v>
      </c>
      <c r="G994" s="147"/>
      <c r="H994" s="147"/>
      <c r="I994" s="178">
        <f>I$984</f>
        <v>-8746.5761424595257</v>
      </c>
      <c r="J994" s="178"/>
      <c r="K994" s="178">
        <f t="shared" ref="K994:AI994" si="374">K$984</f>
        <v>-19.875</v>
      </c>
      <c r="L994" s="178">
        <f t="shared" si="374"/>
        <v>-44.122500000000002</v>
      </c>
      <c r="M994" s="178">
        <f t="shared" si="374"/>
        <v>-51.800918382553498</v>
      </c>
      <c r="N994" s="178">
        <f t="shared" si="374"/>
        <v>-56.422578850756338</v>
      </c>
      <c r="O994" s="178">
        <f t="shared" si="374"/>
        <v>-61.853800948433594</v>
      </c>
      <c r="P994" s="178">
        <f t="shared" si="374"/>
        <v>-68.254201592196821</v>
      </c>
      <c r="Q994" s="178">
        <f t="shared" si="374"/>
        <v>-76.474251023684403</v>
      </c>
      <c r="R994" s="178">
        <f t="shared" si="374"/>
        <v>-86.470464441584937</v>
      </c>
      <c r="S994" s="178">
        <f t="shared" si="374"/>
        <v>-98.456492503366576</v>
      </c>
      <c r="T994" s="178">
        <f t="shared" si="374"/>
        <v>-112.83154670093236</v>
      </c>
      <c r="U994" s="178">
        <f t="shared" si="374"/>
        <v>-129.99997535194913</v>
      </c>
      <c r="V994" s="178">
        <f t="shared" si="374"/>
        <v>-150.51882061938591</v>
      </c>
      <c r="W994" s="178">
        <f t="shared" si="374"/>
        <v>-176.29092544425097</v>
      </c>
      <c r="X994" s="178">
        <f t="shared" si="374"/>
        <v>-207.13081804810878</v>
      </c>
      <c r="Y994" s="178">
        <f t="shared" si="374"/>
        <v>-244.05032332303827</v>
      </c>
      <c r="Z994" s="178">
        <f t="shared" si="374"/>
        <v>-288.26359648625987</v>
      </c>
      <c r="AA994" s="178">
        <f t="shared" si="374"/>
        <v>-341.22758845209802</v>
      </c>
      <c r="AB994" s="178">
        <f t="shared" si="374"/>
        <v>-404.69060426447555</v>
      </c>
      <c r="AC994" s="178">
        <f t="shared" si="374"/>
        <v>-480.75057320176779</v>
      </c>
      <c r="AD994" s="178">
        <f t="shared" si="374"/>
        <v>-571.63577560359522</v>
      </c>
      <c r="AE994" s="178">
        <f t="shared" si="374"/>
        <v>-682.03818899444832</v>
      </c>
      <c r="AF994" s="178">
        <f t="shared" si="374"/>
        <v>-818.44582679333803</v>
      </c>
      <c r="AG994" s="178">
        <f t="shared" si="374"/>
        <v>-982.13499215200557</v>
      </c>
      <c r="AH994" s="178">
        <f t="shared" si="374"/>
        <v>-1178.5619905824067</v>
      </c>
      <c r="AI994" s="178">
        <f t="shared" si="374"/>
        <v>-1414.2743886988883</v>
      </c>
    </row>
    <row r="995" spans="1:35" s="84" customFormat="1" x14ac:dyDescent="0.35">
      <c r="A995" s="4"/>
      <c r="B995" s="4"/>
      <c r="C995" s="80"/>
      <c r="D995" s="221" t="s">
        <v>41</v>
      </c>
      <c r="E995" s="84" t="str">
        <f>E$989</f>
        <v>RRT reset (behavioural)</v>
      </c>
      <c r="F995" s="84" t="str">
        <f>F$989</f>
        <v>M$, nominal</v>
      </c>
      <c r="G995" s="147"/>
      <c r="H995" s="147"/>
      <c r="I995" s="178">
        <f>I$989</f>
        <v>0</v>
      </c>
      <c r="J995" s="178"/>
      <c r="K995" s="178">
        <f t="shared" ref="K995:AI995" si="375">K$989</f>
        <v>0</v>
      </c>
      <c r="L995" s="178">
        <f t="shared" si="375"/>
        <v>0</v>
      </c>
      <c r="M995" s="178">
        <f t="shared" si="375"/>
        <v>0</v>
      </c>
      <c r="N995" s="178">
        <f t="shared" si="375"/>
        <v>0</v>
      </c>
      <c r="O995" s="178">
        <f t="shared" si="375"/>
        <v>0</v>
      </c>
      <c r="P995" s="178">
        <f t="shared" si="375"/>
        <v>0</v>
      </c>
      <c r="Q995" s="178">
        <f t="shared" si="375"/>
        <v>0</v>
      </c>
      <c r="R995" s="178">
        <f t="shared" si="375"/>
        <v>0</v>
      </c>
      <c r="S995" s="178">
        <f t="shared" si="375"/>
        <v>0</v>
      </c>
      <c r="T995" s="178">
        <f t="shared" si="375"/>
        <v>0</v>
      </c>
      <c r="U995" s="178">
        <f t="shared" si="375"/>
        <v>0</v>
      </c>
      <c r="V995" s="178">
        <f t="shared" si="375"/>
        <v>0</v>
      </c>
      <c r="W995" s="178">
        <f t="shared" si="375"/>
        <v>0</v>
      </c>
      <c r="X995" s="178">
        <f t="shared" si="375"/>
        <v>0</v>
      </c>
      <c r="Y995" s="178">
        <f t="shared" si="375"/>
        <v>0</v>
      </c>
      <c r="Z995" s="178">
        <f t="shared" si="375"/>
        <v>0</v>
      </c>
      <c r="AA995" s="178">
        <f t="shared" si="375"/>
        <v>0</v>
      </c>
      <c r="AB995" s="178">
        <f t="shared" si="375"/>
        <v>0</v>
      </c>
      <c r="AC995" s="178">
        <f t="shared" si="375"/>
        <v>0</v>
      </c>
      <c r="AD995" s="178">
        <f t="shared" si="375"/>
        <v>0</v>
      </c>
      <c r="AE995" s="178">
        <f t="shared" si="375"/>
        <v>0</v>
      </c>
      <c r="AF995" s="178">
        <f t="shared" si="375"/>
        <v>0</v>
      </c>
      <c r="AG995" s="178">
        <f t="shared" si="375"/>
        <v>0</v>
      </c>
      <c r="AH995" s="178">
        <f t="shared" si="375"/>
        <v>0</v>
      </c>
      <c r="AI995" s="178">
        <f t="shared" si="375"/>
        <v>0</v>
      </c>
    </row>
    <row r="996" spans="1:35" s="84" customFormat="1" x14ac:dyDescent="0.35">
      <c r="A996" s="4"/>
      <c r="B996" s="4"/>
      <c r="C996" s="80"/>
      <c r="D996" s="81"/>
      <c r="E996" s="84" t="s">
        <v>799</v>
      </c>
      <c r="F996" s="84" t="s">
        <v>641</v>
      </c>
      <c r="G996" s="147"/>
      <c r="H996" s="147"/>
      <c r="I996" s="178"/>
      <c r="J996" s="178"/>
      <c r="K996" s="178">
        <f>K992+K993+K994-K995</f>
        <v>-119.25</v>
      </c>
      <c r="L996" s="178">
        <f t="shared" ref="L996:AI996" si="376">L992+L993+L994-L995</f>
        <v>-264.73500000000001</v>
      </c>
      <c r="M996" s="178">
        <f t="shared" si="376"/>
        <v>-310.80551029532097</v>
      </c>
      <c r="N996" s="178">
        <f t="shared" si="376"/>
        <v>-338.53547310453803</v>
      </c>
      <c r="O996" s="178">
        <f t="shared" si="376"/>
        <v>-371.12280569060158</v>
      </c>
      <c r="P996" s="178">
        <f t="shared" si="376"/>
        <v>-409.5252095531809</v>
      </c>
      <c r="Q996" s="178">
        <f t="shared" si="376"/>
        <v>-458.84550614210644</v>
      </c>
      <c r="R996" s="178">
        <f t="shared" si="376"/>
        <v>-518.82278664950957</v>
      </c>
      <c r="S996" s="178">
        <f t="shared" si="376"/>
        <v>-590.73895502019946</v>
      </c>
      <c r="T996" s="178">
        <f t="shared" si="376"/>
        <v>-676.98928020559413</v>
      </c>
      <c r="U996" s="178">
        <f t="shared" si="376"/>
        <v>-779.99985211169485</v>
      </c>
      <c r="V996" s="178">
        <f t="shared" si="376"/>
        <v>-903.11292371631544</v>
      </c>
      <c r="W996" s="178">
        <f t="shared" si="376"/>
        <v>-1057.7455526655058</v>
      </c>
      <c r="X996" s="178">
        <f t="shared" si="376"/>
        <v>-1242.7849082886526</v>
      </c>
      <c r="Y996" s="178">
        <f t="shared" si="376"/>
        <v>-1464.3019399382297</v>
      </c>
      <c r="Z996" s="178">
        <f t="shared" si="376"/>
        <v>-1729.581578917559</v>
      </c>
      <c r="AA996" s="178">
        <f t="shared" si="376"/>
        <v>-2047.365530712588</v>
      </c>
      <c r="AB996" s="178">
        <f t="shared" si="376"/>
        <v>-2428.1436255868534</v>
      </c>
      <c r="AC996" s="178">
        <f t="shared" si="376"/>
        <v>-2884.5034392106063</v>
      </c>
      <c r="AD996" s="178">
        <f t="shared" si="376"/>
        <v>-3429.8146536215709</v>
      </c>
      <c r="AE996" s="178">
        <f t="shared" si="376"/>
        <v>-4092.2291339666899</v>
      </c>
      <c r="AF996" s="178">
        <f t="shared" si="376"/>
        <v>-4910.6749607600277</v>
      </c>
      <c r="AG996" s="178">
        <f t="shared" si="376"/>
        <v>-5892.8099529120336</v>
      </c>
      <c r="AH996" s="178">
        <f t="shared" si="376"/>
        <v>-7071.3719434944405</v>
      </c>
      <c r="AI996" s="178">
        <f t="shared" si="376"/>
        <v>-8485.6463321933297</v>
      </c>
    </row>
    <row r="997" spans="1:35" s="84" customFormat="1" x14ac:dyDescent="0.35">
      <c r="A997" s="4"/>
      <c r="B997" s="4"/>
      <c r="C997" s="80"/>
      <c r="D997" s="81"/>
      <c r="G997" s="147"/>
      <c r="H997" s="147"/>
      <c r="I997" s="178"/>
      <c r="J997" s="178"/>
      <c r="K997" s="178"/>
      <c r="L997" s="178"/>
      <c r="M997" s="178"/>
      <c r="N997" s="178"/>
      <c r="O997" s="178"/>
      <c r="P997" s="178"/>
      <c r="Q997" s="178"/>
      <c r="R997" s="178"/>
      <c r="S997" s="178"/>
      <c r="T997" s="178"/>
      <c r="U997" s="178"/>
      <c r="V997" s="178"/>
      <c r="W997" s="178"/>
      <c r="X997" s="178"/>
      <c r="Y997" s="178"/>
      <c r="Z997" s="178"/>
      <c r="AA997" s="178"/>
      <c r="AB997" s="178"/>
      <c r="AC997" s="178"/>
      <c r="AD997" s="178"/>
      <c r="AE997" s="178"/>
      <c r="AF997" s="178"/>
      <c r="AG997" s="178"/>
      <c r="AH997" s="178"/>
      <c r="AI997" s="178"/>
    </row>
    <row r="998" spans="1:35" s="84" customFormat="1" x14ac:dyDescent="0.35">
      <c r="A998" s="4"/>
      <c r="B998" s="4"/>
      <c r="C998" s="80"/>
      <c r="D998" s="81" t="s">
        <v>800</v>
      </c>
      <c r="G998" s="147"/>
      <c r="H998" s="147"/>
      <c r="I998" s="178"/>
      <c r="J998" s="178"/>
      <c r="K998" s="178"/>
      <c r="L998" s="178"/>
      <c r="M998" s="178"/>
      <c r="N998" s="178"/>
      <c r="O998" s="178"/>
      <c r="P998" s="178"/>
      <c r="Q998" s="178"/>
      <c r="R998" s="178"/>
      <c r="S998" s="178"/>
      <c r="T998" s="178"/>
      <c r="U998" s="178"/>
      <c r="V998" s="178"/>
      <c r="W998" s="178"/>
      <c r="X998" s="178"/>
      <c r="Y998" s="178"/>
      <c r="Z998" s="178"/>
      <c r="AA998" s="178"/>
      <c r="AB998" s="178"/>
      <c r="AC998" s="178"/>
      <c r="AD998" s="178"/>
      <c r="AE998" s="178"/>
      <c r="AF998" s="178"/>
      <c r="AG998" s="178"/>
      <c r="AH998" s="178"/>
      <c r="AI998" s="178"/>
    </row>
    <row r="999" spans="1:35" s="84" customFormat="1" x14ac:dyDescent="0.35">
      <c r="A999" s="4"/>
      <c r="B999" s="4"/>
      <c r="C999" s="80"/>
      <c r="D999" s="81"/>
      <c r="E999" s="84" t="str">
        <f>E$970</f>
        <v>Accumulated RRT cashflow (behavioural)</v>
      </c>
      <c r="F999" s="84" t="str">
        <f>F$970</f>
        <v>M$, nominal</v>
      </c>
      <c r="G999" s="147"/>
      <c r="H999" s="147"/>
      <c r="J999" s="178"/>
      <c r="K999" s="178">
        <f t="shared" ref="K999:AI999" si="377">K$970</f>
        <v>-99.375</v>
      </c>
      <c r="L999" s="178">
        <f t="shared" si="377"/>
        <v>-220.61250000000001</v>
      </c>
      <c r="M999" s="178">
        <f t="shared" si="377"/>
        <v>-259.00459191276747</v>
      </c>
      <c r="N999" s="178">
        <f t="shared" si="377"/>
        <v>-282.11289425378169</v>
      </c>
      <c r="O999" s="178">
        <f t="shared" si="377"/>
        <v>-309.26900474216797</v>
      </c>
      <c r="P999" s="178">
        <f t="shared" si="377"/>
        <v>-341.27100796098409</v>
      </c>
      <c r="Q999" s="178">
        <f t="shared" si="377"/>
        <v>-382.37125511842203</v>
      </c>
      <c r="R999" s="178">
        <f t="shared" si="377"/>
        <v>-432.35232220792466</v>
      </c>
      <c r="S999" s="178">
        <f t="shared" si="377"/>
        <v>-492.28246251683288</v>
      </c>
      <c r="T999" s="178">
        <f t="shared" si="377"/>
        <v>-564.15773350466179</v>
      </c>
      <c r="U999" s="178">
        <f t="shared" si="377"/>
        <v>-649.99987675974569</v>
      </c>
      <c r="V999" s="178">
        <f t="shared" si="377"/>
        <v>-752.59410309692953</v>
      </c>
      <c r="W999" s="178">
        <f t="shared" si="377"/>
        <v>-881.45462722125478</v>
      </c>
      <c r="X999" s="178">
        <f t="shared" si="377"/>
        <v>-1035.6540902405438</v>
      </c>
      <c r="Y999" s="178">
        <f t="shared" si="377"/>
        <v>-1220.2516166151913</v>
      </c>
      <c r="Z999" s="178">
        <f t="shared" si="377"/>
        <v>-1441.3179824312992</v>
      </c>
      <c r="AA999" s="178">
        <f t="shared" si="377"/>
        <v>-1706.13794226049</v>
      </c>
      <c r="AB999" s="178">
        <f t="shared" si="377"/>
        <v>-2023.4530213223777</v>
      </c>
      <c r="AC999" s="178">
        <f t="shared" si="377"/>
        <v>-2403.7528660088387</v>
      </c>
      <c r="AD999" s="178">
        <f t="shared" si="377"/>
        <v>-2858.1788780179759</v>
      </c>
      <c r="AE999" s="178">
        <f t="shared" si="377"/>
        <v>-3410.1909449722416</v>
      </c>
      <c r="AF999" s="178">
        <f t="shared" si="377"/>
        <v>-4092.2291339666899</v>
      </c>
      <c r="AG999" s="178">
        <f t="shared" si="377"/>
        <v>-4910.6749607600277</v>
      </c>
      <c r="AH999" s="178">
        <f t="shared" si="377"/>
        <v>-5892.8099529120336</v>
      </c>
      <c r="AI999" s="178">
        <f t="shared" si="377"/>
        <v>-7071.3719434944405</v>
      </c>
    </row>
    <row r="1000" spans="1:35" s="84" customFormat="1" x14ac:dyDescent="0.35">
      <c r="A1000" s="4"/>
      <c r="B1000" s="4"/>
      <c r="C1000" s="80"/>
      <c r="D1000" s="81"/>
      <c r="E1000" s="84" t="str">
        <f>E$974</f>
        <v>Liable for RRT flag (behavioural)</v>
      </c>
      <c r="F1000" s="84" t="str">
        <f>F$974</f>
        <v>flag</v>
      </c>
      <c r="G1000" s="147"/>
      <c r="H1000" s="147"/>
      <c r="I1000" s="84">
        <f>I$974</f>
        <v>0</v>
      </c>
      <c r="J1000" s="178"/>
      <c r="K1000" s="84">
        <f t="shared" ref="K1000:AI1000" si="378">K$974</f>
        <v>0</v>
      </c>
      <c r="L1000" s="84">
        <f t="shared" si="378"/>
        <v>0</v>
      </c>
      <c r="M1000" s="84">
        <f t="shared" si="378"/>
        <v>0</v>
      </c>
      <c r="N1000" s="84">
        <f t="shared" si="378"/>
        <v>0</v>
      </c>
      <c r="O1000" s="84">
        <f t="shared" si="378"/>
        <v>0</v>
      </c>
      <c r="P1000" s="84">
        <f t="shared" si="378"/>
        <v>0</v>
      </c>
      <c r="Q1000" s="84">
        <f t="shared" si="378"/>
        <v>0</v>
      </c>
      <c r="R1000" s="84">
        <f t="shared" si="378"/>
        <v>0</v>
      </c>
      <c r="S1000" s="84">
        <f t="shared" si="378"/>
        <v>0</v>
      </c>
      <c r="T1000" s="84">
        <f t="shared" si="378"/>
        <v>0</v>
      </c>
      <c r="U1000" s="84">
        <f t="shared" si="378"/>
        <v>0</v>
      </c>
      <c r="V1000" s="84">
        <f t="shared" si="378"/>
        <v>0</v>
      </c>
      <c r="W1000" s="84">
        <f t="shared" si="378"/>
        <v>0</v>
      </c>
      <c r="X1000" s="84">
        <f t="shared" si="378"/>
        <v>0</v>
      </c>
      <c r="Y1000" s="84">
        <f t="shared" si="378"/>
        <v>0</v>
      </c>
      <c r="Z1000" s="84">
        <f t="shared" si="378"/>
        <v>0</v>
      </c>
      <c r="AA1000" s="84">
        <f t="shared" si="378"/>
        <v>0</v>
      </c>
      <c r="AB1000" s="84">
        <f t="shared" si="378"/>
        <v>0</v>
      </c>
      <c r="AC1000" s="84">
        <f t="shared" si="378"/>
        <v>0</v>
      </c>
      <c r="AD1000" s="84">
        <f t="shared" si="378"/>
        <v>0</v>
      </c>
      <c r="AE1000" s="84">
        <f t="shared" si="378"/>
        <v>0</v>
      </c>
      <c r="AF1000" s="84">
        <f t="shared" si="378"/>
        <v>0</v>
      </c>
      <c r="AG1000" s="84">
        <f t="shared" si="378"/>
        <v>0</v>
      </c>
      <c r="AH1000" s="84">
        <f t="shared" si="378"/>
        <v>0</v>
      </c>
      <c r="AI1000" s="84">
        <f t="shared" si="378"/>
        <v>0</v>
      </c>
    </row>
    <row r="1001" spans="1:35" s="154" customFormat="1" x14ac:dyDescent="0.35">
      <c r="A1001" s="15"/>
      <c r="B1001" s="15"/>
      <c r="C1001" s="152"/>
      <c r="D1001" s="153"/>
      <c r="E1001" s="154" t="str">
        <f>Inputs!E$224</f>
        <v>Resource rent tax rate (incentive)</v>
      </c>
      <c r="F1001" s="154" t="str">
        <f>Inputs!F$224</f>
        <v>%</v>
      </c>
      <c r="G1001" s="169">
        <f>Inputs!G$224</f>
        <v>0.2</v>
      </c>
      <c r="H1001" s="155"/>
      <c r="I1001" s="180"/>
      <c r="J1001" s="180"/>
      <c r="K1001" s="180"/>
      <c r="L1001" s="180"/>
      <c r="M1001" s="180"/>
      <c r="N1001" s="180"/>
      <c r="O1001" s="180"/>
      <c r="P1001" s="180"/>
      <c r="Q1001" s="180"/>
      <c r="R1001" s="180"/>
      <c r="S1001" s="180"/>
      <c r="T1001" s="180"/>
      <c r="U1001" s="180"/>
      <c r="V1001" s="180"/>
      <c r="W1001" s="180"/>
      <c r="X1001" s="180"/>
      <c r="Y1001" s="180"/>
      <c r="Z1001" s="180"/>
      <c r="AA1001" s="180"/>
      <c r="AB1001" s="180"/>
      <c r="AC1001" s="180"/>
      <c r="AD1001" s="180"/>
      <c r="AE1001" s="180"/>
      <c r="AF1001" s="180"/>
      <c r="AG1001" s="180"/>
      <c r="AH1001" s="180"/>
      <c r="AI1001" s="180"/>
    </row>
    <row r="1002" spans="1:35" s="84" customFormat="1" x14ac:dyDescent="0.35">
      <c r="A1002" s="4"/>
      <c r="B1002" s="4"/>
      <c r="C1002" s="80"/>
      <c r="D1002" s="81"/>
      <c r="E1002" s="84" t="s">
        <v>1609</v>
      </c>
      <c r="F1002" s="84" t="s">
        <v>641</v>
      </c>
      <c r="G1002" s="147"/>
      <c r="H1002" s="147"/>
      <c r="I1002" s="178">
        <f>SUM(K1002:AI1002)</f>
        <v>0</v>
      </c>
      <c r="J1002" s="178"/>
      <c r="K1002" s="178">
        <f>K999*K1000*$G1001</f>
        <v>0</v>
      </c>
      <c r="L1002" s="178">
        <f t="shared" ref="L1002:AI1002" si="379">L999*L1000*$G1001</f>
        <v>0</v>
      </c>
      <c r="M1002" s="178">
        <f t="shared" si="379"/>
        <v>0</v>
      </c>
      <c r="N1002" s="178">
        <f t="shared" si="379"/>
        <v>0</v>
      </c>
      <c r="O1002" s="178">
        <f t="shared" si="379"/>
        <v>0</v>
      </c>
      <c r="P1002" s="178">
        <f t="shared" si="379"/>
        <v>0</v>
      </c>
      <c r="Q1002" s="178">
        <f t="shared" si="379"/>
        <v>0</v>
      </c>
      <c r="R1002" s="178">
        <f t="shared" si="379"/>
        <v>0</v>
      </c>
      <c r="S1002" s="178">
        <f t="shared" si="379"/>
        <v>0</v>
      </c>
      <c r="T1002" s="178">
        <f t="shared" si="379"/>
        <v>0</v>
      </c>
      <c r="U1002" s="178">
        <f t="shared" si="379"/>
        <v>0</v>
      </c>
      <c r="V1002" s="178">
        <f t="shared" si="379"/>
        <v>0</v>
      </c>
      <c r="W1002" s="178">
        <f t="shared" si="379"/>
        <v>0</v>
      </c>
      <c r="X1002" s="178">
        <f t="shared" si="379"/>
        <v>0</v>
      </c>
      <c r="Y1002" s="178">
        <f t="shared" si="379"/>
        <v>0</v>
      </c>
      <c r="Z1002" s="178">
        <f t="shared" si="379"/>
        <v>0</v>
      </c>
      <c r="AA1002" s="178">
        <f t="shared" si="379"/>
        <v>0</v>
      </c>
      <c r="AB1002" s="178">
        <f t="shared" si="379"/>
        <v>0</v>
      </c>
      <c r="AC1002" s="178">
        <f t="shared" si="379"/>
        <v>0</v>
      </c>
      <c r="AD1002" s="178">
        <f t="shared" si="379"/>
        <v>0</v>
      </c>
      <c r="AE1002" s="178">
        <f t="shared" si="379"/>
        <v>0</v>
      </c>
      <c r="AF1002" s="178">
        <f t="shared" si="379"/>
        <v>0</v>
      </c>
      <c r="AG1002" s="178">
        <f t="shared" si="379"/>
        <v>0</v>
      </c>
      <c r="AH1002" s="178">
        <f t="shared" si="379"/>
        <v>0</v>
      </c>
      <c r="AI1002" s="178">
        <f t="shared" si="379"/>
        <v>0</v>
      </c>
    </row>
    <row r="1003" spans="1:35" s="84" customFormat="1" x14ac:dyDescent="0.35">
      <c r="A1003" s="4"/>
      <c r="B1003" s="4"/>
      <c r="C1003" s="80"/>
      <c r="D1003" s="81"/>
      <c r="G1003" s="147"/>
      <c r="H1003" s="147"/>
      <c r="I1003" s="178"/>
      <c r="J1003" s="178"/>
      <c r="K1003" s="178"/>
      <c r="L1003" s="178"/>
      <c r="M1003" s="178"/>
      <c r="N1003" s="178"/>
      <c r="O1003" s="178"/>
      <c r="P1003" s="178"/>
      <c r="Q1003" s="178"/>
      <c r="R1003" s="178"/>
      <c r="S1003" s="178"/>
      <c r="T1003" s="178"/>
      <c r="U1003" s="178"/>
      <c r="V1003" s="178"/>
      <c r="W1003" s="178"/>
      <c r="X1003" s="178"/>
      <c r="Y1003" s="178"/>
      <c r="Z1003" s="178"/>
      <c r="AA1003" s="178"/>
      <c r="AB1003" s="178"/>
      <c r="AC1003" s="178"/>
      <c r="AD1003" s="178"/>
      <c r="AE1003" s="178"/>
      <c r="AF1003" s="178"/>
      <c r="AG1003" s="178"/>
      <c r="AH1003" s="178"/>
      <c r="AI1003" s="178"/>
    </row>
    <row r="1004" spans="1:35" s="84" customFormat="1" x14ac:dyDescent="0.35">
      <c r="A1004" s="4"/>
      <c r="B1004" s="4"/>
      <c r="C1004" s="80"/>
      <c r="D1004" s="81" t="s">
        <v>801</v>
      </c>
      <c r="G1004" s="147"/>
      <c r="H1004" s="147"/>
      <c r="I1004" s="178"/>
      <c r="J1004" s="178"/>
      <c r="K1004" s="178"/>
      <c r="L1004" s="178"/>
      <c r="M1004" s="178"/>
      <c r="N1004" s="178"/>
      <c r="O1004" s="178"/>
      <c r="P1004" s="178"/>
      <c r="Q1004" s="178"/>
      <c r="R1004" s="178"/>
      <c r="S1004" s="178"/>
      <c r="T1004" s="178"/>
      <c r="U1004" s="178"/>
      <c r="V1004" s="178"/>
      <c r="W1004" s="178"/>
      <c r="X1004" s="178"/>
      <c r="Y1004" s="178"/>
      <c r="Z1004" s="178"/>
      <c r="AA1004" s="178"/>
      <c r="AB1004" s="178"/>
      <c r="AC1004" s="178"/>
      <c r="AD1004" s="178"/>
      <c r="AE1004" s="178"/>
      <c r="AF1004" s="178"/>
      <c r="AG1004" s="178"/>
      <c r="AH1004" s="178"/>
      <c r="AI1004" s="178"/>
    </row>
    <row r="1005" spans="1:35" s="84" customFormat="1" x14ac:dyDescent="0.35">
      <c r="A1005" s="4"/>
      <c r="B1005" s="4"/>
      <c r="C1005" s="80"/>
      <c r="D1005" s="81"/>
      <c r="E1005" s="84" t="str">
        <f>E$1002</f>
        <v>Resource rent tax in nominal terms (behavioural)</v>
      </c>
      <c r="F1005" s="84" t="str">
        <f>F$1002</f>
        <v>M$, nominal</v>
      </c>
      <c r="G1005" s="147"/>
      <c r="H1005" s="147"/>
      <c r="I1005" s="178">
        <f>I$1002</f>
        <v>0</v>
      </c>
      <c r="J1005" s="178"/>
      <c r="K1005" s="178">
        <f t="shared" ref="K1005:AI1005" si="380">K$1002</f>
        <v>0</v>
      </c>
      <c r="L1005" s="178">
        <f t="shared" si="380"/>
        <v>0</v>
      </c>
      <c r="M1005" s="178">
        <f t="shared" si="380"/>
        <v>0</v>
      </c>
      <c r="N1005" s="178">
        <f t="shared" si="380"/>
        <v>0</v>
      </c>
      <c r="O1005" s="178">
        <f t="shared" si="380"/>
        <v>0</v>
      </c>
      <c r="P1005" s="178">
        <f t="shared" si="380"/>
        <v>0</v>
      </c>
      <c r="Q1005" s="178">
        <f t="shared" si="380"/>
        <v>0</v>
      </c>
      <c r="R1005" s="178">
        <f t="shared" si="380"/>
        <v>0</v>
      </c>
      <c r="S1005" s="178">
        <f t="shared" si="380"/>
        <v>0</v>
      </c>
      <c r="T1005" s="178">
        <f t="shared" si="380"/>
        <v>0</v>
      </c>
      <c r="U1005" s="178">
        <f t="shared" si="380"/>
        <v>0</v>
      </c>
      <c r="V1005" s="178">
        <f t="shared" si="380"/>
        <v>0</v>
      </c>
      <c r="W1005" s="178">
        <f t="shared" si="380"/>
        <v>0</v>
      </c>
      <c r="X1005" s="178">
        <f t="shared" si="380"/>
        <v>0</v>
      </c>
      <c r="Y1005" s="178">
        <f t="shared" si="380"/>
        <v>0</v>
      </c>
      <c r="Z1005" s="178">
        <f t="shared" si="380"/>
        <v>0</v>
      </c>
      <c r="AA1005" s="178">
        <f t="shared" si="380"/>
        <v>0</v>
      </c>
      <c r="AB1005" s="178">
        <f t="shared" si="380"/>
        <v>0</v>
      </c>
      <c r="AC1005" s="178">
        <f t="shared" si="380"/>
        <v>0</v>
      </c>
      <c r="AD1005" s="178">
        <f t="shared" si="380"/>
        <v>0</v>
      </c>
      <c r="AE1005" s="178">
        <f t="shared" si="380"/>
        <v>0</v>
      </c>
      <c r="AF1005" s="178">
        <f t="shared" si="380"/>
        <v>0</v>
      </c>
      <c r="AG1005" s="178">
        <f t="shared" si="380"/>
        <v>0</v>
      </c>
      <c r="AH1005" s="178">
        <f t="shared" si="380"/>
        <v>0</v>
      </c>
      <c r="AI1005" s="178">
        <f t="shared" si="380"/>
        <v>0</v>
      </c>
    </row>
    <row r="1006" spans="1:35" s="154" customFormat="1" x14ac:dyDescent="0.35">
      <c r="A1006" s="15"/>
      <c r="B1006" s="15"/>
      <c r="C1006" s="152"/>
      <c r="D1006" s="153"/>
      <c r="E1006" s="154" t="str">
        <f>'T&amp;E'!E$32</f>
        <v>Inflation factor</v>
      </c>
      <c r="F1006" s="154" t="str">
        <f>'T&amp;E'!F$32</f>
        <v>index</v>
      </c>
      <c r="G1006" s="155"/>
      <c r="H1006" s="155"/>
      <c r="I1006" s="180"/>
      <c r="J1006" s="180"/>
      <c r="K1006" s="203">
        <f>'T&amp;E'!K$32</f>
        <v>1</v>
      </c>
      <c r="L1006" s="203">
        <f>'T&amp;E'!L$32</f>
        <v>1.02</v>
      </c>
      <c r="M1006" s="203">
        <f>'T&amp;E'!M$32</f>
        <v>1.0404</v>
      </c>
      <c r="N1006" s="203">
        <f>'T&amp;E'!N$32</f>
        <v>1.0612079999999999</v>
      </c>
      <c r="O1006" s="203">
        <f>'T&amp;E'!O$32</f>
        <v>1.08243216</v>
      </c>
      <c r="P1006" s="203">
        <f>'T&amp;E'!P$32</f>
        <v>1.1040808032</v>
      </c>
      <c r="Q1006" s="203">
        <f>'T&amp;E'!Q$32</f>
        <v>1.1261624192640001</v>
      </c>
      <c r="R1006" s="203">
        <f>'T&amp;E'!R$32</f>
        <v>1.1486856676492798</v>
      </c>
      <c r="S1006" s="203">
        <f>'T&amp;E'!S$32</f>
        <v>1.1716593810022655</v>
      </c>
      <c r="T1006" s="203">
        <f>'T&amp;E'!T$32</f>
        <v>1.1950925686223108</v>
      </c>
      <c r="U1006" s="203">
        <f>'T&amp;E'!U$32</f>
        <v>1.2189944199947571</v>
      </c>
      <c r="V1006" s="203">
        <f>'T&amp;E'!V$32</f>
        <v>1.243374308394652</v>
      </c>
      <c r="W1006" s="203">
        <f>'T&amp;E'!W$32</f>
        <v>1.2682417945625453</v>
      </c>
      <c r="X1006" s="203">
        <f>'T&amp;E'!X$32</f>
        <v>1.2936066304537961</v>
      </c>
      <c r="Y1006" s="203">
        <f>'T&amp;E'!Y$32</f>
        <v>1.3194787630628722</v>
      </c>
      <c r="Z1006" s="203">
        <f>'T&amp;E'!Z$32</f>
        <v>1.3458683383241292</v>
      </c>
      <c r="AA1006" s="203">
        <f>'T&amp;E'!AA$32</f>
        <v>1.372785705090612</v>
      </c>
      <c r="AB1006" s="203">
        <f>'T&amp;E'!AB$32</f>
        <v>1.4002414191924244</v>
      </c>
      <c r="AC1006" s="203">
        <f>'T&amp;E'!AC$32</f>
        <v>1.4282462475762727</v>
      </c>
      <c r="AD1006" s="203">
        <f>'T&amp;E'!AD$32</f>
        <v>1.4568111725277981</v>
      </c>
      <c r="AE1006" s="203">
        <f>'T&amp;E'!AE$32</f>
        <v>1.4859473959783542</v>
      </c>
      <c r="AF1006" s="203">
        <f>'T&amp;E'!AF$32</f>
        <v>1.5156663438979212</v>
      </c>
      <c r="AG1006" s="203">
        <f>'T&amp;E'!AG$32</f>
        <v>1.5459796707758797</v>
      </c>
      <c r="AH1006" s="203">
        <f>'T&amp;E'!AH$32</f>
        <v>1.576899264191397</v>
      </c>
      <c r="AI1006" s="203">
        <f>'T&amp;E'!AI$32</f>
        <v>1.608437249475225</v>
      </c>
    </row>
    <row r="1007" spans="1:35" s="162" customFormat="1" x14ac:dyDescent="0.35">
      <c r="A1007" s="35"/>
      <c r="B1007" s="35"/>
      <c r="C1007" s="160"/>
      <c r="D1007" s="161"/>
      <c r="E1007" s="162" t="s">
        <v>1235</v>
      </c>
      <c r="F1007" s="162" t="s">
        <v>88</v>
      </c>
      <c r="G1007" s="163"/>
      <c r="H1007" s="163"/>
      <c r="I1007" s="433">
        <f>SUM(K1007:AI1007)</f>
        <v>0</v>
      </c>
      <c r="J1007" s="433"/>
      <c r="K1007" s="433">
        <f>K1005/K1006</f>
        <v>0</v>
      </c>
      <c r="L1007" s="433">
        <f t="shared" ref="L1007:AI1007" si="381">L1005/L1006</f>
        <v>0</v>
      </c>
      <c r="M1007" s="433">
        <f t="shared" si="381"/>
        <v>0</v>
      </c>
      <c r="N1007" s="433">
        <f t="shared" si="381"/>
        <v>0</v>
      </c>
      <c r="O1007" s="433">
        <f t="shared" si="381"/>
        <v>0</v>
      </c>
      <c r="P1007" s="433">
        <f t="shared" si="381"/>
        <v>0</v>
      </c>
      <c r="Q1007" s="433">
        <f t="shared" si="381"/>
        <v>0</v>
      </c>
      <c r="R1007" s="433">
        <f t="shared" si="381"/>
        <v>0</v>
      </c>
      <c r="S1007" s="433">
        <f t="shared" si="381"/>
        <v>0</v>
      </c>
      <c r="T1007" s="433">
        <f t="shared" si="381"/>
        <v>0</v>
      </c>
      <c r="U1007" s="433">
        <f t="shared" si="381"/>
        <v>0</v>
      </c>
      <c r="V1007" s="433">
        <f t="shared" si="381"/>
        <v>0</v>
      </c>
      <c r="W1007" s="433">
        <f t="shared" si="381"/>
        <v>0</v>
      </c>
      <c r="X1007" s="433">
        <f t="shared" si="381"/>
        <v>0</v>
      </c>
      <c r="Y1007" s="433">
        <f t="shared" si="381"/>
        <v>0</v>
      </c>
      <c r="Z1007" s="433">
        <f t="shared" si="381"/>
        <v>0</v>
      </c>
      <c r="AA1007" s="433">
        <f t="shared" si="381"/>
        <v>0</v>
      </c>
      <c r="AB1007" s="433">
        <f t="shared" si="381"/>
        <v>0</v>
      </c>
      <c r="AC1007" s="433">
        <f t="shared" si="381"/>
        <v>0</v>
      </c>
      <c r="AD1007" s="433">
        <f t="shared" si="381"/>
        <v>0</v>
      </c>
      <c r="AE1007" s="433">
        <f t="shared" si="381"/>
        <v>0</v>
      </c>
      <c r="AF1007" s="433">
        <f t="shared" si="381"/>
        <v>0</v>
      </c>
      <c r="AG1007" s="433">
        <f t="shared" si="381"/>
        <v>0</v>
      </c>
      <c r="AH1007" s="433">
        <f t="shared" si="381"/>
        <v>0</v>
      </c>
      <c r="AI1007" s="433">
        <f t="shared" si="381"/>
        <v>0</v>
      </c>
    </row>
    <row r="1008" spans="1:35" s="84" customFormat="1" x14ac:dyDescent="0.35">
      <c r="A1008" s="4"/>
      <c r="B1008" s="4"/>
      <c r="C1008" s="80"/>
      <c r="D1008" s="81"/>
      <c r="G1008" s="147"/>
      <c r="H1008" s="147"/>
      <c r="I1008" s="178"/>
      <c r="J1008" s="178"/>
      <c r="K1008" s="178"/>
      <c r="L1008" s="178"/>
      <c r="M1008" s="178"/>
      <c r="N1008" s="178"/>
      <c r="O1008" s="178"/>
      <c r="P1008" s="178"/>
      <c r="Q1008" s="178"/>
      <c r="R1008" s="178"/>
      <c r="S1008" s="178"/>
      <c r="T1008" s="178"/>
      <c r="U1008" s="178"/>
      <c r="V1008" s="178"/>
      <c r="W1008" s="178"/>
      <c r="X1008" s="178"/>
      <c r="Y1008" s="178"/>
      <c r="Z1008" s="178"/>
      <c r="AA1008" s="178"/>
      <c r="AB1008" s="178"/>
      <c r="AC1008" s="178"/>
      <c r="AD1008" s="178"/>
      <c r="AE1008" s="178"/>
      <c r="AF1008" s="178"/>
      <c r="AG1008" s="178"/>
      <c r="AH1008" s="178"/>
      <c r="AI1008" s="178"/>
    </row>
    <row r="1009" spans="1:35" s="84" customFormat="1" x14ac:dyDescent="0.35">
      <c r="A1009" s="4"/>
      <c r="B1009" s="4"/>
      <c r="C1009" s="80"/>
      <c r="D1009" s="81" t="s">
        <v>802</v>
      </c>
      <c r="G1009" s="147"/>
      <c r="H1009" s="147"/>
      <c r="I1009" s="178"/>
      <c r="J1009" s="178"/>
      <c r="K1009" s="178"/>
      <c r="L1009" s="178"/>
      <c r="M1009" s="178"/>
      <c r="N1009" s="178"/>
      <c r="O1009" s="178"/>
      <c r="P1009" s="178"/>
      <c r="Q1009" s="178"/>
      <c r="R1009" s="178"/>
      <c r="S1009" s="178"/>
      <c r="T1009" s="178"/>
      <c r="U1009" s="178"/>
      <c r="V1009" s="178"/>
      <c r="W1009" s="178"/>
      <c r="X1009" s="178"/>
      <c r="Y1009" s="178"/>
      <c r="Z1009" s="178"/>
      <c r="AA1009" s="178"/>
      <c r="AB1009" s="178"/>
      <c r="AC1009" s="178"/>
      <c r="AD1009" s="178"/>
      <c r="AE1009" s="178"/>
      <c r="AF1009" s="178"/>
      <c r="AG1009" s="178"/>
      <c r="AH1009" s="178"/>
      <c r="AI1009" s="178"/>
    </row>
    <row r="1010" spans="1:35" s="84" customFormat="1" x14ac:dyDescent="0.35">
      <c r="A1010" s="4"/>
      <c r="B1010" s="4"/>
      <c r="C1010" s="80"/>
      <c r="D1010" s="81"/>
      <c r="E1010" s="84" t="str">
        <f>E$1007</f>
        <v>Resource rent tax (behavioural)</v>
      </c>
      <c r="F1010" s="84" t="str">
        <f>F$1007</f>
        <v>M$</v>
      </c>
      <c r="G1010" s="147"/>
      <c r="H1010" s="147"/>
      <c r="I1010" s="178">
        <f>I$1007</f>
        <v>0</v>
      </c>
      <c r="J1010" s="178"/>
      <c r="K1010" s="178">
        <f t="shared" ref="K1010:AI1010" si="382">K$1007</f>
        <v>0</v>
      </c>
      <c r="L1010" s="178">
        <f t="shared" si="382"/>
        <v>0</v>
      </c>
      <c r="M1010" s="178">
        <f t="shared" si="382"/>
        <v>0</v>
      </c>
      <c r="N1010" s="178">
        <f t="shared" si="382"/>
        <v>0</v>
      </c>
      <c r="O1010" s="178">
        <f t="shared" si="382"/>
        <v>0</v>
      </c>
      <c r="P1010" s="178">
        <f t="shared" si="382"/>
        <v>0</v>
      </c>
      <c r="Q1010" s="178">
        <f t="shared" si="382"/>
        <v>0</v>
      </c>
      <c r="R1010" s="178">
        <f t="shared" si="382"/>
        <v>0</v>
      </c>
      <c r="S1010" s="178">
        <f t="shared" si="382"/>
        <v>0</v>
      </c>
      <c r="T1010" s="178">
        <f t="shared" si="382"/>
        <v>0</v>
      </c>
      <c r="U1010" s="178">
        <f t="shared" si="382"/>
        <v>0</v>
      </c>
      <c r="V1010" s="178">
        <f t="shared" si="382"/>
        <v>0</v>
      </c>
      <c r="W1010" s="178">
        <f t="shared" si="382"/>
        <v>0</v>
      </c>
      <c r="X1010" s="178">
        <f t="shared" si="382"/>
        <v>0</v>
      </c>
      <c r="Y1010" s="178">
        <f t="shared" si="382"/>
        <v>0</v>
      </c>
      <c r="Z1010" s="178">
        <f t="shared" si="382"/>
        <v>0</v>
      </c>
      <c r="AA1010" s="178">
        <f t="shared" si="382"/>
        <v>0</v>
      </c>
      <c r="AB1010" s="178">
        <f t="shared" si="382"/>
        <v>0</v>
      </c>
      <c r="AC1010" s="178">
        <f t="shared" si="382"/>
        <v>0</v>
      </c>
      <c r="AD1010" s="178">
        <f t="shared" si="382"/>
        <v>0</v>
      </c>
      <c r="AE1010" s="178">
        <f t="shared" si="382"/>
        <v>0</v>
      </c>
      <c r="AF1010" s="178">
        <f t="shared" si="382"/>
        <v>0</v>
      </c>
      <c r="AG1010" s="178">
        <f t="shared" si="382"/>
        <v>0</v>
      </c>
      <c r="AH1010" s="178">
        <f t="shared" si="382"/>
        <v>0</v>
      </c>
      <c r="AI1010" s="178">
        <f t="shared" si="382"/>
        <v>0</v>
      </c>
    </row>
    <row r="1011" spans="1:35" s="162" customFormat="1" x14ac:dyDescent="0.35">
      <c r="A1011" s="35"/>
      <c r="B1011" s="35"/>
      <c r="C1011" s="160"/>
      <c r="D1011" s="161"/>
      <c r="E1011" s="162" t="s">
        <v>1236</v>
      </c>
      <c r="F1011" s="162" t="s">
        <v>88</v>
      </c>
      <c r="G1011" s="433">
        <f>SUM(K1010:AI1010)</f>
        <v>0</v>
      </c>
      <c r="H1011" s="163"/>
      <c r="I1011" s="433"/>
      <c r="J1011" s="433"/>
      <c r="K1011" s="433"/>
      <c r="L1011" s="433"/>
      <c r="M1011" s="433"/>
      <c r="N1011" s="433"/>
      <c r="O1011" s="433"/>
      <c r="P1011" s="433"/>
      <c r="Q1011" s="433"/>
      <c r="R1011" s="433"/>
      <c r="S1011" s="433"/>
      <c r="T1011" s="433"/>
      <c r="U1011" s="433"/>
      <c r="V1011" s="433"/>
      <c r="W1011" s="433"/>
      <c r="X1011" s="433"/>
      <c r="Y1011" s="433"/>
      <c r="Z1011" s="433"/>
      <c r="AA1011" s="433"/>
      <c r="AB1011" s="433"/>
      <c r="AC1011" s="433"/>
      <c r="AD1011" s="433"/>
      <c r="AE1011" s="433"/>
      <c r="AF1011" s="433"/>
      <c r="AG1011" s="433"/>
      <c r="AH1011" s="433"/>
      <c r="AI1011" s="433"/>
    </row>
    <row r="1012" spans="1:35" s="84" customFormat="1" x14ac:dyDescent="0.35">
      <c r="A1012" s="4"/>
      <c r="B1012" s="4"/>
      <c r="C1012" s="80"/>
      <c r="D1012" s="81"/>
      <c r="G1012" s="147"/>
      <c r="H1012" s="147"/>
      <c r="I1012" s="178"/>
      <c r="J1012" s="178"/>
      <c r="K1012" s="178"/>
      <c r="L1012" s="178"/>
      <c r="M1012" s="178"/>
      <c r="N1012" s="178"/>
      <c r="O1012" s="178"/>
      <c r="P1012" s="178"/>
      <c r="Q1012" s="178"/>
      <c r="R1012" s="178"/>
      <c r="S1012" s="178"/>
      <c r="T1012" s="178"/>
      <c r="U1012" s="178"/>
      <c r="V1012" s="178"/>
      <c r="W1012" s="178"/>
      <c r="X1012" s="178"/>
      <c r="Y1012" s="178"/>
      <c r="Z1012" s="178"/>
      <c r="AA1012" s="178"/>
      <c r="AB1012" s="178"/>
      <c r="AC1012" s="178"/>
      <c r="AD1012" s="178"/>
      <c r="AE1012" s="178"/>
      <c r="AF1012" s="178"/>
      <c r="AG1012" s="178"/>
      <c r="AH1012" s="178"/>
      <c r="AI1012" s="178"/>
    </row>
    <row r="1013" spans="1:35" s="84" customFormat="1" x14ac:dyDescent="0.35">
      <c r="A1013" s="4"/>
      <c r="B1013" s="4"/>
      <c r="C1013" s="80"/>
      <c r="D1013" s="81" t="s">
        <v>803</v>
      </c>
      <c r="G1013" s="147"/>
      <c r="H1013" s="147"/>
      <c r="I1013" s="178"/>
      <c r="J1013" s="178"/>
      <c r="K1013" s="178"/>
      <c r="L1013" s="178"/>
      <c r="M1013" s="178"/>
      <c r="N1013" s="178"/>
      <c r="O1013" s="178"/>
      <c r="P1013" s="178"/>
      <c r="Q1013" s="178"/>
      <c r="R1013" s="178"/>
      <c r="S1013" s="178"/>
      <c r="T1013" s="178"/>
      <c r="U1013" s="178"/>
      <c r="V1013" s="178"/>
      <c r="W1013" s="178"/>
      <c r="X1013" s="178"/>
      <c r="Y1013" s="178"/>
      <c r="Z1013" s="178"/>
      <c r="AA1013" s="178"/>
      <c r="AB1013" s="178"/>
      <c r="AC1013" s="178"/>
      <c r="AD1013" s="178"/>
      <c r="AE1013" s="178"/>
      <c r="AF1013" s="178"/>
      <c r="AG1013" s="178"/>
      <c r="AH1013" s="178"/>
      <c r="AI1013" s="178"/>
    </row>
    <row r="1014" spans="1:35" s="84" customFormat="1" x14ac:dyDescent="0.35">
      <c r="A1014" s="4"/>
      <c r="B1014" s="4"/>
      <c r="C1014" s="80"/>
      <c r="D1014" s="81"/>
      <c r="E1014" s="84" t="str">
        <f>E$1007</f>
        <v>Resource rent tax (behavioural)</v>
      </c>
      <c r="F1014" s="84" t="str">
        <f>F$1007</f>
        <v>M$</v>
      </c>
      <c r="G1014" s="147"/>
      <c r="H1014" s="147"/>
      <c r="I1014" s="178">
        <f>I$1007</f>
        <v>0</v>
      </c>
      <c r="J1014" s="178"/>
      <c r="K1014" s="178">
        <f t="shared" ref="K1014:AI1014" si="383">K$1007</f>
        <v>0</v>
      </c>
      <c r="L1014" s="178">
        <f t="shared" si="383"/>
        <v>0</v>
      </c>
      <c r="M1014" s="178">
        <f t="shared" si="383"/>
        <v>0</v>
      </c>
      <c r="N1014" s="178">
        <f t="shared" si="383"/>
        <v>0</v>
      </c>
      <c r="O1014" s="178">
        <f t="shared" si="383"/>
        <v>0</v>
      </c>
      <c r="P1014" s="178">
        <f t="shared" si="383"/>
        <v>0</v>
      </c>
      <c r="Q1014" s="178">
        <f t="shared" si="383"/>
        <v>0</v>
      </c>
      <c r="R1014" s="178">
        <f t="shared" si="383"/>
        <v>0</v>
      </c>
      <c r="S1014" s="178">
        <f t="shared" si="383"/>
        <v>0</v>
      </c>
      <c r="T1014" s="178">
        <f t="shared" si="383"/>
        <v>0</v>
      </c>
      <c r="U1014" s="178">
        <f t="shared" si="383"/>
        <v>0</v>
      </c>
      <c r="V1014" s="178">
        <f t="shared" si="383"/>
        <v>0</v>
      </c>
      <c r="W1014" s="178">
        <f t="shared" si="383"/>
        <v>0</v>
      </c>
      <c r="X1014" s="178">
        <f t="shared" si="383"/>
        <v>0</v>
      </c>
      <c r="Y1014" s="178">
        <f t="shared" si="383"/>
        <v>0</v>
      </c>
      <c r="Z1014" s="178">
        <f t="shared" si="383"/>
        <v>0</v>
      </c>
      <c r="AA1014" s="178">
        <f t="shared" si="383"/>
        <v>0</v>
      </c>
      <c r="AB1014" s="178">
        <f t="shared" si="383"/>
        <v>0</v>
      </c>
      <c r="AC1014" s="178">
        <f t="shared" si="383"/>
        <v>0</v>
      </c>
      <c r="AD1014" s="178">
        <f t="shared" si="383"/>
        <v>0</v>
      </c>
      <c r="AE1014" s="178">
        <f t="shared" si="383"/>
        <v>0</v>
      </c>
      <c r="AF1014" s="178">
        <f t="shared" si="383"/>
        <v>0</v>
      </c>
      <c r="AG1014" s="178">
        <f t="shared" si="383"/>
        <v>0</v>
      </c>
      <c r="AH1014" s="178">
        <f t="shared" si="383"/>
        <v>0</v>
      </c>
      <c r="AI1014" s="178">
        <f t="shared" si="383"/>
        <v>0</v>
      </c>
    </row>
    <row r="1015" spans="1:35" s="154" customFormat="1" x14ac:dyDescent="0.35">
      <c r="A1015" s="15"/>
      <c r="B1015" s="15"/>
      <c r="C1015" s="152"/>
      <c r="D1015" s="153"/>
      <c r="E1015" s="154" t="str">
        <f>'T&amp;E'!E$36</f>
        <v>Government discount factor</v>
      </c>
      <c r="F1015" s="154" t="str">
        <f>'T&amp;E'!F$36</f>
        <v>index</v>
      </c>
      <c r="G1015" s="155"/>
      <c r="H1015" s="155"/>
      <c r="I1015" s="180"/>
      <c r="J1015" s="180"/>
      <c r="K1015" s="203">
        <f>'T&amp;E'!K$36</f>
        <v>1</v>
      </c>
      <c r="L1015" s="203">
        <f>'T&amp;E'!L$36</f>
        <v>0.90909090909090906</v>
      </c>
      <c r="M1015" s="203">
        <f>'T&amp;E'!M$36</f>
        <v>0.82644628099173545</v>
      </c>
      <c r="N1015" s="203">
        <f>'T&amp;E'!N$36</f>
        <v>0.75131480090157754</v>
      </c>
      <c r="O1015" s="203">
        <f>'T&amp;E'!O$36</f>
        <v>0.68301345536507052</v>
      </c>
      <c r="P1015" s="203">
        <f>'T&amp;E'!P$36</f>
        <v>0.62092132305915493</v>
      </c>
      <c r="Q1015" s="203">
        <f>'T&amp;E'!Q$36</f>
        <v>0.56447393005377722</v>
      </c>
      <c r="R1015" s="203">
        <f>'T&amp;E'!R$36</f>
        <v>0.51315811823070645</v>
      </c>
      <c r="S1015" s="203">
        <f>'T&amp;E'!S$36</f>
        <v>0.46650738020973315</v>
      </c>
      <c r="T1015" s="203">
        <f>'T&amp;E'!T$36</f>
        <v>0.42409761837248466</v>
      </c>
      <c r="U1015" s="203">
        <f>'T&amp;E'!U$36</f>
        <v>0.38554328942953148</v>
      </c>
      <c r="V1015" s="203">
        <f>'T&amp;E'!V$36</f>
        <v>0.3504938994813922</v>
      </c>
      <c r="W1015" s="203">
        <f>'T&amp;E'!W$36</f>
        <v>0.31863081771035656</v>
      </c>
      <c r="X1015" s="203">
        <f>'T&amp;E'!X$36</f>
        <v>0.28966437973668779</v>
      </c>
      <c r="Y1015" s="203">
        <f>'T&amp;E'!Y$36</f>
        <v>0.26333125430607973</v>
      </c>
      <c r="Z1015" s="203">
        <f>'T&amp;E'!Z$36</f>
        <v>0.23939204936916339</v>
      </c>
      <c r="AA1015" s="203">
        <f>'T&amp;E'!AA$36</f>
        <v>0.21762913579014853</v>
      </c>
      <c r="AB1015" s="203">
        <f>'T&amp;E'!AB$36</f>
        <v>0.19784466890013502</v>
      </c>
      <c r="AC1015" s="203">
        <f>'T&amp;E'!AC$36</f>
        <v>0.17985878990921364</v>
      </c>
      <c r="AD1015" s="203">
        <f>'T&amp;E'!AD$36</f>
        <v>0.16350799082655781</v>
      </c>
      <c r="AE1015" s="203">
        <f>'T&amp;E'!AE$36</f>
        <v>0.14864362802414349</v>
      </c>
      <c r="AF1015" s="203">
        <f>'T&amp;E'!AF$36</f>
        <v>0.13513057093103953</v>
      </c>
      <c r="AG1015" s="203">
        <f>'T&amp;E'!AG$36</f>
        <v>0.12284597357367227</v>
      </c>
      <c r="AH1015" s="203">
        <f>'T&amp;E'!AH$36</f>
        <v>0.11167815779424752</v>
      </c>
      <c r="AI1015" s="203">
        <f>'T&amp;E'!AI$36</f>
        <v>0.10152559799477048</v>
      </c>
    </row>
    <row r="1016" spans="1:35" s="162" customFormat="1" x14ac:dyDescent="0.35">
      <c r="A1016" s="35"/>
      <c r="B1016" s="35"/>
      <c r="C1016" s="160"/>
      <c r="D1016" s="161"/>
      <c r="E1016" s="162" t="s">
        <v>1237</v>
      </c>
      <c r="F1016" s="162" t="s">
        <v>230</v>
      </c>
      <c r="G1016" s="163"/>
      <c r="H1016" s="163"/>
      <c r="I1016" s="433">
        <f>SUM(K1016:AI1016)</f>
        <v>0</v>
      </c>
      <c r="J1016" s="433"/>
      <c r="K1016" s="433">
        <f>K1014*K1015</f>
        <v>0</v>
      </c>
      <c r="L1016" s="433">
        <f t="shared" ref="L1016:AI1016" si="384">L1014*L1015</f>
        <v>0</v>
      </c>
      <c r="M1016" s="433">
        <f t="shared" si="384"/>
        <v>0</v>
      </c>
      <c r="N1016" s="433">
        <f t="shared" si="384"/>
        <v>0</v>
      </c>
      <c r="O1016" s="433">
        <f t="shared" si="384"/>
        <v>0</v>
      </c>
      <c r="P1016" s="433">
        <f t="shared" si="384"/>
        <v>0</v>
      </c>
      <c r="Q1016" s="433">
        <f t="shared" si="384"/>
        <v>0</v>
      </c>
      <c r="R1016" s="433">
        <f t="shared" si="384"/>
        <v>0</v>
      </c>
      <c r="S1016" s="433">
        <f t="shared" si="384"/>
        <v>0</v>
      </c>
      <c r="T1016" s="433">
        <f t="shared" si="384"/>
        <v>0</v>
      </c>
      <c r="U1016" s="433">
        <f t="shared" si="384"/>
        <v>0</v>
      </c>
      <c r="V1016" s="433">
        <f t="shared" si="384"/>
        <v>0</v>
      </c>
      <c r="W1016" s="433">
        <f t="shared" si="384"/>
        <v>0</v>
      </c>
      <c r="X1016" s="433">
        <f t="shared" si="384"/>
        <v>0</v>
      </c>
      <c r="Y1016" s="433">
        <f t="shared" si="384"/>
        <v>0</v>
      </c>
      <c r="Z1016" s="433">
        <f t="shared" si="384"/>
        <v>0</v>
      </c>
      <c r="AA1016" s="433">
        <f t="shared" si="384"/>
        <v>0</v>
      </c>
      <c r="AB1016" s="433">
        <f t="shared" si="384"/>
        <v>0</v>
      </c>
      <c r="AC1016" s="433">
        <f t="shared" si="384"/>
        <v>0</v>
      </c>
      <c r="AD1016" s="433">
        <f t="shared" si="384"/>
        <v>0</v>
      </c>
      <c r="AE1016" s="433">
        <f t="shared" si="384"/>
        <v>0</v>
      </c>
      <c r="AF1016" s="433">
        <f t="shared" si="384"/>
        <v>0</v>
      </c>
      <c r="AG1016" s="433">
        <f t="shared" si="384"/>
        <v>0</v>
      </c>
      <c r="AH1016" s="433">
        <f t="shared" si="384"/>
        <v>0</v>
      </c>
      <c r="AI1016" s="433">
        <f t="shared" si="384"/>
        <v>0</v>
      </c>
    </row>
    <row r="1017" spans="1:35" s="84" customFormat="1" x14ac:dyDescent="0.35">
      <c r="A1017" s="4"/>
      <c r="B1017" s="4"/>
      <c r="C1017" s="80"/>
      <c r="D1017" s="81"/>
      <c r="G1017" s="147"/>
      <c r="H1017" s="147"/>
      <c r="I1017" s="178"/>
      <c r="J1017" s="178"/>
      <c r="K1017" s="178"/>
      <c r="L1017" s="178"/>
      <c r="M1017" s="178"/>
      <c r="N1017" s="178"/>
      <c r="O1017" s="178"/>
      <c r="P1017" s="178"/>
      <c r="Q1017" s="178"/>
      <c r="R1017" s="178"/>
      <c r="S1017" s="178"/>
      <c r="T1017" s="178"/>
      <c r="U1017" s="178"/>
      <c r="V1017" s="178"/>
      <c r="W1017" s="178"/>
      <c r="X1017" s="178"/>
      <c r="Y1017" s="178"/>
      <c r="Z1017" s="178"/>
      <c r="AA1017" s="178"/>
      <c r="AB1017" s="178"/>
      <c r="AC1017" s="178"/>
      <c r="AD1017" s="178"/>
      <c r="AE1017" s="178"/>
      <c r="AF1017" s="178"/>
      <c r="AG1017" s="178"/>
      <c r="AH1017" s="178"/>
      <c r="AI1017" s="178"/>
    </row>
    <row r="1018" spans="1:35" s="84" customFormat="1" x14ac:dyDescent="0.35">
      <c r="A1018" s="4"/>
      <c r="B1018" s="4"/>
      <c r="C1018" s="80"/>
      <c r="D1018" s="81" t="s">
        <v>805</v>
      </c>
      <c r="G1018" s="147"/>
      <c r="H1018" s="147"/>
      <c r="I1018" s="178"/>
      <c r="J1018" s="178"/>
      <c r="K1018" s="178"/>
      <c r="L1018" s="178"/>
      <c r="M1018" s="178"/>
      <c r="N1018" s="178"/>
      <c r="O1018" s="178"/>
      <c r="P1018" s="178"/>
      <c r="Q1018" s="178"/>
      <c r="R1018" s="178"/>
      <c r="S1018" s="178"/>
      <c r="T1018" s="178"/>
      <c r="U1018" s="178"/>
      <c r="V1018" s="178"/>
      <c r="W1018" s="178"/>
      <c r="X1018" s="178"/>
      <c r="Y1018" s="178"/>
      <c r="Z1018" s="178"/>
      <c r="AA1018" s="178"/>
      <c r="AB1018" s="178"/>
      <c r="AC1018" s="178"/>
      <c r="AD1018" s="178"/>
      <c r="AE1018" s="178"/>
      <c r="AF1018" s="178"/>
      <c r="AG1018" s="178"/>
      <c r="AH1018" s="178"/>
      <c r="AI1018" s="178"/>
    </row>
    <row r="1019" spans="1:35" s="84" customFormat="1" x14ac:dyDescent="0.35">
      <c r="A1019" s="4"/>
      <c r="B1019" s="4"/>
      <c r="C1019" s="80"/>
      <c r="D1019" s="81"/>
      <c r="E1019" s="84" t="str">
        <f>E$1016</f>
        <v>Discounted resource rent tax (behavioural)</v>
      </c>
      <c r="F1019" s="84" t="str">
        <f>F$1016</f>
        <v>M$, discounted</v>
      </c>
      <c r="G1019" s="147"/>
      <c r="H1019" s="147"/>
      <c r="I1019" s="178">
        <f>I$1016</f>
        <v>0</v>
      </c>
      <c r="J1019" s="178"/>
      <c r="K1019" s="178">
        <f t="shared" ref="K1019:AI1019" si="385">K$1016</f>
        <v>0</v>
      </c>
      <c r="L1019" s="178">
        <f t="shared" si="385"/>
        <v>0</v>
      </c>
      <c r="M1019" s="178">
        <f t="shared" si="385"/>
        <v>0</v>
      </c>
      <c r="N1019" s="178">
        <f t="shared" si="385"/>
        <v>0</v>
      </c>
      <c r="O1019" s="178">
        <f t="shared" si="385"/>
        <v>0</v>
      </c>
      <c r="P1019" s="178">
        <f t="shared" si="385"/>
        <v>0</v>
      </c>
      <c r="Q1019" s="178">
        <f t="shared" si="385"/>
        <v>0</v>
      </c>
      <c r="R1019" s="178">
        <f t="shared" si="385"/>
        <v>0</v>
      </c>
      <c r="S1019" s="178">
        <f t="shared" si="385"/>
        <v>0</v>
      </c>
      <c r="T1019" s="178">
        <f t="shared" si="385"/>
        <v>0</v>
      </c>
      <c r="U1019" s="178">
        <f t="shared" si="385"/>
        <v>0</v>
      </c>
      <c r="V1019" s="178">
        <f t="shared" si="385"/>
        <v>0</v>
      </c>
      <c r="W1019" s="178">
        <f t="shared" si="385"/>
        <v>0</v>
      </c>
      <c r="X1019" s="178">
        <f t="shared" si="385"/>
        <v>0</v>
      </c>
      <c r="Y1019" s="178">
        <f t="shared" si="385"/>
        <v>0</v>
      </c>
      <c r="Z1019" s="178">
        <f t="shared" si="385"/>
        <v>0</v>
      </c>
      <c r="AA1019" s="178">
        <f t="shared" si="385"/>
        <v>0</v>
      </c>
      <c r="AB1019" s="178">
        <f t="shared" si="385"/>
        <v>0</v>
      </c>
      <c r="AC1019" s="178">
        <f t="shared" si="385"/>
        <v>0</v>
      </c>
      <c r="AD1019" s="178">
        <f t="shared" si="385"/>
        <v>0</v>
      </c>
      <c r="AE1019" s="178">
        <f t="shared" si="385"/>
        <v>0</v>
      </c>
      <c r="AF1019" s="178">
        <f t="shared" si="385"/>
        <v>0</v>
      </c>
      <c r="AG1019" s="178">
        <f t="shared" si="385"/>
        <v>0</v>
      </c>
      <c r="AH1019" s="178">
        <f t="shared" si="385"/>
        <v>0</v>
      </c>
      <c r="AI1019" s="178">
        <f t="shared" si="385"/>
        <v>0</v>
      </c>
    </row>
    <row r="1020" spans="1:35" s="162" customFormat="1" x14ac:dyDescent="0.35">
      <c r="A1020" s="35"/>
      <c r="B1020" s="35"/>
      <c r="C1020" s="160"/>
      <c r="D1020" s="161"/>
      <c r="E1020" s="162" t="s">
        <v>1238</v>
      </c>
      <c r="F1020" s="162" t="s">
        <v>230</v>
      </c>
      <c r="G1020" s="433">
        <f>SUM(K1019:AI1019)</f>
        <v>0</v>
      </c>
      <c r="H1020" s="163"/>
      <c r="I1020" s="433"/>
      <c r="J1020" s="433"/>
      <c r="K1020" s="433"/>
      <c r="L1020" s="433"/>
      <c r="M1020" s="433"/>
      <c r="N1020" s="433"/>
      <c r="O1020" s="433"/>
      <c r="P1020" s="433"/>
      <c r="Q1020" s="433"/>
      <c r="R1020" s="433"/>
      <c r="S1020" s="433"/>
      <c r="T1020" s="433"/>
      <c r="U1020" s="433"/>
      <c r="V1020" s="433"/>
      <c r="W1020" s="433"/>
      <c r="X1020" s="433"/>
      <c r="Y1020" s="433"/>
      <c r="Z1020" s="433"/>
      <c r="AA1020" s="433"/>
      <c r="AB1020" s="433"/>
      <c r="AC1020" s="433"/>
      <c r="AD1020" s="433"/>
      <c r="AE1020" s="433"/>
      <c r="AF1020" s="433"/>
      <c r="AG1020" s="433"/>
      <c r="AH1020" s="433"/>
      <c r="AI1020" s="433"/>
    </row>
    <row r="1021" spans="1:35" s="84" customFormat="1" x14ac:dyDescent="0.35">
      <c r="A1021" s="4"/>
      <c r="B1021" s="4"/>
      <c r="C1021" s="80"/>
      <c r="D1021" s="81"/>
      <c r="G1021" s="147"/>
      <c r="H1021" s="147"/>
      <c r="I1021" s="178"/>
      <c r="J1021" s="178"/>
      <c r="K1021" s="178"/>
      <c r="L1021" s="178"/>
      <c r="M1021" s="178"/>
      <c r="N1021" s="178"/>
      <c r="O1021" s="178"/>
      <c r="P1021" s="178"/>
      <c r="Q1021" s="178"/>
      <c r="R1021" s="178"/>
      <c r="S1021" s="178"/>
      <c r="T1021" s="178"/>
      <c r="U1021" s="178"/>
      <c r="V1021" s="178"/>
      <c r="W1021" s="178"/>
      <c r="X1021" s="178"/>
      <c r="Y1021" s="178"/>
      <c r="Z1021" s="178"/>
      <c r="AA1021" s="178"/>
      <c r="AB1021" s="178"/>
      <c r="AC1021" s="178"/>
      <c r="AD1021" s="178"/>
      <c r="AE1021" s="178"/>
      <c r="AF1021" s="178"/>
      <c r="AG1021" s="178"/>
      <c r="AH1021" s="178"/>
      <c r="AI1021" s="178"/>
    </row>
    <row r="1022" spans="1:35" s="84" customFormat="1" x14ac:dyDescent="0.35">
      <c r="A1022" s="4"/>
      <c r="B1022" s="4" t="s">
        <v>96</v>
      </c>
      <c r="C1022" s="80"/>
      <c r="D1022" s="81"/>
      <c r="G1022" s="147"/>
      <c r="H1022" s="147"/>
      <c r="I1022" s="178"/>
      <c r="J1022" s="178"/>
      <c r="K1022" s="178"/>
      <c r="L1022" s="178"/>
      <c r="M1022" s="178"/>
      <c r="N1022" s="178"/>
      <c r="O1022" s="178"/>
      <c r="P1022" s="178"/>
      <c r="Q1022" s="178"/>
      <c r="R1022" s="178"/>
      <c r="S1022" s="178"/>
      <c r="T1022" s="178"/>
      <c r="U1022" s="178"/>
      <c r="V1022" s="178"/>
      <c r="W1022" s="178"/>
      <c r="X1022" s="178"/>
      <c r="Y1022" s="178"/>
      <c r="Z1022" s="178"/>
      <c r="AA1022" s="178"/>
      <c r="AB1022" s="178"/>
      <c r="AC1022" s="178"/>
      <c r="AD1022" s="178"/>
      <c r="AE1022" s="178"/>
      <c r="AF1022" s="178"/>
      <c r="AG1022" s="178"/>
      <c r="AH1022" s="178"/>
      <c r="AI1022" s="178"/>
    </row>
    <row r="1023" spans="1:35" s="84" customFormat="1" x14ac:dyDescent="0.35">
      <c r="A1023" s="4"/>
      <c r="B1023" s="4"/>
      <c r="C1023" s="80"/>
      <c r="D1023" s="81"/>
      <c r="G1023" s="147"/>
      <c r="H1023" s="147"/>
      <c r="I1023" s="178"/>
      <c r="J1023" s="178"/>
      <c r="K1023" s="178"/>
      <c r="L1023" s="178"/>
      <c r="M1023" s="178"/>
      <c r="N1023" s="178"/>
      <c r="O1023" s="178"/>
      <c r="P1023" s="178"/>
      <c r="Q1023" s="178"/>
      <c r="R1023" s="178"/>
      <c r="S1023" s="178"/>
      <c r="T1023" s="178"/>
      <c r="U1023" s="178"/>
      <c r="V1023" s="178"/>
      <c r="W1023" s="178"/>
      <c r="X1023" s="178"/>
      <c r="Y1023" s="178"/>
      <c r="Z1023" s="178"/>
      <c r="AA1023" s="178"/>
      <c r="AB1023" s="178"/>
      <c r="AC1023" s="178"/>
      <c r="AD1023" s="178"/>
      <c r="AE1023" s="178"/>
      <c r="AF1023" s="178"/>
      <c r="AG1023" s="178"/>
      <c r="AH1023" s="178"/>
      <c r="AI1023" s="178"/>
    </row>
    <row r="1024" spans="1:35" s="84" customFormat="1" x14ac:dyDescent="0.35">
      <c r="A1024" s="4"/>
      <c r="B1024" s="4"/>
      <c r="C1024" s="80" t="s">
        <v>97</v>
      </c>
      <c r="D1024" s="81"/>
      <c r="G1024" s="147"/>
      <c r="H1024" s="147"/>
      <c r="I1024" s="178"/>
      <c r="J1024" s="178"/>
      <c r="K1024" s="178"/>
      <c r="L1024" s="178"/>
      <c r="M1024" s="178"/>
      <c r="N1024" s="178"/>
      <c r="O1024" s="178"/>
      <c r="P1024" s="178"/>
      <c r="Q1024" s="178"/>
      <c r="R1024" s="178"/>
      <c r="S1024" s="178"/>
      <c r="T1024" s="178"/>
      <c r="U1024" s="178"/>
      <c r="V1024" s="178"/>
      <c r="W1024" s="178"/>
      <c r="X1024" s="178"/>
      <c r="Y1024" s="178"/>
      <c r="Z1024" s="178"/>
      <c r="AA1024" s="178"/>
      <c r="AB1024" s="178"/>
      <c r="AC1024" s="178"/>
      <c r="AD1024" s="178"/>
      <c r="AE1024" s="178"/>
      <c r="AF1024" s="178"/>
      <c r="AG1024" s="178"/>
      <c r="AH1024" s="178"/>
      <c r="AI1024" s="178"/>
    </row>
    <row r="1025" spans="1:35" s="84" customFormat="1" x14ac:dyDescent="0.35">
      <c r="A1025" s="4"/>
      <c r="B1025" s="4"/>
      <c r="C1025" s="80"/>
      <c r="D1025" s="81"/>
      <c r="G1025" s="147"/>
      <c r="H1025" s="147"/>
      <c r="I1025" s="178"/>
      <c r="J1025" s="178"/>
      <c r="K1025" s="178"/>
      <c r="L1025" s="178"/>
      <c r="M1025" s="178"/>
      <c r="N1025" s="178"/>
      <c r="O1025" s="178"/>
      <c r="P1025" s="178"/>
      <c r="Q1025" s="178"/>
      <c r="R1025" s="178"/>
      <c r="S1025" s="178"/>
      <c r="T1025" s="178"/>
      <c r="U1025" s="178"/>
      <c r="V1025" s="178"/>
      <c r="W1025" s="178"/>
      <c r="X1025" s="178"/>
      <c r="Y1025" s="178"/>
      <c r="Z1025" s="178"/>
      <c r="AA1025" s="178"/>
      <c r="AB1025" s="178"/>
      <c r="AC1025" s="178"/>
      <c r="AD1025" s="178"/>
      <c r="AE1025" s="178"/>
      <c r="AF1025" s="178"/>
      <c r="AG1025" s="178"/>
      <c r="AH1025" s="178"/>
      <c r="AI1025" s="178"/>
    </row>
    <row r="1026" spans="1:35" s="84" customFormat="1" x14ac:dyDescent="0.35">
      <c r="A1026" s="4"/>
      <c r="B1026" s="4"/>
      <c r="C1026" s="80"/>
      <c r="D1026" s="81" t="s">
        <v>358</v>
      </c>
      <c r="G1026" s="147"/>
      <c r="H1026" s="147"/>
      <c r="I1026" s="178"/>
      <c r="J1026" s="178"/>
      <c r="K1026" s="178"/>
      <c r="L1026" s="178"/>
      <c r="M1026" s="178"/>
      <c r="N1026" s="178"/>
      <c r="O1026" s="178"/>
      <c r="P1026" s="178"/>
      <c r="Q1026" s="178"/>
      <c r="R1026" s="178"/>
      <c r="S1026" s="178"/>
      <c r="T1026" s="178"/>
      <c r="U1026" s="178"/>
      <c r="V1026" s="178"/>
      <c r="W1026" s="178"/>
      <c r="X1026" s="178"/>
      <c r="Y1026" s="178"/>
      <c r="Z1026" s="178"/>
      <c r="AA1026" s="178"/>
      <c r="AB1026" s="178"/>
      <c r="AC1026" s="178"/>
      <c r="AD1026" s="178"/>
      <c r="AE1026" s="178"/>
      <c r="AF1026" s="178"/>
      <c r="AG1026" s="178"/>
      <c r="AH1026" s="178"/>
      <c r="AI1026" s="178"/>
    </row>
    <row r="1027" spans="1:35" s="84" customFormat="1" x14ac:dyDescent="0.35">
      <c r="A1027" s="4"/>
      <c r="B1027" s="4"/>
      <c r="C1027" s="80"/>
      <c r="D1027" s="81"/>
      <c r="E1027" s="84" t="str">
        <f>E$301</f>
        <v>Management fees (cost-plus method) (behavioural)</v>
      </c>
      <c r="F1027" s="84" t="str">
        <f>F$301</f>
        <v>M$</v>
      </c>
      <c r="G1027" s="147"/>
      <c r="H1027" s="147"/>
      <c r="I1027" s="178">
        <f>I$301</f>
        <v>94.373999999999995</v>
      </c>
      <c r="J1027" s="178"/>
      <c r="K1027" s="178">
        <f t="shared" ref="K1027:AI1027" si="386">K$301</f>
        <v>0</v>
      </c>
      <c r="L1027" s="178">
        <f t="shared" si="386"/>
        <v>0</v>
      </c>
      <c r="M1027" s="178">
        <f t="shared" si="386"/>
        <v>5.25</v>
      </c>
      <c r="N1027" s="178">
        <f t="shared" si="386"/>
        <v>5.25</v>
      </c>
      <c r="O1027" s="178">
        <f t="shared" si="386"/>
        <v>5.25</v>
      </c>
      <c r="P1027" s="178">
        <f t="shared" si="386"/>
        <v>5.25</v>
      </c>
      <c r="Q1027" s="178">
        <f t="shared" si="386"/>
        <v>5.25</v>
      </c>
      <c r="R1027" s="178">
        <f t="shared" si="386"/>
        <v>5.25</v>
      </c>
      <c r="S1027" s="178">
        <f t="shared" si="386"/>
        <v>5.25</v>
      </c>
      <c r="T1027" s="178">
        <f t="shared" si="386"/>
        <v>5.25</v>
      </c>
      <c r="U1027" s="178">
        <f t="shared" si="386"/>
        <v>5.25</v>
      </c>
      <c r="V1027" s="178">
        <f t="shared" si="386"/>
        <v>5.25</v>
      </c>
      <c r="W1027" s="178">
        <f t="shared" si="386"/>
        <v>5.25</v>
      </c>
      <c r="X1027" s="178">
        <f t="shared" si="386"/>
        <v>5.25</v>
      </c>
      <c r="Y1027" s="178">
        <f t="shared" si="386"/>
        <v>5.25</v>
      </c>
      <c r="Z1027" s="178">
        <f t="shared" si="386"/>
        <v>5.25</v>
      </c>
      <c r="AA1027" s="178">
        <f t="shared" si="386"/>
        <v>5.25</v>
      </c>
      <c r="AB1027" s="178">
        <f t="shared" si="386"/>
        <v>5.25</v>
      </c>
      <c r="AC1027" s="178">
        <f t="shared" si="386"/>
        <v>5.25</v>
      </c>
      <c r="AD1027" s="178">
        <f t="shared" si="386"/>
        <v>5.1239999999999952</v>
      </c>
      <c r="AE1027" s="178">
        <f t="shared" si="386"/>
        <v>0</v>
      </c>
      <c r="AF1027" s="178">
        <f t="shared" si="386"/>
        <v>0</v>
      </c>
      <c r="AG1027" s="178">
        <f t="shared" si="386"/>
        <v>0</v>
      </c>
      <c r="AH1027" s="178">
        <f t="shared" si="386"/>
        <v>0</v>
      </c>
      <c r="AI1027" s="178">
        <f t="shared" si="386"/>
        <v>0</v>
      </c>
    </row>
    <row r="1028" spans="1:35" s="84" customFormat="1" x14ac:dyDescent="0.35">
      <c r="A1028" s="4"/>
      <c r="B1028" s="4"/>
      <c r="C1028" s="80"/>
      <c r="D1028" s="81"/>
      <c r="E1028" s="84" t="str">
        <f>E$317</f>
        <v>EPCM fees (behavioural)</v>
      </c>
      <c r="F1028" s="84" t="str">
        <f>F$317</f>
        <v>M$</v>
      </c>
      <c r="G1028" s="147"/>
      <c r="H1028" s="147"/>
      <c r="I1028" s="178">
        <f>I$317</f>
        <v>32</v>
      </c>
      <c r="J1028" s="178"/>
      <c r="K1028" s="178">
        <f t="shared" ref="K1028:AI1028" si="387">K$317</f>
        <v>16</v>
      </c>
      <c r="L1028" s="178">
        <f t="shared" si="387"/>
        <v>16</v>
      </c>
      <c r="M1028" s="178">
        <f t="shared" si="387"/>
        <v>0</v>
      </c>
      <c r="N1028" s="178">
        <f t="shared" si="387"/>
        <v>0</v>
      </c>
      <c r="O1028" s="178">
        <f t="shared" si="387"/>
        <v>0</v>
      </c>
      <c r="P1028" s="178">
        <f t="shared" si="387"/>
        <v>0</v>
      </c>
      <c r="Q1028" s="178">
        <f t="shared" si="387"/>
        <v>0</v>
      </c>
      <c r="R1028" s="178">
        <f t="shared" si="387"/>
        <v>0</v>
      </c>
      <c r="S1028" s="178">
        <f t="shared" si="387"/>
        <v>0</v>
      </c>
      <c r="T1028" s="178">
        <f t="shared" si="387"/>
        <v>0</v>
      </c>
      <c r="U1028" s="178">
        <f t="shared" si="387"/>
        <v>0</v>
      </c>
      <c r="V1028" s="178">
        <f t="shared" si="387"/>
        <v>0</v>
      </c>
      <c r="W1028" s="178">
        <f t="shared" si="387"/>
        <v>0</v>
      </c>
      <c r="X1028" s="178">
        <f t="shared" si="387"/>
        <v>0</v>
      </c>
      <c r="Y1028" s="178">
        <f t="shared" si="387"/>
        <v>0</v>
      </c>
      <c r="Z1028" s="178">
        <f t="shared" si="387"/>
        <v>0</v>
      </c>
      <c r="AA1028" s="178">
        <f t="shared" si="387"/>
        <v>0</v>
      </c>
      <c r="AB1028" s="178">
        <f t="shared" si="387"/>
        <v>0</v>
      </c>
      <c r="AC1028" s="178">
        <f t="shared" si="387"/>
        <v>0</v>
      </c>
      <c r="AD1028" s="178">
        <f t="shared" si="387"/>
        <v>0</v>
      </c>
      <c r="AE1028" s="178">
        <f t="shared" si="387"/>
        <v>0</v>
      </c>
      <c r="AF1028" s="178">
        <f t="shared" si="387"/>
        <v>0</v>
      </c>
      <c r="AG1028" s="178">
        <f t="shared" si="387"/>
        <v>0</v>
      </c>
      <c r="AH1028" s="178">
        <f t="shared" si="387"/>
        <v>0</v>
      </c>
      <c r="AI1028" s="178">
        <f t="shared" si="387"/>
        <v>0</v>
      </c>
    </row>
    <row r="1029" spans="1:35" s="84" customFormat="1" x14ac:dyDescent="0.35">
      <c r="A1029" s="4"/>
      <c r="B1029" s="4"/>
      <c r="C1029" s="80"/>
      <c r="D1029" s="81"/>
      <c r="E1029" s="84" t="s">
        <v>1239</v>
      </c>
      <c r="F1029" s="84" t="s">
        <v>88</v>
      </c>
      <c r="G1029" s="147"/>
      <c r="H1029" s="147"/>
      <c r="I1029" s="178">
        <f>SUM(K1029:AI1029)</f>
        <v>126.374</v>
      </c>
      <c r="J1029" s="178"/>
      <c r="K1029" s="178">
        <f>SUM(K1027:K1028)</f>
        <v>16</v>
      </c>
      <c r="L1029" s="178">
        <f t="shared" ref="L1029:AI1029" si="388">SUM(L1027:L1028)</f>
        <v>16</v>
      </c>
      <c r="M1029" s="178">
        <f t="shared" si="388"/>
        <v>5.25</v>
      </c>
      <c r="N1029" s="178">
        <f t="shared" si="388"/>
        <v>5.25</v>
      </c>
      <c r="O1029" s="178">
        <f t="shared" si="388"/>
        <v>5.25</v>
      </c>
      <c r="P1029" s="178">
        <f t="shared" si="388"/>
        <v>5.25</v>
      </c>
      <c r="Q1029" s="178">
        <f t="shared" si="388"/>
        <v>5.25</v>
      </c>
      <c r="R1029" s="178">
        <f t="shared" si="388"/>
        <v>5.25</v>
      </c>
      <c r="S1029" s="178">
        <f t="shared" si="388"/>
        <v>5.25</v>
      </c>
      <c r="T1029" s="178">
        <f t="shared" si="388"/>
        <v>5.25</v>
      </c>
      <c r="U1029" s="178">
        <f t="shared" si="388"/>
        <v>5.25</v>
      </c>
      <c r="V1029" s="178">
        <f t="shared" si="388"/>
        <v>5.25</v>
      </c>
      <c r="W1029" s="178">
        <f t="shared" si="388"/>
        <v>5.25</v>
      </c>
      <c r="X1029" s="178">
        <f t="shared" si="388"/>
        <v>5.25</v>
      </c>
      <c r="Y1029" s="178">
        <f t="shared" si="388"/>
        <v>5.25</v>
      </c>
      <c r="Z1029" s="178">
        <f t="shared" si="388"/>
        <v>5.25</v>
      </c>
      <c r="AA1029" s="178">
        <f t="shared" si="388"/>
        <v>5.25</v>
      </c>
      <c r="AB1029" s="178">
        <f t="shared" si="388"/>
        <v>5.25</v>
      </c>
      <c r="AC1029" s="178">
        <f t="shared" si="388"/>
        <v>5.25</v>
      </c>
      <c r="AD1029" s="178">
        <f t="shared" si="388"/>
        <v>5.1239999999999952</v>
      </c>
      <c r="AE1029" s="178">
        <f t="shared" si="388"/>
        <v>0</v>
      </c>
      <c r="AF1029" s="178">
        <f t="shared" si="388"/>
        <v>0</v>
      </c>
      <c r="AG1029" s="178">
        <f t="shared" si="388"/>
        <v>0</v>
      </c>
      <c r="AH1029" s="178">
        <f t="shared" si="388"/>
        <v>0</v>
      </c>
      <c r="AI1029" s="178">
        <f t="shared" si="388"/>
        <v>0</v>
      </c>
    </row>
    <row r="1030" spans="1:35" s="84" customFormat="1" x14ac:dyDescent="0.35">
      <c r="A1030" s="4"/>
      <c r="B1030" s="4"/>
      <c r="C1030" s="80"/>
      <c r="D1030" s="81"/>
      <c r="G1030" s="147"/>
      <c r="H1030" s="147"/>
      <c r="I1030" s="178"/>
      <c r="J1030" s="178"/>
      <c r="K1030" s="178"/>
      <c r="L1030" s="178"/>
      <c r="M1030" s="178"/>
      <c r="N1030" s="178"/>
      <c r="O1030" s="178"/>
      <c r="P1030" s="178"/>
      <c r="Q1030" s="178"/>
      <c r="R1030" s="178"/>
      <c r="S1030" s="178"/>
      <c r="T1030" s="178"/>
      <c r="U1030" s="178"/>
      <c r="V1030" s="178"/>
      <c r="W1030" s="178"/>
      <c r="X1030" s="178"/>
      <c r="Y1030" s="178"/>
      <c r="Z1030" s="178"/>
      <c r="AA1030" s="178"/>
      <c r="AB1030" s="178"/>
      <c r="AC1030" s="178"/>
      <c r="AD1030" s="178"/>
      <c r="AE1030" s="178"/>
      <c r="AF1030" s="178"/>
      <c r="AG1030" s="178"/>
      <c r="AH1030" s="178"/>
      <c r="AI1030" s="178"/>
    </row>
    <row r="1031" spans="1:35" s="84" customFormat="1" x14ac:dyDescent="0.35">
      <c r="A1031" s="4"/>
      <c r="B1031" s="4"/>
      <c r="C1031" s="80"/>
      <c r="D1031" s="81" t="s">
        <v>749</v>
      </c>
      <c r="G1031" s="147"/>
      <c r="H1031" s="147"/>
      <c r="I1031" s="178"/>
      <c r="J1031" s="178"/>
      <c r="K1031" s="178"/>
      <c r="L1031" s="178"/>
      <c r="M1031" s="178"/>
      <c r="N1031" s="178"/>
      <c r="O1031" s="178"/>
      <c r="P1031" s="178"/>
      <c r="Q1031" s="178"/>
      <c r="R1031" s="178"/>
      <c r="S1031" s="178"/>
      <c r="T1031" s="178"/>
      <c r="U1031" s="178"/>
      <c r="V1031" s="178"/>
      <c r="W1031" s="178"/>
      <c r="X1031" s="178"/>
      <c r="Y1031" s="178"/>
      <c r="Z1031" s="178"/>
      <c r="AA1031" s="178"/>
      <c r="AB1031" s="178"/>
      <c r="AC1031" s="178"/>
      <c r="AD1031" s="178"/>
      <c r="AE1031" s="178"/>
      <c r="AF1031" s="178"/>
      <c r="AG1031" s="178"/>
      <c r="AH1031" s="178"/>
      <c r="AI1031" s="178"/>
    </row>
    <row r="1032" spans="1:35" s="84" customFormat="1" x14ac:dyDescent="0.35">
      <c r="A1032" s="4"/>
      <c r="B1032" s="4"/>
      <c r="C1032" s="80"/>
      <c r="D1032" s="81"/>
      <c r="E1032" s="84" t="str">
        <f>E$1029</f>
        <v>Payments for services (behavioural)</v>
      </c>
      <c r="F1032" s="84" t="str">
        <f>F$1029</f>
        <v>M$</v>
      </c>
      <c r="G1032" s="147"/>
      <c r="H1032" s="147"/>
      <c r="I1032" s="178">
        <f>I$1029</f>
        <v>126.374</v>
      </c>
      <c r="J1032" s="178"/>
      <c r="K1032" s="178">
        <f t="shared" ref="K1032:AI1032" si="389">K$1029</f>
        <v>16</v>
      </c>
      <c r="L1032" s="178">
        <f t="shared" si="389"/>
        <v>16</v>
      </c>
      <c r="M1032" s="178">
        <f t="shared" si="389"/>
        <v>5.25</v>
      </c>
      <c r="N1032" s="178">
        <f t="shared" si="389"/>
        <v>5.25</v>
      </c>
      <c r="O1032" s="178">
        <f t="shared" si="389"/>
        <v>5.25</v>
      </c>
      <c r="P1032" s="178">
        <f t="shared" si="389"/>
        <v>5.25</v>
      </c>
      <c r="Q1032" s="178">
        <f t="shared" si="389"/>
        <v>5.25</v>
      </c>
      <c r="R1032" s="178">
        <f t="shared" si="389"/>
        <v>5.25</v>
      </c>
      <c r="S1032" s="178">
        <f t="shared" si="389"/>
        <v>5.25</v>
      </c>
      <c r="T1032" s="178">
        <f t="shared" si="389"/>
        <v>5.25</v>
      </c>
      <c r="U1032" s="178">
        <f t="shared" si="389"/>
        <v>5.25</v>
      </c>
      <c r="V1032" s="178">
        <f t="shared" si="389"/>
        <v>5.25</v>
      </c>
      <c r="W1032" s="178">
        <f t="shared" si="389"/>
        <v>5.25</v>
      </c>
      <c r="X1032" s="178">
        <f t="shared" si="389"/>
        <v>5.25</v>
      </c>
      <c r="Y1032" s="178">
        <f t="shared" si="389"/>
        <v>5.25</v>
      </c>
      <c r="Z1032" s="178">
        <f t="shared" si="389"/>
        <v>5.25</v>
      </c>
      <c r="AA1032" s="178">
        <f t="shared" si="389"/>
        <v>5.25</v>
      </c>
      <c r="AB1032" s="178">
        <f t="shared" si="389"/>
        <v>5.25</v>
      </c>
      <c r="AC1032" s="178">
        <f t="shared" si="389"/>
        <v>5.25</v>
      </c>
      <c r="AD1032" s="178">
        <f t="shared" si="389"/>
        <v>5.1239999999999952</v>
      </c>
      <c r="AE1032" s="178">
        <f t="shared" si="389"/>
        <v>0</v>
      </c>
      <c r="AF1032" s="178">
        <f t="shared" si="389"/>
        <v>0</v>
      </c>
      <c r="AG1032" s="178">
        <f t="shared" si="389"/>
        <v>0</v>
      </c>
      <c r="AH1032" s="178">
        <f t="shared" si="389"/>
        <v>0</v>
      </c>
      <c r="AI1032" s="178">
        <f t="shared" si="389"/>
        <v>0</v>
      </c>
    </row>
    <row r="1033" spans="1:35" s="154" customFormat="1" x14ac:dyDescent="0.35">
      <c r="A1033" s="15"/>
      <c r="B1033" s="15"/>
      <c r="C1033" s="152"/>
      <c r="D1033" s="153"/>
      <c r="E1033" s="154" t="str">
        <f>'T&amp;E'!E$32</f>
        <v>Inflation factor</v>
      </c>
      <c r="F1033" s="154" t="str">
        <f>'T&amp;E'!F$32</f>
        <v>index</v>
      </c>
      <c r="G1033" s="155"/>
      <c r="H1033" s="155"/>
      <c r="I1033" s="180"/>
      <c r="J1033" s="180"/>
      <c r="K1033" s="203">
        <f>'T&amp;E'!K$32</f>
        <v>1</v>
      </c>
      <c r="L1033" s="203">
        <f>'T&amp;E'!L$32</f>
        <v>1.02</v>
      </c>
      <c r="M1033" s="203">
        <f>'T&amp;E'!M$32</f>
        <v>1.0404</v>
      </c>
      <c r="N1033" s="203">
        <f>'T&amp;E'!N$32</f>
        <v>1.0612079999999999</v>
      </c>
      <c r="O1033" s="203">
        <f>'T&amp;E'!O$32</f>
        <v>1.08243216</v>
      </c>
      <c r="P1033" s="203">
        <f>'T&amp;E'!P$32</f>
        <v>1.1040808032</v>
      </c>
      <c r="Q1033" s="203">
        <f>'T&amp;E'!Q$32</f>
        <v>1.1261624192640001</v>
      </c>
      <c r="R1033" s="203">
        <f>'T&amp;E'!R$32</f>
        <v>1.1486856676492798</v>
      </c>
      <c r="S1033" s="203">
        <f>'T&amp;E'!S$32</f>
        <v>1.1716593810022655</v>
      </c>
      <c r="T1033" s="203">
        <f>'T&amp;E'!T$32</f>
        <v>1.1950925686223108</v>
      </c>
      <c r="U1033" s="203">
        <f>'T&amp;E'!U$32</f>
        <v>1.2189944199947571</v>
      </c>
      <c r="V1033" s="203">
        <f>'T&amp;E'!V$32</f>
        <v>1.243374308394652</v>
      </c>
      <c r="W1033" s="203">
        <f>'T&amp;E'!W$32</f>
        <v>1.2682417945625453</v>
      </c>
      <c r="X1033" s="203">
        <f>'T&amp;E'!X$32</f>
        <v>1.2936066304537961</v>
      </c>
      <c r="Y1033" s="203">
        <f>'T&amp;E'!Y$32</f>
        <v>1.3194787630628722</v>
      </c>
      <c r="Z1033" s="203">
        <f>'T&amp;E'!Z$32</f>
        <v>1.3458683383241292</v>
      </c>
      <c r="AA1033" s="203">
        <f>'T&amp;E'!AA$32</f>
        <v>1.372785705090612</v>
      </c>
      <c r="AB1033" s="203">
        <f>'T&amp;E'!AB$32</f>
        <v>1.4002414191924244</v>
      </c>
      <c r="AC1033" s="203">
        <f>'T&amp;E'!AC$32</f>
        <v>1.4282462475762727</v>
      </c>
      <c r="AD1033" s="203">
        <f>'T&amp;E'!AD$32</f>
        <v>1.4568111725277981</v>
      </c>
      <c r="AE1033" s="203">
        <f>'T&amp;E'!AE$32</f>
        <v>1.4859473959783542</v>
      </c>
      <c r="AF1033" s="203">
        <f>'T&amp;E'!AF$32</f>
        <v>1.5156663438979212</v>
      </c>
      <c r="AG1033" s="203">
        <f>'T&amp;E'!AG$32</f>
        <v>1.5459796707758797</v>
      </c>
      <c r="AH1033" s="203">
        <f>'T&amp;E'!AH$32</f>
        <v>1.576899264191397</v>
      </c>
      <c r="AI1033" s="203">
        <f>'T&amp;E'!AI$32</f>
        <v>1.608437249475225</v>
      </c>
    </row>
    <row r="1034" spans="1:35" s="84" customFormat="1" x14ac:dyDescent="0.35">
      <c r="A1034" s="4"/>
      <c r="B1034" s="4"/>
      <c r="C1034" s="80"/>
      <c r="D1034" s="81"/>
      <c r="E1034" s="84" t="s">
        <v>1240</v>
      </c>
      <c r="F1034" s="84" t="s">
        <v>641</v>
      </c>
      <c r="G1034" s="147"/>
      <c r="H1034" s="147"/>
      <c r="I1034" s="178">
        <f>SUM(K1034:AI1034)</f>
        <v>149.09263323657953</v>
      </c>
      <c r="J1034" s="178"/>
      <c r="K1034" s="178">
        <f>K1032*K1033</f>
        <v>16</v>
      </c>
      <c r="L1034" s="178">
        <f t="shared" ref="L1034:AI1034" si="390">L1032*L1033</f>
        <v>16.32</v>
      </c>
      <c r="M1034" s="178">
        <f t="shared" si="390"/>
        <v>5.4620999999999995</v>
      </c>
      <c r="N1034" s="178">
        <f t="shared" si="390"/>
        <v>5.5713419999999996</v>
      </c>
      <c r="O1034" s="178">
        <f t="shared" si="390"/>
        <v>5.6827688399999996</v>
      </c>
      <c r="P1034" s="178">
        <f t="shared" si="390"/>
        <v>5.7964242168000002</v>
      </c>
      <c r="Q1034" s="178">
        <f t="shared" si="390"/>
        <v>5.9123527011360002</v>
      </c>
      <c r="R1034" s="178">
        <f t="shared" si="390"/>
        <v>6.0305997551587192</v>
      </c>
      <c r="S1034" s="178">
        <f t="shared" si="390"/>
        <v>6.1512117502618944</v>
      </c>
      <c r="T1034" s="178">
        <f t="shared" si="390"/>
        <v>6.2742359852671319</v>
      </c>
      <c r="U1034" s="178">
        <f t="shared" si="390"/>
        <v>6.3997207049724745</v>
      </c>
      <c r="V1034" s="178">
        <f t="shared" si="390"/>
        <v>6.5277151190719227</v>
      </c>
      <c r="W1034" s="178">
        <f t="shared" si="390"/>
        <v>6.6582694214533626</v>
      </c>
      <c r="X1034" s="178">
        <f t="shared" si="390"/>
        <v>6.7914348098824293</v>
      </c>
      <c r="Y1034" s="178">
        <f t="shared" si="390"/>
        <v>6.9272635060800791</v>
      </c>
      <c r="Z1034" s="178">
        <f t="shared" si="390"/>
        <v>7.0658087762016786</v>
      </c>
      <c r="AA1034" s="178">
        <f t="shared" si="390"/>
        <v>7.2071249517257137</v>
      </c>
      <c r="AB1034" s="178">
        <f t="shared" si="390"/>
        <v>7.3512674507602283</v>
      </c>
      <c r="AC1034" s="178">
        <f t="shared" si="390"/>
        <v>7.4982927997754318</v>
      </c>
      <c r="AD1034" s="178">
        <f t="shared" si="390"/>
        <v>7.4647004480324304</v>
      </c>
      <c r="AE1034" s="178">
        <f t="shared" si="390"/>
        <v>0</v>
      </c>
      <c r="AF1034" s="178">
        <f t="shared" si="390"/>
        <v>0</v>
      </c>
      <c r="AG1034" s="178">
        <f t="shared" si="390"/>
        <v>0</v>
      </c>
      <c r="AH1034" s="178">
        <f t="shared" si="390"/>
        <v>0</v>
      </c>
      <c r="AI1034" s="178">
        <f t="shared" si="390"/>
        <v>0</v>
      </c>
    </row>
    <row r="1035" spans="1:35" s="84" customFormat="1" x14ac:dyDescent="0.35">
      <c r="A1035" s="4"/>
      <c r="B1035" s="4"/>
      <c r="C1035" s="80"/>
      <c r="D1035" s="81"/>
      <c r="G1035" s="147"/>
      <c r="H1035" s="147"/>
      <c r="I1035" s="178"/>
      <c r="J1035" s="178"/>
      <c r="K1035" s="178"/>
      <c r="L1035" s="178"/>
      <c r="M1035" s="178"/>
      <c r="N1035" s="178"/>
      <c r="O1035" s="178"/>
      <c r="P1035" s="178"/>
      <c r="Q1035" s="178"/>
      <c r="R1035" s="178"/>
      <c r="S1035" s="178"/>
      <c r="T1035" s="178"/>
      <c r="U1035" s="178"/>
      <c r="V1035" s="178"/>
      <c r="W1035" s="178"/>
      <c r="X1035" s="178"/>
      <c r="Y1035" s="178"/>
      <c r="Z1035" s="178"/>
      <c r="AA1035" s="178"/>
      <c r="AB1035" s="178"/>
      <c r="AC1035" s="178"/>
      <c r="AD1035" s="178"/>
      <c r="AE1035" s="178"/>
      <c r="AF1035" s="178"/>
      <c r="AG1035" s="178"/>
      <c r="AH1035" s="178"/>
      <c r="AI1035" s="178"/>
    </row>
    <row r="1036" spans="1:35" s="84" customFormat="1" x14ac:dyDescent="0.35">
      <c r="A1036" s="4"/>
      <c r="B1036" s="4"/>
      <c r="C1036" s="80"/>
      <c r="D1036" s="81" t="s">
        <v>360</v>
      </c>
      <c r="G1036" s="147"/>
      <c r="H1036" s="147"/>
      <c r="I1036" s="178"/>
      <c r="J1036" s="178"/>
      <c r="K1036" s="178"/>
      <c r="L1036" s="178"/>
      <c r="M1036" s="178"/>
      <c r="N1036" s="178"/>
      <c r="O1036" s="178"/>
      <c r="P1036" s="178"/>
      <c r="Q1036" s="178"/>
      <c r="R1036" s="178"/>
      <c r="S1036" s="178"/>
      <c r="T1036" s="178"/>
      <c r="U1036" s="178"/>
      <c r="V1036" s="178"/>
      <c r="W1036" s="178"/>
      <c r="X1036" s="178"/>
      <c r="Y1036" s="178"/>
      <c r="Z1036" s="178"/>
      <c r="AA1036" s="178"/>
      <c r="AB1036" s="178"/>
      <c r="AC1036" s="178"/>
      <c r="AD1036" s="178"/>
      <c r="AE1036" s="178"/>
      <c r="AF1036" s="178"/>
      <c r="AG1036" s="178"/>
      <c r="AH1036" s="178"/>
      <c r="AI1036" s="178"/>
    </row>
    <row r="1037" spans="1:35" s="154" customFormat="1" x14ac:dyDescent="0.35">
      <c r="A1037" s="15"/>
      <c r="B1037" s="15"/>
      <c r="C1037" s="152"/>
      <c r="D1037" s="153"/>
      <c r="E1037" s="154" t="str">
        <f>'T&amp;E'!E$10</f>
        <v>Project model counter</v>
      </c>
      <c r="F1037" s="154" t="str">
        <f>'T&amp;E'!F$10</f>
        <v>year #</v>
      </c>
      <c r="G1037" s="155"/>
      <c r="H1037" s="155"/>
      <c r="I1037" s="154">
        <f>'T&amp;E'!I$10</f>
        <v>0</v>
      </c>
      <c r="J1037" s="180"/>
      <c r="K1037" s="154">
        <f>'T&amp;E'!K$10</f>
        <v>1</v>
      </c>
      <c r="L1037" s="154">
        <f>'T&amp;E'!L$10</f>
        <v>2</v>
      </c>
      <c r="M1037" s="154">
        <f>'T&amp;E'!M$10</f>
        <v>3</v>
      </c>
      <c r="N1037" s="154">
        <f>'T&amp;E'!N$10</f>
        <v>4</v>
      </c>
      <c r="O1037" s="154">
        <f>'T&amp;E'!O$10</f>
        <v>5</v>
      </c>
      <c r="P1037" s="154">
        <f>'T&amp;E'!P$10</f>
        <v>6</v>
      </c>
      <c r="Q1037" s="154">
        <f>'T&amp;E'!Q$10</f>
        <v>7</v>
      </c>
      <c r="R1037" s="154">
        <f>'T&amp;E'!R$10</f>
        <v>8</v>
      </c>
      <c r="S1037" s="154">
        <f>'T&amp;E'!S$10</f>
        <v>9</v>
      </c>
      <c r="T1037" s="154">
        <f>'T&amp;E'!T$10</f>
        <v>10</v>
      </c>
      <c r="U1037" s="154">
        <f>'T&amp;E'!U$10</f>
        <v>11</v>
      </c>
      <c r="V1037" s="154">
        <f>'T&amp;E'!V$10</f>
        <v>12</v>
      </c>
      <c r="W1037" s="154">
        <f>'T&amp;E'!W$10</f>
        <v>13</v>
      </c>
      <c r="X1037" s="154">
        <f>'T&amp;E'!X$10</f>
        <v>14</v>
      </c>
      <c r="Y1037" s="154">
        <f>'T&amp;E'!Y$10</f>
        <v>15</v>
      </c>
      <c r="Z1037" s="154">
        <f>'T&amp;E'!Z$10</f>
        <v>16</v>
      </c>
      <c r="AA1037" s="154">
        <f>'T&amp;E'!AA$10</f>
        <v>17</v>
      </c>
      <c r="AB1037" s="154">
        <f>'T&amp;E'!AB$10</f>
        <v>18</v>
      </c>
      <c r="AC1037" s="154">
        <f>'T&amp;E'!AC$10</f>
        <v>19</v>
      </c>
      <c r="AD1037" s="154">
        <f>'T&amp;E'!AD$10</f>
        <v>20</v>
      </c>
      <c r="AE1037" s="154">
        <f>'T&amp;E'!AE$10</f>
        <v>21</v>
      </c>
      <c r="AF1037" s="154">
        <f>'T&amp;E'!AF$10</f>
        <v>22</v>
      </c>
      <c r="AG1037" s="154">
        <f>'T&amp;E'!AG$10</f>
        <v>23</v>
      </c>
      <c r="AH1037" s="154">
        <f>'T&amp;E'!AH$10</f>
        <v>24</v>
      </c>
      <c r="AI1037" s="154">
        <f>'T&amp;E'!AI$10</f>
        <v>25</v>
      </c>
    </row>
    <row r="1038" spans="1:35" s="154" customFormat="1" x14ac:dyDescent="0.35">
      <c r="A1038" s="15"/>
      <c r="B1038" s="15"/>
      <c r="C1038" s="152"/>
      <c r="D1038" s="153"/>
      <c r="E1038" s="154" t="str">
        <f>Inputs!E$239</f>
        <v>WHT on services incentive period (incentive)</v>
      </c>
      <c r="F1038" s="154" t="str">
        <f>Inputs!F$239</f>
        <v>years</v>
      </c>
      <c r="G1038" s="154">
        <f>Inputs!G$239</f>
        <v>0</v>
      </c>
      <c r="H1038" s="155"/>
      <c r="I1038" s="180"/>
      <c r="J1038" s="180"/>
      <c r="K1038" s="180"/>
      <c r="L1038" s="180"/>
      <c r="M1038" s="180"/>
      <c r="N1038" s="180"/>
      <c r="O1038" s="180"/>
      <c r="P1038" s="180"/>
      <c r="Q1038" s="180"/>
      <c r="R1038" s="180"/>
      <c r="S1038" s="180"/>
      <c r="T1038" s="180"/>
      <c r="U1038" s="180"/>
      <c r="V1038" s="180"/>
      <c r="W1038" s="180"/>
      <c r="X1038" s="180"/>
      <c r="Y1038" s="180"/>
      <c r="Z1038" s="180"/>
      <c r="AA1038" s="180"/>
      <c r="AB1038" s="180"/>
      <c r="AC1038" s="180"/>
      <c r="AD1038" s="180"/>
      <c r="AE1038" s="180"/>
      <c r="AF1038" s="180"/>
      <c r="AG1038" s="180"/>
      <c r="AH1038" s="180"/>
      <c r="AI1038" s="180"/>
    </row>
    <row r="1039" spans="1:35" s="84" customFormat="1" x14ac:dyDescent="0.35">
      <c r="A1039" s="4"/>
      <c r="B1039" s="4"/>
      <c r="C1039" s="80"/>
      <c r="D1039" s="81"/>
      <c r="E1039" s="84" t="s">
        <v>1241</v>
      </c>
      <c r="F1039" s="84" t="s">
        <v>43</v>
      </c>
      <c r="G1039" s="147"/>
      <c r="H1039" s="147"/>
      <c r="I1039" s="147">
        <f>SUM(K1039:AI1039)</f>
        <v>0</v>
      </c>
      <c r="J1039" s="147"/>
      <c r="K1039" s="147">
        <f>IF(K1037&lt;=$G1038,1,0)</f>
        <v>0</v>
      </c>
      <c r="L1039" s="147">
        <f t="shared" ref="L1039:AI1039" si="391">IF(L1037&lt;=$G1038,1,0)</f>
        <v>0</v>
      </c>
      <c r="M1039" s="147">
        <f t="shared" si="391"/>
        <v>0</v>
      </c>
      <c r="N1039" s="147">
        <f t="shared" si="391"/>
        <v>0</v>
      </c>
      <c r="O1039" s="147">
        <f t="shared" si="391"/>
        <v>0</v>
      </c>
      <c r="P1039" s="147">
        <f t="shared" si="391"/>
        <v>0</v>
      </c>
      <c r="Q1039" s="147">
        <f t="shared" si="391"/>
        <v>0</v>
      </c>
      <c r="R1039" s="147">
        <f t="shared" si="391"/>
        <v>0</v>
      </c>
      <c r="S1039" s="147">
        <f t="shared" si="391"/>
        <v>0</v>
      </c>
      <c r="T1039" s="147">
        <f t="shared" si="391"/>
        <v>0</v>
      </c>
      <c r="U1039" s="147">
        <f t="shared" si="391"/>
        <v>0</v>
      </c>
      <c r="V1039" s="147">
        <f t="shared" si="391"/>
        <v>0</v>
      </c>
      <c r="W1039" s="147">
        <f t="shared" si="391"/>
        <v>0</v>
      </c>
      <c r="X1039" s="147">
        <f t="shared" si="391"/>
        <v>0</v>
      </c>
      <c r="Y1039" s="147">
        <f t="shared" si="391"/>
        <v>0</v>
      </c>
      <c r="Z1039" s="147">
        <f t="shared" si="391"/>
        <v>0</v>
      </c>
      <c r="AA1039" s="147">
        <f t="shared" si="391"/>
        <v>0</v>
      </c>
      <c r="AB1039" s="147">
        <f t="shared" si="391"/>
        <v>0</v>
      </c>
      <c r="AC1039" s="147">
        <f t="shared" si="391"/>
        <v>0</v>
      </c>
      <c r="AD1039" s="147">
        <f t="shared" si="391"/>
        <v>0</v>
      </c>
      <c r="AE1039" s="147">
        <f t="shared" si="391"/>
        <v>0</v>
      </c>
      <c r="AF1039" s="147">
        <f t="shared" si="391"/>
        <v>0</v>
      </c>
      <c r="AG1039" s="147">
        <f t="shared" si="391"/>
        <v>0</v>
      </c>
      <c r="AH1039" s="147">
        <f t="shared" si="391"/>
        <v>0</v>
      </c>
      <c r="AI1039" s="147">
        <f t="shared" si="391"/>
        <v>0</v>
      </c>
    </row>
    <row r="1040" spans="1:35" s="84" customFormat="1" x14ac:dyDescent="0.35">
      <c r="A1040" s="4"/>
      <c r="B1040" s="4"/>
      <c r="C1040" s="80"/>
      <c r="D1040" s="81"/>
      <c r="G1040" s="147"/>
      <c r="H1040" s="147"/>
      <c r="I1040" s="178"/>
      <c r="J1040" s="178"/>
      <c r="K1040" s="178"/>
      <c r="L1040" s="178"/>
      <c r="M1040" s="178"/>
      <c r="N1040" s="178"/>
      <c r="O1040" s="178"/>
      <c r="P1040" s="178"/>
      <c r="Q1040" s="178"/>
      <c r="R1040" s="178"/>
      <c r="S1040" s="178"/>
      <c r="T1040" s="178"/>
      <c r="U1040" s="178"/>
      <c r="V1040" s="178"/>
      <c r="W1040" s="178"/>
      <c r="X1040" s="178"/>
      <c r="Y1040" s="178"/>
      <c r="Z1040" s="178"/>
      <c r="AA1040" s="178"/>
      <c r="AB1040" s="178"/>
      <c r="AC1040" s="178"/>
      <c r="AD1040" s="178"/>
      <c r="AE1040" s="178"/>
      <c r="AF1040" s="178"/>
      <c r="AG1040" s="178"/>
      <c r="AH1040" s="178"/>
      <c r="AI1040" s="178"/>
    </row>
    <row r="1041" spans="1:35" s="84" customFormat="1" x14ac:dyDescent="0.35">
      <c r="A1041" s="4"/>
      <c r="B1041" s="4"/>
      <c r="C1041" s="80"/>
      <c r="D1041" s="81" t="s">
        <v>359</v>
      </c>
      <c r="G1041" s="147"/>
      <c r="H1041" s="147"/>
      <c r="I1041" s="178"/>
      <c r="J1041" s="178"/>
      <c r="K1041" s="178"/>
      <c r="L1041" s="178"/>
      <c r="M1041" s="178"/>
      <c r="N1041" s="178"/>
      <c r="O1041" s="178"/>
      <c r="P1041" s="178"/>
      <c r="Q1041" s="178"/>
      <c r="R1041" s="178"/>
      <c r="S1041" s="178"/>
      <c r="T1041" s="178"/>
      <c r="U1041" s="178"/>
      <c r="V1041" s="178"/>
      <c r="W1041" s="178"/>
      <c r="X1041" s="178"/>
      <c r="Y1041" s="178"/>
      <c r="Z1041" s="178"/>
      <c r="AA1041" s="178"/>
      <c r="AB1041" s="178"/>
      <c r="AC1041" s="178"/>
      <c r="AD1041" s="178"/>
      <c r="AE1041" s="178"/>
      <c r="AF1041" s="178"/>
      <c r="AG1041" s="178"/>
      <c r="AH1041" s="178"/>
      <c r="AI1041" s="178"/>
    </row>
    <row r="1042" spans="1:35" s="84" customFormat="1" x14ac:dyDescent="0.35">
      <c r="A1042" s="4"/>
      <c r="B1042" s="4"/>
      <c r="C1042" s="80"/>
      <c r="D1042" s="81"/>
      <c r="E1042" s="84" t="str">
        <f>E$1039</f>
        <v>WHT on services incentive rate flag (behavioural)</v>
      </c>
      <c r="F1042" s="84" t="str">
        <f>F$1039</f>
        <v>flag</v>
      </c>
      <c r="G1042" s="147"/>
      <c r="H1042" s="147"/>
      <c r="I1042" s="84">
        <f>I$1039</f>
        <v>0</v>
      </c>
      <c r="J1042" s="178"/>
      <c r="K1042" s="84">
        <f t="shared" ref="K1042:AI1042" si="392">K$1039</f>
        <v>0</v>
      </c>
      <c r="L1042" s="84">
        <f t="shared" si="392"/>
        <v>0</v>
      </c>
      <c r="M1042" s="84">
        <f t="shared" si="392"/>
        <v>0</v>
      </c>
      <c r="N1042" s="84">
        <f t="shared" si="392"/>
        <v>0</v>
      </c>
      <c r="O1042" s="84">
        <f t="shared" si="392"/>
        <v>0</v>
      </c>
      <c r="P1042" s="84">
        <f t="shared" si="392"/>
        <v>0</v>
      </c>
      <c r="Q1042" s="84">
        <f t="shared" si="392"/>
        <v>0</v>
      </c>
      <c r="R1042" s="84">
        <f t="shared" si="392"/>
        <v>0</v>
      </c>
      <c r="S1042" s="84">
        <f t="shared" si="392"/>
        <v>0</v>
      </c>
      <c r="T1042" s="84">
        <f t="shared" si="392"/>
        <v>0</v>
      </c>
      <c r="U1042" s="84">
        <f t="shared" si="392"/>
        <v>0</v>
      </c>
      <c r="V1042" s="84">
        <f t="shared" si="392"/>
        <v>0</v>
      </c>
      <c r="W1042" s="84">
        <f t="shared" si="392"/>
        <v>0</v>
      </c>
      <c r="X1042" s="84">
        <f t="shared" si="392"/>
        <v>0</v>
      </c>
      <c r="Y1042" s="84">
        <f t="shared" si="392"/>
        <v>0</v>
      </c>
      <c r="Z1042" s="84">
        <f t="shared" si="392"/>
        <v>0</v>
      </c>
      <c r="AA1042" s="84">
        <f t="shared" si="392"/>
        <v>0</v>
      </c>
      <c r="AB1042" s="84">
        <f t="shared" si="392"/>
        <v>0</v>
      </c>
      <c r="AC1042" s="84">
        <f t="shared" si="392"/>
        <v>0</v>
      </c>
      <c r="AD1042" s="84">
        <f t="shared" si="392"/>
        <v>0</v>
      </c>
      <c r="AE1042" s="84">
        <f t="shared" si="392"/>
        <v>0</v>
      </c>
      <c r="AF1042" s="84">
        <f t="shared" si="392"/>
        <v>0</v>
      </c>
      <c r="AG1042" s="84">
        <f t="shared" si="392"/>
        <v>0</v>
      </c>
      <c r="AH1042" s="84">
        <f t="shared" si="392"/>
        <v>0</v>
      </c>
      <c r="AI1042" s="84">
        <f t="shared" si="392"/>
        <v>0</v>
      </c>
    </row>
    <row r="1043" spans="1:35" s="84" customFormat="1" x14ac:dyDescent="0.35">
      <c r="A1043" s="4"/>
      <c r="B1043" s="4"/>
      <c r="C1043" s="80"/>
      <c r="D1043" s="81"/>
      <c r="E1043" s="84" t="s">
        <v>1242</v>
      </c>
      <c r="F1043" s="84" t="s">
        <v>43</v>
      </c>
      <c r="G1043" s="147"/>
      <c r="H1043" s="147"/>
      <c r="I1043" s="147">
        <f>SUM(K1043:AI1043)</f>
        <v>25</v>
      </c>
      <c r="J1043" s="178"/>
      <c r="K1043" s="147">
        <f>IF(K1042=1,0,1)</f>
        <v>1</v>
      </c>
      <c r="L1043" s="147">
        <f t="shared" ref="L1043:AI1043" si="393">IF(L1042=1,0,1)</f>
        <v>1</v>
      </c>
      <c r="M1043" s="147">
        <f t="shared" si="393"/>
        <v>1</v>
      </c>
      <c r="N1043" s="147">
        <f t="shared" si="393"/>
        <v>1</v>
      </c>
      <c r="O1043" s="147">
        <f t="shared" si="393"/>
        <v>1</v>
      </c>
      <c r="P1043" s="147">
        <f t="shared" si="393"/>
        <v>1</v>
      </c>
      <c r="Q1043" s="147">
        <f t="shared" si="393"/>
        <v>1</v>
      </c>
      <c r="R1043" s="147">
        <f t="shared" si="393"/>
        <v>1</v>
      </c>
      <c r="S1043" s="147">
        <f t="shared" si="393"/>
        <v>1</v>
      </c>
      <c r="T1043" s="147">
        <f t="shared" si="393"/>
        <v>1</v>
      </c>
      <c r="U1043" s="147">
        <f t="shared" si="393"/>
        <v>1</v>
      </c>
      <c r="V1043" s="147">
        <f t="shared" si="393"/>
        <v>1</v>
      </c>
      <c r="W1043" s="147">
        <f t="shared" si="393"/>
        <v>1</v>
      </c>
      <c r="X1043" s="147">
        <f t="shared" si="393"/>
        <v>1</v>
      </c>
      <c r="Y1043" s="147">
        <f t="shared" si="393"/>
        <v>1</v>
      </c>
      <c r="Z1043" s="147">
        <f t="shared" si="393"/>
        <v>1</v>
      </c>
      <c r="AA1043" s="147">
        <f t="shared" si="393"/>
        <v>1</v>
      </c>
      <c r="AB1043" s="147">
        <f t="shared" si="393"/>
        <v>1</v>
      </c>
      <c r="AC1043" s="147">
        <f t="shared" si="393"/>
        <v>1</v>
      </c>
      <c r="AD1043" s="147">
        <f t="shared" si="393"/>
        <v>1</v>
      </c>
      <c r="AE1043" s="147">
        <f t="shared" si="393"/>
        <v>1</v>
      </c>
      <c r="AF1043" s="147">
        <f t="shared" si="393"/>
        <v>1</v>
      </c>
      <c r="AG1043" s="147">
        <f t="shared" si="393"/>
        <v>1</v>
      </c>
      <c r="AH1043" s="147">
        <f t="shared" si="393"/>
        <v>1</v>
      </c>
      <c r="AI1043" s="147">
        <f t="shared" si="393"/>
        <v>1</v>
      </c>
    </row>
    <row r="1044" spans="1:35" s="84" customFormat="1" x14ac:dyDescent="0.35">
      <c r="A1044" s="4"/>
      <c r="B1044" s="4"/>
      <c r="C1044" s="80"/>
      <c r="D1044" s="81"/>
      <c r="G1044" s="147"/>
      <c r="H1044" s="147"/>
      <c r="I1044" s="178"/>
      <c r="J1044" s="178"/>
      <c r="K1044" s="178"/>
      <c r="L1044" s="178"/>
      <c r="M1044" s="178"/>
      <c r="N1044" s="178"/>
      <c r="O1044" s="178"/>
      <c r="P1044" s="178"/>
      <c r="Q1044" s="178"/>
      <c r="R1044" s="178"/>
      <c r="S1044" s="178"/>
      <c r="T1044" s="178"/>
      <c r="U1044" s="178"/>
      <c r="V1044" s="178"/>
      <c r="W1044" s="178"/>
      <c r="X1044" s="178"/>
      <c r="Y1044" s="178"/>
      <c r="Z1044" s="178"/>
      <c r="AA1044" s="178"/>
      <c r="AB1044" s="178"/>
      <c r="AC1044" s="178"/>
      <c r="AD1044" s="178"/>
      <c r="AE1044" s="178"/>
      <c r="AF1044" s="178"/>
      <c r="AG1044" s="178"/>
      <c r="AH1044" s="178"/>
      <c r="AI1044" s="178"/>
    </row>
    <row r="1045" spans="1:35" s="84" customFormat="1" x14ac:dyDescent="0.35">
      <c r="A1045" s="4"/>
      <c r="B1045" s="4"/>
      <c r="C1045" s="80"/>
      <c r="D1045" s="81" t="s">
        <v>750</v>
      </c>
      <c r="G1045" s="147"/>
      <c r="H1045" s="147"/>
      <c r="I1045" s="178"/>
      <c r="J1045" s="178"/>
      <c r="K1045" s="178"/>
      <c r="L1045" s="178"/>
      <c r="M1045" s="178"/>
      <c r="N1045" s="178"/>
      <c r="O1045" s="178"/>
      <c r="P1045" s="178"/>
      <c r="Q1045" s="178"/>
      <c r="R1045" s="178"/>
      <c r="S1045" s="178"/>
      <c r="T1045" s="178"/>
      <c r="U1045" s="178"/>
      <c r="V1045" s="178"/>
      <c r="W1045" s="178"/>
      <c r="X1045" s="178"/>
      <c r="Y1045" s="178"/>
      <c r="Z1045" s="178"/>
      <c r="AA1045" s="178"/>
      <c r="AB1045" s="178"/>
      <c r="AC1045" s="178"/>
      <c r="AD1045" s="178"/>
      <c r="AE1045" s="178"/>
      <c r="AF1045" s="178"/>
      <c r="AG1045" s="178"/>
      <c r="AH1045" s="178"/>
      <c r="AI1045" s="178"/>
    </row>
    <row r="1046" spans="1:35" s="84" customFormat="1" x14ac:dyDescent="0.35">
      <c r="A1046" s="4"/>
      <c r="B1046" s="4"/>
      <c r="C1046" s="80"/>
      <c r="D1046" s="81"/>
      <c r="E1046" s="84" t="str">
        <f>E$1034</f>
        <v>Payments for services in nominal terms (behavioural)</v>
      </c>
      <c r="F1046" s="84" t="str">
        <f>F$1034</f>
        <v>M$, nominal</v>
      </c>
      <c r="G1046" s="147"/>
      <c r="H1046" s="147"/>
      <c r="I1046" s="178">
        <f>I$1034</f>
        <v>149.09263323657953</v>
      </c>
      <c r="J1046" s="178"/>
      <c r="K1046" s="178">
        <f t="shared" ref="K1046:AI1046" si="394">K$1034</f>
        <v>16</v>
      </c>
      <c r="L1046" s="178">
        <f t="shared" si="394"/>
        <v>16.32</v>
      </c>
      <c r="M1046" s="178">
        <f t="shared" si="394"/>
        <v>5.4620999999999995</v>
      </c>
      <c r="N1046" s="178">
        <f t="shared" si="394"/>
        <v>5.5713419999999996</v>
      </c>
      <c r="O1046" s="178">
        <f t="shared" si="394"/>
        <v>5.6827688399999996</v>
      </c>
      <c r="P1046" s="178">
        <f t="shared" si="394"/>
        <v>5.7964242168000002</v>
      </c>
      <c r="Q1046" s="178">
        <f t="shared" si="394"/>
        <v>5.9123527011360002</v>
      </c>
      <c r="R1046" s="178">
        <f t="shared" si="394"/>
        <v>6.0305997551587192</v>
      </c>
      <c r="S1046" s="178">
        <f t="shared" si="394"/>
        <v>6.1512117502618944</v>
      </c>
      <c r="T1046" s="178">
        <f t="shared" si="394"/>
        <v>6.2742359852671319</v>
      </c>
      <c r="U1046" s="178">
        <f t="shared" si="394"/>
        <v>6.3997207049724745</v>
      </c>
      <c r="V1046" s="178">
        <f t="shared" si="394"/>
        <v>6.5277151190719227</v>
      </c>
      <c r="W1046" s="178">
        <f t="shared" si="394"/>
        <v>6.6582694214533626</v>
      </c>
      <c r="X1046" s="178">
        <f t="shared" si="394"/>
        <v>6.7914348098824293</v>
      </c>
      <c r="Y1046" s="178">
        <f t="shared" si="394"/>
        <v>6.9272635060800791</v>
      </c>
      <c r="Z1046" s="178">
        <f t="shared" si="394"/>
        <v>7.0658087762016786</v>
      </c>
      <c r="AA1046" s="178">
        <f t="shared" si="394"/>
        <v>7.2071249517257137</v>
      </c>
      <c r="AB1046" s="178">
        <f t="shared" si="394"/>
        <v>7.3512674507602283</v>
      </c>
      <c r="AC1046" s="178">
        <f t="shared" si="394"/>
        <v>7.4982927997754318</v>
      </c>
      <c r="AD1046" s="178">
        <f t="shared" si="394"/>
        <v>7.4647004480324304</v>
      </c>
      <c r="AE1046" s="178">
        <f t="shared" si="394"/>
        <v>0</v>
      </c>
      <c r="AF1046" s="178">
        <f t="shared" si="394"/>
        <v>0</v>
      </c>
      <c r="AG1046" s="178">
        <f t="shared" si="394"/>
        <v>0</v>
      </c>
      <c r="AH1046" s="178">
        <f t="shared" si="394"/>
        <v>0</v>
      </c>
      <c r="AI1046" s="178">
        <f t="shared" si="394"/>
        <v>0</v>
      </c>
    </row>
    <row r="1047" spans="1:35" s="154" customFormat="1" x14ac:dyDescent="0.35">
      <c r="A1047" s="15"/>
      <c r="B1047" s="15"/>
      <c r="C1047" s="152"/>
      <c r="D1047" s="153"/>
      <c r="E1047" s="169" t="str">
        <f>Inputs!E$238</f>
        <v>WHT on services incentive rate (incentive)</v>
      </c>
      <c r="F1047" s="169" t="str">
        <f>Inputs!F$238</f>
        <v>%</v>
      </c>
      <c r="G1047" s="169">
        <f>Inputs!G$238</f>
        <v>0</v>
      </c>
      <c r="H1047" s="155"/>
      <c r="I1047" s="180"/>
      <c r="J1047" s="180"/>
      <c r="K1047" s="180"/>
      <c r="L1047" s="180"/>
      <c r="M1047" s="180"/>
      <c r="N1047" s="180"/>
      <c r="O1047" s="180"/>
      <c r="P1047" s="180"/>
      <c r="Q1047" s="180"/>
      <c r="R1047" s="180"/>
      <c r="S1047" s="180"/>
      <c r="T1047" s="180"/>
      <c r="U1047" s="180"/>
      <c r="V1047" s="180"/>
      <c r="W1047" s="180"/>
      <c r="X1047" s="180"/>
      <c r="Y1047" s="180"/>
      <c r="Z1047" s="180"/>
      <c r="AA1047" s="180"/>
      <c r="AB1047" s="180"/>
      <c r="AC1047" s="180"/>
      <c r="AD1047" s="180"/>
      <c r="AE1047" s="180"/>
      <c r="AF1047" s="180"/>
      <c r="AG1047" s="180"/>
      <c r="AH1047" s="180"/>
      <c r="AI1047" s="180"/>
    </row>
    <row r="1048" spans="1:35" s="84" customFormat="1" x14ac:dyDescent="0.35">
      <c r="A1048" s="4"/>
      <c r="B1048" s="4"/>
      <c r="C1048" s="80"/>
      <c r="D1048" s="81"/>
      <c r="E1048" s="84" t="str">
        <f>E$1039</f>
        <v>WHT on services incentive rate flag (behavioural)</v>
      </c>
      <c r="F1048" s="84" t="str">
        <f>F$1039</f>
        <v>flag</v>
      </c>
      <c r="G1048" s="147"/>
      <c r="H1048" s="147"/>
      <c r="I1048" s="84">
        <f>I$1039</f>
        <v>0</v>
      </c>
      <c r="J1048" s="178"/>
      <c r="K1048" s="84">
        <f t="shared" ref="K1048:AI1048" si="395">K$1039</f>
        <v>0</v>
      </c>
      <c r="L1048" s="84">
        <f t="shared" si="395"/>
        <v>0</v>
      </c>
      <c r="M1048" s="84">
        <f t="shared" si="395"/>
        <v>0</v>
      </c>
      <c r="N1048" s="84">
        <f t="shared" si="395"/>
        <v>0</v>
      </c>
      <c r="O1048" s="84">
        <f t="shared" si="395"/>
        <v>0</v>
      </c>
      <c r="P1048" s="84">
        <f t="shared" si="395"/>
        <v>0</v>
      </c>
      <c r="Q1048" s="84">
        <f t="shared" si="395"/>
        <v>0</v>
      </c>
      <c r="R1048" s="84">
        <f t="shared" si="395"/>
        <v>0</v>
      </c>
      <c r="S1048" s="84">
        <f t="shared" si="395"/>
        <v>0</v>
      </c>
      <c r="T1048" s="84">
        <f t="shared" si="395"/>
        <v>0</v>
      </c>
      <c r="U1048" s="84">
        <f t="shared" si="395"/>
        <v>0</v>
      </c>
      <c r="V1048" s="84">
        <f t="shared" si="395"/>
        <v>0</v>
      </c>
      <c r="W1048" s="84">
        <f t="shared" si="395"/>
        <v>0</v>
      </c>
      <c r="X1048" s="84">
        <f t="shared" si="395"/>
        <v>0</v>
      </c>
      <c r="Y1048" s="84">
        <f t="shared" si="395"/>
        <v>0</v>
      </c>
      <c r="Z1048" s="84">
        <f t="shared" si="395"/>
        <v>0</v>
      </c>
      <c r="AA1048" s="84">
        <f t="shared" si="395"/>
        <v>0</v>
      </c>
      <c r="AB1048" s="84">
        <f t="shared" si="395"/>
        <v>0</v>
      </c>
      <c r="AC1048" s="84">
        <f t="shared" si="395"/>
        <v>0</v>
      </c>
      <c r="AD1048" s="84">
        <f t="shared" si="395"/>
        <v>0</v>
      </c>
      <c r="AE1048" s="84">
        <f t="shared" si="395"/>
        <v>0</v>
      </c>
      <c r="AF1048" s="84">
        <f t="shared" si="395"/>
        <v>0</v>
      </c>
      <c r="AG1048" s="84">
        <f t="shared" si="395"/>
        <v>0</v>
      </c>
      <c r="AH1048" s="84">
        <f t="shared" si="395"/>
        <v>0</v>
      </c>
      <c r="AI1048" s="84">
        <f t="shared" si="395"/>
        <v>0</v>
      </c>
    </row>
    <row r="1049" spans="1:35" s="154" customFormat="1" x14ac:dyDescent="0.35">
      <c r="A1049" s="15"/>
      <c r="B1049" s="15"/>
      <c r="C1049" s="152"/>
      <c r="D1049" s="153"/>
      <c r="E1049" s="169" t="str">
        <f>Inputs!E$237</f>
        <v>WHT on services standard rate (incentive)</v>
      </c>
      <c r="F1049" s="169" t="str">
        <f>Inputs!F$237</f>
        <v>%</v>
      </c>
      <c r="G1049" s="169">
        <f>Inputs!G$237</f>
        <v>0.15</v>
      </c>
      <c r="H1049" s="155"/>
      <c r="I1049" s="180"/>
      <c r="J1049" s="180"/>
      <c r="K1049" s="180"/>
      <c r="L1049" s="180"/>
      <c r="M1049" s="180"/>
      <c r="N1049" s="180"/>
      <c r="O1049" s="180"/>
      <c r="P1049" s="180"/>
      <c r="Q1049" s="180"/>
      <c r="R1049" s="180"/>
      <c r="S1049" s="180"/>
      <c r="T1049" s="180"/>
      <c r="U1049" s="180"/>
      <c r="V1049" s="180"/>
      <c r="W1049" s="180"/>
      <c r="X1049" s="180"/>
      <c r="Y1049" s="180"/>
      <c r="Z1049" s="180"/>
      <c r="AA1049" s="180"/>
      <c r="AB1049" s="180"/>
      <c r="AC1049" s="180"/>
      <c r="AD1049" s="180"/>
      <c r="AE1049" s="180"/>
      <c r="AF1049" s="180"/>
      <c r="AG1049" s="180"/>
      <c r="AH1049" s="180"/>
      <c r="AI1049" s="180"/>
    </row>
    <row r="1050" spans="1:35" x14ac:dyDescent="0.35">
      <c r="E1050" s="46" t="str">
        <f>E$1043</f>
        <v>WHT on services standard period flag (behavioural)</v>
      </c>
      <c r="F1050" s="46" t="str">
        <f>F$1043</f>
        <v>flag</v>
      </c>
      <c r="I1050" s="46">
        <f>I$1043</f>
        <v>25</v>
      </c>
      <c r="K1050" s="46">
        <f t="shared" ref="K1050:AI1050" si="396">K$1043</f>
        <v>1</v>
      </c>
      <c r="L1050" s="46">
        <f t="shared" si="396"/>
        <v>1</v>
      </c>
      <c r="M1050" s="46">
        <f t="shared" si="396"/>
        <v>1</v>
      </c>
      <c r="N1050" s="46">
        <f t="shared" si="396"/>
        <v>1</v>
      </c>
      <c r="O1050" s="46">
        <f t="shared" si="396"/>
        <v>1</v>
      </c>
      <c r="P1050" s="46">
        <f t="shared" si="396"/>
        <v>1</v>
      </c>
      <c r="Q1050" s="46">
        <f t="shared" si="396"/>
        <v>1</v>
      </c>
      <c r="R1050" s="46">
        <f t="shared" si="396"/>
        <v>1</v>
      </c>
      <c r="S1050" s="46">
        <f t="shared" si="396"/>
        <v>1</v>
      </c>
      <c r="T1050" s="46">
        <f t="shared" si="396"/>
        <v>1</v>
      </c>
      <c r="U1050" s="46">
        <f t="shared" si="396"/>
        <v>1</v>
      </c>
      <c r="V1050" s="46">
        <f t="shared" si="396"/>
        <v>1</v>
      </c>
      <c r="W1050" s="46">
        <f t="shared" si="396"/>
        <v>1</v>
      </c>
      <c r="X1050" s="46">
        <f t="shared" si="396"/>
        <v>1</v>
      </c>
      <c r="Y1050" s="46">
        <f t="shared" si="396"/>
        <v>1</v>
      </c>
      <c r="Z1050" s="46">
        <f t="shared" si="396"/>
        <v>1</v>
      </c>
      <c r="AA1050" s="46">
        <f t="shared" si="396"/>
        <v>1</v>
      </c>
      <c r="AB1050" s="46">
        <f t="shared" si="396"/>
        <v>1</v>
      </c>
      <c r="AC1050" s="46">
        <f t="shared" si="396"/>
        <v>1</v>
      </c>
      <c r="AD1050" s="46">
        <f t="shared" si="396"/>
        <v>1</v>
      </c>
      <c r="AE1050" s="46">
        <f t="shared" si="396"/>
        <v>1</v>
      </c>
      <c r="AF1050" s="46">
        <f t="shared" si="396"/>
        <v>1</v>
      </c>
      <c r="AG1050" s="46">
        <f t="shared" si="396"/>
        <v>1</v>
      </c>
      <c r="AH1050" s="46">
        <f t="shared" si="396"/>
        <v>1</v>
      </c>
      <c r="AI1050" s="46">
        <f t="shared" si="396"/>
        <v>1</v>
      </c>
    </row>
    <row r="1051" spans="1:35" x14ac:dyDescent="0.35">
      <c r="E1051" s="46" t="s">
        <v>1243</v>
      </c>
      <c r="F1051" s="46" t="s">
        <v>641</v>
      </c>
      <c r="I1051" s="178">
        <f>SUM(K1051:AI1051)</f>
        <v>22.363894985486919</v>
      </c>
      <c r="J1051" s="178"/>
      <c r="K1051" s="178">
        <f>(K1046*$G1047*K1048)+(K1046*$G1049*K1050)</f>
        <v>2.4</v>
      </c>
      <c r="L1051" s="178">
        <f t="shared" ref="L1051:AI1051" si="397">(L1046*$G1047*L1048)+(L1046*$G1049*L1050)</f>
        <v>2.448</v>
      </c>
      <c r="M1051" s="178">
        <f t="shared" si="397"/>
        <v>0.8193149999999999</v>
      </c>
      <c r="N1051" s="178">
        <f t="shared" si="397"/>
        <v>0.83570129999999987</v>
      </c>
      <c r="O1051" s="178">
        <f t="shared" si="397"/>
        <v>0.85241532599999992</v>
      </c>
      <c r="P1051" s="178">
        <f t="shared" si="397"/>
        <v>0.86946363252000003</v>
      </c>
      <c r="Q1051" s="178">
        <f t="shared" si="397"/>
        <v>0.88685290517040005</v>
      </c>
      <c r="R1051" s="178">
        <f t="shared" si="397"/>
        <v>0.90458996327380781</v>
      </c>
      <c r="S1051" s="178">
        <f t="shared" si="397"/>
        <v>0.92268176253928413</v>
      </c>
      <c r="T1051" s="178">
        <f t="shared" si="397"/>
        <v>0.94113539779006972</v>
      </c>
      <c r="U1051" s="178">
        <f t="shared" si="397"/>
        <v>0.95995810574587115</v>
      </c>
      <c r="V1051" s="178">
        <f t="shared" si="397"/>
        <v>0.97915726786078838</v>
      </c>
      <c r="W1051" s="178">
        <f t="shared" si="397"/>
        <v>0.99874041321800433</v>
      </c>
      <c r="X1051" s="178">
        <f t="shared" si="397"/>
        <v>1.0187152214823643</v>
      </c>
      <c r="Y1051" s="178">
        <f t="shared" si="397"/>
        <v>1.0390895259120119</v>
      </c>
      <c r="Z1051" s="178">
        <f t="shared" si="397"/>
        <v>1.0598713164302518</v>
      </c>
      <c r="AA1051" s="178">
        <f t="shared" si="397"/>
        <v>1.081068742758857</v>
      </c>
      <c r="AB1051" s="178">
        <f t="shared" si="397"/>
        <v>1.1026901176140342</v>
      </c>
      <c r="AC1051" s="178">
        <f t="shared" si="397"/>
        <v>1.1247439199663147</v>
      </c>
      <c r="AD1051" s="178">
        <f t="shared" si="397"/>
        <v>1.1197050672048645</v>
      </c>
      <c r="AE1051" s="178">
        <f t="shared" si="397"/>
        <v>0</v>
      </c>
      <c r="AF1051" s="178">
        <f t="shared" si="397"/>
        <v>0</v>
      </c>
      <c r="AG1051" s="178">
        <f t="shared" si="397"/>
        <v>0</v>
      </c>
      <c r="AH1051" s="178">
        <f t="shared" si="397"/>
        <v>0</v>
      </c>
      <c r="AI1051" s="178">
        <f t="shared" si="397"/>
        <v>0</v>
      </c>
    </row>
    <row r="1052" spans="1:35" x14ac:dyDescent="0.35">
      <c r="I1052" s="46"/>
      <c r="K1052" s="46"/>
      <c r="L1052" s="46"/>
      <c r="M1052" s="46"/>
      <c r="N1052" s="46"/>
      <c r="O1052" s="46"/>
      <c r="P1052" s="46"/>
      <c r="Q1052" s="46"/>
      <c r="R1052" s="46"/>
      <c r="S1052" s="46"/>
      <c r="T1052" s="46"/>
      <c r="U1052" s="46"/>
      <c r="V1052" s="46"/>
      <c r="W1052" s="46"/>
      <c r="X1052" s="46"/>
      <c r="Y1052" s="46"/>
      <c r="Z1052" s="46"/>
      <c r="AA1052" s="46"/>
      <c r="AB1052" s="46"/>
      <c r="AC1052" s="46"/>
      <c r="AD1052" s="46"/>
      <c r="AE1052" s="46"/>
      <c r="AF1052" s="46"/>
    </row>
    <row r="1053" spans="1:35" x14ac:dyDescent="0.35">
      <c r="D1053" s="87" t="s">
        <v>46</v>
      </c>
      <c r="I1053" s="46"/>
      <c r="K1053" s="46"/>
      <c r="L1053" s="46"/>
      <c r="M1053" s="46"/>
      <c r="N1053" s="46"/>
      <c r="O1053" s="46"/>
      <c r="P1053" s="46"/>
      <c r="Q1053" s="46"/>
      <c r="R1053" s="46"/>
      <c r="S1053" s="46"/>
      <c r="T1053" s="46"/>
      <c r="U1053" s="46"/>
      <c r="V1053" s="46"/>
      <c r="W1053" s="46"/>
      <c r="X1053" s="46"/>
      <c r="Y1053" s="46"/>
      <c r="Z1053" s="46"/>
      <c r="AA1053" s="46"/>
      <c r="AB1053" s="46"/>
      <c r="AC1053" s="46"/>
      <c r="AD1053" s="46"/>
      <c r="AE1053" s="46"/>
      <c r="AF1053" s="46"/>
    </row>
    <row r="1054" spans="1:35" x14ac:dyDescent="0.35">
      <c r="E1054" s="46" t="str">
        <f>E$1051</f>
        <v>WHT on services in nominal terms (behavioural)</v>
      </c>
      <c r="F1054" s="46" t="str">
        <f>F$1051</f>
        <v>M$, nominal</v>
      </c>
      <c r="I1054" s="178">
        <f>I$1051</f>
        <v>22.363894985486919</v>
      </c>
      <c r="J1054" s="178"/>
      <c r="K1054" s="178">
        <f t="shared" ref="K1054:AI1054" si="398">K$1051</f>
        <v>2.4</v>
      </c>
      <c r="L1054" s="178">
        <f t="shared" si="398"/>
        <v>2.448</v>
      </c>
      <c r="M1054" s="178">
        <f t="shared" si="398"/>
        <v>0.8193149999999999</v>
      </c>
      <c r="N1054" s="178">
        <f t="shared" si="398"/>
        <v>0.83570129999999987</v>
      </c>
      <c r="O1054" s="178">
        <f t="shared" si="398"/>
        <v>0.85241532599999992</v>
      </c>
      <c r="P1054" s="178">
        <f t="shared" si="398"/>
        <v>0.86946363252000003</v>
      </c>
      <c r="Q1054" s="178">
        <f t="shared" si="398"/>
        <v>0.88685290517040005</v>
      </c>
      <c r="R1054" s="178">
        <f t="shared" si="398"/>
        <v>0.90458996327380781</v>
      </c>
      <c r="S1054" s="178">
        <f t="shared" si="398"/>
        <v>0.92268176253928413</v>
      </c>
      <c r="T1054" s="178">
        <f t="shared" si="398"/>
        <v>0.94113539779006972</v>
      </c>
      <c r="U1054" s="178">
        <f t="shared" si="398"/>
        <v>0.95995810574587115</v>
      </c>
      <c r="V1054" s="178">
        <f t="shared" si="398"/>
        <v>0.97915726786078838</v>
      </c>
      <c r="W1054" s="178">
        <f t="shared" si="398"/>
        <v>0.99874041321800433</v>
      </c>
      <c r="X1054" s="178">
        <f t="shared" si="398"/>
        <v>1.0187152214823643</v>
      </c>
      <c r="Y1054" s="178">
        <f t="shared" si="398"/>
        <v>1.0390895259120119</v>
      </c>
      <c r="Z1054" s="178">
        <f t="shared" si="398"/>
        <v>1.0598713164302518</v>
      </c>
      <c r="AA1054" s="178">
        <f t="shared" si="398"/>
        <v>1.081068742758857</v>
      </c>
      <c r="AB1054" s="178">
        <f t="shared" si="398"/>
        <v>1.1026901176140342</v>
      </c>
      <c r="AC1054" s="178">
        <f t="shared" si="398"/>
        <v>1.1247439199663147</v>
      </c>
      <c r="AD1054" s="178">
        <f t="shared" si="398"/>
        <v>1.1197050672048645</v>
      </c>
      <c r="AE1054" s="178">
        <f t="shared" si="398"/>
        <v>0</v>
      </c>
      <c r="AF1054" s="178">
        <f t="shared" si="398"/>
        <v>0</v>
      </c>
      <c r="AG1054" s="178">
        <f t="shared" si="398"/>
        <v>0</v>
      </c>
      <c r="AH1054" s="178">
        <f t="shared" si="398"/>
        <v>0</v>
      </c>
      <c r="AI1054" s="178">
        <f t="shared" si="398"/>
        <v>0</v>
      </c>
    </row>
    <row r="1055" spans="1:35" s="154" customFormat="1" x14ac:dyDescent="0.35">
      <c r="A1055" s="15"/>
      <c r="B1055" s="15"/>
      <c r="C1055" s="152"/>
      <c r="D1055" s="153"/>
      <c r="E1055" s="154" t="str">
        <f>'T&amp;E'!E$32</f>
        <v>Inflation factor</v>
      </c>
      <c r="F1055" s="154" t="str">
        <f>'T&amp;E'!F$32</f>
        <v>index</v>
      </c>
      <c r="G1055" s="155"/>
      <c r="H1055" s="155"/>
      <c r="I1055" s="180"/>
      <c r="J1055" s="180"/>
      <c r="K1055" s="203">
        <f>'T&amp;E'!K$32</f>
        <v>1</v>
      </c>
      <c r="L1055" s="203">
        <f>'T&amp;E'!L$32</f>
        <v>1.02</v>
      </c>
      <c r="M1055" s="203">
        <f>'T&amp;E'!M$32</f>
        <v>1.0404</v>
      </c>
      <c r="N1055" s="203">
        <f>'T&amp;E'!N$32</f>
        <v>1.0612079999999999</v>
      </c>
      <c r="O1055" s="203">
        <f>'T&amp;E'!O$32</f>
        <v>1.08243216</v>
      </c>
      <c r="P1055" s="203">
        <f>'T&amp;E'!P$32</f>
        <v>1.1040808032</v>
      </c>
      <c r="Q1055" s="203">
        <f>'T&amp;E'!Q$32</f>
        <v>1.1261624192640001</v>
      </c>
      <c r="R1055" s="203">
        <f>'T&amp;E'!R$32</f>
        <v>1.1486856676492798</v>
      </c>
      <c r="S1055" s="203">
        <f>'T&amp;E'!S$32</f>
        <v>1.1716593810022655</v>
      </c>
      <c r="T1055" s="203">
        <f>'T&amp;E'!T$32</f>
        <v>1.1950925686223108</v>
      </c>
      <c r="U1055" s="203">
        <f>'T&amp;E'!U$32</f>
        <v>1.2189944199947571</v>
      </c>
      <c r="V1055" s="203">
        <f>'T&amp;E'!V$32</f>
        <v>1.243374308394652</v>
      </c>
      <c r="W1055" s="203">
        <f>'T&amp;E'!W$32</f>
        <v>1.2682417945625453</v>
      </c>
      <c r="X1055" s="203">
        <f>'T&amp;E'!X$32</f>
        <v>1.2936066304537961</v>
      </c>
      <c r="Y1055" s="203">
        <f>'T&amp;E'!Y$32</f>
        <v>1.3194787630628722</v>
      </c>
      <c r="Z1055" s="203">
        <f>'T&amp;E'!Z$32</f>
        <v>1.3458683383241292</v>
      </c>
      <c r="AA1055" s="203">
        <f>'T&amp;E'!AA$32</f>
        <v>1.372785705090612</v>
      </c>
      <c r="AB1055" s="203">
        <f>'T&amp;E'!AB$32</f>
        <v>1.4002414191924244</v>
      </c>
      <c r="AC1055" s="203">
        <f>'T&amp;E'!AC$32</f>
        <v>1.4282462475762727</v>
      </c>
      <c r="AD1055" s="203">
        <f>'T&amp;E'!AD$32</f>
        <v>1.4568111725277981</v>
      </c>
      <c r="AE1055" s="203">
        <f>'T&amp;E'!AE$32</f>
        <v>1.4859473959783542</v>
      </c>
      <c r="AF1055" s="203">
        <f>'T&amp;E'!AF$32</f>
        <v>1.5156663438979212</v>
      </c>
      <c r="AG1055" s="203">
        <f>'T&amp;E'!AG$32</f>
        <v>1.5459796707758797</v>
      </c>
      <c r="AH1055" s="203">
        <f>'T&amp;E'!AH$32</f>
        <v>1.576899264191397</v>
      </c>
      <c r="AI1055" s="203">
        <f>'T&amp;E'!AI$32</f>
        <v>1.608437249475225</v>
      </c>
    </row>
    <row r="1056" spans="1:35" s="162" customFormat="1" x14ac:dyDescent="0.35">
      <c r="A1056" s="35"/>
      <c r="B1056" s="35"/>
      <c r="C1056" s="160"/>
      <c r="D1056" s="161"/>
      <c r="E1056" s="162" t="s">
        <v>1244</v>
      </c>
      <c r="F1056" s="162" t="s">
        <v>88</v>
      </c>
      <c r="G1056" s="163"/>
      <c r="H1056" s="163"/>
      <c r="I1056" s="433">
        <f>SUM(K1056:AI1056)</f>
        <v>18.956099999999999</v>
      </c>
      <c r="J1056" s="433"/>
      <c r="K1056" s="433">
        <f>K1054/K1055</f>
        <v>2.4</v>
      </c>
      <c r="L1056" s="433">
        <f t="shared" ref="L1056:AI1056" si="399">L1054/L1055</f>
        <v>2.4</v>
      </c>
      <c r="M1056" s="433">
        <f t="shared" si="399"/>
        <v>0.78749999999999987</v>
      </c>
      <c r="N1056" s="433">
        <f t="shared" si="399"/>
        <v>0.78749999999999998</v>
      </c>
      <c r="O1056" s="433">
        <f t="shared" si="399"/>
        <v>0.78749999999999998</v>
      </c>
      <c r="P1056" s="433">
        <f t="shared" si="399"/>
        <v>0.78749999999999998</v>
      </c>
      <c r="Q1056" s="433">
        <f t="shared" si="399"/>
        <v>0.78749999999999998</v>
      </c>
      <c r="R1056" s="433">
        <f t="shared" si="399"/>
        <v>0.78749999999999998</v>
      </c>
      <c r="S1056" s="433">
        <f t="shared" si="399"/>
        <v>0.78749999999999998</v>
      </c>
      <c r="T1056" s="433">
        <f t="shared" si="399"/>
        <v>0.78749999999999998</v>
      </c>
      <c r="U1056" s="433">
        <f t="shared" si="399"/>
        <v>0.78749999999999998</v>
      </c>
      <c r="V1056" s="433">
        <f t="shared" si="399"/>
        <v>0.78749999999999998</v>
      </c>
      <c r="W1056" s="433">
        <f t="shared" si="399"/>
        <v>0.78749999999999998</v>
      </c>
      <c r="X1056" s="433">
        <f t="shared" si="399"/>
        <v>0.78749999999999987</v>
      </c>
      <c r="Y1056" s="433">
        <f t="shared" si="399"/>
        <v>0.78750000000000009</v>
      </c>
      <c r="Z1056" s="433">
        <f t="shared" si="399"/>
        <v>0.78749999999999998</v>
      </c>
      <c r="AA1056" s="433">
        <f t="shared" si="399"/>
        <v>0.78749999999999998</v>
      </c>
      <c r="AB1056" s="433">
        <f t="shared" si="399"/>
        <v>0.78749999999999998</v>
      </c>
      <c r="AC1056" s="433">
        <f t="shared" si="399"/>
        <v>0.78749999999999998</v>
      </c>
      <c r="AD1056" s="433">
        <f t="shared" si="399"/>
        <v>0.76859999999999917</v>
      </c>
      <c r="AE1056" s="433">
        <f t="shared" si="399"/>
        <v>0</v>
      </c>
      <c r="AF1056" s="433">
        <f t="shared" si="399"/>
        <v>0</v>
      </c>
      <c r="AG1056" s="433">
        <f t="shared" si="399"/>
        <v>0</v>
      </c>
      <c r="AH1056" s="433">
        <f t="shared" si="399"/>
        <v>0</v>
      </c>
      <c r="AI1056" s="433">
        <f t="shared" si="399"/>
        <v>0</v>
      </c>
    </row>
    <row r="1057" spans="1:35" s="84" customFormat="1" x14ac:dyDescent="0.35">
      <c r="A1057" s="4"/>
      <c r="B1057" s="4"/>
      <c r="C1057" s="80"/>
      <c r="D1057" s="81"/>
      <c r="G1057" s="147"/>
      <c r="H1057" s="147"/>
      <c r="I1057" s="178"/>
      <c r="J1057" s="178"/>
      <c r="K1057" s="178"/>
      <c r="L1057" s="178"/>
      <c r="M1057" s="178"/>
      <c r="N1057" s="178"/>
      <c r="O1057" s="178"/>
      <c r="P1057" s="178"/>
      <c r="Q1057" s="178"/>
      <c r="R1057" s="178"/>
      <c r="S1057" s="178"/>
      <c r="T1057" s="178"/>
      <c r="U1057" s="178"/>
      <c r="V1057" s="178"/>
      <c r="W1057" s="178"/>
      <c r="X1057" s="178"/>
      <c r="Y1057" s="178"/>
      <c r="Z1057" s="178"/>
      <c r="AA1057" s="178"/>
      <c r="AB1057" s="178"/>
      <c r="AC1057" s="178"/>
      <c r="AD1057" s="178"/>
      <c r="AE1057" s="178"/>
      <c r="AF1057" s="178"/>
      <c r="AG1057" s="178"/>
      <c r="AH1057" s="178"/>
      <c r="AI1057" s="178"/>
    </row>
    <row r="1058" spans="1:35" s="84" customFormat="1" x14ac:dyDescent="0.35">
      <c r="A1058" s="4"/>
      <c r="B1058" s="4"/>
      <c r="C1058" s="80"/>
      <c r="D1058" s="81" t="s">
        <v>371</v>
      </c>
      <c r="G1058" s="147"/>
      <c r="H1058" s="147"/>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row>
    <row r="1059" spans="1:35" s="84" customFormat="1" x14ac:dyDescent="0.35">
      <c r="A1059" s="4"/>
      <c r="B1059" s="4"/>
      <c r="C1059" s="80"/>
      <c r="D1059" s="81"/>
      <c r="E1059" s="84" t="str">
        <f>E$1056</f>
        <v>WHT on services (behavioural)</v>
      </c>
      <c r="F1059" s="84" t="str">
        <f>F$1056</f>
        <v>M$</v>
      </c>
      <c r="G1059" s="147"/>
      <c r="H1059" s="147"/>
      <c r="I1059" s="178">
        <f>I$1056</f>
        <v>18.956099999999999</v>
      </c>
      <c r="J1059" s="178"/>
      <c r="K1059" s="178">
        <f t="shared" ref="K1059:AI1059" si="400">K$1056</f>
        <v>2.4</v>
      </c>
      <c r="L1059" s="178">
        <f t="shared" si="400"/>
        <v>2.4</v>
      </c>
      <c r="M1059" s="178">
        <f t="shared" si="400"/>
        <v>0.78749999999999987</v>
      </c>
      <c r="N1059" s="178">
        <f t="shared" si="400"/>
        <v>0.78749999999999998</v>
      </c>
      <c r="O1059" s="178">
        <f t="shared" si="400"/>
        <v>0.78749999999999998</v>
      </c>
      <c r="P1059" s="178">
        <f t="shared" si="400"/>
        <v>0.78749999999999998</v>
      </c>
      <c r="Q1059" s="178">
        <f t="shared" si="400"/>
        <v>0.78749999999999998</v>
      </c>
      <c r="R1059" s="178">
        <f t="shared" si="400"/>
        <v>0.78749999999999998</v>
      </c>
      <c r="S1059" s="178">
        <f t="shared" si="400"/>
        <v>0.78749999999999998</v>
      </c>
      <c r="T1059" s="178">
        <f t="shared" si="400"/>
        <v>0.78749999999999998</v>
      </c>
      <c r="U1059" s="178">
        <f t="shared" si="400"/>
        <v>0.78749999999999998</v>
      </c>
      <c r="V1059" s="178">
        <f t="shared" si="400"/>
        <v>0.78749999999999998</v>
      </c>
      <c r="W1059" s="178">
        <f t="shared" si="400"/>
        <v>0.78749999999999998</v>
      </c>
      <c r="X1059" s="178">
        <f t="shared" si="400"/>
        <v>0.78749999999999987</v>
      </c>
      <c r="Y1059" s="178">
        <f t="shared" si="400"/>
        <v>0.78750000000000009</v>
      </c>
      <c r="Z1059" s="178">
        <f t="shared" si="400"/>
        <v>0.78749999999999998</v>
      </c>
      <c r="AA1059" s="178">
        <f t="shared" si="400"/>
        <v>0.78749999999999998</v>
      </c>
      <c r="AB1059" s="178">
        <f t="shared" si="400"/>
        <v>0.78749999999999998</v>
      </c>
      <c r="AC1059" s="178">
        <f t="shared" si="400"/>
        <v>0.78749999999999998</v>
      </c>
      <c r="AD1059" s="178">
        <f t="shared" si="400"/>
        <v>0.76859999999999917</v>
      </c>
      <c r="AE1059" s="178">
        <f t="shared" si="400"/>
        <v>0</v>
      </c>
      <c r="AF1059" s="178">
        <f t="shared" si="400"/>
        <v>0</v>
      </c>
      <c r="AG1059" s="178">
        <f t="shared" si="400"/>
        <v>0</v>
      </c>
      <c r="AH1059" s="178">
        <f t="shared" si="400"/>
        <v>0</v>
      </c>
      <c r="AI1059" s="178">
        <f t="shared" si="400"/>
        <v>0</v>
      </c>
    </row>
    <row r="1060" spans="1:35" s="162" customFormat="1" x14ac:dyDescent="0.35">
      <c r="A1060" s="35"/>
      <c r="B1060" s="35"/>
      <c r="C1060" s="160"/>
      <c r="D1060" s="161"/>
      <c r="E1060" s="162" t="s">
        <v>1245</v>
      </c>
      <c r="F1060" s="162" t="s">
        <v>88</v>
      </c>
      <c r="G1060" s="433">
        <f>SUM(K1059:AI1059)</f>
        <v>18.956099999999999</v>
      </c>
      <c r="H1060" s="163"/>
      <c r="I1060" s="433"/>
      <c r="J1060" s="433"/>
      <c r="K1060" s="433"/>
      <c r="L1060" s="433"/>
      <c r="M1060" s="433"/>
      <c r="N1060" s="433"/>
      <c r="O1060" s="433"/>
      <c r="P1060" s="433"/>
      <c r="Q1060" s="433"/>
      <c r="R1060" s="433"/>
      <c r="S1060" s="433"/>
      <c r="T1060" s="433"/>
      <c r="U1060" s="433"/>
      <c r="V1060" s="433"/>
      <c r="W1060" s="433"/>
      <c r="X1060" s="433"/>
      <c r="Y1060" s="433"/>
      <c r="Z1060" s="433"/>
      <c r="AA1060" s="433"/>
      <c r="AB1060" s="433"/>
      <c r="AC1060" s="433"/>
      <c r="AD1060" s="433"/>
      <c r="AE1060" s="433"/>
      <c r="AF1060" s="433"/>
      <c r="AG1060" s="433"/>
      <c r="AH1060" s="433"/>
      <c r="AI1060" s="433"/>
    </row>
    <row r="1061" spans="1:35" s="84" customFormat="1" x14ac:dyDescent="0.35">
      <c r="A1061" s="4"/>
      <c r="B1061" s="4"/>
      <c r="C1061" s="80"/>
      <c r="D1061" s="81"/>
      <c r="G1061" s="147"/>
      <c r="H1061" s="147"/>
      <c r="I1061" s="178"/>
      <c r="J1061" s="178"/>
      <c r="K1061" s="178"/>
      <c r="L1061" s="178"/>
      <c r="M1061" s="178"/>
      <c r="N1061" s="178"/>
      <c r="O1061" s="178"/>
      <c r="P1061" s="178"/>
      <c r="Q1061" s="178"/>
      <c r="R1061" s="178"/>
      <c r="S1061" s="178"/>
      <c r="T1061" s="178"/>
      <c r="U1061" s="178"/>
      <c r="V1061" s="178"/>
      <c r="W1061" s="178"/>
      <c r="X1061" s="178"/>
      <c r="Y1061" s="178"/>
      <c r="Z1061" s="178"/>
      <c r="AA1061" s="178"/>
      <c r="AB1061" s="178"/>
      <c r="AC1061" s="178"/>
      <c r="AD1061" s="178"/>
      <c r="AE1061" s="178"/>
      <c r="AF1061" s="178"/>
      <c r="AG1061" s="178"/>
      <c r="AH1061" s="178"/>
      <c r="AI1061" s="178"/>
    </row>
    <row r="1062" spans="1:35" s="84" customFormat="1" x14ac:dyDescent="0.35">
      <c r="A1062" s="4"/>
      <c r="B1062" s="4"/>
      <c r="C1062" s="80"/>
      <c r="D1062" s="81" t="s">
        <v>380</v>
      </c>
      <c r="G1062" s="147"/>
      <c r="H1062" s="147"/>
      <c r="I1062" s="178"/>
      <c r="J1062" s="178"/>
      <c r="K1062" s="178"/>
      <c r="L1062" s="178"/>
      <c r="M1062" s="178"/>
      <c r="N1062" s="178"/>
      <c r="O1062" s="178"/>
      <c r="P1062" s="178"/>
      <c r="Q1062" s="178"/>
      <c r="R1062" s="178"/>
      <c r="S1062" s="178"/>
      <c r="T1062" s="178"/>
      <c r="U1062" s="178"/>
      <c r="V1062" s="178"/>
      <c r="W1062" s="178"/>
      <c r="X1062" s="178"/>
      <c r="Y1062" s="178"/>
      <c r="Z1062" s="178"/>
      <c r="AA1062" s="178"/>
      <c r="AB1062" s="178"/>
      <c r="AC1062" s="178"/>
      <c r="AD1062" s="178"/>
      <c r="AE1062" s="178"/>
      <c r="AF1062" s="178"/>
      <c r="AG1062" s="178"/>
      <c r="AH1062" s="178"/>
      <c r="AI1062" s="178"/>
    </row>
    <row r="1063" spans="1:35" s="84" customFormat="1" x14ac:dyDescent="0.35">
      <c r="A1063" s="4"/>
      <c r="B1063" s="4"/>
      <c r="C1063" s="80"/>
      <c r="D1063" s="81"/>
      <c r="E1063" s="84" t="str">
        <f>E$1056</f>
        <v>WHT on services (behavioural)</v>
      </c>
      <c r="F1063" s="84" t="str">
        <f>F$1056</f>
        <v>M$</v>
      </c>
      <c r="G1063" s="147"/>
      <c r="H1063" s="147"/>
      <c r="I1063" s="178">
        <f>I$1056</f>
        <v>18.956099999999999</v>
      </c>
      <c r="J1063" s="178"/>
      <c r="K1063" s="178">
        <f t="shared" ref="K1063:AI1063" si="401">K$1056</f>
        <v>2.4</v>
      </c>
      <c r="L1063" s="178">
        <f t="shared" si="401"/>
        <v>2.4</v>
      </c>
      <c r="M1063" s="178">
        <f t="shared" si="401"/>
        <v>0.78749999999999987</v>
      </c>
      <c r="N1063" s="178">
        <f t="shared" si="401"/>
        <v>0.78749999999999998</v>
      </c>
      <c r="O1063" s="178">
        <f t="shared" si="401"/>
        <v>0.78749999999999998</v>
      </c>
      <c r="P1063" s="178">
        <f t="shared" si="401"/>
        <v>0.78749999999999998</v>
      </c>
      <c r="Q1063" s="178">
        <f t="shared" si="401"/>
        <v>0.78749999999999998</v>
      </c>
      <c r="R1063" s="178">
        <f t="shared" si="401"/>
        <v>0.78749999999999998</v>
      </c>
      <c r="S1063" s="178">
        <f t="shared" si="401"/>
        <v>0.78749999999999998</v>
      </c>
      <c r="T1063" s="178">
        <f t="shared" si="401"/>
        <v>0.78749999999999998</v>
      </c>
      <c r="U1063" s="178">
        <f t="shared" si="401"/>
        <v>0.78749999999999998</v>
      </c>
      <c r="V1063" s="178">
        <f t="shared" si="401"/>
        <v>0.78749999999999998</v>
      </c>
      <c r="W1063" s="178">
        <f t="shared" si="401"/>
        <v>0.78749999999999998</v>
      </c>
      <c r="X1063" s="178">
        <f t="shared" si="401"/>
        <v>0.78749999999999987</v>
      </c>
      <c r="Y1063" s="178">
        <f t="shared" si="401"/>
        <v>0.78750000000000009</v>
      </c>
      <c r="Z1063" s="178">
        <f t="shared" si="401"/>
        <v>0.78749999999999998</v>
      </c>
      <c r="AA1063" s="178">
        <f t="shared" si="401"/>
        <v>0.78749999999999998</v>
      </c>
      <c r="AB1063" s="178">
        <f t="shared" si="401"/>
        <v>0.78749999999999998</v>
      </c>
      <c r="AC1063" s="178">
        <f t="shared" si="401"/>
        <v>0.78749999999999998</v>
      </c>
      <c r="AD1063" s="178">
        <f t="shared" si="401"/>
        <v>0.76859999999999917</v>
      </c>
      <c r="AE1063" s="178">
        <f t="shared" si="401"/>
        <v>0</v>
      </c>
      <c r="AF1063" s="178">
        <f t="shared" si="401"/>
        <v>0</v>
      </c>
      <c r="AG1063" s="178">
        <f t="shared" si="401"/>
        <v>0</v>
      </c>
      <c r="AH1063" s="178">
        <f t="shared" si="401"/>
        <v>0</v>
      </c>
      <c r="AI1063" s="178">
        <f t="shared" si="401"/>
        <v>0</v>
      </c>
    </row>
    <row r="1064" spans="1:35" s="154" customFormat="1" x14ac:dyDescent="0.35">
      <c r="A1064" s="15"/>
      <c r="B1064" s="15"/>
      <c r="C1064" s="152"/>
      <c r="D1064" s="153"/>
      <c r="E1064" s="154" t="str">
        <f>'T&amp;E'!E$36</f>
        <v>Government discount factor</v>
      </c>
      <c r="F1064" s="154" t="str">
        <f>'T&amp;E'!F$36</f>
        <v>index</v>
      </c>
      <c r="G1064" s="155"/>
      <c r="H1064" s="155"/>
      <c r="I1064" s="180"/>
      <c r="J1064" s="180"/>
      <c r="K1064" s="203">
        <f>'T&amp;E'!K$36</f>
        <v>1</v>
      </c>
      <c r="L1064" s="203">
        <f>'T&amp;E'!L$36</f>
        <v>0.90909090909090906</v>
      </c>
      <c r="M1064" s="203">
        <f>'T&amp;E'!M$36</f>
        <v>0.82644628099173545</v>
      </c>
      <c r="N1064" s="203">
        <f>'T&amp;E'!N$36</f>
        <v>0.75131480090157754</v>
      </c>
      <c r="O1064" s="203">
        <f>'T&amp;E'!O$36</f>
        <v>0.68301345536507052</v>
      </c>
      <c r="P1064" s="203">
        <f>'T&amp;E'!P$36</f>
        <v>0.62092132305915493</v>
      </c>
      <c r="Q1064" s="203">
        <f>'T&amp;E'!Q$36</f>
        <v>0.56447393005377722</v>
      </c>
      <c r="R1064" s="203">
        <f>'T&amp;E'!R$36</f>
        <v>0.51315811823070645</v>
      </c>
      <c r="S1064" s="203">
        <f>'T&amp;E'!S$36</f>
        <v>0.46650738020973315</v>
      </c>
      <c r="T1064" s="203">
        <f>'T&amp;E'!T$36</f>
        <v>0.42409761837248466</v>
      </c>
      <c r="U1064" s="203">
        <f>'T&amp;E'!U$36</f>
        <v>0.38554328942953148</v>
      </c>
      <c r="V1064" s="203">
        <f>'T&amp;E'!V$36</f>
        <v>0.3504938994813922</v>
      </c>
      <c r="W1064" s="203">
        <f>'T&amp;E'!W$36</f>
        <v>0.31863081771035656</v>
      </c>
      <c r="X1064" s="203">
        <f>'T&amp;E'!X$36</f>
        <v>0.28966437973668779</v>
      </c>
      <c r="Y1064" s="203">
        <f>'T&amp;E'!Y$36</f>
        <v>0.26333125430607973</v>
      </c>
      <c r="Z1064" s="203">
        <f>'T&amp;E'!Z$36</f>
        <v>0.23939204936916339</v>
      </c>
      <c r="AA1064" s="203">
        <f>'T&amp;E'!AA$36</f>
        <v>0.21762913579014853</v>
      </c>
      <c r="AB1064" s="203">
        <f>'T&amp;E'!AB$36</f>
        <v>0.19784466890013502</v>
      </c>
      <c r="AC1064" s="203">
        <f>'T&amp;E'!AC$36</f>
        <v>0.17985878990921364</v>
      </c>
      <c r="AD1064" s="203">
        <f>'T&amp;E'!AD$36</f>
        <v>0.16350799082655781</v>
      </c>
      <c r="AE1064" s="203">
        <f>'T&amp;E'!AE$36</f>
        <v>0.14864362802414349</v>
      </c>
      <c r="AF1064" s="203">
        <f>'T&amp;E'!AF$36</f>
        <v>0.13513057093103953</v>
      </c>
      <c r="AG1064" s="203">
        <f>'T&amp;E'!AG$36</f>
        <v>0.12284597357367227</v>
      </c>
      <c r="AH1064" s="203">
        <f>'T&amp;E'!AH$36</f>
        <v>0.11167815779424752</v>
      </c>
      <c r="AI1064" s="203">
        <f>'T&amp;E'!AI$36</f>
        <v>0.10152559799477048</v>
      </c>
    </row>
    <row r="1065" spans="1:35" s="162" customFormat="1" x14ac:dyDescent="0.35">
      <c r="A1065" s="35"/>
      <c r="B1065" s="35"/>
      <c r="C1065" s="160"/>
      <c r="D1065" s="161"/>
      <c r="E1065" s="162" t="s">
        <v>1246</v>
      </c>
      <c r="F1065" s="162" t="s">
        <v>230</v>
      </c>
      <c r="G1065" s="163"/>
      <c r="H1065" s="163"/>
      <c r="I1065" s="433">
        <f>SUM(K1065:AI1065)</f>
        <v>10.450193362123322</v>
      </c>
      <c r="J1065" s="433"/>
      <c r="K1065" s="433">
        <f>K1063*K1064</f>
        <v>2.4</v>
      </c>
      <c r="L1065" s="433">
        <f t="shared" ref="L1065:AI1065" si="402">L1063*L1064</f>
        <v>2.1818181818181817</v>
      </c>
      <c r="M1065" s="433">
        <f t="shared" si="402"/>
        <v>0.65082644628099151</v>
      </c>
      <c r="N1065" s="433">
        <f t="shared" si="402"/>
        <v>0.59166040570999234</v>
      </c>
      <c r="O1065" s="433">
        <f t="shared" si="402"/>
        <v>0.53787309609999301</v>
      </c>
      <c r="P1065" s="433">
        <f t="shared" si="402"/>
        <v>0.48897554190908449</v>
      </c>
      <c r="Q1065" s="433">
        <f t="shared" si="402"/>
        <v>0.44452321991734955</v>
      </c>
      <c r="R1065" s="433">
        <f t="shared" si="402"/>
        <v>0.40411201810668129</v>
      </c>
      <c r="S1065" s="433">
        <f t="shared" si="402"/>
        <v>0.36737456191516482</v>
      </c>
      <c r="T1065" s="433">
        <f t="shared" si="402"/>
        <v>0.33397687446833169</v>
      </c>
      <c r="U1065" s="433">
        <f t="shared" si="402"/>
        <v>0.30361534042575605</v>
      </c>
      <c r="V1065" s="433">
        <f t="shared" si="402"/>
        <v>0.27601394584159633</v>
      </c>
      <c r="W1065" s="433">
        <f t="shared" si="402"/>
        <v>0.25092176894690577</v>
      </c>
      <c r="X1065" s="433">
        <f t="shared" si="402"/>
        <v>0.22811069904264161</v>
      </c>
      <c r="Y1065" s="433">
        <f t="shared" si="402"/>
        <v>0.20737336276603782</v>
      </c>
      <c r="Z1065" s="433">
        <f t="shared" si="402"/>
        <v>0.18852123887821617</v>
      </c>
      <c r="AA1065" s="433">
        <f t="shared" si="402"/>
        <v>0.17138294443474197</v>
      </c>
      <c r="AB1065" s="433">
        <f t="shared" si="402"/>
        <v>0.15580267675885634</v>
      </c>
      <c r="AC1065" s="433">
        <f t="shared" si="402"/>
        <v>0.14163879705350574</v>
      </c>
      <c r="AD1065" s="433">
        <f t="shared" si="402"/>
        <v>0.1256722417492922</v>
      </c>
      <c r="AE1065" s="433">
        <f t="shared" si="402"/>
        <v>0</v>
      </c>
      <c r="AF1065" s="433">
        <f t="shared" si="402"/>
        <v>0</v>
      </c>
      <c r="AG1065" s="433">
        <f t="shared" si="402"/>
        <v>0</v>
      </c>
      <c r="AH1065" s="433">
        <f t="shared" si="402"/>
        <v>0</v>
      </c>
      <c r="AI1065" s="433">
        <f t="shared" si="402"/>
        <v>0</v>
      </c>
    </row>
    <row r="1066" spans="1:35" s="84" customFormat="1" x14ac:dyDescent="0.35">
      <c r="A1066" s="4"/>
      <c r="B1066" s="4"/>
      <c r="C1066" s="80"/>
      <c r="D1066" s="81"/>
      <c r="G1066" s="147"/>
      <c r="H1066" s="147"/>
      <c r="I1066" s="178"/>
      <c r="J1066" s="178"/>
      <c r="K1066" s="178"/>
      <c r="L1066" s="178"/>
      <c r="M1066" s="178"/>
      <c r="N1066" s="178"/>
      <c r="O1066" s="178"/>
      <c r="P1066" s="178"/>
      <c r="Q1066" s="178"/>
      <c r="R1066" s="178"/>
      <c r="S1066" s="178"/>
      <c r="T1066" s="178"/>
      <c r="U1066" s="178"/>
      <c r="V1066" s="178"/>
      <c r="W1066" s="178"/>
      <c r="X1066" s="178"/>
      <c r="Y1066" s="178"/>
      <c r="Z1066" s="178"/>
      <c r="AA1066" s="178"/>
      <c r="AB1066" s="178"/>
      <c r="AC1066" s="178"/>
      <c r="AD1066" s="178"/>
      <c r="AE1066" s="178"/>
      <c r="AF1066" s="178"/>
      <c r="AG1066" s="178"/>
      <c r="AH1066" s="178"/>
      <c r="AI1066" s="178"/>
    </row>
    <row r="1067" spans="1:35" s="84" customFormat="1" x14ac:dyDescent="0.35">
      <c r="A1067" s="4"/>
      <c r="B1067" s="4"/>
      <c r="C1067" s="80"/>
      <c r="D1067" s="81" t="s">
        <v>381</v>
      </c>
      <c r="G1067" s="147"/>
      <c r="H1067" s="147"/>
      <c r="I1067" s="178"/>
      <c r="J1067" s="178"/>
      <c r="K1067" s="178"/>
      <c r="L1067" s="178"/>
      <c r="M1067" s="178"/>
      <c r="N1067" s="178"/>
      <c r="O1067" s="178"/>
      <c r="P1067" s="178"/>
      <c r="Q1067" s="178"/>
      <c r="R1067" s="178"/>
      <c r="S1067" s="178"/>
      <c r="T1067" s="178"/>
      <c r="U1067" s="178"/>
      <c r="V1067" s="178"/>
      <c r="W1067" s="178"/>
      <c r="X1067" s="178"/>
      <c r="Y1067" s="178"/>
      <c r="Z1067" s="178"/>
      <c r="AA1067" s="178"/>
      <c r="AB1067" s="178"/>
      <c r="AC1067" s="178"/>
      <c r="AD1067" s="178"/>
      <c r="AE1067" s="178"/>
      <c r="AF1067" s="178"/>
      <c r="AG1067" s="178"/>
      <c r="AH1067" s="178"/>
      <c r="AI1067" s="178"/>
    </row>
    <row r="1068" spans="1:35" s="84" customFormat="1" x14ac:dyDescent="0.35">
      <c r="A1068" s="4"/>
      <c r="B1068" s="4"/>
      <c r="C1068" s="80"/>
      <c r="D1068" s="81"/>
      <c r="E1068" s="84" t="str">
        <f>E$1065</f>
        <v>Discounted WHT on services (behavioural)</v>
      </c>
      <c r="F1068" s="84" t="str">
        <f>F$1065</f>
        <v>M$, discounted</v>
      </c>
      <c r="G1068" s="147"/>
      <c r="H1068" s="147"/>
      <c r="I1068" s="178">
        <f>I$1065</f>
        <v>10.450193362123322</v>
      </c>
      <c r="J1068" s="178"/>
      <c r="K1068" s="178">
        <f t="shared" ref="K1068:AI1068" si="403">K$1065</f>
        <v>2.4</v>
      </c>
      <c r="L1068" s="178">
        <f t="shared" si="403"/>
        <v>2.1818181818181817</v>
      </c>
      <c r="M1068" s="178">
        <f t="shared" si="403"/>
        <v>0.65082644628099151</v>
      </c>
      <c r="N1068" s="178">
        <f t="shared" si="403"/>
        <v>0.59166040570999234</v>
      </c>
      <c r="O1068" s="178">
        <f t="shared" si="403"/>
        <v>0.53787309609999301</v>
      </c>
      <c r="P1068" s="178">
        <f t="shared" si="403"/>
        <v>0.48897554190908449</v>
      </c>
      <c r="Q1068" s="178">
        <f t="shared" si="403"/>
        <v>0.44452321991734955</v>
      </c>
      <c r="R1068" s="178">
        <f t="shared" si="403"/>
        <v>0.40411201810668129</v>
      </c>
      <c r="S1068" s="178">
        <f t="shared" si="403"/>
        <v>0.36737456191516482</v>
      </c>
      <c r="T1068" s="178">
        <f t="shared" si="403"/>
        <v>0.33397687446833169</v>
      </c>
      <c r="U1068" s="178">
        <f t="shared" si="403"/>
        <v>0.30361534042575605</v>
      </c>
      <c r="V1068" s="178">
        <f t="shared" si="403"/>
        <v>0.27601394584159633</v>
      </c>
      <c r="W1068" s="178">
        <f t="shared" si="403"/>
        <v>0.25092176894690577</v>
      </c>
      <c r="X1068" s="178">
        <f t="shared" si="403"/>
        <v>0.22811069904264161</v>
      </c>
      <c r="Y1068" s="178">
        <f t="shared" si="403"/>
        <v>0.20737336276603782</v>
      </c>
      <c r="Z1068" s="178">
        <f t="shared" si="403"/>
        <v>0.18852123887821617</v>
      </c>
      <c r="AA1068" s="178">
        <f t="shared" si="403"/>
        <v>0.17138294443474197</v>
      </c>
      <c r="AB1068" s="178">
        <f t="shared" si="403"/>
        <v>0.15580267675885634</v>
      </c>
      <c r="AC1068" s="178">
        <f t="shared" si="403"/>
        <v>0.14163879705350574</v>
      </c>
      <c r="AD1068" s="178">
        <f t="shared" si="403"/>
        <v>0.1256722417492922</v>
      </c>
      <c r="AE1068" s="178">
        <f t="shared" si="403"/>
        <v>0</v>
      </c>
      <c r="AF1068" s="178">
        <f t="shared" si="403"/>
        <v>0</v>
      </c>
      <c r="AG1068" s="178">
        <f t="shared" si="403"/>
        <v>0</v>
      </c>
      <c r="AH1068" s="178">
        <f t="shared" si="403"/>
        <v>0</v>
      </c>
      <c r="AI1068" s="178">
        <f t="shared" si="403"/>
        <v>0</v>
      </c>
    </row>
    <row r="1069" spans="1:35" s="162" customFormat="1" x14ac:dyDescent="0.35">
      <c r="A1069" s="35"/>
      <c r="B1069" s="35"/>
      <c r="C1069" s="160"/>
      <c r="D1069" s="161"/>
      <c r="E1069" s="162" t="s">
        <v>1247</v>
      </c>
      <c r="F1069" s="162" t="s">
        <v>230</v>
      </c>
      <c r="G1069" s="433">
        <f>SUM(K1068:AI1068)</f>
        <v>10.450193362123322</v>
      </c>
      <c r="H1069" s="163"/>
      <c r="J1069" s="433"/>
      <c r="K1069" s="433"/>
      <c r="L1069" s="433"/>
      <c r="M1069" s="433"/>
      <c r="N1069" s="433"/>
      <c r="O1069" s="433"/>
      <c r="P1069" s="433"/>
      <c r="Q1069" s="433"/>
      <c r="R1069" s="433"/>
      <c r="S1069" s="433"/>
      <c r="T1069" s="433"/>
      <c r="U1069" s="433"/>
      <c r="V1069" s="433"/>
      <c r="W1069" s="433"/>
      <c r="X1069" s="433"/>
      <c r="Y1069" s="433"/>
      <c r="Z1069" s="433"/>
      <c r="AA1069" s="433"/>
      <c r="AB1069" s="433"/>
      <c r="AC1069" s="433"/>
      <c r="AD1069" s="433"/>
      <c r="AE1069" s="433"/>
      <c r="AF1069" s="433"/>
      <c r="AG1069" s="433"/>
      <c r="AH1069" s="433"/>
      <c r="AI1069" s="433"/>
    </row>
    <row r="1070" spans="1:35" s="84" customFormat="1" x14ac:dyDescent="0.35">
      <c r="A1070" s="4"/>
      <c r="B1070" s="4"/>
      <c r="C1070" s="80"/>
      <c r="D1070" s="81"/>
      <c r="G1070" s="147"/>
      <c r="H1070" s="147"/>
      <c r="I1070" s="178"/>
      <c r="J1070" s="178"/>
      <c r="K1070" s="178"/>
      <c r="L1070" s="178"/>
      <c r="M1070" s="178"/>
      <c r="N1070" s="178"/>
      <c r="O1070" s="178"/>
      <c r="P1070" s="178"/>
      <c r="Q1070" s="178"/>
      <c r="R1070" s="178"/>
      <c r="S1070" s="178"/>
      <c r="T1070" s="178"/>
      <c r="U1070" s="178"/>
      <c r="V1070" s="178"/>
      <c r="W1070" s="178"/>
      <c r="X1070" s="178"/>
      <c r="Y1070" s="178"/>
      <c r="Z1070" s="178"/>
      <c r="AA1070" s="178"/>
      <c r="AB1070" s="178"/>
      <c r="AC1070" s="178"/>
      <c r="AD1070" s="178"/>
      <c r="AE1070" s="178"/>
      <c r="AF1070" s="178"/>
      <c r="AG1070" s="178"/>
      <c r="AH1070" s="178"/>
      <c r="AI1070" s="178"/>
    </row>
    <row r="1071" spans="1:35" s="84" customFormat="1" x14ac:dyDescent="0.35">
      <c r="A1071" s="4"/>
      <c r="B1071" s="4"/>
      <c r="C1071" s="80" t="s">
        <v>35</v>
      </c>
      <c r="D1071" s="81"/>
      <c r="G1071" s="147"/>
      <c r="H1071" s="147"/>
      <c r="I1071" s="178"/>
      <c r="J1071" s="178"/>
      <c r="K1071" s="178"/>
      <c r="L1071" s="178"/>
      <c r="M1071" s="178"/>
      <c r="N1071" s="178"/>
      <c r="O1071" s="178"/>
      <c r="P1071" s="178"/>
      <c r="Q1071" s="178"/>
      <c r="R1071" s="178"/>
      <c r="S1071" s="178"/>
      <c r="T1071" s="178"/>
      <c r="U1071" s="178"/>
      <c r="V1071" s="178"/>
      <c r="W1071" s="178"/>
      <c r="X1071" s="178"/>
      <c r="Y1071" s="178"/>
      <c r="Z1071" s="178"/>
      <c r="AA1071" s="178"/>
      <c r="AB1071" s="178"/>
      <c r="AC1071" s="178"/>
      <c r="AD1071" s="178"/>
      <c r="AE1071" s="178"/>
      <c r="AF1071" s="178"/>
      <c r="AG1071" s="178"/>
      <c r="AH1071" s="178"/>
      <c r="AI1071" s="178"/>
    </row>
    <row r="1072" spans="1:35" s="84" customFormat="1" x14ac:dyDescent="0.35">
      <c r="A1072" s="4"/>
      <c r="B1072" s="4"/>
      <c r="C1072" s="80"/>
      <c r="D1072" s="81"/>
      <c r="G1072" s="147"/>
      <c r="H1072" s="147"/>
      <c r="I1072" s="178"/>
      <c r="J1072" s="178"/>
      <c r="K1072" s="178"/>
      <c r="L1072" s="178"/>
      <c r="M1072" s="178"/>
      <c r="N1072" s="178"/>
      <c r="O1072" s="178"/>
      <c r="P1072" s="178"/>
      <c r="Q1072" s="178"/>
      <c r="R1072" s="178"/>
      <c r="S1072" s="178"/>
      <c r="T1072" s="178"/>
      <c r="U1072" s="178"/>
      <c r="V1072" s="178"/>
      <c r="W1072" s="178"/>
      <c r="X1072" s="178"/>
      <c r="Y1072" s="178"/>
      <c r="Z1072" s="178"/>
      <c r="AA1072" s="178"/>
      <c r="AB1072" s="178"/>
      <c r="AC1072" s="178"/>
      <c r="AD1072" s="178"/>
      <c r="AE1072" s="178"/>
      <c r="AF1072" s="178"/>
      <c r="AG1072" s="178"/>
      <c r="AH1072" s="178"/>
      <c r="AI1072" s="178"/>
    </row>
    <row r="1073" spans="1:35" s="84" customFormat="1" x14ac:dyDescent="0.35">
      <c r="A1073" s="4"/>
      <c r="B1073" s="4"/>
      <c r="C1073" s="80"/>
      <c r="D1073" s="81" t="s">
        <v>362</v>
      </c>
      <c r="G1073" s="147"/>
      <c r="H1073" s="147"/>
      <c r="I1073" s="178"/>
      <c r="J1073" s="178"/>
      <c r="K1073" s="178"/>
      <c r="L1073" s="178"/>
      <c r="M1073" s="178"/>
      <c r="N1073" s="178"/>
      <c r="O1073" s="178"/>
      <c r="P1073" s="178"/>
      <c r="Q1073" s="178"/>
      <c r="R1073" s="178"/>
      <c r="S1073" s="178"/>
      <c r="T1073" s="178"/>
      <c r="U1073" s="178"/>
      <c r="V1073" s="178"/>
      <c r="W1073" s="178"/>
      <c r="X1073" s="178"/>
      <c r="Y1073" s="178"/>
      <c r="Z1073" s="178"/>
      <c r="AA1073" s="178"/>
      <c r="AB1073" s="178"/>
      <c r="AC1073" s="178"/>
      <c r="AD1073" s="178"/>
      <c r="AE1073" s="178"/>
      <c r="AF1073" s="178"/>
      <c r="AG1073" s="178"/>
      <c r="AH1073" s="178"/>
      <c r="AI1073" s="178"/>
    </row>
    <row r="1074" spans="1:35" s="154" customFormat="1" x14ac:dyDescent="0.35">
      <c r="A1074" s="15"/>
      <c r="B1074" s="15"/>
      <c r="C1074" s="152"/>
      <c r="D1074" s="153"/>
      <c r="E1074" s="154" t="str">
        <f>'T&amp;E'!E$10</f>
        <v>Project model counter</v>
      </c>
      <c r="F1074" s="154" t="str">
        <f>'T&amp;E'!F$10</f>
        <v>year #</v>
      </c>
      <c r="G1074" s="155"/>
      <c r="H1074" s="155"/>
      <c r="I1074" s="154">
        <f>'T&amp;E'!I$10</f>
        <v>0</v>
      </c>
      <c r="J1074" s="180"/>
      <c r="K1074" s="154">
        <f>'T&amp;E'!K$10</f>
        <v>1</v>
      </c>
      <c r="L1074" s="154">
        <f>'T&amp;E'!L$10</f>
        <v>2</v>
      </c>
      <c r="M1074" s="154">
        <f>'T&amp;E'!M$10</f>
        <v>3</v>
      </c>
      <c r="N1074" s="154">
        <f>'T&amp;E'!N$10</f>
        <v>4</v>
      </c>
      <c r="O1074" s="154">
        <f>'T&amp;E'!O$10</f>
        <v>5</v>
      </c>
      <c r="P1074" s="154">
        <f>'T&amp;E'!P$10</f>
        <v>6</v>
      </c>
      <c r="Q1074" s="154">
        <f>'T&amp;E'!Q$10</f>
        <v>7</v>
      </c>
      <c r="R1074" s="154">
        <f>'T&amp;E'!R$10</f>
        <v>8</v>
      </c>
      <c r="S1074" s="154">
        <f>'T&amp;E'!S$10</f>
        <v>9</v>
      </c>
      <c r="T1074" s="154">
        <f>'T&amp;E'!T$10</f>
        <v>10</v>
      </c>
      <c r="U1074" s="154">
        <f>'T&amp;E'!U$10</f>
        <v>11</v>
      </c>
      <c r="V1074" s="154">
        <f>'T&amp;E'!V$10</f>
        <v>12</v>
      </c>
      <c r="W1074" s="154">
        <f>'T&amp;E'!W$10</f>
        <v>13</v>
      </c>
      <c r="X1074" s="154">
        <f>'T&amp;E'!X$10</f>
        <v>14</v>
      </c>
      <c r="Y1074" s="154">
        <f>'T&amp;E'!Y$10</f>
        <v>15</v>
      </c>
      <c r="Z1074" s="154">
        <f>'T&amp;E'!Z$10</f>
        <v>16</v>
      </c>
      <c r="AA1074" s="154">
        <f>'T&amp;E'!AA$10</f>
        <v>17</v>
      </c>
      <c r="AB1074" s="154">
        <f>'T&amp;E'!AB$10</f>
        <v>18</v>
      </c>
      <c r="AC1074" s="154">
        <f>'T&amp;E'!AC$10</f>
        <v>19</v>
      </c>
      <c r="AD1074" s="154">
        <f>'T&amp;E'!AD$10</f>
        <v>20</v>
      </c>
      <c r="AE1074" s="154">
        <f>'T&amp;E'!AE$10</f>
        <v>21</v>
      </c>
      <c r="AF1074" s="154">
        <f>'T&amp;E'!AF$10</f>
        <v>22</v>
      </c>
      <c r="AG1074" s="154">
        <f>'T&amp;E'!AG$10</f>
        <v>23</v>
      </c>
      <c r="AH1074" s="154">
        <f>'T&amp;E'!AH$10</f>
        <v>24</v>
      </c>
      <c r="AI1074" s="154">
        <f>'T&amp;E'!AI$10</f>
        <v>25</v>
      </c>
    </row>
    <row r="1075" spans="1:35" s="154" customFormat="1" x14ac:dyDescent="0.35">
      <c r="A1075" s="15"/>
      <c r="B1075" s="15"/>
      <c r="C1075" s="152"/>
      <c r="D1075" s="153"/>
      <c r="E1075" s="154" t="str">
        <f>Inputs!E$251</f>
        <v>WHT on interest incentive period (incentive)</v>
      </c>
      <c r="F1075" s="154" t="str">
        <f>Inputs!F$251</f>
        <v>years</v>
      </c>
      <c r="G1075" s="154">
        <f>Inputs!G$251</f>
        <v>0</v>
      </c>
      <c r="H1075" s="155"/>
      <c r="I1075" s="180"/>
      <c r="J1075" s="180"/>
      <c r="K1075" s="180"/>
      <c r="L1075" s="180"/>
      <c r="M1075" s="180"/>
      <c r="N1075" s="180"/>
      <c r="O1075" s="180"/>
      <c r="P1075" s="180"/>
      <c r="Q1075" s="180"/>
      <c r="R1075" s="180"/>
      <c r="S1075" s="180"/>
      <c r="T1075" s="180"/>
      <c r="U1075" s="180"/>
      <c r="V1075" s="180"/>
      <c r="W1075" s="180"/>
      <c r="X1075" s="180"/>
      <c r="Y1075" s="180"/>
      <c r="Z1075" s="180"/>
      <c r="AA1075" s="180"/>
      <c r="AB1075" s="180"/>
      <c r="AC1075" s="180"/>
      <c r="AD1075" s="180"/>
      <c r="AE1075" s="180"/>
      <c r="AF1075" s="180"/>
      <c r="AG1075" s="180"/>
      <c r="AH1075" s="180"/>
      <c r="AI1075" s="180"/>
    </row>
    <row r="1076" spans="1:35" s="84" customFormat="1" x14ac:dyDescent="0.35">
      <c r="A1076" s="4"/>
      <c r="B1076" s="4"/>
      <c r="C1076" s="80"/>
      <c r="D1076" s="81"/>
      <c r="E1076" s="84" t="s">
        <v>1248</v>
      </c>
      <c r="F1076" s="84" t="s">
        <v>43</v>
      </c>
      <c r="G1076" s="147"/>
      <c r="H1076" s="147"/>
      <c r="I1076" s="147">
        <f>SUM(K1076:AI1076)</f>
        <v>0</v>
      </c>
      <c r="J1076" s="178"/>
      <c r="K1076" s="147">
        <f>IF(K1074&lt;=$G1075,1,0)</f>
        <v>0</v>
      </c>
      <c r="L1076" s="147">
        <f t="shared" ref="L1076:AI1076" si="404">IF(L1074&lt;=$G1075,1,0)</f>
        <v>0</v>
      </c>
      <c r="M1076" s="147">
        <f t="shared" si="404"/>
        <v>0</v>
      </c>
      <c r="N1076" s="147">
        <f t="shared" si="404"/>
        <v>0</v>
      </c>
      <c r="O1076" s="147">
        <f t="shared" si="404"/>
        <v>0</v>
      </c>
      <c r="P1076" s="147">
        <f t="shared" si="404"/>
        <v>0</v>
      </c>
      <c r="Q1076" s="147">
        <f t="shared" si="404"/>
        <v>0</v>
      </c>
      <c r="R1076" s="147">
        <f t="shared" si="404"/>
        <v>0</v>
      </c>
      <c r="S1076" s="147">
        <f t="shared" si="404"/>
        <v>0</v>
      </c>
      <c r="T1076" s="147">
        <f t="shared" si="404"/>
        <v>0</v>
      </c>
      <c r="U1076" s="147">
        <f t="shared" si="404"/>
        <v>0</v>
      </c>
      <c r="V1076" s="147">
        <f t="shared" si="404"/>
        <v>0</v>
      </c>
      <c r="W1076" s="147">
        <f t="shared" si="404"/>
        <v>0</v>
      </c>
      <c r="X1076" s="147">
        <f t="shared" si="404"/>
        <v>0</v>
      </c>
      <c r="Y1076" s="147">
        <f t="shared" si="404"/>
        <v>0</v>
      </c>
      <c r="Z1076" s="147">
        <f t="shared" si="404"/>
        <v>0</v>
      </c>
      <c r="AA1076" s="147">
        <f t="shared" si="404"/>
        <v>0</v>
      </c>
      <c r="AB1076" s="147">
        <f t="shared" si="404"/>
        <v>0</v>
      </c>
      <c r="AC1076" s="147">
        <f t="shared" si="404"/>
        <v>0</v>
      </c>
      <c r="AD1076" s="147">
        <f t="shared" si="404"/>
        <v>0</v>
      </c>
      <c r="AE1076" s="147">
        <f t="shared" si="404"/>
        <v>0</v>
      </c>
      <c r="AF1076" s="147">
        <f t="shared" si="404"/>
        <v>0</v>
      </c>
      <c r="AG1076" s="147">
        <f t="shared" si="404"/>
        <v>0</v>
      </c>
      <c r="AH1076" s="147">
        <f t="shared" si="404"/>
        <v>0</v>
      </c>
      <c r="AI1076" s="147">
        <f t="shared" si="404"/>
        <v>0</v>
      </c>
    </row>
    <row r="1077" spans="1:35" s="84" customFormat="1" x14ac:dyDescent="0.35">
      <c r="A1077" s="4"/>
      <c r="B1077" s="4"/>
      <c r="C1077" s="80"/>
      <c r="D1077" s="81"/>
      <c r="G1077" s="147"/>
      <c r="H1077" s="147"/>
      <c r="I1077" s="178"/>
      <c r="J1077" s="178"/>
      <c r="K1077" s="178"/>
      <c r="L1077" s="178"/>
      <c r="M1077" s="178"/>
      <c r="N1077" s="178"/>
      <c r="O1077" s="178"/>
      <c r="P1077" s="178"/>
      <c r="Q1077" s="178"/>
      <c r="R1077" s="178"/>
      <c r="S1077" s="178"/>
      <c r="T1077" s="178"/>
      <c r="U1077" s="178"/>
      <c r="V1077" s="178"/>
      <c r="W1077" s="178"/>
      <c r="X1077" s="178"/>
      <c r="Y1077" s="178"/>
      <c r="Z1077" s="178"/>
      <c r="AA1077" s="178"/>
      <c r="AB1077" s="178"/>
      <c r="AC1077" s="178"/>
      <c r="AD1077" s="178"/>
      <c r="AE1077" s="178"/>
      <c r="AF1077" s="178"/>
      <c r="AG1077" s="178"/>
      <c r="AH1077" s="178"/>
      <c r="AI1077" s="178"/>
    </row>
    <row r="1078" spans="1:35" s="84" customFormat="1" x14ac:dyDescent="0.35">
      <c r="A1078" s="4"/>
      <c r="B1078" s="4"/>
      <c r="C1078" s="80"/>
      <c r="D1078" s="81" t="s">
        <v>363</v>
      </c>
      <c r="G1078" s="147"/>
      <c r="H1078" s="147"/>
      <c r="I1078" s="178"/>
      <c r="J1078" s="178"/>
      <c r="K1078" s="178"/>
      <c r="L1078" s="178"/>
      <c r="M1078" s="178"/>
      <c r="N1078" s="178"/>
      <c r="O1078" s="178"/>
      <c r="P1078" s="178"/>
      <c r="Q1078" s="178"/>
      <c r="R1078" s="178"/>
      <c r="S1078" s="178"/>
      <c r="T1078" s="178"/>
      <c r="U1078" s="178"/>
      <c r="V1078" s="178"/>
      <c r="W1078" s="178"/>
      <c r="X1078" s="178"/>
      <c r="Y1078" s="178"/>
      <c r="Z1078" s="178"/>
      <c r="AA1078" s="178"/>
      <c r="AB1078" s="178"/>
      <c r="AC1078" s="178"/>
      <c r="AD1078" s="178"/>
      <c r="AE1078" s="178"/>
      <c r="AF1078" s="178"/>
      <c r="AG1078" s="178"/>
      <c r="AH1078" s="178"/>
      <c r="AI1078" s="178"/>
    </row>
    <row r="1079" spans="1:35" s="84" customFormat="1" x14ac:dyDescent="0.35">
      <c r="A1079" s="4"/>
      <c r="B1079" s="4"/>
      <c r="C1079" s="80"/>
      <c r="D1079" s="81"/>
      <c r="E1079" s="84" t="str">
        <f>E$1076</f>
        <v>WHT on interest incentive rate flag (behavioural)</v>
      </c>
      <c r="F1079" s="84" t="str">
        <f>F$1076</f>
        <v>flag</v>
      </c>
      <c r="G1079" s="147"/>
      <c r="H1079" s="147"/>
      <c r="I1079" s="84">
        <f>I$1076</f>
        <v>0</v>
      </c>
      <c r="J1079" s="178"/>
      <c r="K1079" s="84">
        <f t="shared" ref="K1079:AI1079" si="405">K$1076</f>
        <v>0</v>
      </c>
      <c r="L1079" s="84">
        <f t="shared" si="405"/>
        <v>0</v>
      </c>
      <c r="M1079" s="84">
        <f t="shared" si="405"/>
        <v>0</v>
      </c>
      <c r="N1079" s="84">
        <f t="shared" si="405"/>
        <v>0</v>
      </c>
      <c r="O1079" s="84">
        <f t="shared" si="405"/>
        <v>0</v>
      </c>
      <c r="P1079" s="84">
        <f t="shared" si="405"/>
        <v>0</v>
      </c>
      <c r="Q1079" s="84">
        <f t="shared" si="405"/>
        <v>0</v>
      </c>
      <c r="R1079" s="84">
        <f t="shared" si="405"/>
        <v>0</v>
      </c>
      <c r="S1079" s="84">
        <f t="shared" si="405"/>
        <v>0</v>
      </c>
      <c r="T1079" s="84">
        <f t="shared" si="405"/>
        <v>0</v>
      </c>
      <c r="U1079" s="84">
        <f t="shared" si="405"/>
        <v>0</v>
      </c>
      <c r="V1079" s="84">
        <f t="shared" si="405"/>
        <v>0</v>
      </c>
      <c r="W1079" s="84">
        <f t="shared" si="405"/>
        <v>0</v>
      </c>
      <c r="X1079" s="84">
        <f t="shared" si="405"/>
        <v>0</v>
      </c>
      <c r="Y1079" s="84">
        <f t="shared" si="405"/>
        <v>0</v>
      </c>
      <c r="Z1079" s="84">
        <f t="shared" si="405"/>
        <v>0</v>
      </c>
      <c r="AA1079" s="84">
        <f t="shared" si="405"/>
        <v>0</v>
      </c>
      <c r="AB1079" s="84">
        <f t="shared" si="405"/>
        <v>0</v>
      </c>
      <c r="AC1079" s="84">
        <f t="shared" si="405"/>
        <v>0</v>
      </c>
      <c r="AD1079" s="84">
        <f t="shared" si="405"/>
        <v>0</v>
      </c>
      <c r="AE1079" s="84">
        <f t="shared" si="405"/>
        <v>0</v>
      </c>
      <c r="AF1079" s="84">
        <f t="shared" si="405"/>
        <v>0</v>
      </c>
      <c r="AG1079" s="84">
        <f t="shared" si="405"/>
        <v>0</v>
      </c>
      <c r="AH1079" s="84">
        <f t="shared" si="405"/>
        <v>0</v>
      </c>
      <c r="AI1079" s="84">
        <f t="shared" si="405"/>
        <v>0</v>
      </c>
    </row>
    <row r="1080" spans="1:35" s="84" customFormat="1" x14ac:dyDescent="0.35">
      <c r="A1080" s="4"/>
      <c r="B1080" s="4"/>
      <c r="C1080" s="80"/>
      <c r="D1080" s="81"/>
      <c r="E1080" s="84" t="s">
        <v>1249</v>
      </c>
      <c r="F1080" s="84" t="s">
        <v>43</v>
      </c>
      <c r="G1080" s="147"/>
      <c r="H1080" s="147"/>
      <c r="I1080" s="147">
        <f>SUM(K1080:AI1080)</f>
        <v>25</v>
      </c>
      <c r="J1080" s="178"/>
      <c r="K1080" s="147">
        <f>IF(K1079=1,0,1)</f>
        <v>1</v>
      </c>
      <c r="L1080" s="147">
        <f t="shared" ref="L1080:AI1080" si="406">IF(L1079=1,0,1)</f>
        <v>1</v>
      </c>
      <c r="M1080" s="147">
        <f t="shared" si="406"/>
        <v>1</v>
      </c>
      <c r="N1080" s="147">
        <f t="shared" si="406"/>
        <v>1</v>
      </c>
      <c r="O1080" s="147">
        <f t="shared" si="406"/>
        <v>1</v>
      </c>
      <c r="P1080" s="147">
        <f t="shared" si="406"/>
        <v>1</v>
      </c>
      <c r="Q1080" s="147">
        <f t="shared" si="406"/>
        <v>1</v>
      </c>
      <c r="R1080" s="147">
        <f t="shared" si="406"/>
        <v>1</v>
      </c>
      <c r="S1080" s="147">
        <f t="shared" si="406"/>
        <v>1</v>
      </c>
      <c r="T1080" s="147">
        <f t="shared" si="406"/>
        <v>1</v>
      </c>
      <c r="U1080" s="147">
        <f t="shared" si="406"/>
        <v>1</v>
      </c>
      <c r="V1080" s="147">
        <f t="shared" si="406"/>
        <v>1</v>
      </c>
      <c r="W1080" s="147">
        <f t="shared" si="406"/>
        <v>1</v>
      </c>
      <c r="X1080" s="147">
        <f t="shared" si="406"/>
        <v>1</v>
      </c>
      <c r="Y1080" s="147">
        <f t="shared" si="406"/>
        <v>1</v>
      </c>
      <c r="Z1080" s="147">
        <f t="shared" si="406"/>
        <v>1</v>
      </c>
      <c r="AA1080" s="147">
        <f t="shared" si="406"/>
        <v>1</v>
      </c>
      <c r="AB1080" s="147">
        <f t="shared" si="406"/>
        <v>1</v>
      </c>
      <c r="AC1080" s="147">
        <f t="shared" si="406"/>
        <v>1</v>
      </c>
      <c r="AD1080" s="147">
        <f t="shared" si="406"/>
        <v>1</v>
      </c>
      <c r="AE1080" s="147">
        <f t="shared" si="406"/>
        <v>1</v>
      </c>
      <c r="AF1080" s="147">
        <f t="shared" si="406"/>
        <v>1</v>
      </c>
      <c r="AG1080" s="147">
        <f t="shared" si="406"/>
        <v>1</v>
      </c>
      <c r="AH1080" s="147">
        <f t="shared" si="406"/>
        <v>1</v>
      </c>
      <c r="AI1080" s="147">
        <f t="shared" si="406"/>
        <v>1</v>
      </c>
    </row>
    <row r="1081" spans="1:35" s="84" customFormat="1" x14ac:dyDescent="0.35">
      <c r="A1081" s="4"/>
      <c r="B1081" s="4"/>
      <c r="C1081" s="80"/>
      <c r="D1081" s="81"/>
      <c r="G1081" s="147"/>
      <c r="H1081" s="147"/>
      <c r="I1081" s="147"/>
      <c r="J1081" s="178"/>
      <c r="K1081" s="147"/>
      <c r="L1081" s="147"/>
      <c r="M1081" s="147"/>
      <c r="N1081" s="147"/>
      <c r="O1081" s="147"/>
      <c r="P1081" s="147"/>
      <c r="Q1081" s="147"/>
      <c r="R1081" s="147"/>
      <c r="S1081" s="147"/>
      <c r="T1081" s="147"/>
      <c r="U1081" s="147"/>
      <c r="V1081" s="147"/>
      <c r="W1081" s="147"/>
      <c r="X1081" s="147"/>
      <c r="Y1081" s="147"/>
      <c r="Z1081" s="147"/>
      <c r="AA1081" s="147"/>
      <c r="AB1081" s="147"/>
      <c r="AC1081" s="147"/>
      <c r="AD1081" s="147"/>
      <c r="AE1081" s="147"/>
      <c r="AF1081" s="147"/>
      <c r="AG1081" s="147"/>
      <c r="AH1081" s="147"/>
      <c r="AI1081" s="147"/>
    </row>
    <row r="1082" spans="1:35" s="84" customFormat="1" x14ac:dyDescent="0.35">
      <c r="A1082" s="4"/>
      <c r="B1082" s="4"/>
      <c r="C1082" s="80"/>
      <c r="D1082" s="81" t="s">
        <v>752</v>
      </c>
      <c r="G1082" s="147"/>
      <c r="H1082" s="147"/>
      <c r="I1082" s="178"/>
      <c r="J1082" s="178"/>
      <c r="K1082" s="178"/>
      <c r="L1082" s="178"/>
      <c r="M1082" s="178"/>
      <c r="N1082" s="178"/>
      <c r="O1082" s="178"/>
      <c r="P1082" s="178"/>
      <c r="Q1082" s="178"/>
      <c r="R1082" s="178"/>
      <c r="S1082" s="178"/>
      <c r="T1082" s="178"/>
      <c r="U1082" s="178"/>
      <c r="V1082" s="178"/>
      <c r="W1082" s="178"/>
      <c r="X1082" s="178"/>
      <c r="Y1082" s="178"/>
      <c r="Z1082" s="178"/>
      <c r="AA1082" s="178"/>
      <c r="AB1082" s="178"/>
      <c r="AC1082" s="178"/>
      <c r="AD1082" s="178"/>
      <c r="AE1082" s="178"/>
      <c r="AF1082" s="178"/>
      <c r="AG1082" s="178"/>
      <c r="AH1082" s="178"/>
      <c r="AI1082" s="178"/>
    </row>
    <row r="1083" spans="1:35" s="167" customFormat="1" x14ac:dyDescent="0.35">
      <c r="A1083" s="21"/>
      <c r="B1083" s="21"/>
      <c r="C1083" s="165"/>
      <c r="D1083" s="166"/>
      <c r="E1083" s="167" t="str">
        <f>E$751</f>
        <v>Mining company interest payment in nominal terms (behavioural)</v>
      </c>
      <c r="F1083" s="167" t="str">
        <f>F$751</f>
        <v>M$, nominal</v>
      </c>
      <c r="G1083" s="168"/>
      <c r="H1083" s="168"/>
      <c r="I1083" s="199">
        <f>I$751</f>
        <v>45.450655379459754</v>
      </c>
      <c r="J1083" s="199"/>
      <c r="K1083" s="199">
        <f t="shared" ref="K1083:AI1083" si="407">K$751</f>
        <v>7.1549999999999994</v>
      </c>
      <c r="L1083" s="199">
        <f t="shared" si="407"/>
        <v>7.2980999999999998</v>
      </c>
      <c r="M1083" s="199">
        <f t="shared" si="407"/>
        <v>7.4440619999999988</v>
      </c>
      <c r="N1083" s="199">
        <f t="shared" si="407"/>
        <v>6.5082370628571429</v>
      </c>
      <c r="O1083" s="199">
        <f t="shared" si="407"/>
        <v>5.5320015034285719</v>
      </c>
      <c r="P1083" s="199">
        <f t="shared" si="407"/>
        <v>4.5141132267977158</v>
      </c>
      <c r="Q1083" s="199">
        <f t="shared" si="407"/>
        <v>3.4532966185002536</v>
      </c>
      <c r="R1083" s="199">
        <f t="shared" si="407"/>
        <v>2.3482417005801723</v>
      </c>
      <c r="S1083" s="199">
        <f t="shared" si="407"/>
        <v>1.197603267295889</v>
      </c>
      <c r="T1083" s="199">
        <f t="shared" si="407"/>
        <v>2.0379944236691086E-15</v>
      </c>
      <c r="U1083" s="199">
        <f t="shared" si="407"/>
        <v>2.0787543121424911E-15</v>
      </c>
      <c r="V1083" s="199">
        <f t="shared" si="407"/>
        <v>2.1203293983853406E-15</v>
      </c>
      <c r="W1083" s="199">
        <f t="shared" si="407"/>
        <v>2.1627359863530476E-15</v>
      </c>
      <c r="X1083" s="199">
        <f t="shared" si="407"/>
        <v>2.2059907060801084E-15</v>
      </c>
      <c r="Y1083" s="199">
        <f t="shared" si="407"/>
        <v>2.2501105202017106E-15</v>
      </c>
      <c r="Z1083" s="199">
        <f t="shared" si="407"/>
        <v>2.2951127306057444E-15</v>
      </c>
      <c r="AA1083" s="199">
        <f t="shared" si="407"/>
        <v>2.3410149852178598E-15</v>
      </c>
      <c r="AB1083" s="199">
        <f t="shared" si="407"/>
        <v>2.387835284922217E-15</v>
      </c>
      <c r="AC1083" s="199">
        <f t="shared" si="407"/>
        <v>2.435591990620661E-15</v>
      </c>
      <c r="AD1083" s="199">
        <f t="shared" si="407"/>
        <v>2.4843038304330742E-15</v>
      </c>
      <c r="AE1083" s="199">
        <f t="shared" si="407"/>
        <v>2.5339899070417361E-15</v>
      </c>
      <c r="AF1083" s="199">
        <f t="shared" si="407"/>
        <v>2.5846697051825707E-15</v>
      </c>
      <c r="AG1083" s="199">
        <f t="shared" si="407"/>
        <v>2.636363099286222E-15</v>
      </c>
      <c r="AH1083" s="199">
        <f t="shared" si="407"/>
        <v>2.6890903612719459E-15</v>
      </c>
      <c r="AI1083" s="199">
        <f t="shared" si="407"/>
        <v>2.7428721684973852E-15</v>
      </c>
    </row>
    <row r="1084" spans="1:35" s="154" customFormat="1" x14ac:dyDescent="0.35">
      <c r="A1084" s="15"/>
      <c r="B1084" s="15"/>
      <c r="C1084" s="152"/>
      <c r="D1084" s="153"/>
      <c r="E1084" s="169" t="str">
        <f>Inputs!E$250</f>
        <v>WHT on interest incentive rate (incentive)</v>
      </c>
      <c r="F1084" s="169" t="str">
        <f>Inputs!F$250</f>
        <v>%</v>
      </c>
      <c r="G1084" s="169">
        <f>Inputs!G$250</f>
        <v>0</v>
      </c>
      <c r="H1084" s="155"/>
      <c r="I1084" s="180"/>
      <c r="J1084" s="180"/>
      <c r="K1084" s="180"/>
      <c r="L1084" s="180"/>
      <c r="M1084" s="180"/>
      <c r="N1084" s="180"/>
      <c r="O1084" s="180"/>
      <c r="P1084" s="180"/>
      <c r="Q1084" s="180"/>
      <c r="R1084" s="180"/>
      <c r="S1084" s="180"/>
      <c r="T1084" s="180"/>
      <c r="U1084" s="180"/>
      <c r="V1084" s="180"/>
      <c r="W1084" s="180"/>
      <c r="X1084" s="180"/>
      <c r="Y1084" s="180"/>
      <c r="Z1084" s="180"/>
      <c r="AA1084" s="180"/>
      <c r="AB1084" s="180"/>
      <c r="AC1084" s="180"/>
      <c r="AD1084" s="180"/>
      <c r="AE1084" s="180"/>
      <c r="AF1084" s="180"/>
      <c r="AG1084" s="180"/>
      <c r="AH1084" s="180"/>
      <c r="AI1084" s="180"/>
    </row>
    <row r="1085" spans="1:35" s="84" customFormat="1" x14ac:dyDescent="0.35">
      <c r="A1085" s="4"/>
      <c r="B1085" s="4"/>
      <c r="C1085" s="80"/>
      <c r="D1085" s="81"/>
      <c r="E1085" s="84" t="str">
        <f>E$1076</f>
        <v>WHT on interest incentive rate flag (behavioural)</v>
      </c>
      <c r="F1085" s="84" t="str">
        <f>F$1076</f>
        <v>flag</v>
      </c>
      <c r="G1085" s="147"/>
      <c r="H1085" s="147"/>
      <c r="I1085" s="84">
        <f>I$1076</f>
        <v>0</v>
      </c>
      <c r="J1085" s="178"/>
      <c r="K1085" s="84">
        <f t="shared" ref="K1085:AI1085" si="408">K$1076</f>
        <v>0</v>
      </c>
      <c r="L1085" s="84">
        <f t="shared" si="408"/>
        <v>0</v>
      </c>
      <c r="M1085" s="84">
        <f t="shared" si="408"/>
        <v>0</v>
      </c>
      <c r="N1085" s="84">
        <f t="shared" si="408"/>
        <v>0</v>
      </c>
      <c r="O1085" s="84">
        <f t="shared" si="408"/>
        <v>0</v>
      </c>
      <c r="P1085" s="84">
        <f t="shared" si="408"/>
        <v>0</v>
      </c>
      <c r="Q1085" s="84">
        <f t="shared" si="408"/>
        <v>0</v>
      </c>
      <c r="R1085" s="84">
        <f t="shared" si="408"/>
        <v>0</v>
      </c>
      <c r="S1085" s="84">
        <f t="shared" si="408"/>
        <v>0</v>
      </c>
      <c r="T1085" s="84">
        <f t="shared" si="408"/>
        <v>0</v>
      </c>
      <c r="U1085" s="84">
        <f t="shared" si="408"/>
        <v>0</v>
      </c>
      <c r="V1085" s="84">
        <f t="shared" si="408"/>
        <v>0</v>
      </c>
      <c r="W1085" s="84">
        <f t="shared" si="408"/>
        <v>0</v>
      </c>
      <c r="X1085" s="84">
        <f t="shared" si="408"/>
        <v>0</v>
      </c>
      <c r="Y1085" s="84">
        <f t="shared" si="408"/>
        <v>0</v>
      </c>
      <c r="Z1085" s="84">
        <f t="shared" si="408"/>
        <v>0</v>
      </c>
      <c r="AA1085" s="84">
        <f t="shared" si="408"/>
        <v>0</v>
      </c>
      <c r="AB1085" s="84">
        <f t="shared" si="408"/>
        <v>0</v>
      </c>
      <c r="AC1085" s="84">
        <f t="shared" si="408"/>
        <v>0</v>
      </c>
      <c r="AD1085" s="84">
        <f t="shared" si="408"/>
        <v>0</v>
      </c>
      <c r="AE1085" s="84">
        <f t="shared" si="408"/>
        <v>0</v>
      </c>
      <c r="AF1085" s="84">
        <f t="shared" si="408"/>
        <v>0</v>
      </c>
      <c r="AG1085" s="84">
        <f t="shared" si="408"/>
        <v>0</v>
      </c>
      <c r="AH1085" s="84">
        <f t="shared" si="408"/>
        <v>0</v>
      </c>
      <c r="AI1085" s="84">
        <f t="shared" si="408"/>
        <v>0</v>
      </c>
    </row>
    <row r="1086" spans="1:35" s="154" customFormat="1" x14ac:dyDescent="0.35">
      <c r="A1086" s="15"/>
      <c r="B1086" s="15"/>
      <c r="C1086" s="152"/>
      <c r="D1086" s="153"/>
      <c r="E1086" s="169" t="str">
        <f>Inputs!E$249</f>
        <v>WHT on interest standard rate (incentive)</v>
      </c>
      <c r="F1086" s="169" t="str">
        <f>Inputs!F$249</f>
        <v>%</v>
      </c>
      <c r="G1086" s="169">
        <f>Inputs!G$249</f>
        <v>0.15</v>
      </c>
      <c r="H1086" s="155"/>
      <c r="I1086" s="180"/>
      <c r="J1086" s="180"/>
      <c r="K1086" s="180"/>
      <c r="L1086" s="180"/>
      <c r="M1086" s="180"/>
      <c r="N1086" s="180"/>
      <c r="O1086" s="180"/>
      <c r="P1086" s="180"/>
      <c r="Q1086" s="180"/>
      <c r="R1086" s="180"/>
      <c r="S1086" s="180"/>
      <c r="T1086" s="180"/>
      <c r="U1086" s="180"/>
      <c r="V1086" s="180"/>
      <c r="W1086" s="180"/>
      <c r="X1086" s="180"/>
      <c r="Y1086" s="180"/>
      <c r="Z1086" s="180"/>
      <c r="AA1086" s="180"/>
      <c r="AB1086" s="180"/>
      <c r="AC1086" s="180"/>
      <c r="AD1086" s="180"/>
      <c r="AE1086" s="180"/>
      <c r="AF1086" s="180"/>
      <c r="AG1086" s="180"/>
      <c r="AH1086" s="180"/>
      <c r="AI1086" s="180"/>
    </row>
    <row r="1087" spans="1:35" x14ac:dyDescent="0.35">
      <c r="E1087" s="46" t="str">
        <f>E$1080</f>
        <v>WHT on interest standard rate flag (behavioural)</v>
      </c>
      <c r="F1087" s="46" t="str">
        <f>F$1080</f>
        <v>flag</v>
      </c>
      <c r="I1087" s="46">
        <f>I$1080</f>
        <v>25</v>
      </c>
      <c r="K1087" s="46">
        <f t="shared" ref="K1087:AI1087" si="409">K$1080</f>
        <v>1</v>
      </c>
      <c r="L1087" s="46">
        <f t="shared" si="409"/>
        <v>1</v>
      </c>
      <c r="M1087" s="46">
        <f t="shared" si="409"/>
        <v>1</v>
      </c>
      <c r="N1087" s="46">
        <f t="shared" si="409"/>
        <v>1</v>
      </c>
      <c r="O1087" s="46">
        <f t="shared" si="409"/>
        <v>1</v>
      </c>
      <c r="P1087" s="46">
        <f t="shared" si="409"/>
        <v>1</v>
      </c>
      <c r="Q1087" s="46">
        <f t="shared" si="409"/>
        <v>1</v>
      </c>
      <c r="R1087" s="46">
        <f t="shared" si="409"/>
        <v>1</v>
      </c>
      <c r="S1087" s="46">
        <f t="shared" si="409"/>
        <v>1</v>
      </c>
      <c r="T1087" s="46">
        <f t="shared" si="409"/>
        <v>1</v>
      </c>
      <c r="U1087" s="46">
        <f t="shared" si="409"/>
        <v>1</v>
      </c>
      <c r="V1087" s="46">
        <f t="shared" si="409"/>
        <v>1</v>
      </c>
      <c r="W1087" s="46">
        <f t="shared" si="409"/>
        <v>1</v>
      </c>
      <c r="X1087" s="46">
        <f t="shared" si="409"/>
        <v>1</v>
      </c>
      <c r="Y1087" s="46">
        <f t="shared" si="409"/>
        <v>1</v>
      </c>
      <c r="Z1087" s="46">
        <f t="shared" si="409"/>
        <v>1</v>
      </c>
      <c r="AA1087" s="46">
        <f t="shared" si="409"/>
        <v>1</v>
      </c>
      <c r="AB1087" s="46">
        <f t="shared" si="409"/>
        <v>1</v>
      </c>
      <c r="AC1087" s="46">
        <f t="shared" si="409"/>
        <v>1</v>
      </c>
      <c r="AD1087" s="46">
        <f t="shared" si="409"/>
        <v>1</v>
      </c>
      <c r="AE1087" s="46">
        <f t="shared" si="409"/>
        <v>1</v>
      </c>
      <c r="AF1087" s="46">
        <f t="shared" si="409"/>
        <v>1</v>
      </c>
      <c r="AG1087" s="46">
        <f t="shared" si="409"/>
        <v>1</v>
      </c>
      <c r="AH1087" s="46">
        <f t="shared" si="409"/>
        <v>1</v>
      </c>
      <c r="AI1087" s="46">
        <f t="shared" si="409"/>
        <v>1</v>
      </c>
    </row>
    <row r="1088" spans="1:35" x14ac:dyDescent="0.35">
      <c r="E1088" s="46" t="s">
        <v>1250</v>
      </c>
      <c r="F1088" s="46" t="s">
        <v>641</v>
      </c>
      <c r="I1088" s="199">
        <f>SUM(K1088:AI1088)</f>
        <v>6.8175983069189625</v>
      </c>
      <c r="J1088" s="199"/>
      <c r="K1088" s="199">
        <f>(K1083*$G1084*K1085)+(K1083*$G1086*K1087)</f>
        <v>1.0732499999999998</v>
      </c>
      <c r="L1088" s="199">
        <f t="shared" ref="L1088:AI1088" si="410">(L1083*$G1084*L1085)+(L1083*$G1086*L1087)</f>
        <v>1.0947149999999999</v>
      </c>
      <c r="M1088" s="199">
        <f t="shared" si="410"/>
        <v>1.1166092999999997</v>
      </c>
      <c r="N1088" s="199">
        <f t="shared" si="410"/>
        <v>0.97623555942857143</v>
      </c>
      <c r="O1088" s="199">
        <f t="shared" si="410"/>
        <v>0.82980022551428578</v>
      </c>
      <c r="P1088" s="199">
        <f t="shared" si="410"/>
        <v>0.67711698401965736</v>
      </c>
      <c r="Q1088" s="199">
        <f t="shared" si="410"/>
        <v>0.51799449277503806</v>
      </c>
      <c r="R1088" s="199">
        <f t="shared" si="410"/>
        <v>0.35223625508702583</v>
      </c>
      <c r="S1088" s="199">
        <f t="shared" si="410"/>
        <v>0.17964049009438335</v>
      </c>
      <c r="T1088" s="199">
        <f t="shared" si="410"/>
        <v>3.0569916355036629E-16</v>
      </c>
      <c r="U1088" s="199">
        <f t="shared" si="410"/>
        <v>3.1181314682137364E-16</v>
      </c>
      <c r="V1088" s="199">
        <f t="shared" si="410"/>
        <v>3.1804940975780108E-16</v>
      </c>
      <c r="W1088" s="199">
        <f t="shared" si="410"/>
        <v>3.2441039795295714E-16</v>
      </c>
      <c r="X1088" s="199">
        <f t="shared" si="410"/>
        <v>3.3089860591201626E-16</v>
      </c>
      <c r="Y1088" s="199">
        <f t="shared" si="410"/>
        <v>3.3751657803025661E-16</v>
      </c>
      <c r="Z1088" s="199">
        <f t="shared" si="410"/>
        <v>3.4426690959086167E-16</v>
      </c>
      <c r="AA1088" s="199">
        <f t="shared" si="410"/>
        <v>3.5115224778267897E-16</v>
      </c>
      <c r="AB1088" s="199">
        <f t="shared" si="410"/>
        <v>3.5817529273833252E-16</v>
      </c>
      <c r="AC1088" s="199">
        <f t="shared" si="410"/>
        <v>3.6533879859309912E-16</v>
      </c>
      <c r="AD1088" s="199">
        <f t="shared" si="410"/>
        <v>3.7264557456496112E-16</v>
      </c>
      <c r="AE1088" s="199">
        <f t="shared" si="410"/>
        <v>3.8009848605626043E-16</v>
      </c>
      <c r="AF1088" s="199">
        <f t="shared" si="410"/>
        <v>3.8770045577738558E-16</v>
      </c>
      <c r="AG1088" s="199">
        <f t="shared" si="410"/>
        <v>3.9545446489293331E-16</v>
      </c>
      <c r="AH1088" s="199">
        <f t="shared" si="410"/>
        <v>4.0336355419079187E-16</v>
      </c>
      <c r="AI1088" s="199">
        <f t="shared" si="410"/>
        <v>4.1143082527460777E-16</v>
      </c>
    </row>
    <row r="1089" spans="1:35" x14ac:dyDescent="0.35">
      <c r="I1089" s="46"/>
      <c r="K1089" s="46"/>
      <c r="L1089" s="46"/>
      <c r="M1089" s="46"/>
      <c r="N1089" s="46"/>
      <c r="O1089" s="46"/>
      <c r="P1089" s="46"/>
      <c r="Q1089" s="46"/>
      <c r="R1089" s="46"/>
      <c r="S1089" s="46"/>
      <c r="T1089" s="46"/>
      <c r="U1089" s="46"/>
      <c r="V1089" s="46"/>
      <c r="W1089" s="46"/>
      <c r="X1089" s="46"/>
      <c r="Y1089" s="46"/>
      <c r="Z1089" s="46"/>
      <c r="AA1089" s="46"/>
      <c r="AB1089" s="46"/>
      <c r="AC1089" s="46"/>
      <c r="AD1089" s="46"/>
      <c r="AE1089" s="46"/>
      <c r="AF1089" s="46"/>
    </row>
    <row r="1090" spans="1:35" x14ac:dyDescent="0.35">
      <c r="D1090" s="87" t="s">
        <v>48</v>
      </c>
      <c r="I1090" s="46"/>
      <c r="K1090" s="46"/>
      <c r="L1090" s="46"/>
      <c r="M1090" s="46"/>
      <c r="N1090" s="46"/>
      <c r="O1090" s="46"/>
      <c r="P1090" s="46"/>
      <c r="Q1090" s="46"/>
      <c r="R1090" s="46"/>
      <c r="S1090" s="46"/>
      <c r="T1090" s="46"/>
      <c r="U1090" s="46"/>
      <c r="V1090" s="46"/>
      <c r="W1090" s="46"/>
      <c r="X1090" s="46"/>
      <c r="Y1090" s="46"/>
      <c r="Z1090" s="46"/>
      <c r="AA1090" s="46"/>
      <c r="AB1090" s="46"/>
      <c r="AC1090" s="46"/>
      <c r="AD1090" s="46"/>
      <c r="AE1090" s="46"/>
      <c r="AF1090" s="46"/>
    </row>
    <row r="1091" spans="1:35" x14ac:dyDescent="0.35">
      <c r="E1091" s="46" t="str">
        <f>E$1088</f>
        <v>WHT on interest in nominal terms (behavioural)</v>
      </c>
      <c r="F1091" s="46" t="str">
        <f>F$1088</f>
        <v>M$, nominal</v>
      </c>
      <c r="I1091" s="199">
        <f>I$1088</f>
        <v>6.8175983069189625</v>
      </c>
      <c r="J1091" s="199"/>
      <c r="K1091" s="199">
        <f t="shared" ref="K1091:AI1091" si="411">K$1088</f>
        <v>1.0732499999999998</v>
      </c>
      <c r="L1091" s="199">
        <f t="shared" si="411"/>
        <v>1.0947149999999999</v>
      </c>
      <c r="M1091" s="199">
        <f t="shared" si="411"/>
        <v>1.1166092999999997</v>
      </c>
      <c r="N1091" s="199">
        <f t="shared" si="411"/>
        <v>0.97623555942857143</v>
      </c>
      <c r="O1091" s="199">
        <f t="shared" si="411"/>
        <v>0.82980022551428578</v>
      </c>
      <c r="P1091" s="199">
        <f t="shared" si="411"/>
        <v>0.67711698401965736</v>
      </c>
      <c r="Q1091" s="199">
        <f t="shared" si="411"/>
        <v>0.51799449277503806</v>
      </c>
      <c r="R1091" s="199">
        <f t="shared" si="411"/>
        <v>0.35223625508702583</v>
      </c>
      <c r="S1091" s="199">
        <f t="shared" si="411"/>
        <v>0.17964049009438335</v>
      </c>
      <c r="T1091" s="199">
        <f t="shared" si="411"/>
        <v>3.0569916355036629E-16</v>
      </c>
      <c r="U1091" s="199">
        <f t="shared" si="411"/>
        <v>3.1181314682137364E-16</v>
      </c>
      <c r="V1091" s="199">
        <f t="shared" si="411"/>
        <v>3.1804940975780108E-16</v>
      </c>
      <c r="W1091" s="199">
        <f t="shared" si="411"/>
        <v>3.2441039795295714E-16</v>
      </c>
      <c r="X1091" s="199">
        <f t="shared" si="411"/>
        <v>3.3089860591201626E-16</v>
      </c>
      <c r="Y1091" s="199">
        <f t="shared" si="411"/>
        <v>3.3751657803025661E-16</v>
      </c>
      <c r="Z1091" s="199">
        <f t="shared" si="411"/>
        <v>3.4426690959086167E-16</v>
      </c>
      <c r="AA1091" s="199">
        <f t="shared" si="411"/>
        <v>3.5115224778267897E-16</v>
      </c>
      <c r="AB1091" s="199">
        <f t="shared" si="411"/>
        <v>3.5817529273833252E-16</v>
      </c>
      <c r="AC1091" s="199">
        <f t="shared" si="411"/>
        <v>3.6533879859309912E-16</v>
      </c>
      <c r="AD1091" s="199">
        <f t="shared" si="411"/>
        <v>3.7264557456496112E-16</v>
      </c>
      <c r="AE1091" s="199">
        <f t="shared" si="411"/>
        <v>3.8009848605626043E-16</v>
      </c>
      <c r="AF1091" s="199">
        <f t="shared" si="411"/>
        <v>3.8770045577738558E-16</v>
      </c>
      <c r="AG1091" s="199">
        <f t="shared" si="411"/>
        <v>3.9545446489293331E-16</v>
      </c>
      <c r="AH1091" s="199">
        <f t="shared" si="411"/>
        <v>4.0336355419079187E-16</v>
      </c>
      <c r="AI1091" s="199">
        <f t="shared" si="411"/>
        <v>4.1143082527460777E-16</v>
      </c>
    </row>
    <row r="1092" spans="1:35" s="154" customFormat="1" x14ac:dyDescent="0.35">
      <c r="A1092" s="15"/>
      <c r="B1092" s="15"/>
      <c r="C1092" s="152"/>
      <c r="D1092" s="153"/>
      <c r="E1092" s="154" t="str">
        <f>'T&amp;E'!E$32</f>
        <v>Inflation factor</v>
      </c>
      <c r="F1092" s="154" t="str">
        <f>'T&amp;E'!F$32</f>
        <v>index</v>
      </c>
      <c r="G1092" s="155"/>
      <c r="H1092" s="155"/>
      <c r="I1092" s="180"/>
      <c r="J1092" s="180"/>
      <c r="K1092" s="203">
        <f>'T&amp;E'!K$32</f>
        <v>1</v>
      </c>
      <c r="L1092" s="203">
        <f>'T&amp;E'!L$32</f>
        <v>1.02</v>
      </c>
      <c r="M1092" s="203">
        <f>'T&amp;E'!M$32</f>
        <v>1.0404</v>
      </c>
      <c r="N1092" s="203">
        <f>'T&amp;E'!N$32</f>
        <v>1.0612079999999999</v>
      </c>
      <c r="O1092" s="203">
        <f>'T&amp;E'!O$32</f>
        <v>1.08243216</v>
      </c>
      <c r="P1092" s="203">
        <f>'T&amp;E'!P$32</f>
        <v>1.1040808032</v>
      </c>
      <c r="Q1092" s="203">
        <f>'T&amp;E'!Q$32</f>
        <v>1.1261624192640001</v>
      </c>
      <c r="R1092" s="203">
        <f>'T&amp;E'!R$32</f>
        <v>1.1486856676492798</v>
      </c>
      <c r="S1092" s="203">
        <f>'T&amp;E'!S$32</f>
        <v>1.1716593810022655</v>
      </c>
      <c r="T1092" s="203">
        <f>'T&amp;E'!T$32</f>
        <v>1.1950925686223108</v>
      </c>
      <c r="U1092" s="203">
        <f>'T&amp;E'!U$32</f>
        <v>1.2189944199947571</v>
      </c>
      <c r="V1092" s="203">
        <f>'T&amp;E'!V$32</f>
        <v>1.243374308394652</v>
      </c>
      <c r="W1092" s="203">
        <f>'T&amp;E'!W$32</f>
        <v>1.2682417945625453</v>
      </c>
      <c r="X1092" s="203">
        <f>'T&amp;E'!X$32</f>
        <v>1.2936066304537961</v>
      </c>
      <c r="Y1092" s="203">
        <f>'T&amp;E'!Y$32</f>
        <v>1.3194787630628722</v>
      </c>
      <c r="Z1092" s="203">
        <f>'T&amp;E'!Z$32</f>
        <v>1.3458683383241292</v>
      </c>
      <c r="AA1092" s="203">
        <f>'T&amp;E'!AA$32</f>
        <v>1.372785705090612</v>
      </c>
      <c r="AB1092" s="203">
        <f>'T&amp;E'!AB$32</f>
        <v>1.4002414191924244</v>
      </c>
      <c r="AC1092" s="203">
        <f>'T&amp;E'!AC$32</f>
        <v>1.4282462475762727</v>
      </c>
      <c r="AD1092" s="203">
        <f>'T&amp;E'!AD$32</f>
        <v>1.4568111725277981</v>
      </c>
      <c r="AE1092" s="203">
        <f>'T&amp;E'!AE$32</f>
        <v>1.4859473959783542</v>
      </c>
      <c r="AF1092" s="203">
        <f>'T&amp;E'!AF$32</f>
        <v>1.5156663438979212</v>
      </c>
      <c r="AG1092" s="203">
        <f>'T&amp;E'!AG$32</f>
        <v>1.5459796707758797</v>
      </c>
      <c r="AH1092" s="203">
        <f>'T&amp;E'!AH$32</f>
        <v>1.576899264191397</v>
      </c>
      <c r="AI1092" s="203">
        <f>'T&amp;E'!AI$32</f>
        <v>1.608437249475225</v>
      </c>
    </row>
    <row r="1093" spans="1:35" s="162" customFormat="1" x14ac:dyDescent="0.35">
      <c r="A1093" s="35"/>
      <c r="B1093" s="35"/>
      <c r="C1093" s="160"/>
      <c r="D1093" s="161"/>
      <c r="E1093" s="162" t="s">
        <v>1251</v>
      </c>
      <c r="F1093" s="162" t="s">
        <v>88</v>
      </c>
      <c r="G1093" s="163"/>
      <c r="H1093" s="163"/>
      <c r="I1093" s="433">
        <f>SUM(K1093:AI1093)</f>
        <v>6.4395000000000007</v>
      </c>
      <c r="J1093" s="433"/>
      <c r="K1093" s="433">
        <f>K1091/K1092</f>
        <v>1.0732499999999998</v>
      </c>
      <c r="L1093" s="433">
        <f t="shared" ref="L1093:AI1093" si="412">L1091/L1092</f>
        <v>1.0732499999999998</v>
      </c>
      <c r="M1093" s="433">
        <f t="shared" si="412"/>
        <v>1.0732499999999998</v>
      </c>
      <c r="N1093" s="433">
        <f t="shared" si="412"/>
        <v>0.91992857142857154</v>
      </c>
      <c r="O1093" s="433">
        <f t="shared" si="412"/>
        <v>0.76660714285714293</v>
      </c>
      <c r="P1093" s="433">
        <f t="shared" si="412"/>
        <v>0.61328571428571443</v>
      </c>
      <c r="Q1093" s="433">
        <f t="shared" si="412"/>
        <v>0.45996428571428599</v>
      </c>
      <c r="R1093" s="433">
        <f t="shared" si="412"/>
        <v>0.30664285714285733</v>
      </c>
      <c r="S1093" s="433">
        <f t="shared" si="412"/>
        <v>0.1533214285714288</v>
      </c>
      <c r="T1093" s="433">
        <f t="shared" si="412"/>
        <v>2.5579538487363605E-16</v>
      </c>
      <c r="U1093" s="433">
        <f t="shared" si="412"/>
        <v>2.5579538487363605E-16</v>
      </c>
      <c r="V1093" s="433">
        <f t="shared" si="412"/>
        <v>2.557953848736361E-16</v>
      </c>
      <c r="W1093" s="433">
        <f t="shared" si="412"/>
        <v>2.5579538487363605E-16</v>
      </c>
      <c r="X1093" s="433">
        <f t="shared" si="412"/>
        <v>2.5579538487363605E-16</v>
      </c>
      <c r="Y1093" s="433">
        <f t="shared" si="412"/>
        <v>2.5579538487363605E-16</v>
      </c>
      <c r="Z1093" s="433">
        <f t="shared" si="412"/>
        <v>2.5579538487363605E-16</v>
      </c>
      <c r="AA1093" s="433">
        <f t="shared" si="412"/>
        <v>2.557953848736361E-16</v>
      </c>
      <c r="AB1093" s="433">
        <f t="shared" si="412"/>
        <v>2.5579538487363605E-16</v>
      </c>
      <c r="AC1093" s="433">
        <f t="shared" si="412"/>
        <v>2.5579538487363605E-16</v>
      </c>
      <c r="AD1093" s="433">
        <f t="shared" si="412"/>
        <v>2.5579538487363605E-16</v>
      </c>
      <c r="AE1093" s="433">
        <f t="shared" si="412"/>
        <v>2.557953848736361E-16</v>
      </c>
      <c r="AF1093" s="433">
        <f t="shared" si="412"/>
        <v>2.5579538487363605E-16</v>
      </c>
      <c r="AG1093" s="433">
        <f t="shared" si="412"/>
        <v>2.5579538487363605E-16</v>
      </c>
      <c r="AH1093" s="433">
        <f t="shared" si="412"/>
        <v>2.5579538487363605E-16</v>
      </c>
      <c r="AI1093" s="433">
        <f t="shared" si="412"/>
        <v>2.5579538487363605E-16</v>
      </c>
    </row>
    <row r="1094" spans="1:35" s="167" customFormat="1" x14ac:dyDescent="0.35">
      <c r="A1094" s="21"/>
      <c r="B1094" s="21"/>
      <c r="C1094" s="165"/>
      <c r="D1094" s="166"/>
      <c r="G1094" s="168"/>
      <c r="H1094" s="168"/>
      <c r="I1094" s="199"/>
      <c r="J1094" s="199"/>
      <c r="K1094" s="178"/>
      <c r="L1094" s="178"/>
      <c r="M1094" s="178"/>
      <c r="N1094" s="178"/>
      <c r="O1094" s="178"/>
      <c r="P1094" s="178"/>
      <c r="Q1094" s="178"/>
      <c r="R1094" s="178"/>
      <c r="S1094" s="178"/>
      <c r="T1094" s="178"/>
      <c r="U1094" s="178"/>
      <c r="V1094" s="178"/>
      <c r="W1094" s="178"/>
      <c r="X1094" s="178"/>
      <c r="Y1094" s="178"/>
      <c r="Z1094" s="178"/>
      <c r="AA1094" s="178"/>
      <c r="AB1094" s="178"/>
      <c r="AC1094" s="178"/>
      <c r="AD1094" s="178"/>
      <c r="AE1094" s="178"/>
      <c r="AF1094" s="178"/>
      <c r="AG1094" s="178"/>
      <c r="AH1094" s="178"/>
      <c r="AI1094" s="178"/>
    </row>
    <row r="1095" spans="1:35" s="167" customFormat="1" x14ac:dyDescent="0.35">
      <c r="A1095" s="21"/>
      <c r="B1095" s="21"/>
      <c r="C1095" s="165"/>
      <c r="D1095" s="166" t="s">
        <v>372</v>
      </c>
      <c r="G1095" s="168"/>
      <c r="H1095" s="168"/>
      <c r="I1095" s="199"/>
      <c r="J1095" s="199"/>
      <c r="K1095" s="178"/>
      <c r="L1095" s="178"/>
      <c r="M1095" s="178"/>
      <c r="N1095" s="178"/>
      <c r="O1095" s="178"/>
      <c r="P1095" s="178"/>
      <c r="Q1095" s="178"/>
      <c r="R1095" s="178"/>
      <c r="S1095" s="178"/>
      <c r="T1095" s="178"/>
      <c r="U1095" s="178"/>
      <c r="V1095" s="178"/>
      <c r="W1095" s="178"/>
      <c r="X1095" s="178"/>
      <c r="Y1095" s="178"/>
      <c r="Z1095" s="178"/>
      <c r="AA1095" s="178"/>
      <c r="AB1095" s="178"/>
      <c r="AC1095" s="178"/>
      <c r="AD1095" s="178"/>
      <c r="AE1095" s="178"/>
      <c r="AF1095" s="178"/>
      <c r="AG1095" s="178"/>
      <c r="AH1095" s="178"/>
      <c r="AI1095" s="178"/>
    </row>
    <row r="1096" spans="1:35" s="167" customFormat="1" x14ac:dyDescent="0.35">
      <c r="A1096" s="21"/>
      <c r="B1096" s="21"/>
      <c r="C1096" s="165"/>
      <c r="D1096" s="166"/>
      <c r="E1096" s="167" t="str">
        <f>E$1093</f>
        <v>WHT on interest (behavioural)</v>
      </c>
      <c r="F1096" s="167" t="str">
        <f>F$1093</f>
        <v>M$</v>
      </c>
      <c r="G1096" s="168"/>
      <c r="H1096" s="168"/>
      <c r="I1096" s="199">
        <f>I$1093</f>
        <v>6.4395000000000007</v>
      </c>
      <c r="J1096" s="199"/>
      <c r="K1096" s="199">
        <f t="shared" ref="K1096:AI1096" si="413">K$1093</f>
        <v>1.0732499999999998</v>
      </c>
      <c r="L1096" s="199">
        <f t="shared" si="413"/>
        <v>1.0732499999999998</v>
      </c>
      <c r="M1096" s="199">
        <f t="shared" si="413"/>
        <v>1.0732499999999998</v>
      </c>
      <c r="N1096" s="199">
        <f t="shared" si="413"/>
        <v>0.91992857142857154</v>
      </c>
      <c r="O1096" s="199">
        <f t="shared" si="413"/>
        <v>0.76660714285714293</v>
      </c>
      <c r="P1096" s="199">
        <f t="shared" si="413"/>
        <v>0.61328571428571443</v>
      </c>
      <c r="Q1096" s="199">
        <f t="shared" si="413"/>
        <v>0.45996428571428599</v>
      </c>
      <c r="R1096" s="199">
        <f t="shared" si="413"/>
        <v>0.30664285714285733</v>
      </c>
      <c r="S1096" s="199">
        <f t="shared" si="413"/>
        <v>0.1533214285714288</v>
      </c>
      <c r="T1096" s="199">
        <f t="shared" si="413"/>
        <v>2.5579538487363605E-16</v>
      </c>
      <c r="U1096" s="199">
        <f t="shared" si="413"/>
        <v>2.5579538487363605E-16</v>
      </c>
      <c r="V1096" s="199">
        <f t="shared" si="413"/>
        <v>2.557953848736361E-16</v>
      </c>
      <c r="W1096" s="199">
        <f t="shared" si="413"/>
        <v>2.5579538487363605E-16</v>
      </c>
      <c r="X1096" s="199">
        <f t="shared" si="413"/>
        <v>2.5579538487363605E-16</v>
      </c>
      <c r="Y1096" s="199">
        <f t="shared" si="413"/>
        <v>2.5579538487363605E-16</v>
      </c>
      <c r="Z1096" s="199">
        <f t="shared" si="413"/>
        <v>2.5579538487363605E-16</v>
      </c>
      <c r="AA1096" s="199">
        <f t="shared" si="413"/>
        <v>2.557953848736361E-16</v>
      </c>
      <c r="AB1096" s="199">
        <f t="shared" si="413"/>
        <v>2.5579538487363605E-16</v>
      </c>
      <c r="AC1096" s="199">
        <f t="shared" si="413"/>
        <v>2.5579538487363605E-16</v>
      </c>
      <c r="AD1096" s="199">
        <f t="shared" si="413"/>
        <v>2.5579538487363605E-16</v>
      </c>
      <c r="AE1096" s="199">
        <f t="shared" si="413"/>
        <v>2.557953848736361E-16</v>
      </c>
      <c r="AF1096" s="199">
        <f t="shared" si="413"/>
        <v>2.5579538487363605E-16</v>
      </c>
      <c r="AG1096" s="199">
        <f t="shared" si="413"/>
        <v>2.5579538487363605E-16</v>
      </c>
      <c r="AH1096" s="199">
        <f t="shared" si="413"/>
        <v>2.5579538487363605E-16</v>
      </c>
      <c r="AI1096" s="199">
        <f t="shared" si="413"/>
        <v>2.5579538487363605E-16</v>
      </c>
    </row>
    <row r="1097" spans="1:35" s="162" customFormat="1" x14ac:dyDescent="0.35">
      <c r="A1097" s="35"/>
      <c r="B1097" s="35"/>
      <c r="C1097" s="160"/>
      <c r="D1097" s="161"/>
      <c r="E1097" s="162" t="s">
        <v>1252</v>
      </c>
      <c r="F1097" s="162" t="s">
        <v>88</v>
      </c>
      <c r="G1097" s="433">
        <f>SUM(K1096:AI1096)</f>
        <v>6.4395000000000007</v>
      </c>
      <c r="H1097" s="163"/>
      <c r="I1097" s="433"/>
      <c r="J1097" s="433"/>
      <c r="K1097" s="433"/>
      <c r="L1097" s="433"/>
      <c r="M1097" s="433"/>
      <c r="N1097" s="433"/>
      <c r="O1097" s="433"/>
      <c r="P1097" s="433"/>
      <c r="Q1097" s="433"/>
      <c r="R1097" s="433"/>
      <c r="S1097" s="433"/>
      <c r="T1097" s="433"/>
      <c r="U1097" s="433"/>
      <c r="V1097" s="433"/>
      <c r="W1097" s="433"/>
      <c r="X1097" s="433"/>
      <c r="Y1097" s="433"/>
      <c r="Z1097" s="433"/>
      <c r="AA1097" s="433"/>
      <c r="AB1097" s="433"/>
      <c r="AC1097" s="433"/>
      <c r="AD1097" s="433"/>
      <c r="AE1097" s="433"/>
      <c r="AF1097" s="433"/>
      <c r="AG1097" s="433"/>
      <c r="AH1097" s="433"/>
      <c r="AI1097" s="433"/>
    </row>
    <row r="1098" spans="1:35" s="84" customFormat="1" x14ac:dyDescent="0.35">
      <c r="A1098" s="4"/>
      <c r="B1098" s="4"/>
      <c r="C1098" s="80"/>
      <c r="D1098" s="81"/>
      <c r="G1098" s="147"/>
      <c r="H1098" s="147"/>
      <c r="I1098" s="178"/>
      <c r="J1098" s="178"/>
      <c r="K1098" s="178"/>
      <c r="L1098" s="178"/>
      <c r="M1098" s="178"/>
      <c r="N1098" s="178"/>
      <c r="O1098" s="178"/>
      <c r="P1098" s="178"/>
      <c r="Q1098" s="178"/>
      <c r="R1098" s="178"/>
      <c r="S1098" s="178"/>
      <c r="T1098" s="178"/>
      <c r="U1098" s="178"/>
      <c r="V1098" s="178"/>
      <c r="W1098" s="178"/>
      <c r="X1098" s="178"/>
      <c r="Y1098" s="178"/>
      <c r="Z1098" s="178"/>
      <c r="AA1098" s="178"/>
      <c r="AB1098" s="178"/>
      <c r="AC1098" s="178"/>
      <c r="AD1098" s="178"/>
      <c r="AE1098" s="178"/>
      <c r="AF1098" s="178"/>
      <c r="AG1098" s="178"/>
      <c r="AH1098" s="178"/>
      <c r="AI1098" s="178"/>
    </row>
    <row r="1099" spans="1:35" s="84" customFormat="1" x14ac:dyDescent="0.35">
      <c r="A1099" s="4"/>
      <c r="B1099" s="4"/>
      <c r="C1099" s="80"/>
      <c r="D1099" s="81" t="s">
        <v>382</v>
      </c>
      <c r="G1099" s="147"/>
      <c r="H1099" s="147"/>
      <c r="I1099" s="178"/>
      <c r="J1099" s="178"/>
      <c r="K1099" s="178"/>
      <c r="L1099" s="178"/>
      <c r="M1099" s="178"/>
      <c r="N1099" s="178"/>
      <c r="O1099" s="178"/>
      <c r="P1099" s="178"/>
      <c r="Q1099" s="178"/>
      <c r="R1099" s="178"/>
      <c r="S1099" s="178"/>
      <c r="T1099" s="178"/>
      <c r="U1099" s="178"/>
      <c r="V1099" s="178"/>
      <c r="W1099" s="178"/>
      <c r="X1099" s="178"/>
      <c r="Y1099" s="178"/>
      <c r="Z1099" s="178"/>
      <c r="AA1099" s="178"/>
      <c r="AB1099" s="178"/>
      <c r="AC1099" s="178"/>
      <c r="AD1099" s="178"/>
      <c r="AE1099" s="178"/>
      <c r="AF1099" s="178"/>
      <c r="AG1099" s="178"/>
      <c r="AH1099" s="178"/>
      <c r="AI1099" s="178"/>
    </row>
    <row r="1100" spans="1:35" s="167" customFormat="1" x14ac:dyDescent="0.35">
      <c r="A1100" s="21"/>
      <c r="B1100" s="21"/>
      <c r="C1100" s="165"/>
      <c r="D1100" s="166"/>
      <c r="E1100" s="167" t="str">
        <f>E$1093</f>
        <v>WHT on interest (behavioural)</v>
      </c>
      <c r="F1100" s="167" t="str">
        <f>F$1093</f>
        <v>M$</v>
      </c>
      <c r="G1100" s="168"/>
      <c r="H1100" s="168"/>
      <c r="I1100" s="199">
        <f>I$1093</f>
        <v>6.4395000000000007</v>
      </c>
      <c r="J1100" s="199"/>
      <c r="K1100" s="199">
        <f t="shared" ref="K1100:AI1100" si="414">K$1093</f>
        <v>1.0732499999999998</v>
      </c>
      <c r="L1100" s="199">
        <f t="shared" si="414"/>
        <v>1.0732499999999998</v>
      </c>
      <c r="M1100" s="199">
        <f t="shared" si="414"/>
        <v>1.0732499999999998</v>
      </c>
      <c r="N1100" s="199">
        <f t="shared" si="414"/>
        <v>0.91992857142857154</v>
      </c>
      <c r="O1100" s="199">
        <f t="shared" si="414"/>
        <v>0.76660714285714293</v>
      </c>
      <c r="P1100" s="199">
        <f t="shared" si="414"/>
        <v>0.61328571428571443</v>
      </c>
      <c r="Q1100" s="199">
        <f t="shared" si="414"/>
        <v>0.45996428571428599</v>
      </c>
      <c r="R1100" s="199">
        <f t="shared" si="414"/>
        <v>0.30664285714285733</v>
      </c>
      <c r="S1100" s="199">
        <f t="shared" si="414"/>
        <v>0.1533214285714288</v>
      </c>
      <c r="T1100" s="199">
        <f t="shared" si="414"/>
        <v>2.5579538487363605E-16</v>
      </c>
      <c r="U1100" s="199">
        <f t="shared" si="414"/>
        <v>2.5579538487363605E-16</v>
      </c>
      <c r="V1100" s="199">
        <f t="shared" si="414"/>
        <v>2.557953848736361E-16</v>
      </c>
      <c r="W1100" s="199">
        <f t="shared" si="414"/>
        <v>2.5579538487363605E-16</v>
      </c>
      <c r="X1100" s="199">
        <f t="shared" si="414"/>
        <v>2.5579538487363605E-16</v>
      </c>
      <c r="Y1100" s="199">
        <f t="shared" si="414"/>
        <v>2.5579538487363605E-16</v>
      </c>
      <c r="Z1100" s="199">
        <f t="shared" si="414"/>
        <v>2.5579538487363605E-16</v>
      </c>
      <c r="AA1100" s="199">
        <f t="shared" si="414"/>
        <v>2.557953848736361E-16</v>
      </c>
      <c r="AB1100" s="199">
        <f t="shared" si="414"/>
        <v>2.5579538487363605E-16</v>
      </c>
      <c r="AC1100" s="199">
        <f t="shared" si="414"/>
        <v>2.5579538487363605E-16</v>
      </c>
      <c r="AD1100" s="199">
        <f t="shared" si="414"/>
        <v>2.5579538487363605E-16</v>
      </c>
      <c r="AE1100" s="199">
        <f t="shared" si="414"/>
        <v>2.557953848736361E-16</v>
      </c>
      <c r="AF1100" s="199">
        <f t="shared" si="414"/>
        <v>2.5579538487363605E-16</v>
      </c>
      <c r="AG1100" s="199">
        <f t="shared" si="414"/>
        <v>2.5579538487363605E-16</v>
      </c>
      <c r="AH1100" s="199">
        <f t="shared" si="414"/>
        <v>2.5579538487363605E-16</v>
      </c>
      <c r="AI1100" s="199">
        <f t="shared" si="414"/>
        <v>2.5579538487363605E-16</v>
      </c>
    </row>
    <row r="1101" spans="1:35" s="154" customFormat="1" x14ac:dyDescent="0.35">
      <c r="A1101" s="15"/>
      <c r="B1101" s="15"/>
      <c r="C1101" s="152"/>
      <c r="D1101" s="153"/>
      <c r="E1101" s="154" t="str">
        <f>'T&amp;E'!E$36</f>
        <v>Government discount factor</v>
      </c>
      <c r="F1101" s="154" t="str">
        <f>'T&amp;E'!F$36</f>
        <v>index</v>
      </c>
      <c r="G1101" s="155"/>
      <c r="H1101" s="155"/>
      <c r="I1101" s="180"/>
      <c r="J1101" s="180"/>
      <c r="K1101" s="203">
        <f>'T&amp;E'!K$36</f>
        <v>1</v>
      </c>
      <c r="L1101" s="203">
        <f>'T&amp;E'!L$36</f>
        <v>0.90909090909090906</v>
      </c>
      <c r="M1101" s="203">
        <f>'T&amp;E'!M$36</f>
        <v>0.82644628099173545</v>
      </c>
      <c r="N1101" s="203">
        <f>'T&amp;E'!N$36</f>
        <v>0.75131480090157754</v>
      </c>
      <c r="O1101" s="203">
        <f>'T&amp;E'!O$36</f>
        <v>0.68301345536507052</v>
      </c>
      <c r="P1101" s="203">
        <f>'T&amp;E'!P$36</f>
        <v>0.62092132305915493</v>
      </c>
      <c r="Q1101" s="203">
        <f>'T&amp;E'!Q$36</f>
        <v>0.56447393005377722</v>
      </c>
      <c r="R1101" s="203">
        <f>'T&amp;E'!R$36</f>
        <v>0.51315811823070645</v>
      </c>
      <c r="S1101" s="203">
        <f>'T&amp;E'!S$36</f>
        <v>0.46650738020973315</v>
      </c>
      <c r="T1101" s="203">
        <f>'T&amp;E'!T$36</f>
        <v>0.42409761837248466</v>
      </c>
      <c r="U1101" s="203">
        <f>'T&amp;E'!U$36</f>
        <v>0.38554328942953148</v>
      </c>
      <c r="V1101" s="203">
        <f>'T&amp;E'!V$36</f>
        <v>0.3504938994813922</v>
      </c>
      <c r="W1101" s="203">
        <f>'T&amp;E'!W$36</f>
        <v>0.31863081771035656</v>
      </c>
      <c r="X1101" s="203">
        <f>'T&amp;E'!X$36</f>
        <v>0.28966437973668779</v>
      </c>
      <c r="Y1101" s="203">
        <f>'T&amp;E'!Y$36</f>
        <v>0.26333125430607973</v>
      </c>
      <c r="Z1101" s="203">
        <f>'T&amp;E'!Z$36</f>
        <v>0.23939204936916339</v>
      </c>
      <c r="AA1101" s="203">
        <f>'T&amp;E'!AA$36</f>
        <v>0.21762913579014853</v>
      </c>
      <c r="AB1101" s="203">
        <f>'T&amp;E'!AB$36</f>
        <v>0.19784466890013502</v>
      </c>
      <c r="AC1101" s="203">
        <f>'T&amp;E'!AC$36</f>
        <v>0.17985878990921364</v>
      </c>
      <c r="AD1101" s="203">
        <f>'T&amp;E'!AD$36</f>
        <v>0.16350799082655781</v>
      </c>
      <c r="AE1101" s="203">
        <f>'T&amp;E'!AE$36</f>
        <v>0.14864362802414349</v>
      </c>
      <c r="AF1101" s="203">
        <f>'T&amp;E'!AF$36</f>
        <v>0.13513057093103953</v>
      </c>
      <c r="AG1101" s="203">
        <f>'T&amp;E'!AG$36</f>
        <v>0.12284597357367227</v>
      </c>
      <c r="AH1101" s="203">
        <f>'T&amp;E'!AH$36</f>
        <v>0.11167815779424752</v>
      </c>
      <c r="AI1101" s="203">
        <f>'T&amp;E'!AI$36</f>
        <v>0.10152559799477048</v>
      </c>
    </row>
    <row r="1102" spans="1:35" s="162" customFormat="1" x14ac:dyDescent="0.35">
      <c r="A1102" s="35"/>
      <c r="B1102" s="35"/>
      <c r="C1102" s="160"/>
      <c r="D1102" s="161"/>
      <c r="E1102" s="162" t="s">
        <v>1253</v>
      </c>
      <c r="F1102" s="162" t="s">
        <v>230</v>
      </c>
      <c r="G1102" s="163"/>
      <c r="H1102" s="163"/>
      <c r="I1102" s="433">
        <f>SUM(K1102:AI1102)</f>
        <v>5.0199961089754019</v>
      </c>
      <c r="J1102" s="433"/>
      <c r="K1102" s="433">
        <f>K1100*K1101</f>
        <v>1.0732499999999998</v>
      </c>
      <c r="L1102" s="433">
        <f t="shared" ref="L1102:AI1102" si="415">L1100*L1101</f>
        <v>0.97568181818181798</v>
      </c>
      <c r="M1102" s="433">
        <f t="shared" si="415"/>
        <v>0.88698347107437991</v>
      </c>
      <c r="N1102" s="433">
        <f t="shared" si="415"/>
        <v>0.69115595148652986</v>
      </c>
      <c r="O1102" s="433">
        <f t="shared" si="415"/>
        <v>0.52360299355040141</v>
      </c>
      <c r="P1102" s="433">
        <f t="shared" si="415"/>
        <v>0.3808021771275647</v>
      </c>
      <c r="Q1102" s="433">
        <f t="shared" si="415"/>
        <v>0.25963784804152146</v>
      </c>
      <c r="R1102" s="433">
        <f t="shared" si="415"/>
        <v>0.15735627154031601</v>
      </c>
      <c r="S1102" s="433">
        <f t="shared" si="415"/>
        <v>7.1525577972870985E-2</v>
      </c>
      <c r="T1102" s="433">
        <f t="shared" si="415"/>
        <v>1.0848221351558214E-16</v>
      </c>
      <c r="U1102" s="433">
        <f t="shared" si="415"/>
        <v>9.8620194105074665E-17</v>
      </c>
      <c r="V1102" s="433">
        <f t="shared" si="415"/>
        <v>8.965472191370424E-17</v>
      </c>
      <c r="W1102" s="433">
        <f t="shared" si="415"/>
        <v>8.1504292648822021E-17</v>
      </c>
      <c r="X1102" s="433">
        <f t="shared" si="415"/>
        <v>7.4094811498929122E-17</v>
      </c>
      <c r="Y1102" s="433">
        <f t="shared" si="415"/>
        <v>6.7358919544480993E-17</v>
      </c>
      <c r="Z1102" s="433">
        <f t="shared" si="415"/>
        <v>6.1235381404073635E-17</v>
      </c>
      <c r="AA1102" s="433">
        <f t="shared" si="415"/>
        <v>5.5668528549157857E-17</v>
      </c>
      <c r="AB1102" s="433">
        <f t="shared" si="415"/>
        <v>5.0607753226507129E-17</v>
      </c>
      <c r="AC1102" s="433">
        <f t="shared" si="415"/>
        <v>4.6007048387733751E-17</v>
      </c>
      <c r="AD1102" s="433">
        <f t="shared" si="415"/>
        <v>4.1824589443394309E-17</v>
      </c>
      <c r="AE1102" s="433">
        <f t="shared" si="415"/>
        <v>3.8022354039449387E-17</v>
      </c>
      <c r="AF1102" s="433">
        <f t="shared" si="415"/>
        <v>3.456577639949943E-17</v>
      </c>
      <c r="AG1102" s="433">
        <f t="shared" si="415"/>
        <v>3.1423433090454023E-17</v>
      </c>
      <c r="AH1102" s="433">
        <f t="shared" si="415"/>
        <v>2.8566757354958203E-17</v>
      </c>
      <c r="AI1102" s="433">
        <f t="shared" si="415"/>
        <v>2.5969779413598369E-17</v>
      </c>
    </row>
    <row r="1103" spans="1:35" s="84" customFormat="1" x14ac:dyDescent="0.35">
      <c r="A1103" s="4"/>
      <c r="B1103" s="4"/>
      <c r="C1103" s="80"/>
      <c r="D1103" s="81"/>
      <c r="G1103" s="147"/>
      <c r="H1103" s="147"/>
      <c r="I1103" s="178"/>
      <c r="J1103" s="178"/>
      <c r="K1103" s="178"/>
      <c r="L1103" s="178"/>
      <c r="M1103" s="178"/>
      <c r="N1103" s="178"/>
      <c r="O1103" s="178"/>
      <c r="P1103" s="178"/>
      <c r="Q1103" s="178"/>
      <c r="R1103" s="178"/>
      <c r="S1103" s="178"/>
      <c r="T1103" s="178"/>
      <c r="U1103" s="178"/>
      <c r="V1103" s="178"/>
      <c r="W1103" s="178"/>
      <c r="X1103" s="178"/>
      <c r="Y1103" s="178"/>
      <c r="Z1103" s="178"/>
      <c r="AA1103" s="178"/>
      <c r="AB1103" s="178"/>
      <c r="AC1103" s="178"/>
      <c r="AD1103" s="178"/>
      <c r="AE1103" s="178"/>
      <c r="AF1103" s="178"/>
      <c r="AG1103" s="178"/>
      <c r="AH1103" s="178"/>
      <c r="AI1103" s="178"/>
    </row>
    <row r="1104" spans="1:35" s="84" customFormat="1" x14ac:dyDescent="0.35">
      <c r="A1104" s="4"/>
      <c r="B1104" s="4"/>
      <c r="C1104" s="80"/>
      <c r="D1104" s="81" t="s">
        <v>383</v>
      </c>
      <c r="G1104" s="147"/>
      <c r="H1104" s="147"/>
      <c r="I1104" s="178"/>
      <c r="J1104" s="178"/>
      <c r="K1104" s="178"/>
      <c r="L1104" s="178"/>
      <c r="M1104" s="178"/>
      <c r="N1104" s="178"/>
      <c r="O1104" s="178"/>
      <c r="P1104" s="178"/>
      <c r="Q1104" s="178"/>
      <c r="R1104" s="178"/>
      <c r="S1104" s="178"/>
      <c r="T1104" s="178"/>
      <c r="U1104" s="178"/>
      <c r="V1104" s="178"/>
      <c r="W1104" s="178"/>
      <c r="X1104" s="178"/>
      <c r="Y1104" s="178"/>
      <c r="Z1104" s="178"/>
      <c r="AA1104" s="178"/>
      <c r="AB1104" s="178"/>
      <c r="AC1104" s="178"/>
      <c r="AD1104" s="178"/>
      <c r="AE1104" s="178"/>
      <c r="AF1104" s="178"/>
      <c r="AG1104" s="178"/>
      <c r="AH1104" s="178"/>
      <c r="AI1104" s="178"/>
    </row>
    <row r="1105" spans="1:35" s="84" customFormat="1" x14ac:dyDescent="0.35">
      <c r="A1105" s="4"/>
      <c r="B1105" s="4"/>
      <c r="C1105" s="80"/>
      <c r="D1105" s="81"/>
      <c r="E1105" s="84" t="str">
        <f>E$1102</f>
        <v>Discounted WHT on interest (behavioural)</v>
      </c>
      <c r="F1105" s="84" t="str">
        <f>F$1102</f>
        <v>M$, discounted</v>
      </c>
      <c r="G1105" s="147"/>
      <c r="H1105" s="147"/>
      <c r="I1105" s="178">
        <f>I$1102</f>
        <v>5.0199961089754019</v>
      </c>
      <c r="J1105" s="178"/>
      <c r="K1105" s="178">
        <f t="shared" ref="K1105:AI1105" si="416">K$1102</f>
        <v>1.0732499999999998</v>
      </c>
      <c r="L1105" s="178">
        <f t="shared" si="416"/>
        <v>0.97568181818181798</v>
      </c>
      <c r="M1105" s="178">
        <f t="shared" si="416"/>
        <v>0.88698347107437991</v>
      </c>
      <c r="N1105" s="178">
        <f t="shared" si="416"/>
        <v>0.69115595148652986</v>
      </c>
      <c r="O1105" s="178">
        <f t="shared" si="416"/>
        <v>0.52360299355040141</v>
      </c>
      <c r="P1105" s="178">
        <f t="shared" si="416"/>
        <v>0.3808021771275647</v>
      </c>
      <c r="Q1105" s="178">
        <f t="shared" si="416"/>
        <v>0.25963784804152146</v>
      </c>
      <c r="R1105" s="178">
        <f t="shared" si="416"/>
        <v>0.15735627154031601</v>
      </c>
      <c r="S1105" s="178">
        <f t="shared" si="416"/>
        <v>7.1525577972870985E-2</v>
      </c>
      <c r="T1105" s="178">
        <f t="shared" si="416"/>
        <v>1.0848221351558214E-16</v>
      </c>
      <c r="U1105" s="178">
        <f t="shared" si="416"/>
        <v>9.8620194105074665E-17</v>
      </c>
      <c r="V1105" s="178">
        <f t="shared" si="416"/>
        <v>8.965472191370424E-17</v>
      </c>
      <c r="W1105" s="178">
        <f t="shared" si="416"/>
        <v>8.1504292648822021E-17</v>
      </c>
      <c r="X1105" s="178">
        <f t="shared" si="416"/>
        <v>7.4094811498929122E-17</v>
      </c>
      <c r="Y1105" s="178">
        <f t="shared" si="416"/>
        <v>6.7358919544480993E-17</v>
      </c>
      <c r="Z1105" s="178">
        <f t="shared" si="416"/>
        <v>6.1235381404073635E-17</v>
      </c>
      <c r="AA1105" s="178">
        <f t="shared" si="416"/>
        <v>5.5668528549157857E-17</v>
      </c>
      <c r="AB1105" s="178">
        <f t="shared" si="416"/>
        <v>5.0607753226507129E-17</v>
      </c>
      <c r="AC1105" s="178">
        <f t="shared" si="416"/>
        <v>4.6007048387733751E-17</v>
      </c>
      <c r="AD1105" s="178">
        <f t="shared" si="416"/>
        <v>4.1824589443394309E-17</v>
      </c>
      <c r="AE1105" s="178">
        <f t="shared" si="416"/>
        <v>3.8022354039449387E-17</v>
      </c>
      <c r="AF1105" s="178">
        <f t="shared" si="416"/>
        <v>3.456577639949943E-17</v>
      </c>
      <c r="AG1105" s="178">
        <f t="shared" si="416"/>
        <v>3.1423433090454023E-17</v>
      </c>
      <c r="AH1105" s="178">
        <f t="shared" si="416"/>
        <v>2.8566757354958203E-17</v>
      </c>
      <c r="AI1105" s="178">
        <f t="shared" si="416"/>
        <v>2.5969779413598369E-17</v>
      </c>
    </row>
    <row r="1106" spans="1:35" s="162" customFormat="1" x14ac:dyDescent="0.35">
      <c r="A1106" s="35"/>
      <c r="B1106" s="35"/>
      <c r="C1106" s="160"/>
      <c r="D1106" s="161"/>
      <c r="E1106" s="162" t="s">
        <v>1254</v>
      </c>
      <c r="F1106" s="162" t="s">
        <v>230</v>
      </c>
      <c r="G1106" s="433">
        <f>SUM(K1105:AI1105)</f>
        <v>5.0199961089754019</v>
      </c>
      <c r="H1106" s="163"/>
      <c r="J1106" s="433"/>
      <c r="K1106" s="433"/>
      <c r="L1106" s="433"/>
      <c r="M1106" s="433"/>
      <c r="N1106" s="433"/>
      <c r="O1106" s="433"/>
      <c r="P1106" s="433"/>
      <c r="Q1106" s="433"/>
      <c r="R1106" s="433"/>
      <c r="S1106" s="433"/>
      <c r="T1106" s="433"/>
      <c r="U1106" s="433"/>
      <c r="V1106" s="433"/>
      <c r="W1106" s="433"/>
      <c r="X1106" s="433"/>
      <c r="Y1106" s="433"/>
      <c r="Z1106" s="433"/>
      <c r="AA1106" s="433"/>
      <c r="AB1106" s="433"/>
      <c r="AC1106" s="433"/>
      <c r="AD1106" s="433"/>
      <c r="AE1106" s="433"/>
      <c r="AF1106" s="433"/>
      <c r="AG1106" s="433"/>
      <c r="AH1106" s="433"/>
      <c r="AI1106" s="433"/>
    </row>
    <row r="1107" spans="1:35" s="84" customFormat="1" x14ac:dyDescent="0.35">
      <c r="A1107" s="4"/>
      <c r="B1107" s="4"/>
      <c r="C1107" s="80"/>
      <c r="D1107" s="81"/>
      <c r="G1107" s="147"/>
      <c r="H1107" s="147"/>
      <c r="I1107" s="178"/>
      <c r="J1107" s="178"/>
      <c r="K1107" s="178"/>
      <c r="L1107" s="178"/>
      <c r="M1107" s="178"/>
      <c r="N1107" s="178"/>
      <c r="O1107" s="178"/>
      <c r="P1107" s="178"/>
      <c r="Q1107" s="178"/>
      <c r="R1107" s="178"/>
      <c r="S1107" s="178"/>
      <c r="T1107" s="178"/>
      <c r="U1107" s="178"/>
      <c r="V1107" s="178"/>
      <c r="W1107" s="178"/>
      <c r="X1107" s="178"/>
      <c r="Y1107" s="178"/>
      <c r="Z1107" s="178"/>
      <c r="AA1107" s="178"/>
      <c r="AB1107" s="178"/>
      <c r="AC1107" s="178"/>
      <c r="AD1107" s="178"/>
      <c r="AE1107" s="178"/>
      <c r="AF1107" s="178"/>
      <c r="AG1107" s="178"/>
      <c r="AH1107" s="178"/>
      <c r="AI1107" s="178"/>
    </row>
    <row r="1108" spans="1:35" s="84" customFormat="1" x14ac:dyDescent="0.35">
      <c r="A1108" s="4"/>
      <c r="B1108" s="4"/>
      <c r="C1108" s="80" t="s">
        <v>34</v>
      </c>
      <c r="D1108" s="81"/>
      <c r="G1108" s="147"/>
      <c r="H1108" s="147"/>
      <c r="I1108" s="178"/>
      <c r="J1108" s="178"/>
      <c r="K1108" s="178"/>
      <c r="L1108" s="178"/>
      <c r="M1108" s="178"/>
      <c r="N1108" s="178"/>
      <c r="O1108" s="178"/>
      <c r="P1108" s="178"/>
      <c r="Q1108" s="178"/>
      <c r="R1108" s="178"/>
      <c r="S1108" s="178"/>
      <c r="T1108" s="178"/>
      <c r="U1108" s="178"/>
      <c r="V1108" s="178"/>
      <c r="W1108" s="178"/>
      <c r="X1108" s="178"/>
      <c r="Y1108" s="178"/>
      <c r="Z1108" s="178"/>
      <c r="AA1108" s="178"/>
      <c r="AB1108" s="178"/>
      <c r="AC1108" s="178"/>
      <c r="AD1108" s="178"/>
      <c r="AE1108" s="178"/>
      <c r="AF1108" s="178"/>
      <c r="AG1108" s="178"/>
      <c r="AH1108" s="178"/>
      <c r="AI1108" s="178"/>
    </row>
    <row r="1109" spans="1:35" s="84" customFormat="1" x14ac:dyDescent="0.35">
      <c r="A1109" s="4"/>
      <c r="B1109" s="4"/>
      <c r="C1109" s="80"/>
      <c r="D1109" s="81"/>
      <c r="G1109" s="147"/>
      <c r="H1109" s="147"/>
      <c r="I1109" s="178"/>
      <c r="J1109" s="178"/>
      <c r="K1109" s="178"/>
      <c r="L1109" s="178"/>
      <c r="M1109" s="178"/>
      <c r="N1109" s="178"/>
      <c r="O1109" s="178"/>
      <c r="P1109" s="178"/>
      <c r="Q1109" s="178"/>
      <c r="R1109" s="178"/>
      <c r="S1109" s="178"/>
      <c r="T1109" s="178"/>
      <c r="U1109" s="178"/>
      <c r="V1109" s="178"/>
      <c r="W1109" s="178"/>
      <c r="X1109" s="178"/>
      <c r="Y1109" s="178"/>
      <c r="Z1109" s="178"/>
      <c r="AA1109" s="178"/>
      <c r="AB1109" s="178"/>
      <c r="AC1109" s="178"/>
      <c r="AD1109" s="178"/>
      <c r="AE1109" s="178"/>
      <c r="AF1109" s="178"/>
      <c r="AG1109" s="178"/>
      <c r="AH1109" s="178"/>
      <c r="AI1109" s="178"/>
    </row>
    <row r="1110" spans="1:35" s="84" customFormat="1" x14ac:dyDescent="0.35">
      <c r="A1110" s="4"/>
      <c r="B1110" s="4"/>
      <c r="C1110" s="80"/>
      <c r="D1110" s="81" t="s">
        <v>366</v>
      </c>
      <c r="G1110" s="147"/>
      <c r="H1110" s="147"/>
      <c r="I1110" s="178"/>
      <c r="J1110" s="178"/>
      <c r="K1110" s="178"/>
      <c r="L1110" s="178"/>
      <c r="M1110" s="178"/>
      <c r="N1110" s="178"/>
      <c r="O1110" s="178"/>
      <c r="P1110" s="178"/>
      <c r="Q1110" s="178"/>
      <c r="R1110" s="178"/>
      <c r="S1110" s="178"/>
      <c r="T1110" s="178"/>
      <c r="U1110" s="178"/>
      <c r="V1110" s="178"/>
      <c r="W1110" s="178"/>
      <c r="X1110" s="178"/>
      <c r="Y1110" s="178"/>
      <c r="Z1110" s="178"/>
      <c r="AA1110" s="178"/>
      <c r="AB1110" s="178"/>
      <c r="AC1110" s="178"/>
      <c r="AD1110" s="178"/>
      <c r="AE1110" s="178"/>
      <c r="AF1110" s="178"/>
      <c r="AG1110" s="178"/>
      <c r="AH1110" s="178"/>
      <c r="AI1110" s="178"/>
    </row>
    <row r="1111" spans="1:35" s="154" customFormat="1" x14ac:dyDescent="0.35">
      <c r="A1111" s="15"/>
      <c r="B1111" s="15"/>
      <c r="C1111" s="152"/>
      <c r="D1111" s="153"/>
      <c r="E1111" s="154" t="str">
        <f>'T&amp;E'!E$10</f>
        <v>Project model counter</v>
      </c>
      <c r="F1111" s="154" t="str">
        <f>'T&amp;E'!F$10</f>
        <v>year #</v>
      </c>
      <c r="G1111" s="155"/>
      <c r="H1111" s="155"/>
      <c r="I1111" s="154">
        <f>'T&amp;E'!I$10</f>
        <v>0</v>
      </c>
      <c r="J1111" s="180"/>
      <c r="K1111" s="154">
        <f>'T&amp;E'!K$10</f>
        <v>1</v>
      </c>
      <c r="L1111" s="154">
        <f>'T&amp;E'!L$10</f>
        <v>2</v>
      </c>
      <c r="M1111" s="154">
        <f>'T&amp;E'!M$10</f>
        <v>3</v>
      </c>
      <c r="N1111" s="154">
        <f>'T&amp;E'!N$10</f>
        <v>4</v>
      </c>
      <c r="O1111" s="154">
        <f>'T&amp;E'!O$10</f>
        <v>5</v>
      </c>
      <c r="P1111" s="154">
        <f>'T&amp;E'!P$10</f>
        <v>6</v>
      </c>
      <c r="Q1111" s="154">
        <f>'T&amp;E'!Q$10</f>
        <v>7</v>
      </c>
      <c r="R1111" s="154">
        <f>'T&amp;E'!R$10</f>
        <v>8</v>
      </c>
      <c r="S1111" s="154">
        <f>'T&amp;E'!S$10</f>
        <v>9</v>
      </c>
      <c r="T1111" s="154">
        <f>'T&amp;E'!T$10</f>
        <v>10</v>
      </c>
      <c r="U1111" s="154">
        <f>'T&amp;E'!U$10</f>
        <v>11</v>
      </c>
      <c r="V1111" s="154">
        <f>'T&amp;E'!V$10</f>
        <v>12</v>
      </c>
      <c r="W1111" s="154">
        <f>'T&amp;E'!W$10</f>
        <v>13</v>
      </c>
      <c r="X1111" s="154">
        <f>'T&amp;E'!X$10</f>
        <v>14</v>
      </c>
      <c r="Y1111" s="154">
        <f>'T&amp;E'!Y$10</f>
        <v>15</v>
      </c>
      <c r="Z1111" s="154">
        <f>'T&amp;E'!Z$10</f>
        <v>16</v>
      </c>
      <c r="AA1111" s="154">
        <f>'T&amp;E'!AA$10</f>
        <v>17</v>
      </c>
      <c r="AB1111" s="154">
        <f>'T&amp;E'!AB$10</f>
        <v>18</v>
      </c>
      <c r="AC1111" s="154">
        <f>'T&amp;E'!AC$10</f>
        <v>19</v>
      </c>
      <c r="AD1111" s="154">
        <f>'T&amp;E'!AD$10</f>
        <v>20</v>
      </c>
      <c r="AE1111" s="154">
        <f>'T&amp;E'!AE$10</f>
        <v>21</v>
      </c>
      <c r="AF1111" s="154">
        <f>'T&amp;E'!AF$10</f>
        <v>22</v>
      </c>
      <c r="AG1111" s="154">
        <f>'T&amp;E'!AG$10</f>
        <v>23</v>
      </c>
      <c r="AH1111" s="154">
        <f>'T&amp;E'!AH$10</f>
        <v>24</v>
      </c>
      <c r="AI1111" s="154">
        <f>'T&amp;E'!AI$10</f>
        <v>25</v>
      </c>
    </row>
    <row r="1112" spans="1:35" s="154" customFormat="1" x14ac:dyDescent="0.35">
      <c r="A1112" s="15"/>
      <c r="B1112" s="15"/>
      <c r="C1112" s="152"/>
      <c r="D1112" s="153"/>
      <c r="E1112" s="154" t="str">
        <f>Inputs!E$263</f>
        <v>WHT on dividends incentive period (incentive)</v>
      </c>
      <c r="F1112" s="154" t="str">
        <f>Inputs!F$263</f>
        <v>years</v>
      </c>
      <c r="G1112" s="154">
        <f>Inputs!G$263</f>
        <v>0</v>
      </c>
      <c r="H1112" s="155"/>
      <c r="I1112" s="180"/>
      <c r="J1112" s="180"/>
      <c r="K1112" s="180"/>
      <c r="L1112" s="180"/>
      <c r="M1112" s="180"/>
      <c r="N1112" s="180"/>
      <c r="O1112" s="180"/>
      <c r="P1112" s="180"/>
      <c r="Q1112" s="180"/>
      <c r="R1112" s="180"/>
      <c r="S1112" s="180"/>
      <c r="T1112" s="180"/>
      <c r="U1112" s="180"/>
      <c r="V1112" s="180"/>
      <c r="W1112" s="180"/>
      <c r="X1112" s="180"/>
      <c r="Y1112" s="180"/>
      <c r="Z1112" s="180"/>
      <c r="AA1112" s="180"/>
      <c r="AB1112" s="180"/>
      <c r="AC1112" s="180"/>
      <c r="AD1112" s="180"/>
      <c r="AE1112" s="180"/>
      <c r="AF1112" s="180"/>
      <c r="AG1112" s="180"/>
      <c r="AH1112" s="180"/>
      <c r="AI1112" s="180"/>
    </row>
    <row r="1113" spans="1:35" s="84" customFormat="1" x14ac:dyDescent="0.35">
      <c r="A1113" s="4"/>
      <c r="B1113" s="4"/>
      <c r="C1113" s="80"/>
      <c r="D1113" s="81"/>
      <c r="E1113" s="84" t="s">
        <v>1255</v>
      </c>
      <c r="F1113" s="84" t="s">
        <v>43</v>
      </c>
      <c r="G1113" s="147"/>
      <c r="H1113" s="147"/>
      <c r="I1113" s="147">
        <f>SUM(K1113:AI1113)</f>
        <v>0</v>
      </c>
      <c r="J1113" s="178"/>
      <c r="K1113" s="147">
        <f>IF(K1111&lt;=$G1112,1,0)</f>
        <v>0</v>
      </c>
      <c r="L1113" s="147">
        <f t="shared" ref="L1113:AI1113" si="417">IF(L1111&lt;=$G1112,1,0)</f>
        <v>0</v>
      </c>
      <c r="M1113" s="147">
        <f t="shared" si="417"/>
        <v>0</v>
      </c>
      <c r="N1113" s="147">
        <f t="shared" si="417"/>
        <v>0</v>
      </c>
      <c r="O1113" s="147">
        <f t="shared" si="417"/>
        <v>0</v>
      </c>
      <c r="P1113" s="147">
        <f t="shared" si="417"/>
        <v>0</v>
      </c>
      <c r="Q1113" s="147">
        <f t="shared" si="417"/>
        <v>0</v>
      </c>
      <c r="R1113" s="147">
        <f t="shared" si="417"/>
        <v>0</v>
      </c>
      <c r="S1113" s="147">
        <f t="shared" si="417"/>
        <v>0</v>
      </c>
      <c r="T1113" s="147">
        <f t="shared" si="417"/>
        <v>0</v>
      </c>
      <c r="U1113" s="147">
        <f t="shared" si="417"/>
        <v>0</v>
      </c>
      <c r="V1113" s="147">
        <f t="shared" si="417"/>
        <v>0</v>
      </c>
      <c r="W1113" s="147">
        <f t="shared" si="417"/>
        <v>0</v>
      </c>
      <c r="X1113" s="147">
        <f t="shared" si="417"/>
        <v>0</v>
      </c>
      <c r="Y1113" s="147">
        <f t="shared" si="417"/>
        <v>0</v>
      </c>
      <c r="Z1113" s="147">
        <f t="shared" si="417"/>
        <v>0</v>
      </c>
      <c r="AA1113" s="147">
        <f t="shared" si="417"/>
        <v>0</v>
      </c>
      <c r="AB1113" s="147">
        <f t="shared" si="417"/>
        <v>0</v>
      </c>
      <c r="AC1113" s="147">
        <f t="shared" si="417"/>
        <v>0</v>
      </c>
      <c r="AD1113" s="147">
        <f t="shared" si="417"/>
        <v>0</v>
      </c>
      <c r="AE1113" s="147">
        <f t="shared" si="417"/>
        <v>0</v>
      </c>
      <c r="AF1113" s="147">
        <f t="shared" si="417"/>
        <v>0</v>
      </c>
      <c r="AG1113" s="147">
        <f t="shared" si="417"/>
        <v>0</v>
      </c>
      <c r="AH1113" s="147">
        <f t="shared" si="417"/>
        <v>0</v>
      </c>
      <c r="AI1113" s="147">
        <f t="shared" si="417"/>
        <v>0</v>
      </c>
    </row>
    <row r="1114" spans="1:35" s="84" customFormat="1" x14ac:dyDescent="0.35">
      <c r="A1114" s="4"/>
      <c r="B1114" s="4"/>
      <c r="C1114" s="80"/>
      <c r="D1114" s="81"/>
      <c r="G1114" s="147"/>
      <c r="H1114" s="147"/>
      <c r="I1114" s="178"/>
      <c r="J1114" s="178"/>
      <c r="K1114" s="178"/>
      <c r="L1114" s="178"/>
      <c r="M1114" s="178"/>
      <c r="N1114" s="178"/>
      <c r="O1114" s="178"/>
      <c r="P1114" s="178"/>
      <c r="Q1114" s="178"/>
      <c r="R1114" s="178"/>
      <c r="S1114" s="178"/>
      <c r="T1114" s="178"/>
      <c r="U1114" s="178"/>
      <c r="V1114" s="178"/>
      <c r="W1114" s="178"/>
      <c r="X1114" s="178"/>
      <c r="Y1114" s="178"/>
      <c r="Z1114" s="178"/>
      <c r="AA1114" s="178"/>
      <c r="AB1114" s="178"/>
      <c r="AC1114" s="178"/>
      <c r="AD1114" s="178"/>
      <c r="AE1114" s="178"/>
      <c r="AF1114" s="178"/>
      <c r="AG1114" s="178"/>
      <c r="AH1114" s="178"/>
      <c r="AI1114" s="178"/>
    </row>
    <row r="1115" spans="1:35" s="84" customFormat="1" x14ac:dyDescent="0.35">
      <c r="A1115" s="4"/>
      <c r="B1115" s="4"/>
      <c r="C1115" s="80"/>
      <c r="D1115" s="81" t="s">
        <v>367</v>
      </c>
      <c r="G1115" s="147"/>
      <c r="H1115" s="147"/>
      <c r="I1115" s="178"/>
      <c r="J1115" s="178"/>
      <c r="K1115" s="178"/>
      <c r="L1115" s="178"/>
      <c r="M1115" s="178"/>
      <c r="N1115" s="178"/>
      <c r="O1115" s="178"/>
      <c r="P1115" s="178"/>
      <c r="Q1115" s="178"/>
      <c r="R1115" s="178"/>
      <c r="S1115" s="178"/>
      <c r="T1115" s="178"/>
      <c r="U1115" s="178"/>
      <c r="V1115" s="178"/>
      <c r="W1115" s="178"/>
      <c r="X1115" s="178"/>
      <c r="Y1115" s="178"/>
      <c r="Z1115" s="178"/>
      <c r="AA1115" s="178"/>
      <c r="AB1115" s="178"/>
      <c r="AC1115" s="178"/>
      <c r="AD1115" s="178"/>
      <c r="AE1115" s="178"/>
      <c r="AF1115" s="178"/>
      <c r="AG1115" s="178"/>
      <c r="AH1115" s="178"/>
      <c r="AI1115" s="178"/>
    </row>
    <row r="1116" spans="1:35" s="84" customFormat="1" x14ac:dyDescent="0.35">
      <c r="A1116" s="4"/>
      <c r="B1116" s="4"/>
      <c r="C1116" s="80"/>
      <c r="D1116" s="81"/>
      <c r="E1116" s="84" t="str">
        <f>E$1113</f>
        <v>WHT on dividends incentive rate flag (behavioural)</v>
      </c>
      <c r="F1116" s="84" t="str">
        <f>F$1113</f>
        <v>flag</v>
      </c>
      <c r="G1116" s="147"/>
      <c r="H1116" s="147"/>
      <c r="I1116" s="84">
        <f>I$1113</f>
        <v>0</v>
      </c>
      <c r="J1116" s="178"/>
      <c r="K1116" s="84">
        <f t="shared" ref="K1116:AI1116" si="418">K$1113</f>
        <v>0</v>
      </c>
      <c r="L1116" s="84">
        <f t="shared" si="418"/>
        <v>0</v>
      </c>
      <c r="M1116" s="84">
        <f t="shared" si="418"/>
        <v>0</v>
      </c>
      <c r="N1116" s="84">
        <f t="shared" si="418"/>
        <v>0</v>
      </c>
      <c r="O1116" s="84">
        <f t="shared" si="418"/>
        <v>0</v>
      </c>
      <c r="P1116" s="84">
        <f t="shared" si="418"/>
        <v>0</v>
      </c>
      <c r="Q1116" s="84">
        <f t="shared" si="418"/>
        <v>0</v>
      </c>
      <c r="R1116" s="84">
        <f t="shared" si="418"/>
        <v>0</v>
      </c>
      <c r="S1116" s="84">
        <f t="shared" si="418"/>
        <v>0</v>
      </c>
      <c r="T1116" s="84">
        <f t="shared" si="418"/>
        <v>0</v>
      </c>
      <c r="U1116" s="84">
        <f t="shared" si="418"/>
        <v>0</v>
      </c>
      <c r="V1116" s="84">
        <f t="shared" si="418"/>
        <v>0</v>
      </c>
      <c r="W1116" s="84">
        <f t="shared" si="418"/>
        <v>0</v>
      </c>
      <c r="X1116" s="84">
        <f t="shared" si="418"/>
        <v>0</v>
      </c>
      <c r="Y1116" s="84">
        <f t="shared" si="418"/>
        <v>0</v>
      </c>
      <c r="Z1116" s="84">
        <f t="shared" si="418"/>
        <v>0</v>
      </c>
      <c r="AA1116" s="84">
        <f t="shared" si="418"/>
        <v>0</v>
      </c>
      <c r="AB1116" s="84">
        <f t="shared" si="418"/>
        <v>0</v>
      </c>
      <c r="AC1116" s="84">
        <f t="shared" si="418"/>
        <v>0</v>
      </c>
      <c r="AD1116" s="84">
        <f t="shared" si="418"/>
        <v>0</v>
      </c>
      <c r="AE1116" s="84">
        <f t="shared" si="418"/>
        <v>0</v>
      </c>
      <c r="AF1116" s="84">
        <f t="shared" si="418"/>
        <v>0</v>
      </c>
      <c r="AG1116" s="84">
        <f t="shared" si="418"/>
        <v>0</v>
      </c>
      <c r="AH1116" s="84">
        <f t="shared" si="418"/>
        <v>0</v>
      </c>
      <c r="AI1116" s="84">
        <f t="shared" si="418"/>
        <v>0</v>
      </c>
    </row>
    <row r="1117" spans="1:35" s="84" customFormat="1" x14ac:dyDescent="0.35">
      <c r="A1117" s="4"/>
      <c r="B1117" s="4"/>
      <c r="C1117" s="80"/>
      <c r="D1117" s="81"/>
      <c r="E1117" s="84" t="s">
        <v>1256</v>
      </c>
      <c r="F1117" s="84" t="s">
        <v>43</v>
      </c>
      <c r="G1117" s="147"/>
      <c r="H1117" s="147"/>
      <c r="I1117" s="147">
        <f>SUM(K1117:AI1117)</f>
        <v>25</v>
      </c>
      <c r="J1117" s="178"/>
      <c r="K1117" s="147">
        <f>IF(K1116=1,0,1)</f>
        <v>1</v>
      </c>
      <c r="L1117" s="147">
        <f t="shared" ref="L1117:AI1117" si="419">IF(L1116=1,0,1)</f>
        <v>1</v>
      </c>
      <c r="M1117" s="147">
        <f t="shared" si="419"/>
        <v>1</v>
      </c>
      <c r="N1117" s="147">
        <f t="shared" si="419"/>
        <v>1</v>
      </c>
      <c r="O1117" s="147">
        <f t="shared" si="419"/>
        <v>1</v>
      </c>
      <c r="P1117" s="147">
        <f t="shared" si="419"/>
        <v>1</v>
      </c>
      <c r="Q1117" s="147">
        <f t="shared" si="419"/>
        <v>1</v>
      </c>
      <c r="R1117" s="147">
        <f t="shared" si="419"/>
        <v>1</v>
      </c>
      <c r="S1117" s="147">
        <f t="shared" si="419"/>
        <v>1</v>
      </c>
      <c r="T1117" s="147">
        <f t="shared" si="419"/>
        <v>1</v>
      </c>
      <c r="U1117" s="147">
        <f t="shared" si="419"/>
        <v>1</v>
      </c>
      <c r="V1117" s="147">
        <f t="shared" si="419"/>
        <v>1</v>
      </c>
      <c r="W1117" s="147">
        <f t="shared" si="419"/>
        <v>1</v>
      </c>
      <c r="X1117" s="147">
        <f t="shared" si="419"/>
        <v>1</v>
      </c>
      <c r="Y1117" s="147">
        <f t="shared" si="419"/>
        <v>1</v>
      </c>
      <c r="Z1117" s="147">
        <f t="shared" si="419"/>
        <v>1</v>
      </c>
      <c r="AA1117" s="147">
        <f t="shared" si="419"/>
        <v>1</v>
      </c>
      <c r="AB1117" s="147">
        <f t="shared" si="419"/>
        <v>1</v>
      </c>
      <c r="AC1117" s="147">
        <f t="shared" si="419"/>
        <v>1</v>
      </c>
      <c r="AD1117" s="147">
        <f t="shared" si="419"/>
        <v>1</v>
      </c>
      <c r="AE1117" s="147">
        <f t="shared" si="419"/>
        <v>1</v>
      </c>
      <c r="AF1117" s="147">
        <f t="shared" si="419"/>
        <v>1</v>
      </c>
      <c r="AG1117" s="147">
        <f t="shared" si="419"/>
        <v>1</v>
      </c>
      <c r="AH1117" s="147">
        <f t="shared" si="419"/>
        <v>1</v>
      </c>
      <c r="AI1117" s="147">
        <f t="shared" si="419"/>
        <v>1</v>
      </c>
    </row>
    <row r="1118" spans="1:35" s="84" customFormat="1" x14ac:dyDescent="0.35">
      <c r="A1118" s="4"/>
      <c r="B1118" s="4"/>
      <c r="C1118" s="80"/>
      <c r="D1118" s="81"/>
      <c r="G1118" s="147"/>
      <c r="H1118" s="147"/>
      <c r="I1118" s="178"/>
      <c r="J1118" s="178"/>
      <c r="K1118" s="178"/>
      <c r="L1118" s="178"/>
      <c r="M1118" s="178"/>
      <c r="N1118" s="178"/>
      <c r="O1118" s="178"/>
      <c r="P1118" s="178"/>
      <c r="Q1118" s="178"/>
      <c r="R1118" s="178"/>
      <c r="S1118" s="178"/>
      <c r="T1118" s="178"/>
      <c r="U1118" s="178"/>
      <c r="V1118" s="178"/>
      <c r="W1118" s="178"/>
      <c r="X1118" s="178"/>
      <c r="Y1118" s="178"/>
      <c r="Z1118" s="178"/>
      <c r="AA1118" s="178"/>
      <c r="AB1118" s="178"/>
      <c r="AC1118" s="178"/>
      <c r="AD1118" s="178"/>
      <c r="AE1118" s="178"/>
      <c r="AF1118" s="178"/>
      <c r="AG1118" s="178"/>
      <c r="AH1118" s="178"/>
      <c r="AI1118" s="178"/>
    </row>
    <row r="1119" spans="1:35" s="84" customFormat="1" x14ac:dyDescent="0.35">
      <c r="A1119" s="4"/>
      <c r="B1119" s="4"/>
      <c r="C1119" s="80"/>
      <c r="D1119" s="81" t="s">
        <v>754</v>
      </c>
      <c r="G1119" s="147"/>
      <c r="H1119" s="147"/>
      <c r="I1119" s="178"/>
      <c r="J1119" s="178"/>
      <c r="K1119" s="178"/>
      <c r="L1119" s="178"/>
      <c r="M1119" s="178"/>
      <c r="N1119" s="178"/>
      <c r="O1119" s="178"/>
      <c r="P1119" s="178"/>
      <c r="Q1119" s="178"/>
      <c r="R1119" s="178"/>
      <c r="S1119" s="178"/>
      <c r="T1119" s="178"/>
      <c r="U1119" s="178"/>
      <c r="V1119" s="178"/>
      <c r="W1119" s="178"/>
      <c r="X1119" s="178"/>
      <c r="Y1119" s="178"/>
      <c r="Z1119" s="178"/>
      <c r="AA1119" s="178"/>
      <c r="AB1119" s="178"/>
      <c r="AC1119" s="178"/>
      <c r="AD1119" s="178"/>
      <c r="AE1119" s="178"/>
      <c r="AF1119" s="178"/>
      <c r="AG1119" s="178"/>
      <c r="AH1119" s="178"/>
      <c r="AI1119" s="178"/>
    </row>
    <row r="1120" spans="1:35" s="211" customFormat="1" x14ac:dyDescent="0.35">
      <c r="A1120" s="42"/>
      <c r="B1120" s="42"/>
      <c r="C1120" s="209"/>
      <c r="D1120" s="210"/>
      <c r="E1120" s="211" t="str">
        <f>E$1234</f>
        <v>Dividend payment (behavioural)</v>
      </c>
      <c r="F1120" s="211" t="str">
        <f>F$1234</f>
        <v>M$</v>
      </c>
      <c r="G1120" s="212"/>
      <c r="H1120" s="212"/>
      <c r="I1120" s="213">
        <f>I$1234</f>
        <v>242.80100573192499</v>
      </c>
      <c r="J1120" s="213"/>
      <c r="K1120" s="213">
        <f t="shared" ref="K1120:AI1120" si="420">K$1234</f>
        <v>0</v>
      </c>
      <c r="L1120" s="213">
        <f t="shared" si="420"/>
        <v>0</v>
      </c>
      <c r="M1120" s="213">
        <f t="shared" si="420"/>
        <v>0</v>
      </c>
      <c r="N1120" s="213">
        <f t="shared" si="420"/>
        <v>0</v>
      </c>
      <c r="O1120" s="213">
        <f t="shared" si="420"/>
        <v>0</v>
      </c>
      <c r="P1120" s="213">
        <f t="shared" si="420"/>
        <v>0</v>
      </c>
      <c r="Q1120" s="213">
        <f t="shared" si="420"/>
        <v>0</v>
      </c>
      <c r="R1120" s="213">
        <f t="shared" si="420"/>
        <v>0</v>
      </c>
      <c r="S1120" s="213">
        <f t="shared" si="420"/>
        <v>0</v>
      </c>
      <c r="T1120" s="213">
        <f t="shared" si="420"/>
        <v>0</v>
      </c>
      <c r="U1120" s="213">
        <f t="shared" si="420"/>
        <v>13.079590038135137</v>
      </c>
      <c r="V1120" s="213">
        <f t="shared" si="420"/>
        <v>28.204651230203947</v>
      </c>
      <c r="W1120" s="213">
        <f t="shared" si="420"/>
        <v>23.240639220040272</v>
      </c>
      <c r="X1120" s="213">
        <f t="shared" si="420"/>
        <v>23.240639220040272</v>
      </c>
      <c r="Y1120" s="213">
        <f t="shared" si="420"/>
        <v>23.240639220040276</v>
      </c>
      <c r="Z1120" s="213">
        <f t="shared" si="420"/>
        <v>23.240639220040276</v>
      </c>
      <c r="AA1120" s="213">
        <f t="shared" si="420"/>
        <v>23.240639220040276</v>
      </c>
      <c r="AB1120" s="213">
        <f t="shared" si="420"/>
        <v>23.240639220040276</v>
      </c>
      <c r="AC1120" s="213">
        <f t="shared" si="420"/>
        <v>23.240639220040272</v>
      </c>
      <c r="AD1120" s="213">
        <f t="shared" si="420"/>
        <v>24.233208779035635</v>
      </c>
      <c r="AE1120" s="213">
        <f t="shared" si="420"/>
        <v>14.599081144268375</v>
      </c>
      <c r="AF1120" s="213">
        <f t="shared" si="420"/>
        <v>0</v>
      </c>
      <c r="AG1120" s="213">
        <f t="shared" si="420"/>
        <v>0</v>
      </c>
      <c r="AH1120" s="213">
        <f t="shared" si="420"/>
        <v>0</v>
      </c>
      <c r="AI1120" s="213">
        <f t="shared" si="420"/>
        <v>0</v>
      </c>
    </row>
    <row r="1121" spans="1:35" s="154" customFormat="1" x14ac:dyDescent="0.35">
      <c r="A1121" s="15"/>
      <c r="B1121" s="15"/>
      <c r="C1121" s="152"/>
      <c r="D1121" s="153"/>
      <c r="E1121" s="154" t="str">
        <f>'T&amp;E'!E$32</f>
        <v>Inflation factor</v>
      </c>
      <c r="F1121" s="154" t="str">
        <f>'T&amp;E'!F$32</f>
        <v>index</v>
      </c>
      <c r="G1121" s="155"/>
      <c r="H1121" s="155"/>
      <c r="I1121" s="180"/>
      <c r="J1121" s="180"/>
      <c r="K1121" s="203">
        <f>'T&amp;E'!K$32</f>
        <v>1</v>
      </c>
      <c r="L1121" s="203">
        <f>'T&amp;E'!L$32</f>
        <v>1.02</v>
      </c>
      <c r="M1121" s="203">
        <f>'T&amp;E'!M$32</f>
        <v>1.0404</v>
      </c>
      <c r="N1121" s="203">
        <f>'T&amp;E'!N$32</f>
        <v>1.0612079999999999</v>
      </c>
      <c r="O1121" s="203">
        <f>'T&amp;E'!O$32</f>
        <v>1.08243216</v>
      </c>
      <c r="P1121" s="203">
        <f>'T&amp;E'!P$32</f>
        <v>1.1040808032</v>
      </c>
      <c r="Q1121" s="203">
        <f>'T&amp;E'!Q$32</f>
        <v>1.1261624192640001</v>
      </c>
      <c r="R1121" s="203">
        <f>'T&amp;E'!R$32</f>
        <v>1.1486856676492798</v>
      </c>
      <c r="S1121" s="203">
        <f>'T&amp;E'!S$32</f>
        <v>1.1716593810022655</v>
      </c>
      <c r="T1121" s="203">
        <f>'T&amp;E'!T$32</f>
        <v>1.1950925686223108</v>
      </c>
      <c r="U1121" s="203">
        <f>'T&amp;E'!U$32</f>
        <v>1.2189944199947571</v>
      </c>
      <c r="V1121" s="203">
        <f>'T&amp;E'!V$32</f>
        <v>1.243374308394652</v>
      </c>
      <c r="W1121" s="203">
        <f>'T&amp;E'!W$32</f>
        <v>1.2682417945625453</v>
      </c>
      <c r="X1121" s="203">
        <f>'T&amp;E'!X$32</f>
        <v>1.2936066304537961</v>
      </c>
      <c r="Y1121" s="203">
        <f>'T&amp;E'!Y$32</f>
        <v>1.3194787630628722</v>
      </c>
      <c r="Z1121" s="203">
        <f>'T&amp;E'!Z$32</f>
        <v>1.3458683383241292</v>
      </c>
      <c r="AA1121" s="203">
        <f>'T&amp;E'!AA$32</f>
        <v>1.372785705090612</v>
      </c>
      <c r="AB1121" s="203">
        <f>'T&amp;E'!AB$32</f>
        <v>1.4002414191924244</v>
      </c>
      <c r="AC1121" s="203">
        <f>'T&amp;E'!AC$32</f>
        <v>1.4282462475762727</v>
      </c>
      <c r="AD1121" s="203">
        <f>'T&amp;E'!AD$32</f>
        <v>1.4568111725277981</v>
      </c>
      <c r="AE1121" s="203">
        <f>'T&amp;E'!AE$32</f>
        <v>1.4859473959783542</v>
      </c>
      <c r="AF1121" s="203">
        <f>'T&amp;E'!AF$32</f>
        <v>1.5156663438979212</v>
      </c>
      <c r="AG1121" s="203">
        <f>'T&amp;E'!AG$32</f>
        <v>1.5459796707758797</v>
      </c>
      <c r="AH1121" s="203">
        <f>'T&amp;E'!AH$32</f>
        <v>1.576899264191397</v>
      </c>
      <c r="AI1121" s="203">
        <f>'T&amp;E'!AI$32</f>
        <v>1.608437249475225</v>
      </c>
    </row>
    <row r="1122" spans="1:35" s="84" customFormat="1" x14ac:dyDescent="0.35">
      <c r="A1122" s="4"/>
      <c r="B1122" s="4"/>
      <c r="C1122" s="80"/>
      <c r="D1122" s="81"/>
      <c r="E1122" s="84" t="s">
        <v>1257</v>
      </c>
      <c r="F1122" s="84" t="s">
        <v>641</v>
      </c>
      <c r="G1122" s="147"/>
      <c r="H1122" s="147"/>
      <c r="I1122" s="178">
        <f>SUM(K1122:AI1122)</f>
        <v>327.13320595656597</v>
      </c>
      <c r="J1122" s="178"/>
      <c r="K1122" s="178">
        <f>K1120*K1121</f>
        <v>0</v>
      </c>
      <c r="L1122" s="178">
        <f t="shared" ref="L1122:AI1122" si="421">L1120*L1121</f>
        <v>0</v>
      </c>
      <c r="M1122" s="178">
        <f t="shared" si="421"/>
        <v>0</v>
      </c>
      <c r="N1122" s="178">
        <f t="shared" si="421"/>
        <v>0</v>
      </c>
      <c r="O1122" s="178">
        <f t="shared" si="421"/>
        <v>0</v>
      </c>
      <c r="P1122" s="178">
        <f t="shared" si="421"/>
        <v>0</v>
      </c>
      <c r="Q1122" s="178">
        <f t="shared" si="421"/>
        <v>0</v>
      </c>
      <c r="R1122" s="178">
        <f t="shared" si="421"/>
        <v>0</v>
      </c>
      <c r="S1122" s="178">
        <f t="shared" si="421"/>
        <v>0</v>
      </c>
      <c r="T1122" s="178">
        <f t="shared" si="421"/>
        <v>0</v>
      </c>
      <c r="U1122" s="178">
        <f t="shared" si="421"/>
        <v>15.943947272305744</v>
      </c>
      <c r="V1122" s="178">
        <f t="shared" si="421"/>
        <v>35.068938716867201</v>
      </c>
      <c r="W1122" s="178">
        <f t="shared" si="421"/>
        <v>29.474749991204547</v>
      </c>
      <c r="X1122" s="178">
        <f t="shared" si="421"/>
        <v>30.064244991028637</v>
      </c>
      <c r="Y1122" s="178">
        <f t="shared" si="421"/>
        <v>30.665529890849218</v>
      </c>
      <c r="Z1122" s="178">
        <f t="shared" si="421"/>
        <v>31.278840488666191</v>
      </c>
      <c r="AA1122" s="178">
        <f t="shared" si="421"/>
        <v>31.904417298439522</v>
      </c>
      <c r="AB1122" s="178">
        <f t="shared" si="421"/>
        <v>32.542505644408315</v>
      </c>
      <c r="AC1122" s="178">
        <f t="shared" si="421"/>
        <v>33.193355757296473</v>
      </c>
      <c r="AD1122" s="178">
        <f t="shared" si="421"/>
        <v>35.303209295497837</v>
      </c>
      <c r="AE1122" s="178">
        <f t="shared" si="421"/>
        <v>21.693466610002282</v>
      </c>
      <c r="AF1122" s="178">
        <f t="shared" si="421"/>
        <v>0</v>
      </c>
      <c r="AG1122" s="178">
        <f t="shared" si="421"/>
        <v>0</v>
      </c>
      <c r="AH1122" s="178">
        <f t="shared" si="421"/>
        <v>0</v>
      </c>
      <c r="AI1122" s="178">
        <f t="shared" si="421"/>
        <v>0</v>
      </c>
    </row>
    <row r="1123" spans="1:35" s="84" customFormat="1" x14ac:dyDescent="0.35">
      <c r="A1123" s="4"/>
      <c r="B1123" s="4"/>
      <c r="C1123" s="80"/>
      <c r="D1123" s="81"/>
      <c r="G1123" s="147"/>
      <c r="H1123" s="147"/>
      <c r="I1123" s="178"/>
      <c r="J1123" s="178"/>
      <c r="K1123" s="178"/>
      <c r="L1123" s="178"/>
      <c r="M1123" s="178"/>
      <c r="N1123" s="178"/>
      <c r="O1123" s="178"/>
      <c r="P1123" s="178"/>
      <c r="Q1123" s="178"/>
      <c r="R1123" s="178"/>
      <c r="S1123" s="178"/>
      <c r="T1123" s="178"/>
      <c r="U1123" s="178"/>
      <c r="V1123" s="178"/>
      <c r="W1123" s="178"/>
      <c r="X1123" s="178"/>
      <c r="Y1123" s="178"/>
      <c r="Z1123" s="178"/>
      <c r="AA1123" s="178"/>
      <c r="AB1123" s="178"/>
      <c r="AC1123" s="178"/>
      <c r="AD1123" s="178"/>
      <c r="AE1123" s="178"/>
      <c r="AF1123" s="178"/>
      <c r="AG1123" s="178"/>
      <c r="AH1123" s="178"/>
      <c r="AI1123" s="178"/>
    </row>
    <row r="1124" spans="1:35" s="84" customFormat="1" x14ac:dyDescent="0.35">
      <c r="A1124" s="4"/>
      <c r="B1124" s="4"/>
      <c r="C1124" s="80"/>
      <c r="D1124" s="81" t="s">
        <v>756</v>
      </c>
      <c r="G1124" s="147"/>
      <c r="H1124" s="147"/>
      <c r="I1124" s="178"/>
      <c r="J1124" s="178"/>
      <c r="K1124" s="178"/>
      <c r="L1124" s="178"/>
      <c r="M1124" s="178"/>
      <c r="N1124" s="178"/>
      <c r="O1124" s="178"/>
      <c r="P1124" s="178"/>
      <c r="Q1124" s="178"/>
      <c r="R1124" s="178"/>
      <c r="S1124" s="178"/>
      <c r="T1124" s="178"/>
      <c r="U1124" s="178"/>
      <c r="V1124" s="178"/>
      <c r="W1124" s="178"/>
      <c r="X1124" s="178"/>
      <c r="Y1124" s="178"/>
      <c r="Z1124" s="178"/>
      <c r="AA1124" s="178"/>
      <c r="AB1124" s="178"/>
      <c r="AC1124" s="178"/>
      <c r="AD1124" s="178"/>
      <c r="AE1124" s="178"/>
      <c r="AF1124" s="178"/>
      <c r="AG1124" s="178"/>
      <c r="AH1124" s="178"/>
      <c r="AI1124" s="178"/>
    </row>
    <row r="1125" spans="1:35" s="167" customFormat="1" x14ac:dyDescent="0.35">
      <c r="A1125" s="21"/>
      <c r="B1125" s="21"/>
      <c r="C1125" s="165"/>
      <c r="D1125" s="166"/>
      <c r="E1125" s="167" t="str">
        <f>E$1122</f>
        <v>Dividend payment in nominal terms (behavioural)</v>
      </c>
      <c r="F1125" s="167" t="str">
        <f>F$1122</f>
        <v>M$, nominal</v>
      </c>
      <c r="G1125" s="168"/>
      <c r="H1125" s="168"/>
      <c r="I1125" s="178">
        <f>I$1122</f>
        <v>327.13320595656597</v>
      </c>
      <c r="J1125" s="178"/>
      <c r="K1125" s="178">
        <f t="shared" ref="K1125:AI1125" si="422">K$1122</f>
        <v>0</v>
      </c>
      <c r="L1125" s="178">
        <f t="shared" si="422"/>
        <v>0</v>
      </c>
      <c r="M1125" s="178">
        <f t="shared" si="422"/>
        <v>0</v>
      </c>
      <c r="N1125" s="178">
        <f t="shared" si="422"/>
        <v>0</v>
      </c>
      <c r="O1125" s="178">
        <f t="shared" si="422"/>
        <v>0</v>
      </c>
      <c r="P1125" s="178">
        <f t="shared" si="422"/>
        <v>0</v>
      </c>
      <c r="Q1125" s="178">
        <f t="shared" si="422"/>
        <v>0</v>
      </c>
      <c r="R1125" s="178">
        <f t="shared" si="422"/>
        <v>0</v>
      </c>
      <c r="S1125" s="178">
        <f t="shared" si="422"/>
        <v>0</v>
      </c>
      <c r="T1125" s="178">
        <f t="shared" si="422"/>
        <v>0</v>
      </c>
      <c r="U1125" s="178">
        <f t="shared" si="422"/>
        <v>15.943947272305744</v>
      </c>
      <c r="V1125" s="178">
        <f t="shared" si="422"/>
        <v>35.068938716867201</v>
      </c>
      <c r="W1125" s="178">
        <f t="shared" si="422"/>
        <v>29.474749991204547</v>
      </c>
      <c r="X1125" s="178">
        <f t="shared" si="422"/>
        <v>30.064244991028637</v>
      </c>
      <c r="Y1125" s="178">
        <f t="shared" si="422"/>
        <v>30.665529890849218</v>
      </c>
      <c r="Z1125" s="178">
        <f t="shared" si="422"/>
        <v>31.278840488666191</v>
      </c>
      <c r="AA1125" s="178">
        <f t="shared" si="422"/>
        <v>31.904417298439522</v>
      </c>
      <c r="AB1125" s="178">
        <f t="shared" si="422"/>
        <v>32.542505644408315</v>
      </c>
      <c r="AC1125" s="178">
        <f t="shared" si="422"/>
        <v>33.193355757296473</v>
      </c>
      <c r="AD1125" s="178">
        <f t="shared" si="422"/>
        <v>35.303209295497837</v>
      </c>
      <c r="AE1125" s="178">
        <f t="shared" si="422"/>
        <v>21.693466610002282</v>
      </c>
      <c r="AF1125" s="178">
        <f t="shared" si="422"/>
        <v>0</v>
      </c>
      <c r="AG1125" s="178">
        <f t="shared" si="422"/>
        <v>0</v>
      </c>
      <c r="AH1125" s="178">
        <f t="shared" si="422"/>
        <v>0</v>
      </c>
      <c r="AI1125" s="178">
        <f t="shared" si="422"/>
        <v>0</v>
      </c>
    </row>
    <row r="1126" spans="1:35" s="154" customFormat="1" x14ac:dyDescent="0.35">
      <c r="A1126" s="15"/>
      <c r="B1126" s="15"/>
      <c r="C1126" s="152"/>
      <c r="D1126" s="153"/>
      <c r="E1126" s="169" t="str">
        <f>Inputs!E$262</f>
        <v>WHT on dividends incentive rate (incentive)</v>
      </c>
      <c r="F1126" s="169" t="str">
        <f>Inputs!F$262</f>
        <v>%</v>
      </c>
      <c r="G1126" s="169">
        <f>Inputs!G$262</f>
        <v>0</v>
      </c>
      <c r="H1126" s="155"/>
      <c r="I1126" s="180"/>
      <c r="J1126" s="180"/>
      <c r="K1126" s="180"/>
      <c r="L1126" s="180"/>
      <c r="M1126" s="180"/>
      <c r="N1126" s="180"/>
      <c r="O1126" s="180"/>
      <c r="P1126" s="180"/>
      <c r="Q1126" s="180"/>
      <c r="R1126" s="180"/>
      <c r="S1126" s="180"/>
      <c r="T1126" s="180"/>
      <c r="U1126" s="180"/>
      <c r="V1126" s="180"/>
      <c r="W1126" s="180"/>
      <c r="X1126" s="180"/>
      <c r="Y1126" s="180"/>
      <c r="Z1126" s="180"/>
      <c r="AA1126" s="180"/>
      <c r="AB1126" s="180"/>
      <c r="AC1126" s="180"/>
      <c r="AD1126" s="180"/>
      <c r="AE1126" s="180"/>
      <c r="AF1126" s="180"/>
      <c r="AG1126" s="180"/>
      <c r="AH1126" s="180"/>
      <c r="AI1126" s="180"/>
    </row>
    <row r="1127" spans="1:35" s="84" customFormat="1" x14ac:dyDescent="0.35">
      <c r="A1127" s="4"/>
      <c r="B1127" s="4"/>
      <c r="C1127" s="80"/>
      <c r="D1127" s="81"/>
      <c r="E1127" s="84" t="str">
        <f>E$1113</f>
        <v>WHT on dividends incentive rate flag (behavioural)</v>
      </c>
      <c r="F1127" s="84" t="str">
        <f>F$1113</f>
        <v>flag</v>
      </c>
      <c r="G1127" s="147"/>
      <c r="H1127" s="147"/>
      <c r="I1127" s="84">
        <f>I$1113</f>
        <v>0</v>
      </c>
      <c r="J1127" s="178"/>
      <c r="K1127" s="84">
        <f t="shared" ref="K1127:AI1127" si="423">K$1113</f>
        <v>0</v>
      </c>
      <c r="L1127" s="84">
        <f t="shared" si="423"/>
        <v>0</v>
      </c>
      <c r="M1127" s="84">
        <f t="shared" si="423"/>
        <v>0</v>
      </c>
      <c r="N1127" s="84">
        <f t="shared" si="423"/>
        <v>0</v>
      </c>
      <c r="O1127" s="84">
        <f t="shared" si="423"/>
        <v>0</v>
      </c>
      <c r="P1127" s="84">
        <f t="shared" si="423"/>
        <v>0</v>
      </c>
      <c r="Q1127" s="84">
        <f t="shared" si="423"/>
        <v>0</v>
      </c>
      <c r="R1127" s="84">
        <f t="shared" si="423"/>
        <v>0</v>
      </c>
      <c r="S1127" s="84">
        <f t="shared" si="423"/>
        <v>0</v>
      </c>
      <c r="T1127" s="84">
        <f t="shared" si="423"/>
        <v>0</v>
      </c>
      <c r="U1127" s="84">
        <f t="shared" si="423"/>
        <v>0</v>
      </c>
      <c r="V1127" s="84">
        <f t="shared" si="423"/>
        <v>0</v>
      </c>
      <c r="W1127" s="84">
        <f t="shared" si="423"/>
        <v>0</v>
      </c>
      <c r="X1127" s="84">
        <f t="shared" si="423"/>
        <v>0</v>
      </c>
      <c r="Y1127" s="84">
        <f t="shared" si="423"/>
        <v>0</v>
      </c>
      <c r="Z1127" s="84">
        <f t="shared" si="423"/>
        <v>0</v>
      </c>
      <c r="AA1127" s="84">
        <f t="shared" si="423"/>
        <v>0</v>
      </c>
      <c r="AB1127" s="84">
        <f t="shared" si="423"/>
        <v>0</v>
      </c>
      <c r="AC1127" s="84">
        <f t="shared" si="423"/>
        <v>0</v>
      </c>
      <c r="AD1127" s="84">
        <f t="shared" si="423"/>
        <v>0</v>
      </c>
      <c r="AE1127" s="84">
        <f t="shared" si="423"/>
        <v>0</v>
      </c>
      <c r="AF1127" s="84">
        <f t="shared" si="423"/>
        <v>0</v>
      </c>
      <c r="AG1127" s="84">
        <f t="shared" si="423"/>
        <v>0</v>
      </c>
      <c r="AH1127" s="84">
        <f t="shared" si="423"/>
        <v>0</v>
      </c>
      <c r="AI1127" s="84">
        <f t="shared" si="423"/>
        <v>0</v>
      </c>
    </row>
    <row r="1128" spans="1:35" s="154" customFormat="1" x14ac:dyDescent="0.35">
      <c r="A1128" s="15"/>
      <c r="B1128" s="15"/>
      <c r="C1128" s="152"/>
      <c r="D1128" s="153"/>
      <c r="E1128" s="169" t="str">
        <f>Inputs!E$261</f>
        <v>WHT on dividends standard rate (incentive)</v>
      </c>
      <c r="F1128" s="169" t="str">
        <f>Inputs!F$261</f>
        <v>%</v>
      </c>
      <c r="G1128" s="169">
        <f>Inputs!G$261</f>
        <v>0.1</v>
      </c>
      <c r="H1128" s="155"/>
      <c r="I1128" s="180"/>
      <c r="J1128" s="180"/>
      <c r="K1128" s="180"/>
      <c r="L1128" s="180"/>
      <c r="M1128" s="180"/>
      <c r="N1128" s="180"/>
      <c r="O1128" s="180"/>
      <c r="P1128" s="180"/>
      <c r="Q1128" s="180"/>
      <c r="R1128" s="180"/>
      <c r="S1128" s="180"/>
      <c r="T1128" s="180"/>
      <c r="U1128" s="180"/>
      <c r="V1128" s="180"/>
      <c r="W1128" s="180"/>
      <c r="X1128" s="180"/>
      <c r="Y1128" s="180"/>
      <c r="Z1128" s="180"/>
      <c r="AA1128" s="180"/>
      <c r="AB1128" s="180"/>
      <c r="AC1128" s="180"/>
      <c r="AD1128" s="180"/>
      <c r="AE1128" s="180"/>
      <c r="AF1128" s="180"/>
      <c r="AG1128" s="180"/>
      <c r="AH1128" s="180"/>
      <c r="AI1128" s="180"/>
    </row>
    <row r="1129" spans="1:35" x14ac:dyDescent="0.35">
      <c r="E1129" s="46" t="str">
        <f>E$1117</f>
        <v>WHT on dividends standard period flag (behavioural)</v>
      </c>
      <c r="F1129" s="46" t="str">
        <f>F$1117</f>
        <v>flag</v>
      </c>
      <c r="I1129" s="46">
        <f>I$1117</f>
        <v>25</v>
      </c>
      <c r="K1129" s="46">
        <f t="shared" ref="K1129:AI1129" si="424">K$1117</f>
        <v>1</v>
      </c>
      <c r="L1129" s="46">
        <f t="shared" si="424"/>
        <v>1</v>
      </c>
      <c r="M1129" s="46">
        <f t="shared" si="424"/>
        <v>1</v>
      </c>
      <c r="N1129" s="46">
        <f t="shared" si="424"/>
        <v>1</v>
      </c>
      <c r="O1129" s="46">
        <f t="shared" si="424"/>
        <v>1</v>
      </c>
      <c r="P1129" s="46">
        <f t="shared" si="424"/>
        <v>1</v>
      </c>
      <c r="Q1129" s="46">
        <f t="shared" si="424"/>
        <v>1</v>
      </c>
      <c r="R1129" s="46">
        <f t="shared" si="424"/>
        <v>1</v>
      </c>
      <c r="S1129" s="46">
        <f t="shared" si="424"/>
        <v>1</v>
      </c>
      <c r="T1129" s="46">
        <f t="shared" si="424"/>
        <v>1</v>
      </c>
      <c r="U1129" s="46">
        <f t="shared" si="424"/>
        <v>1</v>
      </c>
      <c r="V1129" s="46">
        <f t="shared" si="424"/>
        <v>1</v>
      </c>
      <c r="W1129" s="46">
        <f t="shared" si="424"/>
        <v>1</v>
      </c>
      <c r="X1129" s="46">
        <f t="shared" si="424"/>
        <v>1</v>
      </c>
      <c r="Y1129" s="46">
        <f t="shared" si="424"/>
        <v>1</v>
      </c>
      <c r="Z1129" s="46">
        <f t="shared" si="424"/>
        <v>1</v>
      </c>
      <c r="AA1129" s="46">
        <f t="shared" si="424"/>
        <v>1</v>
      </c>
      <c r="AB1129" s="46">
        <f t="shared" si="424"/>
        <v>1</v>
      </c>
      <c r="AC1129" s="46">
        <f t="shared" si="424"/>
        <v>1</v>
      </c>
      <c r="AD1129" s="46">
        <f t="shared" si="424"/>
        <v>1</v>
      </c>
      <c r="AE1129" s="46">
        <f t="shared" si="424"/>
        <v>1</v>
      </c>
      <c r="AF1129" s="46">
        <f t="shared" si="424"/>
        <v>1</v>
      </c>
      <c r="AG1129" s="46">
        <f t="shared" si="424"/>
        <v>1</v>
      </c>
      <c r="AH1129" s="46">
        <f t="shared" si="424"/>
        <v>1</v>
      </c>
      <c r="AI1129" s="46">
        <f t="shared" si="424"/>
        <v>1</v>
      </c>
    </row>
    <row r="1130" spans="1:35" x14ac:dyDescent="0.35">
      <c r="E1130" s="46" t="s">
        <v>1258</v>
      </c>
      <c r="F1130" s="46" t="s">
        <v>641</v>
      </c>
      <c r="I1130" s="178">
        <f>SUM(K1130:AI1130)</f>
        <v>32.713320595656597</v>
      </c>
      <c r="J1130" s="178"/>
      <c r="K1130" s="178">
        <f>(K1125*$G1126*K1127)+(K1125*$G1128*K1129)</f>
        <v>0</v>
      </c>
      <c r="L1130" s="178">
        <f t="shared" ref="L1130:AI1130" si="425">(L1125*$G1126*L1127)+(L1125*$G1128*L1129)</f>
        <v>0</v>
      </c>
      <c r="M1130" s="178">
        <f t="shared" si="425"/>
        <v>0</v>
      </c>
      <c r="N1130" s="178">
        <f t="shared" si="425"/>
        <v>0</v>
      </c>
      <c r="O1130" s="178">
        <f t="shared" si="425"/>
        <v>0</v>
      </c>
      <c r="P1130" s="178">
        <f t="shared" si="425"/>
        <v>0</v>
      </c>
      <c r="Q1130" s="178">
        <f t="shared" si="425"/>
        <v>0</v>
      </c>
      <c r="R1130" s="178">
        <f t="shared" si="425"/>
        <v>0</v>
      </c>
      <c r="S1130" s="178">
        <f t="shared" si="425"/>
        <v>0</v>
      </c>
      <c r="T1130" s="178">
        <f t="shared" si="425"/>
        <v>0</v>
      </c>
      <c r="U1130" s="178">
        <f t="shared" si="425"/>
        <v>1.5943947272305745</v>
      </c>
      <c r="V1130" s="178">
        <f t="shared" si="425"/>
        <v>3.5068938716867204</v>
      </c>
      <c r="W1130" s="178">
        <f t="shared" si="425"/>
        <v>2.947474999120455</v>
      </c>
      <c r="X1130" s="178">
        <f t="shared" si="425"/>
        <v>3.0064244991028639</v>
      </c>
      <c r="Y1130" s="178">
        <f t="shared" si="425"/>
        <v>3.0665529890849221</v>
      </c>
      <c r="Z1130" s="178">
        <f t="shared" si="425"/>
        <v>3.1278840488666191</v>
      </c>
      <c r="AA1130" s="178">
        <f t="shared" si="425"/>
        <v>3.1904417298439522</v>
      </c>
      <c r="AB1130" s="178">
        <f t="shared" si="425"/>
        <v>3.2542505644408317</v>
      </c>
      <c r="AC1130" s="178">
        <f t="shared" si="425"/>
        <v>3.3193355757296477</v>
      </c>
      <c r="AD1130" s="178">
        <f t="shared" si="425"/>
        <v>3.5303209295497839</v>
      </c>
      <c r="AE1130" s="178">
        <f t="shared" si="425"/>
        <v>2.1693466610002283</v>
      </c>
      <c r="AF1130" s="178">
        <f t="shared" si="425"/>
        <v>0</v>
      </c>
      <c r="AG1130" s="178">
        <f t="shared" si="425"/>
        <v>0</v>
      </c>
      <c r="AH1130" s="178">
        <f t="shared" si="425"/>
        <v>0</v>
      </c>
      <c r="AI1130" s="178">
        <f t="shared" si="425"/>
        <v>0</v>
      </c>
    </row>
    <row r="1131" spans="1:35" x14ac:dyDescent="0.35">
      <c r="I1131" s="46"/>
      <c r="K1131" s="46"/>
      <c r="L1131" s="46"/>
      <c r="M1131" s="46"/>
      <c r="N1131" s="46"/>
      <c r="O1131" s="46"/>
      <c r="P1131" s="46"/>
      <c r="Q1131" s="46"/>
      <c r="R1131" s="46"/>
      <c r="S1131" s="46"/>
      <c r="T1131" s="46"/>
      <c r="U1131" s="46"/>
      <c r="V1131" s="46"/>
      <c r="W1131" s="46"/>
      <c r="X1131" s="46"/>
      <c r="Y1131" s="46"/>
      <c r="Z1131" s="46"/>
      <c r="AA1131" s="46"/>
      <c r="AB1131" s="46"/>
      <c r="AC1131" s="46"/>
      <c r="AD1131" s="46"/>
      <c r="AE1131" s="46"/>
      <c r="AF1131" s="46"/>
    </row>
    <row r="1132" spans="1:35" x14ac:dyDescent="0.35">
      <c r="D1132" s="87" t="s">
        <v>50</v>
      </c>
      <c r="I1132" s="46"/>
      <c r="K1132" s="46"/>
      <c r="L1132" s="46"/>
      <c r="M1132" s="46"/>
      <c r="N1132" s="46"/>
      <c r="O1132" s="46"/>
      <c r="P1132" s="46"/>
      <c r="Q1132" s="46"/>
      <c r="R1132" s="46"/>
      <c r="S1132" s="46"/>
      <c r="T1132" s="46"/>
      <c r="U1132" s="46"/>
      <c r="V1132" s="46"/>
      <c r="W1132" s="46"/>
      <c r="X1132" s="46"/>
      <c r="Y1132" s="46"/>
      <c r="Z1132" s="46"/>
      <c r="AA1132" s="46"/>
      <c r="AB1132" s="46"/>
      <c r="AC1132" s="46"/>
      <c r="AD1132" s="46"/>
      <c r="AE1132" s="46"/>
      <c r="AF1132" s="46"/>
    </row>
    <row r="1133" spans="1:35" x14ac:dyDescent="0.35">
      <c r="E1133" s="46" t="str">
        <f>E$1130</f>
        <v>WHT on dividends in nominal terms (behavioural)</v>
      </c>
      <c r="F1133" s="46" t="str">
        <f>F$1130</f>
        <v>M$, nominal</v>
      </c>
      <c r="I1133" s="178">
        <f>I$1130</f>
        <v>32.713320595656597</v>
      </c>
      <c r="J1133" s="178"/>
      <c r="K1133" s="178">
        <f t="shared" ref="K1133:AI1133" si="426">K$1130</f>
        <v>0</v>
      </c>
      <c r="L1133" s="178">
        <f t="shared" si="426"/>
        <v>0</v>
      </c>
      <c r="M1133" s="178">
        <f t="shared" si="426"/>
        <v>0</v>
      </c>
      <c r="N1133" s="178">
        <f t="shared" si="426"/>
        <v>0</v>
      </c>
      <c r="O1133" s="178">
        <f t="shared" si="426"/>
        <v>0</v>
      </c>
      <c r="P1133" s="178">
        <f t="shared" si="426"/>
        <v>0</v>
      </c>
      <c r="Q1133" s="178">
        <f t="shared" si="426"/>
        <v>0</v>
      </c>
      <c r="R1133" s="178">
        <f t="shared" si="426"/>
        <v>0</v>
      </c>
      <c r="S1133" s="178">
        <f t="shared" si="426"/>
        <v>0</v>
      </c>
      <c r="T1133" s="178">
        <f t="shared" si="426"/>
        <v>0</v>
      </c>
      <c r="U1133" s="178">
        <f t="shared" si="426"/>
        <v>1.5943947272305745</v>
      </c>
      <c r="V1133" s="178">
        <f t="shared" si="426"/>
        <v>3.5068938716867204</v>
      </c>
      <c r="W1133" s="178">
        <f t="shared" si="426"/>
        <v>2.947474999120455</v>
      </c>
      <c r="X1133" s="178">
        <f t="shared" si="426"/>
        <v>3.0064244991028639</v>
      </c>
      <c r="Y1133" s="178">
        <f t="shared" si="426"/>
        <v>3.0665529890849221</v>
      </c>
      <c r="Z1133" s="178">
        <f t="shared" si="426"/>
        <v>3.1278840488666191</v>
      </c>
      <c r="AA1133" s="178">
        <f t="shared" si="426"/>
        <v>3.1904417298439522</v>
      </c>
      <c r="AB1133" s="178">
        <f t="shared" si="426"/>
        <v>3.2542505644408317</v>
      </c>
      <c r="AC1133" s="178">
        <f t="shared" si="426"/>
        <v>3.3193355757296477</v>
      </c>
      <c r="AD1133" s="178">
        <f t="shared" si="426"/>
        <v>3.5303209295497839</v>
      </c>
      <c r="AE1133" s="178">
        <f t="shared" si="426"/>
        <v>2.1693466610002283</v>
      </c>
      <c r="AF1133" s="178">
        <f t="shared" si="426"/>
        <v>0</v>
      </c>
      <c r="AG1133" s="178">
        <f t="shared" si="426"/>
        <v>0</v>
      </c>
      <c r="AH1133" s="178">
        <f t="shared" si="426"/>
        <v>0</v>
      </c>
      <c r="AI1133" s="178">
        <f t="shared" si="426"/>
        <v>0</v>
      </c>
    </row>
    <row r="1134" spans="1:35" s="154" customFormat="1" x14ac:dyDescent="0.35">
      <c r="A1134" s="15"/>
      <c r="B1134" s="15"/>
      <c r="C1134" s="152"/>
      <c r="D1134" s="153"/>
      <c r="E1134" s="154" t="str">
        <f>'T&amp;E'!E$32</f>
        <v>Inflation factor</v>
      </c>
      <c r="F1134" s="154" t="str">
        <f>'T&amp;E'!F$32</f>
        <v>index</v>
      </c>
      <c r="G1134" s="155"/>
      <c r="H1134" s="155"/>
      <c r="I1134" s="180"/>
      <c r="J1134" s="180"/>
      <c r="K1134" s="203">
        <f>'T&amp;E'!K$32</f>
        <v>1</v>
      </c>
      <c r="L1134" s="203">
        <f>'T&amp;E'!L$32</f>
        <v>1.02</v>
      </c>
      <c r="M1134" s="203">
        <f>'T&amp;E'!M$32</f>
        <v>1.0404</v>
      </c>
      <c r="N1134" s="203">
        <f>'T&amp;E'!N$32</f>
        <v>1.0612079999999999</v>
      </c>
      <c r="O1134" s="203">
        <f>'T&amp;E'!O$32</f>
        <v>1.08243216</v>
      </c>
      <c r="P1134" s="203">
        <f>'T&amp;E'!P$32</f>
        <v>1.1040808032</v>
      </c>
      <c r="Q1134" s="203">
        <f>'T&amp;E'!Q$32</f>
        <v>1.1261624192640001</v>
      </c>
      <c r="R1134" s="203">
        <f>'T&amp;E'!R$32</f>
        <v>1.1486856676492798</v>
      </c>
      <c r="S1134" s="203">
        <f>'T&amp;E'!S$32</f>
        <v>1.1716593810022655</v>
      </c>
      <c r="T1134" s="203">
        <f>'T&amp;E'!T$32</f>
        <v>1.1950925686223108</v>
      </c>
      <c r="U1134" s="203">
        <f>'T&amp;E'!U$32</f>
        <v>1.2189944199947571</v>
      </c>
      <c r="V1134" s="203">
        <f>'T&amp;E'!V$32</f>
        <v>1.243374308394652</v>
      </c>
      <c r="W1134" s="203">
        <f>'T&amp;E'!W$32</f>
        <v>1.2682417945625453</v>
      </c>
      <c r="X1134" s="203">
        <f>'T&amp;E'!X$32</f>
        <v>1.2936066304537961</v>
      </c>
      <c r="Y1134" s="203">
        <f>'T&amp;E'!Y$32</f>
        <v>1.3194787630628722</v>
      </c>
      <c r="Z1134" s="203">
        <f>'T&amp;E'!Z$32</f>
        <v>1.3458683383241292</v>
      </c>
      <c r="AA1134" s="203">
        <f>'T&amp;E'!AA$32</f>
        <v>1.372785705090612</v>
      </c>
      <c r="AB1134" s="203">
        <f>'T&amp;E'!AB$32</f>
        <v>1.4002414191924244</v>
      </c>
      <c r="AC1134" s="203">
        <f>'T&amp;E'!AC$32</f>
        <v>1.4282462475762727</v>
      </c>
      <c r="AD1134" s="203">
        <f>'T&amp;E'!AD$32</f>
        <v>1.4568111725277981</v>
      </c>
      <c r="AE1134" s="203">
        <f>'T&amp;E'!AE$32</f>
        <v>1.4859473959783542</v>
      </c>
      <c r="AF1134" s="203">
        <f>'T&amp;E'!AF$32</f>
        <v>1.5156663438979212</v>
      </c>
      <c r="AG1134" s="203">
        <f>'T&amp;E'!AG$32</f>
        <v>1.5459796707758797</v>
      </c>
      <c r="AH1134" s="203">
        <f>'T&amp;E'!AH$32</f>
        <v>1.576899264191397</v>
      </c>
      <c r="AI1134" s="203">
        <f>'T&amp;E'!AI$32</f>
        <v>1.608437249475225</v>
      </c>
    </row>
    <row r="1135" spans="1:35" s="162" customFormat="1" x14ac:dyDescent="0.35">
      <c r="A1135" s="35"/>
      <c r="B1135" s="35"/>
      <c r="C1135" s="160"/>
      <c r="D1135" s="161"/>
      <c r="E1135" s="162" t="s">
        <v>1259</v>
      </c>
      <c r="F1135" s="162" t="s">
        <v>88</v>
      </c>
      <c r="G1135" s="163"/>
      <c r="H1135" s="163"/>
      <c r="I1135" s="433">
        <f>SUM(K1135:AI1135)</f>
        <v>24.280100573192506</v>
      </c>
      <c r="J1135" s="433"/>
      <c r="K1135" s="433">
        <f>K1133/K1134</f>
        <v>0</v>
      </c>
      <c r="L1135" s="433">
        <f t="shared" ref="L1135:AI1135" si="427">L1133/L1134</f>
        <v>0</v>
      </c>
      <c r="M1135" s="433">
        <f t="shared" si="427"/>
        <v>0</v>
      </c>
      <c r="N1135" s="433">
        <f t="shared" si="427"/>
        <v>0</v>
      </c>
      <c r="O1135" s="433">
        <f t="shared" si="427"/>
        <v>0</v>
      </c>
      <c r="P1135" s="433">
        <f t="shared" si="427"/>
        <v>0</v>
      </c>
      <c r="Q1135" s="433">
        <f t="shared" si="427"/>
        <v>0</v>
      </c>
      <c r="R1135" s="433">
        <f t="shared" si="427"/>
        <v>0</v>
      </c>
      <c r="S1135" s="433">
        <f t="shared" si="427"/>
        <v>0</v>
      </c>
      <c r="T1135" s="433">
        <f t="shared" si="427"/>
        <v>0</v>
      </c>
      <c r="U1135" s="433">
        <f t="shared" si="427"/>
        <v>1.3079590038135138</v>
      </c>
      <c r="V1135" s="433">
        <f t="shared" si="427"/>
        <v>2.8204651230203948</v>
      </c>
      <c r="W1135" s="433">
        <f t="shared" si="427"/>
        <v>2.3240639220040276</v>
      </c>
      <c r="X1135" s="433">
        <f t="shared" si="427"/>
        <v>2.3240639220040276</v>
      </c>
      <c r="Y1135" s="433">
        <f t="shared" si="427"/>
        <v>2.324063922004028</v>
      </c>
      <c r="Z1135" s="433">
        <f t="shared" si="427"/>
        <v>2.3240639220040276</v>
      </c>
      <c r="AA1135" s="433">
        <f t="shared" si="427"/>
        <v>2.3240639220040276</v>
      </c>
      <c r="AB1135" s="433">
        <f t="shared" si="427"/>
        <v>2.3240639220040276</v>
      </c>
      <c r="AC1135" s="433">
        <f t="shared" si="427"/>
        <v>2.3240639220040276</v>
      </c>
      <c r="AD1135" s="433">
        <f t="shared" si="427"/>
        <v>2.423320877903564</v>
      </c>
      <c r="AE1135" s="433">
        <f t="shared" si="427"/>
        <v>1.4599081144268375</v>
      </c>
      <c r="AF1135" s="433">
        <f t="shared" si="427"/>
        <v>0</v>
      </c>
      <c r="AG1135" s="433">
        <f t="shared" si="427"/>
        <v>0</v>
      </c>
      <c r="AH1135" s="433">
        <f t="shared" si="427"/>
        <v>0</v>
      </c>
      <c r="AI1135" s="433">
        <f t="shared" si="427"/>
        <v>0</v>
      </c>
    </row>
    <row r="1136" spans="1:35" s="167" customFormat="1" x14ac:dyDescent="0.35">
      <c r="A1136" s="21"/>
      <c r="B1136" s="21"/>
      <c r="C1136" s="165"/>
      <c r="D1136" s="166"/>
      <c r="G1136" s="168"/>
      <c r="H1136" s="168"/>
      <c r="I1136" s="199"/>
      <c r="J1136" s="199"/>
      <c r="K1136" s="178"/>
      <c r="L1136" s="178"/>
      <c r="M1136" s="178"/>
      <c r="N1136" s="178"/>
      <c r="O1136" s="178"/>
      <c r="P1136" s="178"/>
      <c r="Q1136" s="178"/>
      <c r="R1136" s="178"/>
      <c r="S1136" s="178"/>
      <c r="T1136" s="178"/>
      <c r="U1136" s="178"/>
      <c r="V1136" s="178"/>
      <c r="W1136" s="178"/>
      <c r="X1136" s="178"/>
      <c r="Y1136" s="178"/>
      <c r="Z1136" s="178"/>
      <c r="AA1136" s="178"/>
      <c r="AB1136" s="178"/>
      <c r="AC1136" s="178"/>
      <c r="AD1136" s="178"/>
      <c r="AE1136" s="178"/>
      <c r="AF1136" s="178"/>
      <c r="AG1136" s="178"/>
      <c r="AH1136" s="178"/>
      <c r="AI1136" s="178"/>
    </row>
    <row r="1137" spans="1:35" s="167" customFormat="1" x14ac:dyDescent="0.35">
      <c r="A1137" s="21"/>
      <c r="B1137" s="21"/>
      <c r="C1137" s="165"/>
      <c r="D1137" s="166" t="s">
        <v>373</v>
      </c>
      <c r="G1137" s="168"/>
      <c r="H1137" s="168"/>
      <c r="I1137" s="199"/>
      <c r="J1137" s="199"/>
      <c r="K1137" s="178"/>
      <c r="L1137" s="178"/>
      <c r="M1137" s="178"/>
      <c r="N1137" s="178"/>
      <c r="O1137" s="178"/>
      <c r="P1137" s="178"/>
      <c r="Q1137" s="178"/>
      <c r="R1137" s="178"/>
      <c r="S1137" s="178"/>
      <c r="T1137" s="178"/>
      <c r="U1137" s="178"/>
      <c r="V1137" s="178"/>
      <c r="W1137" s="178"/>
      <c r="X1137" s="178"/>
      <c r="Y1137" s="178"/>
      <c r="Z1137" s="178"/>
      <c r="AA1137" s="178"/>
      <c r="AB1137" s="178"/>
      <c r="AC1137" s="178"/>
      <c r="AD1137" s="178"/>
      <c r="AE1137" s="178"/>
      <c r="AF1137" s="178"/>
      <c r="AG1137" s="178"/>
      <c r="AH1137" s="178"/>
      <c r="AI1137" s="178"/>
    </row>
    <row r="1138" spans="1:35" s="167" customFormat="1" x14ac:dyDescent="0.35">
      <c r="A1138" s="21"/>
      <c r="B1138" s="21"/>
      <c r="C1138" s="165"/>
      <c r="D1138" s="166"/>
      <c r="E1138" s="167" t="str">
        <f>E$1135</f>
        <v>WHT on dividends (behavioural)</v>
      </c>
      <c r="F1138" s="167" t="str">
        <f>F$1135</f>
        <v>M$</v>
      </c>
      <c r="G1138" s="168"/>
      <c r="H1138" s="168"/>
      <c r="I1138" s="199">
        <f>I$1135</f>
        <v>24.280100573192506</v>
      </c>
      <c r="J1138" s="199"/>
      <c r="K1138" s="199">
        <f t="shared" ref="K1138:AI1138" si="428">K$1135</f>
        <v>0</v>
      </c>
      <c r="L1138" s="199">
        <f t="shared" si="428"/>
        <v>0</v>
      </c>
      <c r="M1138" s="199">
        <f t="shared" si="428"/>
        <v>0</v>
      </c>
      <c r="N1138" s="199">
        <f t="shared" si="428"/>
        <v>0</v>
      </c>
      <c r="O1138" s="199">
        <f t="shared" si="428"/>
        <v>0</v>
      </c>
      <c r="P1138" s="199">
        <f t="shared" si="428"/>
        <v>0</v>
      </c>
      <c r="Q1138" s="199">
        <f t="shared" si="428"/>
        <v>0</v>
      </c>
      <c r="R1138" s="199">
        <f t="shared" si="428"/>
        <v>0</v>
      </c>
      <c r="S1138" s="199">
        <f t="shared" si="428"/>
        <v>0</v>
      </c>
      <c r="T1138" s="199">
        <f t="shared" si="428"/>
        <v>0</v>
      </c>
      <c r="U1138" s="199">
        <f t="shared" si="428"/>
        <v>1.3079590038135138</v>
      </c>
      <c r="V1138" s="199">
        <f t="shared" si="428"/>
        <v>2.8204651230203948</v>
      </c>
      <c r="W1138" s="199">
        <f t="shared" si="428"/>
        <v>2.3240639220040276</v>
      </c>
      <c r="X1138" s="199">
        <f t="shared" si="428"/>
        <v>2.3240639220040276</v>
      </c>
      <c r="Y1138" s="199">
        <f t="shared" si="428"/>
        <v>2.324063922004028</v>
      </c>
      <c r="Z1138" s="199">
        <f t="shared" si="428"/>
        <v>2.3240639220040276</v>
      </c>
      <c r="AA1138" s="199">
        <f t="shared" si="428"/>
        <v>2.3240639220040276</v>
      </c>
      <c r="AB1138" s="199">
        <f t="shared" si="428"/>
        <v>2.3240639220040276</v>
      </c>
      <c r="AC1138" s="199">
        <f t="shared" si="428"/>
        <v>2.3240639220040276</v>
      </c>
      <c r="AD1138" s="199">
        <f t="shared" si="428"/>
        <v>2.423320877903564</v>
      </c>
      <c r="AE1138" s="199">
        <f t="shared" si="428"/>
        <v>1.4599081144268375</v>
      </c>
      <c r="AF1138" s="199">
        <f t="shared" si="428"/>
        <v>0</v>
      </c>
      <c r="AG1138" s="199">
        <f t="shared" si="428"/>
        <v>0</v>
      </c>
      <c r="AH1138" s="199">
        <f t="shared" si="428"/>
        <v>0</v>
      </c>
      <c r="AI1138" s="199">
        <f t="shared" si="428"/>
        <v>0</v>
      </c>
    </row>
    <row r="1139" spans="1:35" s="162" customFormat="1" x14ac:dyDescent="0.35">
      <c r="A1139" s="35"/>
      <c r="B1139" s="35"/>
      <c r="C1139" s="160"/>
      <c r="D1139" s="161"/>
      <c r="E1139" s="162" t="s">
        <v>1260</v>
      </c>
      <c r="F1139" s="162" t="s">
        <v>88</v>
      </c>
      <c r="G1139" s="433">
        <f>SUM(K1138:AI1138)</f>
        <v>24.280100573192506</v>
      </c>
      <c r="H1139" s="163"/>
      <c r="I1139" s="433"/>
      <c r="J1139" s="433"/>
      <c r="K1139" s="433"/>
      <c r="L1139" s="433"/>
      <c r="M1139" s="433"/>
      <c r="N1139" s="433"/>
      <c r="O1139" s="433"/>
      <c r="P1139" s="433"/>
      <c r="Q1139" s="433"/>
      <c r="R1139" s="433"/>
      <c r="S1139" s="433"/>
      <c r="T1139" s="433"/>
      <c r="U1139" s="433"/>
      <c r="V1139" s="433"/>
      <c r="W1139" s="433"/>
      <c r="X1139" s="433"/>
      <c r="Y1139" s="433"/>
      <c r="Z1139" s="433"/>
      <c r="AA1139" s="433"/>
      <c r="AB1139" s="433"/>
      <c r="AC1139" s="433"/>
      <c r="AD1139" s="433"/>
      <c r="AE1139" s="433"/>
      <c r="AF1139" s="433"/>
      <c r="AG1139" s="433"/>
      <c r="AH1139" s="433"/>
      <c r="AI1139" s="433"/>
    </row>
    <row r="1140" spans="1:35" s="84" customFormat="1" x14ac:dyDescent="0.35">
      <c r="A1140" s="4"/>
      <c r="B1140" s="4"/>
      <c r="C1140" s="80"/>
      <c r="D1140" s="81"/>
      <c r="G1140" s="147"/>
      <c r="H1140" s="147"/>
      <c r="I1140" s="178"/>
      <c r="J1140" s="178"/>
      <c r="K1140" s="178"/>
      <c r="L1140" s="178"/>
      <c r="M1140" s="178"/>
      <c r="N1140" s="178"/>
      <c r="O1140" s="178"/>
      <c r="P1140" s="178"/>
      <c r="Q1140" s="178"/>
      <c r="R1140" s="178"/>
      <c r="S1140" s="178"/>
      <c r="T1140" s="178"/>
      <c r="U1140" s="178"/>
      <c r="V1140" s="178"/>
      <c r="W1140" s="178"/>
      <c r="X1140" s="178"/>
      <c r="Y1140" s="178"/>
      <c r="Z1140" s="178"/>
      <c r="AA1140" s="178"/>
      <c r="AB1140" s="178"/>
      <c r="AC1140" s="178"/>
      <c r="AD1140" s="178"/>
      <c r="AE1140" s="178"/>
      <c r="AF1140" s="178"/>
      <c r="AG1140" s="178"/>
      <c r="AH1140" s="178"/>
      <c r="AI1140" s="178"/>
    </row>
    <row r="1141" spans="1:35" s="84" customFormat="1" x14ac:dyDescent="0.35">
      <c r="A1141" s="4"/>
      <c r="B1141" s="4"/>
      <c r="C1141" s="80"/>
      <c r="D1141" s="81" t="s">
        <v>384</v>
      </c>
      <c r="G1141" s="147"/>
      <c r="H1141" s="147"/>
      <c r="I1141" s="178"/>
      <c r="J1141" s="178"/>
      <c r="K1141" s="178"/>
      <c r="L1141" s="178"/>
      <c r="M1141" s="178"/>
      <c r="N1141" s="178"/>
      <c r="O1141" s="178"/>
      <c r="P1141" s="178"/>
      <c r="Q1141" s="178"/>
      <c r="R1141" s="178"/>
      <c r="S1141" s="178"/>
      <c r="T1141" s="178"/>
      <c r="U1141" s="178"/>
      <c r="V1141" s="178"/>
      <c r="W1141" s="178"/>
      <c r="X1141" s="178"/>
      <c r="Y1141" s="178"/>
      <c r="Z1141" s="178"/>
      <c r="AA1141" s="178"/>
      <c r="AB1141" s="178"/>
      <c r="AC1141" s="178"/>
      <c r="AD1141" s="178"/>
      <c r="AE1141" s="178"/>
      <c r="AF1141" s="178"/>
      <c r="AG1141" s="178"/>
      <c r="AH1141" s="178"/>
      <c r="AI1141" s="178"/>
    </row>
    <row r="1142" spans="1:35" s="167" customFormat="1" x14ac:dyDescent="0.35">
      <c r="A1142" s="21"/>
      <c r="B1142" s="21"/>
      <c r="C1142" s="165"/>
      <c r="D1142" s="166"/>
      <c r="E1142" s="167" t="str">
        <f>E$1135</f>
        <v>WHT on dividends (behavioural)</v>
      </c>
      <c r="F1142" s="167" t="str">
        <f>F$1135</f>
        <v>M$</v>
      </c>
      <c r="G1142" s="168"/>
      <c r="H1142" s="168"/>
      <c r="I1142" s="199">
        <f>I$1135</f>
        <v>24.280100573192506</v>
      </c>
      <c r="J1142" s="199"/>
      <c r="K1142" s="199">
        <f t="shared" ref="K1142:AI1142" si="429">K$1135</f>
        <v>0</v>
      </c>
      <c r="L1142" s="199">
        <f t="shared" si="429"/>
        <v>0</v>
      </c>
      <c r="M1142" s="199">
        <f t="shared" si="429"/>
        <v>0</v>
      </c>
      <c r="N1142" s="199">
        <f t="shared" si="429"/>
        <v>0</v>
      </c>
      <c r="O1142" s="199">
        <f t="shared" si="429"/>
        <v>0</v>
      </c>
      <c r="P1142" s="199">
        <f t="shared" si="429"/>
        <v>0</v>
      </c>
      <c r="Q1142" s="199">
        <f t="shared" si="429"/>
        <v>0</v>
      </c>
      <c r="R1142" s="199">
        <f t="shared" si="429"/>
        <v>0</v>
      </c>
      <c r="S1142" s="199">
        <f t="shared" si="429"/>
        <v>0</v>
      </c>
      <c r="T1142" s="199">
        <f t="shared" si="429"/>
        <v>0</v>
      </c>
      <c r="U1142" s="199">
        <f t="shared" si="429"/>
        <v>1.3079590038135138</v>
      </c>
      <c r="V1142" s="199">
        <f t="shared" si="429"/>
        <v>2.8204651230203948</v>
      </c>
      <c r="W1142" s="199">
        <f t="shared" si="429"/>
        <v>2.3240639220040276</v>
      </c>
      <c r="X1142" s="199">
        <f t="shared" si="429"/>
        <v>2.3240639220040276</v>
      </c>
      <c r="Y1142" s="199">
        <f t="shared" si="429"/>
        <v>2.324063922004028</v>
      </c>
      <c r="Z1142" s="199">
        <f t="shared" si="429"/>
        <v>2.3240639220040276</v>
      </c>
      <c r="AA1142" s="199">
        <f t="shared" si="429"/>
        <v>2.3240639220040276</v>
      </c>
      <c r="AB1142" s="199">
        <f t="shared" si="429"/>
        <v>2.3240639220040276</v>
      </c>
      <c r="AC1142" s="199">
        <f t="shared" si="429"/>
        <v>2.3240639220040276</v>
      </c>
      <c r="AD1142" s="199">
        <f t="shared" si="429"/>
        <v>2.423320877903564</v>
      </c>
      <c r="AE1142" s="199">
        <f t="shared" si="429"/>
        <v>1.4599081144268375</v>
      </c>
      <c r="AF1142" s="199">
        <f t="shared" si="429"/>
        <v>0</v>
      </c>
      <c r="AG1142" s="199">
        <f t="shared" si="429"/>
        <v>0</v>
      </c>
      <c r="AH1142" s="199">
        <f t="shared" si="429"/>
        <v>0</v>
      </c>
      <c r="AI1142" s="199">
        <f t="shared" si="429"/>
        <v>0</v>
      </c>
    </row>
    <row r="1143" spans="1:35" s="154" customFormat="1" x14ac:dyDescent="0.35">
      <c r="A1143" s="15"/>
      <c r="B1143" s="15"/>
      <c r="C1143" s="152"/>
      <c r="D1143" s="153"/>
      <c r="E1143" s="154" t="str">
        <f>'T&amp;E'!E$36</f>
        <v>Government discount factor</v>
      </c>
      <c r="F1143" s="154" t="str">
        <f>'T&amp;E'!F$36</f>
        <v>index</v>
      </c>
      <c r="G1143" s="155"/>
      <c r="H1143" s="155"/>
      <c r="I1143" s="180"/>
      <c r="J1143" s="180"/>
      <c r="K1143" s="203">
        <f>'T&amp;E'!K$36</f>
        <v>1</v>
      </c>
      <c r="L1143" s="203">
        <f>'T&amp;E'!L$36</f>
        <v>0.90909090909090906</v>
      </c>
      <c r="M1143" s="203">
        <f>'T&amp;E'!M$36</f>
        <v>0.82644628099173545</v>
      </c>
      <c r="N1143" s="203">
        <f>'T&amp;E'!N$36</f>
        <v>0.75131480090157754</v>
      </c>
      <c r="O1143" s="203">
        <f>'T&amp;E'!O$36</f>
        <v>0.68301345536507052</v>
      </c>
      <c r="P1143" s="203">
        <f>'T&amp;E'!P$36</f>
        <v>0.62092132305915493</v>
      </c>
      <c r="Q1143" s="203">
        <f>'T&amp;E'!Q$36</f>
        <v>0.56447393005377722</v>
      </c>
      <c r="R1143" s="203">
        <f>'T&amp;E'!R$36</f>
        <v>0.51315811823070645</v>
      </c>
      <c r="S1143" s="203">
        <f>'T&amp;E'!S$36</f>
        <v>0.46650738020973315</v>
      </c>
      <c r="T1143" s="203">
        <f>'T&amp;E'!T$36</f>
        <v>0.42409761837248466</v>
      </c>
      <c r="U1143" s="203">
        <f>'T&amp;E'!U$36</f>
        <v>0.38554328942953148</v>
      </c>
      <c r="V1143" s="203">
        <f>'T&amp;E'!V$36</f>
        <v>0.3504938994813922</v>
      </c>
      <c r="W1143" s="203">
        <f>'T&amp;E'!W$36</f>
        <v>0.31863081771035656</v>
      </c>
      <c r="X1143" s="203">
        <f>'T&amp;E'!X$36</f>
        <v>0.28966437973668779</v>
      </c>
      <c r="Y1143" s="203">
        <f>'T&amp;E'!Y$36</f>
        <v>0.26333125430607973</v>
      </c>
      <c r="Z1143" s="203">
        <f>'T&amp;E'!Z$36</f>
        <v>0.23939204936916339</v>
      </c>
      <c r="AA1143" s="203">
        <f>'T&amp;E'!AA$36</f>
        <v>0.21762913579014853</v>
      </c>
      <c r="AB1143" s="203">
        <f>'T&amp;E'!AB$36</f>
        <v>0.19784466890013502</v>
      </c>
      <c r="AC1143" s="203">
        <f>'T&amp;E'!AC$36</f>
        <v>0.17985878990921364</v>
      </c>
      <c r="AD1143" s="203">
        <f>'T&amp;E'!AD$36</f>
        <v>0.16350799082655781</v>
      </c>
      <c r="AE1143" s="203">
        <f>'T&amp;E'!AE$36</f>
        <v>0.14864362802414349</v>
      </c>
      <c r="AF1143" s="203">
        <f>'T&amp;E'!AF$36</f>
        <v>0.13513057093103953</v>
      </c>
      <c r="AG1143" s="203">
        <f>'T&amp;E'!AG$36</f>
        <v>0.12284597357367227</v>
      </c>
      <c r="AH1143" s="203">
        <f>'T&amp;E'!AH$36</f>
        <v>0.11167815779424752</v>
      </c>
      <c r="AI1143" s="203">
        <f>'T&amp;E'!AI$36</f>
        <v>0.10152559799477048</v>
      </c>
    </row>
    <row r="1144" spans="1:35" s="162" customFormat="1" x14ac:dyDescent="0.35">
      <c r="A1144" s="35"/>
      <c r="B1144" s="35"/>
      <c r="C1144" s="160"/>
      <c r="D1144" s="161"/>
      <c r="E1144" s="162" t="s">
        <v>1261</v>
      </c>
      <c r="F1144" s="162" t="s">
        <v>230</v>
      </c>
      <c r="G1144" s="163"/>
      <c r="H1144" s="163"/>
      <c r="I1144" s="433">
        <f>SUM(K1144:AI1144)</f>
        <v>6.0717380225113118</v>
      </c>
      <c r="J1144" s="433"/>
      <c r="K1144" s="433">
        <f>K1142*K1143</f>
        <v>0</v>
      </c>
      <c r="L1144" s="433">
        <f t="shared" ref="L1144:AI1144" si="430">L1142*L1143</f>
        <v>0</v>
      </c>
      <c r="M1144" s="433">
        <f t="shared" si="430"/>
        <v>0</v>
      </c>
      <c r="N1144" s="433">
        <f t="shared" si="430"/>
        <v>0</v>
      </c>
      <c r="O1144" s="433">
        <f t="shared" si="430"/>
        <v>0</v>
      </c>
      <c r="P1144" s="433">
        <f t="shared" si="430"/>
        <v>0</v>
      </c>
      <c r="Q1144" s="433">
        <f t="shared" si="430"/>
        <v>0</v>
      </c>
      <c r="R1144" s="433">
        <f t="shared" si="430"/>
        <v>0</v>
      </c>
      <c r="S1144" s="433">
        <f t="shared" si="430"/>
        <v>0</v>
      </c>
      <c r="T1144" s="433">
        <f t="shared" si="430"/>
        <v>0</v>
      </c>
      <c r="U1144" s="433">
        <f t="shared" si="430"/>
        <v>0.50427481676923525</v>
      </c>
      <c r="V1144" s="433">
        <f t="shared" si="430"/>
        <v>0.98855581931868275</v>
      </c>
      <c r="W1144" s="433">
        <f t="shared" si="430"/>
        <v>0.74051838787928159</v>
      </c>
      <c r="X1144" s="433">
        <f t="shared" si="430"/>
        <v>0.67319853443571065</v>
      </c>
      <c r="Y1144" s="433">
        <f t="shared" si="430"/>
        <v>0.61199866766882771</v>
      </c>
      <c r="Z1144" s="433">
        <f t="shared" si="430"/>
        <v>0.55636242515347967</v>
      </c>
      <c r="AA1144" s="433">
        <f t="shared" si="430"/>
        <v>0.50578402286679969</v>
      </c>
      <c r="AB1144" s="433">
        <f t="shared" si="430"/>
        <v>0.45980365715163607</v>
      </c>
      <c r="AC1144" s="433">
        <f t="shared" si="430"/>
        <v>0.41800332468330548</v>
      </c>
      <c r="AD1144" s="433">
        <f t="shared" si="430"/>
        <v>0.39623232787406198</v>
      </c>
      <c r="AE1144" s="433">
        <f t="shared" si="430"/>
        <v>0.21700603871029156</v>
      </c>
      <c r="AF1144" s="433">
        <f t="shared" si="430"/>
        <v>0</v>
      </c>
      <c r="AG1144" s="433">
        <f t="shared" si="430"/>
        <v>0</v>
      </c>
      <c r="AH1144" s="433">
        <f t="shared" si="430"/>
        <v>0</v>
      </c>
      <c r="AI1144" s="433">
        <f t="shared" si="430"/>
        <v>0</v>
      </c>
    </row>
    <row r="1145" spans="1:35" s="84" customFormat="1" x14ac:dyDescent="0.35">
      <c r="A1145" s="4"/>
      <c r="B1145" s="4"/>
      <c r="C1145" s="80"/>
      <c r="D1145" s="81"/>
      <c r="G1145" s="147"/>
      <c r="H1145" s="147"/>
      <c r="I1145" s="178"/>
      <c r="J1145" s="178"/>
      <c r="K1145" s="178"/>
      <c r="L1145" s="178"/>
      <c r="M1145" s="178"/>
      <c r="N1145" s="178"/>
      <c r="O1145" s="178"/>
      <c r="P1145" s="178"/>
      <c r="Q1145" s="178"/>
      <c r="R1145" s="178"/>
      <c r="S1145" s="178"/>
      <c r="T1145" s="178"/>
      <c r="U1145" s="178"/>
      <c r="V1145" s="178"/>
      <c r="W1145" s="178"/>
      <c r="X1145" s="178"/>
      <c r="Y1145" s="178"/>
      <c r="Z1145" s="178"/>
      <c r="AA1145" s="178"/>
      <c r="AB1145" s="178"/>
      <c r="AC1145" s="178"/>
      <c r="AD1145" s="178"/>
      <c r="AE1145" s="178"/>
      <c r="AF1145" s="178"/>
      <c r="AG1145" s="178"/>
      <c r="AH1145" s="178"/>
      <c r="AI1145" s="178"/>
    </row>
    <row r="1146" spans="1:35" s="84" customFormat="1" x14ac:dyDescent="0.35">
      <c r="A1146" s="4"/>
      <c r="B1146" s="4"/>
      <c r="C1146" s="80"/>
      <c r="D1146" s="81" t="s">
        <v>385</v>
      </c>
      <c r="G1146" s="147"/>
      <c r="H1146" s="147"/>
      <c r="I1146" s="178"/>
      <c r="J1146" s="178"/>
      <c r="K1146" s="178"/>
      <c r="L1146" s="178"/>
      <c r="M1146" s="178"/>
      <c r="N1146" s="178"/>
      <c r="O1146" s="178"/>
      <c r="P1146" s="178"/>
      <c r="Q1146" s="178"/>
      <c r="R1146" s="178"/>
      <c r="S1146" s="178"/>
      <c r="T1146" s="178"/>
      <c r="U1146" s="178"/>
      <c r="V1146" s="178"/>
      <c r="W1146" s="178"/>
      <c r="X1146" s="178"/>
      <c r="Y1146" s="178"/>
      <c r="Z1146" s="178"/>
      <c r="AA1146" s="178"/>
      <c r="AB1146" s="178"/>
      <c r="AC1146" s="178"/>
      <c r="AD1146" s="178"/>
      <c r="AE1146" s="178"/>
      <c r="AF1146" s="178"/>
      <c r="AG1146" s="178"/>
      <c r="AH1146" s="178"/>
      <c r="AI1146" s="178"/>
    </row>
    <row r="1147" spans="1:35" s="84" customFormat="1" x14ac:dyDescent="0.35">
      <c r="A1147" s="4"/>
      <c r="B1147" s="4"/>
      <c r="C1147" s="80"/>
      <c r="D1147" s="81"/>
      <c r="E1147" s="84" t="str">
        <f>E$1144</f>
        <v>Discounted WHT on dividends (behavioural)</v>
      </c>
      <c r="F1147" s="84" t="str">
        <f>F$1144</f>
        <v>M$, discounted</v>
      </c>
      <c r="G1147" s="147"/>
      <c r="H1147" s="147"/>
      <c r="I1147" s="178">
        <f>I$1144</f>
        <v>6.0717380225113118</v>
      </c>
      <c r="J1147" s="178"/>
      <c r="K1147" s="178">
        <f t="shared" ref="K1147:AI1147" si="431">K$1144</f>
        <v>0</v>
      </c>
      <c r="L1147" s="178">
        <f t="shared" si="431"/>
        <v>0</v>
      </c>
      <c r="M1147" s="178">
        <f t="shared" si="431"/>
        <v>0</v>
      </c>
      <c r="N1147" s="178">
        <f t="shared" si="431"/>
        <v>0</v>
      </c>
      <c r="O1147" s="178">
        <f t="shared" si="431"/>
        <v>0</v>
      </c>
      <c r="P1147" s="178">
        <f t="shared" si="431"/>
        <v>0</v>
      </c>
      <c r="Q1147" s="178">
        <f t="shared" si="431"/>
        <v>0</v>
      </c>
      <c r="R1147" s="178">
        <f t="shared" si="431"/>
        <v>0</v>
      </c>
      <c r="S1147" s="178">
        <f t="shared" si="431"/>
        <v>0</v>
      </c>
      <c r="T1147" s="178">
        <f t="shared" si="431"/>
        <v>0</v>
      </c>
      <c r="U1147" s="178">
        <f t="shared" si="431"/>
        <v>0.50427481676923525</v>
      </c>
      <c r="V1147" s="178">
        <f t="shared" si="431"/>
        <v>0.98855581931868275</v>
      </c>
      <c r="W1147" s="178">
        <f t="shared" si="431"/>
        <v>0.74051838787928159</v>
      </c>
      <c r="X1147" s="178">
        <f t="shared" si="431"/>
        <v>0.67319853443571065</v>
      </c>
      <c r="Y1147" s="178">
        <f t="shared" si="431"/>
        <v>0.61199866766882771</v>
      </c>
      <c r="Z1147" s="178">
        <f t="shared" si="431"/>
        <v>0.55636242515347967</v>
      </c>
      <c r="AA1147" s="178">
        <f t="shared" si="431"/>
        <v>0.50578402286679969</v>
      </c>
      <c r="AB1147" s="178">
        <f t="shared" si="431"/>
        <v>0.45980365715163607</v>
      </c>
      <c r="AC1147" s="178">
        <f t="shared" si="431"/>
        <v>0.41800332468330548</v>
      </c>
      <c r="AD1147" s="178">
        <f t="shared" si="431"/>
        <v>0.39623232787406198</v>
      </c>
      <c r="AE1147" s="178">
        <f t="shared" si="431"/>
        <v>0.21700603871029156</v>
      </c>
      <c r="AF1147" s="178">
        <f t="shared" si="431"/>
        <v>0</v>
      </c>
      <c r="AG1147" s="178">
        <f t="shared" si="431"/>
        <v>0</v>
      </c>
      <c r="AH1147" s="178">
        <f t="shared" si="431"/>
        <v>0</v>
      </c>
      <c r="AI1147" s="178">
        <f t="shared" si="431"/>
        <v>0</v>
      </c>
    </row>
    <row r="1148" spans="1:35" s="162" customFormat="1" x14ac:dyDescent="0.35">
      <c r="A1148" s="35"/>
      <c r="B1148" s="35"/>
      <c r="C1148" s="160"/>
      <c r="D1148" s="161"/>
      <c r="E1148" s="162" t="s">
        <v>1262</v>
      </c>
      <c r="F1148" s="162" t="s">
        <v>230</v>
      </c>
      <c r="G1148" s="433">
        <f>SUM(K1147:AI1147)</f>
        <v>6.0717380225113118</v>
      </c>
      <c r="H1148" s="163"/>
      <c r="J1148" s="433"/>
      <c r="K1148" s="433"/>
      <c r="L1148" s="433"/>
      <c r="M1148" s="433"/>
      <c r="N1148" s="433"/>
      <c r="O1148" s="433"/>
      <c r="P1148" s="433"/>
      <c r="Q1148" s="433"/>
      <c r="R1148" s="433"/>
      <c r="S1148" s="433"/>
      <c r="T1148" s="433"/>
      <c r="U1148" s="433"/>
      <c r="V1148" s="433"/>
      <c r="W1148" s="433"/>
      <c r="X1148" s="433"/>
      <c r="Y1148" s="433"/>
      <c r="Z1148" s="433"/>
      <c r="AA1148" s="433"/>
      <c r="AB1148" s="433"/>
      <c r="AC1148" s="433"/>
      <c r="AD1148" s="433"/>
      <c r="AE1148" s="433"/>
      <c r="AF1148" s="433"/>
      <c r="AG1148" s="433"/>
      <c r="AH1148" s="433"/>
      <c r="AI1148" s="433"/>
    </row>
    <row r="1149" spans="1:35" s="84" customFormat="1" x14ac:dyDescent="0.35">
      <c r="A1149" s="4"/>
      <c r="B1149" s="4"/>
      <c r="C1149" s="80"/>
      <c r="D1149" s="81"/>
      <c r="G1149" s="147"/>
      <c r="H1149" s="147"/>
      <c r="I1149" s="178"/>
      <c r="J1149" s="178"/>
      <c r="K1149" s="178"/>
      <c r="L1149" s="178"/>
      <c r="M1149" s="178"/>
      <c r="N1149" s="178"/>
      <c r="O1149" s="178"/>
      <c r="P1149" s="178"/>
      <c r="Q1149" s="178"/>
      <c r="R1149" s="178"/>
      <c r="S1149" s="178"/>
      <c r="T1149" s="178"/>
      <c r="U1149" s="178"/>
      <c r="V1149" s="178"/>
      <c r="W1149" s="178"/>
      <c r="X1149" s="178"/>
      <c r="Y1149" s="178"/>
      <c r="Z1149" s="178"/>
      <c r="AA1149" s="178"/>
      <c r="AB1149" s="178"/>
      <c r="AC1149" s="178"/>
      <c r="AD1149" s="178"/>
      <c r="AE1149" s="178"/>
      <c r="AF1149" s="178"/>
      <c r="AG1149" s="178"/>
      <c r="AH1149" s="178"/>
      <c r="AI1149" s="178"/>
    </row>
    <row r="1150" spans="1:35" s="84" customFormat="1" x14ac:dyDescent="0.35">
      <c r="A1150" s="292" t="str">
        <f>_xlfn.CONCAT("FINANCING (",$A$1,")")</f>
        <v>FINANCING (INCENTIVE FISCAL REGIME WITH BEHAVIOURAL RESPONSE)</v>
      </c>
      <c r="B1150" s="292"/>
      <c r="C1150" s="557"/>
      <c r="D1150" s="558"/>
      <c r="E1150" s="551"/>
      <c r="F1150" s="551"/>
      <c r="G1150" s="559"/>
      <c r="H1150" s="551"/>
      <c r="I1150" s="559"/>
      <c r="J1150" s="559"/>
      <c r="K1150" s="559"/>
      <c r="L1150" s="559"/>
      <c r="M1150" s="559"/>
      <c r="N1150" s="559"/>
      <c r="O1150" s="559"/>
      <c r="P1150" s="559"/>
      <c r="Q1150" s="559"/>
      <c r="R1150" s="559"/>
      <c r="S1150" s="559"/>
      <c r="T1150" s="559"/>
      <c r="U1150" s="559"/>
      <c r="V1150" s="559"/>
      <c r="W1150" s="559"/>
      <c r="X1150" s="559"/>
      <c r="Y1150" s="559"/>
      <c r="Z1150" s="559"/>
      <c r="AA1150" s="559"/>
      <c r="AB1150" s="559"/>
      <c r="AC1150" s="559"/>
      <c r="AD1150" s="559"/>
      <c r="AE1150" s="559"/>
      <c r="AF1150" s="559"/>
      <c r="AG1150" s="559"/>
      <c r="AH1150" s="559"/>
      <c r="AI1150" s="559"/>
    </row>
    <row r="1151" spans="1:35" s="84" customFormat="1" x14ac:dyDescent="0.35">
      <c r="A1151" s="4"/>
      <c r="B1151" s="4"/>
      <c r="C1151" s="80"/>
      <c r="D1151" s="81"/>
      <c r="G1151" s="147"/>
      <c r="H1151" s="147"/>
      <c r="I1151" s="178"/>
      <c r="J1151" s="178"/>
      <c r="K1151" s="178"/>
      <c r="L1151" s="178"/>
      <c r="M1151" s="178"/>
      <c r="N1151" s="178"/>
      <c r="O1151" s="178"/>
      <c r="P1151" s="178"/>
      <c r="Q1151" s="178"/>
      <c r="R1151" s="178"/>
      <c r="S1151" s="178"/>
      <c r="T1151" s="178"/>
      <c r="U1151" s="178"/>
      <c r="V1151" s="178"/>
      <c r="W1151" s="178"/>
      <c r="X1151" s="178"/>
      <c r="Y1151" s="178"/>
      <c r="Z1151" s="178"/>
      <c r="AA1151" s="178"/>
      <c r="AB1151" s="178"/>
      <c r="AC1151" s="178"/>
      <c r="AD1151" s="178"/>
      <c r="AE1151" s="178"/>
      <c r="AF1151" s="178"/>
      <c r="AG1151" s="178"/>
      <c r="AH1151" s="178"/>
      <c r="AI1151" s="178"/>
    </row>
    <row r="1152" spans="1:35" s="84" customFormat="1" x14ac:dyDescent="0.35">
      <c r="A1152" s="4"/>
      <c r="B1152" s="4" t="s">
        <v>387</v>
      </c>
      <c r="C1152" s="80"/>
      <c r="D1152" s="81"/>
      <c r="G1152" s="147"/>
      <c r="H1152" s="147"/>
      <c r="I1152" s="178"/>
      <c r="J1152" s="178"/>
      <c r="K1152" s="178"/>
      <c r="L1152" s="178"/>
      <c r="M1152" s="178"/>
      <c r="N1152" s="178"/>
      <c r="O1152" s="178"/>
      <c r="P1152" s="178"/>
      <c r="Q1152" s="178"/>
      <c r="R1152" s="178"/>
      <c r="S1152" s="178"/>
      <c r="T1152" s="178"/>
      <c r="U1152" s="178"/>
      <c r="V1152" s="178"/>
      <c r="W1152" s="178"/>
      <c r="X1152" s="178"/>
      <c r="Y1152" s="178"/>
      <c r="Z1152" s="178"/>
      <c r="AA1152" s="178"/>
      <c r="AB1152" s="178"/>
      <c r="AC1152" s="178"/>
      <c r="AD1152" s="178"/>
      <c r="AE1152" s="178"/>
      <c r="AF1152" s="178"/>
      <c r="AG1152" s="178"/>
      <c r="AH1152" s="178"/>
      <c r="AI1152" s="178"/>
    </row>
    <row r="1153" spans="1:35" s="84" customFormat="1" x14ac:dyDescent="0.35">
      <c r="A1153" s="4"/>
      <c r="B1153" s="4"/>
      <c r="C1153" s="80"/>
      <c r="D1153" s="81"/>
      <c r="G1153" s="147"/>
      <c r="H1153" s="147"/>
      <c r="I1153" s="178"/>
      <c r="J1153" s="178"/>
      <c r="K1153" s="178"/>
      <c r="L1153" s="178"/>
      <c r="M1153" s="178"/>
      <c r="N1153" s="178"/>
      <c r="O1153" s="178"/>
      <c r="P1153" s="178"/>
      <c r="Q1153" s="178"/>
      <c r="R1153" s="178"/>
      <c r="S1153" s="178"/>
      <c r="T1153" s="178"/>
      <c r="U1153" s="178"/>
      <c r="V1153" s="178"/>
      <c r="W1153" s="178"/>
      <c r="X1153" s="178"/>
      <c r="Y1153" s="178"/>
      <c r="Z1153" s="178"/>
      <c r="AA1153" s="178"/>
      <c r="AB1153" s="178"/>
      <c r="AC1153" s="178"/>
      <c r="AD1153" s="178"/>
      <c r="AE1153" s="178"/>
      <c r="AF1153" s="178"/>
      <c r="AG1153" s="178"/>
      <c r="AH1153" s="178"/>
      <c r="AI1153" s="178"/>
    </row>
    <row r="1154" spans="1:35" s="84" customFormat="1" x14ac:dyDescent="0.35">
      <c r="A1154" s="4"/>
      <c r="B1154" s="4"/>
      <c r="C1154" s="80" t="s">
        <v>758</v>
      </c>
      <c r="D1154" s="81"/>
      <c r="G1154" s="147"/>
      <c r="H1154" s="147"/>
      <c r="I1154" s="178"/>
      <c r="J1154" s="178"/>
      <c r="K1154" s="178"/>
      <c r="L1154" s="178"/>
      <c r="M1154" s="178"/>
      <c r="N1154" s="178"/>
      <c r="O1154" s="178"/>
      <c r="P1154" s="178"/>
      <c r="Q1154" s="178"/>
      <c r="R1154" s="178"/>
      <c r="S1154" s="178"/>
      <c r="T1154" s="178"/>
      <c r="U1154" s="178"/>
      <c r="V1154" s="178"/>
      <c r="W1154" s="178"/>
      <c r="X1154" s="178"/>
      <c r="Y1154" s="178"/>
      <c r="Z1154" s="178"/>
      <c r="AA1154" s="178"/>
      <c r="AB1154" s="178"/>
      <c r="AC1154" s="178"/>
      <c r="AD1154" s="178"/>
      <c r="AE1154" s="178"/>
      <c r="AF1154" s="178"/>
      <c r="AG1154" s="178"/>
      <c r="AH1154" s="178"/>
      <c r="AI1154" s="178"/>
    </row>
    <row r="1155" spans="1:35" s="84" customFormat="1" x14ac:dyDescent="0.35">
      <c r="A1155" s="4"/>
      <c r="B1155" s="4"/>
      <c r="C1155" s="80"/>
      <c r="D1155" s="81"/>
      <c r="G1155" s="147"/>
      <c r="H1155" s="147"/>
      <c r="I1155" s="178"/>
      <c r="J1155" s="178"/>
      <c r="K1155" s="178"/>
      <c r="L1155" s="178"/>
      <c r="M1155" s="178"/>
      <c r="N1155" s="178"/>
      <c r="O1155" s="178"/>
      <c r="P1155" s="178"/>
      <c r="Q1155" s="178"/>
      <c r="R1155" s="178"/>
      <c r="S1155" s="178"/>
      <c r="T1155" s="178"/>
      <c r="U1155" s="178"/>
      <c r="V1155" s="178"/>
      <c r="W1155" s="178"/>
      <c r="X1155" s="178"/>
      <c r="Y1155" s="178"/>
      <c r="Z1155" s="178"/>
      <c r="AA1155" s="178"/>
      <c r="AB1155" s="178"/>
      <c r="AC1155" s="178"/>
      <c r="AD1155" s="178"/>
      <c r="AE1155" s="178"/>
      <c r="AF1155" s="178"/>
      <c r="AG1155" s="178"/>
      <c r="AH1155" s="178"/>
      <c r="AI1155" s="178"/>
    </row>
    <row r="1156" spans="1:35" s="84" customFormat="1" x14ac:dyDescent="0.35">
      <c r="A1156" s="4"/>
      <c r="B1156" s="4"/>
      <c r="C1156" s="80"/>
      <c r="D1156" s="81" t="s">
        <v>386</v>
      </c>
      <c r="G1156" s="147"/>
      <c r="H1156" s="147"/>
      <c r="I1156" s="178"/>
      <c r="J1156" s="178"/>
      <c r="K1156" s="178"/>
      <c r="L1156" s="178"/>
      <c r="M1156" s="178"/>
      <c r="N1156" s="178"/>
      <c r="O1156" s="178"/>
      <c r="P1156" s="178"/>
      <c r="Q1156" s="178"/>
      <c r="R1156" s="178"/>
      <c r="S1156" s="178"/>
      <c r="T1156" s="178"/>
      <c r="U1156" s="178"/>
      <c r="V1156" s="178"/>
      <c r="W1156" s="178"/>
      <c r="X1156" s="178"/>
      <c r="Y1156" s="178"/>
      <c r="Z1156" s="178"/>
      <c r="AA1156" s="178"/>
      <c r="AB1156" s="178"/>
      <c r="AC1156" s="178"/>
      <c r="AD1156" s="178"/>
      <c r="AE1156" s="178"/>
      <c r="AF1156" s="178"/>
      <c r="AG1156" s="178"/>
      <c r="AH1156" s="178"/>
      <c r="AI1156" s="178"/>
    </row>
    <row r="1157" spans="1:35" s="84" customFormat="1" x14ac:dyDescent="0.35">
      <c r="A1157" s="4"/>
      <c r="B1157" s="4"/>
      <c r="C1157" s="80"/>
      <c r="D1157" s="81"/>
      <c r="E1157" s="84" t="str">
        <f>E$451</f>
        <v>Import duties on capital (behavioural)</v>
      </c>
      <c r="F1157" s="84" t="str">
        <f>F$451</f>
        <v>M$</v>
      </c>
      <c r="G1157" s="147"/>
      <c r="H1157" s="147"/>
      <c r="I1157" s="178">
        <f>I$451</f>
        <v>6.75</v>
      </c>
      <c r="J1157" s="178"/>
      <c r="K1157" s="178">
        <f t="shared" ref="K1157:AI1157" si="432">K$451</f>
        <v>3.375</v>
      </c>
      <c r="L1157" s="178">
        <f t="shared" si="432"/>
        <v>3.375</v>
      </c>
      <c r="M1157" s="178">
        <f t="shared" si="432"/>
        <v>0</v>
      </c>
      <c r="N1157" s="178">
        <f t="shared" si="432"/>
        <v>0</v>
      </c>
      <c r="O1157" s="178">
        <f t="shared" si="432"/>
        <v>0</v>
      </c>
      <c r="P1157" s="178">
        <f t="shared" si="432"/>
        <v>0</v>
      </c>
      <c r="Q1157" s="178">
        <f t="shared" si="432"/>
        <v>0</v>
      </c>
      <c r="R1157" s="178">
        <f t="shared" si="432"/>
        <v>0</v>
      </c>
      <c r="S1157" s="178">
        <f t="shared" si="432"/>
        <v>0</v>
      </c>
      <c r="T1157" s="178">
        <f t="shared" si="432"/>
        <v>0</v>
      </c>
      <c r="U1157" s="178">
        <f t="shared" si="432"/>
        <v>0</v>
      </c>
      <c r="V1157" s="178">
        <f t="shared" si="432"/>
        <v>0</v>
      </c>
      <c r="W1157" s="178">
        <f t="shared" si="432"/>
        <v>0</v>
      </c>
      <c r="X1157" s="178">
        <f t="shared" si="432"/>
        <v>0</v>
      </c>
      <c r="Y1157" s="178">
        <f t="shared" si="432"/>
        <v>0</v>
      </c>
      <c r="Z1157" s="178">
        <f t="shared" si="432"/>
        <v>0</v>
      </c>
      <c r="AA1157" s="178">
        <f t="shared" si="432"/>
        <v>0</v>
      </c>
      <c r="AB1157" s="178">
        <f t="shared" si="432"/>
        <v>0</v>
      </c>
      <c r="AC1157" s="178">
        <f t="shared" si="432"/>
        <v>0</v>
      </c>
      <c r="AD1157" s="178">
        <f t="shared" si="432"/>
        <v>0</v>
      </c>
      <c r="AE1157" s="178">
        <f t="shared" si="432"/>
        <v>0</v>
      </c>
      <c r="AF1157" s="178">
        <f t="shared" si="432"/>
        <v>0</v>
      </c>
      <c r="AG1157" s="178">
        <f t="shared" si="432"/>
        <v>0</v>
      </c>
      <c r="AH1157" s="178">
        <f t="shared" si="432"/>
        <v>0</v>
      </c>
      <c r="AI1157" s="178">
        <f t="shared" si="432"/>
        <v>0</v>
      </c>
    </row>
    <row r="1158" spans="1:35" s="84" customFormat="1" x14ac:dyDescent="0.35">
      <c r="A1158" s="4"/>
      <c r="B1158" s="4"/>
      <c r="C1158" s="80"/>
      <c r="D1158" s="81"/>
      <c r="E1158" s="84" t="s">
        <v>1263</v>
      </c>
      <c r="F1158" s="84" t="s">
        <v>88</v>
      </c>
      <c r="G1158" s="178">
        <f>SUM(K1157:AI1157)</f>
        <v>6.75</v>
      </c>
      <c r="H1158" s="147"/>
      <c r="J1158" s="178"/>
      <c r="K1158" s="178"/>
      <c r="L1158" s="178"/>
      <c r="M1158" s="178"/>
      <c r="N1158" s="178"/>
      <c r="O1158" s="178"/>
      <c r="P1158" s="178"/>
      <c r="Q1158" s="178"/>
      <c r="R1158" s="178"/>
      <c r="S1158" s="178"/>
      <c r="T1158" s="178"/>
      <c r="U1158" s="178"/>
      <c r="V1158" s="178"/>
      <c r="W1158" s="178"/>
      <c r="X1158" s="178"/>
      <c r="Y1158" s="178"/>
      <c r="Z1158" s="178"/>
      <c r="AA1158" s="178"/>
      <c r="AB1158" s="178"/>
      <c r="AC1158" s="178"/>
      <c r="AD1158" s="178"/>
      <c r="AE1158" s="178"/>
      <c r="AF1158" s="178"/>
      <c r="AG1158" s="178"/>
      <c r="AH1158" s="178"/>
      <c r="AI1158" s="178"/>
    </row>
    <row r="1159" spans="1:35" s="84" customFormat="1" x14ac:dyDescent="0.35">
      <c r="A1159" s="4"/>
      <c r="B1159" s="4"/>
      <c r="C1159" s="80"/>
      <c r="D1159" s="81"/>
      <c r="G1159" s="147"/>
      <c r="H1159" s="147"/>
      <c r="I1159" s="178"/>
      <c r="J1159" s="178"/>
      <c r="K1159" s="178"/>
      <c r="L1159" s="178"/>
      <c r="M1159" s="178"/>
      <c r="N1159" s="178"/>
      <c r="O1159" s="178"/>
      <c r="P1159" s="178"/>
      <c r="Q1159" s="178"/>
      <c r="R1159" s="178"/>
      <c r="S1159" s="178"/>
      <c r="T1159" s="178"/>
      <c r="U1159" s="178"/>
      <c r="V1159" s="178"/>
      <c r="W1159" s="178"/>
      <c r="X1159" s="178"/>
      <c r="Y1159" s="178"/>
      <c r="Z1159" s="178"/>
      <c r="AA1159" s="178"/>
      <c r="AB1159" s="178"/>
      <c r="AC1159" s="178"/>
      <c r="AD1159" s="178"/>
      <c r="AE1159" s="178"/>
      <c r="AF1159" s="178"/>
      <c r="AG1159" s="178"/>
      <c r="AH1159" s="178"/>
      <c r="AI1159" s="178"/>
    </row>
    <row r="1160" spans="1:35" s="84" customFormat="1" x14ac:dyDescent="0.35">
      <c r="A1160" s="4"/>
      <c r="B1160" s="4"/>
      <c r="C1160" s="80"/>
      <c r="D1160" s="81" t="s">
        <v>547</v>
      </c>
      <c r="G1160" s="147"/>
      <c r="H1160" s="147"/>
      <c r="I1160" s="178"/>
      <c r="J1160" s="178"/>
      <c r="K1160" s="178"/>
      <c r="L1160" s="178"/>
      <c r="M1160" s="178"/>
      <c r="N1160" s="178"/>
      <c r="O1160" s="178"/>
      <c r="P1160" s="178"/>
      <c r="Q1160" s="178"/>
      <c r="R1160" s="178"/>
      <c r="S1160" s="178"/>
      <c r="T1160" s="178"/>
      <c r="U1160" s="178"/>
      <c r="V1160" s="178"/>
      <c r="W1160" s="178"/>
      <c r="X1160" s="178"/>
      <c r="Y1160" s="178"/>
      <c r="Z1160" s="178"/>
      <c r="AA1160" s="178"/>
      <c r="AB1160" s="178"/>
      <c r="AC1160" s="178"/>
      <c r="AD1160" s="178"/>
      <c r="AE1160" s="178"/>
      <c r="AF1160" s="178"/>
      <c r="AG1160" s="178"/>
      <c r="AH1160" s="178"/>
      <c r="AI1160" s="178"/>
    </row>
    <row r="1161" spans="1:35" s="167" customFormat="1" x14ac:dyDescent="0.35">
      <c r="A1161" s="21"/>
      <c r="B1161" s="21"/>
      <c r="C1161" s="165"/>
      <c r="D1161" s="166"/>
      <c r="E1161" s="167" t="str">
        <f>E$326</f>
        <v>Total mining company capital costs (behavioural)</v>
      </c>
      <c r="F1161" s="167" t="str">
        <f>F$326</f>
        <v>M$</v>
      </c>
      <c r="G1161" s="222">
        <f>G$326</f>
        <v>192</v>
      </c>
      <c r="H1161" s="168"/>
      <c r="I1161" s="199"/>
      <c r="J1161" s="199"/>
      <c r="K1161" s="199"/>
      <c r="L1161" s="199"/>
      <c r="M1161" s="199"/>
      <c r="N1161" s="199"/>
      <c r="O1161" s="199"/>
      <c r="P1161" s="199"/>
      <c r="Q1161" s="199"/>
      <c r="R1161" s="199"/>
      <c r="S1161" s="199"/>
      <c r="T1161" s="199"/>
      <c r="U1161" s="199"/>
      <c r="V1161" s="199"/>
      <c r="W1161" s="199"/>
      <c r="X1161" s="199"/>
      <c r="Y1161" s="199"/>
      <c r="Z1161" s="199"/>
      <c r="AA1161" s="199"/>
      <c r="AB1161" s="199"/>
      <c r="AC1161" s="199"/>
      <c r="AD1161" s="199"/>
      <c r="AE1161" s="199"/>
      <c r="AF1161" s="199"/>
      <c r="AG1161" s="199"/>
      <c r="AH1161" s="199"/>
      <c r="AI1161" s="199"/>
    </row>
    <row r="1162" spans="1:35" s="84" customFormat="1" x14ac:dyDescent="0.35">
      <c r="A1162" s="4"/>
      <c r="B1162" s="4"/>
      <c r="C1162" s="80"/>
      <c r="D1162" s="81"/>
      <c r="E1162" s="84" t="str">
        <f>E$1158</f>
        <v>Total import duties on capital (behavioural)</v>
      </c>
      <c r="F1162" s="84" t="str">
        <f>F$1158</f>
        <v>M$</v>
      </c>
      <c r="G1162" s="222">
        <f>G$1158</f>
        <v>6.75</v>
      </c>
      <c r="H1162" s="147"/>
      <c r="I1162" s="178"/>
      <c r="J1162" s="178"/>
      <c r="K1162" s="178"/>
      <c r="L1162" s="178"/>
      <c r="M1162" s="178"/>
      <c r="N1162" s="178"/>
      <c r="O1162" s="178"/>
      <c r="P1162" s="178"/>
      <c r="Q1162" s="178"/>
      <c r="R1162" s="178"/>
      <c r="S1162" s="178"/>
      <c r="T1162" s="178"/>
      <c r="U1162" s="178"/>
      <c r="V1162" s="178"/>
      <c r="W1162" s="178"/>
      <c r="X1162" s="178"/>
      <c r="Y1162" s="178"/>
      <c r="Z1162" s="178"/>
      <c r="AA1162" s="178"/>
      <c r="AB1162" s="178"/>
      <c r="AC1162" s="178"/>
      <c r="AD1162" s="178"/>
      <c r="AE1162" s="178"/>
      <c r="AF1162" s="178"/>
      <c r="AG1162" s="178"/>
      <c r="AH1162" s="178"/>
      <c r="AI1162" s="178"/>
    </row>
    <row r="1163" spans="1:35" s="84" customFormat="1" x14ac:dyDescent="0.35">
      <c r="A1163" s="4"/>
      <c r="B1163" s="4"/>
      <c r="C1163" s="80"/>
      <c r="D1163" s="81"/>
      <c r="E1163" s="84" t="s">
        <v>1264</v>
      </c>
      <c r="F1163" s="84" t="s">
        <v>88</v>
      </c>
      <c r="G1163" s="178">
        <f>SUM(G1161:G1162)</f>
        <v>198.75</v>
      </c>
      <c r="H1163" s="147"/>
      <c r="I1163" s="199"/>
      <c r="J1163" s="178"/>
      <c r="K1163" s="178"/>
      <c r="L1163" s="178"/>
      <c r="M1163" s="178"/>
      <c r="N1163" s="178"/>
      <c r="O1163" s="178"/>
      <c r="P1163" s="178"/>
      <c r="Q1163" s="178"/>
      <c r="R1163" s="178"/>
      <c r="S1163" s="178"/>
      <c r="T1163" s="178"/>
      <c r="U1163" s="178"/>
      <c r="V1163" s="178"/>
      <c r="W1163" s="178"/>
      <c r="X1163" s="178"/>
      <c r="Y1163" s="178"/>
      <c r="Z1163" s="178"/>
      <c r="AA1163" s="178"/>
      <c r="AB1163" s="178"/>
      <c r="AC1163" s="178"/>
      <c r="AD1163" s="178"/>
      <c r="AE1163" s="178"/>
      <c r="AF1163" s="178"/>
      <c r="AG1163" s="178"/>
      <c r="AH1163" s="178"/>
      <c r="AI1163" s="178"/>
    </row>
    <row r="1164" spans="1:35" s="84" customFormat="1" x14ac:dyDescent="0.35">
      <c r="A1164" s="4"/>
      <c r="B1164" s="4"/>
      <c r="C1164" s="80"/>
      <c r="D1164" s="81"/>
      <c r="G1164" s="147"/>
      <c r="H1164" s="147"/>
      <c r="I1164" s="178"/>
      <c r="J1164" s="178"/>
      <c r="K1164" s="178"/>
      <c r="L1164" s="178"/>
      <c r="M1164" s="178"/>
      <c r="N1164" s="178"/>
      <c r="O1164" s="178"/>
      <c r="P1164" s="178"/>
      <c r="Q1164" s="178"/>
      <c r="R1164" s="178"/>
      <c r="S1164" s="178"/>
      <c r="T1164" s="178"/>
      <c r="U1164" s="178"/>
      <c r="V1164" s="178"/>
      <c r="W1164" s="178"/>
      <c r="X1164" s="178"/>
      <c r="Y1164" s="178"/>
      <c r="Z1164" s="178"/>
      <c r="AA1164" s="178"/>
      <c r="AB1164" s="178"/>
      <c r="AC1164" s="178"/>
      <c r="AD1164" s="178"/>
      <c r="AE1164" s="178"/>
      <c r="AF1164" s="178"/>
      <c r="AG1164" s="178"/>
      <c r="AH1164" s="178"/>
      <c r="AI1164" s="178"/>
    </row>
    <row r="1165" spans="1:35" s="84" customFormat="1" x14ac:dyDescent="0.35">
      <c r="A1165" s="4"/>
      <c r="B1165" s="4"/>
      <c r="C1165" s="80"/>
      <c r="D1165" s="81" t="s">
        <v>465</v>
      </c>
      <c r="G1165" s="147"/>
      <c r="H1165" s="147"/>
      <c r="I1165" s="178"/>
      <c r="J1165" s="178"/>
      <c r="K1165" s="178"/>
      <c r="L1165" s="178"/>
      <c r="M1165" s="178"/>
      <c r="N1165" s="178"/>
      <c r="O1165" s="178"/>
      <c r="P1165" s="178"/>
      <c r="Q1165" s="178"/>
      <c r="R1165" s="178"/>
      <c r="S1165" s="178"/>
      <c r="T1165" s="178"/>
      <c r="U1165" s="178"/>
      <c r="V1165" s="178"/>
      <c r="W1165" s="178"/>
      <c r="X1165" s="178"/>
      <c r="Y1165" s="178"/>
      <c r="Z1165" s="178"/>
      <c r="AA1165" s="178"/>
      <c r="AB1165" s="178"/>
      <c r="AC1165" s="178"/>
      <c r="AD1165" s="178"/>
      <c r="AE1165" s="178"/>
      <c r="AF1165" s="178"/>
      <c r="AG1165" s="178"/>
      <c r="AH1165" s="178"/>
      <c r="AI1165" s="178"/>
    </row>
    <row r="1166" spans="1:35" s="167" customFormat="1" x14ac:dyDescent="0.35">
      <c r="A1166" s="21"/>
      <c r="B1166" s="21"/>
      <c r="C1166" s="165"/>
      <c r="D1166" s="166"/>
      <c r="E1166" s="167" t="str">
        <f>E$1163</f>
        <v>Mining company financing requirement (behavioural)</v>
      </c>
      <c r="F1166" s="167" t="str">
        <f>F$1163</f>
        <v>M$</v>
      </c>
      <c r="G1166" s="178">
        <f>G$1163</f>
        <v>198.75</v>
      </c>
      <c r="H1166" s="168"/>
      <c r="J1166" s="199"/>
      <c r="K1166" s="199"/>
      <c r="L1166" s="199"/>
      <c r="M1166" s="199"/>
      <c r="N1166" s="199"/>
      <c r="O1166" s="199"/>
      <c r="P1166" s="199"/>
      <c r="Q1166" s="199"/>
      <c r="R1166" s="199"/>
      <c r="S1166" s="199"/>
      <c r="T1166" s="199"/>
      <c r="U1166" s="199"/>
      <c r="V1166" s="199"/>
      <c r="W1166" s="199"/>
      <c r="X1166" s="199"/>
      <c r="Y1166" s="199"/>
      <c r="Z1166" s="199"/>
      <c r="AA1166" s="199"/>
      <c r="AB1166" s="199"/>
      <c r="AC1166" s="199"/>
      <c r="AD1166" s="199"/>
      <c r="AE1166" s="199"/>
      <c r="AF1166" s="199"/>
      <c r="AG1166" s="199"/>
      <c r="AH1166" s="199"/>
      <c r="AI1166" s="199"/>
    </row>
    <row r="1167" spans="1:35" s="154" customFormat="1" x14ac:dyDescent="0.35">
      <c r="A1167" s="15"/>
      <c r="B1167" s="15"/>
      <c r="C1167" s="152"/>
      <c r="D1167" s="153"/>
      <c r="E1167" s="154" t="str">
        <f>Inputs!E$280</f>
        <v>% mining company financed by debt (behavioural)</v>
      </c>
      <c r="F1167" s="154" t="str">
        <f>Inputs!F$280</f>
        <v>%</v>
      </c>
      <c r="G1167" s="169">
        <f>Inputs!G$280</f>
        <v>0.6</v>
      </c>
      <c r="H1167" s="155"/>
      <c r="I1167" s="180"/>
      <c r="J1167" s="180"/>
      <c r="K1167" s="180"/>
      <c r="L1167" s="180"/>
      <c r="M1167" s="180"/>
      <c r="N1167" s="180"/>
      <c r="O1167" s="180"/>
      <c r="P1167" s="180"/>
      <c r="Q1167" s="180"/>
      <c r="R1167" s="180"/>
      <c r="S1167" s="180"/>
      <c r="T1167" s="180"/>
      <c r="U1167" s="180"/>
      <c r="V1167" s="180"/>
      <c r="W1167" s="180"/>
      <c r="X1167" s="180"/>
      <c r="Y1167" s="180"/>
      <c r="Z1167" s="180"/>
      <c r="AA1167" s="180"/>
      <c r="AB1167" s="180"/>
      <c r="AC1167" s="180"/>
      <c r="AD1167" s="180"/>
      <c r="AE1167" s="180"/>
      <c r="AF1167" s="180"/>
      <c r="AG1167" s="180"/>
      <c r="AH1167" s="180"/>
      <c r="AI1167" s="180"/>
    </row>
    <row r="1168" spans="1:35" s="84" customFormat="1" x14ac:dyDescent="0.35">
      <c r="A1168" s="4"/>
      <c r="B1168" s="4"/>
      <c r="C1168" s="80"/>
      <c r="D1168" s="81"/>
      <c r="E1168" s="84" t="s">
        <v>1265</v>
      </c>
      <c r="F1168" s="84" t="s">
        <v>88</v>
      </c>
      <c r="G1168" s="178">
        <f>G1166*G1167</f>
        <v>119.25</v>
      </c>
      <c r="H1168" s="147"/>
      <c r="I1168" s="178"/>
      <c r="J1168" s="178"/>
      <c r="K1168" s="178"/>
      <c r="L1168" s="178"/>
      <c r="M1168" s="178"/>
      <c r="N1168" s="178"/>
      <c r="O1168" s="178"/>
      <c r="P1168" s="178"/>
      <c r="Q1168" s="178"/>
      <c r="R1168" s="178"/>
      <c r="S1168" s="178"/>
      <c r="T1168" s="178"/>
      <c r="U1168" s="178"/>
      <c r="V1168" s="178"/>
      <c r="W1168" s="178"/>
      <c r="X1168" s="178"/>
      <c r="Y1168" s="178"/>
      <c r="Z1168" s="178"/>
      <c r="AA1168" s="178"/>
      <c r="AB1168" s="178"/>
      <c r="AC1168" s="178"/>
      <c r="AD1168" s="178"/>
      <c r="AE1168" s="178"/>
      <c r="AF1168" s="178"/>
      <c r="AG1168" s="178"/>
      <c r="AH1168" s="178"/>
      <c r="AI1168" s="178"/>
    </row>
    <row r="1169" spans="1:35" s="84" customFormat="1" x14ac:dyDescent="0.35">
      <c r="A1169" s="4"/>
      <c r="B1169" s="4"/>
      <c r="C1169" s="80"/>
      <c r="D1169" s="81"/>
      <c r="G1169" s="147"/>
      <c r="H1169" s="147"/>
      <c r="I1169" s="178"/>
      <c r="J1169" s="178"/>
      <c r="K1169" s="178"/>
      <c r="L1169" s="178"/>
      <c r="M1169" s="178"/>
      <c r="N1169" s="178"/>
      <c r="O1169" s="178"/>
      <c r="P1169" s="178"/>
      <c r="Q1169" s="178"/>
      <c r="R1169" s="178"/>
      <c r="S1169" s="178"/>
      <c r="T1169" s="178"/>
      <c r="U1169" s="178"/>
      <c r="V1169" s="178"/>
      <c r="W1169" s="178"/>
      <c r="X1169" s="178"/>
      <c r="Y1169" s="178"/>
      <c r="Z1169" s="178"/>
      <c r="AA1169" s="178"/>
      <c r="AB1169" s="178"/>
      <c r="AC1169" s="178"/>
      <c r="AD1169" s="178"/>
      <c r="AE1169" s="178"/>
      <c r="AF1169" s="178"/>
      <c r="AG1169" s="178"/>
      <c r="AH1169" s="178"/>
      <c r="AI1169" s="178"/>
    </row>
    <row r="1170" spans="1:35" s="84" customFormat="1" x14ac:dyDescent="0.35">
      <c r="A1170" s="4"/>
      <c r="B1170" s="4"/>
      <c r="C1170" s="80" t="s">
        <v>759</v>
      </c>
      <c r="D1170" s="81"/>
      <c r="G1170" s="147"/>
      <c r="H1170" s="147"/>
      <c r="I1170" s="178"/>
      <c r="J1170" s="178"/>
      <c r="K1170" s="178"/>
      <c r="L1170" s="178"/>
      <c r="M1170" s="178"/>
      <c r="N1170" s="178"/>
      <c r="O1170" s="178"/>
      <c r="P1170" s="178"/>
      <c r="Q1170" s="178"/>
      <c r="R1170" s="178"/>
      <c r="S1170" s="178"/>
      <c r="T1170" s="178"/>
      <c r="U1170" s="178"/>
      <c r="V1170" s="178"/>
      <c r="W1170" s="178"/>
      <c r="X1170" s="178"/>
      <c r="Y1170" s="178"/>
      <c r="Z1170" s="178"/>
      <c r="AA1170" s="178"/>
      <c r="AB1170" s="178"/>
      <c r="AC1170" s="178"/>
      <c r="AD1170" s="178"/>
      <c r="AE1170" s="178"/>
      <c r="AF1170" s="178"/>
      <c r="AG1170" s="178"/>
      <c r="AH1170" s="178"/>
      <c r="AI1170" s="178"/>
    </row>
    <row r="1171" spans="1:35" s="84" customFormat="1" x14ac:dyDescent="0.35">
      <c r="A1171" s="4"/>
      <c r="B1171" s="4"/>
      <c r="C1171" s="80"/>
      <c r="D1171" s="81"/>
      <c r="G1171" s="147"/>
      <c r="H1171" s="147"/>
      <c r="I1171" s="178"/>
      <c r="J1171" s="178"/>
      <c r="K1171" s="178"/>
      <c r="L1171" s="178"/>
      <c r="M1171" s="178"/>
      <c r="N1171" s="178"/>
      <c r="O1171" s="178"/>
      <c r="P1171" s="178"/>
      <c r="Q1171" s="178"/>
      <c r="R1171" s="178"/>
      <c r="S1171" s="178"/>
      <c r="T1171" s="178"/>
      <c r="U1171" s="178"/>
      <c r="V1171" s="178"/>
      <c r="W1171" s="178"/>
      <c r="X1171" s="178"/>
      <c r="Y1171" s="178"/>
      <c r="Z1171" s="178"/>
      <c r="AA1171" s="178"/>
      <c r="AB1171" s="178"/>
      <c r="AC1171" s="178"/>
      <c r="AD1171" s="178"/>
      <c r="AE1171" s="178"/>
      <c r="AF1171" s="178"/>
      <c r="AG1171" s="178"/>
      <c r="AH1171" s="178"/>
      <c r="AI1171" s="178"/>
    </row>
    <row r="1172" spans="1:35" s="84" customFormat="1" x14ac:dyDescent="0.35">
      <c r="A1172" s="4"/>
      <c r="B1172" s="4"/>
      <c r="C1172" s="80"/>
      <c r="D1172" s="81" t="s">
        <v>466</v>
      </c>
      <c r="G1172" s="147"/>
      <c r="H1172" s="147"/>
      <c r="I1172" s="178"/>
      <c r="J1172" s="178"/>
      <c r="K1172" s="178"/>
      <c r="L1172" s="178"/>
      <c r="M1172" s="178"/>
      <c r="N1172" s="178"/>
      <c r="O1172" s="178"/>
      <c r="P1172" s="178"/>
      <c r="Q1172" s="178"/>
      <c r="R1172" s="178"/>
      <c r="S1172" s="178"/>
      <c r="T1172" s="178"/>
      <c r="U1172" s="178"/>
      <c r="V1172" s="178"/>
      <c r="W1172" s="178"/>
      <c r="X1172" s="178"/>
      <c r="Y1172" s="178"/>
      <c r="Z1172" s="178"/>
      <c r="AA1172" s="178"/>
      <c r="AB1172" s="178"/>
      <c r="AC1172" s="178"/>
      <c r="AD1172" s="178"/>
      <c r="AE1172" s="178"/>
      <c r="AF1172" s="178"/>
      <c r="AG1172" s="178"/>
      <c r="AH1172" s="178"/>
      <c r="AI1172" s="178"/>
    </row>
    <row r="1173" spans="1:35" s="154" customFormat="1" x14ac:dyDescent="0.35">
      <c r="A1173" s="15"/>
      <c r="B1173" s="15"/>
      <c r="C1173" s="152"/>
      <c r="D1173" s="153"/>
      <c r="E1173" s="154" t="str">
        <f>'T&amp;E'!E$10</f>
        <v>Project model counter</v>
      </c>
      <c r="F1173" s="154" t="str">
        <f>'T&amp;E'!F$10</f>
        <v>year #</v>
      </c>
      <c r="G1173" s="155"/>
      <c r="H1173" s="155"/>
      <c r="I1173" s="180"/>
      <c r="J1173" s="180"/>
      <c r="K1173" s="154">
        <f>'T&amp;E'!K$10</f>
        <v>1</v>
      </c>
      <c r="L1173" s="154">
        <f>'T&amp;E'!L$10</f>
        <v>2</v>
      </c>
      <c r="M1173" s="154">
        <f>'T&amp;E'!M$10</f>
        <v>3</v>
      </c>
      <c r="N1173" s="154">
        <f>'T&amp;E'!N$10</f>
        <v>4</v>
      </c>
      <c r="O1173" s="154">
        <f>'T&amp;E'!O$10</f>
        <v>5</v>
      </c>
      <c r="P1173" s="154">
        <f>'T&amp;E'!P$10</f>
        <v>6</v>
      </c>
      <c r="Q1173" s="154">
        <f>'T&amp;E'!Q$10</f>
        <v>7</v>
      </c>
      <c r="R1173" s="154">
        <f>'T&amp;E'!R$10</f>
        <v>8</v>
      </c>
      <c r="S1173" s="154">
        <f>'T&amp;E'!S$10</f>
        <v>9</v>
      </c>
      <c r="T1173" s="154">
        <f>'T&amp;E'!T$10</f>
        <v>10</v>
      </c>
      <c r="U1173" s="154">
        <f>'T&amp;E'!U$10</f>
        <v>11</v>
      </c>
      <c r="V1173" s="154">
        <f>'T&amp;E'!V$10</f>
        <v>12</v>
      </c>
      <c r="W1173" s="154">
        <f>'T&amp;E'!W$10</f>
        <v>13</v>
      </c>
      <c r="X1173" s="154">
        <f>'T&amp;E'!X$10</f>
        <v>14</v>
      </c>
      <c r="Y1173" s="154">
        <f>'T&amp;E'!Y$10</f>
        <v>15</v>
      </c>
      <c r="Z1173" s="154">
        <f>'T&amp;E'!Z$10</f>
        <v>16</v>
      </c>
      <c r="AA1173" s="154">
        <f>'T&amp;E'!AA$10</f>
        <v>17</v>
      </c>
      <c r="AB1173" s="154">
        <f>'T&amp;E'!AB$10</f>
        <v>18</v>
      </c>
      <c r="AC1173" s="154">
        <f>'T&amp;E'!AC$10</f>
        <v>19</v>
      </c>
      <c r="AD1173" s="154">
        <f>'T&amp;E'!AD$10</f>
        <v>20</v>
      </c>
      <c r="AE1173" s="154">
        <f>'T&amp;E'!AE$10</f>
        <v>21</v>
      </c>
      <c r="AF1173" s="154">
        <f>'T&amp;E'!AF$10</f>
        <v>22</v>
      </c>
      <c r="AG1173" s="154">
        <f>'T&amp;E'!AG$10</f>
        <v>23</v>
      </c>
      <c r="AH1173" s="154">
        <f>'T&amp;E'!AH$10</f>
        <v>24</v>
      </c>
      <c r="AI1173" s="154">
        <f>'T&amp;E'!AI$10</f>
        <v>25</v>
      </c>
    </row>
    <row r="1174" spans="1:35" s="84" customFormat="1" x14ac:dyDescent="0.35">
      <c r="A1174" s="4"/>
      <c r="B1174" s="4"/>
      <c r="C1174" s="80"/>
      <c r="D1174" s="81"/>
      <c r="E1174" s="154" t="str">
        <f>Inputs!E$284</f>
        <v>Mining company borrowing grace period (behavioural)</v>
      </c>
      <c r="F1174" s="154" t="str">
        <f>Inputs!F$284</f>
        <v>years</v>
      </c>
      <c r="G1174" s="154">
        <f>Inputs!G$284</f>
        <v>2</v>
      </c>
      <c r="H1174" s="147"/>
      <c r="I1174" s="178"/>
      <c r="J1174" s="178"/>
      <c r="K1174" s="178"/>
      <c r="L1174" s="178"/>
      <c r="M1174" s="178"/>
      <c r="N1174" s="178"/>
      <c r="O1174" s="178"/>
      <c r="P1174" s="178"/>
      <c r="Q1174" s="178"/>
      <c r="R1174" s="178"/>
      <c r="S1174" s="178"/>
      <c r="T1174" s="178"/>
      <c r="U1174" s="178"/>
      <c r="V1174" s="178"/>
      <c r="W1174" s="178"/>
      <c r="X1174" s="178"/>
      <c r="Y1174" s="178"/>
      <c r="Z1174" s="178"/>
      <c r="AA1174" s="178"/>
      <c r="AB1174" s="178"/>
      <c r="AC1174" s="178"/>
      <c r="AD1174" s="178"/>
      <c r="AE1174" s="178"/>
      <c r="AF1174" s="178"/>
      <c r="AG1174" s="178"/>
      <c r="AH1174" s="178"/>
      <c r="AI1174" s="178"/>
    </row>
    <row r="1175" spans="1:35" s="154" customFormat="1" x14ac:dyDescent="0.35">
      <c r="A1175" s="15"/>
      <c r="B1175" s="15"/>
      <c r="C1175" s="152"/>
      <c r="D1175" s="153"/>
      <c r="E1175" s="154" t="str">
        <f>Inputs!E$285</f>
        <v>Mining company borrowing principal repayment period (behavioural)</v>
      </c>
      <c r="F1175" s="154" t="str">
        <f>Inputs!F$285</f>
        <v>years</v>
      </c>
      <c r="G1175" s="154">
        <f>Inputs!G$285</f>
        <v>7</v>
      </c>
      <c r="H1175" s="155"/>
      <c r="I1175" s="180"/>
      <c r="J1175" s="180"/>
      <c r="K1175" s="180"/>
      <c r="L1175" s="180"/>
      <c r="M1175" s="180"/>
      <c r="N1175" s="180"/>
      <c r="O1175" s="180"/>
      <c r="P1175" s="180"/>
      <c r="Q1175" s="180"/>
      <c r="R1175" s="180"/>
      <c r="S1175" s="180"/>
      <c r="T1175" s="180"/>
      <c r="U1175" s="180"/>
      <c r="V1175" s="180"/>
      <c r="W1175" s="180"/>
      <c r="X1175" s="180"/>
      <c r="Y1175" s="180"/>
      <c r="Z1175" s="180"/>
      <c r="AA1175" s="180"/>
      <c r="AB1175" s="180"/>
      <c r="AC1175" s="180"/>
      <c r="AD1175" s="180"/>
      <c r="AE1175" s="180"/>
      <c r="AF1175" s="180"/>
      <c r="AG1175" s="180"/>
      <c r="AH1175" s="180"/>
      <c r="AI1175" s="180"/>
    </row>
    <row r="1176" spans="1:35" x14ac:dyDescent="0.35">
      <c r="E1176" s="167" t="s">
        <v>1266</v>
      </c>
      <c r="F1176" s="167" t="s">
        <v>43</v>
      </c>
      <c r="G1176" s="168"/>
      <c r="H1176" s="168"/>
      <c r="I1176" s="167">
        <f>SUM(K1176:AI1176)</f>
        <v>7</v>
      </c>
      <c r="J1176" s="199"/>
      <c r="K1176" s="167">
        <f>IF(AND(K1173&gt;$G1174,K1173&lt;=$G1174+$G1175),1,0)</f>
        <v>0</v>
      </c>
      <c r="L1176" s="167">
        <f t="shared" ref="L1176:AI1176" si="433">IF(AND(L1173&gt;$G1174,L1173&lt;=$G1174+$G1175),1,0)</f>
        <v>0</v>
      </c>
      <c r="M1176" s="167">
        <f t="shared" si="433"/>
        <v>1</v>
      </c>
      <c r="N1176" s="167">
        <f t="shared" si="433"/>
        <v>1</v>
      </c>
      <c r="O1176" s="167">
        <f t="shared" si="433"/>
        <v>1</v>
      </c>
      <c r="P1176" s="167">
        <f t="shared" si="433"/>
        <v>1</v>
      </c>
      <c r="Q1176" s="167">
        <f t="shared" si="433"/>
        <v>1</v>
      </c>
      <c r="R1176" s="167">
        <f t="shared" si="433"/>
        <v>1</v>
      </c>
      <c r="S1176" s="167">
        <f t="shared" si="433"/>
        <v>1</v>
      </c>
      <c r="T1176" s="167">
        <f t="shared" si="433"/>
        <v>0</v>
      </c>
      <c r="U1176" s="167">
        <f t="shared" si="433"/>
        <v>0</v>
      </c>
      <c r="V1176" s="167">
        <f t="shared" si="433"/>
        <v>0</v>
      </c>
      <c r="W1176" s="167">
        <f t="shared" si="433"/>
        <v>0</v>
      </c>
      <c r="X1176" s="167">
        <f t="shared" si="433"/>
        <v>0</v>
      </c>
      <c r="Y1176" s="167">
        <f t="shared" si="433"/>
        <v>0</v>
      </c>
      <c r="Z1176" s="167">
        <f t="shared" si="433"/>
        <v>0</v>
      </c>
      <c r="AA1176" s="167">
        <f t="shared" si="433"/>
        <v>0</v>
      </c>
      <c r="AB1176" s="167">
        <f t="shared" si="433"/>
        <v>0</v>
      </c>
      <c r="AC1176" s="167">
        <f t="shared" si="433"/>
        <v>0</v>
      </c>
      <c r="AD1176" s="167">
        <f t="shared" si="433"/>
        <v>0</v>
      </c>
      <c r="AE1176" s="167">
        <f t="shared" si="433"/>
        <v>0</v>
      </c>
      <c r="AF1176" s="167">
        <f t="shared" si="433"/>
        <v>0</v>
      </c>
      <c r="AG1176" s="167">
        <f t="shared" si="433"/>
        <v>0</v>
      </c>
      <c r="AH1176" s="167">
        <f t="shared" si="433"/>
        <v>0</v>
      </c>
      <c r="AI1176" s="167">
        <f t="shared" si="433"/>
        <v>0</v>
      </c>
    </row>
    <row r="1177" spans="1:35" s="167" customFormat="1" x14ac:dyDescent="0.35">
      <c r="A1177" s="21"/>
      <c r="B1177" s="21"/>
      <c r="C1177" s="165"/>
      <c r="D1177" s="166"/>
    </row>
    <row r="1178" spans="1:35" s="167" customFormat="1" x14ac:dyDescent="0.35">
      <c r="A1178" s="21"/>
      <c r="B1178" s="21"/>
      <c r="C1178" s="165"/>
      <c r="D1178" s="166" t="s">
        <v>469</v>
      </c>
      <c r="G1178" s="168"/>
      <c r="H1178" s="168"/>
      <c r="J1178" s="199"/>
    </row>
    <row r="1179" spans="1:35" s="167" customFormat="1" x14ac:dyDescent="0.35">
      <c r="A1179" s="21"/>
      <c r="B1179" s="21"/>
      <c r="C1179" s="165"/>
      <c r="D1179" s="166"/>
      <c r="E1179" s="167" t="str">
        <f>E$1168</f>
        <v>Mining company financing from debt (behavioural)</v>
      </c>
      <c r="F1179" s="167" t="str">
        <f>F$1168</f>
        <v>M$</v>
      </c>
      <c r="G1179" s="178">
        <f>G$1168</f>
        <v>119.25</v>
      </c>
      <c r="H1179" s="168"/>
      <c r="J1179" s="199"/>
    </row>
    <row r="1180" spans="1:35" s="154" customFormat="1" x14ac:dyDescent="0.35">
      <c r="A1180" s="15"/>
      <c r="B1180" s="15"/>
      <c r="C1180" s="152"/>
      <c r="D1180" s="153"/>
      <c r="E1180" s="154" t="str">
        <f>Inputs!E$285</f>
        <v>Mining company borrowing principal repayment period (behavioural)</v>
      </c>
      <c r="F1180" s="154" t="str">
        <f>Inputs!F$285</f>
        <v>years</v>
      </c>
      <c r="G1180" s="154">
        <f>Inputs!G$285</f>
        <v>7</v>
      </c>
      <c r="H1180" s="155"/>
      <c r="I1180" s="180"/>
      <c r="J1180" s="180"/>
      <c r="K1180" s="180"/>
      <c r="L1180" s="180"/>
      <c r="M1180" s="180"/>
      <c r="N1180" s="180"/>
      <c r="O1180" s="180"/>
      <c r="P1180" s="180"/>
      <c r="Q1180" s="180"/>
      <c r="R1180" s="180"/>
      <c r="S1180" s="180"/>
      <c r="T1180" s="180"/>
      <c r="U1180" s="180"/>
      <c r="V1180" s="180"/>
      <c r="W1180" s="180"/>
      <c r="X1180" s="180"/>
      <c r="Y1180" s="180"/>
      <c r="Z1180" s="180"/>
      <c r="AA1180" s="180"/>
      <c r="AB1180" s="180"/>
      <c r="AC1180" s="180"/>
      <c r="AD1180" s="180"/>
      <c r="AE1180" s="180"/>
      <c r="AF1180" s="180"/>
      <c r="AG1180" s="180"/>
      <c r="AH1180" s="180"/>
      <c r="AI1180" s="180"/>
    </row>
    <row r="1181" spans="1:35" s="167" customFormat="1" x14ac:dyDescent="0.35">
      <c r="A1181" s="21"/>
      <c r="B1181" s="21"/>
      <c r="C1181" s="165"/>
      <c r="D1181" s="166"/>
      <c r="E1181" s="167" t="str">
        <f>E$1176</f>
        <v>Mining company debt principal repayment flag (behavioural)</v>
      </c>
      <c r="F1181" s="167" t="str">
        <f>F$1176</f>
        <v>flag</v>
      </c>
      <c r="H1181" s="168"/>
      <c r="I1181" s="167">
        <f>I$1176</f>
        <v>7</v>
      </c>
      <c r="J1181" s="199"/>
      <c r="K1181" s="167">
        <f t="shared" ref="K1181:AI1181" si="434">K$1176</f>
        <v>0</v>
      </c>
      <c r="L1181" s="167">
        <f t="shared" si="434"/>
        <v>0</v>
      </c>
      <c r="M1181" s="167">
        <f t="shared" si="434"/>
        <v>1</v>
      </c>
      <c r="N1181" s="167">
        <f t="shared" si="434"/>
        <v>1</v>
      </c>
      <c r="O1181" s="167">
        <f t="shared" si="434"/>
        <v>1</v>
      </c>
      <c r="P1181" s="167">
        <f t="shared" si="434"/>
        <v>1</v>
      </c>
      <c r="Q1181" s="167">
        <f t="shared" si="434"/>
        <v>1</v>
      </c>
      <c r="R1181" s="167">
        <f t="shared" si="434"/>
        <v>1</v>
      </c>
      <c r="S1181" s="167">
        <f t="shared" si="434"/>
        <v>1</v>
      </c>
      <c r="T1181" s="167">
        <f t="shared" si="434"/>
        <v>0</v>
      </c>
      <c r="U1181" s="167">
        <f t="shared" si="434"/>
        <v>0</v>
      </c>
      <c r="V1181" s="167">
        <f t="shared" si="434"/>
        <v>0</v>
      </c>
      <c r="W1181" s="167">
        <f t="shared" si="434"/>
        <v>0</v>
      </c>
      <c r="X1181" s="167">
        <f t="shared" si="434"/>
        <v>0</v>
      </c>
      <c r="Y1181" s="167">
        <f t="shared" si="434"/>
        <v>0</v>
      </c>
      <c r="Z1181" s="167">
        <f t="shared" si="434"/>
        <v>0</v>
      </c>
      <c r="AA1181" s="167">
        <f t="shared" si="434"/>
        <v>0</v>
      </c>
      <c r="AB1181" s="167">
        <f t="shared" si="434"/>
        <v>0</v>
      </c>
      <c r="AC1181" s="167">
        <f t="shared" si="434"/>
        <v>0</v>
      </c>
      <c r="AD1181" s="167">
        <f t="shared" si="434"/>
        <v>0</v>
      </c>
      <c r="AE1181" s="167">
        <f t="shared" si="434"/>
        <v>0</v>
      </c>
      <c r="AF1181" s="167">
        <f t="shared" si="434"/>
        <v>0</v>
      </c>
      <c r="AG1181" s="167">
        <f t="shared" si="434"/>
        <v>0</v>
      </c>
      <c r="AH1181" s="167">
        <f t="shared" si="434"/>
        <v>0</v>
      </c>
      <c r="AI1181" s="167">
        <f t="shared" si="434"/>
        <v>0</v>
      </c>
    </row>
    <row r="1182" spans="1:35" s="84" customFormat="1" x14ac:dyDescent="0.35">
      <c r="A1182" s="4"/>
      <c r="B1182" s="4"/>
      <c r="C1182" s="80"/>
      <c r="D1182" s="82"/>
      <c r="E1182" s="84" t="s">
        <v>1267</v>
      </c>
      <c r="F1182" s="84" t="s">
        <v>88</v>
      </c>
      <c r="G1182" s="147"/>
      <c r="H1182" s="147"/>
      <c r="I1182" s="178">
        <f>SUM(K1182:AI1182)</f>
        <v>119.24999999999997</v>
      </c>
      <c r="J1182" s="178"/>
      <c r="K1182" s="178">
        <f>$G1179/$G1180*K1181</f>
        <v>0</v>
      </c>
      <c r="L1182" s="178">
        <f t="shared" ref="L1182:AI1182" si="435">$G1179/$G1180*L1181</f>
        <v>0</v>
      </c>
      <c r="M1182" s="178">
        <f t="shared" si="435"/>
        <v>17.035714285714285</v>
      </c>
      <c r="N1182" s="178">
        <f t="shared" si="435"/>
        <v>17.035714285714285</v>
      </c>
      <c r="O1182" s="178">
        <f t="shared" si="435"/>
        <v>17.035714285714285</v>
      </c>
      <c r="P1182" s="178">
        <f t="shared" si="435"/>
        <v>17.035714285714285</v>
      </c>
      <c r="Q1182" s="178">
        <f t="shared" si="435"/>
        <v>17.035714285714285</v>
      </c>
      <c r="R1182" s="178">
        <f t="shared" si="435"/>
        <v>17.035714285714285</v>
      </c>
      <c r="S1182" s="178">
        <f t="shared" si="435"/>
        <v>17.035714285714285</v>
      </c>
      <c r="T1182" s="178">
        <f t="shared" si="435"/>
        <v>0</v>
      </c>
      <c r="U1182" s="178">
        <f t="shared" si="435"/>
        <v>0</v>
      </c>
      <c r="V1182" s="178">
        <f t="shared" si="435"/>
        <v>0</v>
      </c>
      <c r="W1182" s="178">
        <f t="shared" si="435"/>
        <v>0</v>
      </c>
      <c r="X1182" s="178">
        <f t="shared" si="435"/>
        <v>0</v>
      </c>
      <c r="Y1182" s="178">
        <f t="shared" si="435"/>
        <v>0</v>
      </c>
      <c r="Z1182" s="178">
        <f t="shared" si="435"/>
        <v>0</v>
      </c>
      <c r="AA1182" s="178">
        <f t="shared" si="435"/>
        <v>0</v>
      </c>
      <c r="AB1182" s="178">
        <f t="shared" si="435"/>
        <v>0</v>
      </c>
      <c r="AC1182" s="178">
        <f t="shared" si="435"/>
        <v>0</v>
      </c>
      <c r="AD1182" s="178">
        <f t="shared" si="435"/>
        <v>0</v>
      </c>
      <c r="AE1182" s="178">
        <f t="shared" si="435"/>
        <v>0</v>
      </c>
      <c r="AF1182" s="178">
        <f t="shared" si="435"/>
        <v>0</v>
      </c>
      <c r="AG1182" s="178">
        <f t="shared" si="435"/>
        <v>0</v>
      </c>
      <c r="AH1182" s="178">
        <f t="shared" si="435"/>
        <v>0</v>
      </c>
      <c r="AI1182" s="178">
        <f t="shared" si="435"/>
        <v>0</v>
      </c>
    </row>
    <row r="1183" spans="1:35" s="167" customFormat="1" x14ac:dyDescent="0.35">
      <c r="A1183" s="21"/>
      <c r="B1183" s="21"/>
      <c r="C1183" s="165"/>
      <c r="D1183" s="166"/>
      <c r="H1183" s="168"/>
      <c r="J1183" s="199"/>
    </row>
    <row r="1184" spans="1:35" s="167" customFormat="1" x14ac:dyDescent="0.35">
      <c r="A1184" s="21"/>
      <c r="B1184" s="21"/>
      <c r="C1184" s="165"/>
      <c r="D1184" s="166" t="s">
        <v>470</v>
      </c>
      <c r="H1184" s="168"/>
      <c r="J1184" s="199"/>
    </row>
    <row r="1185" spans="1:35" x14ac:dyDescent="0.35">
      <c r="E1185" s="46" t="str">
        <f>E$1168</f>
        <v>Mining company financing from debt (behavioural)</v>
      </c>
      <c r="F1185" s="46" t="str">
        <f>F$1168</f>
        <v>M$</v>
      </c>
      <c r="G1185" s="178">
        <f>G$1168</f>
        <v>119.25</v>
      </c>
    </row>
    <row r="1186" spans="1:35" s="167" customFormat="1" x14ac:dyDescent="0.35">
      <c r="A1186" s="21"/>
      <c r="B1186" s="21"/>
      <c r="C1186" s="165"/>
      <c r="D1186" s="166"/>
      <c r="H1186" s="168"/>
      <c r="J1186" s="199"/>
    </row>
    <row r="1187" spans="1:35" s="84" customFormat="1" x14ac:dyDescent="0.35">
      <c r="A1187" s="4"/>
      <c r="B1187" s="4"/>
      <c r="C1187" s="80"/>
      <c r="D1187" s="81"/>
      <c r="E1187" s="84" t="s">
        <v>1268</v>
      </c>
      <c r="F1187" s="84" t="s">
        <v>88</v>
      </c>
      <c r="G1187" s="147"/>
      <c r="H1187" s="147"/>
      <c r="I1187" s="178"/>
      <c r="J1187" s="178"/>
      <c r="K1187" s="178">
        <f t="shared" ref="K1187:AI1187" si="436">J1189</f>
        <v>119.25</v>
      </c>
      <c r="L1187" s="178">
        <f t="shared" si="436"/>
        <v>119.25</v>
      </c>
      <c r="M1187" s="178">
        <f t="shared" si="436"/>
        <v>119.25</v>
      </c>
      <c r="N1187" s="178">
        <f t="shared" si="436"/>
        <v>102.21428571428572</v>
      </c>
      <c r="O1187" s="178">
        <f t="shared" si="436"/>
        <v>85.178571428571445</v>
      </c>
      <c r="P1187" s="178">
        <f t="shared" si="436"/>
        <v>68.142857142857167</v>
      </c>
      <c r="Q1187" s="178">
        <f t="shared" si="436"/>
        <v>51.107142857142883</v>
      </c>
      <c r="R1187" s="178">
        <f t="shared" si="436"/>
        <v>34.071428571428598</v>
      </c>
      <c r="S1187" s="178">
        <f t="shared" si="436"/>
        <v>17.035714285714313</v>
      </c>
      <c r="T1187" s="178">
        <f t="shared" si="436"/>
        <v>2.8421709430404007E-14</v>
      </c>
      <c r="U1187" s="178">
        <f t="shared" si="436"/>
        <v>2.8421709430404007E-14</v>
      </c>
      <c r="V1187" s="178">
        <f t="shared" si="436"/>
        <v>2.8421709430404007E-14</v>
      </c>
      <c r="W1187" s="178">
        <f t="shared" si="436"/>
        <v>2.8421709430404007E-14</v>
      </c>
      <c r="X1187" s="178">
        <f t="shared" si="436"/>
        <v>2.8421709430404007E-14</v>
      </c>
      <c r="Y1187" s="178">
        <f t="shared" si="436"/>
        <v>2.8421709430404007E-14</v>
      </c>
      <c r="Z1187" s="178">
        <f t="shared" si="436"/>
        <v>2.8421709430404007E-14</v>
      </c>
      <c r="AA1187" s="178">
        <f t="shared" si="436"/>
        <v>2.8421709430404007E-14</v>
      </c>
      <c r="AB1187" s="178">
        <f t="shared" si="436"/>
        <v>2.8421709430404007E-14</v>
      </c>
      <c r="AC1187" s="178">
        <f t="shared" si="436"/>
        <v>2.8421709430404007E-14</v>
      </c>
      <c r="AD1187" s="178">
        <f t="shared" si="436"/>
        <v>2.8421709430404007E-14</v>
      </c>
      <c r="AE1187" s="178">
        <f t="shared" si="436"/>
        <v>2.8421709430404007E-14</v>
      </c>
      <c r="AF1187" s="178">
        <f t="shared" si="436"/>
        <v>2.8421709430404007E-14</v>
      </c>
      <c r="AG1187" s="178">
        <f t="shared" si="436"/>
        <v>2.8421709430404007E-14</v>
      </c>
      <c r="AH1187" s="178">
        <f t="shared" si="436"/>
        <v>2.8421709430404007E-14</v>
      </c>
      <c r="AI1187" s="178">
        <f t="shared" si="436"/>
        <v>2.8421709430404007E-14</v>
      </c>
    </row>
    <row r="1188" spans="1:35" s="167" customFormat="1" x14ac:dyDescent="0.35">
      <c r="A1188" s="21"/>
      <c r="B1188" s="21"/>
      <c r="C1188" s="165"/>
      <c r="D1188" s="82" t="s">
        <v>41</v>
      </c>
      <c r="E1188" s="167" t="str">
        <f>E$1182</f>
        <v>Mining company debt principal repayment (behavioural)</v>
      </c>
      <c r="F1188" s="167" t="str">
        <f>F$1182</f>
        <v>M$</v>
      </c>
      <c r="H1188" s="168"/>
      <c r="I1188" s="167">
        <f>I$1182</f>
        <v>119.24999999999997</v>
      </c>
      <c r="J1188" s="199"/>
      <c r="K1188" s="178">
        <f t="shared" ref="K1188:AI1188" si="437">K$1182</f>
        <v>0</v>
      </c>
      <c r="L1188" s="178">
        <f t="shared" si="437"/>
        <v>0</v>
      </c>
      <c r="M1188" s="178">
        <f t="shared" si="437"/>
        <v>17.035714285714285</v>
      </c>
      <c r="N1188" s="178">
        <f t="shared" si="437"/>
        <v>17.035714285714285</v>
      </c>
      <c r="O1188" s="178">
        <f t="shared" si="437"/>
        <v>17.035714285714285</v>
      </c>
      <c r="P1188" s="178">
        <f t="shared" si="437"/>
        <v>17.035714285714285</v>
      </c>
      <c r="Q1188" s="178">
        <f t="shared" si="437"/>
        <v>17.035714285714285</v>
      </c>
      <c r="R1188" s="178">
        <f t="shared" si="437"/>
        <v>17.035714285714285</v>
      </c>
      <c r="S1188" s="178">
        <f t="shared" si="437"/>
        <v>17.035714285714285</v>
      </c>
      <c r="T1188" s="178">
        <f t="shared" si="437"/>
        <v>0</v>
      </c>
      <c r="U1188" s="178">
        <f t="shared" si="437"/>
        <v>0</v>
      </c>
      <c r="V1188" s="178">
        <f t="shared" si="437"/>
        <v>0</v>
      </c>
      <c r="W1188" s="178">
        <f t="shared" si="437"/>
        <v>0</v>
      </c>
      <c r="X1188" s="178">
        <f t="shared" si="437"/>
        <v>0</v>
      </c>
      <c r="Y1188" s="178">
        <f t="shared" si="437"/>
        <v>0</v>
      </c>
      <c r="Z1188" s="178">
        <f t="shared" si="437"/>
        <v>0</v>
      </c>
      <c r="AA1188" s="178">
        <f t="shared" si="437"/>
        <v>0</v>
      </c>
      <c r="AB1188" s="178">
        <f t="shared" si="437"/>
        <v>0</v>
      </c>
      <c r="AC1188" s="178">
        <f t="shared" si="437"/>
        <v>0</v>
      </c>
      <c r="AD1188" s="178">
        <f t="shared" si="437"/>
        <v>0</v>
      </c>
      <c r="AE1188" s="178">
        <f t="shared" si="437"/>
        <v>0</v>
      </c>
      <c r="AF1188" s="178">
        <f t="shared" si="437"/>
        <v>0</v>
      </c>
      <c r="AG1188" s="178">
        <f t="shared" si="437"/>
        <v>0</v>
      </c>
      <c r="AH1188" s="178">
        <f t="shared" si="437"/>
        <v>0</v>
      </c>
      <c r="AI1188" s="178">
        <f t="shared" si="437"/>
        <v>0</v>
      </c>
    </row>
    <row r="1189" spans="1:35" s="84" customFormat="1" x14ac:dyDescent="0.35">
      <c r="A1189" s="4"/>
      <c r="B1189" s="4"/>
      <c r="C1189" s="80"/>
      <c r="D1189" s="81"/>
      <c r="E1189" s="84" t="s">
        <v>1269</v>
      </c>
      <c r="F1189" s="84" t="s">
        <v>88</v>
      </c>
      <c r="G1189" s="147"/>
      <c r="H1189" s="147"/>
      <c r="I1189" s="178"/>
      <c r="J1189" s="178">
        <f>G1185</f>
        <v>119.25</v>
      </c>
      <c r="K1189" s="178">
        <f>K1187-K1188</f>
        <v>119.25</v>
      </c>
      <c r="L1189" s="178">
        <f t="shared" ref="L1189:AI1189" si="438">L1187-L1188</f>
        <v>119.25</v>
      </c>
      <c r="M1189" s="178">
        <f t="shared" si="438"/>
        <v>102.21428571428572</v>
      </c>
      <c r="N1189" s="178">
        <f t="shared" si="438"/>
        <v>85.178571428571445</v>
      </c>
      <c r="O1189" s="178">
        <f t="shared" si="438"/>
        <v>68.142857142857167</v>
      </c>
      <c r="P1189" s="178">
        <f t="shared" si="438"/>
        <v>51.107142857142883</v>
      </c>
      <c r="Q1189" s="178">
        <f t="shared" si="438"/>
        <v>34.071428571428598</v>
      </c>
      <c r="R1189" s="178">
        <f t="shared" si="438"/>
        <v>17.035714285714313</v>
      </c>
      <c r="S1189" s="178">
        <f t="shared" si="438"/>
        <v>2.8421709430404007E-14</v>
      </c>
      <c r="T1189" s="178">
        <f t="shared" si="438"/>
        <v>2.8421709430404007E-14</v>
      </c>
      <c r="U1189" s="178">
        <f t="shared" si="438"/>
        <v>2.8421709430404007E-14</v>
      </c>
      <c r="V1189" s="178">
        <f t="shared" si="438"/>
        <v>2.8421709430404007E-14</v>
      </c>
      <c r="W1189" s="178">
        <f t="shared" si="438"/>
        <v>2.8421709430404007E-14</v>
      </c>
      <c r="X1189" s="178">
        <f t="shared" si="438"/>
        <v>2.8421709430404007E-14</v>
      </c>
      <c r="Y1189" s="178">
        <f t="shared" si="438"/>
        <v>2.8421709430404007E-14</v>
      </c>
      <c r="Z1189" s="178">
        <f t="shared" si="438"/>
        <v>2.8421709430404007E-14</v>
      </c>
      <c r="AA1189" s="178">
        <f t="shared" si="438"/>
        <v>2.8421709430404007E-14</v>
      </c>
      <c r="AB1189" s="178">
        <f t="shared" si="438"/>
        <v>2.8421709430404007E-14</v>
      </c>
      <c r="AC1189" s="178">
        <f t="shared" si="438"/>
        <v>2.8421709430404007E-14</v>
      </c>
      <c r="AD1189" s="178">
        <f t="shared" si="438"/>
        <v>2.8421709430404007E-14</v>
      </c>
      <c r="AE1189" s="178">
        <f t="shared" si="438"/>
        <v>2.8421709430404007E-14</v>
      </c>
      <c r="AF1189" s="178">
        <f t="shared" si="438"/>
        <v>2.8421709430404007E-14</v>
      </c>
      <c r="AG1189" s="178">
        <f t="shared" si="438"/>
        <v>2.8421709430404007E-14</v>
      </c>
      <c r="AH1189" s="178">
        <f t="shared" si="438"/>
        <v>2.8421709430404007E-14</v>
      </c>
      <c r="AI1189" s="178">
        <f t="shared" si="438"/>
        <v>2.8421709430404007E-14</v>
      </c>
    </row>
    <row r="1190" spans="1:35" s="167" customFormat="1" x14ac:dyDescent="0.35">
      <c r="A1190" s="21"/>
      <c r="B1190" s="21"/>
      <c r="C1190" s="165"/>
      <c r="D1190" s="166"/>
      <c r="H1190" s="168"/>
      <c r="J1190" s="199"/>
    </row>
    <row r="1191" spans="1:35" s="167" customFormat="1" x14ac:dyDescent="0.35">
      <c r="A1191" s="21"/>
      <c r="B1191" s="21"/>
      <c r="C1191" s="165"/>
      <c r="D1191" s="166" t="s">
        <v>388</v>
      </c>
      <c r="H1191" s="168"/>
      <c r="J1191" s="199"/>
    </row>
    <row r="1192" spans="1:35" s="154" customFormat="1" x14ac:dyDescent="0.35">
      <c r="A1192" s="15"/>
      <c r="B1192" s="15"/>
      <c r="C1192" s="152"/>
      <c r="D1192" s="153"/>
      <c r="E1192" s="154" t="str">
        <f>Inputs!E$283</f>
        <v>Mining company borrowing interest rate (behavioural)</v>
      </c>
      <c r="F1192" s="154" t="str">
        <f>Inputs!F$283</f>
        <v>%</v>
      </c>
      <c r="G1192" s="169">
        <f>Inputs!G$283</f>
        <v>0.06</v>
      </c>
      <c r="H1192" s="155"/>
      <c r="I1192" s="180"/>
      <c r="J1192" s="180"/>
      <c r="K1192" s="180"/>
      <c r="L1192" s="180"/>
      <c r="M1192" s="180"/>
      <c r="N1192" s="180"/>
      <c r="O1192" s="180"/>
      <c r="P1192" s="180"/>
      <c r="Q1192" s="180"/>
      <c r="R1192" s="180"/>
      <c r="S1192" s="180"/>
      <c r="T1192" s="180"/>
      <c r="U1192" s="180"/>
      <c r="V1192" s="180"/>
      <c r="W1192" s="180"/>
      <c r="X1192" s="180"/>
      <c r="Y1192" s="180"/>
      <c r="Z1192" s="180"/>
      <c r="AA1192" s="180"/>
      <c r="AB1192" s="180"/>
      <c r="AC1192" s="180"/>
      <c r="AD1192" s="180"/>
      <c r="AE1192" s="180"/>
      <c r="AF1192" s="180"/>
      <c r="AG1192" s="180"/>
      <c r="AH1192" s="180"/>
      <c r="AI1192" s="180"/>
    </row>
    <row r="1193" spans="1:35" s="84" customFormat="1" x14ac:dyDescent="0.35">
      <c r="A1193" s="4"/>
      <c r="B1193" s="4"/>
      <c r="C1193" s="80"/>
      <c r="D1193" s="81"/>
      <c r="E1193" s="84" t="str">
        <f>E$1187</f>
        <v>BEG mining company loan balance (behavioural)</v>
      </c>
      <c r="F1193" s="84" t="str">
        <f>F$1187</f>
        <v>M$</v>
      </c>
      <c r="G1193" s="147"/>
      <c r="H1193" s="147"/>
      <c r="I1193" s="178"/>
      <c r="J1193" s="178"/>
      <c r="K1193" s="178">
        <f t="shared" ref="K1193:AI1193" si="439">K$1187</f>
        <v>119.25</v>
      </c>
      <c r="L1193" s="178">
        <f t="shared" si="439"/>
        <v>119.25</v>
      </c>
      <c r="M1193" s="178">
        <f t="shared" si="439"/>
        <v>119.25</v>
      </c>
      <c r="N1193" s="178">
        <f t="shared" si="439"/>
        <v>102.21428571428572</v>
      </c>
      <c r="O1193" s="178">
        <f t="shared" si="439"/>
        <v>85.178571428571445</v>
      </c>
      <c r="P1193" s="178">
        <f t="shared" si="439"/>
        <v>68.142857142857167</v>
      </c>
      <c r="Q1193" s="178">
        <f t="shared" si="439"/>
        <v>51.107142857142883</v>
      </c>
      <c r="R1193" s="178">
        <f t="shared" si="439"/>
        <v>34.071428571428598</v>
      </c>
      <c r="S1193" s="178">
        <f t="shared" si="439"/>
        <v>17.035714285714313</v>
      </c>
      <c r="T1193" s="178">
        <f t="shared" si="439"/>
        <v>2.8421709430404007E-14</v>
      </c>
      <c r="U1193" s="178">
        <f t="shared" si="439"/>
        <v>2.8421709430404007E-14</v>
      </c>
      <c r="V1193" s="178">
        <f t="shared" si="439"/>
        <v>2.8421709430404007E-14</v>
      </c>
      <c r="W1193" s="178">
        <f t="shared" si="439"/>
        <v>2.8421709430404007E-14</v>
      </c>
      <c r="X1193" s="178">
        <f t="shared" si="439"/>
        <v>2.8421709430404007E-14</v>
      </c>
      <c r="Y1193" s="178">
        <f t="shared" si="439"/>
        <v>2.8421709430404007E-14</v>
      </c>
      <c r="Z1193" s="178">
        <f t="shared" si="439"/>
        <v>2.8421709430404007E-14</v>
      </c>
      <c r="AA1193" s="178">
        <f t="shared" si="439"/>
        <v>2.8421709430404007E-14</v>
      </c>
      <c r="AB1193" s="178">
        <f t="shared" si="439"/>
        <v>2.8421709430404007E-14</v>
      </c>
      <c r="AC1193" s="178">
        <f t="shared" si="439"/>
        <v>2.8421709430404007E-14</v>
      </c>
      <c r="AD1193" s="178">
        <f t="shared" si="439"/>
        <v>2.8421709430404007E-14</v>
      </c>
      <c r="AE1193" s="178">
        <f t="shared" si="439"/>
        <v>2.8421709430404007E-14</v>
      </c>
      <c r="AF1193" s="178">
        <f t="shared" si="439"/>
        <v>2.8421709430404007E-14</v>
      </c>
      <c r="AG1193" s="178">
        <f t="shared" si="439"/>
        <v>2.8421709430404007E-14</v>
      </c>
      <c r="AH1193" s="178">
        <f t="shared" si="439"/>
        <v>2.8421709430404007E-14</v>
      </c>
      <c r="AI1193" s="178">
        <f t="shared" si="439"/>
        <v>2.8421709430404007E-14</v>
      </c>
    </row>
    <row r="1194" spans="1:35" s="84" customFormat="1" x14ac:dyDescent="0.35">
      <c r="A1194" s="4"/>
      <c r="B1194" s="4"/>
      <c r="C1194" s="80"/>
      <c r="D1194" s="82"/>
      <c r="E1194" s="84" t="s">
        <v>1270</v>
      </c>
      <c r="F1194" s="84" t="s">
        <v>88</v>
      </c>
      <c r="G1194" s="147"/>
      <c r="H1194" s="147"/>
      <c r="I1194" s="178">
        <f>SUM(K1194:AI1194)</f>
        <v>42.93</v>
      </c>
      <c r="J1194" s="178"/>
      <c r="K1194" s="178">
        <f>$G1192*K1193</f>
        <v>7.1549999999999994</v>
      </c>
      <c r="L1194" s="178">
        <f t="shared" ref="L1194:AI1194" si="440">$G1192*L1193</f>
        <v>7.1549999999999994</v>
      </c>
      <c r="M1194" s="178">
        <f t="shared" si="440"/>
        <v>7.1549999999999994</v>
      </c>
      <c r="N1194" s="178">
        <f t="shared" si="440"/>
        <v>6.1328571428571435</v>
      </c>
      <c r="O1194" s="178">
        <f t="shared" si="440"/>
        <v>5.1107142857142867</v>
      </c>
      <c r="P1194" s="178">
        <f t="shared" si="440"/>
        <v>4.0885714285714299</v>
      </c>
      <c r="Q1194" s="178">
        <f t="shared" si="440"/>
        <v>3.0664285714285731</v>
      </c>
      <c r="R1194" s="178">
        <f t="shared" si="440"/>
        <v>2.0442857142857158</v>
      </c>
      <c r="S1194" s="178">
        <f t="shared" si="440"/>
        <v>1.0221428571428588</v>
      </c>
      <c r="T1194" s="178">
        <f t="shared" si="440"/>
        <v>1.7053025658242404E-15</v>
      </c>
      <c r="U1194" s="178">
        <f t="shared" si="440"/>
        <v>1.7053025658242404E-15</v>
      </c>
      <c r="V1194" s="178">
        <f t="shared" si="440"/>
        <v>1.7053025658242404E-15</v>
      </c>
      <c r="W1194" s="178">
        <f t="shared" si="440"/>
        <v>1.7053025658242404E-15</v>
      </c>
      <c r="X1194" s="178">
        <f t="shared" si="440"/>
        <v>1.7053025658242404E-15</v>
      </c>
      <c r="Y1194" s="178">
        <f t="shared" si="440"/>
        <v>1.7053025658242404E-15</v>
      </c>
      <c r="Z1194" s="178">
        <f t="shared" si="440"/>
        <v>1.7053025658242404E-15</v>
      </c>
      <c r="AA1194" s="178">
        <f t="shared" si="440"/>
        <v>1.7053025658242404E-15</v>
      </c>
      <c r="AB1194" s="178">
        <f t="shared" si="440"/>
        <v>1.7053025658242404E-15</v>
      </c>
      <c r="AC1194" s="178">
        <f t="shared" si="440"/>
        <v>1.7053025658242404E-15</v>
      </c>
      <c r="AD1194" s="178">
        <f t="shared" si="440"/>
        <v>1.7053025658242404E-15</v>
      </c>
      <c r="AE1194" s="178">
        <f t="shared" si="440"/>
        <v>1.7053025658242404E-15</v>
      </c>
      <c r="AF1194" s="178">
        <f t="shared" si="440"/>
        <v>1.7053025658242404E-15</v>
      </c>
      <c r="AG1194" s="178">
        <f t="shared" si="440"/>
        <v>1.7053025658242404E-15</v>
      </c>
      <c r="AH1194" s="178">
        <f t="shared" si="440"/>
        <v>1.7053025658242404E-15</v>
      </c>
      <c r="AI1194" s="178">
        <f t="shared" si="440"/>
        <v>1.7053025658242404E-15</v>
      </c>
    </row>
    <row r="1196" spans="1:35" s="84" customFormat="1" x14ac:dyDescent="0.35">
      <c r="A1196" s="4"/>
      <c r="B1196" s="4" t="s">
        <v>508</v>
      </c>
      <c r="C1196" s="80"/>
      <c r="D1196" s="81"/>
      <c r="G1196" s="147"/>
      <c r="H1196" s="147"/>
      <c r="I1196" s="178"/>
      <c r="J1196" s="178"/>
      <c r="K1196" s="178"/>
      <c r="L1196" s="178"/>
      <c r="M1196" s="178"/>
      <c r="N1196" s="178"/>
      <c r="O1196" s="178"/>
      <c r="P1196" s="178"/>
      <c r="Q1196" s="178"/>
      <c r="R1196" s="178"/>
      <c r="S1196" s="178"/>
      <c r="T1196" s="178"/>
      <c r="U1196" s="178"/>
      <c r="V1196" s="178"/>
      <c r="W1196" s="178"/>
      <c r="X1196" s="178"/>
      <c r="Y1196" s="178"/>
      <c r="Z1196" s="178"/>
      <c r="AA1196" s="178"/>
      <c r="AB1196" s="178"/>
      <c r="AC1196" s="178"/>
      <c r="AD1196" s="178"/>
      <c r="AE1196" s="178"/>
      <c r="AF1196" s="178"/>
      <c r="AG1196" s="178"/>
      <c r="AH1196" s="178"/>
      <c r="AI1196" s="178"/>
    </row>
    <row r="1197" spans="1:35" s="84" customFormat="1" x14ac:dyDescent="0.35">
      <c r="A1197" s="4"/>
      <c r="B1197" s="4"/>
      <c r="C1197" s="80"/>
      <c r="D1197" s="81"/>
      <c r="G1197" s="147"/>
      <c r="H1197" s="147"/>
      <c r="I1197" s="178"/>
      <c r="J1197" s="178"/>
      <c r="K1197" s="178"/>
      <c r="L1197" s="178"/>
      <c r="M1197" s="178"/>
      <c r="N1197" s="178"/>
      <c r="O1197" s="178"/>
      <c r="P1197" s="178"/>
      <c r="Q1197" s="178"/>
      <c r="R1197" s="178"/>
      <c r="S1197" s="178"/>
      <c r="T1197" s="178"/>
      <c r="U1197" s="178"/>
      <c r="V1197" s="178"/>
      <c r="W1197" s="178"/>
      <c r="X1197" s="178"/>
      <c r="Y1197" s="178"/>
      <c r="Z1197" s="178"/>
      <c r="AA1197" s="178"/>
      <c r="AB1197" s="178"/>
      <c r="AC1197" s="178"/>
      <c r="AD1197" s="178"/>
      <c r="AE1197" s="178"/>
      <c r="AF1197" s="178"/>
      <c r="AG1197" s="178"/>
      <c r="AH1197" s="178"/>
      <c r="AI1197" s="178"/>
    </row>
    <row r="1198" spans="1:35" s="84" customFormat="1" x14ac:dyDescent="0.35">
      <c r="A1198" s="4"/>
      <c r="B1198" s="4"/>
      <c r="C1198" s="80"/>
      <c r="D1198" s="81" t="s">
        <v>453</v>
      </c>
      <c r="G1198" s="147"/>
      <c r="H1198" s="147"/>
      <c r="I1198" s="178"/>
      <c r="J1198" s="178"/>
      <c r="K1198" s="178"/>
      <c r="L1198" s="178"/>
      <c r="M1198" s="178"/>
      <c r="N1198" s="178"/>
      <c r="O1198" s="178"/>
      <c r="P1198" s="178"/>
      <c r="Q1198" s="178"/>
      <c r="R1198" s="178"/>
      <c r="S1198" s="178"/>
      <c r="T1198" s="178"/>
      <c r="U1198" s="178"/>
      <c r="V1198" s="178"/>
      <c r="W1198" s="178"/>
      <c r="X1198" s="178"/>
      <c r="Y1198" s="178"/>
      <c r="Z1198" s="178"/>
      <c r="AA1198" s="178"/>
      <c r="AB1198" s="178"/>
      <c r="AC1198" s="178"/>
      <c r="AD1198" s="178"/>
      <c r="AE1198" s="178"/>
      <c r="AF1198" s="178"/>
      <c r="AG1198" s="178"/>
      <c r="AH1198" s="178"/>
      <c r="AI1198" s="178"/>
    </row>
    <row r="1199" spans="1:35" s="84" customFormat="1" x14ac:dyDescent="0.35">
      <c r="A1199" s="4"/>
      <c r="B1199" s="4"/>
      <c r="C1199" s="80"/>
      <c r="D1199" s="81"/>
      <c r="E1199" s="84" t="str">
        <f>E$463</f>
        <v>Import duties (behavioural)</v>
      </c>
      <c r="F1199" s="84" t="str">
        <f>F$463</f>
        <v>M$</v>
      </c>
      <c r="G1199" s="147"/>
      <c r="H1199" s="147"/>
      <c r="I1199" s="178">
        <f>I$463</f>
        <v>63.761653125000024</v>
      </c>
      <c r="J1199" s="178"/>
      <c r="K1199" s="178">
        <f t="shared" ref="K1199:AI1199" si="441">K$463</f>
        <v>3.375</v>
      </c>
      <c r="L1199" s="178">
        <f t="shared" si="441"/>
        <v>3.375</v>
      </c>
      <c r="M1199" s="178">
        <f t="shared" si="441"/>
        <v>2.9043552862149538</v>
      </c>
      <c r="N1199" s="178">
        <f t="shared" si="441"/>
        <v>3.1715427862149541</v>
      </c>
      <c r="O1199" s="178">
        <f t="shared" si="441"/>
        <v>3.1715427862149537</v>
      </c>
      <c r="P1199" s="178">
        <f t="shared" si="441"/>
        <v>3.1715427862149537</v>
      </c>
      <c r="Q1199" s="178">
        <f t="shared" si="441"/>
        <v>3.1715427862149537</v>
      </c>
      <c r="R1199" s="178">
        <f t="shared" si="441"/>
        <v>3.1715427862149537</v>
      </c>
      <c r="S1199" s="178">
        <f t="shared" si="441"/>
        <v>3.1715427862149537</v>
      </c>
      <c r="T1199" s="178">
        <f t="shared" si="441"/>
        <v>3.1715427862149537</v>
      </c>
      <c r="U1199" s="178">
        <f t="shared" si="441"/>
        <v>3.1715427862149541</v>
      </c>
      <c r="V1199" s="178">
        <f t="shared" si="441"/>
        <v>3.1715427862149541</v>
      </c>
      <c r="W1199" s="178">
        <f t="shared" si="441"/>
        <v>3.1715427862149532</v>
      </c>
      <c r="X1199" s="178">
        <f t="shared" si="441"/>
        <v>3.1715427862149532</v>
      </c>
      <c r="Y1199" s="178">
        <f t="shared" si="441"/>
        <v>3.1715427862149532</v>
      </c>
      <c r="Z1199" s="178">
        <f t="shared" si="441"/>
        <v>3.1715427862149537</v>
      </c>
      <c r="AA1199" s="178">
        <f t="shared" si="441"/>
        <v>3.1715427862149537</v>
      </c>
      <c r="AB1199" s="178">
        <f t="shared" si="441"/>
        <v>3.1715427862149537</v>
      </c>
      <c r="AC1199" s="178">
        <f t="shared" si="441"/>
        <v>3.1715427862149537</v>
      </c>
      <c r="AD1199" s="178">
        <f t="shared" si="441"/>
        <v>3.1210757593457932</v>
      </c>
      <c r="AE1199" s="178">
        <f t="shared" si="441"/>
        <v>0.24153749999999904</v>
      </c>
      <c r="AF1199" s="178">
        <f t="shared" si="441"/>
        <v>0</v>
      </c>
      <c r="AG1199" s="178">
        <f t="shared" si="441"/>
        <v>0</v>
      </c>
      <c r="AH1199" s="178">
        <f t="shared" si="441"/>
        <v>0</v>
      </c>
      <c r="AI1199" s="178">
        <f t="shared" si="441"/>
        <v>0</v>
      </c>
    </row>
    <row r="1200" spans="1:35" s="84" customFormat="1" x14ac:dyDescent="0.35">
      <c r="A1200" s="4"/>
      <c r="B1200" s="4"/>
      <c r="C1200" s="80"/>
      <c r="D1200" s="81"/>
      <c r="E1200" s="84" t="str">
        <f>E$702</f>
        <v>Royalty (behavioural)</v>
      </c>
      <c r="F1200" s="84" t="str">
        <f>F$702</f>
        <v>M$</v>
      </c>
      <c r="G1200" s="147"/>
      <c r="H1200" s="147"/>
      <c r="I1200" s="178">
        <f>I$702</f>
        <v>110.79004701555969</v>
      </c>
      <c r="J1200" s="178"/>
      <c r="K1200" s="178">
        <f t="shared" ref="K1200:AI1200" si="442">K$702</f>
        <v>0</v>
      </c>
      <c r="L1200" s="178">
        <f t="shared" si="442"/>
        <v>0</v>
      </c>
      <c r="M1200" s="178">
        <f t="shared" si="442"/>
        <v>4.6224151792206154</v>
      </c>
      <c r="N1200" s="178">
        <f t="shared" si="442"/>
        <v>6.1632202389608208</v>
      </c>
      <c r="O1200" s="178">
        <f t="shared" si="442"/>
        <v>6.1632202389608217</v>
      </c>
      <c r="P1200" s="178">
        <f t="shared" si="442"/>
        <v>6.1632202389608208</v>
      </c>
      <c r="Q1200" s="178">
        <f t="shared" si="442"/>
        <v>6.1632202389608208</v>
      </c>
      <c r="R1200" s="178">
        <f t="shared" si="442"/>
        <v>6.1632202389608199</v>
      </c>
      <c r="S1200" s="178">
        <f t="shared" si="442"/>
        <v>6.1632202389608208</v>
      </c>
      <c r="T1200" s="178">
        <f t="shared" si="442"/>
        <v>6.1632202389608208</v>
      </c>
      <c r="U1200" s="178">
        <f t="shared" si="442"/>
        <v>6.1632202389608208</v>
      </c>
      <c r="V1200" s="178">
        <f t="shared" si="442"/>
        <v>6.1632202389608199</v>
      </c>
      <c r="W1200" s="178">
        <f t="shared" si="442"/>
        <v>6.1632202389608208</v>
      </c>
      <c r="X1200" s="178">
        <f t="shared" si="442"/>
        <v>6.1632202389608208</v>
      </c>
      <c r="Y1200" s="178">
        <f t="shared" si="442"/>
        <v>6.1632202389608208</v>
      </c>
      <c r="Z1200" s="178">
        <f t="shared" si="442"/>
        <v>6.1632202389608208</v>
      </c>
      <c r="AA1200" s="178">
        <f t="shared" si="442"/>
        <v>6.1632202389608199</v>
      </c>
      <c r="AB1200" s="178">
        <f t="shared" si="442"/>
        <v>6.1632202389608208</v>
      </c>
      <c r="AC1200" s="178">
        <f t="shared" si="442"/>
        <v>6.1632202389608208</v>
      </c>
      <c r="AD1200" s="178">
        <f t="shared" si="442"/>
        <v>6.1632202389608199</v>
      </c>
      <c r="AE1200" s="178">
        <f t="shared" si="442"/>
        <v>1.3928877740051402</v>
      </c>
      <c r="AF1200" s="178">
        <f t="shared" si="442"/>
        <v>0</v>
      </c>
      <c r="AG1200" s="178">
        <f t="shared" si="442"/>
        <v>0</v>
      </c>
      <c r="AH1200" s="178">
        <f t="shared" si="442"/>
        <v>0</v>
      </c>
      <c r="AI1200" s="178">
        <f t="shared" si="442"/>
        <v>0</v>
      </c>
    </row>
    <row r="1201" spans="1:35" s="84" customFormat="1" x14ac:dyDescent="0.35">
      <c r="A1201" s="4"/>
      <c r="B1201" s="4"/>
      <c r="C1201" s="80"/>
      <c r="D1201" s="81"/>
      <c r="E1201" s="84" t="str">
        <f>E$942</f>
        <v>Income tax (behavioural)</v>
      </c>
      <c r="F1201" s="84" t="str">
        <f>F$942</f>
        <v>M$</v>
      </c>
      <c r="G1201" s="147"/>
      <c r="H1201" s="147"/>
      <c r="I1201" s="178">
        <f>I$942</f>
        <v>112.3386094387092</v>
      </c>
      <c r="J1201" s="178"/>
      <c r="K1201" s="178">
        <f t="shared" ref="K1201:AI1201" si="443">K$942</f>
        <v>0</v>
      </c>
      <c r="L1201" s="178">
        <f t="shared" si="443"/>
        <v>0</v>
      </c>
      <c r="M1201" s="178">
        <f t="shared" si="443"/>
        <v>0</v>
      </c>
      <c r="N1201" s="178">
        <f t="shared" si="443"/>
        <v>0</v>
      </c>
      <c r="O1201" s="178">
        <f t="shared" si="443"/>
        <v>0</v>
      </c>
      <c r="P1201" s="178">
        <f t="shared" si="443"/>
        <v>0</v>
      </c>
      <c r="Q1201" s="178">
        <f t="shared" si="443"/>
        <v>2.9257584812715738</v>
      </c>
      <c r="R1201" s="178">
        <f t="shared" si="443"/>
        <v>3.9737819947327133</v>
      </c>
      <c r="S1201" s="178">
        <f t="shared" si="443"/>
        <v>4.3857818370212076</v>
      </c>
      <c r="T1201" s="178">
        <f t="shared" si="443"/>
        <v>4.7957158560715492</v>
      </c>
      <c r="U1201" s="178">
        <f t="shared" si="443"/>
        <v>4.8969817010788885</v>
      </c>
      <c r="V1201" s="178">
        <f t="shared" si="443"/>
        <v>4.9962619412821603</v>
      </c>
      <c r="W1201" s="178">
        <f t="shared" si="443"/>
        <v>9.9602739514458332</v>
      </c>
      <c r="X1201" s="178">
        <f t="shared" si="443"/>
        <v>9.9602739514458332</v>
      </c>
      <c r="Y1201" s="178">
        <f t="shared" si="443"/>
        <v>9.9602739514458314</v>
      </c>
      <c r="Z1201" s="178">
        <f t="shared" si="443"/>
        <v>9.9602739514458314</v>
      </c>
      <c r="AA1201" s="178">
        <f t="shared" si="443"/>
        <v>9.9602739514458332</v>
      </c>
      <c r="AB1201" s="178">
        <f t="shared" si="443"/>
        <v>9.9602739514458314</v>
      </c>
      <c r="AC1201" s="178">
        <f t="shared" si="443"/>
        <v>9.9602739514458332</v>
      </c>
      <c r="AD1201" s="178">
        <f t="shared" si="443"/>
        <v>10.385660905300988</v>
      </c>
      <c r="AE1201" s="178">
        <f t="shared" si="443"/>
        <v>6.2567490618293045</v>
      </c>
      <c r="AF1201" s="178">
        <f t="shared" si="443"/>
        <v>0</v>
      </c>
      <c r="AG1201" s="178">
        <f t="shared" si="443"/>
        <v>0</v>
      </c>
      <c r="AH1201" s="178">
        <f t="shared" si="443"/>
        <v>0</v>
      </c>
      <c r="AI1201" s="178">
        <f t="shared" si="443"/>
        <v>0</v>
      </c>
    </row>
    <row r="1202" spans="1:35" s="84" customFormat="1" x14ac:dyDescent="0.35">
      <c r="A1202" s="4"/>
      <c r="B1202" s="4"/>
      <c r="C1202" s="80"/>
      <c r="D1202" s="81"/>
      <c r="E1202" s="84" t="str">
        <f>E$1007</f>
        <v>Resource rent tax (behavioural)</v>
      </c>
      <c r="F1202" s="84" t="str">
        <f>F$1007</f>
        <v>M$</v>
      </c>
      <c r="G1202" s="147"/>
      <c r="H1202" s="147"/>
      <c r="I1202" s="178">
        <f>I$1007</f>
        <v>0</v>
      </c>
      <c r="J1202" s="178"/>
      <c r="K1202" s="178">
        <f t="shared" ref="K1202:AI1202" si="444">K$1007</f>
        <v>0</v>
      </c>
      <c r="L1202" s="178">
        <f t="shared" si="444"/>
        <v>0</v>
      </c>
      <c r="M1202" s="178">
        <f t="shared" si="444"/>
        <v>0</v>
      </c>
      <c r="N1202" s="178">
        <f t="shared" si="444"/>
        <v>0</v>
      </c>
      <c r="O1202" s="178">
        <f t="shared" si="444"/>
        <v>0</v>
      </c>
      <c r="P1202" s="178">
        <f t="shared" si="444"/>
        <v>0</v>
      </c>
      <c r="Q1202" s="178">
        <f t="shared" si="444"/>
        <v>0</v>
      </c>
      <c r="R1202" s="178">
        <f t="shared" si="444"/>
        <v>0</v>
      </c>
      <c r="S1202" s="178">
        <f t="shared" si="444"/>
        <v>0</v>
      </c>
      <c r="T1202" s="178">
        <f t="shared" si="444"/>
        <v>0</v>
      </c>
      <c r="U1202" s="178">
        <f t="shared" si="444"/>
        <v>0</v>
      </c>
      <c r="V1202" s="178">
        <f t="shared" si="444"/>
        <v>0</v>
      </c>
      <c r="W1202" s="178">
        <f t="shared" si="444"/>
        <v>0</v>
      </c>
      <c r="X1202" s="178">
        <f t="shared" si="444"/>
        <v>0</v>
      </c>
      <c r="Y1202" s="178">
        <f t="shared" si="444"/>
        <v>0</v>
      </c>
      <c r="Z1202" s="178">
        <f t="shared" si="444"/>
        <v>0</v>
      </c>
      <c r="AA1202" s="178">
        <f t="shared" si="444"/>
        <v>0</v>
      </c>
      <c r="AB1202" s="178">
        <f t="shared" si="444"/>
        <v>0</v>
      </c>
      <c r="AC1202" s="178">
        <f t="shared" si="444"/>
        <v>0</v>
      </c>
      <c r="AD1202" s="178">
        <f t="shared" si="444"/>
        <v>0</v>
      </c>
      <c r="AE1202" s="178">
        <f t="shared" si="444"/>
        <v>0</v>
      </c>
      <c r="AF1202" s="178">
        <f t="shared" si="444"/>
        <v>0</v>
      </c>
      <c r="AG1202" s="178">
        <f t="shared" si="444"/>
        <v>0</v>
      </c>
      <c r="AH1202" s="178">
        <f t="shared" si="444"/>
        <v>0</v>
      </c>
      <c r="AI1202" s="178">
        <f t="shared" si="444"/>
        <v>0</v>
      </c>
    </row>
    <row r="1203" spans="1:35" s="84" customFormat="1" x14ac:dyDescent="0.35">
      <c r="A1203" s="4"/>
      <c r="B1203" s="4"/>
      <c r="C1203" s="80"/>
      <c r="D1203" s="81"/>
      <c r="E1203" s="84" t="s">
        <v>1271</v>
      </c>
      <c r="F1203" s="84" t="s">
        <v>88</v>
      </c>
      <c r="G1203" s="147"/>
      <c r="H1203" s="147"/>
      <c r="I1203" s="178">
        <f>SUM(K1203:AI1203)</f>
        <v>286.89030957926894</v>
      </c>
      <c r="J1203" s="178"/>
      <c r="K1203" s="178">
        <f>SUM(K1199:K1202)</f>
        <v>3.375</v>
      </c>
      <c r="L1203" s="178">
        <f t="shared" ref="L1203:AI1203" si="445">SUM(L1199:L1202)</f>
        <v>3.375</v>
      </c>
      <c r="M1203" s="178">
        <f t="shared" si="445"/>
        <v>7.5267704654355692</v>
      </c>
      <c r="N1203" s="178">
        <f t="shared" si="445"/>
        <v>9.3347630251757749</v>
      </c>
      <c r="O1203" s="178">
        <f t="shared" si="445"/>
        <v>9.3347630251757749</v>
      </c>
      <c r="P1203" s="178">
        <f t="shared" si="445"/>
        <v>9.3347630251757749</v>
      </c>
      <c r="Q1203" s="178">
        <f t="shared" si="445"/>
        <v>12.260521506447349</v>
      </c>
      <c r="R1203" s="178">
        <f t="shared" si="445"/>
        <v>13.308545019908486</v>
      </c>
      <c r="S1203" s="178">
        <f t="shared" si="445"/>
        <v>13.720544862196983</v>
      </c>
      <c r="T1203" s="178">
        <f t="shared" si="445"/>
        <v>14.130478881247324</v>
      </c>
      <c r="U1203" s="178">
        <f t="shared" si="445"/>
        <v>14.231744726254664</v>
      </c>
      <c r="V1203" s="178">
        <f t="shared" si="445"/>
        <v>14.331024966457935</v>
      </c>
      <c r="W1203" s="178">
        <f t="shared" si="445"/>
        <v>19.29503697662161</v>
      </c>
      <c r="X1203" s="178">
        <f t="shared" si="445"/>
        <v>19.29503697662161</v>
      </c>
      <c r="Y1203" s="178">
        <f t="shared" si="445"/>
        <v>19.295036976621606</v>
      </c>
      <c r="Z1203" s="178">
        <f t="shared" si="445"/>
        <v>19.295036976621606</v>
      </c>
      <c r="AA1203" s="178">
        <f t="shared" si="445"/>
        <v>19.295036976621606</v>
      </c>
      <c r="AB1203" s="178">
        <f t="shared" si="445"/>
        <v>19.295036976621606</v>
      </c>
      <c r="AC1203" s="178">
        <f t="shared" si="445"/>
        <v>19.29503697662161</v>
      </c>
      <c r="AD1203" s="178">
        <f t="shared" si="445"/>
        <v>19.669956903607599</v>
      </c>
      <c r="AE1203" s="178">
        <f t="shared" si="445"/>
        <v>7.8911743358344442</v>
      </c>
      <c r="AF1203" s="178">
        <f t="shared" si="445"/>
        <v>0</v>
      </c>
      <c r="AG1203" s="178">
        <f t="shared" si="445"/>
        <v>0</v>
      </c>
      <c r="AH1203" s="178">
        <f t="shared" si="445"/>
        <v>0</v>
      </c>
      <c r="AI1203" s="178">
        <f t="shared" si="445"/>
        <v>0</v>
      </c>
    </row>
    <row r="1204" spans="1:35" s="84" customFormat="1" x14ac:dyDescent="0.35">
      <c r="A1204" s="4"/>
      <c r="B1204" s="4"/>
      <c r="C1204" s="80"/>
      <c r="D1204" s="81"/>
      <c r="G1204" s="147"/>
      <c r="H1204" s="147"/>
      <c r="I1204" s="178"/>
      <c r="J1204" s="178"/>
      <c r="K1204" s="178"/>
      <c r="L1204" s="178"/>
      <c r="M1204" s="178"/>
      <c r="N1204" s="178"/>
      <c r="O1204" s="178"/>
      <c r="P1204" s="178"/>
      <c r="Q1204" s="178"/>
      <c r="R1204" s="178"/>
      <c r="S1204" s="178"/>
      <c r="T1204" s="178"/>
      <c r="U1204" s="178"/>
      <c r="V1204" s="178"/>
      <c r="W1204" s="178"/>
      <c r="X1204" s="178"/>
      <c r="Y1204" s="178"/>
      <c r="Z1204" s="178"/>
      <c r="AA1204" s="178"/>
      <c r="AB1204" s="178"/>
      <c r="AC1204" s="178"/>
      <c r="AD1204" s="178"/>
      <c r="AE1204" s="178"/>
      <c r="AF1204" s="178"/>
      <c r="AG1204" s="178"/>
      <c r="AH1204" s="178"/>
      <c r="AI1204" s="178"/>
    </row>
    <row r="1205" spans="1:35" s="84" customFormat="1" x14ac:dyDescent="0.35">
      <c r="A1205" s="4"/>
      <c r="B1205" s="4"/>
      <c r="C1205" s="80"/>
      <c r="D1205" s="81" t="s">
        <v>457</v>
      </c>
      <c r="G1205" s="147"/>
      <c r="H1205" s="147"/>
      <c r="I1205" s="178"/>
      <c r="J1205" s="178"/>
      <c r="K1205" s="178"/>
      <c r="L1205" s="178"/>
      <c r="M1205" s="178"/>
      <c r="N1205" s="178"/>
      <c r="O1205" s="178"/>
      <c r="P1205" s="178"/>
      <c r="Q1205" s="178"/>
      <c r="R1205" s="178"/>
      <c r="S1205" s="178"/>
      <c r="T1205" s="178"/>
      <c r="U1205" s="178"/>
      <c r="V1205" s="178"/>
      <c r="W1205" s="178"/>
      <c r="X1205" s="178"/>
      <c r="Y1205" s="178"/>
      <c r="Z1205" s="178"/>
      <c r="AA1205" s="178"/>
      <c r="AB1205" s="178"/>
      <c r="AC1205" s="178"/>
      <c r="AD1205" s="178"/>
      <c r="AE1205" s="178"/>
      <c r="AF1205" s="178"/>
      <c r="AG1205" s="178"/>
      <c r="AH1205" s="178"/>
      <c r="AI1205" s="178"/>
    </row>
    <row r="1206" spans="1:35" s="84" customFormat="1" x14ac:dyDescent="0.35">
      <c r="A1206" s="4"/>
      <c r="B1206" s="4"/>
      <c r="C1206" s="80"/>
      <c r="D1206" s="81"/>
      <c r="E1206" s="84" t="str">
        <f>E$334</f>
        <v>Mining company pre-tax cash flow (behavioural)</v>
      </c>
      <c r="F1206" s="84" t="str">
        <f>F$334</f>
        <v>M$</v>
      </c>
      <c r="G1206" s="147"/>
      <c r="H1206" s="147"/>
      <c r="I1206" s="178">
        <f>I$334</f>
        <v>572.62131531119394</v>
      </c>
      <c r="J1206" s="178"/>
      <c r="K1206" s="178">
        <f t="shared" ref="K1206:AI1206" si="446">K$334</f>
        <v>-96</v>
      </c>
      <c r="L1206" s="178">
        <f t="shared" si="446"/>
        <v>-96</v>
      </c>
      <c r="M1206" s="178">
        <f t="shared" si="446"/>
        <v>17.657075001857777</v>
      </c>
      <c r="N1206" s="178">
        <f t="shared" si="446"/>
        <v>42.535676196661882</v>
      </c>
      <c r="O1206" s="178">
        <f t="shared" si="446"/>
        <v>42.535676196661882</v>
      </c>
      <c r="P1206" s="178">
        <f t="shared" si="446"/>
        <v>42.535676196661882</v>
      </c>
      <c r="Q1206" s="178">
        <f t="shared" si="446"/>
        <v>42.535676196661882</v>
      </c>
      <c r="R1206" s="178">
        <f t="shared" si="446"/>
        <v>42.535676196661882</v>
      </c>
      <c r="S1206" s="178">
        <f t="shared" si="446"/>
        <v>42.535676196661882</v>
      </c>
      <c r="T1206" s="178">
        <f t="shared" si="446"/>
        <v>42.535676196661882</v>
      </c>
      <c r="U1206" s="178">
        <f t="shared" si="446"/>
        <v>42.535676196661882</v>
      </c>
      <c r="V1206" s="178">
        <f t="shared" si="446"/>
        <v>42.535676196661882</v>
      </c>
      <c r="W1206" s="178">
        <f t="shared" si="446"/>
        <v>42.535676196661882</v>
      </c>
      <c r="X1206" s="178">
        <f t="shared" si="446"/>
        <v>42.535676196661882</v>
      </c>
      <c r="Y1206" s="178">
        <f t="shared" si="446"/>
        <v>42.535676196661882</v>
      </c>
      <c r="Z1206" s="178">
        <f t="shared" si="446"/>
        <v>42.535676196661882</v>
      </c>
      <c r="AA1206" s="178">
        <f t="shared" si="446"/>
        <v>42.535676196661882</v>
      </c>
      <c r="AB1206" s="178">
        <f t="shared" si="446"/>
        <v>42.535676196661882</v>
      </c>
      <c r="AC1206" s="178">
        <f t="shared" si="446"/>
        <v>42.535676196661882</v>
      </c>
      <c r="AD1206" s="178">
        <f t="shared" si="446"/>
        <v>43.903165682643234</v>
      </c>
      <c r="AE1206" s="178">
        <f t="shared" si="446"/>
        <v>22.490255480102821</v>
      </c>
      <c r="AF1206" s="178">
        <f t="shared" si="446"/>
        <v>0</v>
      </c>
      <c r="AG1206" s="178">
        <f t="shared" si="446"/>
        <v>0</v>
      </c>
      <c r="AH1206" s="178">
        <f t="shared" si="446"/>
        <v>0</v>
      </c>
      <c r="AI1206" s="178">
        <f t="shared" si="446"/>
        <v>0</v>
      </c>
    </row>
    <row r="1207" spans="1:35" s="84" customFormat="1" x14ac:dyDescent="0.35">
      <c r="A1207" s="4"/>
      <c r="B1207" s="4"/>
      <c r="C1207" s="80"/>
      <c r="D1207" s="81"/>
      <c r="E1207" s="84" t="str">
        <f>E$1203</f>
        <v>Taxes on mining company (behavioural)</v>
      </c>
      <c r="F1207" s="84" t="str">
        <f>F$1203</f>
        <v>M$</v>
      </c>
      <c r="G1207" s="147"/>
      <c r="H1207" s="147"/>
      <c r="I1207" s="178">
        <f>I$1203</f>
        <v>286.89030957926894</v>
      </c>
      <c r="J1207" s="178"/>
      <c r="K1207" s="178">
        <f t="shared" ref="K1207:AI1207" si="447">K$1203</f>
        <v>3.375</v>
      </c>
      <c r="L1207" s="178">
        <f t="shared" si="447"/>
        <v>3.375</v>
      </c>
      <c r="M1207" s="178">
        <f t="shared" si="447"/>
        <v>7.5267704654355692</v>
      </c>
      <c r="N1207" s="178">
        <f t="shared" si="447"/>
        <v>9.3347630251757749</v>
      </c>
      <c r="O1207" s="178">
        <f t="shared" si="447"/>
        <v>9.3347630251757749</v>
      </c>
      <c r="P1207" s="178">
        <f t="shared" si="447"/>
        <v>9.3347630251757749</v>
      </c>
      <c r="Q1207" s="178">
        <f t="shared" si="447"/>
        <v>12.260521506447349</v>
      </c>
      <c r="R1207" s="178">
        <f t="shared" si="447"/>
        <v>13.308545019908486</v>
      </c>
      <c r="S1207" s="178">
        <f t="shared" si="447"/>
        <v>13.720544862196983</v>
      </c>
      <c r="T1207" s="178">
        <f t="shared" si="447"/>
        <v>14.130478881247324</v>
      </c>
      <c r="U1207" s="178">
        <f t="shared" si="447"/>
        <v>14.231744726254664</v>
      </c>
      <c r="V1207" s="178">
        <f t="shared" si="447"/>
        <v>14.331024966457935</v>
      </c>
      <c r="W1207" s="178">
        <f t="shared" si="447"/>
        <v>19.29503697662161</v>
      </c>
      <c r="X1207" s="178">
        <f t="shared" si="447"/>
        <v>19.29503697662161</v>
      </c>
      <c r="Y1207" s="178">
        <f t="shared" si="447"/>
        <v>19.295036976621606</v>
      </c>
      <c r="Z1207" s="178">
        <f t="shared" si="447"/>
        <v>19.295036976621606</v>
      </c>
      <c r="AA1207" s="178">
        <f t="shared" si="447"/>
        <v>19.295036976621606</v>
      </c>
      <c r="AB1207" s="178">
        <f t="shared" si="447"/>
        <v>19.295036976621606</v>
      </c>
      <c r="AC1207" s="178">
        <f t="shared" si="447"/>
        <v>19.29503697662161</v>
      </c>
      <c r="AD1207" s="178">
        <f t="shared" si="447"/>
        <v>19.669956903607599</v>
      </c>
      <c r="AE1207" s="178">
        <f t="shared" si="447"/>
        <v>7.8911743358344442</v>
      </c>
      <c r="AF1207" s="178">
        <f t="shared" si="447"/>
        <v>0</v>
      </c>
      <c r="AG1207" s="178">
        <f t="shared" si="447"/>
        <v>0</v>
      </c>
      <c r="AH1207" s="178">
        <f t="shared" si="447"/>
        <v>0</v>
      </c>
      <c r="AI1207" s="178">
        <f t="shared" si="447"/>
        <v>0</v>
      </c>
    </row>
    <row r="1208" spans="1:35" s="84" customFormat="1" x14ac:dyDescent="0.35">
      <c r="A1208" s="4"/>
      <c r="B1208" s="4"/>
      <c r="C1208" s="80"/>
      <c r="D1208" s="81"/>
      <c r="E1208" s="84" t="s">
        <v>1272</v>
      </c>
      <c r="F1208" s="84" t="s">
        <v>88</v>
      </c>
      <c r="G1208" s="147"/>
      <c r="H1208" s="147"/>
      <c r="I1208" s="178">
        <f>SUM(K1208:AI1208)</f>
        <v>285.73100573192499</v>
      </c>
      <c r="J1208" s="178"/>
      <c r="K1208" s="178">
        <f>K1206-K1207</f>
        <v>-99.375</v>
      </c>
      <c r="L1208" s="178">
        <f t="shared" ref="L1208:AI1208" si="448">L1206-L1207</f>
        <v>-99.375</v>
      </c>
      <c r="M1208" s="178">
        <f t="shared" si="448"/>
        <v>10.130304536422209</v>
      </c>
      <c r="N1208" s="178">
        <f t="shared" si="448"/>
        <v>33.200913171486107</v>
      </c>
      <c r="O1208" s="178">
        <f t="shared" si="448"/>
        <v>33.200913171486107</v>
      </c>
      <c r="P1208" s="178">
        <f t="shared" si="448"/>
        <v>33.200913171486107</v>
      </c>
      <c r="Q1208" s="178">
        <f t="shared" si="448"/>
        <v>30.275154690214535</v>
      </c>
      <c r="R1208" s="178">
        <f t="shared" si="448"/>
        <v>29.227131176753396</v>
      </c>
      <c r="S1208" s="178">
        <f t="shared" si="448"/>
        <v>28.815131334464901</v>
      </c>
      <c r="T1208" s="178">
        <f t="shared" si="448"/>
        <v>28.405197315414558</v>
      </c>
      <c r="U1208" s="178">
        <f t="shared" si="448"/>
        <v>28.303931470407218</v>
      </c>
      <c r="V1208" s="178">
        <f t="shared" si="448"/>
        <v>28.204651230203947</v>
      </c>
      <c r="W1208" s="178">
        <f t="shared" si="448"/>
        <v>23.240639220040272</v>
      </c>
      <c r="X1208" s="178">
        <f t="shared" si="448"/>
        <v>23.240639220040272</v>
      </c>
      <c r="Y1208" s="178">
        <f t="shared" si="448"/>
        <v>23.240639220040276</v>
      </c>
      <c r="Z1208" s="178">
        <f t="shared" si="448"/>
        <v>23.240639220040276</v>
      </c>
      <c r="AA1208" s="178">
        <f t="shared" si="448"/>
        <v>23.240639220040276</v>
      </c>
      <c r="AB1208" s="178">
        <f t="shared" si="448"/>
        <v>23.240639220040276</v>
      </c>
      <c r="AC1208" s="178">
        <f t="shared" si="448"/>
        <v>23.240639220040272</v>
      </c>
      <c r="AD1208" s="178">
        <f t="shared" si="448"/>
        <v>24.233208779035635</v>
      </c>
      <c r="AE1208" s="178">
        <f t="shared" si="448"/>
        <v>14.599081144268377</v>
      </c>
      <c r="AF1208" s="178">
        <f t="shared" si="448"/>
        <v>0</v>
      </c>
      <c r="AG1208" s="178">
        <f t="shared" si="448"/>
        <v>0</v>
      </c>
      <c r="AH1208" s="178">
        <f t="shared" si="448"/>
        <v>0</v>
      </c>
      <c r="AI1208" s="178">
        <f t="shared" si="448"/>
        <v>0</v>
      </c>
    </row>
    <row r="1209" spans="1:35" s="84" customFormat="1" x14ac:dyDescent="0.35">
      <c r="A1209" s="4"/>
      <c r="B1209" s="4"/>
      <c r="C1209" s="80"/>
      <c r="D1209" s="81"/>
      <c r="G1209" s="147"/>
      <c r="H1209" s="147"/>
      <c r="I1209" s="178"/>
      <c r="J1209" s="178"/>
      <c r="K1209" s="178"/>
      <c r="L1209" s="178"/>
      <c r="M1209" s="178"/>
      <c r="N1209" s="178"/>
      <c r="O1209" s="178"/>
      <c r="P1209" s="178"/>
      <c r="Q1209" s="178"/>
      <c r="R1209" s="178"/>
      <c r="S1209" s="178"/>
      <c r="T1209" s="178"/>
      <c r="U1209" s="178"/>
      <c r="V1209" s="178"/>
      <c r="W1209" s="178"/>
      <c r="X1209" s="178"/>
      <c r="Y1209" s="178"/>
      <c r="Z1209" s="178"/>
      <c r="AA1209" s="178"/>
      <c r="AB1209" s="178"/>
      <c r="AC1209" s="178"/>
      <c r="AD1209" s="178"/>
      <c r="AE1209" s="178"/>
      <c r="AF1209" s="178"/>
      <c r="AG1209" s="178"/>
      <c r="AH1209" s="178"/>
      <c r="AI1209" s="178"/>
    </row>
    <row r="1210" spans="1:35" s="84" customFormat="1" x14ac:dyDescent="0.35">
      <c r="A1210" s="4"/>
      <c r="B1210" s="4"/>
      <c r="C1210" s="80"/>
      <c r="D1210" s="81" t="s">
        <v>501</v>
      </c>
      <c r="G1210" s="147"/>
      <c r="H1210" s="147"/>
      <c r="I1210" s="178"/>
      <c r="J1210" s="178"/>
      <c r="K1210" s="178"/>
      <c r="L1210" s="178"/>
      <c r="M1210" s="178"/>
      <c r="N1210" s="178"/>
      <c r="O1210" s="178"/>
      <c r="P1210" s="178"/>
      <c r="Q1210" s="178"/>
      <c r="R1210" s="178"/>
      <c r="S1210" s="178"/>
      <c r="T1210" s="178"/>
      <c r="U1210" s="178"/>
      <c r="V1210" s="178"/>
      <c r="W1210" s="178"/>
      <c r="X1210" s="178"/>
      <c r="Y1210" s="178"/>
      <c r="Z1210" s="178"/>
      <c r="AA1210" s="178"/>
      <c r="AB1210" s="178"/>
      <c r="AC1210" s="178"/>
      <c r="AD1210" s="178"/>
      <c r="AE1210" s="178"/>
      <c r="AF1210" s="178"/>
      <c r="AG1210" s="178"/>
      <c r="AH1210" s="178"/>
      <c r="AI1210" s="178"/>
    </row>
    <row r="1211" spans="1:35" s="84" customFormat="1" x14ac:dyDescent="0.35">
      <c r="A1211" s="4"/>
      <c r="B1211" s="4"/>
      <c r="C1211" s="80"/>
      <c r="D1211" s="81"/>
      <c r="E1211" s="84" t="str">
        <f>'T&amp;E'!E$10</f>
        <v>Project model counter</v>
      </c>
      <c r="F1211" s="84" t="str">
        <f>'T&amp;E'!F$10</f>
        <v>year #</v>
      </c>
      <c r="G1211" s="147"/>
      <c r="H1211" s="147"/>
      <c r="J1211" s="178"/>
      <c r="K1211" s="84">
        <f>'T&amp;E'!K$10</f>
        <v>1</v>
      </c>
      <c r="L1211" s="84">
        <f>'T&amp;E'!L$10</f>
        <v>2</v>
      </c>
      <c r="M1211" s="84">
        <f>'T&amp;E'!M$10</f>
        <v>3</v>
      </c>
      <c r="N1211" s="84">
        <f>'T&amp;E'!N$10</f>
        <v>4</v>
      </c>
      <c r="O1211" s="84">
        <f>'T&amp;E'!O$10</f>
        <v>5</v>
      </c>
      <c r="P1211" s="84">
        <f>'T&amp;E'!P$10</f>
        <v>6</v>
      </c>
      <c r="Q1211" s="84">
        <f>'T&amp;E'!Q$10</f>
        <v>7</v>
      </c>
      <c r="R1211" s="84">
        <f>'T&amp;E'!R$10</f>
        <v>8</v>
      </c>
      <c r="S1211" s="84">
        <f>'T&amp;E'!S$10</f>
        <v>9</v>
      </c>
      <c r="T1211" s="84">
        <f>'T&amp;E'!T$10</f>
        <v>10</v>
      </c>
      <c r="U1211" s="84">
        <f>'T&amp;E'!U$10</f>
        <v>11</v>
      </c>
      <c r="V1211" s="84">
        <f>'T&amp;E'!V$10</f>
        <v>12</v>
      </c>
      <c r="W1211" s="84">
        <f>'T&amp;E'!W$10</f>
        <v>13</v>
      </c>
      <c r="X1211" s="84">
        <f>'T&amp;E'!X$10</f>
        <v>14</v>
      </c>
      <c r="Y1211" s="84">
        <f>'T&amp;E'!Y$10</f>
        <v>15</v>
      </c>
      <c r="Z1211" s="84">
        <f>'T&amp;E'!Z$10</f>
        <v>16</v>
      </c>
      <c r="AA1211" s="84">
        <f>'T&amp;E'!AA$10</f>
        <v>17</v>
      </c>
      <c r="AB1211" s="84">
        <f>'T&amp;E'!AB$10</f>
        <v>18</v>
      </c>
      <c r="AC1211" s="84">
        <f>'T&amp;E'!AC$10</f>
        <v>19</v>
      </c>
      <c r="AD1211" s="84">
        <f>'T&amp;E'!AD$10</f>
        <v>20</v>
      </c>
      <c r="AE1211" s="84">
        <f>'T&amp;E'!AE$10</f>
        <v>21</v>
      </c>
      <c r="AF1211" s="84">
        <f>'T&amp;E'!AF$10</f>
        <v>22</v>
      </c>
      <c r="AG1211" s="84">
        <f>'T&amp;E'!AG$10</f>
        <v>23</v>
      </c>
      <c r="AH1211" s="84">
        <f>'T&amp;E'!AH$10</f>
        <v>24</v>
      </c>
      <c r="AI1211" s="84">
        <f>'T&amp;E'!AI$10</f>
        <v>25</v>
      </c>
    </row>
    <row r="1212" spans="1:35" s="84" customFormat="1" x14ac:dyDescent="0.35">
      <c r="A1212" s="4"/>
      <c r="B1212" s="4"/>
      <c r="C1212" s="80"/>
      <c r="D1212" s="81"/>
      <c r="E1212" s="84" t="s">
        <v>501</v>
      </c>
      <c r="F1212" s="84" t="s">
        <v>43</v>
      </c>
      <c r="G1212" s="147"/>
      <c r="H1212" s="147"/>
      <c r="I1212" s="84">
        <f>SUM(K1212:AI1212)</f>
        <v>1</v>
      </c>
      <c r="J1212" s="178"/>
      <c r="K1212" s="84">
        <f>IF(K1211=1,1,0)</f>
        <v>1</v>
      </c>
      <c r="L1212" s="84">
        <f t="shared" ref="L1212:AI1212" si="449">IF(L1211=1,1,0)</f>
        <v>0</v>
      </c>
      <c r="M1212" s="84">
        <f t="shared" si="449"/>
        <v>0</v>
      </c>
      <c r="N1212" s="84">
        <f t="shared" si="449"/>
        <v>0</v>
      </c>
      <c r="O1212" s="84">
        <f t="shared" si="449"/>
        <v>0</v>
      </c>
      <c r="P1212" s="84">
        <f t="shared" si="449"/>
        <v>0</v>
      </c>
      <c r="Q1212" s="84">
        <f t="shared" si="449"/>
        <v>0</v>
      </c>
      <c r="R1212" s="84">
        <f t="shared" si="449"/>
        <v>0</v>
      </c>
      <c r="S1212" s="84">
        <f t="shared" si="449"/>
        <v>0</v>
      </c>
      <c r="T1212" s="84">
        <f t="shared" si="449"/>
        <v>0</v>
      </c>
      <c r="U1212" s="84">
        <f t="shared" si="449"/>
        <v>0</v>
      </c>
      <c r="V1212" s="84">
        <f t="shared" si="449"/>
        <v>0</v>
      </c>
      <c r="W1212" s="84">
        <f t="shared" si="449"/>
        <v>0</v>
      </c>
      <c r="X1212" s="84">
        <f t="shared" si="449"/>
        <v>0</v>
      </c>
      <c r="Y1212" s="84">
        <f t="shared" si="449"/>
        <v>0</v>
      </c>
      <c r="Z1212" s="84">
        <f t="shared" si="449"/>
        <v>0</v>
      </c>
      <c r="AA1212" s="84">
        <f t="shared" si="449"/>
        <v>0</v>
      </c>
      <c r="AB1212" s="84">
        <f t="shared" si="449"/>
        <v>0</v>
      </c>
      <c r="AC1212" s="84">
        <f t="shared" si="449"/>
        <v>0</v>
      </c>
      <c r="AD1212" s="84">
        <f t="shared" si="449"/>
        <v>0</v>
      </c>
      <c r="AE1212" s="84">
        <f t="shared" si="449"/>
        <v>0</v>
      </c>
      <c r="AF1212" s="84">
        <f t="shared" si="449"/>
        <v>0</v>
      </c>
      <c r="AG1212" s="84">
        <f t="shared" si="449"/>
        <v>0</v>
      </c>
      <c r="AH1212" s="84">
        <f t="shared" si="449"/>
        <v>0</v>
      </c>
      <c r="AI1212" s="84">
        <f t="shared" si="449"/>
        <v>0</v>
      </c>
    </row>
    <row r="1213" spans="1:35" s="84" customFormat="1" x14ac:dyDescent="0.35">
      <c r="A1213" s="4"/>
      <c r="B1213" s="4"/>
      <c r="C1213" s="80"/>
      <c r="D1213" s="81"/>
      <c r="G1213" s="147"/>
      <c r="H1213" s="147"/>
      <c r="I1213" s="178"/>
      <c r="J1213" s="178"/>
      <c r="K1213" s="178"/>
      <c r="L1213" s="178"/>
      <c r="M1213" s="178"/>
      <c r="N1213" s="178"/>
      <c r="O1213" s="178"/>
      <c r="P1213" s="178"/>
      <c r="Q1213" s="178"/>
      <c r="R1213" s="178"/>
      <c r="S1213" s="178"/>
      <c r="T1213" s="178"/>
      <c r="U1213" s="178"/>
      <c r="V1213" s="178"/>
      <c r="W1213" s="178"/>
      <c r="X1213" s="178"/>
      <c r="Y1213" s="178"/>
      <c r="Z1213" s="178"/>
      <c r="AA1213" s="178"/>
      <c r="AB1213" s="178"/>
      <c r="AC1213" s="178"/>
      <c r="AD1213" s="178"/>
      <c r="AE1213" s="178"/>
      <c r="AF1213" s="178"/>
      <c r="AG1213" s="178"/>
      <c r="AH1213" s="178"/>
      <c r="AI1213" s="178"/>
    </row>
    <row r="1214" spans="1:35" s="84" customFormat="1" x14ac:dyDescent="0.35">
      <c r="A1214" s="4"/>
      <c r="B1214" s="4"/>
      <c r="C1214" s="80"/>
      <c r="D1214" s="81" t="s">
        <v>503</v>
      </c>
      <c r="G1214" s="147"/>
      <c r="H1214" s="147"/>
      <c r="I1214" s="178"/>
      <c r="J1214" s="178"/>
      <c r="K1214" s="178"/>
      <c r="L1214" s="178"/>
      <c r="M1214" s="178"/>
      <c r="N1214" s="178"/>
      <c r="O1214" s="178"/>
      <c r="P1214" s="178"/>
      <c r="Q1214" s="178"/>
      <c r="R1214" s="178"/>
      <c r="S1214" s="178"/>
      <c r="T1214" s="178"/>
      <c r="U1214" s="178"/>
      <c r="V1214" s="178"/>
      <c r="W1214" s="178"/>
      <c r="X1214" s="178"/>
      <c r="Y1214" s="178"/>
      <c r="Z1214" s="178"/>
      <c r="AA1214" s="178"/>
      <c r="AB1214" s="178"/>
      <c r="AC1214" s="178"/>
      <c r="AD1214" s="178"/>
      <c r="AE1214" s="178"/>
      <c r="AF1214" s="178"/>
      <c r="AG1214" s="178"/>
      <c r="AH1214" s="178"/>
      <c r="AI1214" s="178"/>
    </row>
    <row r="1215" spans="1:35" s="84" customFormat="1" x14ac:dyDescent="0.35">
      <c r="A1215" s="4"/>
      <c r="B1215" s="4"/>
      <c r="C1215" s="80"/>
      <c r="D1215" s="81"/>
      <c r="E1215" s="84" t="str">
        <f>E$1168</f>
        <v>Mining company financing from debt (behavioural)</v>
      </c>
      <c r="F1215" s="84" t="str">
        <f>F$1168</f>
        <v>M$</v>
      </c>
      <c r="G1215" s="178">
        <f>G$1168</f>
        <v>119.25</v>
      </c>
      <c r="H1215" s="147"/>
      <c r="I1215" s="178"/>
      <c r="J1215" s="178"/>
      <c r="K1215" s="178"/>
      <c r="L1215" s="178"/>
      <c r="M1215" s="178"/>
      <c r="N1215" s="178"/>
      <c r="O1215" s="178"/>
      <c r="P1215" s="178"/>
      <c r="Q1215" s="178"/>
      <c r="R1215" s="178"/>
      <c r="S1215" s="178"/>
      <c r="T1215" s="178"/>
      <c r="U1215" s="178"/>
      <c r="V1215" s="178"/>
      <c r="W1215" s="178"/>
      <c r="X1215" s="178"/>
      <c r="Y1215" s="178"/>
      <c r="Z1215" s="178"/>
      <c r="AA1215" s="178"/>
      <c r="AB1215" s="178"/>
      <c r="AC1215" s="178"/>
      <c r="AD1215" s="178"/>
      <c r="AE1215" s="178"/>
      <c r="AF1215" s="178"/>
      <c r="AG1215" s="178"/>
      <c r="AH1215" s="178"/>
      <c r="AI1215" s="178"/>
    </row>
    <row r="1216" spans="1:35" s="84" customFormat="1" x14ac:dyDescent="0.35">
      <c r="A1216" s="4"/>
      <c r="B1216" s="4"/>
      <c r="C1216" s="80"/>
      <c r="D1216" s="81"/>
      <c r="E1216" s="84" t="str">
        <f>E$1212</f>
        <v>Loan drawdown flag</v>
      </c>
      <c r="F1216" s="84" t="str">
        <f>F$1212</f>
        <v>flag</v>
      </c>
      <c r="G1216" s="147"/>
      <c r="H1216" s="147"/>
      <c r="I1216" s="84">
        <f>I$1212</f>
        <v>1</v>
      </c>
      <c r="J1216" s="178"/>
      <c r="K1216" s="84">
        <f t="shared" ref="K1216:AI1216" si="450">K$1212</f>
        <v>1</v>
      </c>
      <c r="L1216" s="84">
        <f t="shared" si="450"/>
        <v>0</v>
      </c>
      <c r="M1216" s="84">
        <f t="shared" si="450"/>
        <v>0</v>
      </c>
      <c r="N1216" s="84">
        <f t="shared" si="450"/>
        <v>0</v>
      </c>
      <c r="O1216" s="84">
        <f t="shared" si="450"/>
        <v>0</v>
      </c>
      <c r="P1216" s="84">
        <f t="shared" si="450"/>
        <v>0</v>
      </c>
      <c r="Q1216" s="84">
        <f t="shared" si="450"/>
        <v>0</v>
      </c>
      <c r="R1216" s="84">
        <f t="shared" si="450"/>
        <v>0</v>
      </c>
      <c r="S1216" s="84">
        <f t="shared" si="450"/>
        <v>0</v>
      </c>
      <c r="T1216" s="84">
        <f t="shared" si="450"/>
        <v>0</v>
      </c>
      <c r="U1216" s="84">
        <f t="shared" si="450"/>
        <v>0</v>
      </c>
      <c r="V1216" s="84">
        <f t="shared" si="450"/>
        <v>0</v>
      </c>
      <c r="W1216" s="84">
        <f t="shared" si="450"/>
        <v>0</v>
      </c>
      <c r="X1216" s="84">
        <f t="shared" si="450"/>
        <v>0</v>
      </c>
      <c r="Y1216" s="84">
        <f t="shared" si="450"/>
        <v>0</v>
      </c>
      <c r="Z1216" s="84">
        <f t="shared" si="450"/>
        <v>0</v>
      </c>
      <c r="AA1216" s="84">
        <f t="shared" si="450"/>
        <v>0</v>
      </c>
      <c r="AB1216" s="84">
        <f t="shared" si="450"/>
        <v>0</v>
      </c>
      <c r="AC1216" s="84">
        <f t="shared" si="450"/>
        <v>0</v>
      </c>
      <c r="AD1216" s="84">
        <f t="shared" si="450"/>
        <v>0</v>
      </c>
      <c r="AE1216" s="84">
        <f t="shared" si="450"/>
        <v>0</v>
      </c>
      <c r="AF1216" s="84">
        <f t="shared" si="450"/>
        <v>0</v>
      </c>
      <c r="AG1216" s="84">
        <f t="shared" si="450"/>
        <v>0</v>
      </c>
      <c r="AH1216" s="84">
        <f t="shared" si="450"/>
        <v>0</v>
      </c>
      <c r="AI1216" s="84">
        <f t="shared" si="450"/>
        <v>0</v>
      </c>
    </row>
    <row r="1217" spans="1:35" s="84" customFormat="1" x14ac:dyDescent="0.35">
      <c r="A1217" s="4"/>
      <c r="B1217" s="4"/>
      <c r="C1217" s="80"/>
      <c r="D1217" s="81"/>
      <c r="E1217" s="84" t="s">
        <v>1273</v>
      </c>
      <c r="F1217" s="84" t="s">
        <v>88</v>
      </c>
      <c r="G1217" s="147"/>
      <c r="H1217" s="147"/>
      <c r="I1217" s="178">
        <f>SUM(K1217:AI1217)</f>
        <v>119.25</v>
      </c>
      <c r="J1217" s="178"/>
      <c r="K1217" s="178">
        <f>$G1215*K1216</f>
        <v>119.25</v>
      </c>
      <c r="L1217" s="178">
        <f t="shared" ref="L1217:AI1217" si="451">$G1215*L1216</f>
        <v>0</v>
      </c>
      <c r="M1217" s="178">
        <f t="shared" si="451"/>
        <v>0</v>
      </c>
      <c r="N1217" s="178">
        <f t="shared" si="451"/>
        <v>0</v>
      </c>
      <c r="O1217" s="178">
        <f t="shared" si="451"/>
        <v>0</v>
      </c>
      <c r="P1217" s="178">
        <f t="shared" si="451"/>
        <v>0</v>
      </c>
      <c r="Q1217" s="178">
        <f t="shared" si="451"/>
        <v>0</v>
      </c>
      <c r="R1217" s="178">
        <f t="shared" si="451"/>
        <v>0</v>
      </c>
      <c r="S1217" s="178">
        <f t="shared" si="451"/>
        <v>0</v>
      </c>
      <c r="T1217" s="178">
        <f t="shared" si="451"/>
        <v>0</v>
      </c>
      <c r="U1217" s="178">
        <f t="shared" si="451"/>
        <v>0</v>
      </c>
      <c r="V1217" s="178">
        <f t="shared" si="451"/>
        <v>0</v>
      </c>
      <c r="W1217" s="178">
        <f t="shared" si="451"/>
        <v>0</v>
      </c>
      <c r="X1217" s="178">
        <f t="shared" si="451"/>
        <v>0</v>
      </c>
      <c r="Y1217" s="178">
        <f t="shared" si="451"/>
        <v>0</v>
      </c>
      <c r="Z1217" s="178">
        <f t="shared" si="451"/>
        <v>0</v>
      </c>
      <c r="AA1217" s="178">
        <f t="shared" si="451"/>
        <v>0</v>
      </c>
      <c r="AB1217" s="178">
        <f t="shared" si="451"/>
        <v>0</v>
      </c>
      <c r="AC1217" s="178">
        <f t="shared" si="451"/>
        <v>0</v>
      </c>
      <c r="AD1217" s="178">
        <f t="shared" si="451"/>
        <v>0</v>
      </c>
      <c r="AE1217" s="178">
        <f t="shared" si="451"/>
        <v>0</v>
      </c>
      <c r="AF1217" s="178">
        <f t="shared" si="451"/>
        <v>0</v>
      </c>
      <c r="AG1217" s="178">
        <f t="shared" si="451"/>
        <v>0</v>
      </c>
      <c r="AH1217" s="178">
        <f t="shared" si="451"/>
        <v>0</v>
      </c>
      <c r="AI1217" s="178">
        <f t="shared" si="451"/>
        <v>0</v>
      </c>
    </row>
    <row r="1218" spans="1:35" s="84" customFormat="1" x14ac:dyDescent="0.35">
      <c r="A1218" s="4"/>
      <c r="B1218" s="4"/>
      <c r="C1218" s="80"/>
      <c r="D1218" s="81"/>
      <c r="G1218" s="147"/>
      <c r="H1218" s="147"/>
      <c r="I1218" s="178"/>
      <c r="J1218" s="178"/>
      <c r="K1218" s="178"/>
      <c r="L1218" s="178"/>
      <c r="M1218" s="178"/>
      <c r="N1218" s="178"/>
      <c r="O1218" s="178"/>
      <c r="P1218" s="178"/>
      <c r="Q1218" s="178"/>
      <c r="R1218" s="178"/>
      <c r="S1218" s="178"/>
      <c r="T1218" s="178"/>
      <c r="U1218" s="178"/>
      <c r="V1218" s="178"/>
      <c r="W1218" s="178"/>
      <c r="X1218" s="178"/>
      <c r="Y1218" s="178"/>
      <c r="Z1218" s="178"/>
      <c r="AA1218" s="178"/>
      <c r="AB1218" s="178"/>
      <c r="AC1218" s="178"/>
      <c r="AD1218" s="178"/>
      <c r="AE1218" s="178"/>
      <c r="AF1218" s="178"/>
      <c r="AG1218" s="178"/>
      <c r="AH1218" s="178"/>
      <c r="AI1218" s="178"/>
    </row>
    <row r="1219" spans="1:35" s="84" customFormat="1" x14ac:dyDescent="0.35">
      <c r="A1219" s="4"/>
      <c r="B1219" s="4"/>
      <c r="C1219" s="80"/>
      <c r="D1219" s="81" t="s">
        <v>500</v>
      </c>
      <c r="G1219" s="147"/>
      <c r="H1219" s="147"/>
      <c r="I1219" s="178"/>
      <c r="J1219" s="178"/>
      <c r="K1219" s="178"/>
      <c r="L1219" s="178"/>
      <c r="M1219" s="178"/>
      <c r="N1219" s="178"/>
      <c r="O1219" s="178"/>
      <c r="P1219" s="178"/>
      <c r="Q1219" s="178"/>
      <c r="R1219" s="178"/>
      <c r="S1219" s="178"/>
      <c r="T1219" s="178"/>
      <c r="U1219" s="178"/>
      <c r="V1219" s="178"/>
      <c r="W1219" s="178"/>
      <c r="X1219" s="178"/>
      <c r="Y1219" s="178"/>
      <c r="Z1219" s="178"/>
      <c r="AA1219" s="178"/>
      <c r="AB1219" s="178"/>
      <c r="AC1219" s="178"/>
      <c r="AD1219" s="178"/>
      <c r="AE1219" s="178"/>
      <c r="AF1219" s="178"/>
      <c r="AG1219" s="178"/>
      <c r="AH1219" s="178"/>
      <c r="AI1219" s="178"/>
    </row>
    <row r="1220" spans="1:35" s="84" customFormat="1" x14ac:dyDescent="0.35">
      <c r="A1220" s="4"/>
      <c r="B1220" s="4"/>
      <c r="C1220" s="80"/>
      <c r="D1220" s="81"/>
      <c r="E1220" s="84" t="str">
        <f>E$1208</f>
        <v>Mining company net cash flow (behavioural)</v>
      </c>
      <c r="F1220" s="84" t="str">
        <f>F$1208</f>
        <v>M$</v>
      </c>
      <c r="G1220" s="147"/>
      <c r="H1220" s="147"/>
      <c r="I1220" s="178">
        <f>I$1208</f>
        <v>285.73100573192499</v>
      </c>
      <c r="J1220" s="178"/>
      <c r="K1220" s="178">
        <f t="shared" ref="K1220:AI1220" si="452">K$1208</f>
        <v>-99.375</v>
      </c>
      <c r="L1220" s="178">
        <f t="shared" si="452"/>
        <v>-99.375</v>
      </c>
      <c r="M1220" s="178">
        <f t="shared" si="452"/>
        <v>10.130304536422209</v>
      </c>
      <c r="N1220" s="178">
        <f t="shared" si="452"/>
        <v>33.200913171486107</v>
      </c>
      <c r="O1220" s="178">
        <f t="shared" si="452"/>
        <v>33.200913171486107</v>
      </c>
      <c r="P1220" s="178">
        <f t="shared" si="452"/>
        <v>33.200913171486107</v>
      </c>
      <c r="Q1220" s="178">
        <f t="shared" si="452"/>
        <v>30.275154690214535</v>
      </c>
      <c r="R1220" s="178">
        <f t="shared" si="452"/>
        <v>29.227131176753396</v>
      </c>
      <c r="S1220" s="178">
        <f t="shared" si="452"/>
        <v>28.815131334464901</v>
      </c>
      <c r="T1220" s="178">
        <f t="shared" si="452"/>
        <v>28.405197315414558</v>
      </c>
      <c r="U1220" s="178">
        <f t="shared" si="452"/>
        <v>28.303931470407218</v>
      </c>
      <c r="V1220" s="178">
        <f t="shared" si="452"/>
        <v>28.204651230203947</v>
      </c>
      <c r="W1220" s="178">
        <f t="shared" si="452"/>
        <v>23.240639220040272</v>
      </c>
      <c r="X1220" s="178">
        <f t="shared" si="452"/>
        <v>23.240639220040272</v>
      </c>
      <c r="Y1220" s="178">
        <f t="shared" si="452"/>
        <v>23.240639220040276</v>
      </c>
      <c r="Z1220" s="178">
        <f t="shared" si="452"/>
        <v>23.240639220040276</v>
      </c>
      <c r="AA1220" s="178">
        <f t="shared" si="452"/>
        <v>23.240639220040276</v>
      </c>
      <c r="AB1220" s="178">
        <f t="shared" si="452"/>
        <v>23.240639220040276</v>
      </c>
      <c r="AC1220" s="178">
        <f t="shared" si="452"/>
        <v>23.240639220040272</v>
      </c>
      <c r="AD1220" s="178">
        <f t="shared" si="452"/>
        <v>24.233208779035635</v>
      </c>
      <c r="AE1220" s="178">
        <f t="shared" si="452"/>
        <v>14.599081144268377</v>
      </c>
      <c r="AF1220" s="178">
        <f t="shared" si="452"/>
        <v>0</v>
      </c>
      <c r="AG1220" s="178">
        <f t="shared" si="452"/>
        <v>0</v>
      </c>
      <c r="AH1220" s="178">
        <f t="shared" si="452"/>
        <v>0</v>
      </c>
      <c r="AI1220" s="178">
        <f t="shared" si="452"/>
        <v>0</v>
      </c>
    </row>
    <row r="1221" spans="1:35" s="84" customFormat="1" x14ac:dyDescent="0.35">
      <c r="A1221" s="4"/>
      <c r="B1221" s="4"/>
      <c r="C1221" s="80"/>
      <c r="D1221" s="81"/>
      <c r="E1221" s="84" t="str">
        <f>E$1217</f>
        <v>Mining company loan drawdown (behavioural)</v>
      </c>
      <c r="F1221" s="84" t="str">
        <f>F$1217</f>
        <v>M$</v>
      </c>
      <c r="G1221" s="147"/>
      <c r="H1221" s="147"/>
      <c r="I1221" s="178">
        <f>I$1217</f>
        <v>119.25</v>
      </c>
      <c r="J1221" s="178"/>
      <c r="K1221" s="178">
        <f t="shared" ref="K1221:AI1221" si="453">K$1217</f>
        <v>119.25</v>
      </c>
      <c r="L1221" s="178">
        <f t="shared" si="453"/>
        <v>0</v>
      </c>
      <c r="M1221" s="178">
        <f t="shared" si="453"/>
        <v>0</v>
      </c>
      <c r="N1221" s="178">
        <f t="shared" si="453"/>
        <v>0</v>
      </c>
      <c r="O1221" s="178">
        <f t="shared" si="453"/>
        <v>0</v>
      </c>
      <c r="P1221" s="178">
        <f t="shared" si="453"/>
        <v>0</v>
      </c>
      <c r="Q1221" s="178">
        <f t="shared" si="453"/>
        <v>0</v>
      </c>
      <c r="R1221" s="178">
        <f t="shared" si="453"/>
        <v>0</v>
      </c>
      <c r="S1221" s="178">
        <f t="shared" si="453"/>
        <v>0</v>
      </c>
      <c r="T1221" s="178">
        <f t="shared" si="453"/>
        <v>0</v>
      </c>
      <c r="U1221" s="178">
        <f t="shared" si="453"/>
        <v>0</v>
      </c>
      <c r="V1221" s="178">
        <f t="shared" si="453"/>
        <v>0</v>
      </c>
      <c r="W1221" s="178">
        <f t="shared" si="453"/>
        <v>0</v>
      </c>
      <c r="X1221" s="178">
        <f t="shared" si="453"/>
        <v>0</v>
      </c>
      <c r="Y1221" s="178">
        <f t="shared" si="453"/>
        <v>0</v>
      </c>
      <c r="Z1221" s="178">
        <f t="shared" si="453"/>
        <v>0</v>
      </c>
      <c r="AA1221" s="178">
        <f t="shared" si="453"/>
        <v>0</v>
      </c>
      <c r="AB1221" s="178">
        <f t="shared" si="453"/>
        <v>0</v>
      </c>
      <c r="AC1221" s="178">
        <f t="shared" si="453"/>
        <v>0</v>
      </c>
      <c r="AD1221" s="178">
        <f t="shared" si="453"/>
        <v>0</v>
      </c>
      <c r="AE1221" s="178">
        <f t="shared" si="453"/>
        <v>0</v>
      </c>
      <c r="AF1221" s="178">
        <f t="shared" si="453"/>
        <v>0</v>
      </c>
      <c r="AG1221" s="178">
        <f t="shared" si="453"/>
        <v>0</v>
      </c>
      <c r="AH1221" s="178">
        <f t="shared" si="453"/>
        <v>0</v>
      </c>
      <c r="AI1221" s="178">
        <f t="shared" si="453"/>
        <v>0</v>
      </c>
    </row>
    <row r="1222" spans="1:35" s="84" customFormat="1" x14ac:dyDescent="0.35">
      <c r="A1222" s="4"/>
      <c r="B1222" s="4"/>
      <c r="C1222" s="80"/>
      <c r="D1222" s="81"/>
      <c r="E1222" s="84" t="str">
        <f>E$1182</f>
        <v>Mining company debt principal repayment (behavioural)</v>
      </c>
      <c r="F1222" s="84" t="str">
        <f>F$1182</f>
        <v>M$</v>
      </c>
      <c r="G1222" s="147"/>
      <c r="H1222" s="147"/>
      <c r="I1222" s="178">
        <f>I$1182</f>
        <v>119.24999999999997</v>
      </c>
      <c r="J1222" s="178"/>
      <c r="K1222" s="178">
        <f t="shared" ref="K1222:AI1222" si="454">K$1182</f>
        <v>0</v>
      </c>
      <c r="L1222" s="178">
        <f t="shared" si="454"/>
        <v>0</v>
      </c>
      <c r="M1222" s="178">
        <f t="shared" si="454"/>
        <v>17.035714285714285</v>
      </c>
      <c r="N1222" s="178">
        <f t="shared" si="454"/>
        <v>17.035714285714285</v>
      </c>
      <c r="O1222" s="178">
        <f t="shared" si="454"/>
        <v>17.035714285714285</v>
      </c>
      <c r="P1222" s="178">
        <f t="shared" si="454"/>
        <v>17.035714285714285</v>
      </c>
      <c r="Q1222" s="178">
        <f t="shared" si="454"/>
        <v>17.035714285714285</v>
      </c>
      <c r="R1222" s="178">
        <f t="shared" si="454"/>
        <v>17.035714285714285</v>
      </c>
      <c r="S1222" s="178">
        <f t="shared" si="454"/>
        <v>17.035714285714285</v>
      </c>
      <c r="T1222" s="178">
        <f t="shared" si="454"/>
        <v>0</v>
      </c>
      <c r="U1222" s="178">
        <f t="shared" si="454"/>
        <v>0</v>
      </c>
      <c r="V1222" s="178">
        <f t="shared" si="454"/>
        <v>0</v>
      </c>
      <c r="W1222" s="178">
        <f t="shared" si="454"/>
        <v>0</v>
      </c>
      <c r="X1222" s="178">
        <f t="shared" si="454"/>
        <v>0</v>
      </c>
      <c r="Y1222" s="178">
        <f t="shared" si="454"/>
        <v>0</v>
      </c>
      <c r="Z1222" s="178">
        <f t="shared" si="454"/>
        <v>0</v>
      </c>
      <c r="AA1222" s="178">
        <f t="shared" si="454"/>
        <v>0</v>
      </c>
      <c r="AB1222" s="178">
        <f t="shared" si="454"/>
        <v>0</v>
      </c>
      <c r="AC1222" s="178">
        <f t="shared" si="454"/>
        <v>0</v>
      </c>
      <c r="AD1222" s="178">
        <f t="shared" si="454"/>
        <v>0</v>
      </c>
      <c r="AE1222" s="178">
        <f t="shared" si="454"/>
        <v>0</v>
      </c>
      <c r="AF1222" s="178">
        <f t="shared" si="454"/>
        <v>0</v>
      </c>
      <c r="AG1222" s="178">
        <f t="shared" si="454"/>
        <v>0</v>
      </c>
      <c r="AH1222" s="178">
        <f t="shared" si="454"/>
        <v>0</v>
      </c>
      <c r="AI1222" s="178">
        <f t="shared" si="454"/>
        <v>0</v>
      </c>
    </row>
    <row r="1223" spans="1:35" s="84" customFormat="1" x14ac:dyDescent="0.35">
      <c r="A1223" s="4"/>
      <c r="B1223" s="4"/>
      <c r="C1223" s="80"/>
      <c r="D1223" s="81"/>
      <c r="E1223" s="84" t="str">
        <f>E$1194</f>
        <v>Mining company interest payment (behavioural)</v>
      </c>
      <c r="F1223" s="84" t="str">
        <f>F$1194</f>
        <v>M$</v>
      </c>
      <c r="G1223" s="147"/>
      <c r="H1223" s="147"/>
      <c r="I1223" s="178">
        <f>I$1194</f>
        <v>42.93</v>
      </c>
      <c r="J1223" s="178"/>
      <c r="K1223" s="178">
        <f t="shared" ref="K1223:AI1223" si="455">K$1194</f>
        <v>7.1549999999999994</v>
      </c>
      <c r="L1223" s="178">
        <f t="shared" si="455"/>
        <v>7.1549999999999994</v>
      </c>
      <c r="M1223" s="178">
        <f t="shared" si="455"/>
        <v>7.1549999999999994</v>
      </c>
      <c r="N1223" s="178">
        <f t="shared" si="455"/>
        <v>6.1328571428571435</v>
      </c>
      <c r="O1223" s="178">
        <f t="shared" si="455"/>
        <v>5.1107142857142867</v>
      </c>
      <c r="P1223" s="178">
        <f t="shared" si="455"/>
        <v>4.0885714285714299</v>
      </c>
      <c r="Q1223" s="178">
        <f t="shared" si="455"/>
        <v>3.0664285714285731</v>
      </c>
      <c r="R1223" s="178">
        <f t="shared" si="455"/>
        <v>2.0442857142857158</v>
      </c>
      <c r="S1223" s="178">
        <f t="shared" si="455"/>
        <v>1.0221428571428588</v>
      </c>
      <c r="T1223" s="178">
        <f t="shared" si="455"/>
        <v>1.7053025658242404E-15</v>
      </c>
      <c r="U1223" s="178">
        <f t="shared" si="455"/>
        <v>1.7053025658242404E-15</v>
      </c>
      <c r="V1223" s="178">
        <f t="shared" si="455"/>
        <v>1.7053025658242404E-15</v>
      </c>
      <c r="W1223" s="178">
        <f t="shared" si="455"/>
        <v>1.7053025658242404E-15</v>
      </c>
      <c r="X1223" s="178">
        <f t="shared" si="455"/>
        <v>1.7053025658242404E-15</v>
      </c>
      <c r="Y1223" s="178">
        <f t="shared" si="455"/>
        <v>1.7053025658242404E-15</v>
      </c>
      <c r="Z1223" s="178">
        <f t="shared" si="455"/>
        <v>1.7053025658242404E-15</v>
      </c>
      <c r="AA1223" s="178">
        <f t="shared" si="455"/>
        <v>1.7053025658242404E-15</v>
      </c>
      <c r="AB1223" s="178">
        <f t="shared" si="455"/>
        <v>1.7053025658242404E-15</v>
      </c>
      <c r="AC1223" s="178">
        <f t="shared" si="455"/>
        <v>1.7053025658242404E-15</v>
      </c>
      <c r="AD1223" s="178">
        <f t="shared" si="455"/>
        <v>1.7053025658242404E-15</v>
      </c>
      <c r="AE1223" s="178">
        <f t="shared" si="455"/>
        <v>1.7053025658242404E-15</v>
      </c>
      <c r="AF1223" s="178">
        <f t="shared" si="455"/>
        <v>1.7053025658242404E-15</v>
      </c>
      <c r="AG1223" s="178">
        <f t="shared" si="455"/>
        <v>1.7053025658242404E-15</v>
      </c>
      <c r="AH1223" s="178">
        <f t="shared" si="455"/>
        <v>1.7053025658242404E-15</v>
      </c>
      <c r="AI1223" s="178">
        <f t="shared" si="455"/>
        <v>1.7053025658242404E-15</v>
      </c>
    </row>
    <row r="1224" spans="1:35" s="84" customFormat="1" x14ac:dyDescent="0.35">
      <c r="A1224" s="4"/>
      <c r="B1224" s="4"/>
      <c r="C1224" s="80"/>
      <c r="D1224" s="81"/>
      <c r="E1224" s="84" t="s">
        <v>1274</v>
      </c>
      <c r="F1224" s="84" t="s">
        <v>88</v>
      </c>
      <c r="G1224" s="147"/>
      <c r="H1224" s="147"/>
      <c r="I1224" s="178">
        <f>SUM(K1224:AI1224)</f>
        <v>242.80100573192499</v>
      </c>
      <c r="J1224" s="178"/>
      <c r="K1224" s="178">
        <f>K1220+K1221-K1222-K1223</f>
        <v>12.72</v>
      </c>
      <c r="L1224" s="178">
        <f t="shared" ref="L1224:AI1224" si="456">L1220+L1221-L1222-L1223</f>
        <v>-106.53</v>
      </c>
      <c r="M1224" s="178">
        <f t="shared" si="456"/>
        <v>-14.060409749292075</v>
      </c>
      <c r="N1224" s="178">
        <f t="shared" si="456"/>
        <v>10.032341742914678</v>
      </c>
      <c r="O1224" s="178">
        <f t="shared" si="456"/>
        <v>11.054484600057535</v>
      </c>
      <c r="P1224" s="178">
        <f t="shared" si="456"/>
        <v>12.076627457200392</v>
      </c>
      <c r="Q1224" s="178">
        <f t="shared" si="456"/>
        <v>10.173011833071676</v>
      </c>
      <c r="R1224" s="178">
        <f t="shared" si="456"/>
        <v>10.147131176753396</v>
      </c>
      <c r="S1224" s="178">
        <f t="shared" si="456"/>
        <v>10.757274191607758</v>
      </c>
      <c r="T1224" s="178">
        <f t="shared" si="456"/>
        <v>28.405197315414558</v>
      </c>
      <c r="U1224" s="178">
        <f t="shared" si="456"/>
        <v>28.303931470407218</v>
      </c>
      <c r="V1224" s="178">
        <f t="shared" si="456"/>
        <v>28.204651230203947</v>
      </c>
      <c r="W1224" s="178">
        <f t="shared" si="456"/>
        <v>23.240639220040272</v>
      </c>
      <c r="X1224" s="178">
        <f t="shared" si="456"/>
        <v>23.240639220040272</v>
      </c>
      <c r="Y1224" s="178">
        <f t="shared" si="456"/>
        <v>23.240639220040276</v>
      </c>
      <c r="Z1224" s="178">
        <f t="shared" si="456"/>
        <v>23.240639220040276</v>
      </c>
      <c r="AA1224" s="178">
        <f t="shared" si="456"/>
        <v>23.240639220040276</v>
      </c>
      <c r="AB1224" s="178">
        <f t="shared" si="456"/>
        <v>23.240639220040276</v>
      </c>
      <c r="AC1224" s="178">
        <f t="shared" si="456"/>
        <v>23.240639220040272</v>
      </c>
      <c r="AD1224" s="178">
        <f t="shared" si="456"/>
        <v>24.233208779035635</v>
      </c>
      <c r="AE1224" s="178">
        <f t="shared" si="456"/>
        <v>14.599081144268375</v>
      </c>
      <c r="AF1224" s="178">
        <f t="shared" si="456"/>
        <v>-1.7053025658242404E-15</v>
      </c>
      <c r="AG1224" s="178">
        <f t="shared" si="456"/>
        <v>-1.7053025658242404E-15</v>
      </c>
      <c r="AH1224" s="178">
        <f t="shared" si="456"/>
        <v>-1.7053025658242404E-15</v>
      </c>
      <c r="AI1224" s="178">
        <f t="shared" si="456"/>
        <v>-1.7053025658242404E-15</v>
      </c>
    </row>
    <row r="1225" spans="1:35" s="84" customFormat="1" x14ac:dyDescent="0.35">
      <c r="A1225" s="4"/>
      <c r="B1225" s="4"/>
      <c r="C1225" s="80"/>
      <c r="D1225" s="81"/>
      <c r="G1225" s="147"/>
      <c r="H1225" s="147"/>
      <c r="I1225" s="178"/>
      <c r="J1225" s="178"/>
      <c r="K1225" s="178"/>
      <c r="L1225" s="178"/>
      <c r="M1225" s="178"/>
      <c r="N1225" s="178"/>
      <c r="O1225" s="178"/>
      <c r="P1225" s="178"/>
      <c r="Q1225" s="178"/>
      <c r="R1225" s="178"/>
      <c r="S1225" s="178"/>
      <c r="T1225" s="178"/>
      <c r="U1225" s="178"/>
      <c r="V1225" s="178"/>
      <c r="W1225" s="178"/>
      <c r="X1225" s="178"/>
      <c r="Y1225" s="178"/>
      <c r="Z1225" s="178"/>
      <c r="AA1225" s="178"/>
      <c r="AB1225" s="178"/>
      <c r="AC1225" s="178"/>
      <c r="AD1225" s="178"/>
      <c r="AE1225" s="178"/>
      <c r="AF1225" s="178"/>
      <c r="AG1225" s="178"/>
      <c r="AH1225" s="178"/>
      <c r="AI1225" s="178"/>
    </row>
    <row r="1226" spans="1:35" s="84" customFormat="1" x14ac:dyDescent="0.35">
      <c r="A1226" s="4"/>
      <c r="B1226" s="4"/>
      <c r="C1226" s="80"/>
      <c r="D1226" s="81" t="s">
        <v>475</v>
      </c>
      <c r="G1226" s="147"/>
      <c r="H1226" s="147"/>
      <c r="I1226" s="178"/>
      <c r="J1226" s="178"/>
      <c r="K1226" s="178"/>
      <c r="L1226" s="178"/>
      <c r="M1226" s="178"/>
      <c r="N1226" s="178"/>
      <c r="O1226" s="178"/>
      <c r="P1226" s="178"/>
      <c r="Q1226" s="178"/>
      <c r="R1226" s="178"/>
      <c r="S1226" s="178"/>
      <c r="T1226" s="178"/>
      <c r="U1226" s="178"/>
      <c r="V1226" s="178"/>
      <c r="W1226" s="178"/>
      <c r="X1226" s="178"/>
      <c r="Y1226" s="178"/>
      <c r="Z1226" s="178"/>
      <c r="AA1226" s="178"/>
      <c r="AB1226" s="178"/>
      <c r="AC1226" s="178"/>
      <c r="AD1226" s="178"/>
      <c r="AE1226" s="178"/>
      <c r="AF1226" s="178"/>
      <c r="AG1226" s="178"/>
      <c r="AH1226" s="178"/>
      <c r="AI1226" s="178"/>
    </row>
    <row r="1227" spans="1:35" s="211" customFormat="1" x14ac:dyDescent="0.35">
      <c r="A1227" s="42"/>
      <c r="B1227" s="42"/>
      <c r="C1227" s="209"/>
      <c r="D1227" s="210"/>
      <c r="E1227" s="211" t="str">
        <f>E$1237</f>
        <v>BEG FCFE balance (behaviour)</v>
      </c>
      <c r="F1227" s="211" t="str">
        <f>F$1237</f>
        <v>M$</v>
      </c>
      <c r="G1227" s="212"/>
      <c r="H1227" s="212"/>
      <c r="I1227" s="213"/>
      <c r="J1227" s="213"/>
      <c r="K1227" s="213">
        <f t="shared" ref="K1227:AI1227" si="457">K$1237</f>
        <v>0</v>
      </c>
      <c r="L1227" s="213">
        <f t="shared" si="457"/>
        <v>12.72</v>
      </c>
      <c r="M1227" s="213">
        <f t="shared" si="457"/>
        <v>-93.81</v>
      </c>
      <c r="N1227" s="213">
        <f t="shared" si="457"/>
        <v>-107.87040974929208</v>
      </c>
      <c r="O1227" s="213">
        <f t="shared" si="457"/>
        <v>-97.838068006377398</v>
      </c>
      <c r="P1227" s="213">
        <f t="shared" si="457"/>
        <v>-86.783583406319863</v>
      </c>
      <c r="Q1227" s="213">
        <f t="shared" si="457"/>
        <v>-74.706955949119475</v>
      </c>
      <c r="R1227" s="213">
        <f t="shared" si="457"/>
        <v>-64.533944116047792</v>
      </c>
      <c r="S1227" s="213">
        <f t="shared" si="457"/>
        <v>-54.386812939294394</v>
      </c>
      <c r="T1227" s="213">
        <f t="shared" si="457"/>
        <v>-43.629538747686638</v>
      </c>
      <c r="U1227" s="213">
        <f t="shared" si="457"/>
        <v>-15.22434143227208</v>
      </c>
      <c r="V1227" s="213">
        <f t="shared" si="457"/>
        <v>0</v>
      </c>
      <c r="W1227" s="213">
        <f t="shared" si="457"/>
        <v>0</v>
      </c>
      <c r="X1227" s="213">
        <f t="shared" si="457"/>
        <v>0</v>
      </c>
      <c r="Y1227" s="213">
        <f t="shared" si="457"/>
        <v>0</v>
      </c>
      <c r="Z1227" s="213">
        <f t="shared" si="457"/>
        <v>0</v>
      </c>
      <c r="AA1227" s="213">
        <f t="shared" si="457"/>
        <v>0</v>
      </c>
      <c r="AB1227" s="213">
        <f t="shared" si="457"/>
        <v>0</v>
      </c>
      <c r="AC1227" s="213">
        <f t="shared" si="457"/>
        <v>0</v>
      </c>
      <c r="AD1227" s="213">
        <f t="shared" si="457"/>
        <v>0</v>
      </c>
      <c r="AE1227" s="213">
        <f t="shared" si="457"/>
        <v>0</v>
      </c>
      <c r="AF1227" s="213">
        <f t="shared" si="457"/>
        <v>0</v>
      </c>
      <c r="AG1227" s="213">
        <f t="shared" si="457"/>
        <v>-1.7053025658242404E-15</v>
      </c>
      <c r="AH1227" s="213">
        <f t="shared" si="457"/>
        <v>-3.4106051316484808E-15</v>
      </c>
      <c r="AI1227" s="213">
        <f t="shared" si="457"/>
        <v>-5.1159076974727211E-15</v>
      </c>
    </row>
    <row r="1228" spans="1:35" s="84" customFormat="1" x14ac:dyDescent="0.35">
      <c r="A1228" s="4"/>
      <c r="B1228" s="4"/>
      <c r="C1228" s="80"/>
      <c r="D1228" s="81"/>
      <c r="E1228" s="84" t="str">
        <f>E$1224</f>
        <v>Free cash flow to equity before distribution (behavioural)</v>
      </c>
      <c r="F1228" s="84" t="str">
        <f>F$1224</f>
        <v>M$</v>
      </c>
      <c r="G1228" s="147"/>
      <c r="H1228" s="147"/>
      <c r="I1228" s="178">
        <f>I$1224</f>
        <v>242.80100573192499</v>
      </c>
      <c r="J1228" s="178"/>
      <c r="K1228" s="178">
        <f t="shared" ref="K1228:AI1228" si="458">K$1224</f>
        <v>12.72</v>
      </c>
      <c r="L1228" s="178">
        <f t="shared" si="458"/>
        <v>-106.53</v>
      </c>
      <c r="M1228" s="178">
        <f t="shared" si="458"/>
        <v>-14.060409749292075</v>
      </c>
      <c r="N1228" s="178">
        <f t="shared" si="458"/>
        <v>10.032341742914678</v>
      </c>
      <c r="O1228" s="178">
        <f t="shared" si="458"/>
        <v>11.054484600057535</v>
      </c>
      <c r="P1228" s="178">
        <f t="shared" si="458"/>
        <v>12.076627457200392</v>
      </c>
      <c r="Q1228" s="178">
        <f t="shared" si="458"/>
        <v>10.173011833071676</v>
      </c>
      <c r="R1228" s="178">
        <f t="shared" si="458"/>
        <v>10.147131176753396</v>
      </c>
      <c r="S1228" s="178">
        <f t="shared" si="458"/>
        <v>10.757274191607758</v>
      </c>
      <c r="T1228" s="178">
        <f t="shared" si="458"/>
        <v>28.405197315414558</v>
      </c>
      <c r="U1228" s="178">
        <f t="shared" si="458"/>
        <v>28.303931470407218</v>
      </c>
      <c r="V1228" s="178">
        <f t="shared" si="458"/>
        <v>28.204651230203947</v>
      </c>
      <c r="W1228" s="178">
        <f t="shared" si="458"/>
        <v>23.240639220040272</v>
      </c>
      <c r="X1228" s="178">
        <f t="shared" si="458"/>
        <v>23.240639220040272</v>
      </c>
      <c r="Y1228" s="178">
        <f t="shared" si="458"/>
        <v>23.240639220040276</v>
      </c>
      <c r="Z1228" s="178">
        <f t="shared" si="458"/>
        <v>23.240639220040276</v>
      </c>
      <c r="AA1228" s="178">
        <f t="shared" si="458"/>
        <v>23.240639220040276</v>
      </c>
      <c r="AB1228" s="178">
        <f t="shared" si="458"/>
        <v>23.240639220040276</v>
      </c>
      <c r="AC1228" s="178">
        <f t="shared" si="458"/>
        <v>23.240639220040272</v>
      </c>
      <c r="AD1228" s="178">
        <f t="shared" si="458"/>
        <v>24.233208779035635</v>
      </c>
      <c r="AE1228" s="178">
        <f t="shared" si="458"/>
        <v>14.599081144268375</v>
      </c>
      <c r="AF1228" s="178">
        <f t="shared" si="458"/>
        <v>-1.7053025658242404E-15</v>
      </c>
      <c r="AG1228" s="178">
        <f t="shared" si="458"/>
        <v>-1.7053025658242404E-15</v>
      </c>
      <c r="AH1228" s="178">
        <f t="shared" si="458"/>
        <v>-1.7053025658242404E-15</v>
      </c>
      <c r="AI1228" s="178">
        <f t="shared" si="458"/>
        <v>-1.7053025658242404E-15</v>
      </c>
    </row>
    <row r="1229" spans="1:35" s="84" customFormat="1" x14ac:dyDescent="0.35">
      <c r="A1229" s="4"/>
      <c r="B1229" s="4"/>
      <c r="C1229" s="80"/>
      <c r="D1229" s="81"/>
      <c r="E1229" s="84" t="s">
        <v>1275</v>
      </c>
      <c r="F1229" s="84" t="s">
        <v>88</v>
      </c>
      <c r="G1229" s="147"/>
      <c r="H1229" s="147"/>
      <c r="I1229" s="178"/>
      <c r="J1229" s="178"/>
      <c r="K1229" s="178">
        <f>SUM(K1227:K1228)</f>
        <v>12.72</v>
      </c>
      <c r="L1229" s="178">
        <f t="shared" ref="L1229:AI1229" si="459">SUM(L1227:L1228)</f>
        <v>-93.81</v>
      </c>
      <c r="M1229" s="178">
        <f t="shared" si="459"/>
        <v>-107.87040974929208</v>
      </c>
      <c r="N1229" s="178">
        <f t="shared" si="459"/>
        <v>-97.838068006377398</v>
      </c>
      <c r="O1229" s="178">
        <f t="shared" si="459"/>
        <v>-86.783583406319863</v>
      </c>
      <c r="P1229" s="178">
        <f t="shared" si="459"/>
        <v>-74.706955949119475</v>
      </c>
      <c r="Q1229" s="178">
        <f t="shared" si="459"/>
        <v>-64.533944116047792</v>
      </c>
      <c r="R1229" s="178">
        <f t="shared" si="459"/>
        <v>-54.386812939294394</v>
      </c>
      <c r="S1229" s="178">
        <f t="shared" si="459"/>
        <v>-43.629538747686638</v>
      </c>
      <c r="T1229" s="178">
        <f t="shared" si="459"/>
        <v>-15.22434143227208</v>
      </c>
      <c r="U1229" s="178">
        <f t="shared" si="459"/>
        <v>13.079590038135137</v>
      </c>
      <c r="V1229" s="178">
        <f t="shared" si="459"/>
        <v>28.204651230203947</v>
      </c>
      <c r="W1229" s="178">
        <f t="shared" si="459"/>
        <v>23.240639220040272</v>
      </c>
      <c r="X1229" s="178">
        <f t="shared" si="459"/>
        <v>23.240639220040272</v>
      </c>
      <c r="Y1229" s="178">
        <f t="shared" si="459"/>
        <v>23.240639220040276</v>
      </c>
      <c r="Z1229" s="178">
        <f t="shared" si="459"/>
        <v>23.240639220040276</v>
      </c>
      <c r="AA1229" s="178">
        <f t="shared" si="459"/>
        <v>23.240639220040276</v>
      </c>
      <c r="AB1229" s="178">
        <f t="shared" si="459"/>
        <v>23.240639220040276</v>
      </c>
      <c r="AC1229" s="178">
        <f t="shared" si="459"/>
        <v>23.240639220040272</v>
      </c>
      <c r="AD1229" s="178">
        <f t="shared" si="459"/>
        <v>24.233208779035635</v>
      </c>
      <c r="AE1229" s="178">
        <f t="shared" si="459"/>
        <v>14.599081144268375</v>
      </c>
      <c r="AF1229" s="178">
        <f t="shared" si="459"/>
        <v>-1.7053025658242404E-15</v>
      </c>
      <c r="AG1229" s="178">
        <f t="shared" si="459"/>
        <v>-3.4106051316484808E-15</v>
      </c>
      <c r="AH1229" s="178">
        <f t="shared" si="459"/>
        <v>-5.1159076974727211E-15</v>
      </c>
      <c r="AI1229" s="178">
        <f t="shared" si="459"/>
        <v>-6.8212102632969615E-15</v>
      </c>
    </row>
    <row r="1230" spans="1:35" s="84" customFormat="1" x14ac:dyDescent="0.35">
      <c r="A1230" s="4"/>
      <c r="B1230" s="4"/>
      <c r="C1230" s="80"/>
      <c r="D1230" s="81"/>
      <c r="G1230" s="147"/>
      <c r="H1230" s="147"/>
      <c r="I1230" s="178"/>
      <c r="J1230" s="178"/>
      <c r="K1230" s="178"/>
      <c r="L1230" s="178"/>
      <c r="M1230" s="178"/>
      <c r="N1230" s="178"/>
      <c r="O1230" s="178"/>
      <c r="P1230" s="178"/>
      <c r="Q1230" s="178"/>
      <c r="R1230" s="178"/>
      <c r="S1230" s="178"/>
      <c r="T1230" s="178"/>
      <c r="U1230" s="178"/>
      <c r="V1230" s="178"/>
      <c r="W1230" s="178"/>
      <c r="X1230" s="178"/>
      <c r="Y1230" s="178"/>
      <c r="Z1230" s="178"/>
      <c r="AA1230" s="178"/>
      <c r="AB1230" s="178"/>
      <c r="AC1230" s="178"/>
      <c r="AD1230" s="178"/>
      <c r="AE1230" s="178"/>
      <c r="AF1230" s="178"/>
      <c r="AG1230" s="178"/>
      <c r="AH1230" s="178"/>
      <c r="AI1230" s="178"/>
    </row>
    <row r="1231" spans="1:35" s="84" customFormat="1" x14ac:dyDescent="0.35">
      <c r="A1231" s="4"/>
      <c r="B1231" s="4"/>
      <c r="C1231" s="80"/>
      <c r="D1231" s="81" t="s">
        <v>504</v>
      </c>
      <c r="G1231" s="147"/>
      <c r="H1231" s="147"/>
      <c r="I1231" s="178"/>
      <c r="J1231" s="178"/>
      <c r="K1231" s="178"/>
      <c r="L1231" s="178"/>
      <c r="M1231" s="178"/>
      <c r="N1231" s="178"/>
      <c r="O1231" s="178"/>
      <c r="P1231" s="178"/>
      <c r="Q1231" s="178"/>
      <c r="R1231" s="178"/>
      <c r="S1231" s="178"/>
      <c r="T1231" s="178"/>
      <c r="U1231" s="178"/>
      <c r="V1231" s="178"/>
      <c r="W1231" s="178"/>
      <c r="X1231" s="178"/>
      <c r="Y1231" s="178"/>
      <c r="Z1231" s="178"/>
      <c r="AA1231" s="178"/>
      <c r="AB1231" s="178"/>
      <c r="AC1231" s="178"/>
      <c r="AD1231" s="178"/>
      <c r="AE1231" s="178"/>
      <c r="AF1231" s="178"/>
      <c r="AG1231" s="178"/>
      <c r="AH1231" s="178"/>
      <c r="AI1231" s="178"/>
    </row>
    <row r="1232" spans="1:35" s="84" customFormat="1" x14ac:dyDescent="0.35">
      <c r="A1232" s="4"/>
      <c r="B1232" s="4"/>
      <c r="C1232" s="80"/>
      <c r="D1232" s="81"/>
      <c r="E1232" s="84" t="str">
        <f>'T&amp;E'!E$26</f>
        <v>Post-production start-up date flag</v>
      </c>
      <c r="F1232" s="84" t="str">
        <f>'T&amp;E'!F$26</f>
        <v>flag</v>
      </c>
      <c r="G1232" s="147"/>
      <c r="H1232" s="147"/>
      <c r="I1232" s="84">
        <f>'T&amp;E'!I$26</f>
        <v>23</v>
      </c>
      <c r="J1232" s="178"/>
      <c r="K1232" s="84">
        <f>'T&amp;E'!K$26</f>
        <v>0</v>
      </c>
      <c r="L1232" s="84">
        <f>'T&amp;E'!L$26</f>
        <v>0</v>
      </c>
      <c r="M1232" s="84">
        <f>'T&amp;E'!M$26</f>
        <v>1</v>
      </c>
      <c r="N1232" s="84">
        <f>'T&amp;E'!N$26</f>
        <v>1</v>
      </c>
      <c r="O1232" s="84">
        <f>'T&amp;E'!O$26</f>
        <v>1</v>
      </c>
      <c r="P1232" s="84">
        <f>'T&amp;E'!P$26</f>
        <v>1</v>
      </c>
      <c r="Q1232" s="84">
        <f>'T&amp;E'!Q$26</f>
        <v>1</v>
      </c>
      <c r="R1232" s="84">
        <f>'T&amp;E'!R$26</f>
        <v>1</v>
      </c>
      <c r="S1232" s="84">
        <f>'T&amp;E'!S$26</f>
        <v>1</v>
      </c>
      <c r="T1232" s="84">
        <f>'T&amp;E'!T$26</f>
        <v>1</v>
      </c>
      <c r="U1232" s="84">
        <f>'T&amp;E'!U$26</f>
        <v>1</v>
      </c>
      <c r="V1232" s="84">
        <f>'T&amp;E'!V$26</f>
        <v>1</v>
      </c>
      <c r="W1232" s="84">
        <f>'T&amp;E'!W$26</f>
        <v>1</v>
      </c>
      <c r="X1232" s="84">
        <f>'T&amp;E'!X$26</f>
        <v>1</v>
      </c>
      <c r="Y1232" s="84">
        <f>'T&amp;E'!Y$26</f>
        <v>1</v>
      </c>
      <c r="Z1232" s="84">
        <f>'T&amp;E'!Z$26</f>
        <v>1</v>
      </c>
      <c r="AA1232" s="84">
        <f>'T&amp;E'!AA$26</f>
        <v>1</v>
      </c>
      <c r="AB1232" s="84">
        <f>'T&amp;E'!AB$26</f>
        <v>1</v>
      </c>
      <c r="AC1232" s="84">
        <f>'T&amp;E'!AC$26</f>
        <v>1</v>
      </c>
      <c r="AD1232" s="84">
        <f>'T&amp;E'!AD$26</f>
        <v>1</v>
      </c>
      <c r="AE1232" s="84">
        <f>'T&amp;E'!AE$26</f>
        <v>1</v>
      </c>
      <c r="AF1232" s="84">
        <f>'T&amp;E'!AF$26</f>
        <v>1</v>
      </c>
      <c r="AG1232" s="84">
        <f>'T&amp;E'!AG$26</f>
        <v>1</v>
      </c>
      <c r="AH1232" s="84">
        <f>'T&amp;E'!AH$26</f>
        <v>1</v>
      </c>
      <c r="AI1232" s="84">
        <f>'T&amp;E'!AI$26</f>
        <v>1</v>
      </c>
    </row>
    <row r="1233" spans="1:35" s="84" customFormat="1" x14ac:dyDescent="0.35">
      <c r="A1233" s="4"/>
      <c r="B1233" s="4"/>
      <c r="C1233" s="80"/>
      <c r="D1233" s="81"/>
      <c r="E1233" s="84" t="str">
        <f>E$1229</f>
        <v>Cash available for dividend (behavioural)</v>
      </c>
      <c r="F1233" s="84" t="str">
        <f>F$1229</f>
        <v>M$</v>
      </c>
      <c r="G1233" s="147"/>
      <c r="H1233" s="147"/>
      <c r="I1233" s="178"/>
      <c r="J1233" s="178"/>
      <c r="K1233" s="178">
        <f t="shared" ref="K1233:AI1233" si="460">K$1229</f>
        <v>12.72</v>
      </c>
      <c r="L1233" s="178">
        <f t="shared" si="460"/>
        <v>-93.81</v>
      </c>
      <c r="M1233" s="178">
        <f t="shared" si="460"/>
        <v>-107.87040974929208</v>
      </c>
      <c r="N1233" s="178">
        <f t="shared" si="460"/>
        <v>-97.838068006377398</v>
      </c>
      <c r="O1233" s="178">
        <f t="shared" si="460"/>
        <v>-86.783583406319863</v>
      </c>
      <c r="P1233" s="178">
        <f t="shared" si="460"/>
        <v>-74.706955949119475</v>
      </c>
      <c r="Q1233" s="178">
        <f t="shared" si="460"/>
        <v>-64.533944116047792</v>
      </c>
      <c r="R1233" s="178">
        <f t="shared" si="460"/>
        <v>-54.386812939294394</v>
      </c>
      <c r="S1233" s="178">
        <f t="shared" si="460"/>
        <v>-43.629538747686638</v>
      </c>
      <c r="T1233" s="178">
        <f t="shared" si="460"/>
        <v>-15.22434143227208</v>
      </c>
      <c r="U1233" s="178">
        <f t="shared" si="460"/>
        <v>13.079590038135137</v>
      </c>
      <c r="V1233" s="178">
        <f t="shared" si="460"/>
        <v>28.204651230203947</v>
      </c>
      <c r="W1233" s="178">
        <f t="shared" si="460"/>
        <v>23.240639220040272</v>
      </c>
      <c r="X1233" s="178">
        <f t="shared" si="460"/>
        <v>23.240639220040272</v>
      </c>
      <c r="Y1233" s="178">
        <f t="shared" si="460"/>
        <v>23.240639220040276</v>
      </c>
      <c r="Z1233" s="178">
        <f t="shared" si="460"/>
        <v>23.240639220040276</v>
      </c>
      <c r="AA1233" s="178">
        <f t="shared" si="460"/>
        <v>23.240639220040276</v>
      </c>
      <c r="AB1233" s="178">
        <f t="shared" si="460"/>
        <v>23.240639220040276</v>
      </c>
      <c r="AC1233" s="178">
        <f t="shared" si="460"/>
        <v>23.240639220040272</v>
      </c>
      <c r="AD1233" s="178">
        <f t="shared" si="460"/>
        <v>24.233208779035635</v>
      </c>
      <c r="AE1233" s="178">
        <f t="shared" si="460"/>
        <v>14.599081144268375</v>
      </c>
      <c r="AF1233" s="178">
        <f t="shared" si="460"/>
        <v>-1.7053025658242404E-15</v>
      </c>
      <c r="AG1233" s="178">
        <f t="shared" si="460"/>
        <v>-3.4106051316484808E-15</v>
      </c>
      <c r="AH1233" s="178">
        <f t="shared" si="460"/>
        <v>-5.1159076974727211E-15</v>
      </c>
      <c r="AI1233" s="178">
        <f t="shared" si="460"/>
        <v>-6.8212102632969615E-15</v>
      </c>
    </row>
    <row r="1234" spans="1:35" s="84" customFormat="1" x14ac:dyDescent="0.35">
      <c r="A1234" s="4"/>
      <c r="B1234" s="4"/>
      <c r="C1234" s="80"/>
      <c r="D1234" s="81"/>
      <c r="E1234" s="84" t="s">
        <v>1276</v>
      </c>
      <c r="F1234" s="84" t="s">
        <v>88</v>
      </c>
      <c r="G1234" s="147"/>
      <c r="H1234" s="147"/>
      <c r="I1234" s="178">
        <f>SUM(K1234:AI1234)</f>
        <v>242.80100573192499</v>
      </c>
      <c r="J1234" s="178"/>
      <c r="K1234" s="178">
        <f>MAX(K1232*K1233,0)</f>
        <v>0</v>
      </c>
      <c r="L1234" s="178">
        <f t="shared" ref="L1234:AI1234" si="461">MAX(L1232*L1233,0)</f>
        <v>0</v>
      </c>
      <c r="M1234" s="178">
        <f t="shared" si="461"/>
        <v>0</v>
      </c>
      <c r="N1234" s="178">
        <f t="shared" si="461"/>
        <v>0</v>
      </c>
      <c r="O1234" s="178">
        <f t="shared" si="461"/>
        <v>0</v>
      </c>
      <c r="P1234" s="178">
        <f t="shared" si="461"/>
        <v>0</v>
      </c>
      <c r="Q1234" s="178">
        <f t="shared" si="461"/>
        <v>0</v>
      </c>
      <c r="R1234" s="178">
        <f t="shared" si="461"/>
        <v>0</v>
      </c>
      <c r="S1234" s="178">
        <f t="shared" si="461"/>
        <v>0</v>
      </c>
      <c r="T1234" s="178">
        <f t="shared" si="461"/>
        <v>0</v>
      </c>
      <c r="U1234" s="178">
        <f t="shared" si="461"/>
        <v>13.079590038135137</v>
      </c>
      <c r="V1234" s="178">
        <f t="shared" si="461"/>
        <v>28.204651230203947</v>
      </c>
      <c r="W1234" s="178">
        <f t="shared" si="461"/>
        <v>23.240639220040272</v>
      </c>
      <c r="X1234" s="178">
        <f t="shared" si="461"/>
        <v>23.240639220040272</v>
      </c>
      <c r="Y1234" s="178">
        <f t="shared" si="461"/>
        <v>23.240639220040276</v>
      </c>
      <c r="Z1234" s="178">
        <f t="shared" si="461"/>
        <v>23.240639220040276</v>
      </c>
      <c r="AA1234" s="178">
        <f t="shared" si="461"/>
        <v>23.240639220040276</v>
      </c>
      <c r="AB1234" s="178">
        <f t="shared" si="461"/>
        <v>23.240639220040276</v>
      </c>
      <c r="AC1234" s="178">
        <f t="shared" si="461"/>
        <v>23.240639220040272</v>
      </c>
      <c r="AD1234" s="178">
        <f t="shared" si="461"/>
        <v>24.233208779035635</v>
      </c>
      <c r="AE1234" s="178">
        <f t="shared" si="461"/>
        <v>14.599081144268375</v>
      </c>
      <c r="AF1234" s="178">
        <f t="shared" si="461"/>
        <v>0</v>
      </c>
      <c r="AG1234" s="178">
        <f t="shared" si="461"/>
        <v>0</v>
      </c>
      <c r="AH1234" s="178">
        <f t="shared" si="461"/>
        <v>0</v>
      </c>
      <c r="AI1234" s="178">
        <f t="shared" si="461"/>
        <v>0</v>
      </c>
    </row>
    <row r="1235" spans="1:35" s="84" customFormat="1" x14ac:dyDescent="0.35">
      <c r="A1235" s="4"/>
      <c r="B1235" s="4"/>
      <c r="C1235" s="80"/>
      <c r="D1235" s="81"/>
      <c r="G1235" s="147"/>
      <c r="H1235" s="147"/>
      <c r="I1235" s="178"/>
      <c r="J1235" s="178"/>
      <c r="K1235" s="178"/>
      <c r="L1235" s="178"/>
      <c r="M1235" s="178"/>
      <c r="N1235" s="178"/>
      <c r="O1235" s="178"/>
      <c r="P1235" s="178"/>
      <c r="Q1235" s="178"/>
      <c r="R1235" s="178"/>
      <c r="S1235" s="178"/>
      <c r="T1235" s="178"/>
      <c r="U1235" s="178"/>
      <c r="V1235" s="178"/>
      <c r="W1235" s="178"/>
      <c r="X1235" s="178"/>
      <c r="Y1235" s="178"/>
      <c r="Z1235" s="178"/>
      <c r="AA1235" s="178"/>
      <c r="AB1235" s="178"/>
      <c r="AC1235" s="178"/>
      <c r="AD1235" s="178"/>
      <c r="AE1235" s="178"/>
      <c r="AF1235" s="178"/>
      <c r="AG1235" s="178"/>
      <c r="AH1235" s="178"/>
      <c r="AI1235" s="178"/>
    </row>
    <row r="1236" spans="1:35" s="84" customFormat="1" x14ac:dyDescent="0.35">
      <c r="A1236" s="4"/>
      <c r="B1236" s="4"/>
      <c r="C1236" s="80"/>
      <c r="D1236" s="81" t="s">
        <v>505</v>
      </c>
      <c r="G1236" s="147"/>
      <c r="H1236" s="147"/>
      <c r="I1236" s="178"/>
      <c r="J1236" s="178"/>
      <c r="K1236" s="178"/>
      <c r="L1236" s="178"/>
      <c r="M1236" s="178"/>
      <c r="N1236" s="178"/>
      <c r="O1236" s="178"/>
      <c r="P1236" s="178"/>
      <c r="Q1236" s="178"/>
      <c r="R1236" s="178"/>
      <c r="S1236" s="178"/>
      <c r="T1236" s="178"/>
      <c r="U1236" s="178"/>
      <c r="V1236" s="178"/>
      <c r="W1236" s="178"/>
      <c r="X1236" s="178"/>
      <c r="Y1236" s="178"/>
      <c r="Z1236" s="178"/>
      <c r="AA1236" s="178"/>
      <c r="AB1236" s="178"/>
      <c r="AC1236" s="178"/>
      <c r="AD1236" s="178"/>
      <c r="AE1236" s="178"/>
      <c r="AF1236" s="178"/>
      <c r="AG1236" s="178"/>
      <c r="AH1236" s="178"/>
      <c r="AI1236" s="178"/>
    </row>
    <row r="1237" spans="1:35" s="84" customFormat="1" x14ac:dyDescent="0.35">
      <c r="A1237" s="4"/>
      <c r="B1237" s="4"/>
      <c r="C1237" s="80"/>
      <c r="D1237" s="81"/>
      <c r="E1237" s="84" t="s">
        <v>637</v>
      </c>
      <c r="F1237" s="84" t="s">
        <v>88</v>
      </c>
      <c r="G1237" s="147"/>
      <c r="H1237" s="147"/>
      <c r="I1237" s="178"/>
      <c r="J1237" s="178"/>
      <c r="K1237" s="178">
        <f t="shared" ref="K1237:AI1237" si="462">J1240</f>
        <v>0</v>
      </c>
      <c r="L1237" s="178">
        <f t="shared" si="462"/>
        <v>12.72</v>
      </c>
      <c r="M1237" s="178">
        <f t="shared" si="462"/>
        <v>-93.81</v>
      </c>
      <c r="N1237" s="178">
        <f t="shared" si="462"/>
        <v>-107.87040974929208</v>
      </c>
      <c r="O1237" s="178">
        <f t="shared" si="462"/>
        <v>-97.838068006377398</v>
      </c>
      <c r="P1237" s="178">
        <f t="shared" si="462"/>
        <v>-86.783583406319863</v>
      </c>
      <c r="Q1237" s="178">
        <f t="shared" si="462"/>
        <v>-74.706955949119475</v>
      </c>
      <c r="R1237" s="178">
        <f t="shared" si="462"/>
        <v>-64.533944116047792</v>
      </c>
      <c r="S1237" s="178">
        <f t="shared" si="462"/>
        <v>-54.386812939294394</v>
      </c>
      <c r="T1237" s="178">
        <f t="shared" si="462"/>
        <v>-43.629538747686638</v>
      </c>
      <c r="U1237" s="178">
        <f t="shared" si="462"/>
        <v>-15.22434143227208</v>
      </c>
      <c r="V1237" s="178">
        <f t="shared" si="462"/>
        <v>0</v>
      </c>
      <c r="W1237" s="178">
        <f t="shared" si="462"/>
        <v>0</v>
      </c>
      <c r="X1237" s="178">
        <f t="shared" si="462"/>
        <v>0</v>
      </c>
      <c r="Y1237" s="178">
        <f t="shared" si="462"/>
        <v>0</v>
      </c>
      <c r="Z1237" s="178">
        <f t="shared" si="462"/>
        <v>0</v>
      </c>
      <c r="AA1237" s="178">
        <f t="shared" si="462"/>
        <v>0</v>
      </c>
      <c r="AB1237" s="178">
        <f t="shared" si="462"/>
        <v>0</v>
      </c>
      <c r="AC1237" s="178">
        <f t="shared" si="462"/>
        <v>0</v>
      </c>
      <c r="AD1237" s="178">
        <f t="shared" si="462"/>
        <v>0</v>
      </c>
      <c r="AE1237" s="178">
        <f t="shared" si="462"/>
        <v>0</v>
      </c>
      <c r="AF1237" s="178">
        <f t="shared" si="462"/>
        <v>0</v>
      </c>
      <c r="AG1237" s="178">
        <f t="shared" si="462"/>
        <v>-1.7053025658242404E-15</v>
      </c>
      <c r="AH1237" s="178">
        <f t="shared" si="462"/>
        <v>-3.4106051316484808E-15</v>
      </c>
      <c r="AI1237" s="178">
        <f t="shared" si="462"/>
        <v>-5.1159076974727211E-15</v>
      </c>
    </row>
    <row r="1238" spans="1:35" s="167" customFormat="1" x14ac:dyDescent="0.35">
      <c r="A1238" s="21"/>
      <c r="B1238" s="21"/>
      <c r="C1238" s="165"/>
      <c r="D1238" s="223" t="s">
        <v>47</v>
      </c>
      <c r="E1238" s="167" t="str">
        <f>E$1224</f>
        <v>Free cash flow to equity before distribution (behavioural)</v>
      </c>
      <c r="F1238" s="167" t="str">
        <f>F$1224</f>
        <v>M$</v>
      </c>
      <c r="G1238" s="168"/>
      <c r="H1238" s="168"/>
      <c r="I1238" s="199">
        <f>I$1224</f>
        <v>242.80100573192499</v>
      </c>
      <c r="J1238" s="199"/>
      <c r="K1238" s="199">
        <f t="shared" ref="K1238:AI1238" si="463">K$1224</f>
        <v>12.72</v>
      </c>
      <c r="L1238" s="199">
        <f t="shared" si="463"/>
        <v>-106.53</v>
      </c>
      <c r="M1238" s="199">
        <f t="shared" si="463"/>
        <v>-14.060409749292075</v>
      </c>
      <c r="N1238" s="199">
        <f t="shared" si="463"/>
        <v>10.032341742914678</v>
      </c>
      <c r="O1238" s="199">
        <f t="shared" si="463"/>
        <v>11.054484600057535</v>
      </c>
      <c r="P1238" s="199">
        <f t="shared" si="463"/>
        <v>12.076627457200392</v>
      </c>
      <c r="Q1238" s="199">
        <f t="shared" si="463"/>
        <v>10.173011833071676</v>
      </c>
      <c r="R1238" s="199">
        <f t="shared" si="463"/>
        <v>10.147131176753396</v>
      </c>
      <c r="S1238" s="199">
        <f t="shared" si="463"/>
        <v>10.757274191607758</v>
      </c>
      <c r="T1238" s="199">
        <f t="shared" si="463"/>
        <v>28.405197315414558</v>
      </c>
      <c r="U1238" s="199">
        <f t="shared" si="463"/>
        <v>28.303931470407218</v>
      </c>
      <c r="V1238" s="199">
        <f t="shared" si="463"/>
        <v>28.204651230203947</v>
      </c>
      <c r="W1238" s="199">
        <f t="shared" si="463"/>
        <v>23.240639220040272</v>
      </c>
      <c r="X1238" s="199">
        <f t="shared" si="463"/>
        <v>23.240639220040272</v>
      </c>
      <c r="Y1238" s="199">
        <f t="shared" si="463"/>
        <v>23.240639220040276</v>
      </c>
      <c r="Z1238" s="199">
        <f t="shared" si="463"/>
        <v>23.240639220040276</v>
      </c>
      <c r="AA1238" s="199">
        <f t="shared" si="463"/>
        <v>23.240639220040276</v>
      </c>
      <c r="AB1238" s="199">
        <f t="shared" si="463"/>
        <v>23.240639220040276</v>
      </c>
      <c r="AC1238" s="199">
        <f t="shared" si="463"/>
        <v>23.240639220040272</v>
      </c>
      <c r="AD1238" s="199">
        <f t="shared" si="463"/>
        <v>24.233208779035635</v>
      </c>
      <c r="AE1238" s="199">
        <f t="shared" si="463"/>
        <v>14.599081144268375</v>
      </c>
      <c r="AF1238" s="199">
        <f t="shared" si="463"/>
        <v>-1.7053025658242404E-15</v>
      </c>
      <c r="AG1238" s="199">
        <f t="shared" si="463"/>
        <v>-1.7053025658242404E-15</v>
      </c>
      <c r="AH1238" s="199">
        <f t="shared" si="463"/>
        <v>-1.7053025658242404E-15</v>
      </c>
      <c r="AI1238" s="199">
        <f t="shared" si="463"/>
        <v>-1.7053025658242404E-15</v>
      </c>
    </row>
    <row r="1239" spans="1:35" x14ac:dyDescent="0.35">
      <c r="D1239" s="184" t="s">
        <v>41</v>
      </c>
      <c r="E1239" s="46" t="str">
        <f>E$1234</f>
        <v>Dividend payment (behavioural)</v>
      </c>
      <c r="F1239" s="46" t="str">
        <f>F$1234</f>
        <v>M$</v>
      </c>
      <c r="I1239" s="178">
        <f>I$1234</f>
        <v>242.80100573192499</v>
      </c>
      <c r="J1239" s="178"/>
      <c r="K1239" s="178">
        <f t="shared" ref="K1239:AI1239" si="464">K$1234</f>
        <v>0</v>
      </c>
      <c r="L1239" s="178">
        <f t="shared" si="464"/>
        <v>0</v>
      </c>
      <c r="M1239" s="178">
        <f t="shared" si="464"/>
        <v>0</v>
      </c>
      <c r="N1239" s="178">
        <f t="shared" si="464"/>
        <v>0</v>
      </c>
      <c r="O1239" s="178">
        <f t="shared" si="464"/>
        <v>0</v>
      </c>
      <c r="P1239" s="178">
        <f t="shared" si="464"/>
        <v>0</v>
      </c>
      <c r="Q1239" s="178">
        <f t="shared" si="464"/>
        <v>0</v>
      </c>
      <c r="R1239" s="178">
        <f t="shared" si="464"/>
        <v>0</v>
      </c>
      <c r="S1239" s="178">
        <f t="shared" si="464"/>
        <v>0</v>
      </c>
      <c r="T1239" s="178">
        <f t="shared" si="464"/>
        <v>0</v>
      </c>
      <c r="U1239" s="178">
        <f t="shared" si="464"/>
        <v>13.079590038135137</v>
      </c>
      <c r="V1239" s="178">
        <f t="shared" si="464"/>
        <v>28.204651230203947</v>
      </c>
      <c r="W1239" s="178">
        <f t="shared" si="464"/>
        <v>23.240639220040272</v>
      </c>
      <c r="X1239" s="178">
        <f t="shared" si="464"/>
        <v>23.240639220040272</v>
      </c>
      <c r="Y1239" s="178">
        <f t="shared" si="464"/>
        <v>23.240639220040276</v>
      </c>
      <c r="Z1239" s="178">
        <f t="shared" si="464"/>
        <v>23.240639220040276</v>
      </c>
      <c r="AA1239" s="178">
        <f t="shared" si="464"/>
        <v>23.240639220040276</v>
      </c>
      <c r="AB1239" s="178">
        <f t="shared" si="464"/>
        <v>23.240639220040276</v>
      </c>
      <c r="AC1239" s="178">
        <f t="shared" si="464"/>
        <v>23.240639220040272</v>
      </c>
      <c r="AD1239" s="178">
        <f t="shared" si="464"/>
        <v>24.233208779035635</v>
      </c>
      <c r="AE1239" s="178">
        <f t="shared" si="464"/>
        <v>14.599081144268375</v>
      </c>
      <c r="AF1239" s="178">
        <f t="shared" si="464"/>
        <v>0</v>
      </c>
      <c r="AG1239" s="178">
        <f t="shared" si="464"/>
        <v>0</v>
      </c>
      <c r="AH1239" s="178">
        <f t="shared" si="464"/>
        <v>0</v>
      </c>
      <c r="AI1239" s="178">
        <f t="shared" si="464"/>
        <v>0</v>
      </c>
    </row>
    <row r="1240" spans="1:35" s="84" customFormat="1" x14ac:dyDescent="0.35">
      <c r="A1240" s="4"/>
      <c r="B1240" s="4"/>
      <c r="C1240" s="80"/>
      <c r="D1240" s="81"/>
      <c r="E1240" s="84" t="s">
        <v>1277</v>
      </c>
      <c r="F1240" s="84" t="s">
        <v>88</v>
      </c>
      <c r="G1240" s="147"/>
      <c r="H1240" s="147"/>
      <c r="I1240" s="178"/>
      <c r="J1240" s="178"/>
      <c r="K1240" s="178">
        <f t="shared" ref="K1240:AI1240" si="465">K1237+K1238-K1239</f>
        <v>12.72</v>
      </c>
      <c r="L1240" s="178">
        <f t="shared" si="465"/>
        <v>-93.81</v>
      </c>
      <c r="M1240" s="178">
        <f t="shared" si="465"/>
        <v>-107.87040974929208</v>
      </c>
      <c r="N1240" s="178">
        <f t="shared" si="465"/>
        <v>-97.838068006377398</v>
      </c>
      <c r="O1240" s="178">
        <f t="shared" si="465"/>
        <v>-86.783583406319863</v>
      </c>
      <c r="P1240" s="178">
        <f t="shared" si="465"/>
        <v>-74.706955949119475</v>
      </c>
      <c r="Q1240" s="178">
        <f t="shared" si="465"/>
        <v>-64.533944116047792</v>
      </c>
      <c r="R1240" s="178">
        <f t="shared" si="465"/>
        <v>-54.386812939294394</v>
      </c>
      <c r="S1240" s="178">
        <f t="shared" si="465"/>
        <v>-43.629538747686638</v>
      </c>
      <c r="T1240" s="178">
        <f t="shared" si="465"/>
        <v>-15.22434143227208</v>
      </c>
      <c r="U1240" s="178">
        <f t="shared" si="465"/>
        <v>0</v>
      </c>
      <c r="V1240" s="178">
        <f t="shared" si="465"/>
        <v>0</v>
      </c>
      <c r="W1240" s="178">
        <f t="shared" si="465"/>
        <v>0</v>
      </c>
      <c r="X1240" s="178">
        <f t="shared" si="465"/>
        <v>0</v>
      </c>
      <c r="Y1240" s="178">
        <f t="shared" si="465"/>
        <v>0</v>
      </c>
      <c r="Z1240" s="178">
        <f t="shared" si="465"/>
        <v>0</v>
      </c>
      <c r="AA1240" s="178">
        <f t="shared" si="465"/>
        <v>0</v>
      </c>
      <c r="AB1240" s="178">
        <f t="shared" si="465"/>
        <v>0</v>
      </c>
      <c r="AC1240" s="178">
        <f t="shared" si="465"/>
        <v>0</v>
      </c>
      <c r="AD1240" s="178">
        <f t="shared" si="465"/>
        <v>0</v>
      </c>
      <c r="AE1240" s="178">
        <f t="shared" si="465"/>
        <v>0</v>
      </c>
      <c r="AF1240" s="178">
        <f t="shared" si="465"/>
        <v>-1.7053025658242404E-15</v>
      </c>
      <c r="AG1240" s="178">
        <f t="shared" si="465"/>
        <v>-3.4106051316484808E-15</v>
      </c>
      <c r="AH1240" s="178">
        <f t="shared" si="465"/>
        <v>-5.1159076974727211E-15</v>
      </c>
      <c r="AI1240" s="178">
        <f t="shared" si="465"/>
        <v>-6.8212102632969615E-15</v>
      </c>
    </row>
    <row r="1241" spans="1:35" s="84" customFormat="1" x14ac:dyDescent="0.35">
      <c r="A1241" s="4"/>
      <c r="B1241" s="4"/>
      <c r="C1241" s="80"/>
      <c r="D1241" s="81"/>
      <c r="G1241" s="147"/>
      <c r="H1241" s="147"/>
      <c r="I1241" s="178"/>
      <c r="J1241" s="178"/>
      <c r="K1241" s="178"/>
      <c r="L1241" s="178"/>
      <c r="M1241" s="178"/>
      <c r="N1241" s="178"/>
      <c r="O1241" s="178"/>
      <c r="P1241" s="178"/>
      <c r="Q1241" s="178"/>
      <c r="R1241" s="178"/>
      <c r="S1241" s="178"/>
      <c r="T1241" s="178"/>
      <c r="U1241" s="178"/>
      <c r="V1241" s="178"/>
      <c r="W1241" s="178"/>
      <c r="X1241" s="178"/>
      <c r="Y1241" s="178"/>
      <c r="Z1241" s="178"/>
      <c r="AA1241" s="178"/>
      <c r="AB1241" s="178"/>
      <c r="AC1241" s="178"/>
      <c r="AD1241" s="178"/>
      <c r="AE1241" s="178"/>
      <c r="AF1241" s="178"/>
      <c r="AG1241" s="178"/>
      <c r="AH1241" s="178"/>
      <c r="AI1241" s="178"/>
    </row>
    <row r="1242" spans="1:35" s="84" customFormat="1" x14ac:dyDescent="0.35">
      <c r="A1242" s="292" t="str">
        <f>_xlfn.CONCAT("PROJECT APPRAISAL (",$A$1,")")</f>
        <v>PROJECT APPRAISAL (INCENTIVE FISCAL REGIME WITH BEHAVIOURAL RESPONSE)</v>
      </c>
      <c r="B1242" s="292"/>
      <c r="C1242" s="557"/>
      <c r="D1242" s="558"/>
      <c r="E1242" s="551"/>
      <c r="F1242" s="551"/>
      <c r="G1242" s="559"/>
      <c r="H1242" s="551"/>
      <c r="I1242" s="559"/>
      <c r="J1242" s="559"/>
      <c r="K1242" s="559"/>
      <c r="L1242" s="559"/>
      <c r="M1242" s="559"/>
      <c r="N1242" s="559"/>
      <c r="O1242" s="559"/>
      <c r="P1242" s="559"/>
      <c r="Q1242" s="559"/>
      <c r="R1242" s="559"/>
      <c r="S1242" s="559"/>
      <c r="T1242" s="559"/>
      <c r="U1242" s="559"/>
      <c r="V1242" s="559"/>
      <c r="W1242" s="559"/>
      <c r="X1242" s="559"/>
      <c r="Y1242" s="559"/>
      <c r="Z1242" s="559"/>
      <c r="AA1242" s="559"/>
      <c r="AB1242" s="559"/>
      <c r="AC1242" s="559"/>
      <c r="AD1242" s="559"/>
      <c r="AE1242" s="559"/>
      <c r="AF1242" s="559"/>
      <c r="AG1242" s="559"/>
      <c r="AH1242" s="559"/>
      <c r="AI1242" s="559"/>
    </row>
    <row r="1243" spans="1:35" s="84" customFormat="1" x14ac:dyDescent="0.35">
      <c r="A1243" s="4"/>
      <c r="B1243" s="4"/>
      <c r="C1243" s="80"/>
      <c r="D1243" s="81"/>
      <c r="G1243" s="147"/>
      <c r="H1243" s="147"/>
      <c r="I1243" s="178"/>
      <c r="J1243" s="178"/>
      <c r="K1243" s="178"/>
      <c r="L1243" s="178"/>
      <c r="M1243" s="178"/>
      <c r="N1243" s="178"/>
      <c r="O1243" s="178"/>
      <c r="P1243" s="178"/>
      <c r="Q1243" s="178"/>
      <c r="R1243" s="178"/>
      <c r="S1243" s="178"/>
      <c r="T1243" s="178"/>
      <c r="U1243" s="178"/>
      <c r="V1243" s="178"/>
      <c r="W1243" s="178"/>
      <c r="X1243" s="178"/>
      <c r="Y1243" s="178"/>
      <c r="Z1243" s="178"/>
      <c r="AA1243" s="178"/>
      <c r="AB1243" s="178"/>
      <c r="AC1243" s="178"/>
      <c r="AD1243" s="178"/>
      <c r="AE1243" s="178"/>
      <c r="AF1243" s="178"/>
      <c r="AG1243" s="178"/>
      <c r="AH1243" s="178"/>
      <c r="AI1243" s="178"/>
    </row>
    <row r="1244" spans="1:35" s="84" customFormat="1" x14ac:dyDescent="0.35">
      <c r="A1244" s="4"/>
      <c r="B1244" s="4"/>
      <c r="C1244" s="80"/>
      <c r="D1244" s="81" t="s">
        <v>49</v>
      </c>
      <c r="G1244" s="147"/>
      <c r="H1244" s="147"/>
      <c r="I1244" s="178"/>
      <c r="J1244" s="178"/>
      <c r="K1244" s="178"/>
      <c r="L1244" s="178"/>
      <c r="M1244" s="178"/>
      <c r="N1244" s="178"/>
      <c r="O1244" s="178"/>
      <c r="P1244" s="178"/>
      <c r="Q1244" s="178"/>
      <c r="R1244" s="178"/>
      <c r="S1244" s="178"/>
      <c r="T1244" s="178"/>
      <c r="U1244" s="178"/>
      <c r="V1244" s="178"/>
      <c r="W1244" s="178"/>
      <c r="X1244" s="178"/>
      <c r="Y1244" s="178"/>
      <c r="Z1244" s="178"/>
      <c r="AA1244" s="178"/>
      <c r="AB1244" s="178"/>
      <c r="AC1244" s="178"/>
      <c r="AD1244" s="178"/>
      <c r="AE1244" s="178"/>
      <c r="AF1244" s="178"/>
      <c r="AG1244" s="178"/>
      <c r="AH1244" s="178"/>
      <c r="AI1244" s="178"/>
    </row>
    <row r="1245" spans="1:35" s="84" customFormat="1" x14ac:dyDescent="0.35">
      <c r="A1245" s="4"/>
      <c r="B1245" s="4"/>
      <c r="C1245" s="80"/>
      <c r="D1245" s="81"/>
      <c r="E1245" s="84" t="str">
        <f>E$216</f>
        <v>Project pre-tax cash flow (behavioural)</v>
      </c>
      <c r="F1245" s="84" t="str">
        <f>F$216</f>
        <v>M$</v>
      </c>
      <c r="G1245" s="147"/>
      <c r="H1245" s="147"/>
      <c r="I1245" s="178">
        <f>I$216</f>
        <v>698.99531531119374</v>
      </c>
      <c r="J1245" s="178"/>
      <c r="K1245" s="178">
        <f t="shared" ref="K1245:AI1245" si="466">K$216</f>
        <v>-80</v>
      </c>
      <c r="L1245" s="178">
        <f t="shared" si="466"/>
        <v>-80</v>
      </c>
      <c r="M1245" s="178">
        <f t="shared" si="466"/>
        <v>22.907075001857777</v>
      </c>
      <c r="N1245" s="178">
        <f t="shared" si="466"/>
        <v>47.785676196661868</v>
      </c>
      <c r="O1245" s="178">
        <f t="shared" si="466"/>
        <v>47.785676196661868</v>
      </c>
      <c r="P1245" s="178">
        <f t="shared" si="466"/>
        <v>47.785676196661868</v>
      </c>
      <c r="Q1245" s="178">
        <f t="shared" si="466"/>
        <v>47.785676196661868</v>
      </c>
      <c r="R1245" s="178">
        <f t="shared" si="466"/>
        <v>47.785676196661868</v>
      </c>
      <c r="S1245" s="178">
        <f t="shared" si="466"/>
        <v>47.785676196661868</v>
      </c>
      <c r="T1245" s="178">
        <f t="shared" si="466"/>
        <v>47.785676196661868</v>
      </c>
      <c r="U1245" s="178">
        <f t="shared" si="466"/>
        <v>47.785676196661868</v>
      </c>
      <c r="V1245" s="178">
        <f t="shared" si="466"/>
        <v>47.785676196661868</v>
      </c>
      <c r="W1245" s="178">
        <f t="shared" si="466"/>
        <v>47.785676196661868</v>
      </c>
      <c r="X1245" s="178">
        <f t="shared" si="466"/>
        <v>47.785676196661868</v>
      </c>
      <c r="Y1245" s="178">
        <f t="shared" si="466"/>
        <v>47.785676196661868</v>
      </c>
      <c r="Z1245" s="178">
        <f t="shared" si="466"/>
        <v>47.785676196661868</v>
      </c>
      <c r="AA1245" s="178">
        <f t="shared" si="466"/>
        <v>47.785676196661868</v>
      </c>
      <c r="AB1245" s="178">
        <f t="shared" si="466"/>
        <v>47.785676196661868</v>
      </c>
      <c r="AC1245" s="178">
        <f t="shared" si="466"/>
        <v>47.785676196661868</v>
      </c>
      <c r="AD1245" s="178">
        <f t="shared" si="466"/>
        <v>49.027165682643215</v>
      </c>
      <c r="AE1245" s="178">
        <f t="shared" si="466"/>
        <v>22.490255480102821</v>
      </c>
      <c r="AF1245" s="178">
        <f t="shared" si="466"/>
        <v>0</v>
      </c>
      <c r="AG1245" s="178">
        <f t="shared" si="466"/>
        <v>0</v>
      </c>
      <c r="AH1245" s="178">
        <f t="shared" si="466"/>
        <v>0</v>
      </c>
      <c r="AI1245" s="178">
        <f t="shared" si="466"/>
        <v>0</v>
      </c>
    </row>
    <row r="1246" spans="1:35" s="211" customFormat="1" x14ac:dyDescent="0.35">
      <c r="A1246" s="42"/>
      <c r="B1246" s="42"/>
      <c r="C1246" s="209"/>
      <c r="D1246" s="210"/>
      <c r="E1246" s="211" t="str">
        <f>E$1312</f>
        <v>Government revenue (behavioural)</v>
      </c>
      <c r="F1246" s="211" t="str">
        <f>F$1312</f>
        <v>M$</v>
      </c>
      <c r="G1246" s="212"/>
      <c r="H1246" s="212"/>
      <c r="I1246" s="213">
        <f>I$1312</f>
        <v>341.56601015246144</v>
      </c>
      <c r="J1246" s="213"/>
      <c r="K1246" s="213">
        <f t="shared" ref="K1246:AI1246" si="467">K$1312</f>
        <v>11.84825</v>
      </c>
      <c r="L1246" s="213">
        <f t="shared" si="467"/>
        <v>6.8482500000000002</v>
      </c>
      <c r="M1246" s="213">
        <f t="shared" si="467"/>
        <v>9.3875204654355695</v>
      </c>
      <c r="N1246" s="213">
        <f t="shared" si="467"/>
        <v>11.042191596604345</v>
      </c>
      <c r="O1246" s="213">
        <f t="shared" si="467"/>
        <v>10.888870168032918</v>
      </c>
      <c r="P1246" s="213">
        <f t="shared" si="467"/>
        <v>10.735548739461489</v>
      </c>
      <c r="Q1246" s="213">
        <f t="shared" si="467"/>
        <v>13.507985792161634</v>
      </c>
      <c r="R1246" s="213">
        <f t="shared" si="467"/>
        <v>14.402687877051344</v>
      </c>
      <c r="S1246" s="213">
        <f t="shared" si="467"/>
        <v>14.661366290768411</v>
      </c>
      <c r="T1246" s="213">
        <f t="shared" si="467"/>
        <v>14.917978881247324</v>
      </c>
      <c r="U1246" s="213">
        <f t="shared" si="467"/>
        <v>16.327203730068177</v>
      </c>
      <c r="V1246" s="213">
        <f t="shared" si="467"/>
        <v>17.938990089478331</v>
      </c>
      <c r="W1246" s="213">
        <f t="shared" si="467"/>
        <v>22.406600898625641</v>
      </c>
      <c r="X1246" s="213">
        <f t="shared" si="467"/>
        <v>22.406600898625641</v>
      </c>
      <c r="Y1246" s="213">
        <f t="shared" si="467"/>
        <v>22.406600898625637</v>
      </c>
      <c r="Z1246" s="213">
        <f t="shared" si="467"/>
        <v>22.406600898625634</v>
      </c>
      <c r="AA1246" s="213">
        <f t="shared" si="467"/>
        <v>22.406600898625634</v>
      </c>
      <c r="AB1246" s="213">
        <f t="shared" si="467"/>
        <v>22.406600898625634</v>
      </c>
      <c r="AC1246" s="213">
        <f t="shared" si="467"/>
        <v>22.406600898625641</v>
      </c>
      <c r="AD1246" s="213">
        <f t="shared" si="467"/>
        <v>22.861877781511161</v>
      </c>
      <c r="AE1246" s="213">
        <f t="shared" si="467"/>
        <v>9.3510824502612824</v>
      </c>
      <c r="AF1246" s="213">
        <f t="shared" si="467"/>
        <v>2.5579538487363605E-16</v>
      </c>
      <c r="AG1246" s="213">
        <f t="shared" si="467"/>
        <v>2.5579538487363605E-16</v>
      </c>
      <c r="AH1246" s="213">
        <f t="shared" si="467"/>
        <v>2.5579538487363605E-16</v>
      </c>
      <c r="AI1246" s="213">
        <f t="shared" si="467"/>
        <v>2.5579538487363605E-16</v>
      </c>
    </row>
    <row r="1247" spans="1:35" s="162" customFormat="1" x14ac:dyDescent="0.35">
      <c r="A1247" s="35"/>
      <c r="B1247" s="35"/>
      <c r="C1247" s="160"/>
      <c r="D1247" s="161"/>
      <c r="E1247" s="162" t="s">
        <v>1278</v>
      </c>
      <c r="F1247" s="162" t="s">
        <v>88</v>
      </c>
      <c r="G1247" s="163"/>
      <c r="H1247" s="163"/>
      <c r="I1247" s="433">
        <f>SUM(K1247:AI1247)</f>
        <v>357.42930515873229</v>
      </c>
      <c r="J1247" s="433"/>
      <c r="K1247" s="433">
        <f>K1245-K1246</f>
        <v>-91.848250000000007</v>
      </c>
      <c r="L1247" s="433">
        <f t="shared" ref="L1247:AI1247" si="468">L1245-L1246</f>
        <v>-86.848250000000007</v>
      </c>
      <c r="M1247" s="433">
        <f t="shared" si="468"/>
        <v>13.519554536422207</v>
      </c>
      <c r="N1247" s="433">
        <f t="shared" si="468"/>
        <v>36.743484600057521</v>
      </c>
      <c r="O1247" s="433">
        <f t="shared" si="468"/>
        <v>36.896806028628951</v>
      </c>
      <c r="P1247" s="433">
        <f t="shared" si="468"/>
        <v>37.050127457200375</v>
      </c>
      <c r="Q1247" s="433">
        <f t="shared" si="468"/>
        <v>34.277690404500234</v>
      </c>
      <c r="R1247" s="433">
        <f t="shared" si="468"/>
        <v>33.382988319610526</v>
      </c>
      <c r="S1247" s="433">
        <f t="shared" si="468"/>
        <v>33.124309905893455</v>
      </c>
      <c r="T1247" s="433">
        <f t="shared" si="468"/>
        <v>32.867697315414546</v>
      </c>
      <c r="U1247" s="433">
        <f t="shared" si="468"/>
        <v>31.45847246659369</v>
      </c>
      <c r="V1247" s="433">
        <f t="shared" si="468"/>
        <v>29.846686107183537</v>
      </c>
      <c r="W1247" s="433">
        <f t="shared" si="468"/>
        <v>25.379075298036227</v>
      </c>
      <c r="X1247" s="433">
        <f t="shared" si="468"/>
        <v>25.379075298036227</v>
      </c>
      <c r="Y1247" s="433">
        <f t="shared" si="468"/>
        <v>25.379075298036231</v>
      </c>
      <c r="Z1247" s="433">
        <f t="shared" si="468"/>
        <v>25.379075298036234</v>
      </c>
      <c r="AA1247" s="433">
        <f t="shared" si="468"/>
        <v>25.379075298036234</v>
      </c>
      <c r="AB1247" s="433">
        <f t="shared" si="468"/>
        <v>25.379075298036234</v>
      </c>
      <c r="AC1247" s="433">
        <f t="shared" si="468"/>
        <v>25.379075298036227</v>
      </c>
      <c r="AD1247" s="433">
        <f t="shared" si="468"/>
        <v>26.165287901132054</v>
      </c>
      <c r="AE1247" s="433">
        <f t="shared" si="468"/>
        <v>13.139173029841539</v>
      </c>
      <c r="AF1247" s="433">
        <f t="shared" si="468"/>
        <v>-2.5579538487363605E-16</v>
      </c>
      <c r="AG1247" s="433">
        <f t="shared" si="468"/>
        <v>-2.5579538487363605E-16</v>
      </c>
      <c r="AH1247" s="433">
        <f t="shared" si="468"/>
        <v>-2.5579538487363605E-16</v>
      </c>
      <c r="AI1247" s="433">
        <f t="shared" si="468"/>
        <v>-2.5579538487363605E-16</v>
      </c>
    </row>
    <row r="1248" spans="1:35" s="84" customFormat="1" x14ac:dyDescent="0.35">
      <c r="A1248" s="4"/>
      <c r="B1248" s="4"/>
      <c r="C1248" s="80"/>
      <c r="D1248" s="81"/>
      <c r="G1248" s="147"/>
      <c r="H1248" s="147"/>
      <c r="I1248" s="178"/>
      <c r="J1248" s="178"/>
      <c r="K1248" s="178"/>
      <c r="L1248" s="178"/>
      <c r="M1248" s="178"/>
      <c r="N1248" s="178"/>
      <c r="O1248" s="178"/>
      <c r="P1248" s="178"/>
      <c r="Q1248" s="178"/>
      <c r="R1248" s="178"/>
      <c r="S1248" s="178"/>
      <c r="T1248" s="178"/>
      <c r="U1248" s="178"/>
      <c r="V1248" s="178"/>
      <c r="W1248" s="178"/>
      <c r="X1248" s="178"/>
      <c r="Y1248" s="178"/>
      <c r="Z1248" s="178"/>
      <c r="AA1248" s="178"/>
      <c r="AB1248" s="178"/>
      <c r="AC1248" s="178"/>
      <c r="AD1248" s="178"/>
      <c r="AE1248" s="178"/>
      <c r="AF1248" s="178"/>
      <c r="AG1248" s="178"/>
      <c r="AH1248" s="178"/>
      <c r="AI1248" s="178"/>
    </row>
    <row r="1249" spans="1:35" s="84" customFormat="1" x14ac:dyDescent="0.35">
      <c r="A1249" s="4"/>
      <c r="B1249" s="4"/>
      <c r="C1249" s="80"/>
      <c r="D1249" s="81" t="s">
        <v>1412</v>
      </c>
      <c r="G1249" s="147"/>
      <c r="H1249" s="147"/>
      <c r="I1249" s="178"/>
      <c r="J1249" s="178"/>
      <c r="K1249" s="178"/>
      <c r="L1249" s="178"/>
      <c r="M1249" s="178"/>
      <c r="N1249" s="178"/>
      <c r="O1249" s="178"/>
      <c r="P1249" s="178"/>
      <c r="Q1249" s="178"/>
      <c r="R1249" s="178"/>
      <c r="S1249" s="178"/>
      <c r="T1249" s="178"/>
      <c r="U1249" s="178"/>
      <c r="V1249" s="178"/>
      <c r="W1249" s="178"/>
      <c r="X1249" s="178"/>
      <c r="Y1249" s="178"/>
      <c r="Z1249" s="178"/>
      <c r="AA1249" s="178"/>
      <c r="AB1249" s="178"/>
      <c r="AC1249" s="178"/>
      <c r="AD1249" s="178"/>
      <c r="AE1249" s="178"/>
      <c r="AF1249" s="178"/>
      <c r="AG1249" s="178"/>
      <c r="AH1249" s="178"/>
      <c r="AI1249" s="178"/>
    </row>
    <row r="1250" spans="1:35" s="84" customFormat="1" x14ac:dyDescent="0.35">
      <c r="A1250" s="4"/>
      <c r="B1250" s="4"/>
      <c r="C1250" s="80"/>
      <c r="D1250" s="81"/>
      <c r="E1250" s="84" t="str">
        <f>E$1247</f>
        <v>Project net cash flow (behavioural)</v>
      </c>
      <c r="F1250" s="84" t="str">
        <f>F$1247</f>
        <v>M$</v>
      </c>
      <c r="G1250" s="147"/>
      <c r="H1250" s="147"/>
      <c r="I1250" s="178">
        <f>I$1247</f>
        <v>357.42930515873229</v>
      </c>
      <c r="J1250" s="178"/>
      <c r="K1250" s="178">
        <f t="shared" ref="K1250:AI1250" si="469">K$1247</f>
        <v>-91.848250000000007</v>
      </c>
      <c r="L1250" s="178">
        <f t="shared" si="469"/>
        <v>-86.848250000000007</v>
      </c>
      <c r="M1250" s="178">
        <f t="shared" si="469"/>
        <v>13.519554536422207</v>
      </c>
      <c r="N1250" s="178">
        <f t="shared" si="469"/>
        <v>36.743484600057521</v>
      </c>
      <c r="O1250" s="178">
        <f t="shared" si="469"/>
        <v>36.896806028628951</v>
      </c>
      <c r="P1250" s="178">
        <f t="shared" si="469"/>
        <v>37.050127457200375</v>
      </c>
      <c r="Q1250" s="178">
        <f t="shared" si="469"/>
        <v>34.277690404500234</v>
      </c>
      <c r="R1250" s="178">
        <f t="shared" si="469"/>
        <v>33.382988319610526</v>
      </c>
      <c r="S1250" s="178">
        <f t="shared" si="469"/>
        <v>33.124309905893455</v>
      </c>
      <c r="T1250" s="178">
        <f t="shared" si="469"/>
        <v>32.867697315414546</v>
      </c>
      <c r="U1250" s="178">
        <f t="shared" si="469"/>
        <v>31.45847246659369</v>
      </c>
      <c r="V1250" s="178">
        <f t="shared" si="469"/>
        <v>29.846686107183537</v>
      </c>
      <c r="W1250" s="178">
        <f t="shared" si="469"/>
        <v>25.379075298036227</v>
      </c>
      <c r="X1250" s="178">
        <f t="shared" si="469"/>
        <v>25.379075298036227</v>
      </c>
      <c r="Y1250" s="178">
        <f t="shared" si="469"/>
        <v>25.379075298036231</v>
      </c>
      <c r="Z1250" s="178">
        <f t="shared" si="469"/>
        <v>25.379075298036234</v>
      </c>
      <c r="AA1250" s="178">
        <f t="shared" si="469"/>
        <v>25.379075298036234</v>
      </c>
      <c r="AB1250" s="178">
        <f t="shared" si="469"/>
        <v>25.379075298036234</v>
      </c>
      <c r="AC1250" s="178">
        <f t="shared" si="469"/>
        <v>25.379075298036227</v>
      </c>
      <c r="AD1250" s="178">
        <f t="shared" si="469"/>
        <v>26.165287901132054</v>
      </c>
      <c r="AE1250" s="178">
        <f t="shared" si="469"/>
        <v>13.139173029841539</v>
      </c>
      <c r="AF1250" s="178">
        <f t="shared" si="469"/>
        <v>-2.5579538487363605E-16</v>
      </c>
      <c r="AG1250" s="178">
        <f t="shared" si="469"/>
        <v>-2.5579538487363605E-16</v>
      </c>
      <c r="AH1250" s="178">
        <f t="shared" si="469"/>
        <v>-2.5579538487363605E-16</v>
      </c>
      <c r="AI1250" s="178">
        <f t="shared" si="469"/>
        <v>-2.5579538487363605E-16</v>
      </c>
    </row>
    <row r="1251" spans="1:35" s="162" customFormat="1" x14ac:dyDescent="0.35">
      <c r="A1251" s="35"/>
      <c r="B1251" s="35"/>
      <c r="C1251" s="160"/>
      <c r="D1251" s="161"/>
      <c r="E1251" s="162" t="s">
        <v>1415</v>
      </c>
      <c r="F1251" s="162" t="s">
        <v>88</v>
      </c>
      <c r="G1251" s="433">
        <f>SUM(K1250:AI1250)</f>
        <v>357.42930515873229</v>
      </c>
      <c r="H1251" s="163"/>
      <c r="I1251" s="433"/>
      <c r="J1251" s="433"/>
      <c r="K1251" s="433"/>
      <c r="L1251" s="433"/>
      <c r="M1251" s="433"/>
      <c r="N1251" s="433"/>
      <c r="O1251" s="433"/>
      <c r="P1251" s="433"/>
      <c r="Q1251" s="433"/>
      <c r="R1251" s="433"/>
      <c r="S1251" s="433"/>
      <c r="T1251" s="433"/>
      <c r="U1251" s="433"/>
      <c r="V1251" s="433"/>
      <c r="W1251" s="433"/>
      <c r="X1251" s="433"/>
      <c r="Y1251" s="433"/>
      <c r="Z1251" s="433"/>
      <c r="AA1251" s="433"/>
      <c r="AB1251" s="433"/>
      <c r="AC1251" s="433"/>
      <c r="AD1251" s="433"/>
      <c r="AE1251" s="433"/>
      <c r="AF1251" s="433"/>
      <c r="AG1251" s="433"/>
      <c r="AH1251" s="433"/>
      <c r="AI1251" s="433"/>
    </row>
    <row r="1252" spans="1:35" s="84" customFormat="1" x14ac:dyDescent="0.35">
      <c r="A1252" s="4"/>
      <c r="B1252" s="4"/>
      <c r="C1252" s="80"/>
      <c r="D1252" s="81"/>
      <c r="G1252" s="147"/>
      <c r="H1252" s="147"/>
      <c r="I1252" s="178"/>
      <c r="J1252" s="178"/>
      <c r="K1252" s="178"/>
      <c r="L1252" s="178"/>
      <c r="M1252" s="178"/>
      <c r="N1252" s="178"/>
      <c r="O1252" s="178"/>
      <c r="P1252" s="178"/>
      <c r="Q1252" s="178"/>
      <c r="R1252" s="178"/>
      <c r="S1252" s="178"/>
      <c r="T1252" s="178"/>
      <c r="U1252" s="178"/>
      <c r="V1252" s="178"/>
      <c r="W1252" s="178"/>
      <c r="X1252" s="178"/>
      <c r="Y1252" s="178"/>
      <c r="Z1252" s="178"/>
      <c r="AA1252" s="178"/>
      <c r="AB1252" s="178"/>
      <c r="AC1252" s="178"/>
      <c r="AD1252" s="178"/>
      <c r="AE1252" s="178"/>
      <c r="AF1252" s="178"/>
      <c r="AG1252" s="178"/>
      <c r="AH1252" s="178"/>
      <c r="AI1252" s="178"/>
    </row>
    <row r="1253" spans="1:35" s="84" customFormat="1" x14ac:dyDescent="0.35">
      <c r="A1253" s="4"/>
      <c r="B1253" s="4"/>
      <c r="C1253" s="80"/>
      <c r="D1253" s="81" t="s">
        <v>513</v>
      </c>
      <c r="G1253" s="147"/>
      <c r="H1253" s="147"/>
      <c r="I1253" s="178"/>
      <c r="J1253" s="178"/>
      <c r="K1253" s="178"/>
      <c r="L1253" s="178"/>
      <c r="M1253" s="178"/>
      <c r="N1253" s="178"/>
      <c r="O1253" s="178"/>
      <c r="P1253" s="178"/>
      <c r="Q1253" s="178"/>
      <c r="R1253" s="178"/>
      <c r="S1253" s="178"/>
      <c r="T1253" s="178"/>
      <c r="U1253" s="178"/>
      <c r="V1253" s="178"/>
      <c r="W1253" s="178"/>
      <c r="X1253" s="178"/>
      <c r="Y1253" s="178"/>
      <c r="Z1253" s="178"/>
      <c r="AA1253" s="178"/>
      <c r="AB1253" s="178"/>
      <c r="AC1253" s="178"/>
      <c r="AD1253" s="178"/>
      <c r="AE1253" s="178"/>
      <c r="AF1253" s="178"/>
      <c r="AG1253" s="178"/>
      <c r="AH1253" s="178"/>
      <c r="AI1253" s="178"/>
    </row>
    <row r="1254" spans="1:35" s="84" customFormat="1" x14ac:dyDescent="0.35">
      <c r="A1254" s="4"/>
      <c r="B1254" s="4"/>
      <c r="C1254" s="80"/>
      <c r="D1254" s="81"/>
      <c r="E1254" s="84" t="str">
        <f>E$1247</f>
        <v>Project net cash flow (behavioural)</v>
      </c>
      <c r="F1254" s="84" t="str">
        <f>F$1247</f>
        <v>M$</v>
      </c>
      <c r="G1254" s="147"/>
      <c r="H1254" s="147"/>
      <c r="I1254" s="178">
        <f>I$1247</f>
        <v>357.42930515873229</v>
      </c>
      <c r="J1254" s="178"/>
      <c r="K1254" s="178">
        <f t="shared" ref="K1254:AI1254" si="470">K$1247</f>
        <v>-91.848250000000007</v>
      </c>
      <c r="L1254" s="178">
        <f t="shared" si="470"/>
        <v>-86.848250000000007</v>
      </c>
      <c r="M1254" s="178">
        <f t="shared" si="470"/>
        <v>13.519554536422207</v>
      </c>
      <c r="N1254" s="178">
        <f t="shared" si="470"/>
        <v>36.743484600057521</v>
      </c>
      <c r="O1254" s="178">
        <f t="shared" si="470"/>
        <v>36.896806028628951</v>
      </c>
      <c r="P1254" s="178">
        <f t="shared" si="470"/>
        <v>37.050127457200375</v>
      </c>
      <c r="Q1254" s="178">
        <f t="shared" si="470"/>
        <v>34.277690404500234</v>
      </c>
      <c r="R1254" s="178">
        <f t="shared" si="470"/>
        <v>33.382988319610526</v>
      </c>
      <c r="S1254" s="178">
        <f t="shared" si="470"/>
        <v>33.124309905893455</v>
      </c>
      <c r="T1254" s="178">
        <f t="shared" si="470"/>
        <v>32.867697315414546</v>
      </c>
      <c r="U1254" s="178">
        <f t="shared" si="470"/>
        <v>31.45847246659369</v>
      </c>
      <c r="V1254" s="178">
        <f t="shared" si="470"/>
        <v>29.846686107183537</v>
      </c>
      <c r="W1254" s="178">
        <f t="shared" si="470"/>
        <v>25.379075298036227</v>
      </c>
      <c r="X1254" s="178">
        <f t="shared" si="470"/>
        <v>25.379075298036227</v>
      </c>
      <c r="Y1254" s="178">
        <f t="shared" si="470"/>
        <v>25.379075298036231</v>
      </c>
      <c r="Z1254" s="178">
        <f t="shared" si="470"/>
        <v>25.379075298036234</v>
      </c>
      <c r="AA1254" s="178">
        <f t="shared" si="470"/>
        <v>25.379075298036234</v>
      </c>
      <c r="AB1254" s="178">
        <f t="shared" si="470"/>
        <v>25.379075298036234</v>
      </c>
      <c r="AC1254" s="178">
        <f t="shared" si="470"/>
        <v>25.379075298036227</v>
      </c>
      <c r="AD1254" s="178">
        <f t="shared" si="470"/>
        <v>26.165287901132054</v>
      </c>
      <c r="AE1254" s="178">
        <f t="shared" si="470"/>
        <v>13.139173029841539</v>
      </c>
      <c r="AF1254" s="178">
        <f t="shared" si="470"/>
        <v>-2.5579538487363605E-16</v>
      </c>
      <c r="AG1254" s="178">
        <f t="shared" si="470"/>
        <v>-2.5579538487363605E-16</v>
      </c>
      <c r="AH1254" s="178">
        <f t="shared" si="470"/>
        <v>-2.5579538487363605E-16</v>
      </c>
      <c r="AI1254" s="178">
        <f t="shared" si="470"/>
        <v>-2.5579538487363605E-16</v>
      </c>
    </row>
    <row r="1255" spans="1:35" s="162" customFormat="1" x14ac:dyDescent="0.35">
      <c r="A1255" s="35"/>
      <c r="B1255" s="35"/>
      <c r="C1255" s="160"/>
      <c r="D1255" s="161"/>
      <c r="E1255" s="162" t="s">
        <v>1279</v>
      </c>
      <c r="F1255" s="162" t="s">
        <v>88</v>
      </c>
      <c r="G1255" s="163"/>
      <c r="H1255" s="163"/>
      <c r="I1255" s="433"/>
      <c r="J1255" s="433"/>
      <c r="K1255" s="433">
        <f>K1254+J1255</f>
        <v>-91.848250000000007</v>
      </c>
      <c r="L1255" s="433">
        <f t="shared" ref="L1255:AI1255" si="471">L1254+K1255</f>
        <v>-178.69650000000001</v>
      </c>
      <c r="M1255" s="433">
        <f t="shared" si="471"/>
        <v>-165.17694546357779</v>
      </c>
      <c r="N1255" s="433">
        <f t="shared" si="471"/>
        <v>-128.43346086352028</v>
      </c>
      <c r="O1255" s="433">
        <f t="shared" si="471"/>
        <v>-91.536654834891323</v>
      </c>
      <c r="P1255" s="433">
        <f t="shared" si="471"/>
        <v>-54.486527377690948</v>
      </c>
      <c r="Q1255" s="433">
        <f t="shared" si="471"/>
        <v>-20.208836973190714</v>
      </c>
      <c r="R1255" s="433">
        <f t="shared" si="471"/>
        <v>13.174151346419812</v>
      </c>
      <c r="S1255" s="433">
        <f t="shared" si="471"/>
        <v>46.298461252313267</v>
      </c>
      <c r="T1255" s="433">
        <f t="shared" si="471"/>
        <v>79.16615856772782</v>
      </c>
      <c r="U1255" s="433">
        <f t="shared" si="471"/>
        <v>110.62463103432151</v>
      </c>
      <c r="V1255" s="433">
        <f t="shared" si="471"/>
        <v>140.47131714150504</v>
      </c>
      <c r="W1255" s="433">
        <f t="shared" si="471"/>
        <v>165.85039243954128</v>
      </c>
      <c r="X1255" s="433">
        <f t="shared" si="471"/>
        <v>191.22946773757752</v>
      </c>
      <c r="Y1255" s="433">
        <f t="shared" si="471"/>
        <v>216.60854303561376</v>
      </c>
      <c r="Z1255" s="433">
        <f t="shared" si="471"/>
        <v>241.98761833365</v>
      </c>
      <c r="AA1255" s="433">
        <f t="shared" si="471"/>
        <v>267.36669363168625</v>
      </c>
      <c r="AB1255" s="433">
        <f t="shared" si="471"/>
        <v>292.74576892972249</v>
      </c>
      <c r="AC1255" s="433">
        <f t="shared" si="471"/>
        <v>318.12484422775873</v>
      </c>
      <c r="AD1255" s="433">
        <f t="shared" si="471"/>
        <v>344.29013212889078</v>
      </c>
      <c r="AE1255" s="433">
        <f t="shared" si="471"/>
        <v>357.42930515873229</v>
      </c>
      <c r="AF1255" s="433">
        <f t="shared" si="471"/>
        <v>357.42930515873229</v>
      </c>
      <c r="AG1255" s="433">
        <f t="shared" si="471"/>
        <v>357.42930515873229</v>
      </c>
      <c r="AH1255" s="433">
        <f t="shared" si="471"/>
        <v>357.42930515873229</v>
      </c>
      <c r="AI1255" s="433">
        <f t="shared" si="471"/>
        <v>357.42930515873229</v>
      </c>
    </row>
    <row r="1256" spans="1:35" s="84" customFormat="1" x14ac:dyDescent="0.35">
      <c r="A1256" s="4"/>
      <c r="B1256" s="4"/>
      <c r="C1256" s="80"/>
      <c r="D1256" s="81"/>
      <c r="G1256" s="147"/>
      <c r="H1256" s="147"/>
      <c r="I1256" s="178"/>
      <c r="J1256" s="178"/>
      <c r="K1256" s="178"/>
      <c r="L1256" s="178"/>
      <c r="M1256" s="178"/>
      <c r="N1256" s="178"/>
      <c r="O1256" s="178"/>
      <c r="P1256" s="178"/>
      <c r="Q1256" s="178"/>
      <c r="R1256" s="178"/>
      <c r="S1256" s="178"/>
      <c r="T1256" s="178"/>
      <c r="U1256" s="178"/>
      <c r="V1256" s="178"/>
      <c r="W1256" s="178"/>
      <c r="X1256" s="178"/>
      <c r="Y1256" s="178"/>
      <c r="Z1256" s="178"/>
      <c r="AA1256" s="178"/>
      <c r="AB1256" s="178"/>
      <c r="AC1256" s="178"/>
      <c r="AD1256" s="178"/>
      <c r="AE1256" s="178"/>
      <c r="AF1256" s="178"/>
      <c r="AG1256" s="178"/>
      <c r="AH1256" s="178"/>
      <c r="AI1256" s="178"/>
    </row>
    <row r="1257" spans="1:35" s="84" customFormat="1" x14ac:dyDescent="0.35">
      <c r="A1257" s="4"/>
      <c r="B1257" s="4"/>
      <c r="C1257" s="80"/>
      <c r="D1257" s="81" t="s">
        <v>941</v>
      </c>
      <c r="G1257" s="147"/>
      <c r="H1257" s="147"/>
      <c r="I1257" s="178"/>
      <c r="J1257" s="178"/>
      <c r="K1257" s="178"/>
      <c r="L1257" s="178"/>
      <c r="M1257" s="178"/>
      <c r="N1257" s="178"/>
      <c r="O1257" s="178"/>
      <c r="P1257" s="178"/>
      <c r="Q1257" s="178"/>
      <c r="R1257" s="178"/>
      <c r="S1257" s="178"/>
      <c r="T1257" s="178"/>
      <c r="U1257" s="178"/>
      <c r="V1257" s="178"/>
      <c r="W1257" s="178"/>
      <c r="X1257" s="178"/>
      <c r="Y1257" s="178"/>
      <c r="Z1257" s="178"/>
      <c r="AA1257" s="178"/>
      <c r="AB1257" s="178"/>
      <c r="AC1257" s="178"/>
      <c r="AD1257" s="178"/>
      <c r="AE1257" s="178"/>
      <c r="AF1257" s="178"/>
      <c r="AG1257" s="178"/>
      <c r="AH1257" s="178"/>
      <c r="AI1257" s="178"/>
    </row>
    <row r="1258" spans="1:35" s="84" customFormat="1" x14ac:dyDescent="0.35">
      <c r="A1258" s="4"/>
      <c r="B1258" s="4"/>
      <c r="C1258" s="80"/>
      <c r="D1258" s="81"/>
      <c r="E1258" s="84" t="str">
        <f>E$1255</f>
        <v>Cumulative project net cash flow (behavioural)</v>
      </c>
      <c r="F1258" s="84" t="str">
        <f>F$1255</f>
        <v>M$</v>
      </c>
      <c r="G1258" s="147"/>
      <c r="H1258" s="147"/>
      <c r="I1258" s="178"/>
      <c r="J1258" s="178"/>
      <c r="K1258" s="178">
        <f t="shared" ref="K1258:AI1258" si="472">K$1255</f>
        <v>-91.848250000000007</v>
      </c>
      <c r="L1258" s="178">
        <f t="shared" si="472"/>
        <v>-178.69650000000001</v>
      </c>
      <c r="M1258" s="178">
        <f t="shared" si="472"/>
        <v>-165.17694546357779</v>
      </c>
      <c r="N1258" s="178">
        <f t="shared" si="472"/>
        <v>-128.43346086352028</v>
      </c>
      <c r="O1258" s="178">
        <f t="shared" si="472"/>
        <v>-91.536654834891323</v>
      </c>
      <c r="P1258" s="178">
        <f t="shared" si="472"/>
        <v>-54.486527377690948</v>
      </c>
      <c r="Q1258" s="178">
        <f t="shared" si="472"/>
        <v>-20.208836973190714</v>
      </c>
      <c r="R1258" s="178">
        <f t="shared" si="472"/>
        <v>13.174151346419812</v>
      </c>
      <c r="S1258" s="178">
        <f t="shared" si="472"/>
        <v>46.298461252313267</v>
      </c>
      <c r="T1258" s="178">
        <f t="shared" si="472"/>
        <v>79.16615856772782</v>
      </c>
      <c r="U1258" s="178">
        <f t="shared" si="472"/>
        <v>110.62463103432151</v>
      </c>
      <c r="V1258" s="178">
        <f t="shared" si="472"/>
        <v>140.47131714150504</v>
      </c>
      <c r="W1258" s="178">
        <f t="shared" si="472"/>
        <v>165.85039243954128</v>
      </c>
      <c r="X1258" s="178">
        <f t="shared" si="472"/>
        <v>191.22946773757752</v>
      </c>
      <c r="Y1258" s="178">
        <f t="shared" si="472"/>
        <v>216.60854303561376</v>
      </c>
      <c r="Z1258" s="178">
        <f t="shared" si="472"/>
        <v>241.98761833365</v>
      </c>
      <c r="AA1258" s="178">
        <f t="shared" si="472"/>
        <v>267.36669363168625</v>
      </c>
      <c r="AB1258" s="178">
        <f t="shared" si="472"/>
        <v>292.74576892972249</v>
      </c>
      <c r="AC1258" s="178">
        <f t="shared" si="472"/>
        <v>318.12484422775873</v>
      </c>
      <c r="AD1258" s="178">
        <f t="shared" si="472"/>
        <v>344.29013212889078</v>
      </c>
      <c r="AE1258" s="178">
        <f t="shared" si="472"/>
        <v>357.42930515873229</v>
      </c>
      <c r="AF1258" s="178">
        <f t="shared" si="472"/>
        <v>357.42930515873229</v>
      </c>
      <c r="AG1258" s="178">
        <f t="shared" si="472"/>
        <v>357.42930515873229</v>
      </c>
      <c r="AH1258" s="178">
        <f t="shared" si="472"/>
        <v>357.42930515873229</v>
      </c>
      <c r="AI1258" s="178">
        <f t="shared" si="472"/>
        <v>357.42930515873229</v>
      </c>
    </row>
    <row r="1259" spans="1:35" s="84" customFormat="1" x14ac:dyDescent="0.35">
      <c r="A1259" s="4"/>
      <c r="B1259" s="4"/>
      <c r="C1259" s="80"/>
      <c r="D1259" s="81"/>
      <c r="E1259" s="84" t="s">
        <v>1280</v>
      </c>
      <c r="F1259" s="84" t="s">
        <v>43</v>
      </c>
      <c r="G1259" s="147"/>
      <c r="H1259" s="147"/>
      <c r="I1259" s="147">
        <f>SUM(K1259:AI1259)</f>
        <v>7</v>
      </c>
      <c r="J1259" s="147"/>
      <c r="K1259" s="147">
        <f>IF(K1258&lt;0,1,0)</f>
        <v>1</v>
      </c>
      <c r="L1259" s="147">
        <f t="shared" ref="L1259:AI1259" si="473">IF(L1258&lt;0,1,0)</f>
        <v>1</v>
      </c>
      <c r="M1259" s="147">
        <f t="shared" si="473"/>
        <v>1</v>
      </c>
      <c r="N1259" s="147">
        <f t="shared" si="473"/>
        <v>1</v>
      </c>
      <c r="O1259" s="147">
        <f t="shared" si="473"/>
        <v>1</v>
      </c>
      <c r="P1259" s="147">
        <f t="shared" si="473"/>
        <v>1</v>
      </c>
      <c r="Q1259" s="147">
        <f t="shared" si="473"/>
        <v>1</v>
      </c>
      <c r="R1259" s="147">
        <f t="shared" si="473"/>
        <v>0</v>
      </c>
      <c r="S1259" s="147">
        <f t="shared" si="473"/>
        <v>0</v>
      </c>
      <c r="T1259" s="147">
        <f t="shared" si="473"/>
        <v>0</v>
      </c>
      <c r="U1259" s="147">
        <f t="shared" si="473"/>
        <v>0</v>
      </c>
      <c r="V1259" s="147">
        <f t="shared" si="473"/>
        <v>0</v>
      </c>
      <c r="W1259" s="147">
        <f t="shared" si="473"/>
        <v>0</v>
      </c>
      <c r="X1259" s="147">
        <f t="shared" si="473"/>
        <v>0</v>
      </c>
      <c r="Y1259" s="147">
        <f t="shared" si="473"/>
        <v>0</v>
      </c>
      <c r="Z1259" s="147">
        <f t="shared" si="473"/>
        <v>0</v>
      </c>
      <c r="AA1259" s="147">
        <f t="shared" si="473"/>
        <v>0</v>
      </c>
      <c r="AB1259" s="147">
        <f t="shared" si="473"/>
        <v>0</v>
      </c>
      <c r="AC1259" s="147">
        <f t="shared" si="473"/>
        <v>0</v>
      </c>
      <c r="AD1259" s="147">
        <f t="shared" si="473"/>
        <v>0</v>
      </c>
      <c r="AE1259" s="147">
        <f t="shared" si="473"/>
        <v>0</v>
      </c>
      <c r="AF1259" s="147">
        <f t="shared" si="473"/>
        <v>0</v>
      </c>
      <c r="AG1259" s="147">
        <f t="shared" si="473"/>
        <v>0</v>
      </c>
      <c r="AH1259" s="147">
        <f t="shared" si="473"/>
        <v>0</v>
      </c>
      <c r="AI1259" s="147">
        <f t="shared" si="473"/>
        <v>0</v>
      </c>
    </row>
    <row r="1260" spans="1:35" s="84" customFormat="1" x14ac:dyDescent="0.35">
      <c r="A1260" s="4"/>
      <c r="B1260" s="4"/>
      <c r="C1260" s="80"/>
      <c r="D1260" s="81"/>
      <c r="G1260" s="147"/>
      <c r="H1260" s="147"/>
      <c r="I1260" s="178"/>
      <c r="J1260" s="178"/>
      <c r="K1260" s="178"/>
      <c r="L1260" s="178"/>
      <c r="M1260" s="178"/>
      <c r="N1260" s="178"/>
      <c r="O1260" s="178"/>
      <c r="P1260" s="178"/>
      <c r="Q1260" s="178"/>
      <c r="R1260" s="178"/>
      <c r="S1260" s="178"/>
      <c r="T1260" s="178"/>
      <c r="U1260" s="178"/>
      <c r="V1260" s="178"/>
      <c r="W1260" s="178"/>
      <c r="X1260" s="178"/>
      <c r="Y1260" s="178"/>
      <c r="Z1260" s="178"/>
      <c r="AA1260" s="178"/>
      <c r="AB1260" s="178"/>
      <c r="AC1260" s="178"/>
      <c r="AD1260" s="178"/>
      <c r="AE1260" s="178"/>
      <c r="AF1260" s="178"/>
      <c r="AG1260" s="178"/>
      <c r="AH1260" s="178"/>
      <c r="AI1260" s="178"/>
    </row>
    <row r="1261" spans="1:35" s="84" customFormat="1" x14ac:dyDescent="0.35">
      <c r="A1261" s="4"/>
      <c r="B1261" s="4"/>
      <c r="C1261" s="80"/>
      <c r="D1261" s="81" t="s">
        <v>942</v>
      </c>
      <c r="G1261" s="147"/>
      <c r="H1261" s="147"/>
      <c r="I1261" s="178"/>
      <c r="J1261" s="178"/>
      <c r="K1261" s="178"/>
      <c r="L1261" s="178"/>
      <c r="M1261" s="178"/>
      <c r="N1261" s="178"/>
      <c r="O1261" s="178"/>
      <c r="P1261" s="178"/>
      <c r="Q1261" s="178"/>
      <c r="R1261" s="178"/>
      <c r="S1261" s="178"/>
      <c r="T1261" s="178"/>
      <c r="U1261" s="178"/>
      <c r="V1261" s="178"/>
      <c r="W1261" s="178"/>
      <c r="X1261" s="178"/>
      <c r="Y1261" s="178"/>
      <c r="Z1261" s="178"/>
      <c r="AA1261" s="178"/>
      <c r="AB1261" s="178"/>
      <c r="AC1261" s="178"/>
      <c r="AD1261" s="178"/>
      <c r="AE1261" s="178"/>
      <c r="AF1261" s="178"/>
      <c r="AG1261" s="178"/>
      <c r="AH1261" s="178"/>
      <c r="AI1261" s="178"/>
    </row>
    <row r="1262" spans="1:35" s="84" customFormat="1" x14ac:dyDescent="0.35">
      <c r="A1262" s="4"/>
      <c r="B1262" s="4"/>
      <c r="C1262" s="80"/>
      <c r="D1262" s="81"/>
      <c r="E1262" s="84" t="str">
        <f>E$1259</f>
        <v>Real terms project payback period flag (behavioural)</v>
      </c>
      <c r="F1262" s="84" t="str">
        <f>F$1259</f>
        <v>flag</v>
      </c>
      <c r="G1262" s="147"/>
      <c r="H1262" s="147"/>
      <c r="I1262" s="84">
        <f>I$1259</f>
        <v>7</v>
      </c>
      <c r="J1262" s="178"/>
      <c r="K1262" s="84">
        <f t="shared" ref="K1262:AI1262" si="474">K$1259</f>
        <v>1</v>
      </c>
      <c r="L1262" s="84">
        <f t="shared" si="474"/>
        <v>1</v>
      </c>
      <c r="M1262" s="84">
        <f t="shared" si="474"/>
        <v>1</v>
      </c>
      <c r="N1262" s="84">
        <f t="shared" si="474"/>
        <v>1</v>
      </c>
      <c r="O1262" s="84">
        <f t="shared" si="474"/>
        <v>1</v>
      </c>
      <c r="P1262" s="84">
        <f t="shared" si="474"/>
        <v>1</v>
      </c>
      <c r="Q1262" s="84">
        <f t="shared" si="474"/>
        <v>1</v>
      </c>
      <c r="R1262" s="84">
        <f t="shared" si="474"/>
        <v>0</v>
      </c>
      <c r="S1262" s="84">
        <f t="shared" si="474"/>
        <v>0</v>
      </c>
      <c r="T1262" s="84">
        <f t="shared" si="474"/>
        <v>0</v>
      </c>
      <c r="U1262" s="84">
        <f t="shared" si="474"/>
        <v>0</v>
      </c>
      <c r="V1262" s="84">
        <f t="shared" si="474"/>
        <v>0</v>
      </c>
      <c r="W1262" s="84">
        <f t="shared" si="474"/>
        <v>0</v>
      </c>
      <c r="X1262" s="84">
        <f t="shared" si="474"/>
        <v>0</v>
      </c>
      <c r="Y1262" s="84">
        <f t="shared" si="474"/>
        <v>0</v>
      </c>
      <c r="Z1262" s="84">
        <f t="shared" si="474"/>
        <v>0</v>
      </c>
      <c r="AA1262" s="84">
        <f t="shared" si="474"/>
        <v>0</v>
      </c>
      <c r="AB1262" s="84">
        <f t="shared" si="474"/>
        <v>0</v>
      </c>
      <c r="AC1262" s="84">
        <f t="shared" si="474"/>
        <v>0</v>
      </c>
      <c r="AD1262" s="84">
        <f t="shared" si="474"/>
        <v>0</v>
      </c>
      <c r="AE1262" s="84">
        <f t="shared" si="474"/>
        <v>0</v>
      </c>
      <c r="AF1262" s="84">
        <f t="shared" si="474"/>
        <v>0</v>
      </c>
      <c r="AG1262" s="84">
        <f t="shared" si="474"/>
        <v>0</v>
      </c>
      <c r="AH1262" s="84">
        <f t="shared" si="474"/>
        <v>0</v>
      </c>
      <c r="AI1262" s="84">
        <f t="shared" si="474"/>
        <v>0</v>
      </c>
    </row>
    <row r="1263" spans="1:35" s="162" customFormat="1" x14ac:dyDescent="0.35">
      <c r="A1263" s="35"/>
      <c r="B1263" s="35"/>
      <c r="C1263" s="160"/>
      <c r="D1263" s="161"/>
      <c r="E1263" s="162" t="s">
        <v>1281</v>
      </c>
      <c r="F1263" s="162" t="s">
        <v>32</v>
      </c>
      <c r="G1263" s="163">
        <f>SUM(K1262:AI1262)</f>
        <v>7</v>
      </c>
      <c r="H1263" s="163"/>
      <c r="I1263" s="433"/>
      <c r="J1263" s="433"/>
      <c r="K1263" s="433"/>
      <c r="L1263" s="433"/>
      <c r="M1263" s="433"/>
      <c r="N1263" s="433"/>
      <c r="O1263" s="433"/>
      <c r="P1263" s="433"/>
      <c r="Q1263" s="433"/>
      <c r="R1263" s="433"/>
      <c r="S1263" s="433"/>
      <c r="T1263" s="433"/>
      <c r="U1263" s="433"/>
      <c r="V1263" s="433"/>
      <c r="W1263" s="433"/>
      <c r="X1263" s="433"/>
      <c r="Y1263" s="433"/>
      <c r="Z1263" s="433"/>
      <c r="AA1263" s="433"/>
      <c r="AB1263" s="433"/>
      <c r="AC1263" s="433"/>
      <c r="AD1263" s="433"/>
      <c r="AE1263" s="433"/>
      <c r="AF1263" s="433"/>
      <c r="AG1263" s="433"/>
      <c r="AH1263" s="433"/>
      <c r="AI1263" s="433"/>
    </row>
    <row r="1264" spans="1:35" s="84" customFormat="1" x14ac:dyDescent="0.35">
      <c r="A1264" s="4"/>
      <c r="B1264" s="4"/>
      <c r="C1264" s="80"/>
      <c r="D1264" s="81"/>
      <c r="G1264" s="147"/>
      <c r="H1264" s="147"/>
      <c r="I1264" s="178"/>
      <c r="J1264" s="178"/>
      <c r="K1264" s="178"/>
      <c r="L1264" s="178"/>
      <c r="M1264" s="178"/>
      <c r="N1264" s="178"/>
      <c r="O1264" s="178"/>
      <c r="P1264" s="178"/>
      <c r="Q1264" s="178"/>
      <c r="R1264" s="178"/>
      <c r="S1264" s="178"/>
      <c r="T1264" s="178"/>
      <c r="U1264" s="178"/>
      <c r="V1264" s="178"/>
      <c r="W1264" s="178"/>
      <c r="X1264" s="178"/>
      <c r="Y1264" s="178"/>
      <c r="Z1264" s="178"/>
      <c r="AA1264" s="178"/>
      <c r="AB1264" s="178"/>
      <c r="AC1264" s="178"/>
      <c r="AD1264" s="178"/>
      <c r="AE1264" s="178"/>
      <c r="AF1264" s="178"/>
      <c r="AG1264" s="178"/>
      <c r="AH1264" s="178"/>
      <c r="AI1264" s="178"/>
    </row>
    <row r="1265" spans="1:35" s="84" customFormat="1" x14ac:dyDescent="0.35">
      <c r="A1265" s="4"/>
      <c r="B1265" s="4"/>
      <c r="C1265" s="80"/>
      <c r="D1265" s="81" t="s">
        <v>174</v>
      </c>
      <c r="G1265" s="147"/>
      <c r="H1265" s="147"/>
      <c r="I1265" s="178"/>
      <c r="J1265" s="178"/>
      <c r="K1265" s="178"/>
      <c r="L1265" s="178"/>
      <c r="M1265" s="178"/>
      <c r="N1265" s="178"/>
      <c r="O1265" s="178"/>
      <c r="P1265" s="178"/>
      <c r="Q1265" s="178"/>
      <c r="R1265" s="178"/>
      <c r="S1265" s="178"/>
      <c r="T1265" s="178"/>
      <c r="U1265" s="178"/>
      <c r="V1265" s="178"/>
      <c r="W1265" s="178"/>
      <c r="X1265" s="178"/>
      <c r="Y1265" s="178"/>
      <c r="Z1265" s="178"/>
      <c r="AA1265" s="178"/>
      <c r="AB1265" s="178"/>
      <c r="AC1265" s="178"/>
      <c r="AD1265" s="178"/>
      <c r="AE1265" s="178"/>
      <c r="AF1265" s="178"/>
      <c r="AG1265" s="178"/>
      <c r="AH1265" s="178"/>
      <c r="AI1265" s="178"/>
    </row>
    <row r="1266" spans="1:35" s="84" customFormat="1" x14ac:dyDescent="0.35">
      <c r="A1266" s="4"/>
      <c r="B1266" s="4"/>
      <c r="C1266" s="80"/>
      <c r="D1266" s="81"/>
      <c r="E1266" s="84" t="str">
        <f>E$1247</f>
        <v>Project net cash flow (behavioural)</v>
      </c>
      <c r="F1266" s="84" t="str">
        <f>F$1247</f>
        <v>M$</v>
      </c>
      <c r="G1266" s="147"/>
      <c r="H1266" s="147"/>
      <c r="I1266" s="178">
        <f>I$1247</f>
        <v>357.42930515873229</v>
      </c>
      <c r="J1266" s="178"/>
      <c r="K1266" s="178">
        <f t="shared" ref="K1266:AI1266" si="475">K$1247</f>
        <v>-91.848250000000007</v>
      </c>
      <c r="L1266" s="178">
        <f t="shared" si="475"/>
        <v>-86.848250000000007</v>
      </c>
      <c r="M1266" s="178">
        <f t="shared" si="475"/>
        <v>13.519554536422207</v>
      </c>
      <c r="N1266" s="178">
        <f t="shared" si="475"/>
        <v>36.743484600057521</v>
      </c>
      <c r="O1266" s="178">
        <f t="shared" si="475"/>
        <v>36.896806028628951</v>
      </c>
      <c r="P1266" s="178">
        <f t="shared" si="475"/>
        <v>37.050127457200375</v>
      </c>
      <c r="Q1266" s="178">
        <f t="shared" si="475"/>
        <v>34.277690404500234</v>
      </c>
      <c r="R1266" s="178">
        <f t="shared" si="475"/>
        <v>33.382988319610526</v>
      </c>
      <c r="S1266" s="178">
        <f t="shared" si="475"/>
        <v>33.124309905893455</v>
      </c>
      <c r="T1266" s="178">
        <f t="shared" si="475"/>
        <v>32.867697315414546</v>
      </c>
      <c r="U1266" s="178">
        <f t="shared" si="475"/>
        <v>31.45847246659369</v>
      </c>
      <c r="V1266" s="178">
        <f t="shared" si="475"/>
        <v>29.846686107183537</v>
      </c>
      <c r="W1266" s="178">
        <f t="shared" si="475"/>
        <v>25.379075298036227</v>
      </c>
      <c r="X1266" s="178">
        <f t="shared" si="475"/>
        <v>25.379075298036227</v>
      </c>
      <c r="Y1266" s="178">
        <f t="shared" si="475"/>
        <v>25.379075298036231</v>
      </c>
      <c r="Z1266" s="178">
        <f t="shared" si="475"/>
        <v>25.379075298036234</v>
      </c>
      <c r="AA1266" s="178">
        <f t="shared" si="475"/>
        <v>25.379075298036234</v>
      </c>
      <c r="AB1266" s="178">
        <f t="shared" si="475"/>
        <v>25.379075298036234</v>
      </c>
      <c r="AC1266" s="178">
        <f t="shared" si="475"/>
        <v>25.379075298036227</v>
      </c>
      <c r="AD1266" s="178">
        <f t="shared" si="475"/>
        <v>26.165287901132054</v>
      </c>
      <c r="AE1266" s="178">
        <f t="shared" si="475"/>
        <v>13.139173029841539</v>
      </c>
      <c r="AF1266" s="178">
        <f t="shared" si="475"/>
        <v>-2.5579538487363605E-16</v>
      </c>
      <c r="AG1266" s="178">
        <f t="shared" si="475"/>
        <v>-2.5579538487363605E-16</v>
      </c>
      <c r="AH1266" s="178">
        <f t="shared" si="475"/>
        <v>-2.5579538487363605E-16</v>
      </c>
      <c r="AI1266" s="178">
        <f t="shared" si="475"/>
        <v>-2.5579538487363605E-16</v>
      </c>
    </row>
    <row r="1267" spans="1:35" s="162" customFormat="1" x14ac:dyDescent="0.35">
      <c r="A1267" s="35"/>
      <c r="B1267" s="35"/>
      <c r="C1267" s="160"/>
      <c r="D1267" s="161"/>
      <c r="E1267" s="162" t="s">
        <v>1282</v>
      </c>
      <c r="F1267" s="162" t="s">
        <v>10</v>
      </c>
      <c r="G1267" s="432">
        <f>IRR(K1266:AI1266)</f>
        <v>0.14333429868076619</v>
      </c>
      <c r="H1267" s="163"/>
      <c r="I1267" s="433"/>
      <c r="J1267" s="433"/>
      <c r="K1267" s="433"/>
      <c r="L1267" s="433"/>
      <c r="M1267" s="433"/>
      <c r="N1267" s="433"/>
      <c r="O1267" s="433"/>
      <c r="P1267" s="433"/>
      <c r="Q1267" s="433"/>
      <c r="R1267" s="433"/>
      <c r="S1267" s="433"/>
      <c r="T1267" s="433"/>
      <c r="U1267" s="433"/>
      <c r="V1267" s="433"/>
      <c r="W1267" s="433"/>
      <c r="X1267" s="433"/>
      <c r="Y1267" s="433"/>
      <c r="Z1267" s="433"/>
      <c r="AA1267" s="433"/>
      <c r="AB1267" s="433"/>
      <c r="AC1267" s="433"/>
      <c r="AD1267" s="433"/>
      <c r="AE1267" s="433"/>
      <c r="AF1267" s="433"/>
      <c r="AG1267" s="433"/>
      <c r="AH1267" s="433"/>
      <c r="AI1267" s="433"/>
    </row>
    <row r="1268" spans="1:35" s="84" customFormat="1" x14ac:dyDescent="0.35">
      <c r="A1268" s="4"/>
      <c r="B1268" s="4"/>
      <c r="C1268" s="80"/>
      <c r="D1268" s="81"/>
      <c r="G1268" s="147"/>
      <c r="H1268" s="147"/>
      <c r="I1268" s="178"/>
      <c r="J1268" s="178"/>
      <c r="K1268" s="178"/>
      <c r="L1268" s="178"/>
      <c r="M1268" s="178"/>
      <c r="N1268" s="178"/>
      <c r="O1268" s="178"/>
      <c r="P1268" s="178"/>
      <c r="Q1268" s="178"/>
      <c r="R1268" s="178"/>
      <c r="S1268" s="178"/>
      <c r="T1268" s="178"/>
      <c r="U1268" s="178"/>
      <c r="V1268" s="178"/>
      <c r="W1268" s="178"/>
      <c r="X1268" s="178"/>
      <c r="Y1268" s="178"/>
      <c r="Z1268" s="178"/>
      <c r="AA1268" s="178"/>
      <c r="AB1268" s="178"/>
      <c r="AC1268" s="178"/>
      <c r="AD1268" s="178"/>
      <c r="AE1268" s="178"/>
      <c r="AF1268" s="178"/>
      <c r="AG1268" s="178"/>
      <c r="AH1268" s="178"/>
      <c r="AI1268" s="178"/>
    </row>
    <row r="1269" spans="1:35" s="84" customFormat="1" x14ac:dyDescent="0.35">
      <c r="A1269" s="4"/>
      <c r="B1269" s="4"/>
      <c r="C1269" s="80"/>
      <c r="D1269" s="81" t="s">
        <v>487</v>
      </c>
      <c r="G1269" s="147"/>
      <c r="H1269" s="147"/>
      <c r="I1269" s="178"/>
      <c r="J1269" s="178"/>
      <c r="K1269" s="178"/>
      <c r="L1269" s="178"/>
      <c r="M1269" s="178"/>
      <c r="N1269" s="178"/>
      <c r="O1269" s="178"/>
      <c r="P1269" s="178"/>
      <c r="Q1269" s="178"/>
      <c r="R1269" s="178"/>
      <c r="S1269" s="178"/>
      <c r="T1269" s="178"/>
      <c r="U1269" s="178"/>
      <c r="V1269" s="178"/>
      <c r="W1269" s="178"/>
      <c r="X1269" s="178"/>
      <c r="Y1269" s="178"/>
      <c r="Z1269" s="178"/>
      <c r="AA1269" s="178"/>
      <c r="AB1269" s="178"/>
      <c r="AC1269" s="178"/>
      <c r="AD1269" s="178"/>
      <c r="AE1269" s="178"/>
      <c r="AF1269" s="178"/>
      <c r="AG1269" s="178"/>
      <c r="AH1269" s="178"/>
      <c r="AI1269" s="178"/>
    </row>
    <row r="1270" spans="1:35" s="154" customFormat="1" x14ac:dyDescent="0.35">
      <c r="A1270" s="15"/>
      <c r="B1270" s="15"/>
      <c r="C1270" s="152"/>
      <c r="D1270" s="153"/>
      <c r="E1270" s="224" t="str">
        <f>'T&amp;E'!E$40</f>
        <v>Investor discount factor</v>
      </c>
      <c r="F1270" s="224" t="str">
        <f>'T&amp;E'!F$40</f>
        <v>index</v>
      </c>
      <c r="G1270" s="155"/>
      <c r="H1270" s="155"/>
      <c r="I1270" s="180"/>
      <c r="J1270" s="180"/>
      <c r="K1270" s="203">
        <f>'T&amp;E'!K$40</f>
        <v>1</v>
      </c>
      <c r="L1270" s="203">
        <f>'T&amp;E'!L$40</f>
        <v>0.90909090909090906</v>
      </c>
      <c r="M1270" s="203">
        <f>'T&amp;E'!M$40</f>
        <v>0.82644628099173545</v>
      </c>
      <c r="N1270" s="203">
        <f>'T&amp;E'!N$40</f>
        <v>0.75131480090157754</v>
      </c>
      <c r="O1270" s="203">
        <f>'T&amp;E'!O$40</f>
        <v>0.68301345536507052</v>
      </c>
      <c r="P1270" s="203">
        <f>'T&amp;E'!P$40</f>
        <v>0.62092132305915493</v>
      </c>
      <c r="Q1270" s="203">
        <f>'T&amp;E'!Q$40</f>
        <v>0.56447393005377722</v>
      </c>
      <c r="R1270" s="203">
        <f>'T&amp;E'!R$40</f>
        <v>0.51315811823070645</v>
      </c>
      <c r="S1270" s="203">
        <f>'T&amp;E'!S$40</f>
        <v>0.46650738020973315</v>
      </c>
      <c r="T1270" s="203">
        <f>'T&amp;E'!T$40</f>
        <v>0.42409761837248466</v>
      </c>
      <c r="U1270" s="203">
        <f>'T&amp;E'!U$40</f>
        <v>0.38554328942953148</v>
      </c>
      <c r="V1270" s="203">
        <f>'T&amp;E'!V$40</f>
        <v>0.3504938994813922</v>
      </c>
      <c r="W1270" s="203">
        <f>'T&amp;E'!W$40</f>
        <v>0.31863081771035656</v>
      </c>
      <c r="X1270" s="203">
        <f>'T&amp;E'!X$40</f>
        <v>0.28966437973668779</v>
      </c>
      <c r="Y1270" s="203">
        <f>'T&amp;E'!Y$40</f>
        <v>0.26333125430607973</v>
      </c>
      <c r="Z1270" s="203">
        <f>'T&amp;E'!Z$40</f>
        <v>0.23939204936916339</v>
      </c>
      <c r="AA1270" s="203">
        <f>'T&amp;E'!AA$40</f>
        <v>0.21762913579014853</v>
      </c>
      <c r="AB1270" s="203">
        <f>'T&amp;E'!AB$40</f>
        <v>0.19784466890013502</v>
      </c>
      <c r="AC1270" s="203">
        <f>'T&amp;E'!AC$40</f>
        <v>0.17985878990921364</v>
      </c>
      <c r="AD1270" s="203">
        <f>'T&amp;E'!AD$40</f>
        <v>0.16350799082655781</v>
      </c>
      <c r="AE1270" s="203">
        <f>'T&amp;E'!AE$40</f>
        <v>0.14864362802414349</v>
      </c>
      <c r="AF1270" s="203">
        <f>'T&amp;E'!AF$40</f>
        <v>0.13513057093103953</v>
      </c>
      <c r="AG1270" s="203">
        <f>'T&amp;E'!AG$40</f>
        <v>0.12284597357367227</v>
      </c>
      <c r="AH1270" s="203">
        <f>'T&amp;E'!AH$40</f>
        <v>0.11167815779424752</v>
      </c>
      <c r="AI1270" s="203">
        <f>'T&amp;E'!AI$40</f>
        <v>0.10152559799477048</v>
      </c>
    </row>
    <row r="1271" spans="1:35" s="84" customFormat="1" x14ac:dyDescent="0.35">
      <c r="A1271" s="4"/>
      <c r="B1271" s="4"/>
      <c r="C1271" s="80"/>
      <c r="D1271" s="81"/>
      <c r="E1271" s="84" t="str">
        <f>E$1247</f>
        <v>Project net cash flow (behavioural)</v>
      </c>
      <c r="F1271" s="84" t="str">
        <f>F$1247</f>
        <v>M$</v>
      </c>
      <c r="G1271" s="147"/>
      <c r="H1271" s="147"/>
      <c r="I1271" s="178">
        <f>I$1247</f>
        <v>357.42930515873229</v>
      </c>
      <c r="J1271" s="178"/>
      <c r="K1271" s="178">
        <f t="shared" ref="K1271:AI1271" si="476">K$1247</f>
        <v>-91.848250000000007</v>
      </c>
      <c r="L1271" s="178">
        <f t="shared" si="476"/>
        <v>-86.848250000000007</v>
      </c>
      <c r="M1271" s="178">
        <f t="shared" si="476"/>
        <v>13.519554536422207</v>
      </c>
      <c r="N1271" s="178">
        <f t="shared" si="476"/>
        <v>36.743484600057521</v>
      </c>
      <c r="O1271" s="178">
        <f t="shared" si="476"/>
        <v>36.896806028628951</v>
      </c>
      <c r="P1271" s="178">
        <f t="shared" si="476"/>
        <v>37.050127457200375</v>
      </c>
      <c r="Q1271" s="178">
        <f t="shared" si="476"/>
        <v>34.277690404500234</v>
      </c>
      <c r="R1271" s="178">
        <f t="shared" si="476"/>
        <v>33.382988319610526</v>
      </c>
      <c r="S1271" s="178">
        <f t="shared" si="476"/>
        <v>33.124309905893455</v>
      </c>
      <c r="T1271" s="178">
        <f t="shared" si="476"/>
        <v>32.867697315414546</v>
      </c>
      <c r="U1271" s="178">
        <f t="shared" si="476"/>
        <v>31.45847246659369</v>
      </c>
      <c r="V1271" s="178">
        <f t="shared" si="476"/>
        <v>29.846686107183537</v>
      </c>
      <c r="W1271" s="178">
        <f t="shared" si="476"/>
        <v>25.379075298036227</v>
      </c>
      <c r="X1271" s="178">
        <f t="shared" si="476"/>
        <v>25.379075298036227</v>
      </c>
      <c r="Y1271" s="178">
        <f t="shared" si="476"/>
        <v>25.379075298036231</v>
      </c>
      <c r="Z1271" s="178">
        <f t="shared" si="476"/>
        <v>25.379075298036234</v>
      </c>
      <c r="AA1271" s="178">
        <f t="shared" si="476"/>
        <v>25.379075298036234</v>
      </c>
      <c r="AB1271" s="178">
        <f t="shared" si="476"/>
        <v>25.379075298036234</v>
      </c>
      <c r="AC1271" s="178">
        <f t="shared" si="476"/>
        <v>25.379075298036227</v>
      </c>
      <c r="AD1271" s="178">
        <f t="shared" si="476"/>
        <v>26.165287901132054</v>
      </c>
      <c r="AE1271" s="178">
        <f t="shared" si="476"/>
        <v>13.139173029841539</v>
      </c>
      <c r="AF1271" s="178">
        <f t="shared" si="476"/>
        <v>-2.5579538487363605E-16</v>
      </c>
      <c r="AG1271" s="178">
        <f t="shared" si="476"/>
        <v>-2.5579538487363605E-16</v>
      </c>
      <c r="AH1271" s="178">
        <f t="shared" si="476"/>
        <v>-2.5579538487363605E-16</v>
      </c>
      <c r="AI1271" s="178">
        <f t="shared" si="476"/>
        <v>-2.5579538487363605E-16</v>
      </c>
    </row>
    <row r="1272" spans="1:35" s="162" customFormat="1" x14ac:dyDescent="0.35">
      <c r="A1272" s="35"/>
      <c r="B1272" s="35"/>
      <c r="C1272" s="160"/>
      <c r="D1272" s="161"/>
      <c r="E1272" s="162" t="s">
        <v>1283</v>
      </c>
      <c r="F1272" s="162" t="s">
        <v>230</v>
      </c>
      <c r="G1272" s="163"/>
      <c r="H1272" s="163"/>
      <c r="I1272" s="433">
        <f>SUM(K1272:AI1272)</f>
        <v>54.182180548673031</v>
      </c>
      <c r="J1272" s="433"/>
      <c r="K1272" s="433">
        <f>K1270*K1271</f>
        <v>-91.848250000000007</v>
      </c>
      <c r="L1272" s="433">
        <f t="shared" ref="L1272:AI1272" si="477">L1270*L1271</f>
        <v>-78.952954545454546</v>
      </c>
      <c r="M1272" s="433">
        <f t="shared" si="477"/>
        <v>11.17318556729108</v>
      </c>
      <c r="N1272" s="433">
        <f t="shared" si="477"/>
        <v>27.605923816722395</v>
      </c>
      <c r="O1272" s="433">
        <f t="shared" si="477"/>
        <v>25.201014977548624</v>
      </c>
      <c r="P1272" s="433">
        <f t="shared" si="477"/>
        <v>23.00521416023518</v>
      </c>
      <c r="Q1272" s="433">
        <f t="shared" si="477"/>
        <v>19.348862615794896</v>
      </c>
      <c r="R1272" s="433">
        <f t="shared" si="477"/>
        <v>17.130751467008992</v>
      </c>
      <c r="S1272" s="433">
        <f t="shared" si="477"/>
        <v>15.452735035453667</v>
      </c>
      <c r="T1272" s="433">
        <f t="shared" si="477"/>
        <v>13.939112152855017</v>
      </c>
      <c r="U1272" s="433">
        <f t="shared" si="477"/>
        <v>12.128602955198879</v>
      </c>
      <c r="V1272" s="433">
        <f t="shared" si="477"/>
        <v>10.461081400303852</v>
      </c>
      <c r="W1272" s="433">
        <f t="shared" si="477"/>
        <v>8.086555514945994</v>
      </c>
      <c r="X1272" s="433">
        <f t="shared" si="477"/>
        <v>7.3514141044963583</v>
      </c>
      <c r="Y1272" s="433">
        <f t="shared" si="477"/>
        <v>6.6831037313603252</v>
      </c>
      <c r="Z1272" s="433">
        <f t="shared" si="477"/>
        <v>6.0755488466912055</v>
      </c>
      <c r="AA1272" s="433">
        <f t="shared" si="477"/>
        <v>5.5232262242647323</v>
      </c>
      <c r="AB1272" s="433">
        <f t="shared" si="477"/>
        <v>5.0211147493315744</v>
      </c>
      <c r="AC1272" s="433">
        <f t="shared" si="477"/>
        <v>4.5646497721196111</v>
      </c>
      <c r="AD1272" s="433">
        <f t="shared" si="477"/>
        <v>4.2782336541125439</v>
      </c>
      <c r="AE1272" s="433">
        <f t="shared" si="477"/>
        <v>1.9530543483926242</v>
      </c>
      <c r="AF1272" s="433">
        <f t="shared" si="477"/>
        <v>-3.456577639949943E-17</v>
      </c>
      <c r="AG1272" s="433">
        <f t="shared" si="477"/>
        <v>-3.1423433090454023E-17</v>
      </c>
      <c r="AH1272" s="433">
        <f t="shared" si="477"/>
        <v>-2.8566757354958203E-17</v>
      </c>
      <c r="AI1272" s="433">
        <f t="shared" si="477"/>
        <v>-2.5969779413598369E-17</v>
      </c>
    </row>
    <row r="1273" spans="1:35" s="84" customFormat="1" x14ac:dyDescent="0.35">
      <c r="A1273" s="4"/>
      <c r="B1273" s="4"/>
      <c r="C1273" s="80"/>
      <c r="D1273" s="81"/>
      <c r="G1273" s="147"/>
      <c r="H1273" s="147"/>
      <c r="I1273" s="178"/>
      <c r="J1273" s="178"/>
      <c r="K1273" s="178"/>
      <c r="L1273" s="178"/>
      <c r="M1273" s="178"/>
      <c r="N1273" s="178"/>
      <c r="O1273" s="178"/>
      <c r="P1273" s="178"/>
      <c r="Q1273" s="178"/>
      <c r="R1273" s="178"/>
      <c r="S1273" s="178"/>
      <c r="T1273" s="178"/>
      <c r="U1273" s="178"/>
      <c r="V1273" s="178"/>
      <c r="W1273" s="178"/>
      <c r="X1273" s="178"/>
      <c r="Y1273" s="178"/>
      <c r="Z1273" s="178"/>
      <c r="AA1273" s="178"/>
      <c r="AB1273" s="178"/>
      <c r="AC1273" s="178"/>
      <c r="AD1273" s="178"/>
      <c r="AE1273" s="178"/>
      <c r="AF1273" s="178"/>
      <c r="AG1273" s="178"/>
      <c r="AH1273" s="178"/>
      <c r="AI1273" s="178"/>
    </row>
    <row r="1274" spans="1:35" s="84" customFormat="1" x14ac:dyDescent="0.35">
      <c r="A1274" s="4"/>
      <c r="B1274" s="4"/>
      <c r="C1274" s="80"/>
      <c r="D1274" s="81" t="s">
        <v>456</v>
      </c>
      <c r="G1274" s="147"/>
      <c r="H1274" s="147"/>
      <c r="I1274" s="178"/>
      <c r="J1274" s="178"/>
      <c r="K1274" s="178"/>
      <c r="L1274" s="178"/>
      <c r="M1274" s="178"/>
      <c r="N1274" s="178"/>
      <c r="O1274" s="178"/>
      <c r="P1274" s="178"/>
      <c r="Q1274" s="178"/>
      <c r="R1274" s="178"/>
      <c r="S1274" s="178"/>
      <c r="T1274" s="178"/>
      <c r="U1274" s="178"/>
      <c r="V1274" s="178"/>
      <c r="W1274" s="178"/>
      <c r="X1274" s="178"/>
      <c r="Y1274" s="178"/>
      <c r="Z1274" s="178"/>
      <c r="AA1274" s="178"/>
      <c r="AB1274" s="178"/>
      <c r="AC1274" s="178"/>
      <c r="AD1274" s="178"/>
      <c r="AE1274" s="178"/>
      <c r="AF1274" s="178"/>
      <c r="AG1274" s="178"/>
      <c r="AH1274" s="178"/>
      <c r="AI1274" s="178"/>
    </row>
    <row r="1275" spans="1:35" s="84" customFormat="1" x14ac:dyDescent="0.35">
      <c r="A1275" s="4"/>
      <c r="B1275" s="4"/>
      <c r="C1275" s="80"/>
      <c r="D1275" s="81"/>
      <c r="E1275" s="84" t="str">
        <f>E$1272</f>
        <v>Discounted (investor rate) project net cash flow (behavioural)</v>
      </c>
      <c r="F1275" s="84" t="str">
        <f>F$1272</f>
        <v>M$, discounted</v>
      </c>
      <c r="G1275" s="147"/>
      <c r="H1275" s="147"/>
      <c r="I1275" s="178">
        <f>I$1272</f>
        <v>54.182180548673031</v>
      </c>
      <c r="J1275" s="178"/>
      <c r="K1275" s="178">
        <f t="shared" ref="K1275:AI1275" si="478">K$1272</f>
        <v>-91.848250000000007</v>
      </c>
      <c r="L1275" s="178">
        <f t="shared" si="478"/>
        <v>-78.952954545454546</v>
      </c>
      <c r="M1275" s="178">
        <f t="shared" si="478"/>
        <v>11.17318556729108</v>
      </c>
      <c r="N1275" s="178">
        <f t="shared" si="478"/>
        <v>27.605923816722395</v>
      </c>
      <c r="O1275" s="178">
        <f t="shared" si="478"/>
        <v>25.201014977548624</v>
      </c>
      <c r="P1275" s="178">
        <f t="shared" si="478"/>
        <v>23.00521416023518</v>
      </c>
      <c r="Q1275" s="178">
        <f t="shared" si="478"/>
        <v>19.348862615794896</v>
      </c>
      <c r="R1275" s="178">
        <f t="shared" si="478"/>
        <v>17.130751467008992</v>
      </c>
      <c r="S1275" s="178">
        <f t="shared" si="478"/>
        <v>15.452735035453667</v>
      </c>
      <c r="T1275" s="178">
        <f t="shared" si="478"/>
        <v>13.939112152855017</v>
      </c>
      <c r="U1275" s="178">
        <f t="shared" si="478"/>
        <v>12.128602955198879</v>
      </c>
      <c r="V1275" s="178">
        <f t="shared" si="478"/>
        <v>10.461081400303852</v>
      </c>
      <c r="W1275" s="178">
        <f t="shared" si="478"/>
        <v>8.086555514945994</v>
      </c>
      <c r="X1275" s="178">
        <f t="shared" si="478"/>
        <v>7.3514141044963583</v>
      </c>
      <c r="Y1275" s="178">
        <f t="shared" si="478"/>
        <v>6.6831037313603252</v>
      </c>
      <c r="Z1275" s="178">
        <f t="shared" si="478"/>
        <v>6.0755488466912055</v>
      </c>
      <c r="AA1275" s="178">
        <f t="shared" si="478"/>
        <v>5.5232262242647323</v>
      </c>
      <c r="AB1275" s="178">
        <f t="shared" si="478"/>
        <v>5.0211147493315744</v>
      </c>
      <c r="AC1275" s="178">
        <f t="shared" si="478"/>
        <v>4.5646497721196111</v>
      </c>
      <c r="AD1275" s="178">
        <f t="shared" si="478"/>
        <v>4.2782336541125439</v>
      </c>
      <c r="AE1275" s="178">
        <f t="shared" si="478"/>
        <v>1.9530543483926242</v>
      </c>
      <c r="AF1275" s="178">
        <f t="shared" si="478"/>
        <v>-3.456577639949943E-17</v>
      </c>
      <c r="AG1275" s="178">
        <f t="shared" si="478"/>
        <v>-3.1423433090454023E-17</v>
      </c>
      <c r="AH1275" s="178">
        <f t="shared" si="478"/>
        <v>-2.8566757354958203E-17</v>
      </c>
      <c r="AI1275" s="178">
        <f t="shared" si="478"/>
        <v>-2.5969779413598369E-17</v>
      </c>
    </row>
    <row r="1276" spans="1:35" s="162" customFormat="1" x14ac:dyDescent="0.35">
      <c r="A1276" s="35"/>
      <c r="B1276" s="35"/>
      <c r="C1276" s="160"/>
      <c r="D1276" s="161"/>
      <c r="E1276" s="162" t="s">
        <v>1284</v>
      </c>
      <c r="F1276" s="162" t="s">
        <v>230</v>
      </c>
      <c r="G1276" s="433">
        <f>SUM(K1275:AI1275)</f>
        <v>54.182180548673031</v>
      </c>
      <c r="H1276" s="163"/>
      <c r="I1276" s="433"/>
      <c r="J1276" s="433"/>
      <c r="K1276" s="433"/>
      <c r="L1276" s="433"/>
      <c r="M1276" s="433"/>
      <c r="N1276" s="433"/>
      <c r="O1276" s="433"/>
      <c r="P1276" s="433"/>
      <c r="Q1276" s="433"/>
      <c r="R1276" s="433"/>
      <c r="S1276" s="433"/>
      <c r="T1276" s="433"/>
      <c r="U1276" s="433"/>
      <c r="V1276" s="433"/>
      <c r="W1276" s="433"/>
      <c r="X1276" s="433"/>
      <c r="Y1276" s="433"/>
      <c r="Z1276" s="433"/>
      <c r="AA1276" s="433"/>
      <c r="AB1276" s="433"/>
      <c r="AC1276" s="433"/>
      <c r="AD1276" s="433"/>
      <c r="AE1276" s="433"/>
      <c r="AF1276" s="433"/>
      <c r="AG1276" s="433"/>
      <c r="AH1276" s="433"/>
      <c r="AI1276" s="433"/>
    </row>
    <row r="1277" spans="1:35" s="84" customFormat="1" x14ac:dyDescent="0.35">
      <c r="A1277" s="4"/>
      <c r="B1277" s="4"/>
      <c r="C1277" s="80"/>
      <c r="D1277" s="81"/>
      <c r="G1277" s="178"/>
      <c r="H1277" s="147"/>
      <c r="I1277" s="178"/>
      <c r="J1277" s="178"/>
      <c r="K1277" s="178"/>
      <c r="L1277" s="178"/>
      <c r="M1277" s="178"/>
      <c r="N1277" s="178"/>
      <c r="O1277" s="178"/>
      <c r="P1277" s="178"/>
      <c r="Q1277" s="178"/>
      <c r="R1277" s="178"/>
      <c r="S1277" s="178"/>
      <c r="T1277" s="178"/>
      <c r="U1277" s="178"/>
      <c r="V1277" s="178"/>
      <c r="W1277" s="178"/>
      <c r="X1277" s="178"/>
      <c r="Y1277" s="178"/>
      <c r="Z1277" s="178"/>
      <c r="AA1277" s="178"/>
      <c r="AB1277" s="178"/>
      <c r="AC1277" s="178"/>
      <c r="AD1277" s="178"/>
      <c r="AE1277" s="178"/>
      <c r="AF1277" s="178"/>
      <c r="AG1277" s="178"/>
      <c r="AH1277" s="178"/>
      <c r="AI1277" s="178"/>
    </row>
    <row r="1278" spans="1:35" s="84" customFormat="1" x14ac:dyDescent="0.35">
      <c r="A1278" s="4"/>
      <c r="B1278" s="4"/>
      <c r="C1278" s="80"/>
      <c r="D1278" s="81" t="s">
        <v>927</v>
      </c>
      <c r="G1278" s="178"/>
      <c r="H1278" s="147"/>
      <c r="I1278" s="178"/>
      <c r="J1278" s="178"/>
      <c r="K1278" s="178"/>
      <c r="L1278" s="178"/>
      <c r="M1278" s="178"/>
      <c r="N1278" s="178"/>
      <c r="O1278" s="178"/>
      <c r="P1278" s="178"/>
      <c r="Q1278" s="178"/>
      <c r="R1278" s="178"/>
      <c r="S1278" s="178"/>
      <c r="T1278" s="178"/>
      <c r="U1278" s="178"/>
      <c r="V1278" s="178"/>
      <c r="W1278" s="178"/>
      <c r="X1278" s="178"/>
      <c r="Y1278" s="178"/>
      <c r="Z1278" s="178"/>
      <c r="AA1278" s="178"/>
      <c r="AB1278" s="178"/>
      <c r="AC1278" s="178"/>
      <c r="AD1278" s="178"/>
      <c r="AE1278" s="178"/>
      <c r="AF1278" s="178"/>
      <c r="AG1278" s="178"/>
      <c r="AH1278" s="178"/>
      <c r="AI1278" s="178"/>
    </row>
    <row r="1279" spans="1:35" s="84" customFormat="1" x14ac:dyDescent="0.35">
      <c r="A1279" s="4"/>
      <c r="B1279" s="4"/>
      <c r="C1279" s="80"/>
      <c r="D1279" s="81"/>
      <c r="E1279" s="84" t="str">
        <f>E$1272</f>
        <v>Discounted (investor rate) project net cash flow (behavioural)</v>
      </c>
      <c r="F1279" s="84" t="str">
        <f>F$1272</f>
        <v>M$, discounted</v>
      </c>
      <c r="G1279" s="178"/>
      <c r="H1279" s="147"/>
      <c r="I1279" s="178">
        <f>I$1272</f>
        <v>54.182180548673031</v>
      </c>
      <c r="J1279" s="178"/>
      <c r="K1279" s="178">
        <f t="shared" ref="K1279:AI1279" si="479">K$1272</f>
        <v>-91.848250000000007</v>
      </c>
      <c r="L1279" s="178">
        <f t="shared" si="479"/>
        <v>-78.952954545454546</v>
      </c>
      <c r="M1279" s="178">
        <f t="shared" si="479"/>
        <v>11.17318556729108</v>
      </c>
      <c r="N1279" s="178">
        <f t="shared" si="479"/>
        <v>27.605923816722395</v>
      </c>
      <c r="O1279" s="178">
        <f t="shared" si="479"/>
        <v>25.201014977548624</v>
      </c>
      <c r="P1279" s="178">
        <f t="shared" si="479"/>
        <v>23.00521416023518</v>
      </c>
      <c r="Q1279" s="178">
        <f t="shared" si="479"/>
        <v>19.348862615794896</v>
      </c>
      <c r="R1279" s="178">
        <f t="shared" si="479"/>
        <v>17.130751467008992</v>
      </c>
      <c r="S1279" s="178">
        <f t="shared" si="479"/>
        <v>15.452735035453667</v>
      </c>
      <c r="T1279" s="178">
        <f t="shared" si="479"/>
        <v>13.939112152855017</v>
      </c>
      <c r="U1279" s="178">
        <f t="shared" si="479"/>
        <v>12.128602955198879</v>
      </c>
      <c r="V1279" s="178">
        <f t="shared" si="479"/>
        <v>10.461081400303852</v>
      </c>
      <c r="W1279" s="178">
        <f t="shared" si="479"/>
        <v>8.086555514945994</v>
      </c>
      <c r="X1279" s="178">
        <f t="shared" si="479"/>
        <v>7.3514141044963583</v>
      </c>
      <c r="Y1279" s="178">
        <f t="shared" si="479"/>
        <v>6.6831037313603252</v>
      </c>
      <c r="Z1279" s="178">
        <f t="shared" si="479"/>
        <v>6.0755488466912055</v>
      </c>
      <c r="AA1279" s="178">
        <f t="shared" si="479"/>
        <v>5.5232262242647323</v>
      </c>
      <c r="AB1279" s="178">
        <f t="shared" si="479"/>
        <v>5.0211147493315744</v>
      </c>
      <c r="AC1279" s="178">
        <f t="shared" si="479"/>
        <v>4.5646497721196111</v>
      </c>
      <c r="AD1279" s="178">
        <f t="shared" si="479"/>
        <v>4.2782336541125439</v>
      </c>
      <c r="AE1279" s="178">
        <f t="shared" si="479"/>
        <v>1.9530543483926242</v>
      </c>
      <c r="AF1279" s="178">
        <f t="shared" si="479"/>
        <v>-3.456577639949943E-17</v>
      </c>
      <c r="AG1279" s="178">
        <f t="shared" si="479"/>
        <v>-3.1423433090454023E-17</v>
      </c>
      <c r="AH1279" s="178">
        <f t="shared" si="479"/>
        <v>-2.8566757354958203E-17</v>
      </c>
      <c r="AI1279" s="178">
        <f t="shared" si="479"/>
        <v>-2.5969779413598369E-17</v>
      </c>
    </row>
    <row r="1280" spans="1:35" s="162" customFormat="1" x14ac:dyDescent="0.35">
      <c r="A1280" s="35"/>
      <c r="B1280" s="35"/>
      <c r="C1280" s="160"/>
      <c r="D1280" s="161"/>
      <c r="E1280" s="162" t="s">
        <v>1285</v>
      </c>
      <c r="F1280" s="162" t="s">
        <v>230</v>
      </c>
      <c r="G1280" s="433"/>
      <c r="H1280" s="163"/>
      <c r="I1280" s="433"/>
      <c r="J1280" s="433"/>
      <c r="K1280" s="433">
        <f>K1279+J1280</f>
        <v>-91.848250000000007</v>
      </c>
      <c r="L1280" s="433">
        <f t="shared" ref="L1280:AI1280" si="480">L1279+K1280</f>
        <v>-170.80120454545454</v>
      </c>
      <c r="M1280" s="433">
        <f t="shared" si="480"/>
        <v>-159.62801897816345</v>
      </c>
      <c r="N1280" s="433">
        <f t="shared" si="480"/>
        <v>-132.02209516144106</v>
      </c>
      <c r="O1280" s="433">
        <f t="shared" si="480"/>
        <v>-106.82108018389243</v>
      </c>
      <c r="P1280" s="433">
        <f t="shared" si="480"/>
        <v>-83.81586602365725</v>
      </c>
      <c r="Q1280" s="433">
        <f t="shared" si="480"/>
        <v>-64.46700340786235</v>
      </c>
      <c r="R1280" s="433">
        <f t="shared" si="480"/>
        <v>-47.336251940853359</v>
      </c>
      <c r="S1280" s="433">
        <f t="shared" si="480"/>
        <v>-31.883516905399691</v>
      </c>
      <c r="T1280" s="433">
        <f t="shared" si="480"/>
        <v>-17.944404752544674</v>
      </c>
      <c r="U1280" s="433">
        <f t="shared" si="480"/>
        <v>-5.8158017973457952</v>
      </c>
      <c r="V1280" s="433">
        <f t="shared" si="480"/>
        <v>4.6452796029580572</v>
      </c>
      <c r="W1280" s="433">
        <f t="shared" si="480"/>
        <v>12.731835117904051</v>
      </c>
      <c r="X1280" s="433">
        <f t="shared" si="480"/>
        <v>20.083249222400411</v>
      </c>
      <c r="Y1280" s="433">
        <f t="shared" si="480"/>
        <v>26.766352953760737</v>
      </c>
      <c r="Z1280" s="433">
        <f t="shared" si="480"/>
        <v>32.841901800451943</v>
      </c>
      <c r="AA1280" s="433">
        <f t="shared" si="480"/>
        <v>38.365128024716675</v>
      </c>
      <c r="AB1280" s="433">
        <f t="shared" si="480"/>
        <v>43.386242774048249</v>
      </c>
      <c r="AC1280" s="433">
        <f t="shared" si="480"/>
        <v>47.950892546167857</v>
      </c>
      <c r="AD1280" s="433">
        <f t="shared" si="480"/>
        <v>52.229126200280405</v>
      </c>
      <c r="AE1280" s="433">
        <f t="shared" si="480"/>
        <v>54.182180548673031</v>
      </c>
      <c r="AF1280" s="433">
        <f t="shared" si="480"/>
        <v>54.182180548673031</v>
      </c>
      <c r="AG1280" s="433">
        <f t="shared" si="480"/>
        <v>54.182180548673031</v>
      </c>
      <c r="AH1280" s="433">
        <f t="shared" si="480"/>
        <v>54.182180548673031</v>
      </c>
      <c r="AI1280" s="433">
        <f t="shared" si="480"/>
        <v>54.182180548673031</v>
      </c>
    </row>
    <row r="1281" spans="1:35" s="84" customFormat="1" x14ac:dyDescent="0.35">
      <c r="A1281" s="4"/>
      <c r="B1281" s="4"/>
      <c r="C1281" s="80"/>
      <c r="D1281" s="81"/>
      <c r="G1281" s="178"/>
      <c r="H1281" s="147"/>
      <c r="I1281" s="178"/>
      <c r="J1281" s="178"/>
      <c r="K1281" s="178"/>
      <c r="L1281" s="178"/>
      <c r="M1281" s="178"/>
      <c r="N1281" s="178"/>
      <c r="O1281" s="178"/>
      <c r="P1281" s="178"/>
      <c r="Q1281" s="178"/>
      <c r="R1281" s="178"/>
      <c r="S1281" s="178"/>
      <c r="T1281" s="178"/>
      <c r="U1281" s="178"/>
      <c r="V1281" s="178"/>
      <c r="W1281" s="178"/>
      <c r="X1281" s="178"/>
      <c r="Y1281" s="178"/>
      <c r="Z1281" s="178"/>
      <c r="AA1281" s="178"/>
      <c r="AB1281" s="178"/>
      <c r="AC1281" s="178"/>
      <c r="AD1281" s="178"/>
      <c r="AE1281" s="178"/>
      <c r="AF1281" s="178"/>
      <c r="AG1281" s="178"/>
      <c r="AH1281" s="178"/>
      <c r="AI1281" s="178"/>
    </row>
    <row r="1282" spans="1:35" s="84" customFormat="1" x14ac:dyDescent="0.35">
      <c r="A1282" s="4"/>
      <c r="B1282" s="4"/>
      <c r="C1282" s="80"/>
      <c r="D1282" s="81" t="s">
        <v>929</v>
      </c>
      <c r="G1282" s="178"/>
      <c r="H1282" s="147"/>
      <c r="I1282" s="178"/>
      <c r="J1282" s="178"/>
      <c r="K1282" s="178"/>
      <c r="L1282" s="178"/>
      <c r="M1282" s="178"/>
      <c r="N1282" s="178"/>
      <c r="O1282" s="178"/>
      <c r="P1282" s="178"/>
      <c r="Q1282" s="178"/>
      <c r="R1282" s="178"/>
      <c r="S1282" s="178"/>
      <c r="T1282" s="178"/>
      <c r="U1282" s="178"/>
      <c r="V1282" s="178"/>
      <c r="W1282" s="178"/>
      <c r="X1282" s="178"/>
      <c r="Y1282" s="178"/>
      <c r="Z1282" s="178"/>
      <c r="AA1282" s="178"/>
      <c r="AB1282" s="178"/>
      <c r="AC1282" s="178"/>
      <c r="AD1282" s="178"/>
      <c r="AE1282" s="178"/>
      <c r="AF1282" s="178"/>
      <c r="AG1282" s="178"/>
      <c r="AH1282" s="178"/>
      <c r="AI1282" s="178"/>
    </row>
    <row r="1283" spans="1:35" s="84" customFormat="1" x14ac:dyDescent="0.35">
      <c r="A1283" s="4"/>
      <c r="B1283" s="4"/>
      <c r="C1283" s="80"/>
      <c r="D1283" s="81"/>
      <c r="E1283" s="84" t="str">
        <f>E$1280</f>
        <v>Cumulative discounted (investor rate) project net cash flow (behavioural)</v>
      </c>
      <c r="F1283" s="84" t="str">
        <f>F$1280</f>
        <v>M$, discounted</v>
      </c>
      <c r="G1283" s="178"/>
      <c r="H1283" s="147"/>
      <c r="I1283" s="178"/>
      <c r="J1283" s="178"/>
      <c r="K1283" s="178">
        <f t="shared" ref="K1283:AI1283" si="481">K$1280</f>
        <v>-91.848250000000007</v>
      </c>
      <c r="L1283" s="178">
        <f t="shared" si="481"/>
        <v>-170.80120454545454</v>
      </c>
      <c r="M1283" s="178">
        <f t="shared" si="481"/>
        <v>-159.62801897816345</v>
      </c>
      <c r="N1283" s="178">
        <f t="shared" si="481"/>
        <v>-132.02209516144106</v>
      </c>
      <c r="O1283" s="178">
        <f t="shared" si="481"/>
        <v>-106.82108018389243</v>
      </c>
      <c r="P1283" s="178">
        <f t="shared" si="481"/>
        <v>-83.81586602365725</v>
      </c>
      <c r="Q1283" s="178">
        <f t="shared" si="481"/>
        <v>-64.46700340786235</v>
      </c>
      <c r="R1283" s="178">
        <f t="shared" si="481"/>
        <v>-47.336251940853359</v>
      </c>
      <c r="S1283" s="178">
        <f t="shared" si="481"/>
        <v>-31.883516905399691</v>
      </c>
      <c r="T1283" s="178">
        <f t="shared" si="481"/>
        <v>-17.944404752544674</v>
      </c>
      <c r="U1283" s="178">
        <f t="shared" si="481"/>
        <v>-5.8158017973457952</v>
      </c>
      <c r="V1283" s="178">
        <f t="shared" si="481"/>
        <v>4.6452796029580572</v>
      </c>
      <c r="W1283" s="178">
        <f t="shared" si="481"/>
        <v>12.731835117904051</v>
      </c>
      <c r="X1283" s="178">
        <f t="shared" si="481"/>
        <v>20.083249222400411</v>
      </c>
      <c r="Y1283" s="178">
        <f t="shared" si="481"/>
        <v>26.766352953760737</v>
      </c>
      <c r="Z1283" s="178">
        <f t="shared" si="481"/>
        <v>32.841901800451943</v>
      </c>
      <c r="AA1283" s="178">
        <f t="shared" si="481"/>
        <v>38.365128024716675</v>
      </c>
      <c r="AB1283" s="178">
        <f t="shared" si="481"/>
        <v>43.386242774048249</v>
      </c>
      <c r="AC1283" s="178">
        <f t="shared" si="481"/>
        <v>47.950892546167857</v>
      </c>
      <c r="AD1283" s="178">
        <f t="shared" si="481"/>
        <v>52.229126200280405</v>
      </c>
      <c r="AE1283" s="178">
        <f t="shared" si="481"/>
        <v>54.182180548673031</v>
      </c>
      <c r="AF1283" s="178">
        <f t="shared" si="481"/>
        <v>54.182180548673031</v>
      </c>
      <c r="AG1283" s="178">
        <f t="shared" si="481"/>
        <v>54.182180548673031</v>
      </c>
      <c r="AH1283" s="178">
        <f t="shared" si="481"/>
        <v>54.182180548673031</v>
      </c>
      <c r="AI1283" s="178">
        <f t="shared" si="481"/>
        <v>54.182180548673031</v>
      </c>
    </row>
    <row r="1284" spans="1:35" s="84" customFormat="1" x14ac:dyDescent="0.35">
      <c r="A1284" s="4"/>
      <c r="B1284" s="4"/>
      <c r="C1284" s="80"/>
      <c r="D1284" s="81"/>
      <c r="E1284" s="84" t="s">
        <v>1286</v>
      </c>
      <c r="F1284" s="84" t="s">
        <v>43</v>
      </c>
      <c r="G1284" s="178"/>
      <c r="H1284" s="147"/>
      <c r="I1284" s="147">
        <f>SUM(K1284:AI1284)</f>
        <v>11</v>
      </c>
      <c r="J1284" s="147"/>
      <c r="K1284" s="147">
        <f>IF(K1283&lt;0,1,0)</f>
        <v>1</v>
      </c>
      <c r="L1284" s="147">
        <f t="shared" ref="L1284:AI1284" si="482">IF(L1283&lt;0,1,0)</f>
        <v>1</v>
      </c>
      <c r="M1284" s="147">
        <f t="shared" si="482"/>
        <v>1</v>
      </c>
      <c r="N1284" s="147">
        <f t="shared" si="482"/>
        <v>1</v>
      </c>
      <c r="O1284" s="147">
        <f t="shared" si="482"/>
        <v>1</v>
      </c>
      <c r="P1284" s="147">
        <f t="shared" si="482"/>
        <v>1</v>
      </c>
      <c r="Q1284" s="147">
        <f t="shared" si="482"/>
        <v>1</v>
      </c>
      <c r="R1284" s="147">
        <f t="shared" si="482"/>
        <v>1</v>
      </c>
      <c r="S1284" s="147">
        <f t="shared" si="482"/>
        <v>1</v>
      </c>
      <c r="T1284" s="147">
        <f t="shared" si="482"/>
        <v>1</v>
      </c>
      <c r="U1284" s="147">
        <f t="shared" si="482"/>
        <v>1</v>
      </c>
      <c r="V1284" s="147">
        <f t="shared" si="482"/>
        <v>0</v>
      </c>
      <c r="W1284" s="147">
        <f t="shared" si="482"/>
        <v>0</v>
      </c>
      <c r="X1284" s="147">
        <f t="shared" si="482"/>
        <v>0</v>
      </c>
      <c r="Y1284" s="147">
        <f t="shared" si="482"/>
        <v>0</v>
      </c>
      <c r="Z1284" s="147">
        <f t="shared" si="482"/>
        <v>0</v>
      </c>
      <c r="AA1284" s="147">
        <f t="shared" si="482"/>
        <v>0</v>
      </c>
      <c r="AB1284" s="147">
        <f t="shared" si="482"/>
        <v>0</v>
      </c>
      <c r="AC1284" s="147">
        <f t="shared" si="482"/>
        <v>0</v>
      </c>
      <c r="AD1284" s="147">
        <f t="shared" si="482"/>
        <v>0</v>
      </c>
      <c r="AE1284" s="147">
        <f t="shared" si="482"/>
        <v>0</v>
      </c>
      <c r="AF1284" s="147">
        <f t="shared" si="482"/>
        <v>0</v>
      </c>
      <c r="AG1284" s="147">
        <f t="shared" si="482"/>
        <v>0</v>
      </c>
      <c r="AH1284" s="147">
        <f t="shared" si="482"/>
        <v>0</v>
      </c>
      <c r="AI1284" s="147">
        <f t="shared" si="482"/>
        <v>0</v>
      </c>
    </row>
    <row r="1285" spans="1:35" s="84" customFormat="1" x14ac:dyDescent="0.35">
      <c r="A1285" s="4"/>
      <c r="B1285" s="4"/>
      <c r="C1285" s="80"/>
      <c r="D1285" s="81"/>
      <c r="G1285" s="178"/>
      <c r="H1285" s="147"/>
      <c r="I1285" s="178"/>
      <c r="J1285" s="178"/>
      <c r="K1285" s="178"/>
      <c r="L1285" s="178"/>
      <c r="M1285" s="178"/>
      <c r="N1285" s="178"/>
      <c r="O1285" s="178"/>
      <c r="P1285" s="178"/>
      <c r="Q1285" s="178"/>
      <c r="R1285" s="178"/>
      <c r="S1285" s="178"/>
      <c r="T1285" s="178"/>
      <c r="U1285" s="178"/>
      <c r="V1285" s="178"/>
      <c r="W1285" s="178"/>
      <c r="X1285" s="178"/>
      <c r="Y1285" s="178"/>
      <c r="Z1285" s="178"/>
      <c r="AA1285" s="178"/>
      <c r="AB1285" s="178"/>
      <c r="AC1285" s="178"/>
      <c r="AD1285" s="178"/>
      <c r="AE1285" s="178"/>
      <c r="AF1285" s="178"/>
      <c r="AG1285" s="178"/>
      <c r="AH1285" s="178"/>
      <c r="AI1285" s="178"/>
    </row>
    <row r="1286" spans="1:35" s="84" customFormat="1" x14ac:dyDescent="0.35">
      <c r="A1286" s="4"/>
      <c r="B1286" s="4"/>
      <c r="C1286" s="80"/>
      <c r="D1286" s="81" t="s">
        <v>928</v>
      </c>
      <c r="G1286" s="178"/>
      <c r="H1286" s="147"/>
      <c r="I1286" s="178"/>
      <c r="J1286" s="178"/>
      <c r="K1286" s="178"/>
      <c r="L1286" s="178"/>
      <c r="M1286" s="178"/>
      <c r="N1286" s="178"/>
      <c r="O1286" s="178"/>
      <c r="P1286" s="178"/>
      <c r="Q1286" s="178"/>
      <c r="R1286" s="178"/>
      <c r="S1286" s="178"/>
      <c r="T1286" s="178"/>
      <c r="U1286" s="178"/>
      <c r="V1286" s="178"/>
      <c r="W1286" s="178"/>
      <c r="X1286" s="178"/>
      <c r="Y1286" s="178"/>
      <c r="Z1286" s="178"/>
      <c r="AA1286" s="178"/>
      <c r="AB1286" s="178"/>
      <c r="AC1286" s="178"/>
      <c r="AD1286" s="178"/>
      <c r="AE1286" s="178"/>
      <c r="AF1286" s="178"/>
      <c r="AG1286" s="178"/>
      <c r="AH1286" s="178"/>
      <c r="AI1286" s="178"/>
    </row>
    <row r="1287" spans="1:35" s="84" customFormat="1" x14ac:dyDescent="0.35">
      <c r="A1287" s="4"/>
      <c r="B1287" s="4"/>
      <c r="C1287" s="80"/>
      <c r="D1287" s="81"/>
      <c r="E1287" s="84" t="str">
        <f>E$1284</f>
        <v>Discounted (investor rate) project payback flag (behavioural)</v>
      </c>
      <c r="F1287" s="84" t="str">
        <f>F$1284</f>
        <v>flag</v>
      </c>
      <c r="G1287" s="178"/>
      <c r="H1287" s="147"/>
      <c r="I1287" s="84">
        <f>I$1284</f>
        <v>11</v>
      </c>
      <c r="J1287" s="178"/>
      <c r="K1287" s="84">
        <f t="shared" ref="K1287:AI1287" si="483">K$1284</f>
        <v>1</v>
      </c>
      <c r="L1287" s="84">
        <f t="shared" si="483"/>
        <v>1</v>
      </c>
      <c r="M1287" s="84">
        <f t="shared" si="483"/>
        <v>1</v>
      </c>
      <c r="N1287" s="84">
        <f t="shared" si="483"/>
        <v>1</v>
      </c>
      <c r="O1287" s="84">
        <f t="shared" si="483"/>
        <v>1</v>
      </c>
      <c r="P1287" s="84">
        <f t="shared" si="483"/>
        <v>1</v>
      </c>
      <c r="Q1287" s="84">
        <f t="shared" si="483"/>
        <v>1</v>
      </c>
      <c r="R1287" s="84">
        <f t="shared" si="483"/>
        <v>1</v>
      </c>
      <c r="S1287" s="84">
        <f t="shared" si="483"/>
        <v>1</v>
      </c>
      <c r="T1287" s="84">
        <f t="shared" si="483"/>
        <v>1</v>
      </c>
      <c r="U1287" s="84">
        <f t="shared" si="483"/>
        <v>1</v>
      </c>
      <c r="V1287" s="84">
        <f t="shared" si="483"/>
        <v>0</v>
      </c>
      <c r="W1287" s="84">
        <f t="shared" si="483"/>
        <v>0</v>
      </c>
      <c r="X1287" s="84">
        <f t="shared" si="483"/>
        <v>0</v>
      </c>
      <c r="Y1287" s="84">
        <f t="shared" si="483"/>
        <v>0</v>
      </c>
      <c r="Z1287" s="84">
        <f t="shared" si="483"/>
        <v>0</v>
      </c>
      <c r="AA1287" s="84">
        <f t="shared" si="483"/>
        <v>0</v>
      </c>
      <c r="AB1287" s="84">
        <f t="shared" si="483"/>
        <v>0</v>
      </c>
      <c r="AC1287" s="84">
        <f t="shared" si="483"/>
        <v>0</v>
      </c>
      <c r="AD1287" s="84">
        <f t="shared" si="483"/>
        <v>0</v>
      </c>
      <c r="AE1287" s="84">
        <f t="shared" si="483"/>
        <v>0</v>
      </c>
      <c r="AF1287" s="84">
        <f t="shared" si="483"/>
        <v>0</v>
      </c>
      <c r="AG1287" s="84">
        <f t="shared" si="483"/>
        <v>0</v>
      </c>
      <c r="AH1287" s="84">
        <f t="shared" si="483"/>
        <v>0</v>
      </c>
      <c r="AI1287" s="84">
        <f t="shared" si="483"/>
        <v>0</v>
      </c>
    </row>
    <row r="1288" spans="1:35" s="162" customFormat="1" x14ac:dyDescent="0.35">
      <c r="A1288" s="35"/>
      <c r="B1288" s="35"/>
      <c r="C1288" s="160"/>
      <c r="D1288" s="161"/>
      <c r="E1288" s="162" t="s">
        <v>1287</v>
      </c>
      <c r="F1288" s="162" t="s">
        <v>32</v>
      </c>
      <c r="G1288" s="162">
        <f>SUM(K1287:AI1287)</f>
        <v>11</v>
      </c>
      <c r="H1288" s="163"/>
      <c r="I1288" s="433"/>
      <c r="J1288" s="433"/>
      <c r="K1288" s="433"/>
      <c r="L1288" s="433"/>
      <c r="M1288" s="433"/>
      <c r="N1288" s="433"/>
      <c r="O1288" s="433"/>
      <c r="P1288" s="433"/>
      <c r="Q1288" s="433"/>
      <c r="R1288" s="433"/>
      <c r="S1288" s="433"/>
      <c r="T1288" s="433"/>
      <c r="U1288" s="433"/>
      <c r="V1288" s="433"/>
      <c r="W1288" s="433"/>
      <c r="X1288" s="433"/>
      <c r="Y1288" s="433"/>
      <c r="Z1288" s="433"/>
      <c r="AA1288" s="433"/>
      <c r="AB1288" s="433"/>
      <c r="AC1288" s="433"/>
      <c r="AD1288" s="433"/>
      <c r="AE1288" s="433"/>
      <c r="AF1288" s="433"/>
      <c r="AG1288" s="433"/>
      <c r="AH1288" s="433"/>
      <c r="AI1288" s="433"/>
    </row>
    <row r="1289" spans="1:35" s="84" customFormat="1" x14ac:dyDescent="0.35">
      <c r="A1289" s="4"/>
      <c r="B1289" s="4"/>
      <c r="C1289" s="80"/>
      <c r="D1289" s="81"/>
      <c r="G1289" s="147"/>
      <c r="H1289" s="147"/>
      <c r="I1289" s="178"/>
      <c r="J1289" s="178"/>
      <c r="K1289" s="178"/>
      <c r="L1289" s="178"/>
      <c r="M1289" s="178"/>
      <c r="N1289" s="178"/>
      <c r="O1289" s="178"/>
      <c r="P1289" s="178"/>
      <c r="Q1289" s="178"/>
      <c r="R1289" s="178"/>
      <c r="S1289" s="178"/>
      <c r="T1289" s="178"/>
      <c r="U1289" s="178"/>
      <c r="V1289" s="178"/>
      <c r="W1289" s="178"/>
      <c r="X1289" s="178"/>
      <c r="Y1289" s="178"/>
      <c r="Z1289" s="178"/>
      <c r="AA1289" s="178"/>
      <c r="AB1289" s="178"/>
      <c r="AC1289" s="178"/>
      <c r="AD1289" s="178"/>
      <c r="AE1289" s="178"/>
      <c r="AF1289" s="178"/>
      <c r="AG1289" s="178"/>
      <c r="AH1289" s="178"/>
      <c r="AI1289" s="178"/>
    </row>
    <row r="1290" spans="1:35" s="84" customFormat="1" x14ac:dyDescent="0.35">
      <c r="A1290" s="292" t="str">
        <f>_xlfn.CONCAT("GOVERNMENT REVENUE (",$A$1,")")</f>
        <v>GOVERNMENT REVENUE (INCENTIVE FISCAL REGIME WITH BEHAVIOURAL RESPONSE)</v>
      </c>
      <c r="B1290" s="292"/>
      <c r="C1290" s="557"/>
      <c r="D1290" s="558"/>
      <c r="E1290" s="551"/>
      <c r="F1290" s="551"/>
      <c r="G1290" s="559"/>
      <c r="H1290" s="551"/>
      <c r="I1290" s="559"/>
      <c r="J1290" s="559"/>
      <c r="K1290" s="559"/>
      <c r="L1290" s="559"/>
      <c r="M1290" s="559"/>
      <c r="N1290" s="559"/>
      <c r="O1290" s="559"/>
      <c r="P1290" s="559"/>
      <c r="Q1290" s="559"/>
      <c r="R1290" s="559"/>
      <c r="S1290" s="559"/>
      <c r="T1290" s="559"/>
      <c r="U1290" s="559"/>
      <c r="V1290" s="559"/>
      <c r="W1290" s="559"/>
      <c r="X1290" s="559"/>
      <c r="Y1290" s="559"/>
      <c r="Z1290" s="559"/>
      <c r="AA1290" s="559"/>
      <c r="AB1290" s="559"/>
      <c r="AC1290" s="559"/>
      <c r="AD1290" s="559"/>
      <c r="AE1290" s="559"/>
      <c r="AF1290" s="559"/>
      <c r="AG1290" s="559"/>
      <c r="AH1290" s="559"/>
      <c r="AI1290" s="559"/>
    </row>
    <row r="1291" spans="1:35" s="84" customFormat="1" x14ac:dyDescent="0.35">
      <c r="A1291" s="4"/>
      <c r="B1291" s="4"/>
      <c r="C1291" s="80"/>
      <c r="D1291" s="81"/>
      <c r="G1291" s="147"/>
      <c r="H1291" s="147"/>
      <c r="I1291" s="178"/>
      <c r="J1291" s="178"/>
      <c r="K1291" s="178"/>
      <c r="L1291" s="178"/>
      <c r="M1291" s="178"/>
      <c r="N1291" s="178"/>
      <c r="O1291" s="178"/>
      <c r="P1291" s="178"/>
      <c r="Q1291" s="178"/>
      <c r="R1291" s="178"/>
      <c r="S1291" s="178"/>
      <c r="T1291" s="178"/>
      <c r="U1291" s="178"/>
      <c r="V1291" s="178"/>
      <c r="W1291" s="178"/>
      <c r="X1291" s="178"/>
      <c r="Y1291" s="178"/>
      <c r="Z1291" s="178"/>
      <c r="AA1291" s="178"/>
      <c r="AB1291" s="178"/>
      <c r="AC1291" s="178"/>
      <c r="AD1291" s="178"/>
      <c r="AE1291" s="178"/>
      <c r="AF1291" s="178"/>
      <c r="AG1291" s="178"/>
      <c r="AH1291" s="178"/>
      <c r="AI1291" s="178"/>
    </row>
    <row r="1292" spans="1:35" s="84" customFormat="1" x14ac:dyDescent="0.35">
      <c r="A1292" s="4"/>
      <c r="B1292" s="4"/>
      <c r="C1292" s="80"/>
      <c r="D1292" s="81" t="s">
        <v>760</v>
      </c>
      <c r="G1292" s="147"/>
      <c r="H1292" s="147"/>
      <c r="I1292" s="178"/>
      <c r="J1292" s="178"/>
      <c r="K1292" s="178"/>
      <c r="L1292" s="178"/>
      <c r="M1292" s="178"/>
      <c r="N1292" s="178"/>
      <c r="O1292" s="178"/>
      <c r="P1292" s="178"/>
      <c r="Q1292" s="178"/>
      <c r="R1292" s="178"/>
      <c r="S1292" s="178"/>
      <c r="T1292" s="178"/>
      <c r="U1292" s="178"/>
      <c r="V1292" s="178"/>
      <c r="W1292" s="178"/>
      <c r="X1292" s="178"/>
      <c r="Y1292" s="178"/>
      <c r="Z1292" s="178"/>
      <c r="AA1292" s="178"/>
      <c r="AB1292" s="178"/>
      <c r="AC1292" s="178"/>
      <c r="AD1292" s="178"/>
      <c r="AE1292" s="178"/>
      <c r="AF1292" s="178"/>
      <c r="AG1292" s="178"/>
      <c r="AH1292" s="178"/>
      <c r="AI1292" s="178"/>
    </row>
    <row r="1293" spans="1:35" s="84" customFormat="1" x14ac:dyDescent="0.35">
      <c r="A1293" s="4"/>
      <c r="B1293" s="4"/>
      <c r="C1293" s="80"/>
      <c r="D1293" s="81"/>
      <c r="E1293" s="84" t="str">
        <f>E$368</f>
        <v>Signature bonus in nominal terms (behavioural)</v>
      </c>
      <c r="F1293" s="84" t="str">
        <f>F$368</f>
        <v>M$, nominal</v>
      </c>
      <c r="G1293" s="147"/>
      <c r="H1293" s="147"/>
      <c r="I1293" s="178">
        <f>I$368</f>
        <v>5</v>
      </c>
      <c r="J1293" s="178"/>
      <c r="K1293" s="178">
        <f t="shared" ref="K1293:AI1293" si="484">K$368</f>
        <v>5</v>
      </c>
      <c r="L1293" s="178">
        <f t="shared" si="484"/>
        <v>0</v>
      </c>
      <c r="M1293" s="178">
        <f t="shared" si="484"/>
        <v>0</v>
      </c>
      <c r="N1293" s="178">
        <f t="shared" si="484"/>
        <v>0</v>
      </c>
      <c r="O1293" s="178">
        <f t="shared" si="484"/>
        <v>0</v>
      </c>
      <c r="P1293" s="178">
        <f t="shared" si="484"/>
        <v>0</v>
      </c>
      <c r="Q1293" s="178">
        <f t="shared" si="484"/>
        <v>0</v>
      </c>
      <c r="R1293" s="178">
        <f t="shared" si="484"/>
        <v>0</v>
      </c>
      <c r="S1293" s="178">
        <f t="shared" si="484"/>
        <v>0</v>
      </c>
      <c r="T1293" s="178">
        <f t="shared" si="484"/>
        <v>0</v>
      </c>
      <c r="U1293" s="178">
        <f t="shared" si="484"/>
        <v>0</v>
      </c>
      <c r="V1293" s="178">
        <f t="shared" si="484"/>
        <v>0</v>
      </c>
      <c r="W1293" s="178">
        <f t="shared" si="484"/>
        <v>0</v>
      </c>
      <c r="X1293" s="178">
        <f t="shared" si="484"/>
        <v>0</v>
      </c>
      <c r="Y1293" s="178">
        <f t="shared" si="484"/>
        <v>0</v>
      </c>
      <c r="Z1293" s="178">
        <f t="shared" si="484"/>
        <v>0</v>
      </c>
      <c r="AA1293" s="178">
        <f t="shared" si="484"/>
        <v>0</v>
      </c>
      <c r="AB1293" s="178">
        <f t="shared" si="484"/>
        <v>0</v>
      </c>
      <c r="AC1293" s="178">
        <f t="shared" si="484"/>
        <v>0</v>
      </c>
      <c r="AD1293" s="178">
        <f t="shared" si="484"/>
        <v>0</v>
      </c>
      <c r="AE1293" s="178">
        <f t="shared" si="484"/>
        <v>0</v>
      </c>
      <c r="AF1293" s="178">
        <f t="shared" si="484"/>
        <v>0</v>
      </c>
      <c r="AG1293" s="178">
        <f t="shared" si="484"/>
        <v>0</v>
      </c>
      <c r="AH1293" s="178">
        <f t="shared" si="484"/>
        <v>0</v>
      </c>
      <c r="AI1293" s="178">
        <f t="shared" si="484"/>
        <v>0</v>
      </c>
    </row>
    <row r="1294" spans="1:35" s="84" customFormat="1" x14ac:dyDescent="0.35">
      <c r="A1294" s="4"/>
      <c r="B1294" s="4"/>
      <c r="C1294" s="80"/>
      <c r="D1294" s="81"/>
      <c r="E1294" s="84" t="str">
        <f>E$458</f>
        <v>Import duties in nominal terms (behavioural)</v>
      </c>
      <c r="F1294" s="84" t="str">
        <f>F$458</f>
        <v>M$, nominal</v>
      </c>
      <c r="G1294" s="147"/>
      <c r="H1294" s="147"/>
      <c r="I1294" s="178">
        <f>I$458</f>
        <v>77.478540697169208</v>
      </c>
      <c r="J1294" s="178"/>
      <c r="K1294" s="178">
        <f t="shared" ref="K1294:AI1294" si="485">K$458</f>
        <v>3.375</v>
      </c>
      <c r="L1294" s="178">
        <f t="shared" si="485"/>
        <v>3.4424999999999999</v>
      </c>
      <c r="M1294" s="178">
        <f t="shared" si="485"/>
        <v>3.021691239778038</v>
      </c>
      <c r="N1294" s="178">
        <f t="shared" si="485"/>
        <v>3.3656665770735987</v>
      </c>
      <c r="O1294" s="178">
        <f t="shared" si="485"/>
        <v>3.4329799086150703</v>
      </c>
      <c r="P1294" s="178">
        <f t="shared" si="485"/>
        <v>3.501639506787372</v>
      </c>
      <c r="Q1294" s="178">
        <f t="shared" si="485"/>
        <v>3.5716722969231194</v>
      </c>
      <c r="R1294" s="178">
        <f t="shared" si="485"/>
        <v>3.643105742861581</v>
      </c>
      <c r="S1294" s="178">
        <f t="shared" si="485"/>
        <v>3.7159678577188133</v>
      </c>
      <c r="T1294" s="178">
        <f t="shared" si="485"/>
        <v>3.7902872148731896</v>
      </c>
      <c r="U1294" s="178">
        <f t="shared" si="485"/>
        <v>3.8660929591706537</v>
      </c>
      <c r="V1294" s="178">
        <f t="shared" si="485"/>
        <v>3.943414818354066</v>
      </c>
      <c r="W1294" s="178">
        <f t="shared" si="485"/>
        <v>4.0222831147211471</v>
      </c>
      <c r="X1294" s="178">
        <f t="shared" si="485"/>
        <v>4.10272877701557</v>
      </c>
      <c r="Y1294" s="178">
        <f t="shared" si="485"/>
        <v>4.1847833525558817</v>
      </c>
      <c r="Z1294" s="178">
        <f t="shared" si="485"/>
        <v>4.2684790196069988</v>
      </c>
      <c r="AA1294" s="178">
        <f t="shared" si="485"/>
        <v>4.3538485999991394</v>
      </c>
      <c r="AB1294" s="178">
        <f t="shared" si="485"/>
        <v>4.4409255719991227</v>
      </c>
      <c r="AC1294" s="178">
        <f t="shared" si="485"/>
        <v>4.5297440834391045</v>
      </c>
      <c r="AD1294" s="178">
        <f t="shared" si="485"/>
        <v>4.5468180365206328</v>
      </c>
      <c r="AE1294" s="178">
        <f t="shared" si="485"/>
        <v>0.35891201915612031</v>
      </c>
      <c r="AF1294" s="178">
        <f t="shared" si="485"/>
        <v>0</v>
      </c>
      <c r="AG1294" s="178">
        <f t="shared" si="485"/>
        <v>0</v>
      </c>
      <c r="AH1294" s="178">
        <f t="shared" si="485"/>
        <v>0</v>
      </c>
      <c r="AI1294" s="178">
        <f t="shared" si="485"/>
        <v>0</v>
      </c>
    </row>
    <row r="1295" spans="1:35" s="84" customFormat="1" x14ac:dyDescent="0.35">
      <c r="A1295" s="4"/>
      <c r="B1295" s="4"/>
      <c r="C1295" s="80"/>
      <c r="D1295" s="81"/>
      <c r="E1295" s="84" t="str">
        <f>E$697</f>
        <v>Royalty in nominal terms (behavioural)</v>
      </c>
      <c r="F1295" s="84" t="str">
        <f>F$697</f>
        <v>M$, nominal</v>
      </c>
      <c r="G1295" s="147"/>
      <c r="H1295" s="147"/>
      <c r="I1295" s="178">
        <f>I$697</f>
        <v>137.76704079202352</v>
      </c>
      <c r="J1295" s="178"/>
      <c r="K1295" s="178">
        <f t="shared" ref="K1295:AI1295" si="486">K$697</f>
        <v>0</v>
      </c>
      <c r="L1295" s="178">
        <f t="shared" si="486"/>
        <v>0</v>
      </c>
      <c r="M1295" s="178">
        <f t="shared" si="486"/>
        <v>4.8091607524611284</v>
      </c>
      <c r="N1295" s="178">
        <f t="shared" si="486"/>
        <v>6.540458623347134</v>
      </c>
      <c r="O1295" s="178">
        <f t="shared" si="486"/>
        <v>6.671267795814078</v>
      </c>
      <c r="P1295" s="178">
        <f t="shared" si="486"/>
        <v>6.8046931517303593</v>
      </c>
      <c r="Q1295" s="178">
        <f t="shared" si="486"/>
        <v>6.9407870147649664</v>
      </c>
      <c r="R1295" s="178">
        <f t="shared" si="486"/>
        <v>7.0796027550602636</v>
      </c>
      <c r="S1295" s="178">
        <f t="shared" si="486"/>
        <v>7.22119481016147</v>
      </c>
      <c r="T1295" s="178">
        <f t="shared" si="486"/>
        <v>7.3656187063646996</v>
      </c>
      <c r="U1295" s="178">
        <f t="shared" si="486"/>
        <v>7.5129310804919944</v>
      </c>
      <c r="V1295" s="178">
        <f t="shared" si="486"/>
        <v>7.6631897021018318</v>
      </c>
      <c r="W1295" s="178">
        <f t="shared" si="486"/>
        <v>7.816453496143871</v>
      </c>
      <c r="X1295" s="178">
        <f t="shared" si="486"/>
        <v>7.9727825660667468</v>
      </c>
      <c r="Y1295" s="178">
        <f t="shared" si="486"/>
        <v>8.1322382173880836</v>
      </c>
      <c r="Z1295" s="178">
        <f t="shared" si="486"/>
        <v>8.2948829817358423</v>
      </c>
      <c r="AA1295" s="178">
        <f t="shared" si="486"/>
        <v>8.46078064137056</v>
      </c>
      <c r="AB1295" s="178">
        <f t="shared" si="486"/>
        <v>8.6299962541979731</v>
      </c>
      <c r="AC1295" s="178">
        <f t="shared" si="486"/>
        <v>8.8025961792819309</v>
      </c>
      <c r="AD1295" s="178">
        <f t="shared" si="486"/>
        <v>8.9786481028675684</v>
      </c>
      <c r="AE1295" s="178">
        <f t="shared" si="486"/>
        <v>2.0697579606730243</v>
      </c>
      <c r="AF1295" s="178">
        <f t="shared" si="486"/>
        <v>0</v>
      </c>
      <c r="AG1295" s="178">
        <f t="shared" si="486"/>
        <v>0</v>
      </c>
      <c r="AH1295" s="178">
        <f t="shared" si="486"/>
        <v>0</v>
      </c>
      <c r="AI1295" s="178">
        <f t="shared" si="486"/>
        <v>0</v>
      </c>
    </row>
    <row r="1296" spans="1:35" s="84" customFormat="1" x14ac:dyDescent="0.35">
      <c r="A1296" s="4"/>
      <c r="B1296" s="4"/>
      <c r="C1296" s="80"/>
      <c r="D1296" s="81"/>
      <c r="E1296" s="84" t="str">
        <f>E$937</f>
        <v>Income tax in nominal terms (behavioural)</v>
      </c>
      <c r="F1296" s="84" t="str">
        <f>F$937</f>
        <v>M$, nominal</v>
      </c>
      <c r="G1296" s="147"/>
      <c r="H1296" s="147"/>
      <c r="I1296" s="178">
        <f>I$937</f>
        <v>149.24836957661114</v>
      </c>
      <c r="J1296" s="178"/>
      <c r="K1296" s="178">
        <f t="shared" ref="K1296:AI1296" si="487">K$937</f>
        <v>0</v>
      </c>
      <c r="L1296" s="178">
        <f t="shared" si="487"/>
        <v>0</v>
      </c>
      <c r="M1296" s="178">
        <f t="shared" si="487"/>
        <v>0</v>
      </c>
      <c r="N1296" s="178">
        <f t="shared" si="487"/>
        <v>0</v>
      </c>
      <c r="O1296" s="178">
        <f t="shared" si="487"/>
        <v>0</v>
      </c>
      <c r="P1296" s="178">
        <f t="shared" si="487"/>
        <v>0</v>
      </c>
      <c r="Q1296" s="178">
        <f t="shared" si="487"/>
        <v>3.294879249450962</v>
      </c>
      <c r="R1296" s="178">
        <f t="shared" si="487"/>
        <v>4.5646264237122338</v>
      </c>
      <c r="S1296" s="178">
        <f t="shared" si="487"/>
        <v>5.1386424323752466</v>
      </c>
      <c r="T1296" s="178">
        <f t="shared" si="487"/>
        <v>5.7313243808152921</v>
      </c>
      <c r="U1296" s="178">
        <f t="shared" si="487"/>
        <v>5.9693933684315992</v>
      </c>
      <c r="V1296" s="178">
        <f t="shared" si="487"/>
        <v>6.2122237358002277</v>
      </c>
      <c r="W1296" s="178">
        <f t="shared" si="487"/>
        <v>12.632035710516236</v>
      </c>
      <c r="X1296" s="178">
        <f t="shared" si="487"/>
        <v>12.88467642472656</v>
      </c>
      <c r="Y1296" s="178">
        <f t="shared" si="487"/>
        <v>13.142369953221092</v>
      </c>
      <c r="Z1296" s="178">
        <f t="shared" si="487"/>
        <v>13.40521735228551</v>
      </c>
      <c r="AA1296" s="178">
        <f t="shared" si="487"/>
        <v>13.673321699331224</v>
      </c>
      <c r="AB1296" s="178">
        <f t="shared" si="487"/>
        <v>13.946788133317847</v>
      </c>
      <c r="AC1296" s="178">
        <f t="shared" si="487"/>
        <v>14.225723895984205</v>
      </c>
      <c r="AD1296" s="178">
        <f t="shared" si="487"/>
        <v>15.129946840927644</v>
      </c>
      <c r="AE1296" s="178">
        <f t="shared" si="487"/>
        <v>9.2971999757152659</v>
      </c>
      <c r="AF1296" s="178">
        <f t="shared" si="487"/>
        <v>0</v>
      </c>
      <c r="AG1296" s="178">
        <f t="shared" si="487"/>
        <v>0</v>
      </c>
      <c r="AH1296" s="178">
        <f t="shared" si="487"/>
        <v>0</v>
      </c>
      <c r="AI1296" s="178">
        <f t="shared" si="487"/>
        <v>0</v>
      </c>
    </row>
    <row r="1297" spans="1:35" s="84" customFormat="1" x14ac:dyDescent="0.35">
      <c r="A1297" s="4"/>
      <c r="B1297" s="4"/>
      <c r="C1297" s="80"/>
      <c r="D1297" s="81"/>
      <c r="E1297" s="84" t="str">
        <f>E$1002</f>
        <v>Resource rent tax in nominal terms (behavioural)</v>
      </c>
      <c r="F1297" s="84" t="str">
        <f>F$1002</f>
        <v>M$, nominal</v>
      </c>
      <c r="G1297" s="147"/>
      <c r="H1297" s="147"/>
      <c r="I1297" s="178">
        <f>I$1002</f>
        <v>0</v>
      </c>
      <c r="J1297" s="178"/>
      <c r="K1297" s="178">
        <f t="shared" ref="K1297:AI1297" si="488">K$1002</f>
        <v>0</v>
      </c>
      <c r="L1297" s="178">
        <f t="shared" si="488"/>
        <v>0</v>
      </c>
      <c r="M1297" s="178">
        <f t="shared" si="488"/>
        <v>0</v>
      </c>
      <c r="N1297" s="178">
        <f t="shared" si="488"/>
        <v>0</v>
      </c>
      <c r="O1297" s="178">
        <f t="shared" si="488"/>
        <v>0</v>
      </c>
      <c r="P1297" s="178">
        <f t="shared" si="488"/>
        <v>0</v>
      </c>
      <c r="Q1297" s="178">
        <f t="shared" si="488"/>
        <v>0</v>
      </c>
      <c r="R1297" s="178">
        <f t="shared" si="488"/>
        <v>0</v>
      </c>
      <c r="S1297" s="178">
        <f t="shared" si="488"/>
        <v>0</v>
      </c>
      <c r="T1297" s="178">
        <f t="shared" si="488"/>
        <v>0</v>
      </c>
      <c r="U1297" s="178">
        <f t="shared" si="488"/>
        <v>0</v>
      </c>
      <c r="V1297" s="178">
        <f t="shared" si="488"/>
        <v>0</v>
      </c>
      <c r="W1297" s="178">
        <f t="shared" si="488"/>
        <v>0</v>
      </c>
      <c r="X1297" s="178">
        <f t="shared" si="488"/>
        <v>0</v>
      </c>
      <c r="Y1297" s="178">
        <f t="shared" si="488"/>
        <v>0</v>
      </c>
      <c r="Z1297" s="178">
        <f t="shared" si="488"/>
        <v>0</v>
      </c>
      <c r="AA1297" s="178">
        <f t="shared" si="488"/>
        <v>0</v>
      </c>
      <c r="AB1297" s="178">
        <f t="shared" si="488"/>
        <v>0</v>
      </c>
      <c r="AC1297" s="178">
        <f t="shared" si="488"/>
        <v>0</v>
      </c>
      <c r="AD1297" s="178">
        <f t="shared" si="488"/>
        <v>0</v>
      </c>
      <c r="AE1297" s="178">
        <f t="shared" si="488"/>
        <v>0</v>
      </c>
      <c r="AF1297" s="178">
        <f t="shared" si="488"/>
        <v>0</v>
      </c>
      <c r="AG1297" s="178">
        <f t="shared" si="488"/>
        <v>0</v>
      </c>
      <c r="AH1297" s="178">
        <f t="shared" si="488"/>
        <v>0</v>
      </c>
      <c r="AI1297" s="178">
        <f t="shared" si="488"/>
        <v>0</v>
      </c>
    </row>
    <row r="1298" spans="1:35" s="84" customFormat="1" x14ac:dyDescent="0.35">
      <c r="A1298" s="4"/>
      <c r="B1298" s="4"/>
      <c r="C1298" s="80"/>
      <c r="D1298" s="81"/>
      <c r="E1298" s="84" t="str">
        <f>E$1051</f>
        <v>WHT on services in nominal terms (behavioural)</v>
      </c>
      <c r="F1298" s="84" t="str">
        <f>F$1051</f>
        <v>M$, nominal</v>
      </c>
      <c r="G1298" s="147"/>
      <c r="H1298" s="147"/>
      <c r="I1298" s="178">
        <f>I$1051</f>
        <v>22.363894985486919</v>
      </c>
      <c r="J1298" s="178"/>
      <c r="K1298" s="178">
        <f t="shared" ref="K1298:AI1298" si="489">K$1051</f>
        <v>2.4</v>
      </c>
      <c r="L1298" s="178">
        <f t="shared" si="489"/>
        <v>2.448</v>
      </c>
      <c r="M1298" s="178">
        <f t="shared" si="489"/>
        <v>0.8193149999999999</v>
      </c>
      <c r="N1298" s="178">
        <f t="shared" si="489"/>
        <v>0.83570129999999987</v>
      </c>
      <c r="O1298" s="178">
        <f t="shared" si="489"/>
        <v>0.85241532599999992</v>
      </c>
      <c r="P1298" s="178">
        <f t="shared" si="489"/>
        <v>0.86946363252000003</v>
      </c>
      <c r="Q1298" s="178">
        <f t="shared" si="489"/>
        <v>0.88685290517040005</v>
      </c>
      <c r="R1298" s="178">
        <f t="shared" si="489"/>
        <v>0.90458996327380781</v>
      </c>
      <c r="S1298" s="178">
        <f t="shared" si="489"/>
        <v>0.92268176253928413</v>
      </c>
      <c r="T1298" s="178">
        <f t="shared" si="489"/>
        <v>0.94113539779006972</v>
      </c>
      <c r="U1298" s="178">
        <f t="shared" si="489"/>
        <v>0.95995810574587115</v>
      </c>
      <c r="V1298" s="178">
        <f t="shared" si="489"/>
        <v>0.97915726786078838</v>
      </c>
      <c r="W1298" s="178">
        <f t="shared" si="489"/>
        <v>0.99874041321800433</v>
      </c>
      <c r="X1298" s="178">
        <f t="shared" si="489"/>
        <v>1.0187152214823643</v>
      </c>
      <c r="Y1298" s="178">
        <f t="shared" si="489"/>
        <v>1.0390895259120119</v>
      </c>
      <c r="Z1298" s="178">
        <f t="shared" si="489"/>
        <v>1.0598713164302518</v>
      </c>
      <c r="AA1298" s="178">
        <f t="shared" si="489"/>
        <v>1.081068742758857</v>
      </c>
      <c r="AB1298" s="178">
        <f t="shared" si="489"/>
        <v>1.1026901176140342</v>
      </c>
      <c r="AC1298" s="178">
        <f t="shared" si="489"/>
        <v>1.1247439199663147</v>
      </c>
      <c r="AD1298" s="178">
        <f t="shared" si="489"/>
        <v>1.1197050672048645</v>
      </c>
      <c r="AE1298" s="178">
        <f t="shared" si="489"/>
        <v>0</v>
      </c>
      <c r="AF1298" s="178">
        <f t="shared" si="489"/>
        <v>0</v>
      </c>
      <c r="AG1298" s="178">
        <f t="shared" si="489"/>
        <v>0</v>
      </c>
      <c r="AH1298" s="178">
        <f t="shared" si="489"/>
        <v>0</v>
      </c>
      <c r="AI1298" s="178">
        <f t="shared" si="489"/>
        <v>0</v>
      </c>
    </row>
    <row r="1299" spans="1:35" s="84" customFormat="1" x14ac:dyDescent="0.35">
      <c r="A1299" s="4"/>
      <c r="B1299" s="4"/>
      <c r="C1299" s="80"/>
      <c r="D1299" s="81"/>
      <c r="E1299" s="84" t="str">
        <f>E$1088</f>
        <v>WHT on interest in nominal terms (behavioural)</v>
      </c>
      <c r="F1299" s="84" t="str">
        <f>F$1088</f>
        <v>M$, nominal</v>
      </c>
      <c r="G1299" s="147"/>
      <c r="H1299" s="147"/>
      <c r="I1299" s="178">
        <f>I$1088</f>
        <v>6.8175983069189625</v>
      </c>
      <c r="J1299" s="178"/>
      <c r="K1299" s="178">
        <f t="shared" ref="K1299:AI1299" si="490">K$1088</f>
        <v>1.0732499999999998</v>
      </c>
      <c r="L1299" s="178">
        <f t="shared" si="490"/>
        <v>1.0947149999999999</v>
      </c>
      <c r="M1299" s="178">
        <f t="shared" si="490"/>
        <v>1.1166092999999997</v>
      </c>
      <c r="N1299" s="178">
        <f t="shared" si="490"/>
        <v>0.97623555942857143</v>
      </c>
      <c r="O1299" s="178">
        <f t="shared" si="490"/>
        <v>0.82980022551428578</v>
      </c>
      <c r="P1299" s="178">
        <f t="shared" si="490"/>
        <v>0.67711698401965736</v>
      </c>
      <c r="Q1299" s="178">
        <f t="shared" si="490"/>
        <v>0.51799449277503806</v>
      </c>
      <c r="R1299" s="178">
        <f t="shared" si="490"/>
        <v>0.35223625508702583</v>
      </c>
      <c r="S1299" s="178">
        <f t="shared" si="490"/>
        <v>0.17964049009438335</v>
      </c>
      <c r="T1299" s="178">
        <f t="shared" si="490"/>
        <v>3.0569916355036629E-16</v>
      </c>
      <c r="U1299" s="178">
        <f t="shared" si="490"/>
        <v>3.1181314682137364E-16</v>
      </c>
      <c r="V1299" s="178">
        <f t="shared" si="490"/>
        <v>3.1804940975780108E-16</v>
      </c>
      <c r="W1299" s="178">
        <f t="shared" si="490"/>
        <v>3.2441039795295714E-16</v>
      </c>
      <c r="X1299" s="178">
        <f t="shared" si="490"/>
        <v>3.3089860591201626E-16</v>
      </c>
      <c r="Y1299" s="178">
        <f t="shared" si="490"/>
        <v>3.3751657803025661E-16</v>
      </c>
      <c r="Z1299" s="178">
        <f t="shared" si="490"/>
        <v>3.4426690959086167E-16</v>
      </c>
      <c r="AA1299" s="178">
        <f t="shared" si="490"/>
        <v>3.5115224778267897E-16</v>
      </c>
      <c r="AB1299" s="178">
        <f t="shared" si="490"/>
        <v>3.5817529273833252E-16</v>
      </c>
      <c r="AC1299" s="178">
        <f t="shared" si="490"/>
        <v>3.6533879859309912E-16</v>
      </c>
      <c r="AD1299" s="178">
        <f t="shared" si="490"/>
        <v>3.7264557456496112E-16</v>
      </c>
      <c r="AE1299" s="178">
        <f t="shared" si="490"/>
        <v>3.8009848605626043E-16</v>
      </c>
      <c r="AF1299" s="178">
        <f t="shared" si="490"/>
        <v>3.8770045577738558E-16</v>
      </c>
      <c r="AG1299" s="178">
        <f t="shared" si="490"/>
        <v>3.9545446489293331E-16</v>
      </c>
      <c r="AH1299" s="178">
        <f t="shared" si="490"/>
        <v>4.0336355419079187E-16</v>
      </c>
      <c r="AI1299" s="178">
        <f t="shared" si="490"/>
        <v>4.1143082527460777E-16</v>
      </c>
    </row>
    <row r="1300" spans="1:35" s="84" customFormat="1" x14ac:dyDescent="0.35">
      <c r="A1300" s="4"/>
      <c r="B1300" s="4"/>
      <c r="C1300" s="80"/>
      <c r="D1300" s="81"/>
      <c r="E1300" s="84" t="str">
        <f>E$1130</f>
        <v>WHT on dividends in nominal terms (behavioural)</v>
      </c>
      <c r="F1300" s="84" t="str">
        <f>F$1130</f>
        <v>M$, nominal</v>
      </c>
      <c r="G1300" s="147"/>
      <c r="H1300" s="147"/>
      <c r="I1300" s="178">
        <f>I$1130</f>
        <v>32.713320595656597</v>
      </c>
      <c r="J1300" s="178"/>
      <c r="K1300" s="178">
        <f t="shared" ref="K1300:AI1300" si="491">K$1130</f>
        <v>0</v>
      </c>
      <c r="L1300" s="178">
        <f t="shared" si="491"/>
        <v>0</v>
      </c>
      <c r="M1300" s="178">
        <f t="shared" si="491"/>
        <v>0</v>
      </c>
      <c r="N1300" s="178">
        <f t="shared" si="491"/>
        <v>0</v>
      </c>
      <c r="O1300" s="178">
        <f t="shared" si="491"/>
        <v>0</v>
      </c>
      <c r="P1300" s="178">
        <f t="shared" si="491"/>
        <v>0</v>
      </c>
      <c r="Q1300" s="178">
        <f t="shared" si="491"/>
        <v>0</v>
      </c>
      <c r="R1300" s="178">
        <f t="shared" si="491"/>
        <v>0</v>
      </c>
      <c r="S1300" s="178">
        <f t="shared" si="491"/>
        <v>0</v>
      </c>
      <c r="T1300" s="178">
        <f t="shared" si="491"/>
        <v>0</v>
      </c>
      <c r="U1300" s="178">
        <f t="shared" si="491"/>
        <v>1.5943947272305745</v>
      </c>
      <c r="V1300" s="178">
        <f t="shared" si="491"/>
        <v>3.5068938716867204</v>
      </c>
      <c r="W1300" s="178">
        <f t="shared" si="491"/>
        <v>2.947474999120455</v>
      </c>
      <c r="X1300" s="178">
        <f t="shared" si="491"/>
        <v>3.0064244991028639</v>
      </c>
      <c r="Y1300" s="178">
        <f t="shared" si="491"/>
        <v>3.0665529890849221</v>
      </c>
      <c r="Z1300" s="178">
        <f t="shared" si="491"/>
        <v>3.1278840488666191</v>
      </c>
      <c r="AA1300" s="178">
        <f t="shared" si="491"/>
        <v>3.1904417298439522</v>
      </c>
      <c r="AB1300" s="178">
        <f t="shared" si="491"/>
        <v>3.2542505644408317</v>
      </c>
      <c r="AC1300" s="178">
        <f t="shared" si="491"/>
        <v>3.3193355757296477</v>
      </c>
      <c r="AD1300" s="178">
        <f t="shared" si="491"/>
        <v>3.5303209295497839</v>
      </c>
      <c r="AE1300" s="178">
        <f t="shared" si="491"/>
        <v>2.1693466610002283</v>
      </c>
      <c r="AF1300" s="178">
        <f t="shared" si="491"/>
        <v>0</v>
      </c>
      <c r="AG1300" s="178">
        <f t="shared" si="491"/>
        <v>0</v>
      </c>
      <c r="AH1300" s="178">
        <f t="shared" si="491"/>
        <v>0</v>
      </c>
      <c r="AI1300" s="178">
        <f t="shared" si="491"/>
        <v>0</v>
      </c>
    </row>
    <row r="1301" spans="1:35" s="84" customFormat="1" x14ac:dyDescent="0.35">
      <c r="A1301" s="4"/>
      <c r="B1301" s="4"/>
      <c r="C1301" s="80"/>
      <c r="D1301" s="81"/>
      <c r="E1301" s="84" t="s">
        <v>1288</v>
      </c>
      <c r="F1301" s="84" t="s">
        <v>641</v>
      </c>
      <c r="G1301" s="147"/>
      <c r="H1301" s="147"/>
      <c r="I1301" s="178">
        <f>SUM(K1301:AI1301)</f>
        <v>431.38876495386631</v>
      </c>
      <c r="J1301" s="178"/>
      <c r="K1301" s="178">
        <f>SUM(K1293:K1300)</f>
        <v>11.84825</v>
      </c>
      <c r="L1301" s="178">
        <f t="shared" ref="L1301:AI1301" si="492">SUM(L1293:L1300)</f>
        <v>6.9852149999999993</v>
      </c>
      <c r="M1301" s="178">
        <f t="shared" si="492"/>
        <v>9.7667762922391663</v>
      </c>
      <c r="N1301" s="178">
        <f t="shared" si="492"/>
        <v>11.718062059849304</v>
      </c>
      <c r="O1301" s="178">
        <f t="shared" si="492"/>
        <v>11.786463255943433</v>
      </c>
      <c r="P1301" s="178">
        <f t="shared" si="492"/>
        <v>11.852913275057389</v>
      </c>
      <c r="Q1301" s="178">
        <f t="shared" si="492"/>
        <v>15.212185959084486</v>
      </c>
      <c r="R1301" s="178">
        <f t="shared" si="492"/>
        <v>16.544161139994912</v>
      </c>
      <c r="S1301" s="178">
        <f t="shared" si="492"/>
        <v>17.178127352889195</v>
      </c>
      <c r="T1301" s="178">
        <f t="shared" si="492"/>
        <v>17.82836569984325</v>
      </c>
      <c r="U1301" s="178">
        <f t="shared" si="492"/>
        <v>19.902770241070694</v>
      </c>
      <c r="V1301" s="178">
        <f t="shared" si="492"/>
        <v>22.304879395803635</v>
      </c>
      <c r="W1301" s="178">
        <f t="shared" si="492"/>
        <v>28.416987733719715</v>
      </c>
      <c r="X1301" s="178">
        <f t="shared" si="492"/>
        <v>28.985327488394102</v>
      </c>
      <c r="Y1301" s="178">
        <f t="shared" si="492"/>
        <v>29.56503403816199</v>
      </c>
      <c r="Z1301" s="178">
        <f t="shared" si="492"/>
        <v>30.156334718925219</v>
      </c>
      <c r="AA1301" s="178">
        <f t="shared" si="492"/>
        <v>30.759461413303733</v>
      </c>
      <c r="AB1301" s="178">
        <f t="shared" si="492"/>
        <v>31.374650641569811</v>
      </c>
      <c r="AC1301" s="178">
        <f t="shared" si="492"/>
        <v>32.002143654401202</v>
      </c>
      <c r="AD1301" s="178">
        <f t="shared" si="492"/>
        <v>33.305438977070494</v>
      </c>
      <c r="AE1301" s="178">
        <f t="shared" si="492"/>
        <v>13.895216616544639</v>
      </c>
      <c r="AF1301" s="178">
        <f t="shared" si="492"/>
        <v>3.8770045577738558E-16</v>
      </c>
      <c r="AG1301" s="178">
        <f t="shared" si="492"/>
        <v>3.9545446489293331E-16</v>
      </c>
      <c r="AH1301" s="178">
        <f t="shared" si="492"/>
        <v>4.0336355419079187E-16</v>
      </c>
      <c r="AI1301" s="178">
        <f t="shared" si="492"/>
        <v>4.1143082527460777E-16</v>
      </c>
    </row>
    <row r="1302" spans="1:35" s="84" customFormat="1" x14ac:dyDescent="0.35">
      <c r="A1302" s="4"/>
      <c r="B1302" s="4"/>
      <c r="C1302" s="80"/>
      <c r="D1302" s="81"/>
      <c r="G1302" s="147"/>
      <c r="H1302" s="147"/>
      <c r="I1302" s="178"/>
      <c r="J1302" s="178"/>
      <c r="K1302" s="178"/>
      <c r="L1302" s="178"/>
      <c r="M1302" s="178"/>
      <c r="N1302" s="178"/>
      <c r="O1302" s="178"/>
      <c r="P1302" s="178"/>
      <c r="Q1302" s="178"/>
      <c r="R1302" s="178"/>
      <c r="S1302" s="178"/>
      <c r="T1302" s="178"/>
      <c r="U1302" s="178"/>
      <c r="V1302" s="178"/>
      <c r="W1302" s="178"/>
      <c r="X1302" s="178"/>
      <c r="Y1302" s="178"/>
      <c r="Z1302" s="178"/>
      <c r="AA1302" s="178"/>
      <c r="AB1302" s="178"/>
      <c r="AC1302" s="178"/>
      <c r="AD1302" s="178"/>
      <c r="AE1302" s="178"/>
      <c r="AF1302" s="178"/>
      <c r="AG1302" s="178"/>
      <c r="AH1302" s="178"/>
      <c r="AI1302" s="178"/>
    </row>
    <row r="1303" spans="1:35" s="84" customFormat="1" x14ac:dyDescent="0.35">
      <c r="A1303" s="4"/>
      <c r="B1303" s="4"/>
      <c r="C1303" s="80"/>
      <c r="D1303" s="81" t="s">
        <v>493</v>
      </c>
      <c r="G1303" s="147"/>
      <c r="H1303" s="147"/>
      <c r="I1303" s="178"/>
      <c r="J1303" s="178"/>
      <c r="K1303" s="178"/>
      <c r="L1303" s="178"/>
      <c r="M1303" s="178"/>
      <c r="N1303" s="178"/>
      <c r="O1303" s="178"/>
      <c r="P1303" s="178"/>
      <c r="Q1303" s="178"/>
      <c r="R1303" s="178"/>
      <c r="S1303" s="178"/>
      <c r="T1303" s="178"/>
      <c r="U1303" s="178"/>
      <c r="V1303" s="178"/>
      <c r="W1303" s="178"/>
      <c r="X1303" s="178"/>
      <c r="Y1303" s="178"/>
      <c r="Z1303" s="178"/>
      <c r="AA1303" s="178"/>
      <c r="AB1303" s="178"/>
      <c r="AC1303" s="178"/>
      <c r="AD1303" s="178"/>
      <c r="AE1303" s="178"/>
      <c r="AF1303" s="178"/>
      <c r="AG1303" s="178"/>
      <c r="AH1303" s="178"/>
      <c r="AI1303" s="178"/>
    </row>
    <row r="1304" spans="1:35" s="84" customFormat="1" x14ac:dyDescent="0.35">
      <c r="A1304" s="4"/>
      <c r="B1304" s="4"/>
      <c r="C1304" s="80"/>
      <c r="D1304" s="81"/>
      <c r="E1304" s="84" t="str">
        <f>E$363</f>
        <v>Signature bonus (behavioural)</v>
      </c>
      <c r="F1304" s="84" t="str">
        <f>F$363</f>
        <v>M$</v>
      </c>
      <c r="G1304" s="147"/>
      <c r="H1304" s="147"/>
      <c r="I1304" s="178">
        <f>I$363</f>
        <v>5</v>
      </c>
      <c r="J1304" s="178"/>
      <c r="K1304" s="178">
        <f t="shared" ref="K1304:AI1304" si="493">K$363</f>
        <v>5</v>
      </c>
      <c r="L1304" s="178">
        <f t="shared" si="493"/>
        <v>0</v>
      </c>
      <c r="M1304" s="178">
        <f t="shared" si="493"/>
        <v>0</v>
      </c>
      <c r="N1304" s="178">
        <f t="shared" si="493"/>
        <v>0</v>
      </c>
      <c r="O1304" s="178">
        <f t="shared" si="493"/>
        <v>0</v>
      </c>
      <c r="P1304" s="178">
        <f t="shared" si="493"/>
        <v>0</v>
      </c>
      <c r="Q1304" s="178">
        <f t="shared" si="493"/>
        <v>0</v>
      </c>
      <c r="R1304" s="178">
        <f t="shared" si="493"/>
        <v>0</v>
      </c>
      <c r="S1304" s="178">
        <f t="shared" si="493"/>
        <v>0</v>
      </c>
      <c r="T1304" s="178">
        <f t="shared" si="493"/>
        <v>0</v>
      </c>
      <c r="U1304" s="178">
        <f t="shared" si="493"/>
        <v>0</v>
      </c>
      <c r="V1304" s="178">
        <f t="shared" si="493"/>
        <v>0</v>
      </c>
      <c r="W1304" s="178">
        <f t="shared" si="493"/>
        <v>0</v>
      </c>
      <c r="X1304" s="178">
        <f t="shared" si="493"/>
        <v>0</v>
      </c>
      <c r="Y1304" s="178">
        <f t="shared" si="493"/>
        <v>0</v>
      </c>
      <c r="Z1304" s="178">
        <f t="shared" si="493"/>
        <v>0</v>
      </c>
      <c r="AA1304" s="178">
        <f t="shared" si="493"/>
        <v>0</v>
      </c>
      <c r="AB1304" s="178">
        <f t="shared" si="493"/>
        <v>0</v>
      </c>
      <c r="AC1304" s="178">
        <f t="shared" si="493"/>
        <v>0</v>
      </c>
      <c r="AD1304" s="178">
        <f t="shared" si="493"/>
        <v>0</v>
      </c>
      <c r="AE1304" s="178">
        <f t="shared" si="493"/>
        <v>0</v>
      </c>
      <c r="AF1304" s="178">
        <f t="shared" si="493"/>
        <v>0</v>
      </c>
      <c r="AG1304" s="178">
        <f t="shared" si="493"/>
        <v>0</v>
      </c>
      <c r="AH1304" s="178">
        <f t="shared" si="493"/>
        <v>0</v>
      </c>
      <c r="AI1304" s="178">
        <f t="shared" si="493"/>
        <v>0</v>
      </c>
    </row>
    <row r="1305" spans="1:35" s="84" customFormat="1" x14ac:dyDescent="0.35">
      <c r="A1305" s="4"/>
      <c r="B1305" s="4"/>
      <c r="C1305" s="80"/>
      <c r="D1305" s="81"/>
      <c r="E1305" s="84" t="str">
        <f>E$463</f>
        <v>Import duties (behavioural)</v>
      </c>
      <c r="F1305" s="84" t="str">
        <f>F$463</f>
        <v>M$</v>
      </c>
      <c r="G1305" s="147"/>
      <c r="H1305" s="147"/>
      <c r="I1305" s="178">
        <f>I$463</f>
        <v>63.761653125000024</v>
      </c>
      <c r="J1305" s="178"/>
      <c r="K1305" s="178">
        <f t="shared" ref="K1305:AI1305" si="494">K$463</f>
        <v>3.375</v>
      </c>
      <c r="L1305" s="178">
        <f t="shared" si="494"/>
        <v>3.375</v>
      </c>
      <c r="M1305" s="178">
        <f t="shared" si="494"/>
        <v>2.9043552862149538</v>
      </c>
      <c r="N1305" s="178">
        <f t="shared" si="494"/>
        <v>3.1715427862149541</v>
      </c>
      <c r="O1305" s="178">
        <f t="shared" si="494"/>
        <v>3.1715427862149537</v>
      </c>
      <c r="P1305" s="178">
        <f t="shared" si="494"/>
        <v>3.1715427862149537</v>
      </c>
      <c r="Q1305" s="178">
        <f t="shared" si="494"/>
        <v>3.1715427862149537</v>
      </c>
      <c r="R1305" s="178">
        <f t="shared" si="494"/>
        <v>3.1715427862149537</v>
      </c>
      <c r="S1305" s="178">
        <f t="shared" si="494"/>
        <v>3.1715427862149537</v>
      </c>
      <c r="T1305" s="178">
        <f t="shared" si="494"/>
        <v>3.1715427862149537</v>
      </c>
      <c r="U1305" s="178">
        <f t="shared" si="494"/>
        <v>3.1715427862149541</v>
      </c>
      <c r="V1305" s="178">
        <f t="shared" si="494"/>
        <v>3.1715427862149541</v>
      </c>
      <c r="W1305" s="178">
        <f t="shared" si="494"/>
        <v>3.1715427862149532</v>
      </c>
      <c r="X1305" s="178">
        <f t="shared" si="494"/>
        <v>3.1715427862149532</v>
      </c>
      <c r="Y1305" s="178">
        <f t="shared" si="494"/>
        <v>3.1715427862149532</v>
      </c>
      <c r="Z1305" s="178">
        <f t="shared" si="494"/>
        <v>3.1715427862149537</v>
      </c>
      <c r="AA1305" s="178">
        <f t="shared" si="494"/>
        <v>3.1715427862149537</v>
      </c>
      <c r="AB1305" s="178">
        <f t="shared" si="494"/>
        <v>3.1715427862149537</v>
      </c>
      <c r="AC1305" s="178">
        <f t="shared" si="494"/>
        <v>3.1715427862149537</v>
      </c>
      <c r="AD1305" s="178">
        <f t="shared" si="494"/>
        <v>3.1210757593457932</v>
      </c>
      <c r="AE1305" s="178">
        <f t="shared" si="494"/>
        <v>0.24153749999999904</v>
      </c>
      <c r="AF1305" s="178">
        <f t="shared" si="494"/>
        <v>0</v>
      </c>
      <c r="AG1305" s="178">
        <f t="shared" si="494"/>
        <v>0</v>
      </c>
      <c r="AH1305" s="178">
        <f t="shared" si="494"/>
        <v>0</v>
      </c>
      <c r="AI1305" s="178">
        <f t="shared" si="494"/>
        <v>0</v>
      </c>
    </row>
    <row r="1306" spans="1:35" s="84" customFormat="1" x14ac:dyDescent="0.35">
      <c r="A1306" s="4"/>
      <c r="B1306" s="4"/>
      <c r="C1306" s="80"/>
      <c r="D1306" s="81"/>
      <c r="E1306" s="84" t="str">
        <f>E$702</f>
        <v>Royalty (behavioural)</v>
      </c>
      <c r="F1306" s="84" t="str">
        <f>F$702</f>
        <v>M$</v>
      </c>
      <c r="G1306" s="147"/>
      <c r="H1306" s="147"/>
      <c r="I1306" s="178">
        <f>I$702</f>
        <v>110.79004701555969</v>
      </c>
      <c r="J1306" s="178"/>
      <c r="K1306" s="178">
        <f t="shared" ref="K1306:AI1306" si="495">K$702</f>
        <v>0</v>
      </c>
      <c r="L1306" s="178">
        <f t="shared" si="495"/>
        <v>0</v>
      </c>
      <c r="M1306" s="178">
        <f t="shared" si="495"/>
        <v>4.6224151792206154</v>
      </c>
      <c r="N1306" s="178">
        <f t="shared" si="495"/>
        <v>6.1632202389608208</v>
      </c>
      <c r="O1306" s="178">
        <f t="shared" si="495"/>
        <v>6.1632202389608217</v>
      </c>
      <c r="P1306" s="178">
        <f t="shared" si="495"/>
        <v>6.1632202389608208</v>
      </c>
      <c r="Q1306" s="178">
        <f t="shared" si="495"/>
        <v>6.1632202389608208</v>
      </c>
      <c r="R1306" s="178">
        <f t="shared" si="495"/>
        <v>6.1632202389608199</v>
      </c>
      <c r="S1306" s="178">
        <f t="shared" si="495"/>
        <v>6.1632202389608208</v>
      </c>
      <c r="T1306" s="178">
        <f t="shared" si="495"/>
        <v>6.1632202389608208</v>
      </c>
      <c r="U1306" s="178">
        <f t="shared" si="495"/>
        <v>6.1632202389608208</v>
      </c>
      <c r="V1306" s="178">
        <f t="shared" si="495"/>
        <v>6.1632202389608199</v>
      </c>
      <c r="W1306" s="178">
        <f t="shared" si="495"/>
        <v>6.1632202389608208</v>
      </c>
      <c r="X1306" s="178">
        <f t="shared" si="495"/>
        <v>6.1632202389608208</v>
      </c>
      <c r="Y1306" s="178">
        <f t="shared" si="495"/>
        <v>6.1632202389608208</v>
      </c>
      <c r="Z1306" s="178">
        <f t="shared" si="495"/>
        <v>6.1632202389608208</v>
      </c>
      <c r="AA1306" s="178">
        <f t="shared" si="495"/>
        <v>6.1632202389608199</v>
      </c>
      <c r="AB1306" s="178">
        <f t="shared" si="495"/>
        <v>6.1632202389608208</v>
      </c>
      <c r="AC1306" s="178">
        <f t="shared" si="495"/>
        <v>6.1632202389608208</v>
      </c>
      <c r="AD1306" s="178">
        <f t="shared" si="495"/>
        <v>6.1632202389608199</v>
      </c>
      <c r="AE1306" s="178">
        <f t="shared" si="495"/>
        <v>1.3928877740051402</v>
      </c>
      <c r="AF1306" s="178">
        <f t="shared" si="495"/>
        <v>0</v>
      </c>
      <c r="AG1306" s="178">
        <f t="shared" si="495"/>
        <v>0</v>
      </c>
      <c r="AH1306" s="178">
        <f t="shared" si="495"/>
        <v>0</v>
      </c>
      <c r="AI1306" s="178">
        <f t="shared" si="495"/>
        <v>0</v>
      </c>
    </row>
    <row r="1307" spans="1:35" s="84" customFormat="1" x14ac:dyDescent="0.35">
      <c r="A1307" s="4"/>
      <c r="B1307" s="4"/>
      <c r="C1307" s="80"/>
      <c r="D1307" s="81"/>
      <c r="E1307" s="84" t="str">
        <f>E$942</f>
        <v>Income tax (behavioural)</v>
      </c>
      <c r="F1307" s="84" t="str">
        <f>F$942</f>
        <v>M$</v>
      </c>
      <c r="G1307" s="147"/>
      <c r="H1307" s="147"/>
      <c r="I1307" s="178">
        <f>I$942</f>
        <v>112.3386094387092</v>
      </c>
      <c r="J1307" s="178"/>
      <c r="K1307" s="178">
        <f t="shared" ref="K1307:AI1307" si="496">K$942</f>
        <v>0</v>
      </c>
      <c r="L1307" s="178">
        <f t="shared" si="496"/>
        <v>0</v>
      </c>
      <c r="M1307" s="178">
        <f t="shared" si="496"/>
        <v>0</v>
      </c>
      <c r="N1307" s="178">
        <f t="shared" si="496"/>
        <v>0</v>
      </c>
      <c r="O1307" s="178">
        <f t="shared" si="496"/>
        <v>0</v>
      </c>
      <c r="P1307" s="178">
        <f t="shared" si="496"/>
        <v>0</v>
      </c>
      <c r="Q1307" s="178">
        <f t="shared" si="496"/>
        <v>2.9257584812715738</v>
      </c>
      <c r="R1307" s="178">
        <f t="shared" si="496"/>
        <v>3.9737819947327133</v>
      </c>
      <c r="S1307" s="178">
        <f t="shared" si="496"/>
        <v>4.3857818370212076</v>
      </c>
      <c r="T1307" s="178">
        <f t="shared" si="496"/>
        <v>4.7957158560715492</v>
      </c>
      <c r="U1307" s="178">
        <f t="shared" si="496"/>
        <v>4.8969817010788885</v>
      </c>
      <c r="V1307" s="178">
        <f t="shared" si="496"/>
        <v>4.9962619412821603</v>
      </c>
      <c r="W1307" s="178">
        <f t="shared" si="496"/>
        <v>9.9602739514458332</v>
      </c>
      <c r="X1307" s="178">
        <f t="shared" si="496"/>
        <v>9.9602739514458332</v>
      </c>
      <c r="Y1307" s="178">
        <f t="shared" si="496"/>
        <v>9.9602739514458314</v>
      </c>
      <c r="Z1307" s="178">
        <f t="shared" si="496"/>
        <v>9.9602739514458314</v>
      </c>
      <c r="AA1307" s="178">
        <f t="shared" si="496"/>
        <v>9.9602739514458332</v>
      </c>
      <c r="AB1307" s="178">
        <f t="shared" si="496"/>
        <v>9.9602739514458314</v>
      </c>
      <c r="AC1307" s="178">
        <f t="shared" si="496"/>
        <v>9.9602739514458332</v>
      </c>
      <c r="AD1307" s="178">
        <f t="shared" si="496"/>
        <v>10.385660905300988</v>
      </c>
      <c r="AE1307" s="178">
        <f t="shared" si="496"/>
        <v>6.2567490618293045</v>
      </c>
      <c r="AF1307" s="178">
        <f t="shared" si="496"/>
        <v>0</v>
      </c>
      <c r="AG1307" s="178">
        <f t="shared" si="496"/>
        <v>0</v>
      </c>
      <c r="AH1307" s="178">
        <f t="shared" si="496"/>
        <v>0</v>
      </c>
      <c r="AI1307" s="178">
        <f t="shared" si="496"/>
        <v>0</v>
      </c>
    </row>
    <row r="1308" spans="1:35" s="84" customFormat="1" x14ac:dyDescent="0.35">
      <c r="A1308" s="4"/>
      <c r="B1308" s="4"/>
      <c r="C1308" s="80"/>
      <c r="D1308" s="81"/>
      <c r="E1308" s="84" t="str">
        <f>E$1007</f>
        <v>Resource rent tax (behavioural)</v>
      </c>
      <c r="F1308" s="84" t="str">
        <f>F$1007</f>
        <v>M$</v>
      </c>
      <c r="G1308" s="147"/>
      <c r="H1308" s="147"/>
      <c r="I1308" s="178">
        <f>I$1007</f>
        <v>0</v>
      </c>
      <c r="J1308" s="178"/>
      <c r="K1308" s="178">
        <f t="shared" ref="K1308:AI1308" si="497">K$1007</f>
        <v>0</v>
      </c>
      <c r="L1308" s="178">
        <f t="shared" si="497"/>
        <v>0</v>
      </c>
      <c r="M1308" s="178">
        <f t="shared" si="497"/>
        <v>0</v>
      </c>
      <c r="N1308" s="178">
        <f t="shared" si="497"/>
        <v>0</v>
      </c>
      <c r="O1308" s="178">
        <f t="shared" si="497"/>
        <v>0</v>
      </c>
      <c r="P1308" s="178">
        <f t="shared" si="497"/>
        <v>0</v>
      </c>
      <c r="Q1308" s="178">
        <f t="shared" si="497"/>
        <v>0</v>
      </c>
      <c r="R1308" s="178">
        <f t="shared" si="497"/>
        <v>0</v>
      </c>
      <c r="S1308" s="178">
        <f t="shared" si="497"/>
        <v>0</v>
      </c>
      <c r="T1308" s="178">
        <f t="shared" si="497"/>
        <v>0</v>
      </c>
      <c r="U1308" s="178">
        <f t="shared" si="497"/>
        <v>0</v>
      </c>
      <c r="V1308" s="178">
        <f t="shared" si="497"/>
        <v>0</v>
      </c>
      <c r="W1308" s="178">
        <f t="shared" si="497"/>
        <v>0</v>
      </c>
      <c r="X1308" s="178">
        <f t="shared" si="497"/>
        <v>0</v>
      </c>
      <c r="Y1308" s="178">
        <f t="shared" si="497"/>
        <v>0</v>
      </c>
      <c r="Z1308" s="178">
        <f t="shared" si="497"/>
        <v>0</v>
      </c>
      <c r="AA1308" s="178">
        <f t="shared" si="497"/>
        <v>0</v>
      </c>
      <c r="AB1308" s="178">
        <f t="shared" si="497"/>
        <v>0</v>
      </c>
      <c r="AC1308" s="178">
        <f t="shared" si="497"/>
        <v>0</v>
      </c>
      <c r="AD1308" s="178">
        <f t="shared" si="497"/>
        <v>0</v>
      </c>
      <c r="AE1308" s="178">
        <f t="shared" si="497"/>
        <v>0</v>
      </c>
      <c r="AF1308" s="178">
        <f t="shared" si="497"/>
        <v>0</v>
      </c>
      <c r="AG1308" s="178">
        <f t="shared" si="497"/>
        <v>0</v>
      </c>
      <c r="AH1308" s="178">
        <f t="shared" si="497"/>
        <v>0</v>
      </c>
      <c r="AI1308" s="178">
        <f t="shared" si="497"/>
        <v>0</v>
      </c>
    </row>
    <row r="1309" spans="1:35" s="84" customFormat="1" x14ac:dyDescent="0.35">
      <c r="A1309" s="4"/>
      <c r="B1309" s="4"/>
      <c r="C1309" s="80"/>
      <c r="D1309" s="81"/>
      <c r="E1309" s="84" t="str">
        <f>E$1056</f>
        <v>WHT on services (behavioural)</v>
      </c>
      <c r="F1309" s="84" t="str">
        <f>F$1056</f>
        <v>M$</v>
      </c>
      <c r="G1309" s="147"/>
      <c r="H1309" s="147"/>
      <c r="I1309" s="178">
        <f>I$1056</f>
        <v>18.956099999999999</v>
      </c>
      <c r="J1309" s="178"/>
      <c r="K1309" s="178">
        <f t="shared" ref="K1309:AI1309" si="498">K$1056</f>
        <v>2.4</v>
      </c>
      <c r="L1309" s="178">
        <f t="shared" si="498"/>
        <v>2.4</v>
      </c>
      <c r="M1309" s="178">
        <f t="shared" si="498"/>
        <v>0.78749999999999987</v>
      </c>
      <c r="N1309" s="178">
        <f t="shared" si="498"/>
        <v>0.78749999999999998</v>
      </c>
      <c r="O1309" s="178">
        <f t="shared" si="498"/>
        <v>0.78749999999999998</v>
      </c>
      <c r="P1309" s="178">
        <f t="shared" si="498"/>
        <v>0.78749999999999998</v>
      </c>
      <c r="Q1309" s="178">
        <f t="shared" si="498"/>
        <v>0.78749999999999998</v>
      </c>
      <c r="R1309" s="178">
        <f t="shared" si="498"/>
        <v>0.78749999999999998</v>
      </c>
      <c r="S1309" s="178">
        <f t="shared" si="498"/>
        <v>0.78749999999999998</v>
      </c>
      <c r="T1309" s="178">
        <f t="shared" si="498"/>
        <v>0.78749999999999998</v>
      </c>
      <c r="U1309" s="178">
        <f t="shared" si="498"/>
        <v>0.78749999999999998</v>
      </c>
      <c r="V1309" s="178">
        <f t="shared" si="498"/>
        <v>0.78749999999999998</v>
      </c>
      <c r="W1309" s="178">
        <f t="shared" si="498"/>
        <v>0.78749999999999998</v>
      </c>
      <c r="X1309" s="178">
        <f t="shared" si="498"/>
        <v>0.78749999999999987</v>
      </c>
      <c r="Y1309" s="178">
        <f t="shared" si="498"/>
        <v>0.78750000000000009</v>
      </c>
      <c r="Z1309" s="178">
        <f t="shared" si="498"/>
        <v>0.78749999999999998</v>
      </c>
      <c r="AA1309" s="178">
        <f t="shared" si="498"/>
        <v>0.78749999999999998</v>
      </c>
      <c r="AB1309" s="178">
        <f t="shared" si="498"/>
        <v>0.78749999999999998</v>
      </c>
      <c r="AC1309" s="178">
        <f t="shared" si="498"/>
        <v>0.78749999999999998</v>
      </c>
      <c r="AD1309" s="178">
        <f t="shared" si="498"/>
        <v>0.76859999999999917</v>
      </c>
      <c r="AE1309" s="178">
        <f t="shared" si="498"/>
        <v>0</v>
      </c>
      <c r="AF1309" s="178">
        <f t="shared" si="498"/>
        <v>0</v>
      </c>
      <c r="AG1309" s="178">
        <f t="shared" si="498"/>
        <v>0</v>
      </c>
      <c r="AH1309" s="178">
        <f t="shared" si="498"/>
        <v>0</v>
      </c>
      <c r="AI1309" s="178">
        <f t="shared" si="498"/>
        <v>0</v>
      </c>
    </row>
    <row r="1310" spans="1:35" s="84" customFormat="1" x14ac:dyDescent="0.35">
      <c r="A1310" s="4"/>
      <c r="B1310" s="4"/>
      <c r="C1310" s="80"/>
      <c r="D1310" s="81"/>
      <c r="E1310" s="84" t="str">
        <f>E$1093</f>
        <v>WHT on interest (behavioural)</v>
      </c>
      <c r="F1310" s="84" t="str">
        <f>F$1093</f>
        <v>M$</v>
      </c>
      <c r="G1310" s="147"/>
      <c r="H1310" s="147"/>
      <c r="I1310" s="178">
        <f>I$1093</f>
        <v>6.4395000000000007</v>
      </c>
      <c r="J1310" s="178"/>
      <c r="K1310" s="178">
        <f t="shared" ref="K1310:AI1310" si="499">K$1093</f>
        <v>1.0732499999999998</v>
      </c>
      <c r="L1310" s="178">
        <f t="shared" si="499"/>
        <v>1.0732499999999998</v>
      </c>
      <c r="M1310" s="178">
        <f t="shared" si="499"/>
        <v>1.0732499999999998</v>
      </c>
      <c r="N1310" s="178">
        <f t="shared" si="499"/>
        <v>0.91992857142857154</v>
      </c>
      <c r="O1310" s="178">
        <f t="shared" si="499"/>
        <v>0.76660714285714293</v>
      </c>
      <c r="P1310" s="178">
        <f t="shared" si="499"/>
        <v>0.61328571428571443</v>
      </c>
      <c r="Q1310" s="178">
        <f t="shared" si="499"/>
        <v>0.45996428571428599</v>
      </c>
      <c r="R1310" s="178">
        <f t="shared" si="499"/>
        <v>0.30664285714285733</v>
      </c>
      <c r="S1310" s="178">
        <f t="shared" si="499"/>
        <v>0.1533214285714288</v>
      </c>
      <c r="T1310" s="178">
        <f t="shared" si="499"/>
        <v>2.5579538487363605E-16</v>
      </c>
      <c r="U1310" s="178">
        <f t="shared" si="499"/>
        <v>2.5579538487363605E-16</v>
      </c>
      <c r="V1310" s="178">
        <f t="shared" si="499"/>
        <v>2.557953848736361E-16</v>
      </c>
      <c r="W1310" s="178">
        <f t="shared" si="499"/>
        <v>2.5579538487363605E-16</v>
      </c>
      <c r="X1310" s="178">
        <f t="shared" si="499"/>
        <v>2.5579538487363605E-16</v>
      </c>
      <c r="Y1310" s="178">
        <f t="shared" si="499"/>
        <v>2.5579538487363605E-16</v>
      </c>
      <c r="Z1310" s="178">
        <f t="shared" si="499"/>
        <v>2.5579538487363605E-16</v>
      </c>
      <c r="AA1310" s="178">
        <f t="shared" si="499"/>
        <v>2.557953848736361E-16</v>
      </c>
      <c r="AB1310" s="178">
        <f t="shared" si="499"/>
        <v>2.5579538487363605E-16</v>
      </c>
      <c r="AC1310" s="178">
        <f t="shared" si="499"/>
        <v>2.5579538487363605E-16</v>
      </c>
      <c r="AD1310" s="178">
        <f t="shared" si="499"/>
        <v>2.5579538487363605E-16</v>
      </c>
      <c r="AE1310" s="178">
        <f t="shared" si="499"/>
        <v>2.557953848736361E-16</v>
      </c>
      <c r="AF1310" s="178">
        <f t="shared" si="499"/>
        <v>2.5579538487363605E-16</v>
      </c>
      <c r="AG1310" s="178">
        <f t="shared" si="499"/>
        <v>2.5579538487363605E-16</v>
      </c>
      <c r="AH1310" s="178">
        <f t="shared" si="499"/>
        <v>2.5579538487363605E-16</v>
      </c>
      <c r="AI1310" s="178">
        <f t="shared" si="499"/>
        <v>2.5579538487363605E-16</v>
      </c>
    </row>
    <row r="1311" spans="1:35" s="84" customFormat="1" x14ac:dyDescent="0.35">
      <c r="A1311" s="4"/>
      <c r="B1311" s="4"/>
      <c r="C1311" s="80"/>
      <c r="D1311" s="81"/>
      <c r="E1311" s="84" t="str">
        <f>E$1135</f>
        <v>WHT on dividends (behavioural)</v>
      </c>
      <c r="F1311" s="84" t="str">
        <f>F$1135</f>
        <v>M$</v>
      </c>
      <c r="G1311" s="147"/>
      <c r="H1311" s="147"/>
      <c r="I1311" s="178">
        <f>I$1135</f>
        <v>24.280100573192506</v>
      </c>
      <c r="J1311" s="178"/>
      <c r="K1311" s="178">
        <f t="shared" ref="K1311:AI1311" si="500">K$1135</f>
        <v>0</v>
      </c>
      <c r="L1311" s="178">
        <f t="shared" si="500"/>
        <v>0</v>
      </c>
      <c r="M1311" s="178">
        <f t="shared" si="500"/>
        <v>0</v>
      </c>
      <c r="N1311" s="178">
        <f t="shared" si="500"/>
        <v>0</v>
      </c>
      <c r="O1311" s="178">
        <f t="shared" si="500"/>
        <v>0</v>
      </c>
      <c r="P1311" s="178">
        <f t="shared" si="500"/>
        <v>0</v>
      </c>
      <c r="Q1311" s="178">
        <f t="shared" si="500"/>
        <v>0</v>
      </c>
      <c r="R1311" s="178">
        <f t="shared" si="500"/>
        <v>0</v>
      </c>
      <c r="S1311" s="178">
        <f t="shared" si="500"/>
        <v>0</v>
      </c>
      <c r="T1311" s="178">
        <f t="shared" si="500"/>
        <v>0</v>
      </c>
      <c r="U1311" s="178">
        <f t="shared" si="500"/>
        <v>1.3079590038135138</v>
      </c>
      <c r="V1311" s="178">
        <f t="shared" si="500"/>
        <v>2.8204651230203948</v>
      </c>
      <c r="W1311" s="178">
        <f t="shared" si="500"/>
        <v>2.3240639220040276</v>
      </c>
      <c r="X1311" s="178">
        <f t="shared" si="500"/>
        <v>2.3240639220040276</v>
      </c>
      <c r="Y1311" s="178">
        <f t="shared" si="500"/>
        <v>2.324063922004028</v>
      </c>
      <c r="Z1311" s="178">
        <f t="shared" si="500"/>
        <v>2.3240639220040276</v>
      </c>
      <c r="AA1311" s="178">
        <f t="shared" si="500"/>
        <v>2.3240639220040276</v>
      </c>
      <c r="AB1311" s="178">
        <f t="shared" si="500"/>
        <v>2.3240639220040276</v>
      </c>
      <c r="AC1311" s="178">
        <f t="shared" si="500"/>
        <v>2.3240639220040276</v>
      </c>
      <c r="AD1311" s="178">
        <f t="shared" si="500"/>
        <v>2.423320877903564</v>
      </c>
      <c r="AE1311" s="178">
        <f t="shared" si="500"/>
        <v>1.4599081144268375</v>
      </c>
      <c r="AF1311" s="178">
        <f t="shared" si="500"/>
        <v>0</v>
      </c>
      <c r="AG1311" s="178">
        <f t="shared" si="500"/>
        <v>0</v>
      </c>
      <c r="AH1311" s="178">
        <f t="shared" si="500"/>
        <v>0</v>
      </c>
      <c r="AI1311" s="178">
        <f t="shared" si="500"/>
        <v>0</v>
      </c>
    </row>
    <row r="1312" spans="1:35" s="162" customFormat="1" x14ac:dyDescent="0.35">
      <c r="A1312" s="35"/>
      <c r="B1312" s="35"/>
      <c r="C1312" s="160"/>
      <c r="D1312" s="161"/>
      <c r="E1312" s="162" t="s">
        <v>1289</v>
      </c>
      <c r="F1312" s="162" t="s">
        <v>88</v>
      </c>
      <c r="G1312" s="163"/>
      <c r="H1312" s="163"/>
      <c r="I1312" s="433">
        <f>SUM(K1312:AI1312)</f>
        <v>341.56601015246144</v>
      </c>
      <c r="J1312" s="433"/>
      <c r="K1312" s="433">
        <f>SUM(K1304:K1311)</f>
        <v>11.84825</v>
      </c>
      <c r="L1312" s="433">
        <f t="shared" ref="L1312:AI1312" si="501">SUM(L1304:L1311)</f>
        <v>6.8482500000000002</v>
      </c>
      <c r="M1312" s="433">
        <f t="shared" si="501"/>
        <v>9.3875204654355695</v>
      </c>
      <c r="N1312" s="433">
        <f t="shared" si="501"/>
        <v>11.042191596604345</v>
      </c>
      <c r="O1312" s="433">
        <f t="shared" si="501"/>
        <v>10.888870168032918</v>
      </c>
      <c r="P1312" s="433">
        <f t="shared" si="501"/>
        <v>10.735548739461489</v>
      </c>
      <c r="Q1312" s="433">
        <f t="shared" si="501"/>
        <v>13.507985792161634</v>
      </c>
      <c r="R1312" s="433">
        <f t="shared" si="501"/>
        <v>14.402687877051344</v>
      </c>
      <c r="S1312" s="433">
        <f t="shared" si="501"/>
        <v>14.661366290768411</v>
      </c>
      <c r="T1312" s="433">
        <f t="shared" si="501"/>
        <v>14.917978881247324</v>
      </c>
      <c r="U1312" s="433">
        <f t="shared" si="501"/>
        <v>16.327203730068177</v>
      </c>
      <c r="V1312" s="433">
        <f t="shared" si="501"/>
        <v>17.938990089478331</v>
      </c>
      <c r="W1312" s="433">
        <f t="shared" si="501"/>
        <v>22.406600898625641</v>
      </c>
      <c r="X1312" s="433">
        <f t="shared" si="501"/>
        <v>22.406600898625641</v>
      </c>
      <c r="Y1312" s="433">
        <f t="shared" si="501"/>
        <v>22.406600898625637</v>
      </c>
      <c r="Z1312" s="433">
        <f t="shared" si="501"/>
        <v>22.406600898625634</v>
      </c>
      <c r="AA1312" s="433">
        <f t="shared" si="501"/>
        <v>22.406600898625634</v>
      </c>
      <c r="AB1312" s="433">
        <f t="shared" si="501"/>
        <v>22.406600898625634</v>
      </c>
      <c r="AC1312" s="433">
        <f t="shared" si="501"/>
        <v>22.406600898625641</v>
      </c>
      <c r="AD1312" s="433">
        <f t="shared" si="501"/>
        <v>22.861877781511161</v>
      </c>
      <c r="AE1312" s="433">
        <f t="shared" si="501"/>
        <v>9.3510824502612824</v>
      </c>
      <c r="AF1312" s="433">
        <f t="shared" si="501"/>
        <v>2.5579538487363605E-16</v>
      </c>
      <c r="AG1312" s="433">
        <f t="shared" si="501"/>
        <v>2.5579538487363605E-16</v>
      </c>
      <c r="AH1312" s="433">
        <f t="shared" si="501"/>
        <v>2.5579538487363605E-16</v>
      </c>
      <c r="AI1312" s="433">
        <f t="shared" si="501"/>
        <v>2.5579538487363605E-16</v>
      </c>
    </row>
    <row r="1313" spans="1:35" s="84" customFormat="1" x14ac:dyDescent="0.35">
      <c r="A1313" s="4"/>
      <c r="B1313" s="4"/>
      <c r="C1313" s="80"/>
      <c r="D1313" s="81"/>
      <c r="G1313" s="147"/>
      <c r="H1313" s="147"/>
      <c r="I1313" s="178"/>
      <c r="J1313" s="178"/>
      <c r="K1313" s="178"/>
      <c r="L1313" s="178"/>
      <c r="M1313" s="178"/>
      <c r="N1313" s="178"/>
      <c r="O1313" s="178"/>
      <c r="P1313" s="178"/>
      <c r="Q1313" s="178"/>
      <c r="R1313" s="178"/>
      <c r="S1313" s="178"/>
      <c r="T1313" s="178"/>
      <c r="U1313" s="178"/>
      <c r="V1313" s="178"/>
      <c r="W1313" s="178"/>
      <c r="X1313" s="178"/>
      <c r="Y1313" s="178"/>
      <c r="Z1313" s="178"/>
      <c r="AA1313" s="178"/>
      <c r="AB1313" s="178"/>
      <c r="AC1313" s="178"/>
      <c r="AD1313" s="178"/>
      <c r="AE1313" s="178"/>
      <c r="AF1313" s="178"/>
      <c r="AG1313" s="178"/>
      <c r="AH1313" s="178"/>
      <c r="AI1313" s="178"/>
    </row>
    <row r="1314" spans="1:35" s="84" customFormat="1" x14ac:dyDescent="0.35">
      <c r="A1314" s="4"/>
      <c r="B1314" s="4"/>
      <c r="C1314" s="80"/>
      <c r="D1314" s="81" t="s">
        <v>963</v>
      </c>
      <c r="G1314" s="147"/>
      <c r="H1314" s="147"/>
      <c r="I1314" s="178"/>
      <c r="J1314" s="178"/>
      <c r="K1314" s="178"/>
      <c r="L1314" s="178"/>
      <c r="M1314" s="178"/>
      <c r="N1314" s="178"/>
      <c r="O1314" s="178"/>
      <c r="P1314" s="178"/>
      <c r="Q1314" s="178"/>
      <c r="R1314" s="178"/>
      <c r="S1314" s="178"/>
      <c r="T1314" s="178"/>
      <c r="U1314" s="178"/>
      <c r="V1314" s="178"/>
      <c r="W1314" s="178"/>
      <c r="X1314" s="178"/>
      <c r="Y1314" s="178"/>
      <c r="Z1314" s="178"/>
      <c r="AA1314" s="178"/>
      <c r="AB1314" s="178"/>
      <c r="AC1314" s="178"/>
      <c r="AD1314" s="178"/>
      <c r="AE1314" s="178"/>
      <c r="AF1314" s="178"/>
      <c r="AG1314" s="178"/>
      <c r="AH1314" s="178"/>
      <c r="AI1314" s="178"/>
    </row>
    <row r="1315" spans="1:35" s="84" customFormat="1" x14ac:dyDescent="0.35">
      <c r="A1315" s="4"/>
      <c r="B1315" s="4"/>
      <c r="C1315" s="80"/>
      <c r="D1315" s="81"/>
      <c r="E1315" s="84" t="str">
        <f>E$1312</f>
        <v>Government revenue (behavioural)</v>
      </c>
      <c r="F1315" s="84" t="str">
        <f>F$1312</f>
        <v>M$</v>
      </c>
      <c r="G1315" s="147"/>
      <c r="H1315" s="147"/>
      <c r="I1315" s="199">
        <f>I$1312</f>
        <v>341.56601015246144</v>
      </c>
      <c r="J1315" s="199"/>
      <c r="K1315" s="199">
        <f t="shared" ref="K1315:AI1315" si="502">K$1312</f>
        <v>11.84825</v>
      </c>
      <c r="L1315" s="199">
        <f t="shared" si="502"/>
        <v>6.8482500000000002</v>
      </c>
      <c r="M1315" s="199">
        <f t="shared" si="502"/>
        <v>9.3875204654355695</v>
      </c>
      <c r="N1315" s="199">
        <f t="shared" si="502"/>
        <v>11.042191596604345</v>
      </c>
      <c r="O1315" s="199">
        <f t="shared" si="502"/>
        <v>10.888870168032918</v>
      </c>
      <c r="P1315" s="199">
        <f t="shared" si="502"/>
        <v>10.735548739461489</v>
      </c>
      <c r="Q1315" s="199">
        <f t="shared" si="502"/>
        <v>13.507985792161634</v>
      </c>
      <c r="R1315" s="199">
        <f t="shared" si="502"/>
        <v>14.402687877051344</v>
      </c>
      <c r="S1315" s="199">
        <f t="shared" si="502"/>
        <v>14.661366290768411</v>
      </c>
      <c r="T1315" s="199">
        <f t="shared" si="502"/>
        <v>14.917978881247324</v>
      </c>
      <c r="U1315" s="199">
        <f t="shared" si="502"/>
        <v>16.327203730068177</v>
      </c>
      <c r="V1315" s="199">
        <f t="shared" si="502"/>
        <v>17.938990089478331</v>
      </c>
      <c r="W1315" s="199">
        <f t="shared" si="502"/>
        <v>22.406600898625641</v>
      </c>
      <c r="X1315" s="199">
        <f t="shared" si="502"/>
        <v>22.406600898625641</v>
      </c>
      <c r="Y1315" s="199">
        <f t="shared" si="502"/>
        <v>22.406600898625637</v>
      </c>
      <c r="Z1315" s="199">
        <f t="shared" si="502"/>
        <v>22.406600898625634</v>
      </c>
      <c r="AA1315" s="199">
        <f t="shared" si="502"/>
        <v>22.406600898625634</v>
      </c>
      <c r="AB1315" s="199">
        <f t="shared" si="502"/>
        <v>22.406600898625634</v>
      </c>
      <c r="AC1315" s="199">
        <f t="shared" si="502"/>
        <v>22.406600898625641</v>
      </c>
      <c r="AD1315" s="199">
        <f t="shared" si="502"/>
        <v>22.861877781511161</v>
      </c>
      <c r="AE1315" s="199">
        <f t="shared" si="502"/>
        <v>9.3510824502612824</v>
      </c>
      <c r="AF1315" s="199">
        <f t="shared" si="502"/>
        <v>2.5579538487363605E-16</v>
      </c>
      <c r="AG1315" s="199">
        <f t="shared" si="502"/>
        <v>2.5579538487363605E-16</v>
      </c>
      <c r="AH1315" s="199">
        <f t="shared" si="502"/>
        <v>2.5579538487363605E-16</v>
      </c>
      <c r="AI1315" s="199">
        <f t="shared" si="502"/>
        <v>2.5579538487363605E-16</v>
      </c>
    </row>
    <row r="1316" spans="1:35" s="162" customFormat="1" x14ac:dyDescent="0.35">
      <c r="A1316" s="35"/>
      <c r="B1316" s="35"/>
      <c r="C1316" s="160"/>
      <c r="D1316" s="161"/>
      <c r="E1316" s="162" t="s">
        <v>1290</v>
      </c>
      <c r="F1316" s="162" t="s">
        <v>88</v>
      </c>
      <c r="G1316" s="163"/>
      <c r="H1316" s="163"/>
      <c r="I1316" s="433"/>
      <c r="J1316" s="433"/>
      <c r="K1316" s="433">
        <f>K1315+J1316</f>
        <v>11.84825</v>
      </c>
      <c r="L1316" s="433">
        <f t="shared" ref="L1316:AI1316" si="503">L1315+K1316</f>
        <v>18.6965</v>
      </c>
      <c r="M1316" s="433">
        <f t="shared" si="503"/>
        <v>28.084020465435572</v>
      </c>
      <c r="N1316" s="433">
        <f t="shared" si="503"/>
        <v>39.126212062039919</v>
      </c>
      <c r="O1316" s="433">
        <f t="shared" si="503"/>
        <v>50.015082230072835</v>
      </c>
      <c r="P1316" s="433">
        <f t="shared" si="503"/>
        <v>60.750630969534328</v>
      </c>
      <c r="Q1316" s="433">
        <f t="shared" si="503"/>
        <v>74.258616761695961</v>
      </c>
      <c r="R1316" s="433">
        <f t="shared" si="503"/>
        <v>88.66130463874731</v>
      </c>
      <c r="S1316" s="433">
        <f t="shared" si="503"/>
        <v>103.32267092951572</v>
      </c>
      <c r="T1316" s="433">
        <f t="shared" si="503"/>
        <v>118.24064981076305</v>
      </c>
      <c r="U1316" s="433">
        <f t="shared" si="503"/>
        <v>134.56785354083121</v>
      </c>
      <c r="V1316" s="433">
        <f t="shared" si="503"/>
        <v>152.50684363030953</v>
      </c>
      <c r="W1316" s="433">
        <f t="shared" si="503"/>
        <v>174.91344452893517</v>
      </c>
      <c r="X1316" s="433">
        <f t="shared" si="503"/>
        <v>197.32004542756081</v>
      </c>
      <c r="Y1316" s="433">
        <f t="shared" si="503"/>
        <v>219.72664632618645</v>
      </c>
      <c r="Z1316" s="433">
        <f t="shared" si="503"/>
        <v>242.1332472248121</v>
      </c>
      <c r="AA1316" s="433">
        <f t="shared" si="503"/>
        <v>264.53984812343771</v>
      </c>
      <c r="AB1316" s="433">
        <f t="shared" si="503"/>
        <v>286.94644902206335</v>
      </c>
      <c r="AC1316" s="433">
        <f t="shared" si="503"/>
        <v>309.35304992068899</v>
      </c>
      <c r="AD1316" s="433">
        <f t="shared" si="503"/>
        <v>332.21492770220016</v>
      </c>
      <c r="AE1316" s="433">
        <f t="shared" si="503"/>
        <v>341.56601015246144</v>
      </c>
      <c r="AF1316" s="433">
        <f t="shared" si="503"/>
        <v>341.56601015246144</v>
      </c>
      <c r="AG1316" s="433">
        <f t="shared" si="503"/>
        <v>341.56601015246144</v>
      </c>
      <c r="AH1316" s="433">
        <f t="shared" si="503"/>
        <v>341.56601015246144</v>
      </c>
      <c r="AI1316" s="433">
        <f t="shared" si="503"/>
        <v>341.56601015246144</v>
      </c>
    </row>
    <row r="1317" spans="1:35" s="84" customFormat="1" x14ac:dyDescent="0.35">
      <c r="A1317" s="4"/>
      <c r="B1317" s="4"/>
      <c r="C1317" s="80"/>
      <c r="D1317" s="81"/>
      <c r="G1317" s="147"/>
      <c r="H1317" s="147"/>
      <c r="I1317" s="178"/>
      <c r="J1317" s="178"/>
      <c r="K1317" s="178"/>
      <c r="L1317" s="178"/>
      <c r="M1317" s="178"/>
      <c r="N1317" s="178"/>
      <c r="O1317" s="178"/>
      <c r="P1317" s="178"/>
      <c r="Q1317" s="178"/>
      <c r="R1317" s="178"/>
      <c r="S1317" s="178"/>
      <c r="T1317" s="178"/>
      <c r="U1317" s="178"/>
      <c r="V1317" s="178"/>
      <c r="W1317" s="178"/>
      <c r="X1317" s="178"/>
      <c r="Y1317" s="178"/>
      <c r="Z1317" s="178"/>
      <c r="AA1317" s="178"/>
      <c r="AB1317" s="178"/>
      <c r="AC1317" s="178"/>
      <c r="AD1317" s="178"/>
      <c r="AE1317" s="178"/>
      <c r="AF1317" s="178"/>
      <c r="AG1317" s="178"/>
      <c r="AH1317" s="178"/>
      <c r="AI1317" s="178"/>
    </row>
    <row r="1318" spans="1:35" s="84" customFormat="1" x14ac:dyDescent="0.35">
      <c r="A1318" s="4"/>
      <c r="B1318" s="4"/>
      <c r="C1318" s="80"/>
      <c r="D1318" s="81" t="s">
        <v>499</v>
      </c>
      <c r="G1318" s="147"/>
      <c r="H1318" s="147"/>
      <c r="I1318" s="178"/>
      <c r="J1318" s="178"/>
      <c r="K1318" s="178"/>
      <c r="L1318" s="178"/>
      <c r="M1318" s="178"/>
      <c r="N1318" s="178"/>
      <c r="O1318" s="178"/>
      <c r="P1318" s="178"/>
      <c r="Q1318" s="178"/>
      <c r="R1318" s="178"/>
      <c r="S1318" s="178"/>
      <c r="T1318" s="178"/>
      <c r="U1318" s="178"/>
      <c r="V1318" s="178"/>
      <c r="W1318" s="178"/>
      <c r="X1318" s="178"/>
      <c r="Y1318" s="178"/>
      <c r="Z1318" s="178"/>
      <c r="AA1318" s="178"/>
      <c r="AB1318" s="178"/>
      <c r="AC1318" s="178"/>
      <c r="AD1318" s="178"/>
      <c r="AE1318" s="178"/>
      <c r="AF1318" s="178"/>
      <c r="AG1318" s="178"/>
      <c r="AH1318" s="178"/>
      <c r="AI1318" s="178"/>
    </row>
    <row r="1319" spans="1:35" s="84" customFormat="1" x14ac:dyDescent="0.35">
      <c r="A1319" s="4"/>
      <c r="B1319" s="4"/>
      <c r="C1319" s="80"/>
      <c r="D1319" s="81"/>
      <c r="E1319" s="84" t="str">
        <f>E$372</f>
        <v>Total signature bonus (behavioural)</v>
      </c>
      <c r="F1319" s="84" t="str">
        <f>F$372</f>
        <v>M$</v>
      </c>
      <c r="G1319" s="178">
        <f>G$372</f>
        <v>5</v>
      </c>
      <c r="H1319" s="147"/>
      <c r="I1319" s="178"/>
      <c r="J1319" s="178"/>
      <c r="K1319" s="178"/>
      <c r="L1319" s="178"/>
      <c r="M1319" s="178"/>
      <c r="N1319" s="178"/>
      <c r="O1319" s="178"/>
      <c r="P1319" s="178"/>
      <c r="Q1319" s="178"/>
      <c r="R1319" s="178"/>
      <c r="S1319" s="178"/>
      <c r="T1319" s="178"/>
      <c r="U1319" s="178"/>
      <c r="V1319" s="178"/>
      <c r="W1319" s="178"/>
      <c r="X1319" s="178"/>
      <c r="Y1319" s="178"/>
      <c r="Z1319" s="178"/>
      <c r="AA1319" s="178"/>
      <c r="AB1319" s="178"/>
      <c r="AC1319" s="178"/>
      <c r="AD1319" s="178"/>
      <c r="AE1319" s="178"/>
      <c r="AF1319" s="178"/>
      <c r="AG1319" s="178"/>
      <c r="AH1319" s="178"/>
      <c r="AI1319" s="178"/>
    </row>
    <row r="1320" spans="1:35" x14ac:dyDescent="0.35">
      <c r="E1320" s="46" t="str">
        <f>E$467</f>
        <v>Total import duties (behavioural)</v>
      </c>
      <c r="F1320" s="46" t="str">
        <f>F$467</f>
        <v>M$</v>
      </c>
      <c r="G1320" s="178">
        <f>G$467</f>
        <v>63.761653125000024</v>
      </c>
    </row>
    <row r="1321" spans="1:35" x14ac:dyDescent="0.35">
      <c r="E1321" s="46" t="str">
        <f>E$706</f>
        <v>Total royalty (behavioural)</v>
      </c>
      <c r="F1321" s="46" t="str">
        <f>F$706</f>
        <v>M$</v>
      </c>
      <c r="G1321" s="178">
        <f>G$706</f>
        <v>110.79004701555969</v>
      </c>
    </row>
    <row r="1322" spans="1:35" x14ac:dyDescent="0.35">
      <c r="E1322" s="46" t="str">
        <f>E$946</f>
        <v>Total income tax (behavioural)</v>
      </c>
      <c r="F1322" s="46" t="str">
        <f>F$946</f>
        <v>M$</v>
      </c>
      <c r="G1322" s="178">
        <f>G$946</f>
        <v>112.3386094387092</v>
      </c>
    </row>
    <row r="1323" spans="1:35" x14ac:dyDescent="0.35">
      <c r="E1323" s="46" t="str">
        <f>E$1011</f>
        <v>Total resource rent tax (behavioural)</v>
      </c>
      <c r="F1323" s="46" t="str">
        <f>F$1011</f>
        <v>M$</v>
      </c>
      <c r="G1323" s="178">
        <f>G$1011</f>
        <v>0</v>
      </c>
    </row>
    <row r="1324" spans="1:35" x14ac:dyDescent="0.35">
      <c r="E1324" s="46" t="str">
        <f>E$1060</f>
        <v>Total WHT on services (behavioural)</v>
      </c>
      <c r="F1324" s="46" t="str">
        <f>F$1060</f>
        <v>M$</v>
      </c>
      <c r="G1324" s="178">
        <f>G$1060</f>
        <v>18.956099999999999</v>
      </c>
    </row>
    <row r="1325" spans="1:35" x14ac:dyDescent="0.35">
      <c r="E1325" s="46" t="str">
        <f>E$1097</f>
        <v>Total WHT on interest (behavioural)</v>
      </c>
      <c r="F1325" s="46" t="str">
        <f>F$1097</f>
        <v>M$</v>
      </c>
      <c r="G1325" s="178">
        <f>G$1097</f>
        <v>6.4395000000000007</v>
      </c>
    </row>
    <row r="1326" spans="1:35" x14ac:dyDescent="0.35">
      <c r="E1326" s="46" t="str">
        <f>E$1139</f>
        <v>Total WHT on dividends (behavioural)</v>
      </c>
      <c r="F1326" s="46" t="str">
        <f>F$1139</f>
        <v>M$</v>
      </c>
      <c r="G1326" s="178">
        <f>G$1139</f>
        <v>24.280100573192506</v>
      </c>
    </row>
    <row r="1327" spans="1:35" s="162" customFormat="1" x14ac:dyDescent="0.35">
      <c r="A1327" s="35"/>
      <c r="B1327" s="35"/>
      <c r="C1327" s="160"/>
      <c r="D1327" s="161"/>
      <c r="E1327" s="162" t="s">
        <v>1291</v>
      </c>
      <c r="F1327" s="162" t="s">
        <v>88</v>
      </c>
      <c r="G1327" s="433">
        <f>SUM(G1319:G1326)</f>
        <v>341.56601015246139</v>
      </c>
      <c r="H1327" s="163"/>
      <c r="I1327" s="433"/>
      <c r="J1327" s="433"/>
      <c r="K1327" s="433"/>
      <c r="L1327" s="433"/>
      <c r="M1327" s="433"/>
      <c r="N1327" s="433"/>
      <c r="O1327" s="433"/>
      <c r="P1327" s="433"/>
      <c r="Q1327" s="433"/>
      <c r="R1327" s="433"/>
      <c r="S1327" s="433"/>
      <c r="T1327" s="433"/>
      <c r="U1327" s="433"/>
      <c r="V1327" s="433"/>
      <c r="W1327" s="433"/>
      <c r="X1327" s="433"/>
      <c r="Y1327" s="433"/>
      <c r="Z1327" s="433"/>
      <c r="AA1327" s="433"/>
      <c r="AB1327" s="433"/>
      <c r="AC1327" s="433"/>
      <c r="AD1327" s="433"/>
      <c r="AE1327" s="433"/>
      <c r="AF1327" s="433"/>
      <c r="AG1327" s="433"/>
      <c r="AH1327" s="433"/>
      <c r="AI1327" s="433"/>
    </row>
    <row r="1328" spans="1:35" s="84" customFormat="1" x14ac:dyDescent="0.35">
      <c r="A1328" s="4"/>
      <c r="B1328" s="4"/>
      <c r="C1328" s="80"/>
      <c r="D1328" s="81"/>
      <c r="G1328" s="147"/>
      <c r="H1328" s="147"/>
      <c r="I1328" s="178"/>
      <c r="J1328" s="178"/>
      <c r="K1328" s="178"/>
      <c r="L1328" s="178"/>
      <c r="M1328" s="178"/>
      <c r="N1328" s="178"/>
      <c r="O1328" s="178"/>
      <c r="P1328" s="178"/>
      <c r="Q1328" s="178"/>
      <c r="R1328" s="178"/>
      <c r="S1328" s="178"/>
      <c r="T1328" s="178"/>
      <c r="U1328" s="178"/>
      <c r="V1328" s="178"/>
      <c r="W1328" s="178"/>
      <c r="X1328" s="178"/>
      <c r="Y1328" s="178"/>
      <c r="Z1328" s="178"/>
      <c r="AA1328" s="178"/>
      <c r="AB1328" s="178"/>
      <c r="AC1328" s="178"/>
      <c r="AD1328" s="178"/>
      <c r="AE1328" s="178"/>
      <c r="AF1328" s="178"/>
      <c r="AG1328" s="178"/>
      <c r="AH1328" s="178"/>
      <c r="AI1328" s="178"/>
    </row>
    <row r="1329" spans="1:35" s="84" customFormat="1" x14ac:dyDescent="0.35">
      <c r="A1329" s="4"/>
      <c r="B1329" s="4"/>
      <c r="C1329" s="80"/>
      <c r="D1329" s="81" t="s">
        <v>1383</v>
      </c>
      <c r="G1329" s="147"/>
      <c r="H1329" s="147"/>
      <c r="I1329" s="178"/>
      <c r="J1329" s="178"/>
      <c r="K1329" s="178"/>
      <c r="L1329" s="178"/>
      <c r="M1329" s="178"/>
      <c r="N1329" s="178"/>
      <c r="O1329" s="178"/>
      <c r="P1329" s="178"/>
      <c r="Q1329" s="178"/>
      <c r="R1329" s="178"/>
      <c r="S1329" s="178"/>
      <c r="T1329" s="178"/>
      <c r="U1329" s="178"/>
      <c r="V1329" s="178"/>
      <c r="W1329" s="178"/>
      <c r="X1329" s="178"/>
      <c r="Y1329" s="178"/>
      <c r="Z1329" s="178"/>
      <c r="AA1329" s="178"/>
      <c r="AB1329" s="178"/>
      <c r="AC1329" s="178"/>
      <c r="AD1329" s="178"/>
      <c r="AE1329" s="178"/>
      <c r="AF1329" s="178"/>
      <c r="AG1329" s="178"/>
      <c r="AH1329" s="178"/>
      <c r="AI1329" s="178"/>
    </row>
    <row r="1330" spans="1:35" s="84" customFormat="1" x14ac:dyDescent="0.35">
      <c r="A1330" s="4"/>
      <c r="B1330" s="4"/>
      <c r="C1330" s="80"/>
      <c r="D1330" s="81"/>
      <c r="E1330" s="84" t="str">
        <f>E$1327</f>
        <v>Total government revenue (behavioural)</v>
      </c>
      <c r="F1330" s="84" t="str">
        <f>F$1327</f>
        <v>M$</v>
      </c>
      <c r="G1330" s="199">
        <f>G$1327</f>
        <v>341.56601015246139</v>
      </c>
      <c r="H1330" s="147"/>
      <c r="I1330" s="178"/>
      <c r="J1330" s="178"/>
      <c r="K1330" s="178"/>
      <c r="L1330" s="178"/>
      <c r="M1330" s="178"/>
      <c r="N1330" s="178"/>
      <c r="O1330" s="178"/>
      <c r="P1330" s="178"/>
      <c r="Q1330" s="178"/>
      <c r="R1330" s="178"/>
      <c r="S1330" s="178"/>
      <c r="T1330" s="178"/>
      <c r="U1330" s="178"/>
      <c r="V1330" s="178"/>
      <c r="W1330" s="178"/>
      <c r="X1330" s="178"/>
      <c r="Y1330" s="178"/>
      <c r="Z1330" s="178"/>
      <c r="AA1330" s="178"/>
      <c r="AB1330" s="178"/>
      <c r="AC1330" s="178"/>
      <c r="AD1330" s="178"/>
      <c r="AE1330" s="178"/>
      <c r="AF1330" s="178"/>
      <c r="AG1330" s="178"/>
      <c r="AH1330" s="178"/>
      <c r="AI1330" s="178"/>
    </row>
    <row r="1331" spans="1:35" s="84" customFormat="1" x14ac:dyDescent="0.35">
      <c r="A1331" s="4"/>
      <c r="B1331" s="4"/>
      <c r="C1331" s="80"/>
      <c r="D1331" s="81"/>
      <c r="E1331" s="84" t="str">
        <f>E$236</f>
        <v>Total project pre-tax cash flow (behavioural)</v>
      </c>
      <c r="F1331" s="84" t="str">
        <f>F$236</f>
        <v>M$</v>
      </c>
      <c r="G1331" s="199">
        <f>G$236</f>
        <v>698.99531531119374</v>
      </c>
      <c r="H1331" s="147"/>
      <c r="I1331" s="178"/>
      <c r="J1331" s="178"/>
      <c r="K1331" s="178"/>
      <c r="L1331" s="178"/>
      <c r="M1331" s="178"/>
      <c r="N1331" s="178"/>
      <c r="O1331" s="178"/>
      <c r="P1331" s="178"/>
      <c r="Q1331" s="178"/>
      <c r="R1331" s="178"/>
      <c r="S1331" s="178"/>
      <c r="T1331" s="178"/>
      <c r="U1331" s="178"/>
      <c r="V1331" s="178"/>
      <c r="W1331" s="178"/>
      <c r="X1331" s="178"/>
      <c r="Y1331" s="178"/>
      <c r="Z1331" s="178"/>
      <c r="AA1331" s="178"/>
      <c r="AB1331" s="178"/>
      <c r="AC1331" s="178"/>
      <c r="AD1331" s="178"/>
      <c r="AE1331" s="178"/>
      <c r="AF1331" s="178"/>
      <c r="AG1331" s="178"/>
      <c r="AH1331" s="178"/>
      <c r="AI1331" s="178"/>
    </row>
    <row r="1332" spans="1:35" s="162" customFormat="1" x14ac:dyDescent="0.35">
      <c r="A1332" s="35"/>
      <c r="B1332" s="35"/>
      <c r="C1332" s="160"/>
      <c r="D1332" s="161"/>
      <c r="E1332" s="162" t="s">
        <v>1386</v>
      </c>
      <c r="F1332" s="162" t="s">
        <v>10</v>
      </c>
      <c r="G1332" s="432">
        <f>G1330/G1331</f>
        <v>0.48865278875352075</v>
      </c>
      <c r="H1332" s="163"/>
      <c r="I1332" s="433"/>
      <c r="J1332" s="433"/>
      <c r="K1332" s="433"/>
      <c r="L1332" s="433"/>
      <c r="M1332" s="433"/>
      <c r="N1332" s="433"/>
      <c r="O1332" s="433"/>
      <c r="P1332" s="433"/>
      <c r="Q1332" s="433"/>
      <c r="R1332" s="433"/>
      <c r="S1332" s="433"/>
      <c r="T1332" s="433"/>
      <c r="U1332" s="433"/>
      <c r="V1332" s="433"/>
      <c r="W1332" s="433"/>
      <c r="X1332" s="433"/>
      <c r="Y1332" s="433"/>
      <c r="Z1332" s="433"/>
      <c r="AA1332" s="433"/>
      <c r="AB1332" s="433"/>
      <c r="AC1332" s="433"/>
      <c r="AD1332" s="433"/>
      <c r="AE1332" s="433"/>
      <c r="AF1332" s="433"/>
      <c r="AG1332" s="433"/>
      <c r="AH1332" s="433"/>
      <c r="AI1332" s="433"/>
    </row>
    <row r="1333" spans="1:35" s="84" customFormat="1" x14ac:dyDescent="0.35">
      <c r="A1333" s="4"/>
      <c r="B1333" s="4"/>
      <c r="C1333" s="80"/>
      <c r="D1333" s="81"/>
      <c r="G1333" s="147"/>
      <c r="H1333" s="147"/>
      <c r="I1333" s="178"/>
      <c r="J1333" s="178"/>
      <c r="K1333" s="178"/>
      <c r="L1333" s="178"/>
      <c r="M1333" s="178"/>
      <c r="N1333" s="178"/>
      <c r="O1333" s="178"/>
      <c r="P1333" s="178"/>
      <c r="Q1333" s="178"/>
      <c r="R1333" s="178"/>
      <c r="S1333" s="178"/>
      <c r="T1333" s="178"/>
      <c r="U1333" s="178"/>
      <c r="V1333" s="178"/>
      <c r="W1333" s="178"/>
      <c r="X1333" s="178"/>
      <c r="Y1333" s="178"/>
      <c r="Z1333" s="178"/>
      <c r="AA1333" s="178"/>
      <c r="AB1333" s="178"/>
      <c r="AC1333" s="178"/>
      <c r="AD1333" s="178"/>
      <c r="AE1333" s="178"/>
      <c r="AF1333" s="178"/>
      <c r="AG1333" s="178"/>
      <c r="AH1333" s="178"/>
      <c r="AI1333" s="178"/>
    </row>
    <row r="1334" spans="1:35" s="84" customFormat="1" x14ac:dyDescent="0.35">
      <c r="A1334" s="4"/>
      <c r="B1334" s="4"/>
      <c r="C1334" s="80"/>
      <c r="D1334" s="81" t="s">
        <v>1503</v>
      </c>
      <c r="G1334" s="147"/>
      <c r="H1334" s="147"/>
      <c r="I1334" s="178"/>
      <c r="J1334" s="178"/>
      <c r="K1334" s="178"/>
      <c r="L1334" s="178"/>
      <c r="M1334" s="178"/>
      <c r="N1334" s="178"/>
      <c r="O1334" s="178"/>
      <c r="P1334" s="178"/>
      <c r="Q1334" s="178"/>
      <c r="R1334" s="178"/>
      <c r="S1334" s="178"/>
      <c r="T1334" s="178"/>
      <c r="U1334" s="178"/>
      <c r="V1334" s="178"/>
      <c r="W1334" s="178"/>
      <c r="X1334" s="178"/>
      <c r="Y1334" s="178"/>
      <c r="Z1334" s="178"/>
      <c r="AA1334" s="178"/>
      <c r="AB1334" s="178"/>
      <c r="AC1334" s="178"/>
      <c r="AD1334" s="178"/>
      <c r="AE1334" s="178"/>
      <c r="AF1334" s="178"/>
      <c r="AG1334" s="178"/>
      <c r="AH1334" s="178"/>
      <c r="AI1334" s="178"/>
    </row>
    <row r="1335" spans="1:35" s="84" customFormat="1" x14ac:dyDescent="0.35">
      <c r="A1335" s="4"/>
      <c r="B1335" s="4"/>
      <c r="C1335" s="80"/>
      <c r="D1335" s="81"/>
      <c r="E1335" s="84" t="str">
        <f>E$1251</f>
        <v>Total project net cash flow (behavioural)</v>
      </c>
      <c r="F1335" s="84" t="str">
        <f>F$1251</f>
        <v>M$</v>
      </c>
      <c r="G1335" s="199">
        <f>G$1251</f>
        <v>357.42930515873229</v>
      </c>
      <c r="H1335" s="147"/>
      <c r="I1335" s="178"/>
      <c r="J1335" s="178"/>
      <c r="K1335" s="178"/>
      <c r="L1335" s="178"/>
      <c r="M1335" s="178"/>
      <c r="N1335" s="178"/>
      <c r="O1335" s="178"/>
      <c r="P1335" s="178"/>
      <c r="Q1335" s="178"/>
      <c r="R1335" s="178"/>
      <c r="S1335" s="178"/>
      <c r="T1335" s="178"/>
      <c r="U1335" s="178"/>
      <c r="V1335" s="178"/>
      <c r="W1335" s="178"/>
      <c r="X1335" s="178"/>
      <c r="Y1335" s="178"/>
      <c r="Z1335" s="178"/>
      <c r="AA1335" s="178"/>
      <c r="AB1335" s="178"/>
      <c r="AC1335" s="178"/>
      <c r="AD1335" s="178"/>
      <c r="AE1335" s="178"/>
      <c r="AF1335" s="178"/>
      <c r="AG1335" s="178"/>
      <c r="AH1335" s="178"/>
      <c r="AI1335" s="178"/>
    </row>
    <row r="1336" spans="1:35" s="84" customFormat="1" x14ac:dyDescent="0.35">
      <c r="A1336" s="4"/>
      <c r="B1336" s="4"/>
      <c r="C1336" s="80"/>
      <c r="D1336" s="81"/>
      <c r="E1336" s="84" t="str">
        <f>E$236</f>
        <v>Total project pre-tax cash flow (behavioural)</v>
      </c>
      <c r="F1336" s="84" t="str">
        <f>F$236</f>
        <v>M$</v>
      </c>
      <c r="G1336" s="199">
        <f>G$236</f>
        <v>698.99531531119374</v>
      </c>
      <c r="H1336" s="147"/>
      <c r="I1336" s="178"/>
      <c r="J1336" s="178"/>
      <c r="K1336" s="178"/>
      <c r="L1336" s="178"/>
      <c r="M1336" s="178"/>
      <c r="N1336" s="178"/>
      <c r="O1336" s="178"/>
      <c r="P1336" s="178"/>
      <c r="Q1336" s="178"/>
      <c r="R1336" s="178"/>
      <c r="S1336" s="178"/>
      <c r="T1336" s="178"/>
      <c r="U1336" s="178"/>
      <c r="V1336" s="178"/>
      <c r="W1336" s="178"/>
      <c r="X1336" s="178"/>
      <c r="Y1336" s="178"/>
      <c r="Z1336" s="178"/>
      <c r="AA1336" s="178"/>
      <c r="AB1336" s="178"/>
      <c r="AC1336" s="178"/>
      <c r="AD1336" s="178"/>
      <c r="AE1336" s="178"/>
      <c r="AF1336" s="178"/>
      <c r="AG1336" s="178"/>
      <c r="AH1336" s="178"/>
      <c r="AI1336" s="178"/>
    </row>
    <row r="1337" spans="1:35" s="162" customFormat="1" x14ac:dyDescent="0.35">
      <c r="A1337" s="35"/>
      <c r="B1337" s="35"/>
      <c r="C1337" s="160"/>
      <c r="D1337" s="161"/>
      <c r="E1337" s="162" t="s">
        <v>1508</v>
      </c>
      <c r="F1337" s="162" t="s">
        <v>10</v>
      </c>
      <c r="G1337" s="432">
        <f>G1335/G1336</f>
        <v>0.51134721124647919</v>
      </c>
      <c r="H1337" s="163"/>
      <c r="I1337" s="433"/>
      <c r="J1337" s="433"/>
      <c r="K1337" s="433"/>
      <c r="L1337" s="433"/>
      <c r="M1337" s="433"/>
      <c r="N1337" s="433"/>
      <c r="O1337" s="433"/>
      <c r="P1337" s="433"/>
      <c r="Q1337" s="433"/>
      <c r="R1337" s="433"/>
      <c r="S1337" s="433"/>
      <c r="T1337" s="433"/>
      <c r="U1337" s="433"/>
      <c r="V1337" s="433"/>
      <c r="W1337" s="433"/>
      <c r="X1337" s="433"/>
      <c r="Y1337" s="433"/>
      <c r="Z1337" s="433"/>
      <c r="AA1337" s="433"/>
      <c r="AB1337" s="433"/>
      <c r="AC1337" s="433"/>
      <c r="AD1337" s="433"/>
      <c r="AE1337" s="433"/>
      <c r="AF1337" s="433"/>
      <c r="AG1337" s="433"/>
      <c r="AH1337" s="433"/>
      <c r="AI1337" s="433"/>
    </row>
    <row r="1338" spans="1:35" s="84" customFormat="1" x14ac:dyDescent="0.35">
      <c r="A1338" s="4"/>
      <c r="B1338" s="4"/>
      <c r="C1338" s="80"/>
      <c r="D1338" s="81"/>
      <c r="G1338" s="147"/>
      <c r="H1338" s="147"/>
      <c r="I1338" s="178"/>
      <c r="J1338" s="178"/>
      <c r="K1338" s="178"/>
      <c r="L1338" s="178"/>
      <c r="M1338" s="178"/>
      <c r="N1338" s="178"/>
      <c r="O1338" s="178"/>
      <c r="P1338" s="178"/>
      <c r="Q1338" s="178"/>
      <c r="R1338" s="178"/>
      <c r="S1338" s="178"/>
      <c r="T1338" s="178"/>
      <c r="U1338" s="178"/>
      <c r="V1338" s="178"/>
      <c r="W1338" s="178"/>
      <c r="X1338" s="178"/>
      <c r="Y1338" s="178"/>
      <c r="Z1338" s="178"/>
      <c r="AA1338" s="178"/>
      <c r="AB1338" s="178"/>
      <c r="AC1338" s="178"/>
      <c r="AD1338" s="178"/>
      <c r="AE1338" s="178"/>
      <c r="AF1338" s="178"/>
      <c r="AG1338" s="178"/>
      <c r="AH1338" s="178"/>
      <c r="AI1338" s="178"/>
    </row>
    <row r="1339" spans="1:35" s="84" customFormat="1" x14ac:dyDescent="0.35">
      <c r="A1339" s="4"/>
      <c r="B1339" s="4"/>
      <c r="C1339" s="80"/>
      <c r="D1339" s="81" t="s">
        <v>494</v>
      </c>
      <c r="G1339" s="147"/>
      <c r="H1339" s="147"/>
      <c r="I1339" s="178"/>
      <c r="J1339" s="178"/>
      <c r="K1339" s="178"/>
      <c r="L1339" s="178"/>
      <c r="M1339" s="178"/>
      <c r="N1339" s="178"/>
      <c r="O1339" s="178"/>
      <c r="P1339" s="178"/>
      <c r="Q1339" s="178"/>
      <c r="R1339" s="178"/>
      <c r="S1339" s="178"/>
      <c r="T1339" s="178"/>
      <c r="U1339" s="178"/>
      <c r="V1339" s="178"/>
      <c r="W1339" s="178"/>
      <c r="X1339" s="178"/>
      <c r="Y1339" s="178"/>
      <c r="Z1339" s="178"/>
      <c r="AA1339" s="178"/>
      <c r="AB1339" s="178"/>
      <c r="AC1339" s="178"/>
      <c r="AD1339" s="178"/>
      <c r="AE1339" s="178"/>
      <c r="AF1339" s="178"/>
      <c r="AG1339" s="178"/>
      <c r="AH1339" s="178"/>
      <c r="AI1339" s="178"/>
    </row>
    <row r="1340" spans="1:35" s="84" customFormat="1" x14ac:dyDescent="0.35">
      <c r="A1340" s="4"/>
      <c r="B1340" s="4"/>
      <c r="C1340" s="80"/>
      <c r="D1340" s="81"/>
      <c r="E1340" s="84" t="str">
        <f>E$377</f>
        <v>Discounted signature bonus (behavioural)</v>
      </c>
      <c r="F1340" s="84" t="str">
        <f>F$377</f>
        <v>M$, discounted</v>
      </c>
      <c r="G1340" s="147"/>
      <c r="H1340" s="147"/>
      <c r="I1340" s="178">
        <f>I$377</f>
        <v>5</v>
      </c>
      <c r="J1340" s="178"/>
      <c r="K1340" s="178">
        <f t="shared" ref="K1340:AI1340" si="504">K$377</f>
        <v>5</v>
      </c>
      <c r="L1340" s="178">
        <f t="shared" si="504"/>
        <v>0</v>
      </c>
      <c r="M1340" s="178">
        <f t="shared" si="504"/>
        <v>0</v>
      </c>
      <c r="N1340" s="178">
        <f t="shared" si="504"/>
        <v>0</v>
      </c>
      <c r="O1340" s="178">
        <f t="shared" si="504"/>
        <v>0</v>
      </c>
      <c r="P1340" s="178">
        <f t="shared" si="504"/>
        <v>0</v>
      </c>
      <c r="Q1340" s="178">
        <f t="shared" si="504"/>
        <v>0</v>
      </c>
      <c r="R1340" s="178">
        <f t="shared" si="504"/>
        <v>0</v>
      </c>
      <c r="S1340" s="178">
        <f t="shared" si="504"/>
        <v>0</v>
      </c>
      <c r="T1340" s="178">
        <f t="shared" si="504"/>
        <v>0</v>
      </c>
      <c r="U1340" s="178">
        <f t="shared" si="504"/>
        <v>0</v>
      </c>
      <c r="V1340" s="178">
        <f t="shared" si="504"/>
        <v>0</v>
      </c>
      <c r="W1340" s="178">
        <f t="shared" si="504"/>
        <v>0</v>
      </c>
      <c r="X1340" s="178">
        <f t="shared" si="504"/>
        <v>0</v>
      </c>
      <c r="Y1340" s="178">
        <f t="shared" si="504"/>
        <v>0</v>
      </c>
      <c r="Z1340" s="178">
        <f t="shared" si="504"/>
        <v>0</v>
      </c>
      <c r="AA1340" s="178">
        <f t="shared" si="504"/>
        <v>0</v>
      </c>
      <c r="AB1340" s="178">
        <f t="shared" si="504"/>
        <v>0</v>
      </c>
      <c r="AC1340" s="178">
        <f t="shared" si="504"/>
        <v>0</v>
      </c>
      <c r="AD1340" s="178">
        <f t="shared" si="504"/>
        <v>0</v>
      </c>
      <c r="AE1340" s="178">
        <f t="shared" si="504"/>
        <v>0</v>
      </c>
      <c r="AF1340" s="178">
        <f t="shared" si="504"/>
        <v>0</v>
      </c>
      <c r="AG1340" s="178">
        <f t="shared" si="504"/>
        <v>0</v>
      </c>
      <c r="AH1340" s="178">
        <f t="shared" si="504"/>
        <v>0</v>
      </c>
      <c r="AI1340" s="178">
        <f t="shared" si="504"/>
        <v>0</v>
      </c>
    </row>
    <row r="1341" spans="1:35" s="84" customFormat="1" x14ac:dyDescent="0.35">
      <c r="A1341" s="4"/>
      <c r="B1341" s="4"/>
      <c r="C1341" s="80"/>
      <c r="D1341" s="81"/>
      <c r="E1341" s="84" t="str">
        <f>E$472</f>
        <v>Discounted import duties (behavioural)</v>
      </c>
      <c r="F1341" s="84" t="str">
        <f>F$472</f>
        <v>M$, discounted</v>
      </c>
      <c r="G1341" s="147"/>
      <c r="H1341" s="147"/>
      <c r="I1341" s="178">
        <f>I$472</f>
        <v>29.896498210080804</v>
      </c>
      <c r="J1341" s="178"/>
      <c r="K1341" s="178">
        <f t="shared" ref="K1341:AI1341" si="505">K$472</f>
        <v>3.375</v>
      </c>
      <c r="L1341" s="178">
        <f t="shared" si="505"/>
        <v>3.0681818181818179</v>
      </c>
      <c r="M1341" s="178">
        <f t="shared" si="505"/>
        <v>2.4002936249710358</v>
      </c>
      <c r="N1341" s="178">
        <f t="shared" si="505"/>
        <v>2.3828270369759226</v>
      </c>
      <c r="O1341" s="178">
        <f t="shared" si="505"/>
        <v>2.1662063972508387</v>
      </c>
      <c r="P1341" s="178">
        <f t="shared" si="505"/>
        <v>1.9692785429553077</v>
      </c>
      <c r="Q1341" s="178">
        <f t="shared" si="505"/>
        <v>1.7902532208684614</v>
      </c>
      <c r="R1341" s="178">
        <f t="shared" si="505"/>
        <v>1.6275029280622373</v>
      </c>
      <c r="S1341" s="178">
        <f t="shared" si="505"/>
        <v>1.4795481164202158</v>
      </c>
      <c r="T1341" s="178">
        <f t="shared" si="505"/>
        <v>1.3450437422001962</v>
      </c>
      <c r="U1341" s="178">
        <f t="shared" si="505"/>
        <v>1.2227670383638147</v>
      </c>
      <c r="V1341" s="178">
        <f t="shared" si="505"/>
        <v>1.1116063985125586</v>
      </c>
      <c r="W1341" s="178">
        <f t="shared" si="505"/>
        <v>1.0105512713750531</v>
      </c>
      <c r="X1341" s="178">
        <f t="shared" si="505"/>
        <v>0.91868297397732102</v>
      </c>
      <c r="Y1341" s="178">
        <f t="shared" si="505"/>
        <v>0.8351663399793825</v>
      </c>
      <c r="Z1341" s="178">
        <f t="shared" si="505"/>
        <v>0.75924212725398421</v>
      </c>
      <c r="AA1341" s="178">
        <f t="shared" si="505"/>
        <v>0.69022011568544017</v>
      </c>
      <c r="AB1341" s="178">
        <f t="shared" si="505"/>
        <v>0.62747283244130925</v>
      </c>
      <c r="AC1341" s="178">
        <f t="shared" si="505"/>
        <v>0.57042984767391747</v>
      </c>
      <c r="AD1341" s="178">
        <f t="shared" si="505"/>
        <v>0.51032082662810396</v>
      </c>
      <c r="AE1341" s="178">
        <f t="shared" si="505"/>
        <v>3.5903010303881419E-2</v>
      </c>
      <c r="AF1341" s="178">
        <f t="shared" si="505"/>
        <v>0</v>
      </c>
      <c r="AG1341" s="178">
        <f t="shared" si="505"/>
        <v>0</v>
      </c>
      <c r="AH1341" s="178">
        <f t="shared" si="505"/>
        <v>0</v>
      </c>
      <c r="AI1341" s="178">
        <f t="shared" si="505"/>
        <v>0</v>
      </c>
    </row>
    <row r="1342" spans="1:35" s="84" customFormat="1" x14ac:dyDescent="0.35">
      <c r="A1342" s="4"/>
      <c r="B1342" s="4"/>
      <c r="C1342" s="80"/>
      <c r="D1342" s="81"/>
      <c r="E1342" s="84" t="str">
        <f>E$711</f>
        <v>Discounted royalty (behavioural)</v>
      </c>
      <c r="F1342" s="84" t="str">
        <f>F$711</f>
        <v>M$, discounted</v>
      </c>
      <c r="G1342" s="147"/>
      <c r="H1342" s="147"/>
      <c r="I1342" s="178">
        <f>I$711</f>
        <v>44.885568597506214</v>
      </c>
      <c r="J1342" s="178"/>
      <c r="K1342" s="178">
        <f t="shared" ref="K1342:AI1342" si="506">K$711</f>
        <v>0</v>
      </c>
      <c r="L1342" s="178">
        <f t="shared" si="506"/>
        <v>0</v>
      </c>
      <c r="M1342" s="178">
        <f t="shared" si="506"/>
        <v>3.8201778340666239</v>
      </c>
      <c r="N1342" s="178">
        <f t="shared" si="506"/>
        <v>4.6305185867474226</v>
      </c>
      <c r="O1342" s="178">
        <f t="shared" si="506"/>
        <v>4.2095623515885663</v>
      </c>
      <c r="P1342" s="178">
        <f t="shared" si="506"/>
        <v>3.826874865080514</v>
      </c>
      <c r="Q1342" s="178">
        <f t="shared" si="506"/>
        <v>3.4789771500731943</v>
      </c>
      <c r="R1342" s="178">
        <f t="shared" si="506"/>
        <v>3.1627065000665393</v>
      </c>
      <c r="S1342" s="178">
        <f t="shared" si="506"/>
        <v>2.875187727333218</v>
      </c>
      <c r="T1342" s="178">
        <f t="shared" si="506"/>
        <v>2.6138070248483798</v>
      </c>
      <c r="U1342" s="178">
        <f t="shared" si="506"/>
        <v>2.3761882044076179</v>
      </c>
      <c r="V1342" s="178">
        <f t="shared" si="506"/>
        <v>2.1601710949160156</v>
      </c>
      <c r="W1342" s="178">
        <f t="shared" si="506"/>
        <v>1.9637919044691055</v>
      </c>
      <c r="X1342" s="178">
        <f t="shared" si="506"/>
        <v>1.785265367699187</v>
      </c>
      <c r="Y1342" s="178">
        <f t="shared" si="506"/>
        <v>1.6229685160901695</v>
      </c>
      <c r="Z1342" s="178">
        <f t="shared" si="506"/>
        <v>1.4754259237183358</v>
      </c>
      <c r="AA1342" s="178">
        <f t="shared" si="506"/>
        <v>1.341296294289396</v>
      </c>
      <c r="AB1342" s="178">
        <f t="shared" si="506"/>
        <v>1.2193602675358146</v>
      </c>
      <c r="AC1342" s="178">
        <f t="shared" si="506"/>
        <v>1.1085093341234677</v>
      </c>
      <c r="AD1342" s="178">
        <f t="shared" si="506"/>
        <v>1.0077357582940611</v>
      </c>
      <c r="AE1342" s="178">
        <f t="shared" si="506"/>
        <v>0.20704389215859731</v>
      </c>
      <c r="AF1342" s="178">
        <f t="shared" si="506"/>
        <v>0</v>
      </c>
      <c r="AG1342" s="178">
        <f t="shared" si="506"/>
        <v>0</v>
      </c>
      <c r="AH1342" s="178">
        <f t="shared" si="506"/>
        <v>0</v>
      </c>
      <c r="AI1342" s="178">
        <f t="shared" si="506"/>
        <v>0</v>
      </c>
    </row>
    <row r="1343" spans="1:35" s="84" customFormat="1" x14ac:dyDescent="0.35">
      <c r="A1343" s="4"/>
      <c r="B1343" s="4"/>
      <c r="C1343" s="80"/>
      <c r="D1343" s="81"/>
      <c r="E1343" s="84" t="str">
        <f>E$951</f>
        <v>Discounted income tax (behavioural)</v>
      </c>
      <c r="F1343" s="84" t="str">
        <f>F$951</f>
        <v>M$, discounted</v>
      </c>
      <c r="G1343" s="147"/>
      <c r="H1343" s="147"/>
      <c r="I1343" s="178">
        <f>I$951</f>
        <v>31.033590709796975</v>
      </c>
      <c r="J1343" s="178"/>
      <c r="K1343" s="178">
        <f t="shared" ref="K1343:AI1343" si="507">K$951</f>
        <v>0</v>
      </c>
      <c r="L1343" s="178">
        <f t="shared" si="507"/>
        <v>0</v>
      </c>
      <c r="M1343" s="178">
        <f t="shared" si="507"/>
        <v>0</v>
      </c>
      <c r="N1343" s="178">
        <f t="shared" si="507"/>
        <v>0</v>
      </c>
      <c r="O1343" s="178">
        <f t="shared" si="507"/>
        <v>0</v>
      </c>
      <c r="P1343" s="178">
        <f t="shared" si="507"/>
        <v>0</v>
      </c>
      <c r="Q1343" s="178">
        <f t="shared" si="507"/>
        <v>1.6515143883115357</v>
      </c>
      <c r="R1343" s="178">
        <f t="shared" si="507"/>
        <v>2.0391784906761021</v>
      </c>
      <c r="S1343" s="178">
        <f t="shared" si="507"/>
        <v>2.0459995949601946</v>
      </c>
      <c r="T1343" s="178">
        <f t="shared" si="507"/>
        <v>2.0338516729511054</v>
      </c>
      <c r="U1343" s="178">
        <f t="shared" si="507"/>
        <v>1.8879984333101774</v>
      </c>
      <c r="V1343" s="178">
        <f t="shared" si="507"/>
        <v>1.7511593306304549</v>
      </c>
      <c r="W1343" s="178">
        <f t="shared" si="507"/>
        <v>3.1736502337683503</v>
      </c>
      <c r="X1343" s="178">
        <f t="shared" si="507"/>
        <v>2.8851365761530459</v>
      </c>
      <c r="Y1343" s="178">
        <f t="shared" si="507"/>
        <v>2.6228514328664039</v>
      </c>
      <c r="Z1343" s="178">
        <f t="shared" si="507"/>
        <v>2.3844103935149126</v>
      </c>
      <c r="AA1343" s="178">
        <f t="shared" si="507"/>
        <v>2.1676458122862847</v>
      </c>
      <c r="AB1343" s="178">
        <f t="shared" si="507"/>
        <v>1.97058710207844</v>
      </c>
      <c r="AC1343" s="178">
        <f t="shared" si="507"/>
        <v>1.7914428200713093</v>
      </c>
      <c r="AD1343" s="178">
        <f t="shared" si="507"/>
        <v>1.698138548031694</v>
      </c>
      <c r="AE1343" s="178">
        <f t="shared" si="507"/>
        <v>0.93002588018696386</v>
      </c>
      <c r="AF1343" s="178">
        <f t="shared" si="507"/>
        <v>0</v>
      </c>
      <c r="AG1343" s="178">
        <f t="shared" si="507"/>
        <v>0</v>
      </c>
      <c r="AH1343" s="178">
        <f t="shared" si="507"/>
        <v>0</v>
      </c>
      <c r="AI1343" s="178">
        <f t="shared" si="507"/>
        <v>0</v>
      </c>
    </row>
    <row r="1344" spans="1:35" s="84" customFormat="1" x14ac:dyDescent="0.35">
      <c r="A1344" s="4"/>
      <c r="B1344" s="4"/>
      <c r="C1344" s="80"/>
      <c r="D1344" s="81"/>
      <c r="E1344" s="84" t="str">
        <f>E$1016</f>
        <v>Discounted resource rent tax (behavioural)</v>
      </c>
      <c r="F1344" s="84" t="str">
        <f>F$1016</f>
        <v>M$, discounted</v>
      </c>
      <c r="G1344" s="147"/>
      <c r="H1344" s="147"/>
      <c r="I1344" s="178">
        <f>I$1016</f>
        <v>0</v>
      </c>
      <c r="J1344" s="178"/>
      <c r="K1344" s="178">
        <f t="shared" ref="K1344:AI1344" si="508">K$1016</f>
        <v>0</v>
      </c>
      <c r="L1344" s="178">
        <f t="shared" si="508"/>
        <v>0</v>
      </c>
      <c r="M1344" s="178">
        <f t="shared" si="508"/>
        <v>0</v>
      </c>
      <c r="N1344" s="178">
        <f t="shared" si="508"/>
        <v>0</v>
      </c>
      <c r="O1344" s="178">
        <f t="shared" si="508"/>
        <v>0</v>
      </c>
      <c r="P1344" s="178">
        <f t="shared" si="508"/>
        <v>0</v>
      </c>
      <c r="Q1344" s="178">
        <f t="shared" si="508"/>
        <v>0</v>
      </c>
      <c r="R1344" s="178">
        <f t="shared" si="508"/>
        <v>0</v>
      </c>
      <c r="S1344" s="178">
        <f t="shared" si="508"/>
        <v>0</v>
      </c>
      <c r="T1344" s="178">
        <f t="shared" si="508"/>
        <v>0</v>
      </c>
      <c r="U1344" s="178">
        <f t="shared" si="508"/>
        <v>0</v>
      </c>
      <c r="V1344" s="178">
        <f t="shared" si="508"/>
        <v>0</v>
      </c>
      <c r="W1344" s="178">
        <f t="shared" si="508"/>
        <v>0</v>
      </c>
      <c r="X1344" s="178">
        <f t="shared" si="508"/>
        <v>0</v>
      </c>
      <c r="Y1344" s="178">
        <f t="shared" si="508"/>
        <v>0</v>
      </c>
      <c r="Z1344" s="178">
        <f t="shared" si="508"/>
        <v>0</v>
      </c>
      <c r="AA1344" s="178">
        <f t="shared" si="508"/>
        <v>0</v>
      </c>
      <c r="AB1344" s="178">
        <f t="shared" si="508"/>
        <v>0</v>
      </c>
      <c r="AC1344" s="178">
        <f t="shared" si="508"/>
        <v>0</v>
      </c>
      <c r="AD1344" s="178">
        <f t="shared" si="508"/>
        <v>0</v>
      </c>
      <c r="AE1344" s="178">
        <f t="shared" si="508"/>
        <v>0</v>
      </c>
      <c r="AF1344" s="178">
        <f t="shared" si="508"/>
        <v>0</v>
      </c>
      <c r="AG1344" s="178">
        <f t="shared" si="508"/>
        <v>0</v>
      </c>
      <c r="AH1344" s="178">
        <f t="shared" si="508"/>
        <v>0</v>
      </c>
      <c r="AI1344" s="178">
        <f t="shared" si="508"/>
        <v>0</v>
      </c>
    </row>
    <row r="1345" spans="1:35" s="84" customFormat="1" x14ac:dyDescent="0.35">
      <c r="A1345" s="4"/>
      <c r="B1345" s="4"/>
      <c r="C1345" s="80"/>
      <c r="D1345" s="81"/>
      <c r="E1345" s="84" t="str">
        <f>E$1065</f>
        <v>Discounted WHT on services (behavioural)</v>
      </c>
      <c r="F1345" s="84" t="str">
        <f>F$1065</f>
        <v>M$, discounted</v>
      </c>
      <c r="G1345" s="147"/>
      <c r="H1345" s="147"/>
      <c r="I1345" s="178">
        <f>I$1065</f>
        <v>10.450193362123322</v>
      </c>
      <c r="J1345" s="178"/>
      <c r="K1345" s="178">
        <f t="shared" ref="K1345:AI1345" si="509">K$1065</f>
        <v>2.4</v>
      </c>
      <c r="L1345" s="178">
        <f t="shared" si="509"/>
        <v>2.1818181818181817</v>
      </c>
      <c r="M1345" s="178">
        <f t="shared" si="509"/>
        <v>0.65082644628099151</v>
      </c>
      <c r="N1345" s="178">
        <f t="shared" si="509"/>
        <v>0.59166040570999234</v>
      </c>
      <c r="O1345" s="178">
        <f t="shared" si="509"/>
        <v>0.53787309609999301</v>
      </c>
      <c r="P1345" s="178">
        <f t="shared" si="509"/>
        <v>0.48897554190908449</v>
      </c>
      <c r="Q1345" s="178">
        <f t="shared" si="509"/>
        <v>0.44452321991734955</v>
      </c>
      <c r="R1345" s="178">
        <f t="shared" si="509"/>
        <v>0.40411201810668129</v>
      </c>
      <c r="S1345" s="178">
        <f t="shared" si="509"/>
        <v>0.36737456191516482</v>
      </c>
      <c r="T1345" s="178">
        <f t="shared" si="509"/>
        <v>0.33397687446833169</v>
      </c>
      <c r="U1345" s="178">
        <f t="shared" si="509"/>
        <v>0.30361534042575605</v>
      </c>
      <c r="V1345" s="178">
        <f t="shared" si="509"/>
        <v>0.27601394584159633</v>
      </c>
      <c r="W1345" s="178">
        <f t="shared" si="509"/>
        <v>0.25092176894690577</v>
      </c>
      <c r="X1345" s="178">
        <f t="shared" si="509"/>
        <v>0.22811069904264161</v>
      </c>
      <c r="Y1345" s="178">
        <f t="shared" si="509"/>
        <v>0.20737336276603782</v>
      </c>
      <c r="Z1345" s="178">
        <f t="shared" si="509"/>
        <v>0.18852123887821617</v>
      </c>
      <c r="AA1345" s="178">
        <f t="shared" si="509"/>
        <v>0.17138294443474197</v>
      </c>
      <c r="AB1345" s="178">
        <f t="shared" si="509"/>
        <v>0.15580267675885634</v>
      </c>
      <c r="AC1345" s="178">
        <f t="shared" si="509"/>
        <v>0.14163879705350574</v>
      </c>
      <c r="AD1345" s="178">
        <f t="shared" si="509"/>
        <v>0.1256722417492922</v>
      </c>
      <c r="AE1345" s="178">
        <f t="shared" si="509"/>
        <v>0</v>
      </c>
      <c r="AF1345" s="178">
        <f t="shared" si="509"/>
        <v>0</v>
      </c>
      <c r="AG1345" s="178">
        <f t="shared" si="509"/>
        <v>0</v>
      </c>
      <c r="AH1345" s="178">
        <f t="shared" si="509"/>
        <v>0</v>
      </c>
      <c r="AI1345" s="178">
        <f t="shared" si="509"/>
        <v>0</v>
      </c>
    </row>
    <row r="1346" spans="1:35" s="84" customFormat="1" x14ac:dyDescent="0.35">
      <c r="A1346" s="4"/>
      <c r="B1346" s="4"/>
      <c r="C1346" s="80"/>
      <c r="D1346" s="81"/>
      <c r="E1346" s="84" t="str">
        <f>E$1102</f>
        <v>Discounted WHT on interest (behavioural)</v>
      </c>
      <c r="F1346" s="84" t="str">
        <f>F$1102</f>
        <v>M$, discounted</v>
      </c>
      <c r="G1346" s="147"/>
      <c r="H1346" s="147"/>
      <c r="I1346" s="178">
        <f>I$1102</f>
        <v>5.0199961089754019</v>
      </c>
      <c r="J1346" s="178"/>
      <c r="K1346" s="178">
        <f t="shared" ref="K1346:AI1346" si="510">K$1102</f>
        <v>1.0732499999999998</v>
      </c>
      <c r="L1346" s="178">
        <f t="shared" si="510"/>
        <v>0.97568181818181798</v>
      </c>
      <c r="M1346" s="178">
        <f t="shared" si="510"/>
        <v>0.88698347107437991</v>
      </c>
      <c r="N1346" s="178">
        <f t="shared" si="510"/>
        <v>0.69115595148652986</v>
      </c>
      <c r="O1346" s="178">
        <f t="shared" si="510"/>
        <v>0.52360299355040141</v>
      </c>
      <c r="P1346" s="178">
        <f t="shared" si="510"/>
        <v>0.3808021771275647</v>
      </c>
      <c r="Q1346" s="178">
        <f t="shared" si="510"/>
        <v>0.25963784804152146</v>
      </c>
      <c r="R1346" s="178">
        <f t="shared" si="510"/>
        <v>0.15735627154031601</v>
      </c>
      <c r="S1346" s="178">
        <f t="shared" si="510"/>
        <v>7.1525577972870985E-2</v>
      </c>
      <c r="T1346" s="178">
        <f t="shared" si="510"/>
        <v>1.0848221351558214E-16</v>
      </c>
      <c r="U1346" s="178">
        <f t="shared" si="510"/>
        <v>9.8620194105074665E-17</v>
      </c>
      <c r="V1346" s="178">
        <f t="shared" si="510"/>
        <v>8.965472191370424E-17</v>
      </c>
      <c r="W1346" s="178">
        <f t="shared" si="510"/>
        <v>8.1504292648822021E-17</v>
      </c>
      <c r="X1346" s="178">
        <f t="shared" si="510"/>
        <v>7.4094811498929122E-17</v>
      </c>
      <c r="Y1346" s="178">
        <f t="shared" si="510"/>
        <v>6.7358919544480993E-17</v>
      </c>
      <c r="Z1346" s="178">
        <f t="shared" si="510"/>
        <v>6.1235381404073635E-17</v>
      </c>
      <c r="AA1346" s="178">
        <f t="shared" si="510"/>
        <v>5.5668528549157857E-17</v>
      </c>
      <c r="AB1346" s="178">
        <f t="shared" si="510"/>
        <v>5.0607753226507129E-17</v>
      </c>
      <c r="AC1346" s="178">
        <f t="shared" si="510"/>
        <v>4.6007048387733751E-17</v>
      </c>
      <c r="AD1346" s="178">
        <f t="shared" si="510"/>
        <v>4.1824589443394309E-17</v>
      </c>
      <c r="AE1346" s="178">
        <f t="shared" si="510"/>
        <v>3.8022354039449387E-17</v>
      </c>
      <c r="AF1346" s="178">
        <f t="shared" si="510"/>
        <v>3.456577639949943E-17</v>
      </c>
      <c r="AG1346" s="178">
        <f t="shared" si="510"/>
        <v>3.1423433090454023E-17</v>
      </c>
      <c r="AH1346" s="178">
        <f t="shared" si="510"/>
        <v>2.8566757354958203E-17</v>
      </c>
      <c r="AI1346" s="178">
        <f t="shared" si="510"/>
        <v>2.5969779413598369E-17</v>
      </c>
    </row>
    <row r="1347" spans="1:35" s="84" customFormat="1" x14ac:dyDescent="0.35">
      <c r="A1347" s="4"/>
      <c r="B1347" s="4"/>
      <c r="C1347" s="80"/>
      <c r="D1347" s="81"/>
      <c r="E1347" s="84" t="str">
        <f>E$1144</f>
        <v>Discounted WHT on dividends (behavioural)</v>
      </c>
      <c r="F1347" s="84" t="str">
        <f>F$1144</f>
        <v>M$, discounted</v>
      </c>
      <c r="G1347" s="147"/>
      <c r="H1347" s="147"/>
      <c r="I1347" s="178">
        <f>I$1144</f>
        <v>6.0717380225113118</v>
      </c>
      <c r="J1347" s="178"/>
      <c r="K1347" s="178">
        <f t="shared" ref="K1347:AI1347" si="511">K$1144</f>
        <v>0</v>
      </c>
      <c r="L1347" s="178">
        <f t="shared" si="511"/>
        <v>0</v>
      </c>
      <c r="M1347" s="178">
        <f t="shared" si="511"/>
        <v>0</v>
      </c>
      <c r="N1347" s="178">
        <f t="shared" si="511"/>
        <v>0</v>
      </c>
      <c r="O1347" s="178">
        <f t="shared" si="511"/>
        <v>0</v>
      </c>
      <c r="P1347" s="178">
        <f t="shared" si="511"/>
        <v>0</v>
      </c>
      <c r="Q1347" s="178">
        <f t="shared" si="511"/>
        <v>0</v>
      </c>
      <c r="R1347" s="178">
        <f t="shared" si="511"/>
        <v>0</v>
      </c>
      <c r="S1347" s="178">
        <f t="shared" si="511"/>
        <v>0</v>
      </c>
      <c r="T1347" s="178">
        <f t="shared" si="511"/>
        <v>0</v>
      </c>
      <c r="U1347" s="178">
        <f t="shared" si="511"/>
        <v>0.50427481676923525</v>
      </c>
      <c r="V1347" s="178">
        <f t="shared" si="511"/>
        <v>0.98855581931868275</v>
      </c>
      <c r="W1347" s="178">
        <f t="shared" si="511"/>
        <v>0.74051838787928159</v>
      </c>
      <c r="X1347" s="178">
        <f t="shared" si="511"/>
        <v>0.67319853443571065</v>
      </c>
      <c r="Y1347" s="178">
        <f t="shared" si="511"/>
        <v>0.61199866766882771</v>
      </c>
      <c r="Z1347" s="178">
        <f t="shared" si="511"/>
        <v>0.55636242515347967</v>
      </c>
      <c r="AA1347" s="178">
        <f t="shared" si="511"/>
        <v>0.50578402286679969</v>
      </c>
      <c r="AB1347" s="178">
        <f t="shared" si="511"/>
        <v>0.45980365715163607</v>
      </c>
      <c r="AC1347" s="178">
        <f t="shared" si="511"/>
        <v>0.41800332468330548</v>
      </c>
      <c r="AD1347" s="178">
        <f t="shared" si="511"/>
        <v>0.39623232787406198</v>
      </c>
      <c r="AE1347" s="178">
        <f t="shared" si="511"/>
        <v>0.21700603871029156</v>
      </c>
      <c r="AF1347" s="178">
        <f t="shared" si="511"/>
        <v>0</v>
      </c>
      <c r="AG1347" s="178">
        <f t="shared" si="511"/>
        <v>0</v>
      </c>
      <c r="AH1347" s="178">
        <f t="shared" si="511"/>
        <v>0</v>
      </c>
      <c r="AI1347" s="178">
        <f t="shared" si="511"/>
        <v>0</v>
      </c>
    </row>
    <row r="1348" spans="1:35" s="162" customFormat="1" x14ac:dyDescent="0.35">
      <c r="A1348" s="35"/>
      <c r="B1348" s="35"/>
      <c r="C1348" s="160"/>
      <c r="D1348" s="161"/>
      <c r="E1348" s="162" t="s">
        <v>1292</v>
      </c>
      <c r="F1348" s="162" t="s">
        <v>230</v>
      </c>
      <c r="G1348" s="163"/>
      <c r="H1348" s="163"/>
      <c r="I1348" s="433">
        <f>SUM(K1348:AI1348)</f>
        <v>132.35758501099403</v>
      </c>
      <c r="J1348" s="433"/>
      <c r="K1348" s="433">
        <f>SUM(K1340:K1347)</f>
        <v>11.84825</v>
      </c>
      <c r="L1348" s="433">
        <f t="shared" ref="L1348:AI1348" si="512">SUM(L1340:L1347)</f>
        <v>6.2256818181818181</v>
      </c>
      <c r="M1348" s="433">
        <f t="shared" si="512"/>
        <v>7.7582813763930307</v>
      </c>
      <c r="N1348" s="433">
        <f t="shared" si="512"/>
        <v>8.2961619809198677</v>
      </c>
      <c r="O1348" s="433">
        <f t="shared" si="512"/>
        <v>7.4372448384898</v>
      </c>
      <c r="P1348" s="433">
        <f t="shared" si="512"/>
        <v>6.6659311270724704</v>
      </c>
      <c r="Q1348" s="433">
        <f t="shared" si="512"/>
        <v>7.6249058272120616</v>
      </c>
      <c r="R1348" s="433">
        <f t="shared" si="512"/>
        <v>7.3908562084518756</v>
      </c>
      <c r="S1348" s="433">
        <f t="shared" si="512"/>
        <v>6.8396355786016638</v>
      </c>
      <c r="T1348" s="433">
        <f t="shared" si="512"/>
        <v>6.326679314468012</v>
      </c>
      <c r="U1348" s="433">
        <f t="shared" si="512"/>
        <v>6.2948438332766008</v>
      </c>
      <c r="V1348" s="433">
        <f t="shared" si="512"/>
        <v>6.2875065892193076</v>
      </c>
      <c r="W1348" s="433">
        <f t="shared" si="512"/>
        <v>7.1394335664386963</v>
      </c>
      <c r="X1348" s="433">
        <f t="shared" si="512"/>
        <v>6.4903941513079069</v>
      </c>
      <c r="Y1348" s="433">
        <f t="shared" si="512"/>
        <v>5.9003583193708211</v>
      </c>
      <c r="Z1348" s="433">
        <f t="shared" si="512"/>
        <v>5.3639621085189289</v>
      </c>
      <c r="AA1348" s="433">
        <f t="shared" si="512"/>
        <v>4.8763291895626626</v>
      </c>
      <c r="AB1348" s="433">
        <f t="shared" si="512"/>
        <v>4.4330265359660563</v>
      </c>
      <c r="AC1348" s="433">
        <f t="shared" si="512"/>
        <v>4.0300241236055054</v>
      </c>
      <c r="AD1348" s="433">
        <f t="shared" si="512"/>
        <v>3.7380997025772134</v>
      </c>
      <c r="AE1348" s="433">
        <f t="shared" si="512"/>
        <v>1.3899788213597342</v>
      </c>
      <c r="AF1348" s="433">
        <f t="shared" si="512"/>
        <v>3.456577639949943E-17</v>
      </c>
      <c r="AG1348" s="433">
        <f t="shared" si="512"/>
        <v>3.1423433090454023E-17</v>
      </c>
      <c r="AH1348" s="433">
        <f t="shared" si="512"/>
        <v>2.8566757354958203E-17</v>
      </c>
      <c r="AI1348" s="433">
        <f t="shared" si="512"/>
        <v>2.5969779413598369E-17</v>
      </c>
    </row>
    <row r="1349" spans="1:35" s="84" customFormat="1" x14ac:dyDescent="0.35">
      <c r="A1349" s="4"/>
      <c r="B1349" s="4"/>
      <c r="C1349" s="80"/>
      <c r="D1349" s="81"/>
      <c r="G1349" s="147"/>
      <c r="H1349" s="147"/>
      <c r="I1349" s="178"/>
      <c r="J1349" s="178"/>
      <c r="K1349" s="178"/>
      <c r="L1349" s="178"/>
      <c r="M1349" s="178"/>
      <c r="N1349" s="178"/>
      <c r="O1349" s="178"/>
      <c r="P1349" s="178"/>
      <c r="Q1349" s="178"/>
      <c r="R1349" s="178"/>
      <c r="S1349" s="178"/>
      <c r="T1349" s="178"/>
      <c r="U1349" s="178"/>
      <c r="V1349" s="178"/>
      <c r="W1349" s="178"/>
      <c r="X1349" s="178"/>
      <c r="Y1349" s="178"/>
      <c r="Z1349" s="178"/>
      <c r="AA1349" s="178"/>
      <c r="AB1349" s="178"/>
      <c r="AC1349" s="178"/>
      <c r="AD1349" s="178"/>
      <c r="AE1349" s="178"/>
      <c r="AF1349" s="178"/>
      <c r="AG1349" s="178"/>
      <c r="AH1349" s="178"/>
      <c r="AI1349" s="178"/>
    </row>
    <row r="1350" spans="1:35" s="84" customFormat="1" x14ac:dyDescent="0.35">
      <c r="A1350" s="4"/>
      <c r="B1350" s="4"/>
      <c r="C1350" s="80"/>
      <c r="D1350" s="81" t="s">
        <v>965</v>
      </c>
      <c r="G1350" s="147"/>
      <c r="H1350" s="147"/>
      <c r="I1350" s="178"/>
      <c r="J1350" s="178"/>
      <c r="K1350" s="178"/>
      <c r="L1350" s="178"/>
      <c r="M1350" s="178"/>
      <c r="N1350" s="178"/>
      <c r="O1350" s="178"/>
      <c r="P1350" s="178"/>
      <c r="Q1350" s="178"/>
      <c r="R1350" s="178"/>
      <c r="S1350" s="178"/>
      <c r="T1350" s="178"/>
      <c r="U1350" s="178"/>
      <c r="V1350" s="178"/>
      <c r="W1350" s="178"/>
      <c r="X1350" s="178"/>
      <c r="Y1350" s="178"/>
      <c r="Z1350" s="178"/>
      <c r="AA1350" s="178"/>
      <c r="AB1350" s="178"/>
      <c r="AC1350" s="178"/>
      <c r="AD1350" s="178"/>
      <c r="AE1350" s="178"/>
      <c r="AF1350" s="178"/>
      <c r="AG1350" s="178"/>
      <c r="AH1350" s="178"/>
      <c r="AI1350" s="178"/>
    </row>
    <row r="1351" spans="1:35" s="84" customFormat="1" x14ac:dyDescent="0.35">
      <c r="A1351" s="4"/>
      <c r="B1351" s="4"/>
      <c r="C1351" s="80"/>
      <c r="D1351" s="81"/>
      <c r="E1351" s="84" t="str">
        <f>E$1348</f>
        <v>Discounted government revenue (behavioural)</v>
      </c>
      <c r="F1351" s="84" t="str">
        <f>F$1348</f>
        <v>M$, discounted</v>
      </c>
      <c r="G1351" s="147"/>
      <c r="H1351" s="147"/>
      <c r="I1351" s="199">
        <f>I$1348</f>
        <v>132.35758501099403</v>
      </c>
      <c r="J1351" s="199"/>
      <c r="K1351" s="199">
        <f t="shared" ref="K1351:AI1351" si="513">K$1348</f>
        <v>11.84825</v>
      </c>
      <c r="L1351" s="199">
        <f t="shared" si="513"/>
        <v>6.2256818181818181</v>
      </c>
      <c r="M1351" s="199">
        <f t="shared" si="513"/>
        <v>7.7582813763930307</v>
      </c>
      <c r="N1351" s="199">
        <f t="shared" si="513"/>
        <v>8.2961619809198677</v>
      </c>
      <c r="O1351" s="199">
        <f t="shared" si="513"/>
        <v>7.4372448384898</v>
      </c>
      <c r="P1351" s="199">
        <f t="shared" si="513"/>
        <v>6.6659311270724704</v>
      </c>
      <c r="Q1351" s="199">
        <f t="shared" si="513"/>
        <v>7.6249058272120616</v>
      </c>
      <c r="R1351" s="199">
        <f t="shared" si="513"/>
        <v>7.3908562084518756</v>
      </c>
      <c r="S1351" s="199">
        <f t="shared" si="513"/>
        <v>6.8396355786016638</v>
      </c>
      <c r="T1351" s="199">
        <f t="shared" si="513"/>
        <v>6.326679314468012</v>
      </c>
      <c r="U1351" s="199">
        <f t="shared" si="513"/>
        <v>6.2948438332766008</v>
      </c>
      <c r="V1351" s="199">
        <f t="shared" si="513"/>
        <v>6.2875065892193076</v>
      </c>
      <c r="W1351" s="199">
        <f t="shared" si="513"/>
        <v>7.1394335664386963</v>
      </c>
      <c r="X1351" s="199">
        <f t="shared" si="513"/>
        <v>6.4903941513079069</v>
      </c>
      <c r="Y1351" s="199">
        <f t="shared" si="513"/>
        <v>5.9003583193708211</v>
      </c>
      <c r="Z1351" s="199">
        <f t="shared" si="513"/>
        <v>5.3639621085189289</v>
      </c>
      <c r="AA1351" s="199">
        <f t="shared" si="513"/>
        <v>4.8763291895626626</v>
      </c>
      <c r="AB1351" s="199">
        <f t="shared" si="513"/>
        <v>4.4330265359660563</v>
      </c>
      <c r="AC1351" s="199">
        <f t="shared" si="513"/>
        <v>4.0300241236055054</v>
      </c>
      <c r="AD1351" s="199">
        <f t="shared" si="513"/>
        <v>3.7380997025772134</v>
      </c>
      <c r="AE1351" s="199">
        <f t="shared" si="513"/>
        <v>1.3899788213597342</v>
      </c>
      <c r="AF1351" s="199">
        <f t="shared" si="513"/>
        <v>3.456577639949943E-17</v>
      </c>
      <c r="AG1351" s="199">
        <f t="shared" si="513"/>
        <v>3.1423433090454023E-17</v>
      </c>
      <c r="AH1351" s="199">
        <f t="shared" si="513"/>
        <v>2.8566757354958203E-17</v>
      </c>
      <c r="AI1351" s="199">
        <f t="shared" si="513"/>
        <v>2.5969779413598369E-17</v>
      </c>
    </row>
    <row r="1352" spans="1:35" s="162" customFormat="1" x14ac:dyDescent="0.35">
      <c r="A1352" s="35"/>
      <c r="B1352" s="35"/>
      <c r="C1352" s="160"/>
      <c r="D1352" s="161"/>
      <c r="E1352" s="162" t="s">
        <v>1293</v>
      </c>
      <c r="F1352" s="162" t="s">
        <v>230</v>
      </c>
      <c r="G1352" s="163"/>
      <c r="H1352" s="163"/>
      <c r="I1352" s="433"/>
      <c r="J1352" s="433"/>
      <c r="K1352" s="433">
        <f>K1351+J1352</f>
        <v>11.84825</v>
      </c>
      <c r="L1352" s="433">
        <f t="shared" ref="L1352:AI1352" si="514">L1351+K1352</f>
        <v>18.073931818181819</v>
      </c>
      <c r="M1352" s="433">
        <f t="shared" si="514"/>
        <v>25.832213194574848</v>
      </c>
      <c r="N1352" s="433">
        <f t="shared" si="514"/>
        <v>34.128375175494718</v>
      </c>
      <c r="O1352" s="433">
        <f t="shared" si="514"/>
        <v>41.565620013984514</v>
      </c>
      <c r="P1352" s="433">
        <f t="shared" si="514"/>
        <v>48.231551141056983</v>
      </c>
      <c r="Q1352" s="433">
        <f t="shared" si="514"/>
        <v>55.856456968269043</v>
      </c>
      <c r="R1352" s="433">
        <f t="shared" si="514"/>
        <v>63.247313176720922</v>
      </c>
      <c r="S1352" s="433">
        <f t="shared" si="514"/>
        <v>70.086948755322581</v>
      </c>
      <c r="T1352" s="433">
        <f t="shared" si="514"/>
        <v>76.41362806979059</v>
      </c>
      <c r="U1352" s="433">
        <f t="shared" si="514"/>
        <v>82.708471903067192</v>
      </c>
      <c r="V1352" s="433">
        <f t="shared" si="514"/>
        <v>88.995978492286497</v>
      </c>
      <c r="W1352" s="433">
        <f t="shared" si="514"/>
        <v>96.135412058725194</v>
      </c>
      <c r="X1352" s="433">
        <f t="shared" si="514"/>
        <v>102.6258062100331</v>
      </c>
      <c r="Y1352" s="433">
        <f t="shared" si="514"/>
        <v>108.52616452940393</v>
      </c>
      <c r="Z1352" s="433">
        <f t="shared" si="514"/>
        <v>113.89012663792286</v>
      </c>
      <c r="AA1352" s="433">
        <f t="shared" si="514"/>
        <v>118.76645582748553</v>
      </c>
      <c r="AB1352" s="433">
        <f t="shared" si="514"/>
        <v>123.19948236345158</v>
      </c>
      <c r="AC1352" s="433">
        <f t="shared" si="514"/>
        <v>127.22950648705708</v>
      </c>
      <c r="AD1352" s="433">
        <f t="shared" si="514"/>
        <v>130.9676061896343</v>
      </c>
      <c r="AE1352" s="433">
        <f t="shared" si="514"/>
        <v>132.35758501099403</v>
      </c>
      <c r="AF1352" s="433">
        <f t="shared" si="514"/>
        <v>132.35758501099403</v>
      </c>
      <c r="AG1352" s="433">
        <f t="shared" si="514"/>
        <v>132.35758501099403</v>
      </c>
      <c r="AH1352" s="433">
        <f t="shared" si="514"/>
        <v>132.35758501099403</v>
      </c>
      <c r="AI1352" s="433">
        <f t="shared" si="514"/>
        <v>132.35758501099403</v>
      </c>
    </row>
    <row r="1353" spans="1:35" s="84" customFormat="1" x14ac:dyDescent="0.35">
      <c r="A1353" s="4"/>
      <c r="B1353" s="4"/>
      <c r="C1353" s="80"/>
      <c r="D1353" s="81"/>
      <c r="G1353" s="147"/>
      <c r="H1353" s="147"/>
      <c r="I1353" s="178"/>
      <c r="J1353" s="178"/>
      <c r="K1353" s="178"/>
      <c r="L1353" s="178"/>
      <c r="M1353" s="178"/>
      <c r="N1353" s="178"/>
      <c r="O1353" s="178"/>
      <c r="P1353" s="178"/>
      <c r="Q1353" s="178"/>
      <c r="R1353" s="178"/>
      <c r="S1353" s="178"/>
      <c r="T1353" s="178"/>
      <c r="U1353" s="178"/>
      <c r="V1353" s="178"/>
      <c r="W1353" s="178"/>
      <c r="X1353" s="178"/>
      <c r="Y1353" s="178"/>
      <c r="Z1353" s="178"/>
      <c r="AA1353" s="178"/>
      <c r="AB1353" s="178"/>
      <c r="AC1353" s="178"/>
      <c r="AD1353" s="178"/>
      <c r="AE1353" s="178"/>
      <c r="AF1353" s="178"/>
      <c r="AG1353" s="178"/>
      <c r="AH1353" s="178"/>
      <c r="AI1353" s="178"/>
    </row>
    <row r="1354" spans="1:35" s="84" customFormat="1" x14ac:dyDescent="0.35">
      <c r="A1354" s="4"/>
      <c r="B1354" s="4"/>
      <c r="C1354" s="80"/>
      <c r="D1354" s="81" t="s">
        <v>491</v>
      </c>
      <c r="G1354" s="147"/>
      <c r="H1354" s="147"/>
      <c r="I1354" s="178"/>
      <c r="J1354" s="178"/>
      <c r="K1354" s="178"/>
      <c r="L1354" s="178"/>
      <c r="M1354" s="178"/>
      <c r="N1354" s="178"/>
      <c r="O1354" s="178"/>
      <c r="P1354" s="178"/>
      <c r="Q1354" s="178"/>
      <c r="R1354" s="178"/>
      <c r="S1354" s="178"/>
      <c r="T1354" s="178"/>
      <c r="U1354" s="178"/>
      <c r="V1354" s="178"/>
      <c r="W1354" s="178"/>
      <c r="X1354" s="178"/>
      <c r="Y1354" s="178"/>
      <c r="Z1354" s="178"/>
      <c r="AA1354" s="178"/>
      <c r="AB1354" s="178"/>
      <c r="AC1354" s="178"/>
      <c r="AD1354" s="178"/>
      <c r="AE1354" s="178"/>
      <c r="AF1354" s="178"/>
      <c r="AG1354" s="178"/>
      <c r="AH1354" s="178"/>
      <c r="AI1354" s="178"/>
    </row>
    <row r="1355" spans="1:35" s="84" customFormat="1" x14ac:dyDescent="0.35">
      <c r="A1355" s="4"/>
      <c r="B1355" s="4"/>
      <c r="C1355" s="80"/>
      <c r="D1355" s="81"/>
      <c r="E1355" s="84" t="str">
        <f>E$381</f>
        <v>NPV signature bonus (behavioural)</v>
      </c>
      <c r="F1355" s="84" t="str">
        <f>F$381</f>
        <v>M$, discounted</v>
      </c>
      <c r="G1355" s="178">
        <f>G$381</f>
        <v>5</v>
      </c>
      <c r="H1355" s="147"/>
      <c r="I1355" s="178"/>
      <c r="J1355" s="178"/>
      <c r="K1355" s="178"/>
      <c r="L1355" s="178"/>
      <c r="M1355" s="178"/>
      <c r="N1355" s="178"/>
      <c r="O1355" s="178"/>
      <c r="P1355" s="178"/>
      <c r="Q1355" s="178"/>
      <c r="R1355" s="178"/>
      <c r="S1355" s="178"/>
      <c r="T1355" s="178"/>
      <c r="U1355" s="178"/>
      <c r="V1355" s="178"/>
      <c r="W1355" s="178"/>
      <c r="X1355" s="178"/>
      <c r="Y1355" s="178"/>
      <c r="Z1355" s="178"/>
      <c r="AA1355" s="178"/>
      <c r="AB1355" s="178"/>
      <c r="AC1355" s="178"/>
      <c r="AD1355" s="178"/>
      <c r="AE1355" s="178"/>
      <c r="AF1355" s="178"/>
      <c r="AG1355" s="178"/>
      <c r="AH1355" s="178"/>
      <c r="AI1355" s="178"/>
    </row>
    <row r="1356" spans="1:35" s="84" customFormat="1" x14ac:dyDescent="0.35">
      <c r="A1356" s="4"/>
      <c r="B1356" s="4"/>
      <c r="C1356" s="80"/>
      <c r="D1356" s="81"/>
      <c r="E1356" s="84" t="str">
        <f>E$476</f>
        <v>NPV import duties (behavioural)</v>
      </c>
      <c r="F1356" s="84" t="str">
        <f>F$476</f>
        <v>M$, discounted</v>
      </c>
      <c r="G1356" s="178">
        <f>G$476</f>
        <v>29.896498210080804</v>
      </c>
      <c r="H1356" s="147"/>
      <c r="I1356" s="178"/>
      <c r="J1356" s="178"/>
      <c r="K1356" s="178"/>
      <c r="L1356" s="178"/>
      <c r="M1356" s="178"/>
      <c r="N1356" s="178"/>
      <c r="O1356" s="178"/>
      <c r="P1356" s="178"/>
      <c r="Q1356" s="178"/>
      <c r="R1356" s="178"/>
      <c r="S1356" s="178"/>
      <c r="T1356" s="178"/>
      <c r="U1356" s="178"/>
      <c r="V1356" s="178"/>
      <c r="W1356" s="178"/>
      <c r="X1356" s="178"/>
      <c r="Y1356" s="178"/>
      <c r="Z1356" s="178"/>
      <c r="AA1356" s="178"/>
      <c r="AB1356" s="178"/>
      <c r="AC1356" s="178"/>
      <c r="AD1356" s="178"/>
      <c r="AE1356" s="178"/>
      <c r="AF1356" s="178"/>
      <c r="AG1356" s="178"/>
      <c r="AH1356" s="178"/>
      <c r="AI1356" s="178"/>
    </row>
    <row r="1357" spans="1:35" s="84" customFormat="1" x14ac:dyDescent="0.35">
      <c r="A1357" s="4"/>
      <c r="B1357" s="4"/>
      <c r="C1357" s="80"/>
      <c r="D1357" s="81"/>
      <c r="E1357" s="84" t="str">
        <f>E$715</f>
        <v>NPV royalty (behavioural)</v>
      </c>
      <c r="F1357" s="84" t="str">
        <f>F$715</f>
        <v>M$, discounted</v>
      </c>
      <c r="G1357" s="178">
        <f>G$715</f>
        <v>44.885568597506214</v>
      </c>
      <c r="H1357" s="147"/>
      <c r="I1357" s="178"/>
      <c r="J1357" s="178"/>
      <c r="K1357" s="178"/>
      <c r="L1357" s="178"/>
      <c r="M1357" s="178"/>
      <c r="N1357" s="178"/>
      <c r="O1357" s="178"/>
      <c r="P1357" s="178"/>
      <c r="Q1357" s="178"/>
      <c r="R1357" s="178"/>
      <c r="S1357" s="178"/>
      <c r="T1357" s="178"/>
      <c r="U1357" s="178"/>
      <c r="V1357" s="178"/>
      <c r="W1357" s="178"/>
      <c r="X1357" s="178"/>
      <c r="Y1357" s="178"/>
      <c r="Z1357" s="178"/>
      <c r="AA1357" s="178"/>
      <c r="AB1357" s="178"/>
      <c r="AC1357" s="178"/>
      <c r="AD1357" s="178"/>
      <c r="AE1357" s="178"/>
      <c r="AF1357" s="178"/>
      <c r="AG1357" s="178"/>
      <c r="AH1357" s="178"/>
      <c r="AI1357" s="178"/>
    </row>
    <row r="1358" spans="1:35" s="84" customFormat="1" x14ac:dyDescent="0.35">
      <c r="A1358" s="4"/>
      <c r="B1358" s="4"/>
      <c r="C1358" s="80"/>
      <c r="D1358" s="81"/>
      <c r="E1358" s="84" t="str">
        <f>E$955</f>
        <v>NPV income tax (behavioural)</v>
      </c>
      <c r="F1358" s="84" t="str">
        <f>F$955</f>
        <v>M$, discounted</v>
      </c>
      <c r="G1358" s="178">
        <f>G$955</f>
        <v>31.033590709796975</v>
      </c>
      <c r="H1358" s="147"/>
      <c r="I1358" s="178"/>
      <c r="J1358" s="178"/>
      <c r="K1358" s="178"/>
      <c r="L1358" s="178"/>
      <c r="M1358" s="178"/>
      <c r="N1358" s="178"/>
      <c r="O1358" s="178"/>
      <c r="P1358" s="178"/>
      <c r="Q1358" s="178"/>
      <c r="R1358" s="178"/>
      <c r="S1358" s="178"/>
      <c r="T1358" s="178"/>
      <c r="U1358" s="178"/>
      <c r="V1358" s="178"/>
      <c r="W1358" s="178"/>
      <c r="X1358" s="178"/>
      <c r="Y1358" s="178"/>
      <c r="Z1358" s="178"/>
      <c r="AA1358" s="178"/>
      <c r="AB1358" s="178"/>
      <c r="AC1358" s="178"/>
      <c r="AD1358" s="178"/>
      <c r="AE1358" s="178"/>
      <c r="AF1358" s="178"/>
      <c r="AG1358" s="178"/>
      <c r="AH1358" s="178"/>
      <c r="AI1358" s="178"/>
    </row>
    <row r="1359" spans="1:35" s="84" customFormat="1" x14ac:dyDescent="0.35">
      <c r="A1359" s="4"/>
      <c r="B1359" s="4"/>
      <c r="C1359" s="80"/>
      <c r="D1359" s="81"/>
      <c r="E1359" s="84" t="str">
        <f>E$1020</f>
        <v>NPV resource rent tax (behavioural)</v>
      </c>
      <c r="F1359" s="84" t="str">
        <f>F$1020</f>
        <v>M$, discounted</v>
      </c>
      <c r="G1359" s="178">
        <f>G$1020</f>
        <v>0</v>
      </c>
      <c r="H1359" s="147"/>
      <c r="I1359" s="178"/>
      <c r="J1359" s="178"/>
      <c r="K1359" s="178"/>
      <c r="L1359" s="178"/>
      <c r="M1359" s="178"/>
      <c r="N1359" s="178"/>
      <c r="O1359" s="178"/>
      <c r="P1359" s="178"/>
      <c r="Q1359" s="178"/>
      <c r="R1359" s="178"/>
      <c r="S1359" s="178"/>
      <c r="T1359" s="178"/>
      <c r="U1359" s="178"/>
      <c r="V1359" s="178"/>
      <c r="W1359" s="178"/>
      <c r="X1359" s="178"/>
      <c r="Y1359" s="178"/>
      <c r="Z1359" s="178"/>
      <c r="AA1359" s="178"/>
      <c r="AB1359" s="178"/>
      <c r="AC1359" s="178"/>
      <c r="AD1359" s="178"/>
      <c r="AE1359" s="178"/>
      <c r="AF1359" s="178"/>
      <c r="AG1359" s="178"/>
      <c r="AH1359" s="178"/>
      <c r="AI1359" s="178"/>
    </row>
    <row r="1360" spans="1:35" s="84" customFormat="1" x14ac:dyDescent="0.35">
      <c r="A1360" s="4"/>
      <c r="B1360" s="4"/>
      <c r="C1360" s="80"/>
      <c r="D1360" s="81"/>
      <c r="E1360" s="84" t="str">
        <f>E$1069</f>
        <v>NPV WHT on services (behavioural)</v>
      </c>
      <c r="F1360" s="84" t="str">
        <f>F$1069</f>
        <v>M$, discounted</v>
      </c>
      <c r="G1360" s="178">
        <f>G$1069</f>
        <v>10.450193362123322</v>
      </c>
      <c r="H1360" s="147"/>
      <c r="I1360" s="178"/>
      <c r="J1360" s="178"/>
      <c r="K1360" s="178"/>
      <c r="L1360" s="178"/>
      <c r="M1360" s="178"/>
      <c r="N1360" s="178"/>
      <c r="O1360" s="178"/>
      <c r="P1360" s="178"/>
      <c r="Q1360" s="178"/>
      <c r="R1360" s="178"/>
      <c r="S1360" s="178"/>
      <c r="T1360" s="178"/>
      <c r="U1360" s="178"/>
      <c r="V1360" s="178"/>
      <c r="W1360" s="178"/>
      <c r="X1360" s="178"/>
      <c r="Y1360" s="178"/>
      <c r="Z1360" s="178"/>
      <c r="AA1360" s="178"/>
      <c r="AB1360" s="178"/>
      <c r="AC1360" s="178"/>
      <c r="AD1360" s="178"/>
      <c r="AE1360" s="178"/>
      <c r="AF1360" s="178"/>
      <c r="AG1360" s="178"/>
      <c r="AH1360" s="178"/>
      <c r="AI1360" s="178"/>
    </row>
    <row r="1361" spans="1:35" s="84" customFormat="1" x14ac:dyDescent="0.35">
      <c r="A1361" s="4"/>
      <c r="B1361" s="4"/>
      <c r="C1361" s="80"/>
      <c r="D1361" s="81"/>
      <c r="E1361" s="84" t="str">
        <f>E$1106</f>
        <v>NPV WHT on interest (behavioural)</v>
      </c>
      <c r="F1361" s="84" t="str">
        <f>F$1106</f>
        <v>M$, discounted</v>
      </c>
      <c r="G1361" s="178">
        <f>G$1106</f>
        <v>5.0199961089754019</v>
      </c>
      <c r="H1361" s="147"/>
      <c r="I1361" s="178"/>
      <c r="J1361" s="178"/>
      <c r="K1361" s="178"/>
      <c r="L1361" s="178"/>
      <c r="M1361" s="178"/>
      <c r="N1361" s="178"/>
      <c r="O1361" s="178"/>
      <c r="P1361" s="178"/>
      <c r="Q1361" s="178"/>
      <c r="R1361" s="178"/>
      <c r="S1361" s="178"/>
      <c r="T1361" s="178"/>
      <c r="U1361" s="178"/>
      <c r="V1361" s="178"/>
      <c r="W1361" s="178"/>
      <c r="X1361" s="178"/>
      <c r="Y1361" s="178"/>
      <c r="Z1361" s="178"/>
      <c r="AA1361" s="178"/>
      <c r="AB1361" s="178"/>
      <c r="AC1361" s="178"/>
      <c r="AD1361" s="178"/>
      <c r="AE1361" s="178"/>
      <c r="AF1361" s="178"/>
      <c r="AG1361" s="178"/>
      <c r="AH1361" s="178"/>
      <c r="AI1361" s="178"/>
    </row>
    <row r="1362" spans="1:35" s="84" customFormat="1" x14ac:dyDescent="0.35">
      <c r="A1362" s="4"/>
      <c r="B1362" s="4"/>
      <c r="C1362" s="80"/>
      <c r="D1362" s="81"/>
      <c r="E1362" s="84" t="str">
        <f>E$1148</f>
        <v>NPV WHT on dividends (behavioural)</v>
      </c>
      <c r="F1362" s="84" t="str">
        <f>F$1148</f>
        <v>M$, discounted</v>
      </c>
      <c r="G1362" s="178">
        <f>G$1148</f>
        <v>6.0717380225113118</v>
      </c>
      <c r="H1362" s="147"/>
      <c r="I1362" s="178"/>
      <c r="J1362" s="178"/>
      <c r="K1362" s="178"/>
      <c r="L1362" s="178"/>
      <c r="M1362" s="178"/>
      <c r="N1362" s="178"/>
      <c r="O1362" s="178"/>
      <c r="P1362" s="178"/>
      <c r="Q1362" s="178"/>
      <c r="R1362" s="178"/>
      <c r="S1362" s="178"/>
      <c r="T1362" s="178"/>
      <c r="U1362" s="178"/>
      <c r="V1362" s="178"/>
      <c r="W1362" s="178"/>
      <c r="X1362" s="178"/>
      <c r="Y1362" s="178"/>
      <c r="Z1362" s="178"/>
      <c r="AA1362" s="178"/>
      <c r="AB1362" s="178"/>
      <c r="AC1362" s="178"/>
      <c r="AD1362" s="178"/>
      <c r="AE1362" s="178"/>
      <c r="AF1362" s="178"/>
      <c r="AG1362" s="178"/>
      <c r="AH1362" s="178"/>
      <c r="AI1362" s="178"/>
    </row>
    <row r="1363" spans="1:35" s="162" customFormat="1" x14ac:dyDescent="0.35">
      <c r="A1363" s="35"/>
      <c r="B1363" s="35"/>
      <c r="C1363" s="160"/>
      <c r="D1363" s="161"/>
      <c r="E1363" s="162" t="s">
        <v>1294</v>
      </c>
      <c r="F1363" s="162" t="s">
        <v>230</v>
      </c>
      <c r="G1363" s="433">
        <f>SUM(G1355:G1362)</f>
        <v>132.35758501099406</v>
      </c>
      <c r="H1363" s="163"/>
      <c r="J1363" s="433"/>
      <c r="K1363" s="433"/>
      <c r="L1363" s="433"/>
      <c r="M1363" s="433"/>
      <c r="N1363" s="433"/>
      <c r="O1363" s="433"/>
      <c r="P1363" s="433"/>
      <c r="Q1363" s="433"/>
      <c r="R1363" s="433"/>
      <c r="S1363" s="433"/>
      <c r="T1363" s="433"/>
      <c r="U1363" s="433"/>
      <c r="V1363" s="433"/>
      <c r="W1363" s="433"/>
      <c r="X1363" s="433"/>
      <c r="Y1363" s="433"/>
      <c r="Z1363" s="433"/>
      <c r="AA1363" s="433"/>
      <c r="AB1363" s="433"/>
      <c r="AC1363" s="433"/>
      <c r="AD1363" s="433"/>
      <c r="AE1363" s="433"/>
      <c r="AF1363" s="433"/>
      <c r="AG1363" s="433"/>
      <c r="AH1363" s="433"/>
      <c r="AI1363" s="433"/>
    </row>
    <row r="1364" spans="1:35" s="84" customFormat="1" x14ac:dyDescent="0.35">
      <c r="A1364" s="4"/>
      <c r="B1364" s="4"/>
      <c r="C1364" s="80"/>
      <c r="D1364" s="81"/>
      <c r="G1364" s="147"/>
      <c r="H1364" s="147"/>
      <c r="I1364" s="178"/>
      <c r="J1364" s="178"/>
      <c r="K1364" s="178"/>
      <c r="L1364" s="178"/>
      <c r="M1364" s="178"/>
      <c r="N1364" s="178"/>
      <c r="O1364" s="178"/>
      <c r="P1364" s="178"/>
      <c r="Q1364" s="178"/>
      <c r="R1364" s="178"/>
      <c r="S1364" s="178"/>
      <c r="T1364" s="178"/>
      <c r="U1364" s="178"/>
      <c r="V1364" s="178"/>
      <c r="W1364" s="178"/>
      <c r="X1364" s="178"/>
      <c r="Y1364" s="178"/>
      <c r="Z1364" s="178"/>
      <c r="AA1364" s="178"/>
      <c r="AB1364" s="178"/>
      <c r="AC1364" s="178"/>
      <c r="AD1364" s="178"/>
      <c r="AE1364" s="178"/>
      <c r="AF1364" s="178"/>
      <c r="AG1364" s="178"/>
      <c r="AH1364" s="178"/>
      <c r="AI1364" s="178"/>
    </row>
    <row r="1365" spans="1:35" s="84" customFormat="1" x14ac:dyDescent="0.35">
      <c r="A1365" s="4"/>
      <c r="B1365" s="4"/>
      <c r="C1365" s="80"/>
      <c r="D1365" s="81" t="s">
        <v>489</v>
      </c>
      <c r="G1365" s="147"/>
      <c r="H1365" s="147"/>
      <c r="I1365" s="178"/>
      <c r="J1365" s="178"/>
      <c r="K1365" s="178"/>
      <c r="L1365" s="178"/>
      <c r="M1365" s="178"/>
      <c r="N1365" s="178"/>
      <c r="O1365" s="178"/>
      <c r="P1365" s="178"/>
      <c r="Q1365" s="178"/>
      <c r="R1365" s="178"/>
      <c r="S1365" s="178"/>
      <c r="T1365" s="178"/>
      <c r="U1365" s="178"/>
      <c r="V1365" s="178"/>
      <c r="W1365" s="178"/>
      <c r="X1365" s="178"/>
      <c r="Y1365" s="178"/>
      <c r="Z1365" s="178"/>
      <c r="AA1365" s="178"/>
      <c r="AB1365" s="178"/>
      <c r="AC1365" s="178"/>
      <c r="AD1365" s="178"/>
      <c r="AE1365" s="178"/>
      <c r="AF1365" s="178"/>
      <c r="AG1365" s="178"/>
      <c r="AH1365" s="178"/>
      <c r="AI1365" s="178"/>
    </row>
    <row r="1366" spans="1:35" s="84" customFormat="1" x14ac:dyDescent="0.35">
      <c r="A1366" s="4"/>
      <c r="B1366" s="4"/>
      <c r="C1366" s="80"/>
      <c r="D1366" s="81"/>
      <c r="E1366" s="84" t="str">
        <f>E$216</f>
        <v>Project pre-tax cash flow (behavioural)</v>
      </c>
      <c r="F1366" s="84" t="str">
        <f>F$216</f>
        <v>M$</v>
      </c>
      <c r="G1366" s="147"/>
      <c r="H1366" s="147"/>
      <c r="I1366" s="178">
        <f>I$216</f>
        <v>698.99531531119374</v>
      </c>
      <c r="J1366" s="178"/>
      <c r="K1366" s="178">
        <f t="shared" ref="K1366:AI1366" si="515">K$216</f>
        <v>-80</v>
      </c>
      <c r="L1366" s="178">
        <f t="shared" si="515"/>
        <v>-80</v>
      </c>
      <c r="M1366" s="178">
        <f t="shared" si="515"/>
        <v>22.907075001857777</v>
      </c>
      <c r="N1366" s="178">
        <f t="shared" si="515"/>
        <v>47.785676196661868</v>
      </c>
      <c r="O1366" s="178">
        <f t="shared" si="515"/>
        <v>47.785676196661868</v>
      </c>
      <c r="P1366" s="178">
        <f t="shared" si="515"/>
        <v>47.785676196661868</v>
      </c>
      <c r="Q1366" s="178">
        <f t="shared" si="515"/>
        <v>47.785676196661868</v>
      </c>
      <c r="R1366" s="178">
        <f t="shared" si="515"/>
        <v>47.785676196661868</v>
      </c>
      <c r="S1366" s="178">
        <f t="shared" si="515"/>
        <v>47.785676196661868</v>
      </c>
      <c r="T1366" s="178">
        <f t="shared" si="515"/>
        <v>47.785676196661868</v>
      </c>
      <c r="U1366" s="178">
        <f t="shared" si="515"/>
        <v>47.785676196661868</v>
      </c>
      <c r="V1366" s="178">
        <f t="shared" si="515"/>
        <v>47.785676196661868</v>
      </c>
      <c r="W1366" s="178">
        <f t="shared" si="515"/>
        <v>47.785676196661868</v>
      </c>
      <c r="X1366" s="178">
        <f t="shared" si="515"/>
        <v>47.785676196661868</v>
      </c>
      <c r="Y1366" s="178">
        <f t="shared" si="515"/>
        <v>47.785676196661868</v>
      </c>
      <c r="Z1366" s="178">
        <f t="shared" si="515"/>
        <v>47.785676196661868</v>
      </c>
      <c r="AA1366" s="178">
        <f t="shared" si="515"/>
        <v>47.785676196661868</v>
      </c>
      <c r="AB1366" s="178">
        <f t="shared" si="515"/>
        <v>47.785676196661868</v>
      </c>
      <c r="AC1366" s="178">
        <f t="shared" si="515"/>
        <v>47.785676196661868</v>
      </c>
      <c r="AD1366" s="178">
        <f t="shared" si="515"/>
        <v>49.027165682643215</v>
      </c>
      <c r="AE1366" s="178">
        <f t="shared" si="515"/>
        <v>22.490255480102821</v>
      </c>
      <c r="AF1366" s="178">
        <f t="shared" si="515"/>
        <v>0</v>
      </c>
      <c r="AG1366" s="178">
        <f t="shared" si="515"/>
        <v>0</v>
      </c>
      <c r="AH1366" s="178">
        <f t="shared" si="515"/>
        <v>0</v>
      </c>
      <c r="AI1366" s="178">
        <f t="shared" si="515"/>
        <v>0</v>
      </c>
    </row>
    <row r="1367" spans="1:35" s="154" customFormat="1" x14ac:dyDescent="0.35">
      <c r="A1367" s="15"/>
      <c r="B1367" s="15"/>
      <c r="C1367" s="152"/>
      <c r="D1367" s="153"/>
      <c r="E1367" s="154" t="str">
        <f>'T&amp;E'!E$36</f>
        <v>Government discount factor</v>
      </c>
      <c r="F1367" s="154" t="str">
        <f>'T&amp;E'!F$36</f>
        <v>index</v>
      </c>
      <c r="G1367" s="155"/>
      <c r="H1367" s="155"/>
      <c r="I1367" s="180"/>
      <c r="J1367" s="180"/>
      <c r="K1367" s="203">
        <f>'T&amp;E'!K$36</f>
        <v>1</v>
      </c>
      <c r="L1367" s="203">
        <f>'T&amp;E'!L$36</f>
        <v>0.90909090909090906</v>
      </c>
      <c r="M1367" s="203">
        <f>'T&amp;E'!M$36</f>
        <v>0.82644628099173545</v>
      </c>
      <c r="N1367" s="203">
        <f>'T&amp;E'!N$36</f>
        <v>0.75131480090157754</v>
      </c>
      <c r="O1367" s="203">
        <f>'T&amp;E'!O$36</f>
        <v>0.68301345536507052</v>
      </c>
      <c r="P1367" s="203">
        <f>'T&amp;E'!P$36</f>
        <v>0.62092132305915493</v>
      </c>
      <c r="Q1367" s="203">
        <f>'T&amp;E'!Q$36</f>
        <v>0.56447393005377722</v>
      </c>
      <c r="R1367" s="203">
        <f>'T&amp;E'!R$36</f>
        <v>0.51315811823070645</v>
      </c>
      <c r="S1367" s="203">
        <f>'T&amp;E'!S$36</f>
        <v>0.46650738020973315</v>
      </c>
      <c r="T1367" s="203">
        <f>'T&amp;E'!T$36</f>
        <v>0.42409761837248466</v>
      </c>
      <c r="U1367" s="203">
        <f>'T&amp;E'!U$36</f>
        <v>0.38554328942953148</v>
      </c>
      <c r="V1367" s="203">
        <f>'T&amp;E'!V$36</f>
        <v>0.3504938994813922</v>
      </c>
      <c r="W1367" s="203">
        <f>'T&amp;E'!W$36</f>
        <v>0.31863081771035656</v>
      </c>
      <c r="X1367" s="203">
        <f>'T&amp;E'!X$36</f>
        <v>0.28966437973668779</v>
      </c>
      <c r="Y1367" s="203">
        <f>'T&amp;E'!Y$36</f>
        <v>0.26333125430607973</v>
      </c>
      <c r="Z1367" s="203">
        <f>'T&amp;E'!Z$36</f>
        <v>0.23939204936916339</v>
      </c>
      <c r="AA1367" s="203">
        <f>'T&amp;E'!AA$36</f>
        <v>0.21762913579014853</v>
      </c>
      <c r="AB1367" s="203">
        <f>'T&amp;E'!AB$36</f>
        <v>0.19784466890013502</v>
      </c>
      <c r="AC1367" s="203">
        <f>'T&amp;E'!AC$36</f>
        <v>0.17985878990921364</v>
      </c>
      <c r="AD1367" s="203">
        <f>'T&amp;E'!AD$36</f>
        <v>0.16350799082655781</v>
      </c>
      <c r="AE1367" s="203">
        <f>'T&amp;E'!AE$36</f>
        <v>0.14864362802414349</v>
      </c>
      <c r="AF1367" s="203">
        <f>'T&amp;E'!AF$36</f>
        <v>0.13513057093103953</v>
      </c>
      <c r="AG1367" s="203">
        <f>'T&amp;E'!AG$36</f>
        <v>0.12284597357367227</v>
      </c>
      <c r="AH1367" s="203">
        <f>'T&amp;E'!AH$36</f>
        <v>0.11167815779424752</v>
      </c>
      <c r="AI1367" s="203">
        <f>'T&amp;E'!AI$36</f>
        <v>0.10152559799477048</v>
      </c>
    </row>
    <row r="1368" spans="1:35" s="84" customFormat="1" x14ac:dyDescent="0.35">
      <c r="A1368" s="4"/>
      <c r="B1368" s="4"/>
      <c r="C1368" s="80"/>
      <c r="D1368" s="81"/>
      <c r="E1368" s="84" t="s">
        <v>1295</v>
      </c>
      <c r="F1368" s="84" t="s">
        <v>230</v>
      </c>
      <c r="G1368" s="147"/>
      <c r="H1368" s="147"/>
      <c r="I1368" s="178">
        <f>SUM(K1368:AI1368)</f>
        <v>186.53976555966702</v>
      </c>
      <c r="J1368" s="178"/>
      <c r="K1368" s="178">
        <f>K1366*K1367</f>
        <v>-80</v>
      </c>
      <c r="L1368" s="178">
        <f t="shared" ref="L1368:AI1368" si="516">L1366*L1367</f>
        <v>-72.72727272727272</v>
      </c>
      <c r="M1368" s="178">
        <f t="shared" si="516"/>
        <v>18.931466943684111</v>
      </c>
      <c r="N1368" s="178">
        <f t="shared" si="516"/>
        <v>35.902085797642265</v>
      </c>
      <c r="O1368" s="178">
        <f t="shared" si="516"/>
        <v>32.638259816038421</v>
      </c>
      <c r="P1368" s="178">
        <f t="shared" si="516"/>
        <v>29.671145287307652</v>
      </c>
      <c r="Q1368" s="178">
        <f t="shared" si="516"/>
        <v>26.973768443006957</v>
      </c>
      <c r="R1368" s="178">
        <f t="shared" si="516"/>
        <v>24.521607675460867</v>
      </c>
      <c r="S1368" s="178">
        <f t="shared" si="516"/>
        <v>22.292370614055333</v>
      </c>
      <c r="T1368" s="178">
        <f t="shared" si="516"/>
        <v>20.26579146732303</v>
      </c>
      <c r="U1368" s="178">
        <f t="shared" si="516"/>
        <v>18.423446788475481</v>
      </c>
      <c r="V1368" s="178">
        <f t="shared" si="516"/>
        <v>16.748587989523159</v>
      </c>
      <c r="W1368" s="178">
        <f t="shared" si="516"/>
        <v>15.225989081384693</v>
      </c>
      <c r="X1368" s="178">
        <f t="shared" si="516"/>
        <v>13.841808255804267</v>
      </c>
      <c r="Y1368" s="178">
        <f t="shared" si="516"/>
        <v>12.583462050731146</v>
      </c>
      <c r="Z1368" s="178">
        <f t="shared" si="516"/>
        <v>11.439510955210134</v>
      </c>
      <c r="AA1368" s="178">
        <f t="shared" si="516"/>
        <v>10.399555413827395</v>
      </c>
      <c r="AB1368" s="178">
        <f t="shared" si="516"/>
        <v>9.4541412852976308</v>
      </c>
      <c r="AC1368" s="178">
        <f t="shared" si="516"/>
        <v>8.5946738957251174</v>
      </c>
      <c r="AD1368" s="178">
        <f t="shared" si="516"/>
        <v>8.0163333566897563</v>
      </c>
      <c r="AE1368" s="178">
        <f t="shared" si="516"/>
        <v>3.3430331697523585</v>
      </c>
      <c r="AF1368" s="178">
        <f t="shared" si="516"/>
        <v>0</v>
      </c>
      <c r="AG1368" s="178">
        <f t="shared" si="516"/>
        <v>0</v>
      </c>
      <c r="AH1368" s="178">
        <f t="shared" si="516"/>
        <v>0</v>
      </c>
      <c r="AI1368" s="178">
        <f t="shared" si="516"/>
        <v>0</v>
      </c>
    </row>
    <row r="1369" spans="1:35" s="84" customFormat="1" x14ac:dyDescent="0.35">
      <c r="A1369" s="4"/>
      <c r="B1369" s="4"/>
      <c r="C1369" s="80"/>
      <c r="D1369" s="81"/>
      <c r="G1369" s="147"/>
      <c r="H1369" s="147"/>
      <c r="I1369" s="178"/>
      <c r="J1369" s="178"/>
      <c r="K1369" s="178"/>
      <c r="L1369" s="178"/>
      <c r="M1369" s="178"/>
      <c r="N1369" s="178"/>
      <c r="O1369" s="178"/>
      <c r="P1369" s="178"/>
      <c r="Q1369" s="178"/>
      <c r="R1369" s="178"/>
      <c r="S1369" s="178"/>
      <c r="T1369" s="178"/>
      <c r="U1369" s="178"/>
      <c r="V1369" s="178"/>
      <c r="W1369" s="178"/>
      <c r="X1369" s="178"/>
      <c r="Y1369" s="178"/>
      <c r="Z1369" s="178"/>
      <c r="AA1369" s="178"/>
      <c r="AB1369" s="178"/>
      <c r="AC1369" s="178"/>
      <c r="AD1369" s="178"/>
      <c r="AE1369" s="178"/>
      <c r="AF1369" s="178"/>
      <c r="AG1369" s="178"/>
      <c r="AH1369" s="178"/>
      <c r="AI1369" s="178"/>
    </row>
    <row r="1370" spans="1:35" s="84" customFormat="1" x14ac:dyDescent="0.35">
      <c r="A1370" s="4"/>
      <c r="B1370" s="4"/>
      <c r="C1370" s="80"/>
      <c r="D1370" s="81" t="s">
        <v>492</v>
      </c>
      <c r="G1370" s="147"/>
      <c r="H1370" s="147"/>
      <c r="I1370" s="178"/>
      <c r="J1370" s="178"/>
      <c r="K1370" s="178"/>
      <c r="L1370" s="178"/>
      <c r="M1370" s="178"/>
      <c r="N1370" s="178"/>
      <c r="O1370" s="178"/>
      <c r="P1370" s="178"/>
      <c r="Q1370" s="178"/>
      <c r="R1370" s="178"/>
      <c r="S1370" s="178"/>
      <c r="T1370" s="178"/>
      <c r="U1370" s="178"/>
      <c r="V1370" s="178"/>
      <c r="W1370" s="178"/>
      <c r="X1370" s="178"/>
      <c r="Y1370" s="178"/>
      <c r="Z1370" s="178"/>
      <c r="AA1370" s="178"/>
      <c r="AB1370" s="178"/>
      <c r="AC1370" s="178"/>
      <c r="AD1370" s="178"/>
      <c r="AE1370" s="178"/>
      <c r="AF1370" s="178"/>
      <c r="AG1370" s="178"/>
      <c r="AH1370" s="178"/>
      <c r="AI1370" s="178"/>
    </row>
    <row r="1371" spans="1:35" s="84" customFormat="1" x14ac:dyDescent="0.35">
      <c r="A1371" s="4"/>
      <c r="B1371" s="4"/>
      <c r="C1371" s="80"/>
      <c r="D1371" s="81"/>
      <c r="E1371" s="84" t="str">
        <f>E$1368</f>
        <v>Discounted (government rate) pre-tax cash flow (behavioural)</v>
      </c>
      <c r="F1371" s="84" t="str">
        <f>F$1368</f>
        <v>M$, discounted</v>
      </c>
      <c r="G1371" s="147"/>
      <c r="H1371" s="147"/>
      <c r="I1371" s="178">
        <f>I$1368</f>
        <v>186.53976555966702</v>
      </c>
      <c r="J1371" s="178"/>
      <c r="K1371" s="178">
        <f t="shared" ref="K1371:AI1371" si="517">K$1368</f>
        <v>-80</v>
      </c>
      <c r="L1371" s="178">
        <f t="shared" si="517"/>
        <v>-72.72727272727272</v>
      </c>
      <c r="M1371" s="178">
        <f t="shared" si="517"/>
        <v>18.931466943684111</v>
      </c>
      <c r="N1371" s="178">
        <f t="shared" si="517"/>
        <v>35.902085797642265</v>
      </c>
      <c r="O1371" s="178">
        <f t="shared" si="517"/>
        <v>32.638259816038421</v>
      </c>
      <c r="P1371" s="178">
        <f t="shared" si="517"/>
        <v>29.671145287307652</v>
      </c>
      <c r="Q1371" s="178">
        <f t="shared" si="517"/>
        <v>26.973768443006957</v>
      </c>
      <c r="R1371" s="178">
        <f t="shared" si="517"/>
        <v>24.521607675460867</v>
      </c>
      <c r="S1371" s="178">
        <f t="shared" si="517"/>
        <v>22.292370614055333</v>
      </c>
      <c r="T1371" s="178">
        <f t="shared" si="517"/>
        <v>20.26579146732303</v>
      </c>
      <c r="U1371" s="178">
        <f t="shared" si="517"/>
        <v>18.423446788475481</v>
      </c>
      <c r="V1371" s="178">
        <f t="shared" si="517"/>
        <v>16.748587989523159</v>
      </c>
      <c r="W1371" s="178">
        <f t="shared" si="517"/>
        <v>15.225989081384693</v>
      </c>
      <c r="X1371" s="178">
        <f t="shared" si="517"/>
        <v>13.841808255804267</v>
      </c>
      <c r="Y1371" s="178">
        <f t="shared" si="517"/>
        <v>12.583462050731146</v>
      </c>
      <c r="Z1371" s="178">
        <f t="shared" si="517"/>
        <v>11.439510955210134</v>
      </c>
      <c r="AA1371" s="178">
        <f t="shared" si="517"/>
        <v>10.399555413827395</v>
      </c>
      <c r="AB1371" s="178">
        <f t="shared" si="517"/>
        <v>9.4541412852976308</v>
      </c>
      <c r="AC1371" s="178">
        <f t="shared" si="517"/>
        <v>8.5946738957251174</v>
      </c>
      <c r="AD1371" s="178">
        <f t="shared" si="517"/>
        <v>8.0163333566897563</v>
      </c>
      <c r="AE1371" s="178">
        <f t="shared" si="517"/>
        <v>3.3430331697523585</v>
      </c>
      <c r="AF1371" s="178">
        <f t="shared" si="517"/>
        <v>0</v>
      </c>
      <c r="AG1371" s="178">
        <f t="shared" si="517"/>
        <v>0</v>
      </c>
      <c r="AH1371" s="178">
        <f t="shared" si="517"/>
        <v>0</v>
      </c>
      <c r="AI1371" s="178">
        <f t="shared" si="517"/>
        <v>0</v>
      </c>
    </row>
    <row r="1372" spans="1:35" s="84" customFormat="1" x14ac:dyDescent="0.35">
      <c r="A1372" s="4"/>
      <c r="B1372" s="4"/>
      <c r="C1372" s="80"/>
      <c r="D1372" s="81"/>
      <c r="E1372" s="84" t="s">
        <v>1296</v>
      </c>
      <c r="F1372" s="84" t="s">
        <v>230</v>
      </c>
      <c r="G1372" s="178">
        <f>SUM(K1371:AI1371)</f>
        <v>186.53976555966702</v>
      </c>
      <c r="H1372" s="147"/>
      <c r="I1372" s="178"/>
      <c r="J1372" s="178"/>
      <c r="K1372" s="178"/>
      <c r="L1372" s="178"/>
      <c r="M1372" s="178"/>
      <c r="N1372" s="178"/>
      <c r="O1372" s="178"/>
      <c r="P1372" s="178"/>
      <c r="Q1372" s="178"/>
      <c r="R1372" s="178"/>
      <c r="S1372" s="178"/>
      <c r="T1372" s="178"/>
      <c r="U1372" s="178"/>
      <c r="V1372" s="178"/>
      <c r="W1372" s="178"/>
      <c r="X1372" s="178"/>
      <c r="Y1372" s="178"/>
      <c r="Z1372" s="178"/>
      <c r="AA1372" s="178"/>
      <c r="AB1372" s="178"/>
      <c r="AC1372" s="178"/>
      <c r="AD1372" s="178"/>
      <c r="AE1372" s="178"/>
      <c r="AF1372" s="178"/>
      <c r="AG1372" s="178"/>
      <c r="AH1372" s="178"/>
      <c r="AI1372" s="178"/>
    </row>
    <row r="1373" spans="1:35" s="84" customFormat="1" x14ac:dyDescent="0.35">
      <c r="A1373" s="4"/>
      <c r="B1373" s="4"/>
      <c r="C1373" s="80"/>
      <c r="D1373" s="81"/>
      <c r="G1373" s="147"/>
      <c r="H1373" s="147"/>
      <c r="I1373" s="178"/>
      <c r="J1373" s="178"/>
      <c r="K1373" s="178"/>
      <c r="L1373" s="178"/>
      <c r="M1373" s="178"/>
      <c r="N1373" s="178"/>
      <c r="O1373" s="178"/>
      <c r="P1373" s="178"/>
      <c r="Q1373" s="178"/>
      <c r="R1373" s="178"/>
      <c r="S1373" s="178"/>
      <c r="T1373" s="178"/>
      <c r="U1373" s="178"/>
      <c r="V1373" s="178"/>
      <c r="W1373" s="178"/>
      <c r="X1373" s="178"/>
      <c r="Y1373" s="178"/>
      <c r="Z1373" s="178"/>
      <c r="AA1373" s="178"/>
      <c r="AB1373" s="178"/>
      <c r="AC1373" s="178"/>
      <c r="AD1373" s="178"/>
      <c r="AE1373" s="178"/>
      <c r="AF1373" s="178"/>
      <c r="AG1373" s="178"/>
      <c r="AH1373" s="178"/>
      <c r="AI1373" s="178"/>
    </row>
    <row r="1374" spans="1:35" s="84" customFormat="1" x14ac:dyDescent="0.35">
      <c r="A1374" s="4"/>
      <c r="B1374" s="4"/>
      <c r="C1374" s="80"/>
      <c r="D1374" s="81" t="s">
        <v>1319</v>
      </c>
      <c r="G1374" s="147"/>
      <c r="H1374" s="147"/>
      <c r="I1374" s="178"/>
      <c r="J1374" s="178"/>
      <c r="K1374" s="178"/>
      <c r="L1374" s="178"/>
      <c r="M1374" s="178"/>
      <c r="N1374" s="178"/>
      <c r="O1374" s="178"/>
      <c r="P1374" s="178"/>
      <c r="Q1374" s="178"/>
      <c r="R1374" s="178"/>
      <c r="S1374" s="178"/>
      <c r="T1374" s="178"/>
      <c r="U1374" s="178"/>
      <c r="V1374" s="178"/>
      <c r="W1374" s="178"/>
      <c r="X1374" s="178"/>
      <c r="Y1374" s="178"/>
      <c r="Z1374" s="178"/>
      <c r="AA1374" s="178"/>
      <c r="AB1374" s="178"/>
      <c r="AC1374" s="178"/>
      <c r="AD1374" s="178"/>
      <c r="AE1374" s="178"/>
      <c r="AF1374" s="178"/>
      <c r="AG1374" s="178"/>
      <c r="AH1374" s="178"/>
      <c r="AI1374" s="178"/>
    </row>
    <row r="1375" spans="1:35" s="84" customFormat="1" x14ac:dyDescent="0.35">
      <c r="A1375" s="4"/>
      <c r="B1375" s="4"/>
      <c r="C1375" s="80"/>
      <c r="D1375" s="81"/>
      <c r="E1375" s="84" t="str">
        <f>E$1372</f>
        <v>NPV (government rate) pre-tax cash flow (behavioural)</v>
      </c>
      <c r="F1375" s="84" t="str">
        <f>F$1372</f>
        <v>M$, discounted</v>
      </c>
      <c r="G1375" s="178">
        <f>G$1372</f>
        <v>186.53976555966702</v>
      </c>
      <c r="H1375" s="147"/>
      <c r="I1375" s="178"/>
      <c r="J1375" s="178"/>
      <c r="K1375" s="178"/>
      <c r="L1375" s="178"/>
      <c r="M1375" s="178"/>
      <c r="N1375" s="178"/>
      <c r="O1375" s="178"/>
      <c r="P1375" s="178"/>
      <c r="Q1375" s="178"/>
      <c r="R1375" s="178"/>
      <c r="S1375" s="178"/>
      <c r="T1375" s="178"/>
      <c r="U1375" s="178"/>
      <c r="V1375" s="178"/>
      <c r="W1375" s="178"/>
      <c r="X1375" s="178"/>
      <c r="Y1375" s="178"/>
      <c r="Z1375" s="178"/>
      <c r="AA1375" s="178"/>
      <c r="AB1375" s="178"/>
      <c r="AC1375" s="178"/>
      <c r="AD1375" s="178"/>
      <c r="AE1375" s="178"/>
      <c r="AF1375" s="178"/>
      <c r="AG1375" s="178"/>
      <c r="AH1375" s="178"/>
      <c r="AI1375" s="178"/>
    </row>
    <row r="1376" spans="1:35" s="84" customFormat="1" x14ac:dyDescent="0.35">
      <c r="A1376" s="4"/>
      <c r="B1376" s="4"/>
      <c r="C1376" s="80"/>
      <c r="D1376" s="81"/>
      <c r="E1376" s="84" t="str">
        <f>E$1363</f>
        <v>NPV government revenue (behavioural)</v>
      </c>
      <c r="F1376" s="84" t="str">
        <f>F$1363</f>
        <v>M$, discounted</v>
      </c>
      <c r="G1376" s="178">
        <f>G$1363</f>
        <v>132.35758501099406</v>
      </c>
      <c r="H1376" s="147"/>
      <c r="I1376" s="178"/>
      <c r="J1376" s="178"/>
      <c r="K1376" s="178"/>
      <c r="L1376" s="178"/>
      <c r="M1376" s="178"/>
      <c r="N1376" s="178"/>
      <c r="O1376" s="178"/>
      <c r="P1376" s="178"/>
      <c r="Q1376" s="178"/>
      <c r="R1376" s="178"/>
      <c r="S1376" s="178"/>
      <c r="T1376" s="178"/>
      <c r="U1376" s="178"/>
      <c r="V1376" s="178"/>
      <c r="W1376" s="178"/>
      <c r="X1376" s="178"/>
      <c r="Y1376" s="178"/>
      <c r="Z1376" s="178"/>
      <c r="AA1376" s="178"/>
      <c r="AB1376" s="178"/>
      <c r="AC1376" s="178"/>
      <c r="AD1376" s="178"/>
      <c r="AE1376" s="178"/>
      <c r="AF1376" s="178"/>
      <c r="AG1376" s="178"/>
      <c r="AH1376" s="178"/>
      <c r="AI1376" s="178"/>
    </row>
    <row r="1377" spans="1:35" s="162" customFormat="1" x14ac:dyDescent="0.35">
      <c r="A1377" s="35"/>
      <c r="B1377" s="35"/>
      <c r="C1377" s="160"/>
      <c r="D1377" s="161"/>
      <c r="E1377" s="162" t="s">
        <v>1315</v>
      </c>
      <c r="F1377" s="162" t="s">
        <v>10</v>
      </c>
      <c r="G1377" s="432">
        <f>G1376/G1375</f>
        <v>0.70954085641679376</v>
      </c>
      <c r="H1377" s="163"/>
      <c r="I1377" s="433"/>
      <c r="J1377" s="433"/>
      <c r="K1377" s="433"/>
      <c r="L1377" s="433"/>
      <c r="M1377" s="433"/>
      <c r="N1377" s="433"/>
      <c r="O1377" s="433"/>
      <c r="P1377" s="433"/>
      <c r="Q1377" s="433"/>
      <c r="R1377" s="433"/>
      <c r="S1377" s="433"/>
      <c r="T1377" s="433"/>
      <c r="U1377" s="433"/>
      <c r="V1377" s="433"/>
      <c r="W1377" s="433"/>
      <c r="X1377" s="433"/>
      <c r="Y1377" s="433"/>
      <c r="Z1377" s="433"/>
      <c r="AA1377" s="433"/>
      <c r="AB1377" s="433"/>
      <c r="AC1377" s="433"/>
      <c r="AD1377" s="433"/>
      <c r="AE1377" s="433"/>
      <c r="AF1377" s="433"/>
      <c r="AG1377" s="433"/>
      <c r="AH1377" s="433"/>
      <c r="AI1377" s="433"/>
    </row>
    <row r="1378" spans="1:35" s="84" customFormat="1" x14ac:dyDescent="0.35">
      <c r="A1378" s="4"/>
      <c r="B1378" s="4"/>
      <c r="C1378" s="80"/>
      <c r="D1378" s="81"/>
      <c r="G1378" s="147"/>
      <c r="H1378" s="147"/>
      <c r="I1378" s="178"/>
      <c r="J1378" s="178"/>
      <c r="K1378" s="178"/>
      <c r="L1378" s="178"/>
      <c r="M1378" s="178"/>
      <c r="N1378" s="178"/>
      <c r="O1378" s="178"/>
      <c r="P1378" s="178"/>
      <c r="Q1378" s="178"/>
      <c r="R1378" s="178"/>
      <c r="S1378" s="178"/>
      <c r="T1378" s="178"/>
      <c r="U1378" s="178"/>
      <c r="V1378" s="178"/>
      <c r="W1378" s="178"/>
      <c r="X1378" s="178"/>
      <c r="Y1378" s="178"/>
      <c r="Z1378" s="178"/>
      <c r="AA1378" s="178"/>
      <c r="AB1378" s="178"/>
      <c r="AC1378" s="178"/>
      <c r="AD1378" s="178"/>
      <c r="AE1378" s="178"/>
      <c r="AF1378" s="178"/>
      <c r="AG1378" s="178"/>
      <c r="AH1378" s="178"/>
      <c r="AI1378" s="178"/>
    </row>
    <row r="1379" spans="1:35" s="84" customFormat="1" x14ac:dyDescent="0.35">
      <c r="A1379" s="4"/>
      <c r="B1379" s="4"/>
      <c r="C1379" s="80"/>
      <c r="D1379" s="81" t="s">
        <v>497</v>
      </c>
      <c r="G1379" s="147"/>
      <c r="H1379" s="147"/>
      <c r="I1379" s="178"/>
      <c r="J1379" s="178"/>
      <c r="K1379" s="178"/>
      <c r="L1379" s="178"/>
      <c r="M1379" s="178"/>
      <c r="N1379" s="178"/>
      <c r="O1379" s="178"/>
      <c r="P1379" s="178"/>
      <c r="Q1379" s="178"/>
      <c r="R1379" s="178"/>
      <c r="S1379" s="178"/>
      <c r="T1379" s="178"/>
      <c r="U1379" s="178"/>
      <c r="V1379" s="178"/>
      <c r="W1379" s="178"/>
      <c r="X1379" s="178"/>
      <c r="Y1379" s="178"/>
      <c r="Z1379" s="178"/>
      <c r="AA1379" s="178"/>
      <c r="AB1379" s="178"/>
      <c r="AC1379" s="178"/>
      <c r="AD1379" s="178"/>
      <c r="AE1379" s="178"/>
      <c r="AF1379" s="178"/>
      <c r="AG1379" s="178"/>
      <c r="AH1379" s="178"/>
      <c r="AI1379" s="178"/>
    </row>
    <row r="1380" spans="1:35" s="84" customFormat="1" x14ac:dyDescent="0.35">
      <c r="A1380" s="4"/>
      <c r="B1380" s="4"/>
      <c r="C1380" s="80"/>
      <c r="D1380" s="81"/>
      <c r="E1380" s="84" t="str">
        <f>E$1377</f>
        <v>NPV government take (behavioural)</v>
      </c>
      <c r="F1380" s="84" t="str">
        <f>F$1377</f>
        <v>%</v>
      </c>
      <c r="G1380" s="208">
        <f>G$1377</f>
        <v>0.70954085641679376</v>
      </c>
      <c r="H1380" s="147"/>
      <c r="I1380" s="178"/>
      <c r="J1380" s="178"/>
      <c r="K1380" s="178"/>
      <c r="L1380" s="178"/>
      <c r="M1380" s="178"/>
      <c r="N1380" s="178"/>
      <c r="O1380" s="178"/>
      <c r="P1380" s="178"/>
      <c r="Q1380" s="178"/>
      <c r="R1380" s="178"/>
      <c r="S1380" s="178"/>
      <c r="T1380" s="178"/>
      <c r="U1380" s="178"/>
      <c r="V1380" s="178"/>
      <c r="W1380" s="178"/>
      <c r="X1380" s="178"/>
      <c r="Y1380" s="178"/>
      <c r="Z1380" s="178"/>
      <c r="AA1380" s="178"/>
      <c r="AB1380" s="178"/>
      <c r="AC1380" s="178"/>
      <c r="AD1380" s="178"/>
      <c r="AE1380" s="178"/>
      <c r="AF1380" s="178"/>
      <c r="AG1380" s="178"/>
      <c r="AH1380" s="178"/>
      <c r="AI1380" s="178"/>
    </row>
    <row r="1381" spans="1:35" s="162" customFormat="1" x14ac:dyDescent="0.35">
      <c r="A1381" s="35"/>
      <c r="B1381" s="35"/>
      <c r="C1381" s="160"/>
      <c r="D1381" s="161"/>
      <c r="E1381" s="162" t="s">
        <v>1297</v>
      </c>
      <c r="F1381" s="162" t="s">
        <v>10</v>
      </c>
      <c r="G1381" s="432">
        <f>1-G1380</f>
        <v>0.29045914358320624</v>
      </c>
      <c r="H1381" s="163"/>
      <c r="I1381" s="433"/>
      <c r="J1381" s="433"/>
      <c r="K1381" s="433"/>
      <c r="L1381" s="433"/>
      <c r="M1381" s="433"/>
      <c r="N1381" s="433"/>
      <c r="O1381" s="433"/>
      <c r="P1381" s="433"/>
      <c r="Q1381" s="433"/>
      <c r="R1381" s="433"/>
      <c r="S1381" s="433"/>
      <c r="T1381" s="433"/>
      <c r="U1381" s="433"/>
      <c r="V1381" s="433"/>
      <c r="W1381" s="433"/>
      <c r="X1381" s="433"/>
      <c r="Y1381" s="433"/>
      <c r="Z1381" s="433"/>
      <c r="AA1381" s="433"/>
      <c r="AB1381" s="433"/>
      <c r="AC1381" s="433"/>
      <c r="AD1381" s="433"/>
      <c r="AE1381" s="433"/>
      <c r="AF1381" s="433"/>
      <c r="AG1381" s="433"/>
      <c r="AH1381" s="433"/>
      <c r="AI1381" s="433"/>
    </row>
    <row r="1382" spans="1:35" s="84" customFormat="1" x14ac:dyDescent="0.35">
      <c r="A1382" s="4"/>
      <c r="B1382" s="4"/>
      <c r="C1382" s="80"/>
      <c r="D1382" s="81"/>
      <c r="G1382" s="208"/>
      <c r="H1382" s="147"/>
      <c r="I1382" s="178"/>
      <c r="J1382" s="178"/>
      <c r="K1382" s="178"/>
      <c r="L1382" s="178"/>
      <c r="M1382" s="178"/>
      <c r="N1382" s="178"/>
      <c r="O1382" s="178"/>
      <c r="P1382" s="178"/>
      <c r="Q1382" s="178"/>
      <c r="R1382" s="178"/>
      <c r="S1382" s="178"/>
      <c r="T1382" s="178"/>
      <c r="U1382" s="178"/>
      <c r="V1382" s="178"/>
      <c r="W1382" s="178"/>
      <c r="X1382" s="178"/>
      <c r="Y1382" s="178"/>
      <c r="Z1382" s="178"/>
      <c r="AA1382" s="178"/>
      <c r="AB1382" s="178"/>
      <c r="AC1382" s="178"/>
      <c r="AD1382" s="178"/>
      <c r="AE1382" s="178"/>
      <c r="AF1382" s="178"/>
      <c r="AG1382" s="178"/>
      <c r="AH1382" s="178"/>
      <c r="AI1382" s="178"/>
    </row>
    <row r="1383" spans="1:35" s="84" customFormat="1" x14ac:dyDescent="0.35">
      <c r="A1383" s="4"/>
      <c r="B1383" s="4"/>
      <c r="C1383" s="80"/>
      <c r="D1383" s="81" t="s">
        <v>1444</v>
      </c>
      <c r="G1383" s="208"/>
      <c r="H1383" s="147"/>
      <c r="I1383" s="178"/>
      <c r="J1383" s="178"/>
      <c r="K1383" s="178"/>
      <c r="L1383" s="178"/>
      <c r="M1383" s="178"/>
      <c r="N1383" s="178"/>
      <c r="O1383" s="178"/>
      <c r="P1383" s="178"/>
      <c r="Q1383" s="178"/>
      <c r="R1383" s="178"/>
      <c r="S1383" s="178"/>
      <c r="T1383" s="178"/>
      <c r="U1383" s="178"/>
      <c r="V1383" s="178"/>
      <c r="W1383" s="178"/>
      <c r="X1383" s="178"/>
      <c r="Y1383" s="178"/>
      <c r="Z1383" s="178"/>
      <c r="AA1383" s="178"/>
      <c r="AB1383" s="178"/>
      <c r="AC1383" s="178"/>
      <c r="AD1383" s="178"/>
      <c r="AE1383" s="178"/>
      <c r="AF1383" s="178"/>
      <c r="AG1383" s="178"/>
      <c r="AH1383" s="178"/>
      <c r="AI1383" s="178"/>
    </row>
    <row r="1384" spans="1:35" s="84" customFormat="1" x14ac:dyDescent="0.35">
      <c r="A1384" s="4"/>
      <c r="B1384" s="4"/>
      <c r="C1384" s="80"/>
      <c r="D1384" s="81"/>
      <c r="E1384" s="84" t="str">
        <f>E$1312</f>
        <v>Government revenue (behavioural)</v>
      </c>
      <c r="F1384" s="84" t="str">
        <f>F$1312</f>
        <v>M$</v>
      </c>
      <c r="G1384" s="147"/>
      <c r="H1384" s="147"/>
      <c r="I1384" s="199">
        <f>I$1312</f>
        <v>341.56601015246144</v>
      </c>
      <c r="J1384" s="199"/>
      <c r="K1384" s="199">
        <f t="shared" ref="K1384:AI1384" si="518">K$1312</f>
        <v>11.84825</v>
      </c>
      <c r="L1384" s="199">
        <f t="shared" si="518"/>
        <v>6.8482500000000002</v>
      </c>
      <c r="M1384" s="199">
        <f t="shared" si="518"/>
        <v>9.3875204654355695</v>
      </c>
      <c r="N1384" s="199">
        <f t="shared" si="518"/>
        <v>11.042191596604345</v>
      </c>
      <c r="O1384" s="199">
        <f t="shared" si="518"/>
        <v>10.888870168032918</v>
      </c>
      <c r="P1384" s="199">
        <f t="shared" si="518"/>
        <v>10.735548739461489</v>
      </c>
      <c r="Q1384" s="199">
        <f t="shared" si="518"/>
        <v>13.507985792161634</v>
      </c>
      <c r="R1384" s="199">
        <f t="shared" si="518"/>
        <v>14.402687877051344</v>
      </c>
      <c r="S1384" s="199">
        <f t="shared" si="518"/>
        <v>14.661366290768411</v>
      </c>
      <c r="T1384" s="199">
        <f t="shared" si="518"/>
        <v>14.917978881247324</v>
      </c>
      <c r="U1384" s="199">
        <f t="shared" si="518"/>
        <v>16.327203730068177</v>
      </c>
      <c r="V1384" s="199">
        <f t="shared" si="518"/>
        <v>17.938990089478331</v>
      </c>
      <c r="W1384" s="199">
        <f t="shared" si="518"/>
        <v>22.406600898625641</v>
      </c>
      <c r="X1384" s="199">
        <f t="shared" si="518"/>
        <v>22.406600898625641</v>
      </c>
      <c r="Y1384" s="199">
        <f t="shared" si="518"/>
        <v>22.406600898625637</v>
      </c>
      <c r="Z1384" s="199">
        <f t="shared" si="518"/>
        <v>22.406600898625634</v>
      </c>
      <c r="AA1384" s="199">
        <f t="shared" si="518"/>
        <v>22.406600898625634</v>
      </c>
      <c r="AB1384" s="199">
        <f t="shared" si="518"/>
        <v>22.406600898625634</v>
      </c>
      <c r="AC1384" s="199">
        <f t="shared" si="518"/>
        <v>22.406600898625641</v>
      </c>
      <c r="AD1384" s="199">
        <f t="shared" si="518"/>
        <v>22.861877781511161</v>
      </c>
      <c r="AE1384" s="199">
        <f t="shared" si="518"/>
        <v>9.3510824502612824</v>
      </c>
      <c r="AF1384" s="199">
        <f t="shared" si="518"/>
        <v>2.5579538487363605E-16</v>
      </c>
      <c r="AG1384" s="199">
        <f t="shared" si="518"/>
        <v>2.5579538487363605E-16</v>
      </c>
      <c r="AH1384" s="199">
        <f t="shared" si="518"/>
        <v>2.5579538487363605E-16</v>
      </c>
      <c r="AI1384" s="199">
        <f t="shared" si="518"/>
        <v>2.5579538487363605E-16</v>
      </c>
    </row>
    <row r="1385" spans="1:35" s="154" customFormat="1" x14ac:dyDescent="0.35">
      <c r="A1385" s="15"/>
      <c r="B1385" s="15"/>
      <c r="C1385" s="152"/>
      <c r="D1385" s="153"/>
      <c r="E1385" s="224" t="str">
        <f>'T&amp;E'!E$40</f>
        <v>Investor discount factor</v>
      </c>
      <c r="F1385" s="224" t="str">
        <f>'T&amp;E'!F$40</f>
        <v>index</v>
      </c>
      <c r="G1385" s="155"/>
      <c r="H1385" s="155"/>
      <c r="I1385" s="180"/>
      <c r="J1385" s="180"/>
      <c r="K1385" s="203">
        <f>'T&amp;E'!K$40</f>
        <v>1</v>
      </c>
      <c r="L1385" s="203">
        <f>'T&amp;E'!L$40</f>
        <v>0.90909090909090906</v>
      </c>
      <c r="M1385" s="203">
        <f>'T&amp;E'!M$40</f>
        <v>0.82644628099173545</v>
      </c>
      <c r="N1385" s="203">
        <f>'T&amp;E'!N$40</f>
        <v>0.75131480090157754</v>
      </c>
      <c r="O1385" s="203">
        <f>'T&amp;E'!O$40</f>
        <v>0.68301345536507052</v>
      </c>
      <c r="P1385" s="203">
        <f>'T&amp;E'!P$40</f>
        <v>0.62092132305915493</v>
      </c>
      <c r="Q1385" s="203">
        <f>'T&amp;E'!Q$40</f>
        <v>0.56447393005377722</v>
      </c>
      <c r="R1385" s="203">
        <f>'T&amp;E'!R$40</f>
        <v>0.51315811823070645</v>
      </c>
      <c r="S1385" s="203">
        <f>'T&amp;E'!S$40</f>
        <v>0.46650738020973315</v>
      </c>
      <c r="T1385" s="203">
        <f>'T&amp;E'!T$40</f>
        <v>0.42409761837248466</v>
      </c>
      <c r="U1385" s="203">
        <f>'T&amp;E'!U$40</f>
        <v>0.38554328942953148</v>
      </c>
      <c r="V1385" s="203">
        <f>'T&amp;E'!V$40</f>
        <v>0.3504938994813922</v>
      </c>
      <c r="W1385" s="203">
        <f>'T&amp;E'!W$40</f>
        <v>0.31863081771035656</v>
      </c>
      <c r="X1385" s="203">
        <f>'T&amp;E'!X$40</f>
        <v>0.28966437973668779</v>
      </c>
      <c r="Y1385" s="203">
        <f>'T&amp;E'!Y$40</f>
        <v>0.26333125430607973</v>
      </c>
      <c r="Z1385" s="203">
        <f>'T&amp;E'!Z$40</f>
        <v>0.23939204936916339</v>
      </c>
      <c r="AA1385" s="203">
        <f>'T&amp;E'!AA$40</f>
        <v>0.21762913579014853</v>
      </c>
      <c r="AB1385" s="203">
        <f>'T&amp;E'!AB$40</f>
        <v>0.19784466890013502</v>
      </c>
      <c r="AC1385" s="203">
        <f>'T&amp;E'!AC$40</f>
        <v>0.17985878990921364</v>
      </c>
      <c r="AD1385" s="203">
        <f>'T&amp;E'!AD$40</f>
        <v>0.16350799082655781</v>
      </c>
      <c r="AE1385" s="203">
        <f>'T&amp;E'!AE$40</f>
        <v>0.14864362802414349</v>
      </c>
      <c r="AF1385" s="203">
        <f>'T&amp;E'!AF$40</f>
        <v>0.13513057093103953</v>
      </c>
      <c r="AG1385" s="203">
        <f>'T&amp;E'!AG$40</f>
        <v>0.12284597357367227</v>
      </c>
      <c r="AH1385" s="203">
        <f>'T&amp;E'!AH$40</f>
        <v>0.11167815779424752</v>
      </c>
      <c r="AI1385" s="203">
        <f>'T&amp;E'!AI$40</f>
        <v>0.10152559799477048</v>
      </c>
    </row>
    <row r="1386" spans="1:35" s="84" customFormat="1" x14ac:dyDescent="0.35">
      <c r="A1386" s="4"/>
      <c r="B1386" s="4"/>
      <c r="C1386" s="80"/>
      <c r="D1386" s="81"/>
      <c r="E1386" s="84" t="s">
        <v>1450</v>
      </c>
      <c r="F1386" s="84" t="s">
        <v>230</v>
      </c>
      <c r="G1386" s="208"/>
      <c r="H1386" s="147"/>
      <c r="I1386" s="178">
        <f>SUM(K1386:AI1386)</f>
        <v>132.35758501099403</v>
      </c>
      <c r="J1386" s="178"/>
      <c r="K1386" s="178">
        <f>K1384*K1385</f>
        <v>11.84825</v>
      </c>
      <c r="L1386" s="178">
        <f t="shared" ref="L1386:AI1386" si="519">L1384*L1385</f>
        <v>6.2256818181818181</v>
      </c>
      <c r="M1386" s="178">
        <f t="shared" si="519"/>
        <v>7.7582813763930316</v>
      </c>
      <c r="N1386" s="178">
        <f t="shared" si="519"/>
        <v>8.2961619809198659</v>
      </c>
      <c r="O1386" s="178">
        <f t="shared" si="519"/>
        <v>7.4372448384897991</v>
      </c>
      <c r="P1386" s="178">
        <f t="shared" si="519"/>
        <v>6.6659311270724704</v>
      </c>
      <c r="Q1386" s="178">
        <f t="shared" si="519"/>
        <v>7.6249058272120624</v>
      </c>
      <c r="R1386" s="178">
        <f t="shared" si="519"/>
        <v>7.3908562084518756</v>
      </c>
      <c r="S1386" s="178">
        <f t="shared" si="519"/>
        <v>6.8396355786016638</v>
      </c>
      <c r="T1386" s="178">
        <f t="shared" si="519"/>
        <v>6.3266793144680129</v>
      </c>
      <c r="U1386" s="178">
        <f t="shared" si="519"/>
        <v>6.2948438332766008</v>
      </c>
      <c r="V1386" s="178">
        <f t="shared" si="519"/>
        <v>6.2875065892193094</v>
      </c>
      <c r="W1386" s="178">
        <f t="shared" si="519"/>
        <v>7.1394335664386981</v>
      </c>
      <c r="X1386" s="178">
        <f t="shared" si="519"/>
        <v>6.4903941513079078</v>
      </c>
      <c r="Y1386" s="178">
        <f t="shared" si="519"/>
        <v>5.900358319370822</v>
      </c>
      <c r="Z1386" s="178">
        <f t="shared" si="519"/>
        <v>5.3639621085189289</v>
      </c>
      <c r="AA1386" s="178">
        <f t="shared" si="519"/>
        <v>4.8763291895626617</v>
      </c>
      <c r="AB1386" s="178">
        <f t="shared" si="519"/>
        <v>4.4330265359660563</v>
      </c>
      <c r="AC1386" s="178">
        <f t="shared" si="519"/>
        <v>4.0300241236055063</v>
      </c>
      <c r="AD1386" s="178">
        <f t="shared" si="519"/>
        <v>3.7380997025772129</v>
      </c>
      <c r="AE1386" s="178">
        <f t="shared" si="519"/>
        <v>1.3899788213597344</v>
      </c>
      <c r="AF1386" s="178">
        <f t="shared" si="519"/>
        <v>3.456577639949943E-17</v>
      </c>
      <c r="AG1386" s="178">
        <f t="shared" si="519"/>
        <v>3.1423433090454023E-17</v>
      </c>
      <c r="AH1386" s="178">
        <f t="shared" si="519"/>
        <v>2.8566757354958203E-17</v>
      </c>
      <c r="AI1386" s="178">
        <f t="shared" si="519"/>
        <v>2.5969779413598369E-17</v>
      </c>
    </row>
    <row r="1387" spans="1:35" s="84" customFormat="1" x14ac:dyDescent="0.35">
      <c r="A1387" s="4"/>
      <c r="B1387" s="4"/>
      <c r="C1387" s="80"/>
      <c r="D1387" s="81"/>
      <c r="G1387" s="208"/>
      <c r="H1387" s="147"/>
      <c r="I1387" s="178"/>
      <c r="J1387" s="178"/>
      <c r="K1387" s="178"/>
      <c r="L1387" s="178"/>
      <c r="M1387" s="178"/>
      <c r="N1387" s="178"/>
      <c r="O1387" s="178"/>
      <c r="P1387" s="178"/>
      <c r="Q1387" s="178"/>
      <c r="R1387" s="178"/>
      <c r="S1387" s="178"/>
      <c r="T1387" s="178"/>
      <c r="U1387" s="178"/>
      <c r="V1387" s="178"/>
      <c r="W1387" s="178"/>
      <c r="X1387" s="178"/>
      <c r="Y1387" s="178"/>
      <c r="Z1387" s="178"/>
      <c r="AA1387" s="178"/>
      <c r="AB1387" s="178"/>
      <c r="AC1387" s="178"/>
      <c r="AD1387" s="178"/>
      <c r="AE1387" s="178"/>
      <c r="AF1387" s="178"/>
      <c r="AG1387" s="178"/>
      <c r="AH1387" s="178"/>
      <c r="AI1387" s="178"/>
    </row>
    <row r="1388" spans="1:35" s="84" customFormat="1" x14ac:dyDescent="0.35">
      <c r="A1388" s="4"/>
      <c r="B1388" s="4"/>
      <c r="C1388" s="80"/>
      <c r="D1388" s="81" t="s">
        <v>1446</v>
      </c>
      <c r="G1388" s="208"/>
      <c r="H1388" s="147"/>
      <c r="I1388" s="178"/>
      <c r="J1388" s="178"/>
      <c r="K1388" s="178"/>
      <c r="L1388" s="178"/>
      <c r="M1388" s="178"/>
      <c r="N1388" s="178"/>
      <c r="O1388" s="178"/>
      <c r="P1388" s="178"/>
      <c r="Q1388" s="178"/>
      <c r="R1388" s="178"/>
      <c r="S1388" s="178"/>
      <c r="T1388" s="178"/>
      <c r="U1388" s="178"/>
      <c r="V1388" s="178"/>
      <c r="W1388" s="178"/>
      <c r="X1388" s="178"/>
      <c r="Y1388" s="178"/>
      <c r="Z1388" s="178"/>
      <c r="AA1388" s="178"/>
      <c r="AB1388" s="178"/>
      <c r="AC1388" s="178"/>
      <c r="AD1388" s="178"/>
      <c r="AE1388" s="178"/>
      <c r="AF1388" s="178"/>
      <c r="AG1388" s="178"/>
      <c r="AH1388" s="178"/>
      <c r="AI1388" s="178"/>
    </row>
    <row r="1389" spans="1:35" s="84" customFormat="1" x14ac:dyDescent="0.35">
      <c r="A1389" s="4"/>
      <c r="B1389" s="4"/>
      <c r="C1389" s="80"/>
      <c r="D1389" s="81"/>
      <c r="E1389" s="84" t="str">
        <f>E$1386</f>
        <v>Discounted (investor rate) government revenue (behavioural)</v>
      </c>
      <c r="F1389" s="84" t="str">
        <f>F$1386</f>
        <v>M$, discounted</v>
      </c>
      <c r="G1389" s="208"/>
      <c r="H1389" s="147"/>
      <c r="I1389" s="178">
        <f>I$1386</f>
        <v>132.35758501099403</v>
      </c>
      <c r="J1389" s="178"/>
      <c r="K1389" s="178">
        <f t="shared" ref="K1389:AI1389" si="520">K$1386</f>
        <v>11.84825</v>
      </c>
      <c r="L1389" s="178">
        <f t="shared" si="520"/>
        <v>6.2256818181818181</v>
      </c>
      <c r="M1389" s="178">
        <f t="shared" si="520"/>
        <v>7.7582813763930316</v>
      </c>
      <c r="N1389" s="178">
        <f t="shared" si="520"/>
        <v>8.2961619809198659</v>
      </c>
      <c r="O1389" s="178">
        <f t="shared" si="520"/>
        <v>7.4372448384897991</v>
      </c>
      <c r="P1389" s="178">
        <f t="shared" si="520"/>
        <v>6.6659311270724704</v>
      </c>
      <c r="Q1389" s="178">
        <f t="shared" si="520"/>
        <v>7.6249058272120624</v>
      </c>
      <c r="R1389" s="178">
        <f t="shared" si="520"/>
        <v>7.3908562084518756</v>
      </c>
      <c r="S1389" s="178">
        <f t="shared" si="520"/>
        <v>6.8396355786016638</v>
      </c>
      <c r="T1389" s="178">
        <f t="shared" si="520"/>
        <v>6.3266793144680129</v>
      </c>
      <c r="U1389" s="178">
        <f t="shared" si="520"/>
        <v>6.2948438332766008</v>
      </c>
      <c r="V1389" s="178">
        <f t="shared" si="520"/>
        <v>6.2875065892193094</v>
      </c>
      <c r="W1389" s="178">
        <f t="shared" si="520"/>
        <v>7.1394335664386981</v>
      </c>
      <c r="X1389" s="178">
        <f t="shared" si="520"/>
        <v>6.4903941513079078</v>
      </c>
      <c r="Y1389" s="178">
        <f t="shared" si="520"/>
        <v>5.900358319370822</v>
      </c>
      <c r="Z1389" s="178">
        <f t="shared" si="520"/>
        <v>5.3639621085189289</v>
      </c>
      <c r="AA1389" s="178">
        <f t="shared" si="520"/>
        <v>4.8763291895626617</v>
      </c>
      <c r="AB1389" s="178">
        <f t="shared" si="520"/>
        <v>4.4330265359660563</v>
      </c>
      <c r="AC1389" s="178">
        <f t="shared" si="520"/>
        <v>4.0300241236055063</v>
      </c>
      <c r="AD1389" s="178">
        <f t="shared" si="520"/>
        <v>3.7380997025772129</v>
      </c>
      <c r="AE1389" s="178">
        <f t="shared" si="520"/>
        <v>1.3899788213597344</v>
      </c>
      <c r="AF1389" s="178">
        <f t="shared" si="520"/>
        <v>3.456577639949943E-17</v>
      </c>
      <c r="AG1389" s="178">
        <f t="shared" si="520"/>
        <v>3.1423433090454023E-17</v>
      </c>
      <c r="AH1389" s="178">
        <f t="shared" si="520"/>
        <v>2.8566757354958203E-17</v>
      </c>
      <c r="AI1389" s="178">
        <f t="shared" si="520"/>
        <v>2.5969779413598369E-17</v>
      </c>
    </row>
    <row r="1390" spans="1:35" s="84" customFormat="1" x14ac:dyDescent="0.35">
      <c r="A1390" s="4"/>
      <c r="B1390" s="4"/>
      <c r="C1390" s="80"/>
      <c r="D1390" s="81"/>
      <c r="E1390" s="84" t="s">
        <v>1451</v>
      </c>
      <c r="F1390" s="84" t="s">
        <v>230</v>
      </c>
      <c r="G1390" s="178">
        <f>SUM(K1389:AI1389)</f>
        <v>132.35758501099403</v>
      </c>
      <c r="H1390" s="147"/>
      <c r="I1390" s="178"/>
      <c r="J1390" s="178"/>
      <c r="K1390" s="178"/>
      <c r="L1390" s="178"/>
      <c r="M1390" s="178"/>
      <c r="N1390" s="178"/>
      <c r="O1390" s="178"/>
      <c r="P1390" s="178"/>
      <c r="Q1390" s="178"/>
      <c r="R1390" s="178"/>
      <c r="S1390" s="178"/>
      <c r="T1390" s="178"/>
      <c r="U1390" s="178"/>
      <c r="V1390" s="178"/>
      <c r="W1390" s="178"/>
      <c r="X1390" s="178"/>
      <c r="Y1390" s="178"/>
      <c r="Z1390" s="178"/>
      <c r="AA1390" s="178"/>
      <c r="AB1390" s="178"/>
      <c r="AC1390" s="178"/>
      <c r="AD1390" s="178"/>
      <c r="AE1390" s="178"/>
      <c r="AF1390" s="178"/>
      <c r="AG1390" s="178"/>
      <c r="AH1390" s="178"/>
      <c r="AI1390" s="178"/>
    </row>
    <row r="1391" spans="1:35" s="84" customFormat="1" x14ac:dyDescent="0.35">
      <c r="A1391" s="4"/>
      <c r="B1391" s="4"/>
      <c r="C1391" s="80"/>
      <c r="D1391" s="81"/>
      <c r="G1391" s="147"/>
      <c r="H1391" s="147"/>
      <c r="I1391" s="178"/>
      <c r="J1391" s="178"/>
      <c r="K1391" s="178"/>
      <c r="L1391" s="178"/>
      <c r="M1391" s="178"/>
      <c r="N1391" s="178"/>
      <c r="O1391" s="178"/>
      <c r="P1391" s="178"/>
      <c r="Q1391" s="178"/>
      <c r="R1391" s="178"/>
      <c r="S1391" s="178"/>
      <c r="T1391" s="178"/>
      <c r="U1391" s="178"/>
      <c r="V1391" s="178"/>
      <c r="W1391" s="178"/>
      <c r="X1391" s="178"/>
      <c r="Y1391" s="178"/>
      <c r="Z1391" s="178"/>
      <c r="AA1391" s="178"/>
      <c r="AB1391" s="178"/>
      <c r="AC1391" s="178"/>
      <c r="AD1391" s="178"/>
      <c r="AE1391" s="178"/>
      <c r="AF1391" s="178"/>
      <c r="AG1391" s="178"/>
      <c r="AH1391" s="178"/>
      <c r="AI1391" s="178"/>
    </row>
    <row r="1392" spans="1:35" s="176" customFormat="1" x14ac:dyDescent="0.35">
      <c r="A1392" s="552" t="s">
        <v>17</v>
      </c>
      <c r="B1392" s="552"/>
      <c r="C1392" s="553" t="s">
        <v>17</v>
      </c>
      <c r="D1392" s="554" t="s">
        <v>17</v>
      </c>
      <c r="E1392" s="551" t="s">
        <v>52</v>
      </c>
      <c r="F1392" s="555" t="s">
        <v>17</v>
      </c>
      <c r="G1392" s="556" t="s">
        <v>17</v>
      </c>
      <c r="H1392" s="555" t="s">
        <v>17</v>
      </c>
      <c r="I1392" s="556" t="s">
        <v>17</v>
      </c>
      <c r="J1392" s="556" t="s">
        <v>17</v>
      </c>
      <c r="K1392" s="556" t="s">
        <v>17</v>
      </c>
      <c r="L1392" s="556" t="s">
        <v>17</v>
      </c>
      <c r="M1392" s="556" t="s">
        <v>17</v>
      </c>
      <c r="N1392" s="556" t="s">
        <v>17</v>
      </c>
      <c r="O1392" s="556" t="s">
        <v>17</v>
      </c>
      <c r="P1392" s="556" t="s">
        <v>17</v>
      </c>
      <c r="Q1392" s="556" t="s">
        <v>17</v>
      </c>
      <c r="R1392" s="556" t="s">
        <v>17</v>
      </c>
      <c r="S1392" s="556" t="s">
        <v>17</v>
      </c>
      <c r="T1392" s="556" t="s">
        <v>17</v>
      </c>
      <c r="U1392" s="556" t="s">
        <v>17</v>
      </c>
      <c r="V1392" s="556" t="s">
        <v>17</v>
      </c>
      <c r="W1392" s="556" t="s">
        <v>17</v>
      </c>
      <c r="X1392" s="556" t="s">
        <v>17</v>
      </c>
      <c r="Y1392" s="556" t="s">
        <v>17</v>
      </c>
      <c r="Z1392" s="556" t="s">
        <v>17</v>
      </c>
      <c r="AA1392" s="556" t="s">
        <v>17</v>
      </c>
      <c r="AB1392" s="556" t="s">
        <v>17</v>
      </c>
      <c r="AC1392" s="556" t="s">
        <v>17</v>
      </c>
      <c r="AD1392" s="556" t="s">
        <v>17</v>
      </c>
      <c r="AE1392" s="556" t="s">
        <v>17</v>
      </c>
      <c r="AF1392" s="556" t="s">
        <v>17</v>
      </c>
      <c r="AG1392" s="556" t="s">
        <v>17</v>
      </c>
      <c r="AH1392" s="556" t="s">
        <v>17</v>
      </c>
      <c r="AI1392" s="556" t="s">
        <v>17</v>
      </c>
    </row>
    <row r="1393" spans="9:32" x14ac:dyDescent="0.35">
      <c r="I1393" s="46"/>
      <c r="K1393" s="46"/>
      <c r="L1393" s="46"/>
      <c r="M1393" s="46"/>
      <c r="N1393" s="46"/>
      <c r="O1393" s="46"/>
      <c r="P1393" s="46"/>
      <c r="Q1393" s="46"/>
      <c r="R1393" s="46"/>
      <c r="S1393" s="46"/>
      <c r="T1393" s="46"/>
      <c r="U1393" s="46"/>
      <c r="V1393" s="46"/>
      <c r="W1393" s="46"/>
      <c r="X1393" s="46"/>
      <c r="Y1393" s="46"/>
      <c r="Z1393" s="46"/>
      <c r="AA1393" s="46"/>
      <c r="AB1393" s="46"/>
      <c r="AC1393" s="46"/>
      <c r="AD1393" s="46"/>
      <c r="AE1393" s="46"/>
      <c r="AF1393" s="46"/>
    </row>
    <row r="1397" spans="9:32" x14ac:dyDescent="0.35">
      <c r="I1397" s="46"/>
      <c r="K1397" s="46"/>
      <c r="L1397" s="46"/>
      <c r="M1397" s="46"/>
      <c r="N1397" s="46"/>
      <c r="O1397" s="46"/>
      <c r="P1397" s="46"/>
      <c r="Q1397" s="46"/>
      <c r="R1397" s="46"/>
      <c r="S1397" s="46"/>
      <c r="T1397" s="46"/>
      <c r="U1397" s="46"/>
      <c r="V1397" s="46"/>
      <c r="W1397" s="46"/>
      <c r="X1397" s="46"/>
      <c r="Y1397" s="46"/>
      <c r="Z1397" s="46"/>
      <c r="AA1397" s="46"/>
      <c r="AB1397" s="46"/>
      <c r="AC1397" s="46"/>
      <c r="AD1397" s="46"/>
      <c r="AE1397" s="46"/>
      <c r="AF1397" s="46"/>
    </row>
  </sheetData>
  <pageMargins left="0.7" right="0.7" top="0.75" bottom="0.75" header="0.3" footer="0.3"/>
  <pageSetup scale="3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C00D8-F064-4BC0-B46F-9F1F8FFD762B}">
  <dimension ref="A1:XEY593"/>
  <sheetViews>
    <sheetView zoomScale="80" zoomScaleNormal="80" workbookViewId="0">
      <pane xSplit="10" ySplit="4" topLeftCell="K5" activePane="bottomRight" state="frozen"/>
      <selection pane="topRight"/>
      <selection pane="bottomLeft"/>
      <selection pane="bottomRight"/>
    </sheetView>
  </sheetViews>
  <sheetFormatPr defaultColWidth="0" defaultRowHeight="14.5" x14ac:dyDescent="0.35"/>
  <cols>
    <col min="1" max="2" width="2.1796875" style="1" customWidth="1"/>
    <col min="3" max="3" width="2.1796875" style="86" customWidth="1"/>
    <col min="4" max="4" width="2.1796875" style="87" customWidth="1"/>
    <col min="5" max="5" width="54.453125" style="46" customWidth="1"/>
    <col min="6" max="6" width="8.6328125" style="46" customWidth="1"/>
    <col min="7" max="7" width="8.6328125" style="83" customWidth="1"/>
    <col min="8" max="8" width="23.36328125" style="46" customWidth="1"/>
    <col min="9" max="9" width="8.6328125" style="83" customWidth="1"/>
    <col min="10" max="10" width="2.1796875" style="83" customWidth="1"/>
    <col min="11" max="32" width="8.6328125" style="83" customWidth="1"/>
    <col min="33" max="35" width="8.6328125" style="46" customWidth="1"/>
    <col min="36" max="16384" width="8.6328125" style="46" hidden="1"/>
  </cols>
  <sheetData>
    <row r="1" spans="1:16379" s="13" customFormat="1" ht="21" x14ac:dyDescent="0.5">
      <c r="A1" s="7" t="s">
        <v>172</v>
      </c>
      <c r="B1" s="7"/>
      <c r="C1" s="4"/>
      <c r="D1" s="6"/>
      <c r="E1" s="16"/>
      <c r="F1" s="16" t="s">
        <v>0</v>
      </c>
      <c r="G1" s="17"/>
      <c r="I1" s="3" t="s">
        <v>1</v>
      </c>
      <c r="J1" s="17"/>
      <c r="K1" s="17">
        <f>'T&amp;E'!K$10</f>
        <v>1</v>
      </c>
      <c r="L1" s="17">
        <f>'T&amp;E'!L$10</f>
        <v>2</v>
      </c>
      <c r="M1" s="17">
        <f>'T&amp;E'!M$10</f>
        <v>3</v>
      </c>
      <c r="N1" s="17">
        <f>'T&amp;E'!N$10</f>
        <v>4</v>
      </c>
      <c r="O1" s="17">
        <f>'T&amp;E'!O$10</f>
        <v>5</v>
      </c>
      <c r="P1" s="17">
        <f>'T&amp;E'!P$10</f>
        <v>6</v>
      </c>
      <c r="Q1" s="17">
        <f>'T&amp;E'!Q$10</f>
        <v>7</v>
      </c>
      <c r="R1" s="17">
        <f>'T&amp;E'!R$10</f>
        <v>8</v>
      </c>
      <c r="S1" s="17">
        <f>'T&amp;E'!S$10</f>
        <v>9</v>
      </c>
      <c r="T1" s="17">
        <f>'T&amp;E'!T$10</f>
        <v>10</v>
      </c>
      <c r="U1" s="17">
        <f>'T&amp;E'!U$10</f>
        <v>11</v>
      </c>
      <c r="V1" s="17">
        <f>'T&amp;E'!V$10</f>
        <v>12</v>
      </c>
      <c r="W1" s="17">
        <f>'T&amp;E'!W$10</f>
        <v>13</v>
      </c>
      <c r="X1" s="17">
        <f>'T&amp;E'!X$10</f>
        <v>14</v>
      </c>
      <c r="Y1" s="17">
        <f>'T&amp;E'!Y$10</f>
        <v>15</v>
      </c>
      <c r="Z1" s="17">
        <f>'T&amp;E'!Z$10</f>
        <v>16</v>
      </c>
      <c r="AA1" s="17">
        <f>'T&amp;E'!AA$10</f>
        <v>17</v>
      </c>
      <c r="AB1" s="17">
        <f>'T&amp;E'!AB$10</f>
        <v>18</v>
      </c>
      <c r="AC1" s="17">
        <f>'T&amp;E'!AC$10</f>
        <v>19</v>
      </c>
      <c r="AD1" s="17">
        <f>'T&amp;E'!AD$10</f>
        <v>20</v>
      </c>
      <c r="AE1" s="17">
        <f>'T&amp;E'!AE$10</f>
        <v>21</v>
      </c>
      <c r="AF1" s="17">
        <f>'T&amp;E'!AF$10</f>
        <v>22</v>
      </c>
      <c r="AG1" s="17">
        <f>'T&amp;E'!AG$10</f>
        <v>23</v>
      </c>
      <c r="AH1" s="17">
        <f>'T&amp;E'!AH$10</f>
        <v>24</v>
      </c>
      <c r="AI1" s="17">
        <f>'T&amp;E'!AI$10</f>
        <v>25</v>
      </c>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c r="WH1" s="17"/>
      <c r="WI1" s="17"/>
      <c r="WJ1" s="17"/>
      <c r="WK1" s="17"/>
      <c r="WL1" s="17"/>
      <c r="WM1" s="17"/>
      <c r="WN1" s="17"/>
      <c r="WO1" s="17"/>
      <c r="WP1" s="17"/>
      <c r="WQ1" s="17"/>
      <c r="WR1" s="17"/>
      <c r="WS1" s="17"/>
      <c r="WT1" s="17"/>
      <c r="WU1" s="17"/>
      <c r="WV1" s="17"/>
      <c r="WW1" s="17"/>
      <c r="WX1" s="17"/>
      <c r="WY1" s="17"/>
      <c r="WZ1" s="17"/>
      <c r="XA1" s="17"/>
      <c r="XB1" s="17"/>
      <c r="XC1" s="17"/>
      <c r="XD1" s="17"/>
      <c r="XE1" s="17"/>
      <c r="XF1" s="17"/>
      <c r="XG1" s="17"/>
      <c r="XH1" s="17"/>
      <c r="XI1" s="17"/>
      <c r="XJ1" s="17"/>
      <c r="XK1" s="17"/>
      <c r="XL1" s="17"/>
      <c r="XM1" s="17"/>
      <c r="XN1" s="17"/>
      <c r="XO1" s="17"/>
      <c r="XP1" s="17"/>
      <c r="XQ1" s="17"/>
      <c r="XR1" s="17"/>
      <c r="XS1" s="17"/>
      <c r="XT1" s="17"/>
      <c r="XU1" s="17"/>
      <c r="XV1" s="17"/>
      <c r="XW1" s="17"/>
      <c r="XX1" s="17"/>
      <c r="XY1" s="17"/>
      <c r="XZ1" s="17"/>
      <c r="YA1" s="17"/>
      <c r="YB1" s="17"/>
      <c r="YC1" s="17"/>
      <c r="YD1" s="17"/>
      <c r="YE1" s="17"/>
      <c r="YF1" s="17"/>
      <c r="YG1" s="17"/>
      <c r="YH1" s="17"/>
      <c r="YI1" s="17"/>
      <c r="YJ1" s="17"/>
      <c r="YK1" s="17"/>
      <c r="YL1" s="17"/>
      <c r="YM1" s="17"/>
      <c r="YN1" s="17"/>
      <c r="YO1" s="17"/>
      <c r="YP1" s="17"/>
      <c r="YQ1" s="17"/>
      <c r="YR1" s="17"/>
      <c r="YS1" s="17"/>
      <c r="YT1" s="17"/>
      <c r="YU1" s="17"/>
      <c r="YV1" s="17"/>
      <c r="YW1" s="17"/>
      <c r="YX1" s="17"/>
      <c r="YY1" s="17"/>
      <c r="YZ1" s="17"/>
      <c r="ZA1" s="17"/>
      <c r="ZB1" s="17"/>
      <c r="ZC1" s="17"/>
      <c r="ZD1" s="17"/>
      <c r="ZE1" s="17"/>
      <c r="ZF1" s="17"/>
      <c r="ZG1" s="17"/>
      <c r="ZH1" s="17"/>
      <c r="ZI1" s="17"/>
      <c r="ZJ1" s="17"/>
      <c r="ZK1" s="17"/>
      <c r="ZL1" s="17"/>
      <c r="ZM1" s="17"/>
      <c r="ZN1" s="17"/>
      <c r="ZO1" s="17"/>
      <c r="ZP1" s="17"/>
      <c r="ZQ1" s="17"/>
      <c r="ZR1" s="17"/>
      <c r="ZS1" s="17"/>
      <c r="ZT1" s="17"/>
      <c r="ZU1" s="17"/>
      <c r="ZV1" s="17"/>
      <c r="ZW1" s="17"/>
      <c r="ZX1" s="17"/>
      <c r="ZY1" s="17"/>
      <c r="ZZ1" s="17"/>
      <c r="AAA1" s="17"/>
      <c r="AAB1" s="17"/>
      <c r="AAC1" s="17"/>
      <c r="AAD1" s="17"/>
      <c r="AAE1" s="17"/>
      <c r="AAF1" s="17"/>
      <c r="AAG1" s="17"/>
      <c r="AAH1" s="17"/>
      <c r="AAI1" s="17"/>
      <c r="AAJ1" s="17"/>
      <c r="AAK1" s="17"/>
      <c r="AAL1" s="17"/>
      <c r="AAM1" s="17"/>
      <c r="AAN1" s="17"/>
      <c r="AAO1" s="17"/>
      <c r="AAP1" s="17"/>
      <c r="AAQ1" s="17"/>
      <c r="AAR1" s="17"/>
      <c r="AAS1" s="17"/>
      <c r="AAT1" s="17"/>
      <c r="AAU1" s="17"/>
      <c r="AAV1" s="17"/>
      <c r="AAW1" s="17"/>
      <c r="AAX1" s="17"/>
      <c r="AAY1" s="17"/>
      <c r="AAZ1" s="17"/>
      <c r="ABA1" s="17"/>
      <c r="ABB1" s="17"/>
      <c r="ABC1" s="17"/>
      <c r="ABD1" s="17"/>
      <c r="ABE1" s="17"/>
      <c r="ABF1" s="17"/>
      <c r="ABG1" s="17"/>
      <c r="ABH1" s="17"/>
      <c r="ABI1" s="17"/>
      <c r="ABJ1" s="17"/>
      <c r="ABK1" s="17"/>
      <c r="ABL1" s="17"/>
      <c r="ABM1" s="17"/>
      <c r="ABN1" s="17"/>
      <c r="ABO1" s="17"/>
      <c r="ABP1" s="17"/>
      <c r="ABQ1" s="17"/>
      <c r="ABR1" s="17"/>
      <c r="ABS1" s="17"/>
      <c r="ABT1" s="17"/>
      <c r="ABU1" s="17"/>
      <c r="ABV1" s="17"/>
      <c r="ABW1" s="17"/>
      <c r="ABX1" s="17"/>
      <c r="ABY1" s="17"/>
      <c r="ABZ1" s="17"/>
      <c r="ACA1" s="17"/>
      <c r="ACB1" s="17"/>
      <c r="ACC1" s="17"/>
      <c r="ACD1" s="17"/>
      <c r="ACE1" s="17"/>
      <c r="ACF1" s="17"/>
      <c r="ACG1" s="17"/>
      <c r="ACH1" s="17"/>
      <c r="ACI1" s="17"/>
      <c r="ACJ1" s="17"/>
      <c r="ACK1" s="17"/>
      <c r="ACL1" s="17"/>
      <c r="ACM1" s="17"/>
      <c r="ACN1" s="17"/>
      <c r="ACO1" s="17"/>
      <c r="ACP1" s="17"/>
      <c r="ACQ1" s="17"/>
      <c r="ACR1" s="17"/>
      <c r="ACS1" s="17"/>
      <c r="ACT1" s="17"/>
      <c r="ACU1" s="17"/>
      <c r="ACV1" s="17"/>
      <c r="ACW1" s="17"/>
      <c r="ACX1" s="17"/>
      <c r="ACY1" s="17"/>
      <c r="ACZ1" s="17"/>
      <c r="ADA1" s="17"/>
      <c r="ADB1" s="17"/>
      <c r="ADC1" s="17"/>
      <c r="ADD1" s="17"/>
      <c r="ADE1" s="17"/>
      <c r="ADF1" s="17"/>
      <c r="ADG1" s="17"/>
      <c r="ADH1" s="17"/>
      <c r="ADI1" s="17"/>
      <c r="ADJ1" s="17"/>
      <c r="ADK1" s="17"/>
      <c r="ADL1" s="17"/>
      <c r="ADM1" s="17"/>
      <c r="ADN1" s="17"/>
      <c r="ADO1" s="17"/>
      <c r="ADP1" s="17"/>
      <c r="ADQ1" s="17"/>
      <c r="ADR1" s="17"/>
      <c r="ADS1" s="17"/>
      <c r="ADT1" s="17"/>
      <c r="ADU1" s="17"/>
      <c r="ADV1" s="17"/>
      <c r="ADW1" s="17"/>
      <c r="ADX1" s="17"/>
      <c r="ADY1" s="17"/>
      <c r="ADZ1" s="17"/>
      <c r="AEA1" s="17"/>
      <c r="AEB1" s="17"/>
      <c r="AEC1" s="17"/>
      <c r="AED1" s="17"/>
      <c r="AEE1" s="17"/>
      <c r="AEF1" s="17"/>
      <c r="AEG1" s="17"/>
      <c r="AEH1" s="17"/>
      <c r="AEI1" s="17"/>
      <c r="AEJ1" s="17"/>
      <c r="AEK1" s="17"/>
      <c r="AEL1" s="17"/>
      <c r="AEM1" s="17"/>
      <c r="AEN1" s="17"/>
      <c r="AEO1" s="17"/>
      <c r="AEP1" s="17"/>
      <c r="AEQ1" s="17"/>
      <c r="AER1" s="17"/>
      <c r="AES1" s="17"/>
      <c r="AET1" s="17"/>
      <c r="AEU1" s="17"/>
      <c r="AEV1" s="17"/>
      <c r="AEW1" s="17"/>
      <c r="AEX1" s="17"/>
      <c r="AEY1" s="17"/>
      <c r="AEZ1" s="17"/>
      <c r="AFA1" s="17"/>
      <c r="AFB1" s="17"/>
      <c r="AFC1" s="17"/>
      <c r="AFD1" s="17"/>
      <c r="AFE1" s="17"/>
      <c r="AFF1" s="17"/>
      <c r="AFG1" s="17"/>
      <c r="AFH1" s="17"/>
      <c r="AFI1" s="17"/>
      <c r="AFJ1" s="17"/>
      <c r="AFK1" s="17"/>
      <c r="AFL1" s="17"/>
      <c r="AFM1" s="17"/>
      <c r="AFN1" s="17"/>
      <c r="AFO1" s="17"/>
      <c r="AFP1" s="17"/>
      <c r="AFQ1" s="17"/>
      <c r="AFR1" s="17"/>
      <c r="AFS1" s="17"/>
      <c r="AFT1" s="17"/>
      <c r="AFU1" s="17"/>
      <c r="AFV1" s="17"/>
      <c r="AFW1" s="17"/>
      <c r="AFX1" s="17"/>
      <c r="AFY1" s="17"/>
      <c r="AFZ1" s="17"/>
      <c r="AGA1" s="17"/>
      <c r="AGB1" s="17"/>
      <c r="AGC1" s="17"/>
      <c r="AGD1" s="17"/>
      <c r="AGE1" s="17"/>
      <c r="AGF1" s="17"/>
      <c r="AGG1" s="17"/>
      <c r="AGH1" s="17"/>
      <c r="AGI1" s="17"/>
      <c r="AGJ1" s="17"/>
      <c r="AGK1" s="17"/>
      <c r="AGL1" s="17"/>
      <c r="AGM1" s="17"/>
      <c r="AGN1" s="17"/>
      <c r="AGO1" s="17"/>
      <c r="AGP1" s="17"/>
      <c r="AGQ1" s="17"/>
      <c r="AGR1" s="17"/>
      <c r="AGS1" s="17"/>
      <c r="AGT1" s="17"/>
      <c r="AGU1" s="17"/>
      <c r="AGV1" s="17"/>
      <c r="AGW1" s="17"/>
      <c r="AGX1" s="17"/>
      <c r="AGY1" s="17"/>
      <c r="AGZ1" s="17"/>
      <c r="AHA1" s="17"/>
      <c r="AHB1" s="17"/>
      <c r="AHC1" s="17"/>
      <c r="AHD1" s="17"/>
      <c r="AHE1" s="17"/>
      <c r="AHF1" s="17"/>
      <c r="AHG1" s="17"/>
      <c r="AHH1" s="17"/>
      <c r="AHI1" s="17"/>
      <c r="AHJ1" s="17"/>
      <c r="AHK1" s="17"/>
      <c r="AHL1" s="17"/>
      <c r="AHM1" s="17"/>
      <c r="AHN1" s="17"/>
      <c r="AHO1" s="17"/>
      <c r="AHP1" s="17"/>
      <c r="AHQ1" s="17"/>
      <c r="AHR1" s="17"/>
      <c r="AHS1" s="17"/>
      <c r="AHT1" s="17"/>
      <c r="AHU1" s="17"/>
      <c r="AHV1" s="17"/>
      <c r="AHW1" s="17"/>
      <c r="AHX1" s="17"/>
      <c r="AHY1" s="17"/>
      <c r="AHZ1" s="17"/>
      <c r="AIA1" s="17"/>
      <c r="AIB1" s="17"/>
      <c r="AIC1" s="17"/>
      <c r="AID1" s="17"/>
      <c r="AIE1" s="17"/>
      <c r="AIF1" s="17"/>
      <c r="AIG1" s="17"/>
      <c r="AIH1" s="17"/>
      <c r="AII1" s="17"/>
      <c r="AIJ1" s="17"/>
      <c r="AIK1" s="17"/>
      <c r="AIL1" s="17"/>
      <c r="AIM1" s="17"/>
      <c r="AIN1" s="17"/>
      <c r="AIO1" s="17"/>
      <c r="AIP1" s="17"/>
      <c r="AIQ1" s="17"/>
      <c r="AIR1" s="17"/>
      <c r="AIS1" s="17"/>
      <c r="AIT1" s="17"/>
      <c r="AIU1" s="17"/>
      <c r="AIV1" s="17"/>
      <c r="AIW1" s="17"/>
      <c r="AIX1" s="17"/>
      <c r="AIY1" s="17"/>
      <c r="AIZ1" s="17"/>
      <c r="AJA1" s="17"/>
      <c r="AJB1" s="17"/>
      <c r="AJC1" s="17"/>
      <c r="AJD1" s="17"/>
      <c r="AJE1" s="17"/>
      <c r="AJF1" s="17"/>
      <c r="AJG1" s="17"/>
      <c r="AJH1" s="17"/>
      <c r="AJI1" s="17"/>
      <c r="AJJ1" s="17"/>
      <c r="AJK1" s="17"/>
      <c r="AJL1" s="17"/>
      <c r="AJM1" s="17"/>
      <c r="AJN1" s="17"/>
      <c r="AJO1" s="17"/>
      <c r="AJP1" s="17"/>
      <c r="AJQ1" s="17"/>
      <c r="AJR1" s="17"/>
      <c r="AJS1" s="17"/>
      <c r="AJT1" s="17"/>
      <c r="AJU1" s="17"/>
      <c r="AJV1" s="17"/>
      <c r="AJW1" s="17"/>
      <c r="AJX1" s="17"/>
      <c r="AJY1" s="17"/>
      <c r="AJZ1" s="17"/>
      <c r="AKA1" s="17"/>
      <c r="AKB1" s="17"/>
      <c r="AKC1" s="17"/>
      <c r="AKD1" s="17"/>
      <c r="AKE1" s="17"/>
      <c r="AKF1" s="17"/>
      <c r="AKG1" s="17"/>
      <c r="AKH1" s="17"/>
      <c r="AKI1" s="17"/>
      <c r="AKJ1" s="17"/>
      <c r="AKK1" s="17"/>
      <c r="AKL1" s="17"/>
      <c r="AKM1" s="17"/>
      <c r="AKN1" s="17"/>
      <c r="AKO1" s="17"/>
      <c r="AKP1" s="17"/>
      <c r="AKQ1" s="17"/>
      <c r="AKR1" s="17"/>
      <c r="AKS1" s="17"/>
      <c r="AKT1" s="17"/>
      <c r="AKU1" s="17"/>
      <c r="AKV1" s="17"/>
      <c r="AKW1" s="17"/>
      <c r="AKX1" s="17"/>
      <c r="AKY1" s="17"/>
      <c r="AKZ1" s="17"/>
      <c r="ALA1" s="17"/>
      <c r="ALB1" s="17"/>
      <c r="ALC1" s="17"/>
      <c r="ALD1" s="17"/>
      <c r="ALE1" s="17"/>
      <c r="ALF1" s="17"/>
      <c r="ALG1" s="17"/>
      <c r="ALH1" s="17"/>
      <c r="ALI1" s="17"/>
      <c r="ALJ1" s="17"/>
      <c r="ALK1" s="17"/>
      <c r="ALL1" s="17"/>
      <c r="ALM1" s="17"/>
      <c r="ALN1" s="17"/>
      <c r="ALO1" s="17"/>
      <c r="ALP1" s="17"/>
      <c r="ALQ1" s="17"/>
      <c r="ALR1" s="17"/>
      <c r="ALS1" s="17"/>
      <c r="ALT1" s="17"/>
      <c r="ALU1" s="17"/>
      <c r="ALV1" s="17"/>
      <c r="ALW1" s="17"/>
      <c r="ALX1" s="17"/>
      <c r="ALY1" s="17"/>
      <c r="ALZ1" s="17"/>
      <c r="AMA1" s="17"/>
      <c r="AMB1" s="17"/>
      <c r="AMC1" s="17"/>
      <c r="AMD1" s="17"/>
      <c r="AME1" s="17"/>
      <c r="AMF1" s="17"/>
      <c r="AMG1" s="17"/>
      <c r="AMH1" s="17"/>
      <c r="AMI1" s="17"/>
      <c r="AMJ1" s="17"/>
      <c r="AMK1" s="17"/>
      <c r="AML1" s="17"/>
      <c r="AMM1" s="17"/>
      <c r="AMN1" s="17"/>
      <c r="AMO1" s="17"/>
      <c r="AMP1" s="17"/>
      <c r="AMQ1" s="17"/>
      <c r="AMR1" s="17"/>
      <c r="AMS1" s="17"/>
      <c r="AMT1" s="17"/>
      <c r="AMU1" s="17"/>
      <c r="AMV1" s="17"/>
      <c r="AMW1" s="17"/>
      <c r="AMX1" s="17"/>
      <c r="AMY1" s="17"/>
      <c r="AMZ1" s="17"/>
      <c r="ANA1" s="17"/>
      <c r="ANB1" s="17"/>
      <c r="ANC1" s="17"/>
      <c r="AND1" s="17"/>
      <c r="ANE1" s="17"/>
      <c r="ANF1" s="17"/>
      <c r="ANG1" s="17"/>
      <c r="ANH1" s="17"/>
      <c r="ANI1" s="17"/>
      <c r="ANJ1" s="17"/>
      <c r="ANK1" s="17"/>
      <c r="ANL1" s="17"/>
      <c r="ANM1" s="17"/>
      <c r="ANN1" s="17"/>
      <c r="ANO1" s="17"/>
      <c r="ANP1" s="17"/>
      <c r="ANQ1" s="17"/>
      <c r="ANR1" s="17"/>
      <c r="ANS1" s="17"/>
      <c r="ANT1" s="17"/>
      <c r="ANU1" s="17"/>
      <c r="ANV1" s="17"/>
      <c r="ANW1" s="17"/>
      <c r="ANX1" s="17"/>
      <c r="ANY1" s="17"/>
      <c r="ANZ1" s="17"/>
      <c r="AOA1" s="17"/>
      <c r="AOB1" s="17"/>
      <c r="AOC1" s="17"/>
      <c r="AOD1" s="17"/>
      <c r="AOE1" s="17"/>
      <c r="AOF1" s="17"/>
      <c r="AOG1" s="17"/>
      <c r="AOH1" s="17"/>
      <c r="AOI1" s="17"/>
      <c r="AOJ1" s="17"/>
      <c r="AOK1" s="17"/>
      <c r="AOL1" s="17"/>
      <c r="AOM1" s="17"/>
      <c r="AON1" s="17"/>
      <c r="AOO1" s="17"/>
      <c r="AOP1" s="17"/>
      <c r="AOQ1" s="17"/>
      <c r="AOR1" s="17"/>
      <c r="AOS1" s="17"/>
      <c r="AOT1" s="17"/>
      <c r="AOU1" s="17"/>
      <c r="AOV1" s="17"/>
      <c r="AOW1" s="17"/>
      <c r="AOX1" s="17"/>
      <c r="AOY1" s="17"/>
      <c r="AOZ1" s="17"/>
      <c r="APA1" s="17"/>
      <c r="APB1" s="17"/>
      <c r="APC1" s="17"/>
      <c r="APD1" s="17"/>
      <c r="APE1" s="17"/>
      <c r="APF1" s="17"/>
      <c r="APG1" s="17"/>
      <c r="APH1" s="17"/>
      <c r="API1" s="17"/>
      <c r="APJ1" s="17"/>
      <c r="APK1" s="17"/>
      <c r="APL1" s="17"/>
      <c r="APM1" s="17"/>
      <c r="APN1" s="17"/>
      <c r="APO1" s="17"/>
      <c r="APP1" s="17"/>
      <c r="APQ1" s="17"/>
      <c r="APR1" s="17"/>
      <c r="APS1" s="17"/>
      <c r="APT1" s="17"/>
      <c r="APU1" s="17"/>
      <c r="APV1" s="17"/>
      <c r="APW1" s="17"/>
      <c r="APX1" s="17"/>
      <c r="APY1" s="17"/>
      <c r="APZ1" s="17"/>
      <c r="AQA1" s="17"/>
      <c r="AQB1" s="17"/>
      <c r="AQC1" s="17"/>
      <c r="AQD1" s="17"/>
      <c r="AQE1" s="17"/>
      <c r="AQF1" s="17"/>
      <c r="AQG1" s="17"/>
      <c r="AQH1" s="17"/>
      <c r="AQI1" s="17"/>
      <c r="AQJ1" s="17"/>
      <c r="AQK1" s="17"/>
      <c r="AQL1" s="17"/>
      <c r="AQM1" s="17"/>
      <c r="AQN1" s="17"/>
      <c r="AQO1" s="17"/>
      <c r="AQP1" s="17"/>
      <c r="AQQ1" s="17"/>
      <c r="AQR1" s="17"/>
      <c r="AQS1" s="17"/>
      <c r="AQT1" s="17"/>
      <c r="AQU1" s="17"/>
      <c r="AQV1" s="17"/>
      <c r="AQW1" s="17"/>
      <c r="AQX1" s="17"/>
      <c r="AQY1" s="17"/>
      <c r="AQZ1" s="17"/>
      <c r="ARA1" s="17"/>
      <c r="ARB1" s="17"/>
      <c r="ARC1" s="17"/>
      <c r="ARD1" s="17"/>
      <c r="ARE1" s="17"/>
      <c r="ARF1" s="17"/>
      <c r="ARG1" s="17"/>
      <c r="ARH1" s="17"/>
      <c r="ARI1" s="17"/>
      <c r="ARJ1" s="17"/>
      <c r="ARK1" s="17"/>
      <c r="ARL1" s="17"/>
      <c r="ARM1" s="17"/>
      <c r="ARN1" s="17"/>
      <c r="ARO1" s="17"/>
      <c r="ARP1" s="17"/>
      <c r="ARQ1" s="17"/>
      <c r="ARR1" s="17"/>
      <c r="ARS1" s="17"/>
      <c r="ART1" s="17"/>
      <c r="ARU1" s="17"/>
      <c r="ARV1" s="17"/>
      <c r="ARW1" s="17"/>
      <c r="ARX1" s="17"/>
      <c r="ARY1" s="17"/>
      <c r="ARZ1" s="17"/>
      <c r="ASA1" s="17"/>
      <c r="ASB1" s="17"/>
      <c r="ASC1" s="17"/>
      <c r="ASD1" s="17"/>
      <c r="ASE1" s="17"/>
      <c r="ASF1" s="17"/>
      <c r="ASG1" s="17"/>
      <c r="ASH1" s="17"/>
      <c r="ASI1" s="17"/>
      <c r="ASJ1" s="17"/>
      <c r="ASK1" s="17"/>
      <c r="ASL1" s="17"/>
      <c r="ASM1" s="17"/>
      <c r="ASN1" s="17"/>
      <c r="ASO1" s="17"/>
      <c r="ASP1" s="17"/>
      <c r="ASQ1" s="17"/>
      <c r="ASR1" s="17"/>
      <c r="ASS1" s="17"/>
      <c r="AST1" s="17"/>
      <c r="ASU1" s="17"/>
      <c r="ASV1" s="17"/>
      <c r="ASW1" s="17"/>
      <c r="ASX1" s="17"/>
      <c r="ASY1" s="17"/>
      <c r="ASZ1" s="17"/>
      <c r="ATA1" s="17"/>
      <c r="ATB1" s="17"/>
      <c r="ATC1" s="17"/>
      <c r="ATD1" s="17"/>
      <c r="ATE1" s="17"/>
      <c r="ATF1" s="17"/>
      <c r="ATG1" s="17"/>
      <c r="ATH1" s="17"/>
      <c r="ATI1" s="17"/>
      <c r="ATJ1" s="17"/>
      <c r="ATK1" s="17"/>
      <c r="ATL1" s="17"/>
      <c r="ATM1" s="17"/>
      <c r="ATN1" s="17"/>
      <c r="ATO1" s="17"/>
      <c r="ATP1" s="17"/>
      <c r="ATQ1" s="17"/>
      <c r="ATR1" s="17"/>
      <c r="ATS1" s="17"/>
      <c r="ATT1" s="17"/>
      <c r="ATU1" s="17"/>
      <c r="ATV1" s="17"/>
      <c r="ATW1" s="17"/>
      <c r="ATX1" s="17"/>
      <c r="ATY1" s="17"/>
      <c r="ATZ1" s="17"/>
      <c r="AUA1" s="17"/>
      <c r="AUB1" s="17"/>
      <c r="AUC1" s="17"/>
      <c r="AUD1" s="17"/>
      <c r="AUE1" s="17"/>
      <c r="AUF1" s="17"/>
      <c r="AUG1" s="17"/>
      <c r="AUH1" s="17"/>
      <c r="AUI1" s="17"/>
      <c r="AUJ1" s="17"/>
      <c r="AUK1" s="17"/>
      <c r="AUL1" s="17"/>
      <c r="AUM1" s="17"/>
      <c r="AUN1" s="17"/>
      <c r="AUO1" s="17"/>
      <c r="AUP1" s="17"/>
      <c r="AUQ1" s="17"/>
      <c r="AUR1" s="17"/>
      <c r="AUS1" s="17"/>
      <c r="AUT1" s="17"/>
      <c r="AUU1" s="17"/>
      <c r="AUV1" s="17"/>
      <c r="AUW1" s="17"/>
      <c r="AUX1" s="17"/>
      <c r="AUY1" s="17"/>
      <c r="AUZ1" s="17"/>
      <c r="AVA1" s="17"/>
      <c r="AVB1" s="17"/>
      <c r="AVC1" s="17"/>
      <c r="AVD1" s="17"/>
      <c r="AVE1" s="17"/>
      <c r="AVF1" s="17"/>
      <c r="AVG1" s="17"/>
      <c r="AVH1" s="17"/>
      <c r="AVI1" s="17"/>
      <c r="AVJ1" s="17"/>
      <c r="AVK1" s="17"/>
      <c r="AVL1" s="17"/>
      <c r="AVM1" s="17"/>
      <c r="AVN1" s="17"/>
      <c r="AVO1" s="17"/>
      <c r="AVP1" s="17"/>
      <c r="AVQ1" s="17"/>
      <c r="AVR1" s="17"/>
      <c r="AVS1" s="17"/>
      <c r="AVT1" s="17"/>
      <c r="AVU1" s="17"/>
      <c r="AVV1" s="17"/>
      <c r="AVW1" s="17"/>
      <c r="AVX1" s="17"/>
      <c r="AVY1" s="17"/>
      <c r="AVZ1" s="17"/>
      <c r="AWA1" s="17"/>
      <c r="AWB1" s="17"/>
      <c r="AWC1" s="17"/>
      <c r="AWD1" s="17"/>
      <c r="AWE1" s="17"/>
      <c r="AWF1" s="17"/>
      <c r="AWG1" s="17"/>
      <c r="AWH1" s="17"/>
      <c r="AWI1" s="17"/>
      <c r="AWJ1" s="17"/>
      <c r="AWK1" s="17"/>
      <c r="AWL1" s="17"/>
      <c r="AWM1" s="17"/>
      <c r="AWN1" s="17"/>
      <c r="AWO1" s="17"/>
      <c r="AWP1" s="17"/>
      <c r="AWQ1" s="17"/>
      <c r="AWR1" s="17"/>
      <c r="AWS1" s="17"/>
      <c r="AWT1" s="17"/>
      <c r="AWU1" s="17"/>
      <c r="AWV1" s="17"/>
      <c r="AWW1" s="17"/>
      <c r="AWX1" s="17"/>
      <c r="AWY1" s="17"/>
      <c r="AWZ1" s="17"/>
      <c r="AXA1" s="17"/>
      <c r="AXB1" s="17"/>
      <c r="AXC1" s="17"/>
      <c r="AXD1" s="17"/>
      <c r="AXE1" s="17"/>
      <c r="AXF1" s="17"/>
      <c r="AXG1" s="17"/>
      <c r="AXH1" s="17"/>
      <c r="AXI1" s="17"/>
      <c r="AXJ1" s="17"/>
      <c r="AXK1" s="17"/>
      <c r="AXL1" s="17"/>
      <c r="AXM1" s="17"/>
      <c r="AXN1" s="17"/>
      <c r="AXO1" s="17"/>
      <c r="AXP1" s="17"/>
      <c r="AXQ1" s="17"/>
      <c r="AXR1" s="17"/>
      <c r="AXS1" s="17"/>
      <c r="AXT1" s="17"/>
      <c r="AXU1" s="17"/>
      <c r="AXV1" s="17"/>
      <c r="AXW1" s="17"/>
      <c r="AXX1" s="17"/>
      <c r="AXY1" s="17"/>
      <c r="AXZ1" s="17"/>
      <c r="AYA1" s="17"/>
      <c r="AYB1" s="17"/>
      <c r="AYC1" s="17"/>
      <c r="AYD1" s="17"/>
      <c r="AYE1" s="17"/>
      <c r="AYF1" s="17"/>
      <c r="AYG1" s="17"/>
      <c r="AYH1" s="17"/>
      <c r="AYI1" s="17"/>
      <c r="AYJ1" s="17"/>
      <c r="AYK1" s="17"/>
      <c r="AYL1" s="17"/>
      <c r="AYM1" s="17"/>
      <c r="AYN1" s="17"/>
      <c r="AYO1" s="17"/>
      <c r="AYP1" s="17"/>
      <c r="AYQ1" s="17"/>
      <c r="AYR1" s="17"/>
      <c r="AYS1" s="17"/>
      <c r="AYT1" s="17"/>
      <c r="AYU1" s="17"/>
      <c r="AYV1" s="17"/>
      <c r="AYW1" s="17"/>
      <c r="AYX1" s="17"/>
      <c r="AYY1" s="17"/>
      <c r="AYZ1" s="17"/>
      <c r="AZA1" s="17"/>
      <c r="AZB1" s="17"/>
      <c r="AZC1" s="17"/>
      <c r="AZD1" s="17"/>
      <c r="AZE1" s="17"/>
      <c r="AZF1" s="17"/>
      <c r="AZG1" s="17"/>
      <c r="AZH1" s="17"/>
      <c r="AZI1" s="17"/>
      <c r="AZJ1" s="17"/>
      <c r="AZK1" s="17"/>
      <c r="AZL1" s="17"/>
      <c r="AZM1" s="17"/>
      <c r="AZN1" s="17"/>
      <c r="AZO1" s="17"/>
      <c r="AZP1" s="17"/>
      <c r="AZQ1" s="17"/>
      <c r="AZR1" s="17"/>
      <c r="AZS1" s="17"/>
      <c r="AZT1" s="17"/>
      <c r="AZU1" s="17"/>
      <c r="AZV1" s="17"/>
      <c r="AZW1" s="17"/>
      <c r="AZX1" s="17"/>
      <c r="AZY1" s="17"/>
      <c r="AZZ1" s="17"/>
      <c r="BAA1" s="17"/>
      <c r="BAB1" s="17"/>
      <c r="BAC1" s="17"/>
      <c r="BAD1" s="17"/>
      <c r="BAE1" s="17"/>
      <c r="BAF1" s="17"/>
      <c r="BAG1" s="17"/>
      <c r="BAH1" s="17"/>
      <c r="BAI1" s="17"/>
      <c r="BAJ1" s="17"/>
      <c r="BAK1" s="17"/>
      <c r="BAL1" s="17"/>
      <c r="BAM1" s="17"/>
      <c r="BAN1" s="17"/>
      <c r="BAO1" s="17"/>
      <c r="BAP1" s="17"/>
      <c r="BAQ1" s="17"/>
      <c r="BAR1" s="17"/>
      <c r="BAS1" s="17"/>
      <c r="BAT1" s="17"/>
      <c r="BAU1" s="17"/>
      <c r="BAV1" s="17"/>
      <c r="BAW1" s="17"/>
      <c r="BAX1" s="17"/>
      <c r="BAY1" s="17"/>
      <c r="BAZ1" s="17"/>
      <c r="BBA1" s="17"/>
      <c r="BBB1" s="17"/>
      <c r="BBC1" s="17"/>
      <c r="BBD1" s="17"/>
      <c r="BBE1" s="17"/>
      <c r="BBF1" s="17"/>
      <c r="BBG1" s="17"/>
      <c r="BBH1" s="17"/>
      <c r="BBI1" s="17"/>
      <c r="BBJ1" s="17"/>
      <c r="BBK1" s="17"/>
      <c r="BBL1" s="17"/>
      <c r="BBM1" s="17"/>
      <c r="BBN1" s="17"/>
      <c r="BBO1" s="17"/>
      <c r="BBP1" s="17"/>
      <c r="BBQ1" s="17"/>
      <c r="BBR1" s="17"/>
      <c r="BBS1" s="17"/>
      <c r="BBT1" s="17"/>
      <c r="BBU1" s="17"/>
      <c r="BBV1" s="17"/>
      <c r="BBW1" s="17"/>
      <c r="BBX1" s="17"/>
      <c r="BBY1" s="17"/>
      <c r="BBZ1" s="17"/>
      <c r="BCA1" s="17"/>
      <c r="BCB1" s="17"/>
      <c r="BCC1" s="17"/>
      <c r="BCD1" s="17"/>
      <c r="BCE1" s="17"/>
      <c r="BCF1" s="17"/>
      <c r="BCG1" s="17"/>
      <c r="BCH1" s="17"/>
      <c r="BCI1" s="17"/>
      <c r="BCJ1" s="17"/>
      <c r="BCK1" s="17"/>
      <c r="BCL1" s="17"/>
      <c r="BCM1" s="17"/>
      <c r="BCN1" s="17"/>
      <c r="BCO1" s="17"/>
      <c r="BCP1" s="17"/>
      <c r="BCQ1" s="17"/>
      <c r="BCR1" s="17"/>
      <c r="BCS1" s="17"/>
      <c r="BCT1" s="17"/>
      <c r="BCU1" s="17"/>
      <c r="BCV1" s="17"/>
      <c r="BCW1" s="17"/>
      <c r="BCX1" s="17"/>
      <c r="BCY1" s="17"/>
      <c r="BCZ1" s="17"/>
      <c r="BDA1" s="17"/>
      <c r="BDB1" s="17"/>
      <c r="BDC1" s="17"/>
      <c r="BDD1" s="17"/>
      <c r="BDE1" s="17"/>
      <c r="BDF1" s="17"/>
      <c r="BDG1" s="17"/>
      <c r="BDH1" s="17"/>
      <c r="BDI1" s="17"/>
      <c r="BDJ1" s="17"/>
      <c r="BDK1" s="17"/>
      <c r="BDL1" s="17"/>
      <c r="BDM1" s="17"/>
      <c r="BDN1" s="17"/>
      <c r="BDO1" s="17"/>
      <c r="BDP1" s="17"/>
      <c r="BDQ1" s="17"/>
      <c r="BDR1" s="17"/>
      <c r="BDS1" s="17"/>
      <c r="BDT1" s="17"/>
      <c r="BDU1" s="17"/>
      <c r="BDV1" s="17"/>
      <c r="BDW1" s="17"/>
      <c r="BDX1" s="17"/>
      <c r="BDY1" s="17"/>
      <c r="BDZ1" s="17"/>
      <c r="BEA1" s="17"/>
      <c r="BEB1" s="17"/>
      <c r="BEC1" s="17"/>
      <c r="BED1" s="17"/>
      <c r="BEE1" s="17"/>
      <c r="BEF1" s="17"/>
      <c r="BEG1" s="17"/>
      <c r="BEH1" s="17"/>
      <c r="BEI1" s="17"/>
      <c r="BEJ1" s="17"/>
      <c r="BEK1" s="17"/>
      <c r="BEL1" s="17"/>
      <c r="BEM1" s="17"/>
      <c r="BEN1" s="17"/>
      <c r="BEO1" s="17"/>
      <c r="BEP1" s="17"/>
      <c r="BEQ1" s="17"/>
      <c r="BER1" s="17"/>
      <c r="BES1" s="17"/>
      <c r="BET1" s="17"/>
      <c r="BEU1" s="17"/>
      <c r="BEV1" s="17"/>
      <c r="BEW1" s="17"/>
      <c r="BEX1" s="17"/>
      <c r="BEY1" s="17"/>
      <c r="BEZ1" s="17"/>
      <c r="BFA1" s="17"/>
      <c r="BFB1" s="17"/>
      <c r="BFC1" s="17"/>
      <c r="BFD1" s="17"/>
      <c r="BFE1" s="17"/>
      <c r="BFF1" s="17"/>
      <c r="BFG1" s="17"/>
      <c r="BFH1" s="17"/>
      <c r="BFI1" s="17"/>
      <c r="BFJ1" s="17"/>
      <c r="BFK1" s="17"/>
      <c r="BFL1" s="17"/>
      <c r="BFM1" s="17"/>
      <c r="BFN1" s="17"/>
      <c r="BFO1" s="17"/>
      <c r="BFP1" s="17"/>
      <c r="BFQ1" s="17"/>
      <c r="BFR1" s="17"/>
      <c r="BFS1" s="17"/>
      <c r="BFT1" s="17"/>
      <c r="BFU1" s="17"/>
      <c r="BFV1" s="17"/>
      <c r="BFW1" s="17"/>
      <c r="BFX1" s="17"/>
      <c r="BFY1" s="17"/>
      <c r="BFZ1" s="17"/>
      <c r="BGA1" s="17"/>
      <c r="BGB1" s="17"/>
      <c r="BGC1" s="17"/>
      <c r="BGD1" s="17"/>
      <c r="BGE1" s="17"/>
      <c r="BGF1" s="17"/>
      <c r="BGG1" s="17"/>
      <c r="BGH1" s="17"/>
      <c r="BGI1" s="17"/>
      <c r="BGJ1" s="17"/>
      <c r="BGK1" s="17"/>
      <c r="BGL1" s="17"/>
      <c r="BGM1" s="17"/>
      <c r="BGN1" s="17"/>
      <c r="BGO1" s="17"/>
      <c r="BGP1" s="17"/>
      <c r="BGQ1" s="17"/>
      <c r="BGR1" s="17"/>
      <c r="BGS1" s="17"/>
      <c r="BGT1" s="17"/>
      <c r="BGU1" s="17"/>
      <c r="BGV1" s="17"/>
      <c r="BGW1" s="17"/>
      <c r="BGX1" s="17"/>
      <c r="BGY1" s="17"/>
      <c r="BGZ1" s="17"/>
      <c r="BHA1" s="17"/>
      <c r="BHB1" s="17"/>
      <c r="BHC1" s="17"/>
      <c r="BHD1" s="17"/>
      <c r="BHE1" s="17"/>
      <c r="BHF1" s="17"/>
      <c r="BHG1" s="17"/>
      <c r="BHH1" s="17"/>
      <c r="BHI1" s="17"/>
      <c r="BHJ1" s="17"/>
      <c r="BHK1" s="17"/>
      <c r="BHL1" s="17"/>
      <c r="BHM1" s="17"/>
      <c r="BHN1" s="17"/>
      <c r="BHO1" s="17"/>
      <c r="BHP1" s="17"/>
      <c r="BHQ1" s="17"/>
      <c r="BHR1" s="17"/>
      <c r="BHS1" s="17"/>
      <c r="BHT1" s="17"/>
      <c r="BHU1" s="17"/>
      <c r="BHV1" s="17"/>
      <c r="BHW1" s="17"/>
      <c r="BHX1" s="17"/>
      <c r="BHY1" s="17"/>
      <c r="BHZ1" s="17"/>
      <c r="BIA1" s="17"/>
      <c r="BIB1" s="17"/>
      <c r="BIC1" s="17"/>
      <c r="BID1" s="17"/>
      <c r="BIE1" s="17"/>
      <c r="BIF1" s="17"/>
      <c r="BIG1" s="17"/>
      <c r="BIH1" s="17"/>
      <c r="BII1" s="17"/>
      <c r="BIJ1" s="17"/>
      <c r="BIK1" s="17"/>
      <c r="BIL1" s="17"/>
      <c r="BIM1" s="17"/>
      <c r="BIN1" s="17"/>
      <c r="BIO1" s="17"/>
      <c r="BIP1" s="17"/>
      <c r="BIQ1" s="17"/>
      <c r="BIR1" s="17"/>
      <c r="BIS1" s="17"/>
      <c r="BIT1" s="17"/>
      <c r="BIU1" s="17"/>
      <c r="BIV1" s="17"/>
      <c r="BIW1" s="17"/>
      <c r="BIX1" s="17"/>
      <c r="BIY1" s="17"/>
      <c r="BIZ1" s="17"/>
      <c r="BJA1" s="17"/>
      <c r="BJB1" s="17"/>
      <c r="BJC1" s="17"/>
      <c r="BJD1" s="17"/>
      <c r="BJE1" s="17"/>
      <c r="BJF1" s="17"/>
      <c r="BJG1" s="17"/>
      <c r="BJH1" s="17"/>
      <c r="BJI1" s="17"/>
      <c r="BJJ1" s="17"/>
      <c r="BJK1" s="17"/>
      <c r="BJL1" s="17"/>
      <c r="BJM1" s="17"/>
      <c r="BJN1" s="17"/>
      <c r="BJO1" s="17"/>
      <c r="BJP1" s="17"/>
      <c r="BJQ1" s="17"/>
      <c r="BJR1" s="17"/>
      <c r="BJS1" s="17"/>
      <c r="BJT1" s="17"/>
      <c r="BJU1" s="17"/>
      <c r="BJV1" s="17"/>
      <c r="BJW1" s="17"/>
      <c r="BJX1" s="17"/>
      <c r="BJY1" s="17"/>
      <c r="BJZ1" s="17"/>
      <c r="BKA1" s="17"/>
      <c r="BKB1" s="17"/>
      <c r="BKC1" s="17"/>
      <c r="BKD1" s="17"/>
      <c r="BKE1" s="17"/>
      <c r="BKF1" s="17"/>
      <c r="BKG1" s="17"/>
      <c r="BKH1" s="17"/>
      <c r="BKI1" s="17"/>
      <c r="BKJ1" s="17"/>
      <c r="BKK1" s="17"/>
      <c r="BKL1" s="17"/>
      <c r="BKM1" s="17"/>
      <c r="BKN1" s="17"/>
      <c r="BKO1" s="17"/>
      <c r="BKP1" s="17"/>
      <c r="BKQ1" s="17"/>
      <c r="BKR1" s="17"/>
      <c r="BKS1" s="17"/>
      <c r="BKT1" s="17"/>
      <c r="BKU1" s="17"/>
      <c r="BKV1" s="17"/>
      <c r="BKW1" s="17"/>
      <c r="BKX1" s="17"/>
      <c r="BKY1" s="17"/>
      <c r="BKZ1" s="17"/>
      <c r="BLA1" s="17"/>
      <c r="BLB1" s="17"/>
      <c r="BLC1" s="17"/>
      <c r="BLD1" s="17"/>
      <c r="BLE1" s="17"/>
      <c r="BLF1" s="17"/>
      <c r="BLG1" s="17"/>
      <c r="BLH1" s="17"/>
      <c r="BLI1" s="17"/>
      <c r="BLJ1" s="17"/>
      <c r="BLK1" s="17"/>
      <c r="BLL1" s="17"/>
      <c r="BLM1" s="17"/>
      <c r="BLN1" s="17"/>
      <c r="BLO1" s="17"/>
      <c r="BLP1" s="17"/>
      <c r="BLQ1" s="17"/>
      <c r="BLR1" s="17"/>
      <c r="BLS1" s="17"/>
      <c r="BLT1" s="17"/>
      <c r="BLU1" s="17"/>
      <c r="BLV1" s="17"/>
      <c r="BLW1" s="17"/>
      <c r="BLX1" s="17"/>
      <c r="BLY1" s="17"/>
      <c r="BLZ1" s="17"/>
      <c r="BMA1" s="17"/>
      <c r="BMB1" s="17"/>
      <c r="BMC1" s="17"/>
      <c r="BMD1" s="17"/>
      <c r="BME1" s="17"/>
      <c r="BMF1" s="17"/>
      <c r="BMG1" s="17"/>
      <c r="BMH1" s="17"/>
      <c r="BMI1" s="17"/>
      <c r="BMJ1" s="17"/>
      <c r="BMK1" s="17"/>
      <c r="BML1" s="17"/>
      <c r="BMM1" s="17"/>
      <c r="BMN1" s="17"/>
      <c r="BMO1" s="17"/>
      <c r="BMP1" s="17"/>
      <c r="BMQ1" s="17"/>
      <c r="BMR1" s="17"/>
      <c r="BMS1" s="17"/>
      <c r="BMT1" s="17"/>
      <c r="BMU1" s="17"/>
      <c r="BMV1" s="17"/>
      <c r="BMW1" s="17"/>
      <c r="BMX1" s="17"/>
      <c r="BMY1" s="17"/>
      <c r="BMZ1" s="17"/>
      <c r="BNA1" s="17"/>
      <c r="BNB1" s="17"/>
      <c r="BNC1" s="17"/>
      <c r="BND1" s="17"/>
      <c r="BNE1" s="17"/>
      <c r="BNF1" s="17"/>
      <c r="BNG1" s="17"/>
      <c r="BNH1" s="17"/>
      <c r="BNI1" s="17"/>
      <c r="BNJ1" s="17"/>
      <c r="BNK1" s="17"/>
      <c r="BNL1" s="17"/>
      <c r="BNM1" s="17"/>
      <c r="BNN1" s="17"/>
      <c r="BNO1" s="17"/>
      <c r="BNP1" s="17"/>
      <c r="BNQ1" s="17"/>
      <c r="BNR1" s="17"/>
      <c r="BNS1" s="17"/>
      <c r="BNT1" s="17"/>
      <c r="BNU1" s="17"/>
      <c r="BNV1" s="17"/>
      <c r="BNW1" s="17"/>
      <c r="BNX1" s="17"/>
      <c r="BNY1" s="17"/>
      <c r="BNZ1" s="17"/>
      <c r="BOA1" s="17"/>
      <c r="BOB1" s="17"/>
      <c r="BOC1" s="17"/>
      <c r="BOD1" s="17"/>
      <c r="BOE1" s="17"/>
      <c r="BOF1" s="17"/>
      <c r="BOG1" s="17"/>
      <c r="BOH1" s="17"/>
      <c r="BOI1" s="17"/>
      <c r="BOJ1" s="17"/>
      <c r="BOK1" s="17"/>
      <c r="BOL1" s="17"/>
      <c r="BOM1" s="17"/>
      <c r="BON1" s="17"/>
      <c r="BOO1" s="17"/>
      <c r="BOP1" s="17"/>
      <c r="BOQ1" s="17"/>
      <c r="BOR1" s="17"/>
      <c r="BOS1" s="17"/>
      <c r="BOT1" s="17"/>
      <c r="BOU1" s="17"/>
      <c r="BOV1" s="17"/>
      <c r="BOW1" s="17"/>
      <c r="BOX1" s="17"/>
      <c r="BOY1" s="17"/>
      <c r="BOZ1" s="17"/>
      <c r="BPA1" s="17"/>
      <c r="BPB1" s="17"/>
      <c r="BPC1" s="17"/>
      <c r="BPD1" s="17"/>
      <c r="BPE1" s="17"/>
      <c r="BPF1" s="17"/>
      <c r="BPG1" s="17"/>
      <c r="BPH1" s="17"/>
      <c r="BPI1" s="17"/>
      <c r="BPJ1" s="17"/>
      <c r="BPK1" s="17"/>
      <c r="BPL1" s="17"/>
      <c r="BPM1" s="17"/>
      <c r="BPN1" s="17"/>
      <c r="BPO1" s="17"/>
      <c r="BPP1" s="17"/>
      <c r="BPQ1" s="17"/>
      <c r="BPR1" s="17"/>
      <c r="BPS1" s="17"/>
      <c r="BPT1" s="17"/>
      <c r="BPU1" s="17"/>
      <c r="BPV1" s="17"/>
      <c r="BPW1" s="17"/>
      <c r="BPX1" s="17"/>
      <c r="BPY1" s="17"/>
      <c r="BPZ1" s="17"/>
      <c r="BQA1" s="17"/>
      <c r="BQB1" s="17"/>
      <c r="BQC1" s="17"/>
      <c r="BQD1" s="17"/>
      <c r="BQE1" s="17"/>
      <c r="BQF1" s="17"/>
      <c r="BQG1" s="17"/>
      <c r="BQH1" s="17"/>
      <c r="BQI1" s="17"/>
      <c r="BQJ1" s="17"/>
      <c r="BQK1" s="17"/>
      <c r="BQL1" s="17"/>
      <c r="BQM1" s="17"/>
      <c r="BQN1" s="17"/>
      <c r="BQO1" s="17"/>
      <c r="BQP1" s="17"/>
      <c r="BQQ1" s="17"/>
      <c r="BQR1" s="17"/>
      <c r="BQS1" s="17"/>
      <c r="BQT1" s="17"/>
      <c r="BQU1" s="17"/>
      <c r="BQV1" s="17"/>
      <c r="BQW1" s="17"/>
      <c r="BQX1" s="17"/>
      <c r="BQY1" s="17"/>
      <c r="BQZ1" s="17"/>
      <c r="BRA1" s="17"/>
      <c r="BRB1" s="17"/>
      <c r="BRC1" s="17"/>
      <c r="BRD1" s="17"/>
      <c r="BRE1" s="17"/>
      <c r="BRF1" s="17"/>
      <c r="BRG1" s="17"/>
      <c r="BRH1" s="17"/>
      <c r="BRI1" s="17"/>
      <c r="BRJ1" s="17"/>
      <c r="BRK1" s="17"/>
      <c r="BRL1" s="17"/>
      <c r="BRM1" s="17"/>
      <c r="BRN1" s="17"/>
      <c r="BRO1" s="17"/>
      <c r="BRP1" s="17"/>
      <c r="BRQ1" s="17"/>
      <c r="BRR1" s="17"/>
      <c r="BRS1" s="17"/>
      <c r="BRT1" s="17"/>
      <c r="BRU1" s="17"/>
      <c r="BRV1" s="17"/>
      <c r="BRW1" s="17"/>
      <c r="BRX1" s="17"/>
      <c r="BRY1" s="17"/>
      <c r="BRZ1" s="17"/>
      <c r="BSA1" s="17"/>
      <c r="BSB1" s="17"/>
      <c r="BSC1" s="17"/>
      <c r="BSD1" s="17"/>
      <c r="BSE1" s="17"/>
      <c r="BSF1" s="17"/>
      <c r="BSG1" s="17"/>
      <c r="BSH1" s="17"/>
      <c r="BSI1" s="17"/>
      <c r="BSJ1" s="17"/>
      <c r="BSK1" s="17"/>
      <c r="BSL1" s="17"/>
      <c r="BSM1" s="17"/>
      <c r="BSN1" s="17"/>
      <c r="BSO1" s="17"/>
      <c r="BSP1" s="17"/>
      <c r="BSQ1" s="17"/>
      <c r="BSR1" s="17"/>
      <c r="BSS1" s="17"/>
      <c r="BST1" s="17"/>
      <c r="BSU1" s="17"/>
      <c r="BSV1" s="17"/>
      <c r="BSW1" s="17"/>
      <c r="BSX1" s="17"/>
      <c r="BSY1" s="17"/>
      <c r="BSZ1" s="17"/>
      <c r="BTA1" s="17"/>
      <c r="BTB1" s="17"/>
      <c r="BTC1" s="17"/>
      <c r="BTD1" s="17"/>
      <c r="BTE1" s="17"/>
      <c r="BTF1" s="17"/>
      <c r="BTG1" s="17"/>
      <c r="BTH1" s="17"/>
      <c r="BTI1" s="17"/>
      <c r="BTJ1" s="17"/>
      <c r="BTK1" s="17"/>
      <c r="BTL1" s="17"/>
      <c r="BTM1" s="17"/>
      <c r="BTN1" s="17"/>
      <c r="BTO1" s="17"/>
      <c r="BTP1" s="17"/>
      <c r="BTQ1" s="17"/>
      <c r="BTR1" s="17"/>
      <c r="BTS1" s="17"/>
      <c r="BTT1" s="17"/>
      <c r="BTU1" s="17"/>
      <c r="BTV1" s="17"/>
      <c r="BTW1" s="17"/>
      <c r="BTX1" s="17"/>
      <c r="BTY1" s="17"/>
      <c r="BTZ1" s="17"/>
      <c r="BUA1" s="17"/>
      <c r="BUB1" s="17"/>
      <c r="BUC1" s="17"/>
      <c r="BUD1" s="17"/>
      <c r="BUE1" s="17"/>
      <c r="BUF1" s="17"/>
      <c r="BUG1" s="17"/>
      <c r="BUH1" s="17"/>
      <c r="BUI1" s="17"/>
      <c r="BUJ1" s="17"/>
      <c r="BUK1" s="17"/>
      <c r="BUL1" s="17"/>
      <c r="BUM1" s="17"/>
      <c r="BUN1" s="17"/>
      <c r="BUO1" s="17"/>
      <c r="BUP1" s="17"/>
      <c r="BUQ1" s="17"/>
      <c r="BUR1" s="17"/>
      <c r="BUS1" s="17"/>
      <c r="BUT1" s="17"/>
      <c r="BUU1" s="17"/>
      <c r="BUV1" s="17"/>
      <c r="BUW1" s="17"/>
      <c r="BUX1" s="17"/>
      <c r="BUY1" s="17"/>
      <c r="BUZ1" s="17"/>
      <c r="BVA1" s="17"/>
      <c r="BVB1" s="17"/>
      <c r="BVC1" s="17"/>
      <c r="BVD1" s="17"/>
      <c r="BVE1" s="17"/>
      <c r="BVF1" s="17"/>
      <c r="BVG1" s="17"/>
      <c r="BVH1" s="17"/>
      <c r="BVI1" s="17"/>
      <c r="BVJ1" s="17"/>
      <c r="BVK1" s="17"/>
      <c r="BVL1" s="17"/>
      <c r="BVM1" s="17"/>
      <c r="BVN1" s="17"/>
      <c r="BVO1" s="17"/>
      <c r="BVP1" s="17"/>
      <c r="BVQ1" s="17"/>
      <c r="BVR1" s="17"/>
      <c r="BVS1" s="17"/>
      <c r="BVT1" s="17"/>
      <c r="BVU1" s="17"/>
      <c r="BVV1" s="17"/>
      <c r="BVW1" s="17"/>
      <c r="BVX1" s="17"/>
      <c r="BVY1" s="17"/>
      <c r="BVZ1" s="17"/>
      <c r="BWA1" s="17"/>
      <c r="BWB1" s="17"/>
      <c r="BWC1" s="17"/>
      <c r="BWD1" s="17"/>
      <c r="BWE1" s="17"/>
      <c r="BWF1" s="17"/>
      <c r="BWG1" s="17"/>
      <c r="BWH1" s="17"/>
      <c r="BWI1" s="17"/>
      <c r="BWJ1" s="17"/>
      <c r="BWK1" s="17"/>
      <c r="BWL1" s="17"/>
      <c r="BWM1" s="17"/>
      <c r="BWN1" s="17"/>
      <c r="BWO1" s="17"/>
      <c r="BWP1" s="17"/>
      <c r="BWQ1" s="17"/>
      <c r="BWR1" s="17"/>
      <c r="BWS1" s="17"/>
      <c r="BWT1" s="17"/>
      <c r="BWU1" s="17"/>
      <c r="BWV1" s="17"/>
      <c r="BWW1" s="17"/>
      <c r="BWX1" s="17"/>
      <c r="BWY1" s="17"/>
      <c r="BWZ1" s="17"/>
      <c r="BXA1" s="17"/>
      <c r="BXB1" s="17"/>
      <c r="BXC1" s="17"/>
      <c r="BXD1" s="17"/>
      <c r="BXE1" s="17"/>
      <c r="BXF1" s="17"/>
      <c r="BXG1" s="17"/>
      <c r="BXH1" s="17"/>
      <c r="BXI1" s="17"/>
      <c r="BXJ1" s="17"/>
      <c r="BXK1" s="17"/>
      <c r="BXL1" s="17"/>
      <c r="BXM1" s="17"/>
      <c r="BXN1" s="17"/>
      <c r="BXO1" s="17"/>
      <c r="BXP1" s="17"/>
      <c r="BXQ1" s="17"/>
      <c r="BXR1" s="17"/>
      <c r="BXS1" s="17"/>
      <c r="BXT1" s="17"/>
      <c r="BXU1" s="17"/>
      <c r="BXV1" s="17"/>
      <c r="BXW1" s="17"/>
      <c r="BXX1" s="17"/>
      <c r="BXY1" s="17"/>
      <c r="BXZ1" s="17"/>
      <c r="BYA1" s="17"/>
      <c r="BYB1" s="17"/>
      <c r="BYC1" s="17"/>
      <c r="BYD1" s="17"/>
      <c r="BYE1" s="17"/>
      <c r="BYF1" s="17"/>
      <c r="BYG1" s="17"/>
      <c r="BYH1" s="17"/>
      <c r="BYI1" s="17"/>
      <c r="BYJ1" s="17"/>
      <c r="BYK1" s="17"/>
      <c r="BYL1" s="17"/>
      <c r="BYM1" s="17"/>
      <c r="BYN1" s="17"/>
      <c r="BYO1" s="17"/>
      <c r="BYP1" s="17"/>
      <c r="BYQ1" s="17"/>
      <c r="BYR1" s="17"/>
      <c r="BYS1" s="17"/>
      <c r="BYT1" s="17"/>
      <c r="BYU1" s="17"/>
      <c r="BYV1" s="17"/>
      <c r="BYW1" s="17"/>
      <c r="BYX1" s="17"/>
      <c r="BYY1" s="17"/>
      <c r="BYZ1" s="17"/>
      <c r="BZA1" s="17"/>
      <c r="BZB1" s="17"/>
      <c r="BZC1" s="17"/>
      <c r="BZD1" s="17"/>
      <c r="BZE1" s="17"/>
      <c r="BZF1" s="17"/>
      <c r="BZG1" s="17"/>
      <c r="BZH1" s="17"/>
      <c r="BZI1" s="17"/>
      <c r="BZJ1" s="17"/>
      <c r="BZK1" s="17"/>
      <c r="BZL1" s="17"/>
      <c r="BZM1" s="17"/>
      <c r="BZN1" s="17"/>
      <c r="BZO1" s="17"/>
      <c r="BZP1" s="17"/>
      <c r="BZQ1" s="17"/>
      <c r="BZR1" s="17"/>
      <c r="BZS1" s="17"/>
      <c r="BZT1" s="17"/>
      <c r="BZU1" s="17"/>
      <c r="BZV1" s="17"/>
      <c r="BZW1" s="17"/>
      <c r="BZX1" s="17"/>
      <c r="BZY1" s="17"/>
      <c r="BZZ1" s="17"/>
      <c r="CAA1" s="17"/>
      <c r="CAB1" s="17"/>
      <c r="CAC1" s="17"/>
      <c r="CAD1" s="17"/>
      <c r="CAE1" s="17"/>
      <c r="CAF1" s="17"/>
      <c r="CAG1" s="17"/>
      <c r="CAH1" s="17"/>
      <c r="CAI1" s="17"/>
      <c r="CAJ1" s="17"/>
      <c r="CAK1" s="17"/>
      <c r="CAL1" s="17"/>
      <c r="CAM1" s="17"/>
      <c r="CAN1" s="17"/>
      <c r="CAO1" s="17"/>
      <c r="CAP1" s="17"/>
      <c r="CAQ1" s="17"/>
      <c r="CAR1" s="17"/>
      <c r="CAS1" s="17"/>
      <c r="CAT1" s="17"/>
      <c r="CAU1" s="17"/>
      <c r="CAV1" s="17"/>
      <c r="CAW1" s="17"/>
      <c r="CAX1" s="17"/>
      <c r="CAY1" s="17"/>
      <c r="CAZ1" s="17"/>
      <c r="CBA1" s="17"/>
      <c r="CBB1" s="17"/>
      <c r="CBC1" s="17"/>
      <c r="CBD1" s="17"/>
      <c r="CBE1" s="17"/>
      <c r="CBF1" s="17"/>
      <c r="CBG1" s="17"/>
      <c r="CBH1" s="17"/>
      <c r="CBI1" s="17"/>
      <c r="CBJ1" s="17"/>
      <c r="CBK1" s="17"/>
      <c r="CBL1" s="17"/>
      <c r="CBM1" s="17"/>
      <c r="CBN1" s="17"/>
      <c r="CBO1" s="17"/>
      <c r="CBP1" s="17"/>
      <c r="CBQ1" s="17"/>
      <c r="CBR1" s="17"/>
      <c r="CBS1" s="17"/>
      <c r="CBT1" s="17"/>
      <c r="CBU1" s="17"/>
      <c r="CBV1" s="17"/>
      <c r="CBW1" s="17"/>
      <c r="CBX1" s="17"/>
      <c r="CBY1" s="17"/>
      <c r="CBZ1" s="17"/>
      <c r="CCA1" s="17"/>
      <c r="CCB1" s="17"/>
      <c r="CCC1" s="17"/>
      <c r="CCD1" s="17"/>
      <c r="CCE1" s="17"/>
      <c r="CCF1" s="17"/>
      <c r="CCG1" s="17"/>
      <c r="CCH1" s="17"/>
      <c r="CCI1" s="17"/>
      <c r="CCJ1" s="17"/>
      <c r="CCK1" s="17"/>
      <c r="CCL1" s="17"/>
      <c r="CCM1" s="17"/>
      <c r="CCN1" s="17"/>
      <c r="CCO1" s="17"/>
      <c r="CCP1" s="17"/>
      <c r="CCQ1" s="17"/>
      <c r="CCR1" s="17"/>
      <c r="CCS1" s="17"/>
      <c r="CCT1" s="17"/>
      <c r="CCU1" s="17"/>
      <c r="CCV1" s="17"/>
      <c r="CCW1" s="17"/>
      <c r="CCX1" s="17"/>
      <c r="CCY1" s="17"/>
      <c r="CCZ1" s="17"/>
      <c r="CDA1" s="17"/>
      <c r="CDB1" s="17"/>
      <c r="CDC1" s="17"/>
      <c r="CDD1" s="17"/>
      <c r="CDE1" s="17"/>
      <c r="CDF1" s="17"/>
      <c r="CDG1" s="17"/>
      <c r="CDH1" s="17"/>
      <c r="CDI1" s="17"/>
      <c r="CDJ1" s="17"/>
      <c r="CDK1" s="17"/>
      <c r="CDL1" s="17"/>
      <c r="CDM1" s="17"/>
      <c r="CDN1" s="17"/>
      <c r="CDO1" s="17"/>
      <c r="CDP1" s="17"/>
      <c r="CDQ1" s="17"/>
      <c r="CDR1" s="17"/>
      <c r="CDS1" s="17"/>
      <c r="CDT1" s="17"/>
      <c r="CDU1" s="17"/>
      <c r="CDV1" s="17"/>
      <c r="CDW1" s="17"/>
      <c r="CDX1" s="17"/>
      <c r="CDY1" s="17"/>
      <c r="CDZ1" s="17"/>
      <c r="CEA1" s="17"/>
      <c r="CEB1" s="17"/>
      <c r="CEC1" s="17"/>
      <c r="CED1" s="17"/>
      <c r="CEE1" s="17"/>
      <c r="CEF1" s="17"/>
      <c r="CEG1" s="17"/>
      <c r="CEH1" s="17"/>
      <c r="CEI1" s="17"/>
      <c r="CEJ1" s="17"/>
      <c r="CEK1" s="17"/>
      <c r="CEL1" s="17"/>
      <c r="CEM1" s="17"/>
      <c r="CEN1" s="17"/>
      <c r="CEO1" s="17"/>
      <c r="CEP1" s="17"/>
      <c r="CEQ1" s="17"/>
      <c r="CER1" s="17"/>
      <c r="CES1" s="17"/>
      <c r="CET1" s="17"/>
      <c r="CEU1" s="17"/>
      <c r="CEV1" s="17"/>
      <c r="CEW1" s="17"/>
      <c r="CEX1" s="17"/>
      <c r="CEY1" s="17"/>
      <c r="CEZ1" s="17"/>
      <c r="CFA1" s="17"/>
      <c r="CFB1" s="17"/>
      <c r="CFC1" s="17"/>
      <c r="CFD1" s="17"/>
      <c r="CFE1" s="17"/>
      <c r="CFF1" s="17"/>
      <c r="CFG1" s="17"/>
      <c r="CFH1" s="17"/>
      <c r="CFI1" s="17"/>
      <c r="CFJ1" s="17"/>
      <c r="CFK1" s="17"/>
      <c r="CFL1" s="17"/>
      <c r="CFM1" s="17"/>
      <c r="CFN1" s="17"/>
      <c r="CFO1" s="17"/>
      <c r="CFP1" s="17"/>
      <c r="CFQ1" s="17"/>
      <c r="CFR1" s="17"/>
      <c r="CFS1" s="17"/>
      <c r="CFT1" s="17"/>
      <c r="CFU1" s="17"/>
      <c r="CFV1" s="17"/>
      <c r="CFW1" s="17"/>
      <c r="CFX1" s="17"/>
      <c r="CFY1" s="17"/>
      <c r="CFZ1" s="17"/>
      <c r="CGA1" s="17"/>
      <c r="CGB1" s="17"/>
      <c r="CGC1" s="17"/>
      <c r="CGD1" s="17"/>
      <c r="CGE1" s="17"/>
      <c r="CGF1" s="17"/>
      <c r="CGG1" s="17"/>
      <c r="CGH1" s="17"/>
      <c r="CGI1" s="17"/>
      <c r="CGJ1" s="17"/>
      <c r="CGK1" s="17"/>
      <c r="CGL1" s="17"/>
      <c r="CGM1" s="17"/>
      <c r="CGN1" s="17"/>
      <c r="CGO1" s="17"/>
      <c r="CGP1" s="17"/>
      <c r="CGQ1" s="17"/>
      <c r="CGR1" s="17"/>
      <c r="CGS1" s="17"/>
      <c r="CGT1" s="17"/>
      <c r="CGU1" s="17"/>
      <c r="CGV1" s="17"/>
      <c r="CGW1" s="17"/>
      <c r="CGX1" s="17"/>
      <c r="CGY1" s="17"/>
      <c r="CGZ1" s="17"/>
      <c r="CHA1" s="17"/>
      <c r="CHB1" s="17"/>
      <c r="CHC1" s="17"/>
      <c r="CHD1" s="17"/>
      <c r="CHE1" s="17"/>
      <c r="CHF1" s="17"/>
      <c r="CHG1" s="17"/>
      <c r="CHH1" s="17"/>
      <c r="CHI1" s="17"/>
      <c r="CHJ1" s="17"/>
      <c r="CHK1" s="17"/>
      <c r="CHL1" s="17"/>
      <c r="CHM1" s="17"/>
      <c r="CHN1" s="17"/>
      <c r="CHO1" s="17"/>
      <c r="CHP1" s="17"/>
      <c r="CHQ1" s="17"/>
      <c r="CHR1" s="17"/>
      <c r="CHS1" s="17"/>
      <c r="CHT1" s="17"/>
      <c r="CHU1" s="17"/>
      <c r="CHV1" s="17"/>
      <c r="CHW1" s="17"/>
      <c r="CHX1" s="17"/>
      <c r="CHY1" s="17"/>
      <c r="CHZ1" s="17"/>
      <c r="CIA1" s="17"/>
      <c r="CIB1" s="17"/>
      <c r="CIC1" s="17"/>
      <c r="CID1" s="17"/>
      <c r="CIE1" s="17"/>
      <c r="CIF1" s="17"/>
      <c r="CIG1" s="17"/>
      <c r="CIH1" s="17"/>
      <c r="CII1" s="17"/>
      <c r="CIJ1" s="17"/>
      <c r="CIK1" s="17"/>
      <c r="CIL1" s="17"/>
      <c r="CIM1" s="17"/>
      <c r="CIN1" s="17"/>
      <c r="CIO1" s="17"/>
      <c r="CIP1" s="17"/>
      <c r="CIQ1" s="17"/>
      <c r="CIR1" s="17"/>
      <c r="CIS1" s="17"/>
      <c r="CIT1" s="17"/>
      <c r="CIU1" s="17"/>
      <c r="CIV1" s="17"/>
      <c r="CIW1" s="17"/>
      <c r="CIX1" s="17"/>
      <c r="CIY1" s="17"/>
      <c r="CIZ1" s="17"/>
      <c r="CJA1" s="17"/>
      <c r="CJB1" s="17"/>
      <c r="CJC1" s="17"/>
      <c r="CJD1" s="17"/>
      <c r="CJE1" s="17"/>
      <c r="CJF1" s="17"/>
      <c r="CJG1" s="17"/>
      <c r="CJH1" s="17"/>
      <c r="CJI1" s="17"/>
      <c r="CJJ1" s="17"/>
      <c r="CJK1" s="17"/>
      <c r="CJL1" s="17"/>
      <c r="CJM1" s="17"/>
      <c r="CJN1" s="17"/>
      <c r="CJO1" s="17"/>
      <c r="CJP1" s="17"/>
      <c r="CJQ1" s="17"/>
      <c r="CJR1" s="17"/>
      <c r="CJS1" s="17"/>
      <c r="CJT1" s="17"/>
      <c r="CJU1" s="17"/>
      <c r="CJV1" s="17"/>
      <c r="CJW1" s="17"/>
      <c r="CJX1" s="17"/>
      <c r="CJY1" s="17"/>
      <c r="CJZ1" s="17"/>
      <c r="CKA1" s="17"/>
      <c r="CKB1" s="17"/>
      <c r="CKC1" s="17"/>
      <c r="CKD1" s="17"/>
      <c r="CKE1" s="17"/>
      <c r="CKF1" s="17"/>
      <c r="CKG1" s="17"/>
      <c r="CKH1" s="17"/>
      <c r="CKI1" s="17"/>
      <c r="CKJ1" s="17"/>
      <c r="CKK1" s="17"/>
      <c r="CKL1" s="17"/>
      <c r="CKM1" s="17"/>
      <c r="CKN1" s="17"/>
      <c r="CKO1" s="17"/>
      <c r="CKP1" s="17"/>
      <c r="CKQ1" s="17"/>
      <c r="CKR1" s="17"/>
      <c r="CKS1" s="17"/>
      <c r="CKT1" s="17"/>
      <c r="CKU1" s="17"/>
      <c r="CKV1" s="17"/>
      <c r="CKW1" s="17"/>
      <c r="CKX1" s="17"/>
      <c r="CKY1" s="17"/>
      <c r="CKZ1" s="17"/>
      <c r="CLA1" s="17"/>
      <c r="CLB1" s="17"/>
      <c r="CLC1" s="17"/>
      <c r="CLD1" s="17"/>
      <c r="CLE1" s="17"/>
      <c r="CLF1" s="17"/>
      <c r="CLG1" s="17"/>
      <c r="CLH1" s="17"/>
      <c r="CLI1" s="17"/>
      <c r="CLJ1" s="17"/>
      <c r="CLK1" s="17"/>
      <c r="CLL1" s="17"/>
      <c r="CLM1" s="17"/>
      <c r="CLN1" s="17"/>
      <c r="CLO1" s="17"/>
      <c r="CLP1" s="17"/>
      <c r="CLQ1" s="17"/>
      <c r="CLR1" s="17"/>
      <c r="CLS1" s="17"/>
      <c r="CLT1" s="17"/>
      <c r="CLU1" s="17"/>
      <c r="CLV1" s="17"/>
      <c r="CLW1" s="17"/>
      <c r="CLX1" s="17"/>
      <c r="CLY1" s="17"/>
      <c r="CLZ1" s="17"/>
      <c r="CMA1" s="17"/>
      <c r="CMB1" s="17"/>
      <c r="CMC1" s="17"/>
      <c r="CMD1" s="17"/>
      <c r="CME1" s="17"/>
      <c r="CMF1" s="17"/>
      <c r="CMG1" s="17"/>
      <c r="CMH1" s="17"/>
      <c r="CMI1" s="17"/>
      <c r="CMJ1" s="17"/>
      <c r="CMK1" s="17"/>
      <c r="CML1" s="17"/>
      <c r="CMM1" s="17"/>
      <c r="CMN1" s="17"/>
      <c r="CMO1" s="17"/>
      <c r="CMP1" s="17"/>
      <c r="CMQ1" s="17"/>
      <c r="CMR1" s="17"/>
      <c r="CMS1" s="17"/>
      <c r="CMT1" s="17"/>
      <c r="CMU1" s="17"/>
      <c r="CMV1" s="17"/>
      <c r="CMW1" s="17"/>
      <c r="CMX1" s="17"/>
      <c r="CMY1" s="17"/>
      <c r="CMZ1" s="17"/>
      <c r="CNA1" s="17"/>
      <c r="CNB1" s="17"/>
      <c r="CNC1" s="17"/>
      <c r="CND1" s="17"/>
      <c r="CNE1" s="17"/>
      <c r="CNF1" s="17"/>
      <c r="CNG1" s="17"/>
      <c r="CNH1" s="17"/>
      <c r="CNI1" s="17"/>
      <c r="CNJ1" s="17"/>
      <c r="CNK1" s="17"/>
      <c r="CNL1" s="17"/>
      <c r="CNM1" s="17"/>
      <c r="CNN1" s="17"/>
      <c r="CNO1" s="17"/>
      <c r="CNP1" s="17"/>
      <c r="CNQ1" s="17"/>
      <c r="CNR1" s="17"/>
      <c r="CNS1" s="17"/>
      <c r="CNT1" s="17"/>
      <c r="CNU1" s="17"/>
      <c r="CNV1" s="17"/>
      <c r="CNW1" s="17"/>
      <c r="CNX1" s="17"/>
      <c r="CNY1" s="17"/>
      <c r="CNZ1" s="17"/>
      <c r="COA1" s="17"/>
      <c r="COB1" s="17"/>
      <c r="COC1" s="17"/>
      <c r="COD1" s="17"/>
      <c r="COE1" s="17"/>
      <c r="COF1" s="17"/>
      <c r="COG1" s="17"/>
      <c r="COH1" s="17"/>
      <c r="COI1" s="17"/>
      <c r="COJ1" s="17"/>
      <c r="COK1" s="17"/>
      <c r="COL1" s="17"/>
      <c r="COM1" s="17"/>
      <c r="CON1" s="17"/>
      <c r="COO1" s="17"/>
      <c r="COP1" s="17"/>
      <c r="COQ1" s="17"/>
      <c r="COR1" s="17"/>
      <c r="COS1" s="17"/>
      <c r="COT1" s="17"/>
      <c r="COU1" s="17"/>
      <c r="COV1" s="17"/>
      <c r="COW1" s="17"/>
      <c r="COX1" s="17"/>
      <c r="COY1" s="17"/>
      <c r="COZ1" s="17"/>
      <c r="CPA1" s="17"/>
      <c r="CPB1" s="17"/>
      <c r="CPC1" s="17"/>
      <c r="CPD1" s="17"/>
      <c r="CPE1" s="17"/>
      <c r="CPF1" s="17"/>
      <c r="CPG1" s="17"/>
      <c r="CPH1" s="17"/>
      <c r="CPI1" s="17"/>
      <c r="CPJ1" s="17"/>
      <c r="CPK1" s="17"/>
      <c r="CPL1" s="17"/>
      <c r="CPM1" s="17"/>
      <c r="CPN1" s="17"/>
      <c r="CPO1" s="17"/>
      <c r="CPP1" s="17"/>
      <c r="CPQ1" s="17"/>
      <c r="CPR1" s="17"/>
      <c r="CPS1" s="17"/>
      <c r="CPT1" s="17"/>
      <c r="CPU1" s="17"/>
      <c r="CPV1" s="17"/>
      <c r="CPW1" s="17"/>
      <c r="CPX1" s="17"/>
      <c r="CPY1" s="17"/>
      <c r="CPZ1" s="17"/>
      <c r="CQA1" s="17"/>
      <c r="CQB1" s="17"/>
      <c r="CQC1" s="17"/>
      <c r="CQD1" s="17"/>
      <c r="CQE1" s="17"/>
      <c r="CQF1" s="17"/>
      <c r="CQG1" s="17"/>
      <c r="CQH1" s="17"/>
      <c r="CQI1" s="17"/>
      <c r="CQJ1" s="17"/>
      <c r="CQK1" s="17"/>
      <c r="CQL1" s="17"/>
      <c r="CQM1" s="17"/>
      <c r="CQN1" s="17"/>
      <c r="CQO1" s="17"/>
      <c r="CQP1" s="17"/>
      <c r="CQQ1" s="17"/>
      <c r="CQR1" s="17"/>
      <c r="CQS1" s="17"/>
      <c r="CQT1" s="17"/>
      <c r="CQU1" s="17"/>
      <c r="CQV1" s="17"/>
      <c r="CQW1" s="17"/>
      <c r="CQX1" s="17"/>
      <c r="CQY1" s="17"/>
      <c r="CQZ1" s="17"/>
      <c r="CRA1" s="17"/>
      <c r="CRB1" s="17"/>
      <c r="CRC1" s="17"/>
      <c r="CRD1" s="17"/>
      <c r="CRE1" s="17"/>
      <c r="CRF1" s="17"/>
      <c r="CRG1" s="17"/>
      <c r="CRH1" s="17"/>
      <c r="CRI1" s="17"/>
      <c r="CRJ1" s="17"/>
      <c r="CRK1" s="17"/>
      <c r="CRL1" s="17"/>
      <c r="CRM1" s="17"/>
      <c r="CRN1" s="17"/>
      <c r="CRO1" s="17"/>
      <c r="CRP1" s="17"/>
      <c r="CRQ1" s="17"/>
      <c r="CRR1" s="17"/>
      <c r="CRS1" s="17"/>
      <c r="CRT1" s="17"/>
      <c r="CRU1" s="17"/>
      <c r="CRV1" s="17"/>
      <c r="CRW1" s="17"/>
      <c r="CRX1" s="17"/>
      <c r="CRY1" s="17"/>
      <c r="CRZ1" s="17"/>
      <c r="CSA1" s="17"/>
      <c r="CSB1" s="17"/>
      <c r="CSC1" s="17"/>
      <c r="CSD1" s="17"/>
      <c r="CSE1" s="17"/>
      <c r="CSF1" s="17"/>
      <c r="CSG1" s="17"/>
      <c r="CSH1" s="17"/>
      <c r="CSI1" s="17"/>
      <c r="CSJ1" s="17"/>
      <c r="CSK1" s="17"/>
      <c r="CSL1" s="17"/>
      <c r="CSM1" s="17"/>
      <c r="CSN1" s="17"/>
      <c r="CSO1" s="17"/>
      <c r="CSP1" s="17"/>
      <c r="CSQ1" s="17"/>
      <c r="CSR1" s="17"/>
      <c r="CSS1" s="17"/>
      <c r="CST1" s="17"/>
      <c r="CSU1" s="17"/>
      <c r="CSV1" s="17"/>
      <c r="CSW1" s="17"/>
      <c r="CSX1" s="17"/>
      <c r="CSY1" s="17"/>
      <c r="CSZ1" s="17"/>
      <c r="CTA1" s="17"/>
      <c r="CTB1" s="17"/>
      <c r="CTC1" s="17"/>
      <c r="CTD1" s="17"/>
      <c r="CTE1" s="17"/>
      <c r="CTF1" s="17"/>
      <c r="CTG1" s="17"/>
      <c r="CTH1" s="17"/>
      <c r="CTI1" s="17"/>
      <c r="CTJ1" s="17"/>
      <c r="CTK1" s="17"/>
      <c r="CTL1" s="17"/>
      <c r="CTM1" s="17"/>
      <c r="CTN1" s="17"/>
      <c r="CTO1" s="17"/>
      <c r="CTP1" s="17"/>
      <c r="CTQ1" s="17"/>
      <c r="CTR1" s="17"/>
      <c r="CTS1" s="17"/>
      <c r="CTT1" s="17"/>
      <c r="CTU1" s="17"/>
      <c r="CTV1" s="17"/>
      <c r="CTW1" s="17"/>
      <c r="CTX1" s="17"/>
      <c r="CTY1" s="17"/>
      <c r="CTZ1" s="17"/>
      <c r="CUA1" s="17"/>
      <c r="CUB1" s="17"/>
      <c r="CUC1" s="17"/>
      <c r="CUD1" s="17"/>
      <c r="CUE1" s="17"/>
      <c r="CUF1" s="17"/>
      <c r="CUG1" s="17"/>
      <c r="CUH1" s="17"/>
      <c r="CUI1" s="17"/>
      <c r="CUJ1" s="17"/>
      <c r="CUK1" s="17"/>
      <c r="CUL1" s="17"/>
      <c r="CUM1" s="17"/>
      <c r="CUN1" s="17"/>
      <c r="CUO1" s="17"/>
      <c r="CUP1" s="17"/>
      <c r="CUQ1" s="17"/>
      <c r="CUR1" s="17"/>
      <c r="CUS1" s="17"/>
      <c r="CUT1" s="17"/>
      <c r="CUU1" s="17"/>
      <c r="CUV1" s="17"/>
      <c r="CUW1" s="17"/>
      <c r="CUX1" s="17"/>
      <c r="CUY1" s="17"/>
      <c r="CUZ1" s="17"/>
      <c r="CVA1" s="17"/>
      <c r="CVB1" s="17"/>
      <c r="CVC1" s="17"/>
      <c r="CVD1" s="17"/>
      <c r="CVE1" s="17"/>
      <c r="CVF1" s="17"/>
      <c r="CVG1" s="17"/>
      <c r="CVH1" s="17"/>
      <c r="CVI1" s="17"/>
      <c r="CVJ1" s="17"/>
      <c r="CVK1" s="17"/>
      <c r="CVL1" s="17"/>
      <c r="CVM1" s="17"/>
      <c r="CVN1" s="17"/>
      <c r="CVO1" s="17"/>
      <c r="CVP1" s="17"/>
      <c r="CVQ1" s="17"/>
      <c r="CVR1" s="17"/>
      <c r="CVS1" s="17"/>
      <c r="CVT1" s="17"/>
      <c r="CVU1" s="17"/>
      <c r="CVV1" s="17"/>
      <c r="CVW1" s="17"/>
      <c r="CVX1" s="17"/>
      <c r="CVY1" s="17"/>
      <c r="CVZ1" s="17"/>
      <c r="CWA1" s="17"/>
      <c r="CWB1" s="17"/>
      <c r="CWC1" s="17"/>
      <c r="CWD1" s="17"/>
      <c r="CWE1" s="17"/>
      <c r="CWF1" s="17"/>
      <c r="CWG1" s="17"/>
      <c r="CWH1" s="17"/>
      <c r="CWI1" s="17"/>
      <c r="CWJ1" s="17"/>
      <c r="CWK1" s="17"/>
      <c r="CWL1" s="17"/>
      <c r="CWM1" s="17"/>
      <c r="CWN1" s="17"/>
      <c r="CWO1" s="17"/>
      <c r="CWP1" s="17"/>
      <c r="CWQ1" s="17"/>
      <c r="CWR1" s="17"/>
      <c r="CWS1" s="17"/>
      <c r="CWT1" s="17"/>
      <c r="CWU1" s="17"/>
      <c r="CWV1" s="17"/>
      <c r="CWW1" s="17"/>
      <c r="CWX1" s="17"/>
      <c r="CWY1" s="17"/>
      <c r="CWZ1" s="17"/>
      <c r="CXA1" s="17"/>
      <c r="CXB1" s="17"/>
      <c r="CXC1" s="17"/>
      <c r="CXD1" s="17"/>
      <c r="CXE1" s="17"/>
      <c r="CXF1" s="17"/>
      <c r="CXG1" s="17"/>
      <c r="CXH1" s="17"/>
      <c r="CXI1" s="17"/>
      <c r="CXJ1" s="17"/>
      <c r="CXK1" s="17"/>
      <c r="CXL1" s="17"/>
      <c r="CXM1" s="17"/>
      <c r="CXN1" s="17"/>
      <c r="CXO1" s="17"/>
      <c r="CXP1" s="17"/>
      <c r="CXQ1" s="17"/>
      <c r="CXR1" s="17"/>
      <c r="CXS1" s="17"/>
      <c r="CXT1" s="17"/>
      <c r="CXU1" s="17"/>
      <c r="CXV1" s="17"/>
      <c r="CXW1" s="17"/>
      <c r="CXX1" s="17"/>
      <c r="CXY1" s="17"/>
      <c r="CXZ1" s="17"/>
      <c r="CYA1" s="17"/>
      <c r="CYB1" s="17"/>
      <c r="CYC1" s="17"/>
      <c r="CYD1" s="17"/>
      <c r="CYE1" s="17"/>
      <c r="CYF1" s="17"/>
      <c r="CYG1" s="17"/>
      <c r="CYH1" s="17"/>
      <c r="CYI1" s="17"/>
      <c r="CYJ1" s="17"/>
      <c r="CYK1" s="17"/>
      <c r="CYL1" s="17"/>
      <c r="CYM1" s="17"/>
      <c r="CYN1" s="17"/>
      <c r="CYO1" s="17"/>
      <c r="CYP1" s="17"/>
      <c r="CYQ1" s="17"/>
      <c r="CYR1" s="17"/>
      <c r="CYS1" s="17"/>
      <c r="CYT1" s="17"/>
      <c r="CYU1" s="17"/>
      <c r="CYV1" s="17"/>
      <c r="CYW1" s="17"/>
      <c r="CYX1" s="17"/>
      <c r="CYY1" s="17"/>
      <c r="CYZ1" s="17"/>
      <c r="CZA1" s="17"/>
      <c r="CZB1" s="17"/>
      <c r="CZC1" s="17"/>
      <c r="CZD1" s="17"/>
      <c r="CZE1" s="17"/>
      <c r="CZF1" s="17"/>
      <c r="CZG1" s="17"/>
      <c r="CZH1" s="17"/>
      <c r="CZI1" s="17"/>
      <c r="CZJ1" s="17"/>
      <c r="CZK1" s="17"/>
      <c r="CZL1" s="17"/>
      <c r="CZM1" s="17"/>
      <c r="CZN1" s="17"/>
      <c r="CZO1" s="17"/>
      <c r="CZP1" s="17"/>
      <c r="CZQ1" s="17"/>
      <c r="CZR1" s="17"/>
      <c r="CZS1" s="17"/>
      <c r="CZT1" s="17"/>
      <c r="CZU1" s="17"/>
      <c r="CZV1" s="17"/>
      <c r="CZW1" s="17"/>
      <c r="CZX1" s="17"/>
      <c r="CZY1" s="17"/>
      <c r="CZZ1" s="17"/>
      <c r="DAA1" s="17"/>
      <c r="DAB1" s="17"/>
      <c r="DAC1" s="17"/>
      <c r="DAD1" s="17"/>
      <c r="DAE1" s="17"/>
      <c r="DAF1" s="17"/>
      <c r="DAG1" s="17"/>
      <c r="DAH1" s="17"/>
      <c r="DAI1" s="17"/>
      <c r="DAJ1" s="17"/>
      <c r="DAK1" s="17"/>
      <c r="DAL1" s="17"/>
      <c r="DAM1" s="17"/>
      <c r="DAN1" s="17"/>
      <c r="DAO1" s="17"/>
      <c r="DAP1" s="17"/>
      <c r="DAQ1" s="17"/>
      <c r="DAR1" s="17"/>
      <c r="DAS1" s="17"/>
      <c r="DAT1" s="17"/>
      <c r="DAU1" s="17"/>
      <c r="DAV1" s="17"/>
      <c r="DAW1" s="17"/>
      <c r="DAX1" s="17"/>
      <c r="DAY1" s="17"/>
      <c r="DAZ1" s="17"/>
      <c r="DBA1" s="17"/>
      <c r="DBB1" s="17"/>
      <c r="DBC1" s="17"/>
      <c r="DBD1" s="17"/>
      <c r="DBE1" s="17"/>
      <c r="DBF1" s="17"/>
      <c r="DBG1" s="17"/>
      <c r="DBH1" s="17"/>
      <c r="DBI1" s="17"/>
      <c r="DBJ1" s="17"/>
      <c r="DBK1" s="17"/>
      <c r="DBL1" s="17"/>
      <c r="DBM1" s="17"/>
      <c r="DBN1" s="17"/>
      <c r="DBO1" s="17"/>
      <c r="DBP1" s="17"/>
      <c r="DBQ1" s="17"/>
      <c r="DBR1" s="17"/>
      <c r="DBS1" s="17"/>
      <c r="DBT1" s="17"/>
      <c r="DBU1" s="17"/>
      <c r="DBV1" s="17"/>
      <c r="DBW1" s="17"/>
      <c r="DBX1" s="17"/>
      <c r="DBY1" s="17"/>
      <c r="DBZ1" s="17"/>
      <c r="DCA1" s="17"/>
      <c r="DCB1" s="17"/>
      <c r="DCC1" s="17"/>
      <c r="DCD1" s="17"/>
      <c r="DCE1" s="17"/>
      <c r="DCF1" s="17"/>
      <c r="DCG1" s="17"/>
      <c r="DCH1" s="17"/>
      <c r="DCI1" s="17"/>
      <c r="DCJ1" s="17"/>
      <c r="DCK1" s="17"/>
      <c r="DCL1" s="17"/>
      <c r="DCM1" s="17"/>
      <c r="DCN1" s="17"/>
      <c r="DCO1" s="17"/>
      <c r="DCP1" s="17"/>
      <c r="DCQ1" s="17"/>
      <c r="DCR1" s="17"/>
      <c r="DCS1" s="17"/>
      <c r="DCT1" s="17"/>
      <c r="DCU1" s="17"/>
      <c r="DCV1" s="17"/>
      <c r="DCW1" s="17"/>
      <c r="DCX1" s="17"/>
      <c r="DCY1" s="17"/>
      <c r="DCZ1" s="17"/>
      <c r="DDA1" s="17"/>
      <c r="DDB1" s="17"/>
      <c r="DDC1" s="17"/>
      <c r="DDD1" s="17"/>
      <c r="DDE1" s="17"/>
      <c r="DDF1" s="17"/>
      <c r="DDG1" s="17"/>
      <c r="DDH1" s="17"/>
      <c r="DDI1" s="17"/>
      <c r="DDJ1" s="17"/>
      <c r="DDK1" s="17"/>
      <c r="DDL1" s="17"/>
      <c r="DDM1" s="17"/>
      <c r="DDN1" s="17"/>
      <c r="DDO1" s="17"/>
      <c r="DDP1" s="17"/>
      <c r="DDQ1" s="17"/>
      <c r="DDR1" s="17"/>
      <c r="DDS1" s="17"/>
      <c r="DDT1" s="17"/>
      <c r="DDU1" s="17"/>
      <c r="DDV1" s="17"/>
      <c r="DDW1" s="17"/>
      <c r="DDX1" s="17"/>
      <c r="DDY1" s="17"/>
      <c r="DDZ1" s="17"/>
      <c r="DEA1" s="17"/>
      <c r="DEB1" s="17"/>
      <c r="DEC1" s="17"/>
      <c r="DED1" s="17"/>
      <c r="DEE1" s="17"/>
      <c r="DEF1" s="17"/>
      <c r="DEG1" s="17"/>
      <c r="DEH1" s="17"/>
      <c r="DEI1" s="17"/>
      <c r="DEJ1" s="17"/>
      <c r="DEK1" s="17"/>
      <c r="DEL1" s="17"/>
      <c r="DEM1" s="17"/>
      <c r="DEN1" s="17"/>
      <c r="DEO1" s="17"/>
      <c r="DEP1" s="17"/>
      <c r="DEQ1" s="17"/>
      <c r="DER1" s="17"/>
      <c r="DES1" s="17"/>
      <c r="DET1" s="17"/>
      <c r="DEU1" s="17"/>
      <c r="DEV1" s="17"/>
      <c r="DEW1" s="17"/>
      <c r="DEX1" s="17"/>
      <c r="DEY1" s="17"/>
      <c r="DEZ1" s="17"/>
      <c r="DFA1" s="17"/>
      <c r="DFB1" s="17"/>
      <c r="DFC1" s="17"/>
      <c r="DFD1" s="17"/>
      <c r="DFE1" s="17"/>
      <c r="DFF1" s="17"/>
      <c r="DFG1" s="17"/>
      <c r="DFH1" s="17"/>
      <c r="DFI1" s="17"/>
      <c r="DFJ1" s="17"/>
      <c r="DFK1" s="17"/>
      <c r="DFL1" s="17"/>
      <c r="DFM1" s="17"/>
      <c r="DFN1" s="17"/>
      <c r="DFO1" s="17"/>
      <c r="DFP1" s="17"/>
      <c r="DFQ1" s="17"/>
      <c r="DFR1" s="17"/>
      <c r="DFS1" s="17"/>
      <c r="DFT1" s="17"/>
      <c r="DFU1" s="17"/>
      <c r="DFV1" s="17"/>
      <c r="DFW1" s="17"/>
      <c r="DFX1" s="17"/>
      <c r="DFY1" s="17"/>
      <c r="DFZ1" s="17"/>
      <c r="DGA1" s="17"/>
      <c r="DGB1" s="17"/>
      <c r="DGC1" s="17"/>
      <c r="DGD1" s="17"/>
      <c r="DGE1" s="17"/>
      <c r="DGF1" s="17"/>
      <c r="DGG1" s="17"/>
      <c r="DGH1" s="17"/>
      <c r="DGI1" s="17"/>
      <c r="DGJ1" s="17"/>
      <c r="DGK1" s="17"/>
      <c r="DGL1" s="17"/>
      <c r="DGM1" s="17"/>
      <c r="DGN1" s="17"/>
      <c r="DGO1" s="17"/>
      <c r="DGP1" s="17"/>
      <c r="DGQ1" s="17"/>
      <c r="DGR1" s="17"/>
      <c r="DGS1" s="17"/>
      <c r="DGT1" s="17"/>
      <c r="DGU1" s="17"/>
      <c r="DGV1" s="17"/>
      <c r="DGW1" s="17"/>
      <c r="DGX1" s="17"/>
      <c r="DGY1" s="17"/>
      <c r="DGZ1" s="17"/>
      <c r="DHA1" s="17"/>
      <c r="DHB1" s="17"/>
      <c r="DHC1" s="17"/>
      <c r="DHD1" s="17"/>
      <c r="DHE1" s="17"/>
      <c r="DHF1" s="17"/>
      <c r="DHG1" s="17"/>
      <c r="DHH1" s="17"/>
      <c r="DHI1" s="17"/>
      <c r="DHJ1" s="17"/>
      <c r="DHK1" s="17"/>
      <c r="DHL1" s="17"/>
      <c r="DHM1" s="17"/>
      <c r="DHN1" s="17"/>
      <c r="DHO1" s="17"/>
      <c r="DHP1" s="17"/>
      <c r="DHQ1" s="17"/>
      <c r="DHR1" s="17"/>
      <c r="DHS1" s="17"/>
      <c r="DHT1" s="17"/>
      <c r="DHU1" s="17"/>
      <c r="DHV1" s="17"/>
      <c r="DHW1" s="17"/>
      <c r="DHX1" s="17"/>
      <c r="DHY1" s="17"/>
      <c r="DHZ1" s="17"/>
      <c r="DIA1" s="17"/>
      <c r="DIB1" s="17"/>
      <c r="DIC1" s="17"/>
      <c r="DID1" s="17"/>
      <c r="DIE1" s="17"/>
      <c r="DIF1" s="17"/>
      <c r="DIG1" s="17"/>
      <c r="DIH1" s="17"/>
      <c r="DII1" s="17"/>
      <c r="DIJ1" s="17"/>
      <c r="DIK1" s="17"/>
      <c r="DIL1" s="17"/>
      <c r="DIM1" s="17"/>
      <c r="DIN1" s="17"/>
      <c r="DIO1" s="17"/>
      <c r="DIP1" s="17"/>
      <c r="DIQ1" s="17"/>
      <c r="DIR1" s="17"/>
      <c r="DIS1" s="17"/>
      <c r="DIT1" s="17"/>
      <c r="DIU1" s="17"/>
      <c r="DIV1" s="17"/>
      <c r="DIW1" s="17"/>
      <c r="DIX1" s="17"/>
      <c r="DIY1" s="17"/>
      <c r="DIZ1" s="17"/>
      <c r="DJA1" s="17"/>
      <c r="DJB1" s="17"/>
      <c r="DJC1" s="17"/>
      <c r="DJD1" s="17"/>
      <c r="DJE1" s="17"/>
      <c r="DJF1" s="17"/>
      <c r="DJG1" s="17"/>
      <c r="DJH1" s="17"/>
      <c r="DJI1" s="17"/>
      <c r="DJJ1" s="17"/>
      <c r="DJK1" s="17"/>
      <c r="DJL1" s="17"/>
      <c r="DJM1" s="17"/>
      <c r="DJN1" s="17"/>
      <c r="DJO1" s="17"/>
      <c r="DJP1" s="17"/>
      <c r="DJQ1" s="17"/>
      <c r="DJR1" s="17"/>
      <c r="DJS1" s="17"/>
      <c r="DJT1" s="17"/>
      <c r="DJU1" s="17"/>
      <c r="DJV1" s="17"/>
      <c r="DJW1" s="17"/>
      <c r="DJX1" s="17"/>
      <c r="DJY1" s="17"/>
      <c r="DJZ1" s="17"/>
      <c r="DKA1" s="17"/>
      <c r="DKB1" s="17"/>
      <c r="DKC1" s="17"/>
      <c r="DKD1" s="17"/>
      <c r="DKE1" s="17"/>
      <c r="DKF1" s="17"/>
      <c r="DKG1" s="17"/>
      <c r="DKH1" s="17"/>
      <c r="DKI1" s="17"/>
      <c r="DKJ1" s="17"/>
      <c r="DKK1" s="17"/>
      <c r="DKL1" s="17"/>
      <c r="DKM1" s="17"/>
      <c r="DKN1" s="17"/>
      <c r="DKO1" s="17"/>
      <c r="DKP1" s="17"/>
      <c r="DKQ1" s="17"/>
      <c r="DKR1" s="17"/>
      <c r="DKS1" s="17"/>
      <c r="DKT1" s="17"/>
      <c r="DKU1" s="17"/>
      <c r="DKV1" s="17"/>
      <c r="DKW1" s="17"/>
      <c r="DKX1" s="17"/>
      <c r="DKY1" s="17"/>
      <c r="DKZ1" s="17"/>
      <c r="DLA1" s="17"/>
      <c r="DLB1" s="17"/>
      <c r="DLC1" s="17"/>
      <c r="DLD1" s="17"/>
      <c r="DLE1" s="17"/>
      <c r="DLF1" s="17"/>
      <c r="DLG1" s="17"/>
      <c r="DLH1" s="17"/>
      <c r="DLI1" s="17"/>
      <c r="DLJ1" s="17"/>
      <c r="DLK1" s="17"/>
      <c r="DLL1" s="17"/>
      <c r="DLM1" s="17"/>
      <c r="DLN1" s="17"/>
      <c r="DLO1" s="17"/>
      <c r="DLP1" s="17"/>
      <c r="DLQ1" s="17"/>
      <c r="DLR1" s="17"/>
      <c r="DLS1" s="17"/>
      <c r="DLT1" s="17"/>
      <c r="DLU1" s="17"/>
      <c r="DLV1" s="17"/>
      <c r="DLW1" s="17"/>
      <c r="DLX1" s="17"/>
      <c r="DLY1" s="17"/>
      <c r="DLZ1" s="17"/>
      <c r="DMA1" s="17"/>
      <c r="DMB1" s="17"/>
      <c r="DMC1" s="17"/>
      <c r="DMD1" s="17"/>
      <c r="DME1" s="17"/>
      <c r="DMF1" s="17"/>
      <c r="DMG1" s="17"/>
      <c r="DMH1" s="17"/>
      <c r="DMI1" s="17"/>
      <c r="DMJ1" s="17"/>
      <c r="DMK1" s="17"/>
      <c r="DML1" s="17"/>
      <c r="DMM1" s="17"/>
      <c r="DMN1" s="17"/>
      <c r="DMO1" s="17"/>
      <c r="DMP1" s="17"/>
      <c r="DMQ1" s="17"/>
      <c r="DMR1" s="17"/>
      <c r="DMS1" s="17"/>
      <c r="DMT1" s="17"/>
      <c r="DMU1" s="17"/>
      <c r="DMV1" s="17"/>
      <c r="DMW1" s="17"/>
      <c r="DMX1" s="17"/>
      <c r="DMY1" s="17"/>
      <c r="DMZ1" s="17"/>
      <c r="DNA1" s="17"/>
      <c r="DNB1" s="17"/>
      <c r="DNC1" s="17"/>
      <c r="DND1" s="17"/>
      <c r="DNE1" s="17"/>
      <c r="DNF1" s="17"/>
      <c r="DNG1" s="17"/>
      <c r="DNH1" s="17"/>
      <c r="DNI1" s="17"/>
      <c r="DNJ1" s="17"/>
      <c r="DNK1" s="17"/>
      <c r="DNL1" s="17"/>
      <c r="DNM1" s="17"/>
      <c r="DNN1" s="17"/>
      <c r="DNO1" s="17"/>
      <c r="DNP1" s="17"/>
      <c r="DNQ1" s="17"/>
      <c r="DNR1" s="17"/>
      <c r="DNS1" s="17"/>
      <c r="DNT1" s="17"/>
      <c r="DNU1" s="17"/>
      <c r="DNV1" s="17"/>
      <c r="DNW1" s="17"/>
      <c r="DNX1" s="17"/>
      <c r="DNY1" s="17"/>
      <c r="DNZ1" s="17"/>
      <c r="DOA1" s="17"/>
      <c r="DOB1" s="17"/>
      <c r="DOC1" s="17"/>
      <c r="DOD1" s="17"/>
      <c r="DOE1" s="17"/>
      <c r="DOF1" s="17"/>
      <c r="DOG1" s="17"/>
      <c r="DOH1" s="17"/>
      <c r="DOI1" s="17"/>
      <c r="DOJ1" s="17"/>
      <c r="DOK1" s="17"/>
      <c r="DOL1" s="17"/>
      <c r="DOM1" s="17"/>
      <c r="DON1" s="17"/>
      <c r="DOO1" s="17"/>
      <c r="DOP1" s="17"/>
      <c r="DOQ1" s="17"/>
      <c r="DOR1" s="17"/>
      <c r="DOS1" s="17"/>
      <c r="DOT1" s="17"/>
      <c r="DOU1" s="17"/>
      <c r="DOV1" s="17"/>
      <c r="DOW1" s="17"/>
      <c r="DOX1" s="17"/>
      <c r="DOY1" s="17"/>
      <c r="DOZ1" s="17"/>
      <c r="DPA1" s="17"/>
      <c r="DPB1" s="17"/>
      <c r="DPC1" s="17"/>
      <c r="DPD1" s="17"/>
      <c r="DPE1" s="17"/>
      <c r="DPF1" s="17"/>
      <c r="DPG1" s="17"/>
      <c r="DPH1" s="17"/>
      <c r="DPI1" s="17"/>
      <c r="DPJ1" s="17"/>
      <c r="DPK1" s="17"/>
      <c r="DPL1" s="17"/>
      <c r="DPM1" s="17"/>
      <c r="DPN1" s="17"/>
      <c r="DPO1" s="17"/>
      <c r="DPP1" s="17"/>
      <c r="DPQ1" s="17"/>
      <c r="DPR1" s="17"/>
      <c r="DPS1" s="17"/>
      <c r="DPT1" s="17"/>
      <c r="DPU1" s="17"/>
      <c r="DPV1" s="17"/>
      <c r="DPW1" s="17"/>
      <c r="DPX1" s="17"/>
      <c r="DPY1" s="17"/>
      <c r="DPZ1" s="17"/>
      <c r="DQA1" s="17"/>
      <c r="DQB1" s="17"/>
      <c r="DQC1" s="17"/>
      <c r="DQD1" s="17"/>
      <c r="DQE1" s="17"/>
      <c r="DQF1" s="17"/>
      <c r="DQG1" s="17"/>
      <c r="DQH1" s="17"/>
      <c r="DQI1" s="17"/>
      <c r="DQJ1" s="17"/>
      <c r="DQK1" s="17"/>
      <c r="DQL1" s="17"/>
      <c r="DQM1" s="17"/>
      <c r="DQN1" s="17"/>
      <c r="DQO1" s="17"/>
      <c r="DQP1" s="17"/>
      <c r="DQQ1" s="17"/>
      <c r="DQR1" s="17"/>
      <c r="DQS1" s="17"/>
      <c r="DQT1" s="17"/>
      <c r="DQU1" s="17"/>
      <c r="DQV1" s="17"/>
      <c r="DQW1" s="17"/>
      <c r="DQX1" s="17"/>
      <c r="DQY1" s="17"/>
      <c r="DQZ1" s="17"/>
      <c r="DRA1" s="17"/>
      <c r="DRB1" s="17"/>
      <c r="DRC1" s="17"/>
      <c r="DRD1" s="17"/>
      <c r="DRE1" s="17"/>
      <c r="DRF1" s="17"/>
      <c r="DRG1" s="17"/>
      <c r="DRH1" s="17"/>
      <c r="DRI1" s="17"/>
      <c r="DRJ1" s="17"/>
      <c r="DRK1" s="17"/>
      <c r="DRL1" s="17"/>
      <c r="DRM1" s="17"/>
      <c r="DRN1" s="17"/>
      <c r="DRO1" s="17"/>
      <c r="DRP1" s="17"/>
      <c r="DRQ1" s="17"/>
      <c r="DRR1" s="17"/>
      <c r="DRS1" s="17"/>
      <c r="DRT1" s="17"/>
      <c r="DRU1" s="17"/>
      <c r="DRV1" s="17"/>
      <c r="DRW1" s="17"/>
      <c r="DRX1" s="17"/>
      <c r="DRY1" s="17"/>
      <c r="DRZ1" s="17"/>
      <c r="DSA1" s="17"/>
      <c r="DSB1" s="17"/>
      <c r="DSC1" s="17"/>
      <c r="DSD1" s="17"/>
      <c r="DSE1" s="17"/>
      <c r="DSF1" s="17"/>
      <c r="DSG1" s="17"/>
      <c r="DSH1" s="17"/>
      <c r="DSI1" s="17"/>
      <c r="DSJ1" s="17"/>
      <c r="DSK1" s="17"/>
      <c r="DSL1" s="17"/>
      <c r="DSM1" s="17"/>
      <c r="DSN1" s="17"/>
      <c r="DSO1" s="17"/>
      <c r="DSP1" s="17"/>
      <c r="DSQ1" s="17"/>
      <c r="DSR1" s="17"/>
      <c r="DSS1" s="17"/>
      <c r="DST1" s="17"/>
      <c r="DSU1" s="17"/>
      <c r="DSV1" s="17"/>
      <c r="DSW1" s="17"/>
      <c r="DSX1" s="17"/>
      <c r="DSY1" s="17"/>
      <c r="DSZ1" s="17"/>
      <c r="DTA1" s="17"/>
      <c r="DTB1" s="17"/>
      <c r="DTC1" s="17"/>
      <c r="DTD1" s="17"/>
      <c r="DTE1" s="17"/>
      <c r="DTF1" s="17"/>
      <c r="DTG1" s="17"/>
      <c r="DTH1" s="17"/>
      <c r="DTI1" s="17"/>
      <c r="DTJ1" s="17"/>
      <c r="DTK1" s="17"/>
      <c r="DTL1" s="17"/>
      <c r="DTM1" s="17"/>
      <c r="DTN1" s="17"/>
      <c r="DTO1" s="17"/>
      <c r="DTP1" s="17"/>
      <c r="DTQ1" s="17"/>
      <c r="DTR1" s="17"/>
      <c r="DTS1" s="17"/>
      <c r="DTT1" s="17"/>
      <c r="DTU1" s="17"/>
      <c r="DTV1" s="17"/>
      <c r="DTW1" s="17"/>
      <c r="DTX1" s="17"/>
      <c r="DTY1" s="17"/>
      <c r="DTZ1" s="17"/>
      <c r="DUA1" s="17"/>
      <c r="DUB1" s="17"/>
      <c r="DUC1" s="17"/>
      <c r="DUD1" s="17"/>
      <c r="DUE1" s="17"/>
      <c r="DUF1" s="17"/>
      <c r="DUG1" s="17"/>
      <c r="DUH1" s="17"/>
      <c r="DUI1" s="17"/>
      <c r="DUJ1" s="17"/>
      <c r="DUK1" s="17"/>
      <c r="DUL1" s="17"/>
      <c r="DUM1" s="17"/>
      <c r="DUN1" s="17"/>
      <c r="DUO1" s="17"/>
      <c r="DUP1" s="17"/>
      <c r="DUQ1" s="17"/>
      <c r="DUR1" s="17"/>
      <c r="DUS1" s="17"/>
      <c r="DUT1" s="17"/>
      <c r="DUU1" s="17"/>
      <c r="DUV1" s="17"/>
      <c r="DUW1" s="17"/>
      <c r="DUX1" s="17"/>
      <c r="DUY1" s="17"/>
      <c r="DUZ1" s="17"/>
      <c r="DVA1" s="17"/>
      <c r="DVB1" s="17"/>
      <c r="DVC1" s="17"/>
      <c r="DVD1" s="17"/>
      <c r="DVE1" s="17"/>
      <c r="DVF1" s="17"/>
      <c r="DVG1" s="17"/>
      <c r="DVH1" s="17"/>
      <c r="DVI1" s="17"/>
      <c r="DVJ1" s="17"/>
      <c r="DVK1" s="17"/>
      <c r="DVL1" s="17"/>
      <c r="DVM1" s="17"/>
      <c r="DVN1" s="17"/>
      <c r="DVO1" s="17"/>
      <c r="DVP1" s="17"/>
      <c r="DVQ1" s="17"/>
      <c r="DVR1" s="17"/>
      <c r="DVS1" s="17"/>
      <c r="DVT1" s="17"/>
      <c r="DVU1" s="17"/>
      <c r="DVV1" s="17"/>
      <c r="DVW1" s="17"/>
      <c r="DVX1" s="17"/>
      <c r="DVY1" s="17"/>
      <c r="DVZ1" s="17"/>
      <c r="DWA1" s="17"/>
      <c r="DWB1" s="17"/>
      <c r="DWC1" s="17"/>
      <c r="DWD1" s="17"/>
      <c r="DWE1" s="17"/>
      <c r="DWF1" s="17"/>
      <c r="DWG1" s="17"/>
      <c r="DWH1" s="17"/>
      <c r="DWI1" s="17"/>
      <c r="DWJ1" s="17"/>
      <c r="DWK1" s="17"/>
      <c r="DWL1" s="17"/>
      <c r="DWM1" s="17"/>
      <c r="DWN1" s="17"/>
      <c r="DWO1" s="17"/>
      <c r="DWP1" s="17"/>
      <c r="DWQ1" s="17"/>
      <c r="DWR1" s="17"/>
      <c r="DWS1" s="17"/>
      <c r="DWT1" s="17"/>
      <c r="DWU1" s="17"/>
      <c r="DWV1" s="17"/>
      <c r="DWW1" s="17"/>
      <c r="DWX1" s="17"/>
      <c r="DWY1" s="17"/>
      <c r="DWZ1" s="17"/>
      <c r="DXA1" s="17"/>
      <c r="DXB1" s="17"/>
      <c r="DXC1" s="17"/>
      <c r="DXD1" s="17"/>
      <c r="DXE1" s="17"/>
      <c r="DXF1" s="17"/>
      <c r="DXG1" s="17"/>
      <c r="DXH1" s="17"/>
      <c r="DXI1" s="17"/>
      <c r="DXJ1" s="17"/>
      <c r="DXK1" s="17"/>
      <c r="DXL1" s="17"/>
      <c r="DXM1" s="17"/>
      <c r="DXN1" s="17"/>
      <c r="DXO1" s="17"/>
      <c r="DXP1" s="17"/>
      <c r="DXQ1" s="17"/>
      <c r="DXR1" s="17"/>
      <c r="DXS1" s="17"/>
      <c r="DXT1" s="17"/>
      <c r="DXU1" s="17"/>
      <c r="DXV1" s="17"/>
      <c r="DXW1" s="17"/>
      <c r="DXX1" s="17"/>
      <c r="DXY1" s="17"/>
      <c r="DXZ1" s="17"/>
      <c r="DYA1" s="17"/>
      <c r="DYB1" s="17"/>
      <c r="DYC1" s="17"/>
      <c r="DYD1" s="17"/>
      <c r="DYE1" s="17"/>
      <c r="DYF1" s="17"/>
      <c r="DYG1" s="17"/>
      <c r="DYH1" s="17"/>
      <c r="DYI1" s="17"/>
      <c r="DYJ1" s="17"/>
      <c r="DYK1" s="17"/>
      <c r="DYL1" s="17"/>
      <c r="DYM1" s="17"/>
      <c r="DYN1" s="17"/>
      <c r="DYO1" s="17"/>
      <c r="DYP1" s="17"/>
      <c r="DYQ1" s="17"/>
      <c r="DYR1" s="17"/>
      <c r="DYS1" s="17"/>
      <c r="DYT1" s="17"/>
      <c r="DYU1" s="17"/>
      <c r="DYV1" s="17"/>
      <c r="DYW1" s="17"/>
      <c r="DYX1" s="17"/>
      <c r="DYY1" s="17"/>
      <c r="DYZ1" s="17"/>
      <c r="DZA1" s="17"/>
      <c r="DZB1" s="17"/>
      <c r="DZC1" s="17"/>
      <c r="DZD1" s="17"/>
      <c r="DZE1" s="17"/>
      <c r="DZF1" s="17"/>
      <c r="DZG1" s="17"/>
      <c r="DZH1" s="17"/>
      <c r="DZI1" s="17"/>
      <c r="DZJ1" s="17"/>
      <c r="DZK1" s="17"/>
      <c r="DZL1" s="17"/>
      <c r="DZM1" s="17"/>
      <c r="DZN1" s="17"/>
      <c r="DZO1" s="17"/>
      <c r="DZP1" s="17"/>
      <c r="DZQ1" s="17"/>
      <c r="DZR1" s="17"/>
      <c r="DZS1" s="17"/>
      <c r="DZT1" s="17"/>
      <c r="DZU1" s="17"/>
      <c r="DZV1" s="17"/>
      <c r="DZW1" s="17"/>
      <c r="DZX1" s="17"/>
      <c r="DZY1" s="17"/>
      <c r="DZZ1" s="17"/>
      <c r="EAA1" s="17"/>
      <c r="EAB1" s="17"/>
      <c r="EAC1" s="17"/>
      <c r="EAD1" s="17"/>
      <c r="EAE1" s="17"/>
      <c r="EAF1" s="17"/>
      <c r="EAG1" s="17"/>
      <c r="EAH1" s="17"/>
      <c r="EAI1" s="17"/>
      <c r="EAJ1" s="17"/>
      <c r="EAK1" s="17"/>
      <c r="EAL1" s="17"/>
      <c r="EAM1" s="17"/>
      <c r="EAN1" s="17"/>
      <c r="EAO1" s="17"/>
      <c r="EAP1" s="17"/>
      <c r="EAQ1" s="17"/>
      <c r="EAR1" s="17"/>
      <c r="EAS1" s="17"/>
      <c r="EAT1" s="17"/>
      <c r="EAU1" s="17"/>
      <c r="EAV1" s="17"/>
      <c r="EAW1" s="17"/>
      <c r="EAX1" s="17"/>
      <c r="EAY1" s="17"/>
      <c r="EAZ1" s="17"/>
      <c r="EBA1" s="17"/>
      <c r="EBB1" s="17"/>
      <c r="EBC1" s="17"/>
      <c r="EBD1" s="17"/>
      <c r="EBE1" s="17"/>
      <c r="EBF1" s="17"/>
      <c r="EBG1" s="17"/>
      <c r="EBH1" s="17"/>
      <c r="EBI1" s="17"/>
      <c r="EBJ1" s="17"/>
      <c r="EBK1" s="17"/>
      <c r="EBL1" s="17"/>
      <c r="EBM1" s="17"/>
      <c r="EBN1" s="17"/>
      <c r="EBO1" s="17"/>
      <c r="EBP1" s="17"/>
      <c r="EBQ1" s="17"/>
      <c r="EBR1" s="17"/>
      <c r="EBS1" s="17"/>
      <c r="EBT1" s="17"/>
      <c r="EBU1" s="17"/>
      <c r="EBV1" s="17"/>
      <c r="EBW1" s="17"/>
      <c r="EBX1" s="17"/>
      <c r="EBY1" s="17"/>
      <c r="EBZ1" s="17"/>
      <c r="ECA1" s="17"/>
      <c r="ECB1" s="17"/>
      <c r="ECC1" s="17"/>
      <c r="ECD1" s="17"/>
      <c r="ECE1" s="17"/>
      <c r="ECF1" s="17"/>
      <c r="ECG1" s="17"/>
      <c r="ECH1" s="17"/>
      <c r="ECI1" s="17"/>
      <c r="ECJ1" s="17"/>
      <c r="ECK1" s="17"/>
      <c r="ECL1" s="17"/>
      <c r="ECM1" s="17"/>
      <c r="ECN1" s="17"/>
      <c r="ECO1" s="17"/>
      <c r="ECP1" s="17"/>
      <c r="ECQ1" s="17"/>
      <c r="ECR1" s="17"/>
      <c r="ECS1" s="17"/>
      <c r="ECT1" s="17"/>
      <c r="ECU1" s="17"/>
      <c r="ECV1" s="17"/>
      <c r="ECW1" s="17"/>
      <c r="ECX1" s="17"/>
      <c r="ECY1" s="17"/>
      <c r="ECZ1" s="17"/>
      <c r="EDA1" s="17"/>
      <c r="EDB1" s="17"/>
      <c r="EDC1" s="17"/>
      <c r="EDD1" s="17"/>
      <c r="EDE1" s="17"/>
      <c r="EDF1" s="17"/>
      <c r="EDG1" s="17"/>
      <c r="EDH1" s="17"/>
      <c r="EDI1" s="17"/>
      <c r="EDJ1" s="17"/>
      <c r="EDK1" s="17"/>
      <c r="EDL1" s="17"/>
      <c r="EDM1" s="17"/>
      <c r="EDN1" s="17"/>
      <c r="EDO1" s="17"/>
      <c r="EDP1" s="17"/>
      <c r="EDQ1" s="17"/>
      <c r="EDR1" s="17"/>
      <c r="EDS1" s="17"/>
      <c r="EDT1" s="17"/>
      <c r="EDU1" s="17"/>
      <c r="EDV1" s="17"/>
      <c r="EDW1" s="17"/>
      <c r="EDX1" s="17"/>
      <c r="EDY1" s="17"/>
      <c r="EDZ1" s="17"/>
      <c r="EEA1" s="17"/>
      <c r="EEB1" s="17"/>
      <c r="EEC1" s="17"/>
      <c r="EED1" s="17"/>
      <c r="EEE1" s="17"/>
      <c r="EEF1" s="17"/>
      <c r="EEG1" s="17"/>
      <c r="EEH1" s="17"/>
      <c r="EEI1" s="17"/>
      <c r="EEJ1" s="17"/>
      <c r="EEK1" s="17"/>
      <c r="EEL1" s="17"/>
      <c r="EEM1" s="17"/>
      <c r="EEN1" s="17"/>
      <c r="EEO1" s="17"/>
      <c r="EEP1" s="17"/>
      <c r="EEQ1" s="17"/>
      <c r="EER1" s="17"/>
      <c r="EES1" s="17"/>
      <c r="EET1" s="17"/>
      <c r="EEU1" s="17"/>
      <c r="EEV1" s="17"/>
      <c r="EEW1" s="17"/>
      <c r="EEX1" s="17"/>
      <c r="EEY1" s="17"/>
      <c r="EEZ1" s="17"/>
      <c r="EFA1" s="17"/>
      <c r="EFB1" s="17"/>
      <c r="EFC1" s="17"/>
      <c r="EFD1" s="17"/>
      <c r="EFE1" s="17"/>
      <c r="EFF1" s="17"/>
      <c r="EFG1" s="17"/>
      <c r="EFH1" s="17"/>
      <c r="EFI1" s="17"/>
      <c r="EFJ1" s="17"/>
      <c r="EFK1" s="17"/>
      <c r="EFL1" s="17"/>
      <c r="EFM1" s="17"/>
      <c r="EFN1" s="17"/>
      <c r="EFO1" s="17"/>
      <c r="EFP1" s="17"/>
      <c r="EFQ1" s="17"/>
      <c r="EFR1" s="17"/>
      <c r="EFS1" s="17"/>
      <c r="EFT1" s="17"/>
      <c r="EFU1" s="17"/>
      <c r="EFV1" s="17"/>
      <c r="EFW1" s="17"/>
      <c r="EFX1" s="17"/>
      <c r="EFY1" s="17"/>
      <c r="EFZ1" s="17"/>
      <c r="EGA1" s="17"/>
      <c r="EGB1" s="17"/>
      <c r="EGC1" s="17"/>
      <c r="EGD1" s="17"/>
      <c r="EGE1" s="17"/>
      <c r="EGF1" s="17"/>
      <c r="EGG1" s="17"/>
      <c r="EGH1" s="17"/>
      <c r="EGI1" s="17"/>
      <c r="EGJ1" s="17"/>
      <c r="EGK1" s="17"/>
      <c r="EGL1" s="17"/>
      <c r="EGM1" s="17"/>
      <c r="EGN1" s="17"/>
      <c r="EGO1" s="17"/>
      <c r="EGP1" s="17"/>
      <c r="EGQ1" s="17"/>
      <c r="EGR1" s="17"/>
      <c r="EGS1" s="17"/>
      <c r="EGT1" s="17"/>
      <c r="EGU1" s="17"/>
      <c r="EGV1" s="17"/>
      <c r="EGW1" s="17"/>
      <c r="EGX1" s="17"/>
      <c r="EGY1" s="17"/>
      <c r="EGZ1" s="17"/>
      <c r="EHA1" s="17"/>
      <c r="EHB1" s="17"/>
      <c r="EHC1" s="17"/>
      <c r="EHD1" s="17"/>
      <c r="EHE1" s="17"/>
      <c r="EHF1" s="17"/>
      <c r="EHG1" s="17"/>
      <c r="EHH1" s="17"/>
      <c r="EHI1" s="17"/>
      <c r="EHJ1" s="17"/>
      <c r="EHK1" s="17"/>
      <c r="EHL1" s="17"/>
      <c r="EHM1" s="17"/>
      <c r="EHN1" s="17"/>
      <c r="EHO1" s="17"/>
      <c r="EHP1" s="17"/>
      <c r="EHQ1" s="17"/>
      <c r="EHR1" s="17"/>
      <c r="EHS1" s="17"/>
      <c r="EHT1" s="17"/>
      <c r="EHU1" s="17"/>
      <c r="EHV1" s="17"/>
      <c r="EHW1" s="17"/>
      <c r="EHX1" s="17"/>
      <c r="EHY1" s="17"/>
      <c r="EHZ1" s="17"/>
      <c r="EIA1" s="17"/>
      <c r="EIB1" s="17"/>
      <c r="EIC1" s="17"/>
      <c r="EID1" s="17"/>
      <c r="EIE1" s="17"/>
      <c r="EIF1" s="17"/>
      <c r="EIG1" s="17"/>
      <c r="EIH1" s="17"/>
      <c r="EII1" s="17"/>
      <c r="EIJ1" s="17"/>
      <c r="EIK1" s="17"/>
      <c r="EIL1" s="17"/>
      <c r="EIM1" s="17"/>
      <c r="EIN1" s="17"/>
      <c r="EIO1" s="17"/>
      <c r="EIP1" s="17"/>
      <c r="EIQ1" s="17"/>
      <c r="EIR1" s="17"/>
      <c r="EIS1" s="17"/>
      <c r="EIT1" s="17"/>
      <c r="EIU1" s="17"/>
      <c r="EIV1" s="17"/>
      <c r="EIW1" s="17"/>
      <c r="EIX1" s="17"/>
      <c r="EIY1" s="17"/>
      <c r="EIZ1" s="17"/>
      <c r="EJA1" s="17"/>
      <c r="EJB1" s="17"/>
      <c r="EJC1" s="17"/>
      <c r="EJD1" s="17"/>
      <c r="EJE1" s="17"/>
      <c r="EJF1" s="17"/>
      <c r="EJG1" s="17"/>
      <c r="EJH1" s="17"/>
      <c r="EJI1" s="17"/>
      <c r="EJJ1" s="17"/>
      <c r="EJK1" s="17"/>
      <c r="EJL1" s="17"/>
      <c r="EJM1" s="17"/>
      <c r="EJN1" s="17"/>
      <c r="EJO1" s="17"/>
      <c r="EJP1" s="17"/>
      <c r="EJQ1" s="17"/>
      <c r="EJR1" s="17"/>
      <c r="EJS1" s="17"/>
      <c r="EJT1" s="17"/>
      <c r="EJU1" s="17"/>
      <c r="EJV1" s="17"/>
      <c r="EJW1" s="17"/>
      <c r="EJX1" s="17"/>
      <c r="EJY1" s="17"/>
      <c r="EJZ1" s="17"/>
      <c r="EKA1" s="17"/>
      <c r="EKB1" s="17"/>
      <c r="EKC1" s="17"/>
      <c r="EKD1" s="17"/>
      <c r="EKE1" s="17"/>
      <c r="EKF1" s="17"/>
      <c r="EKG1" s="17"/>
      <c r="EKH1" s="17"/>
      <c r="EKI1" s="17"/>
      <c r="EKJ1" s="17"/>
      <c r="EKK1" s="17"/>
      <c r="EKL1" s="17"/>
      <c r="EKM1" s="17"/>
      <c r="EKN1" s="17"/>
      <c r="EKO1" s="17"/>
      <c r="EKP1" s="17"/>
      <c r="EKQ1" s="17"/>
      <c r="EKR1" s="17"/>
      <c r="EKS1" s="17"/>
      <c r="EKT1" s="17"/>
      <c r="EKU1" s="17"/>
      <c r="EKV1" s="17"/>
      <c r="EKW1" s="17"/>
      <c r="EKX1" s="17"/>
      <c r="EKY1" s="17"/>
      <c r="EKZ1" s="17"/>
      <c r="ELA1" s="17"/>
      <c r="ELB1" s="17"/>
      <c r="ELC1" s="17"/>
      <c r="ELD1" s="17"/>
      <c r="ELE1" s="17"/>
      <c r="ELF1" s="17"/>
      <c r="ELG1" s="17"/>
      <c r="ELH1" s="17"/>
      <c r="ELI1" s="17"/>
      <c r="ELJ1" s="17"/>
      <c r="ELK1" s="17"/>
      <c r="ELL1" s="17"/>
      <c r="ELM1" s="17"/>
      <c r="ELN1" s="17"/>
      <c r="ELO1" s="17"/>
      <c r="ELP1" s="17"/>
      <c r="ELQ1" s="17"/>
      <c r="ELR1" s="17"/>
      <c r="ELS1" s="17"/>
      <c r="ELT1" s="17"/>
      <c r="ELU1" s="17"/>
      <c r="ELV1" s="17"/>
      <c r="ELW1" s="17"/>
      <c r="ELX1" s="17"/>
      <c r="ELY1" s="17"/>
      <c r="ELZ1" s="17"/>
      <c r="EMA1" s="17"/>
      <c r="EMB1" s="17"/>
      <c r="EMC1" s="17"/>
      <c r="EMD1" s="17"/>
      <c r="EME1" s="17"/>
      <c r="EMF1" s="17"/>
      <c r="EMG1" s="17"/>
      <c r="EMH1" s="17"/>
      <c r="EMI1" s="17"/>
      <c r="EMJ1" s="17"/>
      <c r="EMK1" s="17"/>
      <c r="EML1" s="17"/>
      <c r="EMM1" s="17"/>
      <c r="EMN1" s="17"/>
      <c r="EMO1" s="17"/>
      <c r="EMP1" s="17"/>
      <c r="EMQ1" s="17"/>
      <c r="EMR1" s="17"/>
      <c r="EMS1" s="17"/>
      <c r="EMT1" s="17"/>
      <c r="EMU1" s="17"/>
      <c r="EMV1" s="17"/>
      <c r="EMW1" s="17"/>
      <c r="EMX1" s="17"/>
      <c r="EMY1" s="17"/>
      <c r="EMZ1" s="17"/>
      <c r="ENA1" s="17"/>
      <c r="ENB1" s="17"/>
      <c r="ENC1" s="17"/>
      <c r="END1" s="17"/>
      <c r="ENE1" s="17"/>
      <c r="ENF1" s="17"/>
      <c r="ENG1" s="17"/>
      <c r="ENH1" s="17"/>
      <c r="ENI1" s="17"/>
      <c r="ENJ1" s="17"/>
      <c r="ENK1" s="17"/>
      <c r="ENL1" s="17"/>
      <c r="ENM1" s="17"/>
      <c r="ENN1" s="17"/>
      <c r="ENO1" s="17"/>
      <c r="ENP1" s="17"/>
      <c r="ENQ1" s="17"/>
      <c r="ENR1" s="17"/>
      <c r="ENS1" s="17"/>
      <c r="ENT1" s="17"/>
      <c r="ENU1" s="17"/>
      <c r="ENV1" s="17"/>
      <c r="ENW1" s="17"/>
      <c r="ENX1" s="17"/>
      <c r="ENY1" s="17"/>
      <c r="ENZ1" s="17"/>
      <c r="EOA1" s="17"/>
      <c r="EOB1" s="17"/>
      <c r="EOC1" s="17"/>
      <c r="EOD1" s="17"/>
      <c r="EOE1" s="17"/>
      <c r="EOF1" s="17"/>
      <c r="EOG1" s="17"/>
      <c r="EOH1" s="17"/>
      <c r="EOI1" s="17"/>
      <c r="EOJ1" s="17"/>
      <c r="EOK1" s="17"/>
      <c r="EOL1" s="17"/>
      <c r="EOM1" s="17"/>
      <c r="EON1" s="17"/>
      <c r="EOO1" s="17"/>
      <c r="EOP1" s="17"/>
      <c r="EOQ1" s="17"/>
      <c r="EOR1" s="17"/>
      <c r="EOS1" s="17"/>
      <c r="EOT1" s="17"/>
      <c r="EOU1" s="17"/>
      <c r="EOV1" s="17"/>
      <c r="EOW1" s="17"/>
      <c r="EOX1" s="17"/>
      <c r="EOY1" s="17"/>
      <c r="EOZ1" s="17"/>
      <c r="EPA1" s="17"/>
      <c r="EPB1" s="17"/>
      <c r="EPC1" s="17"/>
      <c r="EPD1" s="17"/>
      <c r="EPE1" s="17"/>
      <c r="EPF1" s="17"/>
      <c r="EPG1" s="17"/>
      <c r="EPH1" s="17"/>
      <c r="EPI1" s="17"/>
      <c r="EPJ1" s="17"/>
      <c r="EPK1" s="17"/>
      <c r="EPL1" s="17"/>
      <c r="EPM1" s="17"/>
      <c r="EPN1" s="17"/>
      <c r="EPO1" s="17"/>
      <c r="EPP1" s="17"/>
      <c r="EPQ1" s="17"/>
      <c r="EPR1" s="17"/>
      <c r="EPS1" s="17"/>
      <c r="EPT1" s="17"/>
      <c r="EPU1" s="17"/>
      <c r="EPV1" s="17"/>
      <c r="EPW1" s="17"/>
      <c r="EPX1" s="17"/>
      <c r="EPY1" s="17"/>
      <c r="EPZ1" s="17"/>
      <c r="EQA1" s="17"/>
      <c r="EQB1" s="17"/>
      <c r="EQC1" s="17"/>
      <c r="EQD1" s="17"/>
      <c r="EQE1" s="17"/>
      <c r="EQF1" s="17"/>
      <c r="EQG1" s="17"/>
      <c r="EQH1" s="17"/>
      <c r="EQI1" s="17"/>
      <c r="EQJ1" s="17"/>
      <c r="EQK1" s="17"/>
      <c r="EQL1" s="17"/>
      <c r="EQM1" s="17"/>
      <c r="EQN1" s="17"/>
      <c r="EQO1" s="17"/>
      <c r="EQP1" s="17"/>
      <c r="EQQ1" s="17"/>
      <c r="EQR1" s="17"/>
      <c r="EQS1" s="17"/>
      <c r="EQT1" s="17"/>
      <c r="EQU1" s="17"/>
      <c r="EQV1" s="17"/>
      <c r="EQW1" s="17"/>
      <c r="EQX1" s="17"/>
      <c r="EQY1" s="17"/>
      <c r="EQZ1" s="17"/>
      <c r="ERA1" s="17"/>
      <c r="ERB1" s="17"/>
      <c r="ERC1" s="17"/>
      <c r="ERD1" s="17"/>
      <c r="ERE1" s="17"/>
      <c r="ERF1" s="17"/>
      <c r="ERG1" s="17"/>
      <c r="ERH1" s="17"/>
      <c r="ERI1" s="17"/>
      <c r="ERJ1" s="17"/>
      <c r="ERK1" s="17"/>
      <c r="ERL1" s="17"/>
      <c r="ERM1" s="17"/>
      <c r="ERN1" s="17"/>
      <c r="ERO1" s="17"/>
      <c r="ERP1" s="17"/>
      <c r="ERQ1" s="17"/>
      <c r="ERR1" s="17"/>
      <c r="ERS1" s="17"/>
      <c r="ERT1" s="17"/>
      <c r="ERU1" s="17"/>
      <c r="ERV1" s="17"/>
      <c r="ERW1" s="17"/>
      <c r="ERX1" s="17"/>
      <c r="ERY1" s="17"/>
      <c r="ERZ1" s="17"/>
      <c r="ESA1" s="17"/>
      <c r="ESB1" s="17"/>
      <c r="ESC1" s="17"/>
      <c r="ESD1" s="17"/>
      <c r="ESE1" s="17"/>
      <c r="ESF1" s="17"/>
      <c r="ESG1" s="17"/>
      <c r="ESH1" s="17"/>
      <c r="ESI1" s="17"/>
      <c r="ESJ1" s="17"/>
      <c r="ESK1" s="17"/>
      <c r="ESL1" s="17"/>
      <c r="ESM1" s="17"/>
      <c r="ESN1" s="17"/>
      <c r="ESO1" s="17"/>
      <c r="ESP1" s="17"/>
      <c r="ESQ1" s="17"/>
      <c r="ESR1" s="17"/>
      <c r="ESS1" s="17"/>
      <c r="EST1" s="17"/>
      <c r="ESU1" s="17"/>
      <c r="ESV1" s="17"/>
      <c r="ESW1" s="17"/>
      <c r="ESX1" s="17"/>
      <c r="ESY1" s="17"/>
      <c r="ESZ1" s="17"/>
      <c r="ETA1" s="17"/>
      <c r="ETB1" s="17"/>
      <c r="ETC1" s="17"/>
      <c r="ETD1" s="17"/>
      <c r="ETE1" s="17"/>
      <c r="ETF1" s="17"/>
      <c r="ETG1" s="17"/>
      <c r="ETH1" s="17"/>
      <c r="ETI1" s="17"/>
      <c r="ETJ1" s="17"/>
      <c r="ETK1" s="17"/>
      <c r="ETL1" s="17"/>
      <c r="ETM1" s="17"/>
      <c r="ETN1" s="17"/>
      <c r="ETO1" s="17"/>
      <c r="ETP1" s="17"/>
      <c r="ETQ1" s="17"/>
      <c r="ETR1" s="17"/>
      <c r="ETS1" s="17"/>
      <c r="ETT1" s="17"/>
      <c r="ETU1" s="17"/>
      <c r="ETV1" s="17"/>
      <c r="ETW1" s="17"/>
      <c r="ETX1" s="17"/>
      <c r="ETY1" s="17"/>
      <c r="ETZ1" s="17"/>
      <c r="EUA1" s="17"/>
      <c r="EUB1" s="17"/>
      <c r="EUC1" s="17"/>
      <c r="EUD1" s="17"/>
      <c r="EUE1" s="17"/>
      <c r="EUF1" s="17"/>
      <c r="EUG1" s="17"/>
      <c r="EUH1" s="17"/>
      <c r="EUI1" s="17"/>
      <c r="EUJ1" s="17"/>
      <c r="EUK1" s="17"/>
      <c r="EUL1" s="17"/>
      <c r="EUM1" s="17"/>
      <c r="EUN1" s="17"/>
      <c r="EUO1" s="17"/>
      <c r="EUP1" s="17"/>
      <c r="EUQ1" s="17"/>
      <c r="EUR1" s="17"/>
      <c r="EUS1" s="17"/>
      <c r="EUT1" s="17"/>
      <c r="EUU1" s="17"/>
      <c r="EUV1" s="17"/>
      <c r="EUW1" s="17"/>
      <c r="EUX1" s="17"/>
      <c r="EUY1" s="17"/>
      <c r="EUZ1" s="17"/>
      <c r="EVA1" s="17"/>
      <c r="EVB1" s="17"/>
      <c r="EVC1" s="17"/>
      <c r="EVD1" s="17"/>
      <c r="EVE1" s="17"/>
      <c r="EVF1" s="17"/>
      <c r="EVG1" s="17"/>
      <c r="EVH1" s="17"/>
      <c r="EVI1" s="17"/>
      <c r="EVJ1" s="17"/>
      <c r="EVK1" s="17"/>
      <c r="EVL1" s="17"/>
      <c r="EVM1" s="17"/>
      <c r="EVN1" s="17"/>
      <c r="EVO1" s="17"/>
      <c r="EVP1" s="17"/>
      <c r="EVQ1" s="17"/>
      <c r="EVR1" s="17"/>
      <c r="EVS1" s="17"/>
      <c r="EVT1" s="17"/>
      <c r="EVU1" s="17"/>
      <c r="EVV1" s="17"/>
      <c r="EVW1" s="17"/>
      <c r="EVX1" s="17"/>
      <c r="EVY1" s="17"/>
      <c r="EVZ1" s="17"/>
      <c r="EWA1" s="17"/>
      <c r="EWB1" s="17"/>
      <c r="EWC1" s="17"/>
      <c r="EWD1" s="17"/>
      <c r="EWE1" s="17"/>
      <c r="EWF1" s="17"/>
      <c r="EWG1" s="17"/>
      <c r="EWH1" s="17"/>
      <c r="EWI1" s="17"/>
      <c r="EWJ1" s="17"/>
      <c r="EWK1" s="17"/>
      <c r="EWL1" s="17"/>
      <c r="EWM1" s="17"/>
      <c r="EWN1" s="17"/>
      <c r="EWO1" s="17"/>
      <c r="EWP1" s="17"/>
      <c r="EWQ1" s="17"/>
      <c r="EWR1" s="17"/>
      <c r="EWS1" s="17"/>
      <c r="EWT1" s="17"/>
      <c r="EWU1" s="17"/>
      <c r="EWV1" s="17"/>
      <c r="EWW1" s="17"/>
      <c r="EWX1" s="17"/>
      <c r="EWY1" s="17"/>
      <c r="EWZ1" s="17"/>
      <c r="EXA1" s="17"/>
      <c r="EXB1" s="17"/>
      <c r="EXC1" s="17"/>
      <c r="EXD1" s="17"/>
      <c r="EXE1" s="17"/>
      <c r="EXF1" s="17"/>
      <c r="EXG1" s="17"/>
      <c r="EXH1" s="17"/>
      <c r="EXI1" s="17"/>
      <c r="EXJ1" s="17"/>
      <c r="EXK1" s="17"/>
      <c r="EXL1" s="17"/>
      <c r="EXM1" s="17"/>
      <c r="EXN1" s="17"/>
      <c r="EXO1" s="17"/>
      <c r="EXP1" s="17"/>
      <c r="EXQ1" s="17"/>
      <c r="EXR1" s="17"/>
      <c r="EXS1" s="17"/>
      <c r="EXT1" s="17"/>
      <c r="EXU1" s="17"/>
      <c r="EXV1" s="17"/>
      <c r="EXW1" s="17"/>
      <c r="EXX1" s="17"/>
      <c r="EXY1" s="17"/>
      <c r="EXZ1" s="17"/>
      <c r="EYA1" s="17"/>
      <c r="EYB1" s="17"/>
      <c r="EYC1" s="17"/>
      <c r="EYD1" s="17"/>
      <c r="EYE1" s="17"/>
      <c r="EYF1" s="17"/>
      <c r="EYG1" s="17"/>
      <c r="EYH1" s="17"/>
      <c r="EYI1" s="17"/>
      <c r="EYJ1" s="17"/>
      <c r="EYK1" s="17"/>
      <c r="EYL1" s="17"/>
      <c r="EYM1" s="17"/>
      <c r="EYN1" s="17"/>
      <c r="EYO1" s="17"/>
      <c r="EYP1" s="17"/>
      <c r="EYQ1" s="17"/>
      <c r="EYR1" s="17"/>
      <c r="EYS1" s="17"/>
      <c r="EYT1" s="17"/>
      <c r="EYU1" s="17"/>
      <c r="EYV1" s="17"/>
      <c r="EYW1" s="17"/>
      <c r="EYX1" s="17"/>
      <c r="EYY1" s="17"/>
      <c r="EYZ1" s="17"/>
      <c r="EZA1" s="17"/>
      <c r="EZB1" s="17"/>
      <c r="EZC1" s="17"/>
      <c r="EZD1" s="17"/>
      <c r="EZE1" s="17"/>
      <c r="EZF1" s="17"/>
      <c r="EZG1" s="17"/>
      <c r="EZH1" s="17"/>
      <c r="EZI1" s="17"/>
      <c r="EZJ1" s="17"/>
      <c r="EZK1" s="17"/>
      <c r="EZL1" s="17"/>
      <c r="EZM1" s="17"/>
      <c r="EZN1" s="17"/>
      <c r="EZO1" s="17"/>
      <c r="EZP1" s="17"/>
      <c r="EZQ1" s="17"/>
      <c r="EZR1" s="17"/>
      <c r="EZS1" s="17"/>
      <c r="EZT1" s="17"/>
      <c r="EZU1" s="17"/>
      <c r="EZV1" s="17"/>
      <c r="EZW1" s="17"/>
      <c r="EZX1" s="17"/>
      <c r="EZY1" s="17"/>
      <c r="EZZ1" s="17"/>
      <c r="FAA1" s="17"/>
      <c r="FAB1" s="17"/>
      <c r="FAC1" s="17"/>
      <c r="FAD1" s="17"/>
      <c r="FAE1" s="17"/>
      <c r="FAF1" s="17"/>
      <c r="FAG1" s="17"/>
      <c r="FAH1" s="17"/>
      <c r="FAI1" s="17"/>
      <c r="FAJ1" s="17"/>
      <c r="FAK1" s="17"/>
      <c r="FAL1" s="17"/>
      <c r="FAM1" s="17"/>
      <c r="FAN1" s="17"/>
      <c r="FAO1" s="17"/>
      <c r="FAP1" s="17"/>
      <c r="FAQ1" s="17"/>
      <c r="FAR1" s="17"/>
      <c r="FAS1" s="17"/>
      <c r="FAT1" s="17"/>
      <c r="FAU1" s="17"/>
      <c r="FAV1" s="17"/>
      <c r="FAW1" s="17"/>
      <c r="FAX1" s="17"/>
      <c r="FAY1" s="17"/>
      <c r="FAZ1" s="17"/>
      <c r="FBA1" s="17"/>
      <c r="FBB1" s="17"/>
      <c r="FBC1" s="17"/>
      <c r="FBD1" s="17"/>
      <c r="FBE1" s="17"/>
      <c r="FBF1" s="17"/>
      <c r="FBG1" s="17"/>
      <c r="FBH1" s="17"/>
      <c r="FBI1" s="17"/>
      <c r="FBJ1" s="17"/>
      <c r="FBK1" s="17"/>
      <c r="FBL1" s="17"/>
      <c r="FBM1" s="17"/>
      <c r="FBN1" s="17"/>
      <c r="FBO1" s="17"/>
      <c r="FBP1" s="17"/>
      <c r="FBQ1" s="17"/>
      <c r="FBR1" s="17"/>
      <c r="FBS1" s="17"/>
      <c r="FBT1" s="17"/>
      <c r="FBU1" s="17"/>
      <c r="FBV1" s="17"/>
      <c r="FBW1" s="17"/>
      <c r="FBX1" s="17"/>
      <c r="FBY1" s="17"/>
      <c r="FBZ1" s="17"/>
      <c r="FCA1" s="17"/>
      <c r="FCB1" s="17"/>
      <c r="FCC1" s="17"/>
      <c r="FCD1" s="17"/>
      <c r="FCE1" s="17"/>
      <c r="FCF1" s="17"/>
      <c r="FCG1" s="17"/>
      <c r="FCH1" s="17"/>
      <c r="FCI1" s="17"/>
      <c r="FCJ1" s="17"/>
      <c r="FCK1" s="17"/>
      <c r="FCL1" s="17"/>
      <c r="FCM1" s="17"/>
      <c r="FCN1" s="17"/>
      <c r="FCO1" s="17"/>
      <c r="FCP1" s="17"/>
      <c r="FCQ1" s="17"/>
      <c r="FCR1" s="17"/>
      <c r="FCS1" s="17"/>
      <c r="FCT1" s="17"/>
      <c r="FCU1" s="17"/>
      <c r="FCV1" s="17"/>
      <c r="FCW1" s="17"/>
      <c r="FCX1" s="17"/>
      <c r="FCY1" s="17"/>
      <c r="FCZ1" s="17"/>
      <c r="FDA1" s="17"/>
      <c r="FDB1" s="17"/>
      <c r="FDC1" s="17"/>
      <c r="FDD1" s="17"/>
      <c r="FDE1" s="17"/>
      <c r="FDF1" s="17"/>
      <c r="FDG1" s="17"/>
      <c r="FDH1" s="17"/>
      <c r="FDI1" s="17"/>
      <c r="FDJ1" s="17"/>
      <c r="FDK1" s="17"/>
      <c r="FDL1" s="17"/>
      <c r="FDM1" s="17"/>
      <c r="FDN1" s="17"/>
      <c r="FDO1" s="17"/>
      <c r="FDP1" s="17"/>
      <c r="FDQ1" s="17"/>
      <c r="FDR1" s="17"/>
      <c r="FDS1" s="17"/>
      <c r="FDT1" s="17"/>
      <c r="FDU1" s="17"/>
      <c r="FDV1" s="17"/>
      <c r="FDW1" s="17"/>
      <c r="FDX1" s="17"/>
      <c r="FDY1" s="17"/>
      <c r="FDZ1" s="17"/>
      <c r="FEA1" s="17"/>
      <c r="FEB1" s="17"/>
      <c r="FEC1" s="17"/>
      <c r="FED1" s="17"/>
      <c r="FEE1" s="17"/>
      <c r="FEF1" s="17"/>
      <c r="FEG1" s="17"/>
      <c r="FEH1" s="17"/>
      <c r="FEI1" s="17"/>
      <c r="FEJ1" s="17"/>
      <c r="FEK1" s="17"/>
      <c r="FEL1" s="17"/>
      <c r="FEM1" s="17"/>
      <c r="FEN1" s="17"/>
      <c r="FEO1" s="17"/>
      <c r="FEP1" s="17"/>
      <c r="FEQ1" s="17"/>
      <c r="FER1" s="17"/>
      <c r="FES1" s="17"/>
      <c r="FET1" s="17"/>
      <c r="FEU1" s="17"/>
      <c r="FEV1" s="17"/>
      <c r="FEW1" s="17"/>
      <c r="FEX1" s="17"/>
      <c r="FEY1" s="17"/>
      <c r="FEZ1" s="17"/>
      <c r="FFA1" s="17"/>
      <c r="FFB1" s="17"/>
      <c r="FFC1" s="17"/>
      <c r="FFD1" s="17"/>
      <c r="FFE1" s="17"/>
      <c r="FFF1" s="17"/>
      <c r="FFG1" s="17"/>
      <c r="FFH1" s="17"/>
      <c r="FFI1" s="17"/>
      <c r="FFJ1" s="17"/>
      <c r="FFK1" s="17"/>
      <c r="FFL1" s="17"/>
      <c r="FFM1" s="17"/>
      <c r="FFN1" s="17"/>
      <c r="FFO1" s="17"/>
      <c r="FFP1" s="17"/>
      <c r="FFQ1" s="17"/>
      <c r="FFR1" s="17"/>
      <c r="FFS1" s="17"/>
      <c r="FFT1" s="17"/>
      <c r="FFU1" s="17"/>
      <c r="FFV1" s="17"/>
      <c r="FFW1" s="17"/>
      <c r="FFX1" s="17"/>
      <c r="FFY1" s="17"/>
      <c r="FFZ1" s="17"/>
      <c r="FGA1" s="17"/>
      <c r="FGB1" s="17"/>
      <c r="FGC1" s="17"/>
      <c r="FGD1" s="17"/>
      <c r="FGE1" s="17"/>
      <c r="FGF1" s="17"/>
      <c r="FGG1" s="17"/>
      <c r="FGH1" s="17"/>
      <c r="FGI1" s="17"/>
      <c r="FGJ1" s="17"/>
      <c r="FGK1" s="17"/>
      <c r="FGL1" s="17"/>
      <c r="FGM1" s="17"/>
      <c r="FGN1" s="17"/>
      <c r="FGO1" s="17"/>
      <c r="FGP1" s="17"/>
      <c r="FGQ1" s="17"/>
      <c r="FGR1" s="17"/>
      <c r="FGS1" s="17"/>
      <c r="FGT1" s="17"/>
      <c r="FGU1" s="17"/>
      <c r="FGV1" s="17"/>
      <c r="FGW1" s="17"/>
      <c r="FGX1" s="17"/>
      <c r="FGY1" s="17"/>
      <c r="FGZ1" s="17"/>
      <c r="FHA1" s="17"/>
      <c r="FHB1" s="17"/>
      <c r="FHC1" s="17"/>
      <c r="FHD1" s="17"/>
      <c r="FHE1" s="17"/>
      <c r="FHF1" s="17"/>
      <c r="FHG1" s="17"/>
      <c r="FHH1" s="17"/>
      <c r="FHI1" s="17"/>
      <c r="FHJ1" s="17"/>
      <c r="FHK1" s="17"/>
      <c r="FHL1" s="17"/>
      <c r="FHM1" s="17"/>
      <c r="FHN1" s="17"/>
      <c r="FHO1" s="17"/>
      <c r="FHP1" s="17"/>
      <c r="FHQ1" s="17"/>
      <c r="FHR1" s="17"/>
      <c r="FHS1" s="17"/>
      <c r="FHT1" s="17"/>
      <c r="FHU1" s="17"/>
      <c r="FHV1" s="17"/>
      <c r="FHW1" s="17"/>
      <c r="FHX1" s="17"/>
      <c r="FHY1" s="17"/>
      <c r="FHZ1" s="17"/>
      <c r="FIA1" s="17"/>
      <c r="FIB1" s="17"/>
      <c r="FIC1" s="17"/>
      <c r="FID1" s="17"/>
      <c r="FIE1" s="17"/>
      <c r="FIF1" s="17"/>
      <c r="FIG1" s="17"/>
      <c r="FIH1" s="17"/>
      <c r="FII1" s="17"/>
      <c r="FIJ1" s="17"/>
      <c r="FIK1" s="17"/>
      <c r="FIL1" s="17"/>
      <c r="FIM1" s="17"/>
      <c r="FIN1" s="17"/>
      <c r="FIO1" s="17"/>
      <c r="FIP1" s="17"/>
      <c r="FIQ1" s="17"/>
      <c r="FIR1" s="17"/>
      <c r="FIS1" s="17"/>
      <c r="FIT1" s="17"/>
      <c r="FIU1" s="17"/>
      <c r="FIV1" s="17"/>
      <c r="FIW1" s="17"/>
      <c r="FIX1" s="17"/>
      <c r="FIY1" s="17"/>
      <c r="FIZ1" s="17"/>
      <c r="FJA1" s="17"/>
      <c r="FJB1" s="17"/>
      <c r="FJC1" s="17"/>
      <c r="FJD1" s="17"/>
      <c r="FJE1" s="17"/>
      <c r="FJF1" s="17"/>
      <c r="FJG1" s="17"/>
      <c r="FJH1" s="17"/>
      <c r="FJI1" s="17"/>
      <c r="FJJ1" s="17"/>
      <c r="FJK1" s="17"/>
      <c r="FJL1" s="17"/>
      <c r="FJM1" s="17"/>
      <c r="FJN1" s="17"/>
      <c r="FJO1" s="17"/>
      <c r="FJP1" s="17"/>
      <c r="FJQ1" s="17"/>
      <c r="FJR1" s="17"/>
      <c r="FJS1" s="17"/>
      <c r="FJT1" s="17"/>
      <c r="FJU1" s="17"/>
      <c r="FJV1" s="17"/>
      <c r="FJW1" s="17"/>
      <c r="FJX1" s="17"/>
      <c r="FJY1" s="17"/>
      <c r="FJZ1" s="17"/>
      <c r="FKA1" s="17"/>
      <c r="FKB1" s="17"/>
      <c r="FKC1" s="17"/>
      <c r="FKD1" s="17"/>
      <c r="FKE1" s="17"/>
      <c r="FKF1" s="17"/>
      <c r="FKG1" s="17"/>
      <c r="FKH1" s="17"/>
      <c r="FKI1" s="17"/>
      <c r="FKJ1" s="17"/>
      <c r="FKK1" s="17"/>
      <c r="FKL1" s="17"/>
      <c r="FKM1" s="17"/>
      <c r="FKN1" s="17"/>
      <c r="FKO1" s="17"/>
      <c r="FKP1" s="17"/>
      <c r="FKQ1" s="17"/>
      <c r="FKR1" s="17"/>
      <c r="FKS1" s="17"/>
      <c r="FKT1" s="17"/>
      <c r="FKU1" s="17"/>
      <c r="FKV1" s="17"/>
      <c r="FKW1" s="17"/>
      <c r="FKX1" s="17"/>
      <c r="FKY1" s="17"/>
      <c r="FKZ1" s="17"/>
      <c r="FLA1" s="17"/>
      <c r="FLB1" s="17"/>
      <c r="FLC1" s="17"/>
      <c r="FLD1" s="17"/>
      <c r="FLE1" s="17"/>
      <c r="FLF1" s="17"/>
      <c r="FLG1" s="17"/>
      <c r="FLH1" s="17"/>
      <c r="FLI1" s="17"/>
      <c r="FLJ1" s="17"/>
      <c r="FLK1" s="17"/>
      <c r="FLL1" s="17"/>
      <c r="FLM1" s="17"/>
      <c r="FLN1" s="17"/>
      <c r="FLO1" s="17"/>
      <c r="FLP1" s="17"/>
      <c r="FLQ1" s="17"/>
      <c r="FLR1" s="17"/>
      <c r="FLS1" s="17"/>
      <c r="FLT1" s="17"/>
      <c r="FLU1" s="17"/>
      <c r="FLV1" s="17"/>
      <c r="FLW1" s="17"/>
      <c r="FLX1" s="17"/>
      <c r="FLY1" s="17"/>
      <c r="FLZ1" s="17"/>
      <c r="FMA1" s="17"/>
      <c r="FMB1" s="17"/>
      <c r="FMC1" s="17"/>
      <c r="FMD1" s="17"/>
      <c r="FME1" s="17"/>
      <c r="FMF1" s="17"/>
      <c r="FMG1" s="17"/>
      <c r="FMH1" s="17"/>
      <c r="FMI1" s="17"/>
      <c r="FMJ1" s="17"/>
      <c r="FMK1" s="17"/>
      <c r="FML1" s="17"/>
      <c r="FMM1" s="17"/>
      <c r="FMN1" s="17"/>
      <c r="FMO1" s="17"/>
      <c r="FMP1" s="17"/>
      <c r="FMQ1" s="17"/>
      <c r="FMR1" s="17"/>
      <c r="FMS1" s="17"/>
      <c r="FMT1" s="17"/>
      <c r="FMU1" s="17"/>
      <c r="FMV1" s="17"/>
      <c r="FMW1" s="17"/>
      <c r="FMX1" s="17"/>
      <c r="FMY1" s="17"/>
      <c r="FMZ1" s="17"/>
      <c r="FNA1" s="17"/>
      <c r="FNB1" s="17"/>
      <c r="FNC1" s="17"/>
      <c r="FND1" s="17"/>
      <c r="FNE1" s="17"/>
      <c r="FNF1" s="17"/>
      <c r="FNG1" s="17"/>
      <c r="FNH1" s="17"/>
      <c r="FNI1" s="17"/>
      <c r="FNJ1" s="17"/>
      <c r="FNK1" s="17"/>
      <c r="FNL1" s="17"/>
      <c r="FNM1" s="17"/>
      <c r="FNN1" s="17"/>
      <c r="FNO1" s="17"/>
      <c r="FNP1" s="17"/>
      <c r="FNQ1" s="17"/>
      <c r="FNR1" s="17"/>
      <c r="FNS1" s="17"/>
      <c r="FNT1" s="17"/>
      <c r="FNU1" s="17"/>
      <c r="FNV1" s="17"/>
      <c r="FNW1" s="17"/>
      <c r="FNX1" s="17"/>
      <c r="FNY1" s="17"/>
      <c r="FNZ1" s="17"/>
      <c r="FOA1" s="17"/>
      <c r="FOB1" s="17"/>
      <c r="FOC1" s="17"/>
      <c r="FOD1" s="17"/>
      <c r="FOE1" s="17"/>
      <c r="FOF1" s="17"/>
      <c r="FOG1" s="17"/>
      <c r="FOH1" s="17"/>
      <c r="FOI1" s="17"/>
      <c r="FOJ1" s="17"/>
      <c r="FOK1" s="17"/>
      <c r="FOL1" s="17"/>
      <c r="FOM1" s="17"/>
      <c r="FON1" s="17"/>
      <c r="FOO1" s="17"/>
      <c r="FOP1" s="17"/>
      <c r="FOQ1" s="17"/>
      <c r="FOR1" s="17"/>
      <c r="FOS1" s="17"/>
      <c r="FOT1" s="17"/>
      <c r="FOU1" s="17"/>
      <c r="FOV1" s="17"/>
      <c r="FOW1" s="17"/>
      <c r="FOX1" s="17"/>
      <c r="FOY1" s="17"/>
      <c r="FOZ1" s="17"/>
      <c r="FPA1" s="17"/>
      <c r="FPB1" s="17"/>
      <c r="FPC1" s="17"/>
      <c r="FPD1" s="17"/>
      <c r="FPE1" s="17"/>
      <c r="FPF1" s="17"/>
      <c r="FPG1" s="17"/>
      <c r="FPH1" s="17"/>
      <c r="FPI1" s="17"/>
      <c r="FPJ1" s="17"/>
      <c r="FPK1" s="17"/>
      <c r="FPL1" s="17"/>
      <c r="FPM1" s="17"/>
      <c r="FPN1" s="17"/>
      <c r="FPO1" s="17"/>
      <c r="FPP1" s="17"/>
      <c r="FPQ1" s="17"/>
      <c r="FPR1" s="17"/>
      <c r="FPS1" s="17"/>
      <c r="FPT1" s="17"/>
      <c r="FPU1" s="17"/>
      <c r="FPV1" s="17"/>
      <c r="FPW1" s="17"/>
      <c r="FPX1" s="17"/>
      <c r="FPY1" s="17"/>
      <c r="FPZ1" s="17"/>
      <c r="FQA1" s="17"/>
      <c r="FQB1" s="17"/>
      <c r="FQC1" s="17"/>
      <c r="FQD1" s="17"/>
      <c r="FQE1" s="17"/>
      <c r="FQF1" s="17"/>
      <c r="FQG1" s="17"/>
      <c r="FQH1" s="17"/>
      <c r="FQI1" s="17"/>
      <c r="FQJ1" s="17"/>
      <c r="FQK1" s="17"/>
      <c r="FQL1" s="17"/>
      <c r="FQM1" s="17"/>
      <c r="FQN1" s="17"/>
      <c r="FQO1" s="17"/>
      <c r="FQP1" s="17"/>
      <c r="FQQ1" s="17"/>
      <c r="FQR1" s="17"/>
      <c r="FQS1" s="17"/>
      <c r="FQT1" s="17"/>
      <c r="FQU1" s="17"/>
      <c r="FQV1" s="17"/>
      <c r="FQW1" s="17"/>
      <c r="FQX1" s="17"/>
      <c r="FQY1" s="17"/>
      <c r="FQZ1" s="17"/>
      <c r="FRA1" s="17"/>
      <c r="FRB1" s="17"/>
      <c r="FRC1" s="17"/>
      <c r="FRD1" s="17"/>
      <c r="FRE1" s="17"/>
      <c r="FRF1" s="17"/>
      <c r="FRG1" s="17"/>
      <c r="FRH1" s="17"/>
      <c r="FRI1" s="17"/>
      <c r="FRJ1" s="17"/>
      <c r="FRK1" s="17"/>
      <c r="FRL1" s="17"/>
      <c r="FRM1" s="17"/>
      <c r="FRN1" s="17"/>
      <c r="FRO1" s="17"/>
      <c r="FRP1" s="17"/>
      <c r="FRQ1" s="17"/>
      <c r="FRR1" s="17"/>
      <c r="FRS1" s="17"/>
      <c r="FRT1" s="17"/>
      <c r="FRU1" s="17"/>
      <c r="FRV1" s="17"/>
      <c r="FRW1" s="17"/>
      <c r="FRX1" s="17"/>
      <c r="FRY1" s="17"/>
      <c r="FRZ1" s="17"/>
      <c r="FSA1" s="17"/>
      <c r="FSB1" s="17"/>
      <c r="FSC1" s="17"/>
      <c r="FSD1" s="17"/>
      <c r="FSE1" s="17"/>
      <c r="FSF1" s="17"/>
      <c r="FSG1" s="17"/>
      <c r="FSH1" s="17"/>
      <c r="FSI1" s="17"/>
      <c r="FSJ1" s="17"/>
      <c r="FSK1" s="17"/>
      <c r="FSL1" s="17"/>
      <c r="FSM1" s="17"/>
      <c r="FSN1" s="17"/>
      <c r="FSO1" s="17"/>
      <c r="FSP1" s="17"/>
      <c r="FSQ1" s="17"/>
      <c r="FSR1" s="17"/>
      <c r="FSS1" s="17"/>
      <c r="FST1" s="17"/>
      <c r="FSU1" s="17"/>
      <c r="FSV1" s="17"/>
      <c r="FSW1" s="17"/>
      <c r="FSX1" s="17"/>
      <c r="FSY1" s="17"/>
      <c r="FSZ1" s="17"/>
      <c r="FTA1" s="17"/>
      <c r="FTB1" s="17"/>
      <c r="FTC1" s="17"/>
      <c r="FTD1" s="17"/>
      <c r="FTE1" s="17"/>
      <c r="FTF1" s="17"/>
      <c r="FTG1" s="17"/>
      <c r="FTH1" s="17"/>
      <c r="FTI1" s="17"/>
      <c r="FTJ1" s="17"/>
      <c r="FTK1" s="17"/>
      <c r="FTL1" s="17"/>
      <c r="FTM1" s="17"/>
      <c r="FTN1" s="17"/>
      <c r="FTO1" s="17"/>
      <c r="FTP1" s="17"/>
      <c r="FTQ1" s="17"/>
      <c r="FTR1" s="17"/>
      <c r="FTS1" s="17"/>
      <c r="FTT1" s="17"/>
      <c r="FTU1" s="17"/>
      <c r="FTV1" s="17"/>
      <c r="FTW1" s="17"/>
      <c r="FTX1" s="17"/>
      <c r="FTY1" s="17"/>
      <c r="FTZ1" s="17"/>
      <c r="FUA1" s="17"/>
      <c r="FUB1" s="17"/>
      <c r="FUC1" s="17"/>
      <c r="FUD1" s="17"/>
      <c r="FUE1" s="17"/>
      <c r="FUF1" s="17"/>
      <c r="FUG1" s="17"/>
      <c r="FUH1" s="17"/>
      <c r="FUI1" s="17"/>
      <c r="FUJ1" s="17"/>
      <c r="FUK1" s="17"/>
      <c r="FUL1" s="17"/>
      <c r="FUM1" s="17"/>
      <c r="FUN1" s="17"/>
      <c r="FUO1" s="17"/>
      <c r="FUP1" s="17"/>
      <c r="FUQ1" s="17"/>
      <c r="FUR1" s="17"/>
      <c r="FUS1" s="17"/>
      <c r="FUT1" s="17"/>
      <c r="FUU1" s="17"/>
      <c r="FUV1" s="17"/>
      <c r="FUW1" s="17"/>
      <c r="FUX1" s="17"/>
      <c r="FUY1" s="17"/>
      <c r="FUZ1" s="17"/>
      <c r="FVA1" s="17"/>
      <c r="FVB1" s="17"/>
      <c r="FVC1" s="17"/>
      <c r="FVD1" s="17"/>
      <c r="FVE1" s="17"/>
      <c r="FVF1" s="17"/>
      <c r="FVG1" s="17"/>
      <c r="FVH1" s="17"/>
      <c r="FVI1" s="17"/>
      <c r="FVJ1" s="17"/>
      <c r="FVK1" s="17"/>
      <c r="FVL1" s="17"/>
      <c r="FVM1" s="17"/>
      <c r="FVN1" s="17"/>
      <c r="FVO1" s="17"/>
      <c r="FVP1" s="17"/>
      <c r="FVQ1" s="17"/>
      <c r="FVR1" s="17"/>
      <c r="FVS1" s="17"/>
      <c r="FVT1" s="17"/>
      <c r="FVU1" s="17"/>
      <c r="FVV1" s="17"/>
      <c r="FVW1" s="17"/>
      <c r="FVX1" s="17"/>
      <c r="FVY1" s="17"/>
      <c r="FVZ1" s="17"/>
      <c r="FWA1" s="17"/>
      <c r="FWB1" s="17"/>
      <c r="FWC1" s="17"/>
      <c r="FWD1" s="17"/>
      <c r="FWE1" s="17"/>
      <c r="FWF1" s="17"/>
      <c r="FWG1" s="17"/>
      <c r="FWH1" s="17"/>
      <c r="FWI1" s="17"/>
      <c r="FWJ1" s="17"/>
      <c r="FWK1" s="17"/>
      <c r="FWL1" s="17"/>
      <c r="FWM1" s="17"/>
      <c r="FWN1" s="17"/>
      <c r="FWO1" s="17"/>
      <c r="FWP1" s="17"/>
      <c r="FWQ1" s="17"/>
      <c r="FWR1" s="17"/>
      <c r="FWS1" s="17"/>
      <c r="FWT1" s="17"/>
      <c r="FWU1" s="17"/>
      <c r="FWV1" s="17"/>
      <c r="FWW1" s="17"/>
      <c r="FWX1" s="17"/>
      <c r="FWY1" s="17"/>
      <c r="FWZ1" s="17"/>
      <c r="FXA1" s="17"/>
      <c r="FXB1" s="17"/>
      <c r="FXC1" s="17"/>
      <c r="FXD1" s="17"/>
      <c r="FXE1" s="17"/>
      <c r="FXF1" s="17"/>
      <c r="FXG1" s="17"/>
      <c r="FXH1" s="17"/>
      <c r="FXI1" s="17"/>
      <c r="FXJ1" s="17"/>
      <c r="FXK1" s="17"/>
      <c r="FXL1" s="17"/>
      <c r="FXM1" s="17"/>
      <c r="FXN1" s="17"/>
      <c r="FXO1" s="17"/>
      <c r="FXP1" s="17"/>
      <c r="FXQ1" s="17"/>
      <c r="FXR1" s="17"/>
      <c r="FXS1" s="17"/>
      <c r="FXT1" s="17"/>
      <c r="FXU1" s="17"/>
      <c r="FXV1" s="17"/>
      <c r="FXW1" s="17"/>
      <c r="FXX1" s="17"/>
      <c r="FXY1" s="17"/>
      <c r="FXZ1" s="17"/>
      <c r="FYA1" s="17"/>
      <c r="FYB1" s="17"/>
      <c r="FYC1" s="17"/>
      <c r="FYD1" s="17"/>
      <c r="FYE1" s="17"/>
      <c r="FYF1" s="17"/>
      <c r="FYG1" s="17"/>
      <c r="FYH1" s="17"/>
      <c r="FYI1" s="17"/>
      <c r="FYJ1" s="17"/>
      <c r="FYK1" s="17"/>
      <c r="FYL1" s="17"/>
      <c r="FYM1" s="17"/>
      <c r="FYN1" s="17"/>
      <c r="FYO1" s="17"/>
      <c r="FYP1" s="17"/>
      <c r="FYQ1" s="17"/>
      <c r="FYR1" s="17"/>
      <c r="FYS1" s="17"/>
      <c r="FYT1" s="17"/>
      <c r="FYU1" s="17"/>
      <c r="FYV1" s="17"/>
      <c r="FYW1" s="17"/>
      <c r="FYX1" s="17"/>
      <c r="FYY1" s="17"/>
      <c r="FYZ1" s="17"/>
      <c r="FZA1" s="17"/>
      <c r="FZB1" s="17"/>
      <c r="FZC1" s="17"/>
      <c r="FZD1" s="17"/>
      <c r="FZE1" s="17"/>
      <c r="FZF1" s="17"/>
      <c r="FZG1" s="17"/>
      <c r="FZH1" s="17"/>
      <c r="FZI1" s="17"/>
      <c r="FZJ1" s="17"/>
      <c r="FZK1" s="17"/>
      <c r="FZL1" s="17"/>
      <c r="FZM1" s="17"/>
      <c r="FZN1" s="17"/>
      <c r="FZO1" s="17"/>
      <c r="FZP1" s="17"/>
      <c r="FZQ1" s="17"/>
      <c r="FZR1" s="17"/>
      <c r="FZS1" s="17"/>
      <c r="FZT1" s="17"/>
      <c r="FZU1" s="17"/>
      <c r="FZV1" s="17"/>
      <c r="FZW1" s="17"/>
      <c r="FZX1" s="17"/>
      <c r="FZY1" s="17"/>
      <c r="FZZ1" s="17"/>
      <c r="GAA1" s="17"/>
      <c r="GAB1" s="17"/>
      <c r="GAC1" s="17"/>
      <c r="GAD1" s="17"/>
      <c r="GAE1" s="17"/>
      <c r="GAF1" s="17"/>
      <c r="GAG1" s="17"/>
      <c r="GAH1" s="17"/>
      <c r="GAI1" s="17"/>
      <c r="GAJ1" s="17"/>
      <c r="GAK1" s="17"/>
      <c r="GAL1" s="17"/>
      <c r="GAM1" s="17"/>
      <c r="GAN1" s="17"/>
      <c r="GAO1" s="17"/>
      <c r="GAP1" s="17"/>
      <c r="GAQ1" s="17"/>
      <c r="GAR1" s="17"/>
      <c r="GAS1" s="17"/>
      <c r="GAT1" s="17"/>
      <c r="GAU1" s="17"/>
      <c r="GAV1" s="17"/>
      <c r="GAW1" s="17"/>
      <c r="GAX1" s="17"/>
      <c r="GAY1" s="17"/>
      <c r="GAZ1" s="17"/>
      <c r="GBA1" s="17"/>
      <c r="GBB1" s="17"/>
      <c r="GBC1" s="17"/>
      <c r="GBD1" s="17"/>
      <c r="GBE1" s="17"/>
      <c r="GBF1" s="17"/>
      <c r="GBG1" s="17"/>
      <c r="GBH1" s="17"/>
      <c r="GBI1" s="17"/>
      <c r="GBJ1" s="17"/>
      <c r="GBK1" s="17"/>
      <c r="GBL1" s="17"/>
      <c r="GBM1" s="17"/>
      <c r="GBN1" s="17"/>
      <c r="GBO1" s="17"/>
      <c r="GBP1" s="17"/>
      <c r="GBQ1" s="17"/>
      <c r="GBR1" s="17"/>
      <c r="GBS1" s="17"/>
      <c r="GBT1" s="17"/>
      <c r="GBU1" s="17"/>
      <c r="GBV1" s="17"/>
      <c r="GBW1" s="17"/>
      <c r="GBX1" s="17"/>
      <c r="GBY1" s="17"/>
      <c r="GBZ1" s="17"/>
      <c r="GCA1" s="17"/>
      <c r="GCB1" s="17"/>
      <c r="GCC1" s="17"/>
      <c r="GCD1" s="17"/>
      <c r="GCE1" s="17"/>
      <c r="GCF1" s="17"/>
      <c r="GCG1" s="17"/>
      <c r="GCH1" s="17"/>
      <c r="GCI1" s="17"/>
      <c r="GCJ1" s="17"/>
      <c r="GCK1" s="17"/>
      <c r="GCL1" s="17"/>
      <c r="GCM1" s="17"/>
      <c r="GCN1" s="17"/>
      <c r="GCO1" s="17"/>
      <c r="GCP1" s="17"/>
      <c r="GCQ1" s="17"/>
      <c r="GCR1" s="17"/>
      <c r="GCS1" s="17"/>
      <c r="GCT1" s="17"/>
      <c r="GCU1" s="17"/>
      <c r="GCV1" s="17"/>
      <c r="GCW1" s="17"/>
      <c r="GCX1" s="17"/>
      <c r="GCY1" s="17"/>
      <c r="GCZ1" s="17"/>
      <c r="GDA1" s="17"/>
      <c r="GDB1" s="17"/>
      <c r="GDC1" s="17"/>
      <c r="GDD1" s="17"/>
      <c r="GDE1" s="17"/>
      <c r="GDF1" s="17"/>
      <c r="GDG1" s="17"/>
      <c r="GDH1" s="17"/>
      <c r="GDI1" s="17"/>
      <c r="GDJ1" s="17"/>
      <c r="GDK1" s="17"/>
      <c r="GDL1" s="17"/>
      <c r="GDM1" s="17"/>
      <c r="GDN1" s="17"/>
      <c r="GDO1" s="17"/>
      <c r="GDP1" s="17"/>
      <c r="GDQ1" s="17"/>
      <c r="GDR1" s="17"/>
      <c r="GDS1" s="17"/>
      <c r="GDT1" s="17"/>
      <c r="GDU1" s="17"/>
      <c r="GDV1" s="17"/>
      <c r="GDW1" s="17"/>
      <c r="GDX1" s="17"/>
      <c r="GDY1" s="17"/>
      <c r="GDZ1" s="17"/>
      <c r="GEA1" s="17"/>
      <c r="GEB1" s="17"/>
      <c r="GEC1" s="17"/>
      <c r="GED1" s="17"/>
      <c r="GEE1" s="17"/>
      <c r="GEF1" s="17"/>
      <c r="GEG1" s="17"/>
      <c r="GEH1" s="17"/>
      <c r="GEI1" s="17"/>
      <c r="GEJ1" s="17"/>
      <c r="GEK1" s="17"/>
      <c r="GEL1" s="17"/>
      <c r="GEM1" s="17"/>
      <c r="GEN1" s="17"/>
      <c r="GEO1" s="17"/>
      <c r="GEP1" s="17"/>
      <c r="GEQ1" s="17"/>
      <c r="GER1" s="17"/>
      <c r="GES1" s="17"/>
      <c r="GET1" s="17"/>
      <c r="GEU1" s="17"/>
      <c r="GEV1" s="17"/>
      <c r="GEW1" s="17"/>
      <c r="GEX1" s="17"/>
      <c r="GEY1" s="17"/>
      <c r="GEZ1" s="17"/>
      <c r="GFA1" s="17"/>
      <c r="GFB1" s="17"/>
      <c r="GFC1" s="17"/>
      <c r="GFD1" s="17"/>
      <c r="GFE1" s="17"/>
      <c r="GFF1" s="17"/>
      <c r="GFG1" s="17"/>
      <c r="GFH1" s="17"/>
      <c r="GFI1" s="17"/>
      <c r="GFJ1" s="17"/>
      <c r="GFK1" s="17"/>
      <c r="GFL1" s="17"/>
      <c r="GFM1" s="17"/>
      <c r="GFN1" s="17"/>
      <c r="GFO1" s="17"/>
      <c r="GFP1" s="17"/>
      <c r="GFQ1" s="17"/>
      <c r="GFR1" s="17"/>
      <c r="GFS1" s="17"/>
      <c r="GFT1" s="17"/>
      <c r="GFU1" s="17"/>
      <c r="GFV1" s="17"/>
      <c r="GFW1" s="17"/>
      <c r="GFX1" s="17"/>
      <c r="GFY1" s="17"/>
      <c r="GFZ1" s="17"/>
      <c r="GGA1" s="17"/>
      <c r="GGB1" s="17"/>
      <c r="GGC1" s="17"/>
      <c r="GGD1" s="17"/>
      <c r="GGE1" s="17"/>
      <c r="GGF1" s="17"/>
      <c r="GGG1" s="17"/>
      <c r="GGH1" s="17"/>
      <c r="GGI1" s="17"/>
      <c r="GGJ1" s="17"/>
      <c r="GGK1" s="17"/>
      <c r="GGL1" s="17"/>
      <c r="GGM1" s="17"/>
      <c r="GGN1" s="17"/>
      <c r="GGO1" s="17"/>
      <c r="GGP1" s="17"/>
      <c r="GGQ1" s="17"/>
      <c r="GGR1" s="17"/>
      <c r="GGS1" s="17"/>
      <c r="GGT1" s="17"/>
      <c r="GGU1" s="17"/>
      <c r="GGV1" s="17"/>
      <c r="GGW1" s="17"/>
      <c r="GGX1" s="17"/>
      <c r="GGY1" s="17"/>
      <c r="GGZ1" s="17"/>
      <c r="GHA1" s="17"/>
      <c r="GHB1" s="17"/>
      <c r="GHC1" s="17"/>
      <c r="GHD1" s="17"/>
      <c r="GHE1" s="17"/>
      <c r="GHF1" s="17"/>
      <c r="GHG1" s="17"/>
      <c r="GHH1" s="17"/>
      <c r="GHI1" s="17"/>
      <c r="GHJ1" s="17"/>
      <c r="GHK1" s="17"/>
      <c r="GHL1" s="17"/>
      <c r="GHM1" s="17"/>
      <c r="GHN1" s="17"/>
      <c r="GHO1" s="17"/>
      <c r="GHP1" s="17"/>
      <c r="GHQ1" s="17"/>
      <c r="GHR1" s="17"/>
      <c r="GHS1" s="17"/>
      <c r="GHT1" s="17"/>
      <c r="GHU1" s="17"/>
      <c r="GHV1" s="17"/>
      <c r="GHW1" s="17"/>
      <c r="GHX1" s="17"/>
      <c r="GHY1" s="17"/>
      <c r="GHZ1" s="17"/>
      <c r="GIA1" s="17"/>
      <c r="GIB1" s="17"/>
      <c r="GIC1" s="17"/>
      <c r="GID1" s="17"/>
      <c r="GIE1" s="17"/>
      <c r="GIF1" s="17"/>
      <c r="GIG1" s="17"/>
      <c r="GIH1" s="17"/>
      <c r="GII1" s="17"/>
      <c r="GIJ1" s="17"/>
      <c r="GIK1" s="17"/>
      <c r="GIL1" s="17"/>
      <c r="GIM1" s="17"/>
      <c r="GIN1" s="17"/>
      <c r="GIO1" s="17"/>
      <c r="GIP1" s="17"/>
      <c r="GIQ1" s="17"/>
      <c r="GIR1" s="17"/>
      <c r="GIS1" s="17"/>
      <c r="GIT1" s="17"/>
      <c r="GIU1" s="17"/>
      <c r="GIV1" s="17"/>
      <c r="GIW1" s="17"/>
      <c r="GIX1" s="17"/>
      <c r="GIY1" s="17"/>
      <c r="GIZ1" s="17"/>
      <c r="GJA1" s="17"/>
      <c r="GJB1" s="17"/>
      <c r="GJC1" s="17"/>
      <c r="GJD1" s="17"/>
      <c r="GJE1" s="17"/>
      <c r="GJF1" s="17"/>
      <c r="GJG1" s="17"/>
      <c r="GJH1" s="17"/>
      <c r="GJI1" s="17"/>
      <c r="GJJ1" s="17"/>
      <c r="GJK1" s="17"/>
      <c r="GJL1" s="17"/>
      <c r="GJM1" s="17"/>
      <c r="GJN1" s="17"/>
      <c r="GJO1" s="17"/>
      <c r="GJP1" s="17"/>
      <c r="GJQ1" s="17"/>
      <c r="GJR1" s="17"/>
      <c r="GJS1" s="17"/>
      <c r="GJT1" s="17"/>
      <c r="GJU1" s="17"/>
      <c r="GJV1" s="17"/>
      <c r="GJW1" s="17"/>
      <c r="GJX1" s="17"/>
      <c r="GJY1" s="17"/>
      <c r="GJZ1" s="17"/>
      <c r="GKA1" s="17"/>
      <c r="GKB1" s="17"/>
      <c r="GKC1" s="17"/>
      <c r="GKD1" s="17"/>
      <c r="GKE1" s="17"/>
      <c r="GKF1" s="17"/>
      <c r="GKG1" s="17"/>
      <c r="GKH1" s="17"/>
      <c r="GKI1" s="17"/>
      <c r="GKJ1" s="17"/>
      <c r="GKK1" s="17"/>
      <c r="GKL1" s="17"/>
      <c r="GKM1" s="17"/>
      <c r="GKN1" s="17"/>
      <c r="GKO1" s="17"/>
      <c r="GKP1" s="17"/>
      <c r="GKQ1" s="17"/>
      <c r="GKR1" s="17"/>
      <c r="GKS1" s="17"/>
      <c r="GKT1" s="17"/>
      <c r="GKU1" s="17"/>
      <c r="GKV1" s="17"/>
      <c r="GKW1" s="17"/>
      <c r="GKX1" s="17"/>
      <c r="GKY1" s="17"/>
      <c r="GKZ1" s="17"/>
      <c r="GLA1" s="17"/>
      <c r="GLB1" s="17"/>
      <c r="GLC1" s="17"/>
      <c r="GLD1" s="17"/>
      <c r="GLE1" s="17"/>
      <c r="GLF1" s="17"/>
      <c r="GLG1" s="17"/>
      <c r="GLH1" s="17"/>
      <c r="GLI1" s="17"/>
      <c r="GLJ1" s="17"/>
      <c r="GLK1" s="17"/>
      <c r="GLL1" s="17"/>
      <c r="GLM1" s="17"/>
      <c r="GLN1" s="17"/>
      <c r="GLO1" s="17"/>
      <c r="GLP1" s="17"/>
      <c r="GLQ1" s="17"/>
      <c r="GLR1" s="17"/>
      <c r="GLS1" s="17"/>
      <c r="GLT1" s="17"/>
      <c r="GLU1" s="17"/>
      <c r="GLV1" s="17"/>
      <c r="GLW1" s="17"/>
      <c r="GLX1" s="17"/>
      <c r="GLY1" s="17"/>
      <c r="GLZ1" s="17"/>
      <c r="GMA1" s="17"/>
      <c r="GMB1" s="17"/>
      <c r="GMC1" s="17"/>
      <c r="GMD1" s="17"/>
      <c r="GME1" s="17"/>
      <c r="GMF1" s="17"/>
      <c r="GMG1" s="17"/>
      <c r="GMH1" s="17"/>
      <c r="GMI1" s="17"/>
      <c r="GMJ1" s="17"/>
      <c r="GMK1" s="17"/>
      <c r="GML1" s="17"/>
      <c r="GMM1" s="17"/>
      <c r="GMN1" s="17"/>
      <c r="GMO1" s="17"/>
      <c r="GMP1" s="17"/>
      <c r="GMQ1" s="17"/>
      <c r="GMR1" s="17"/>
      <c r="GMS1" s="17"/>
      <c r="GMT1" s="17"/>
      <c r="GMU1" s="17"/>
      <c r="GMV1" s="17"/>
      <c r="GMW1" s="17"/>
      <c r="GMX1" s="17"/>
      <c r="GMY1" s="17"/>
      <c r="GMZ1" s="17"/>
      <c r="GNA1" s="17"/>
      <c r="GNB1" s="17"/>
      <c r="GNC1" s="17"/>
      <c r="GND1" s="17"/>
      <c r="GNE1" s="17"/>
      <c r="GNF1" s="17"/>
      <c r="GNG1" s="17"/>
      <c r="GNH1" s="17"/>
      <c r="GNI1" s="17"/>
      <c r="GNJ1" s="17"/>
      <c r="GNK1" s="17"/>
      <c r="GNL1" s="17"/>
      <c r="GNM1" s="17"/>
      <c r="GNN1" s="17"/>
      <c r="GNO1" s="17"/>
      <c r="GNP1" s="17"/>
      <c r="GNQ1" s="17"/>
      <c r="GNR1" s="17"/>
      <c r="GNS1" s="17"/>
      <c r="GNT1" s="17"/>
      <c r="GNU1" s="17"/>
      <c r="GNV1" s="17"/>
      <c r="GNW1" s="17"/>
      <c r="GNX1" s="17"/>
      <c r="GNY1" s="17"/>
      <c r="GNZ1" s="17"/>
      <c r="GOA1" s="17"/>
      <c r="GOB1" s="17"/>
      <c r="GOC1" s="17"/>
      <c r="GOD1" s="17"/>
      <c r="GOE1" s="17"/>
      <c r="GOF1" s="17"/>
      <c r="GOG1" s="17"/>
      <c r="GOH1" s="17"/>
      <c r="GOI1" s="17"/>
      <c r="GOJ1" s="17"/>
      <c r="GOK1" s="17"/>
      <c r="GOL1" s="17"/>
      <c r="GOM1" s="17"/>
      <c r="GON1" s="17"/>
      <c r="GOO1" s="17"/>
      <c r="GOP1" s="17"/>
      <c r="GOQ1" s="17"/>
      <c r="GOR1" s="17"/>
      <c r="GOS1" s="17"/>
      <c r="GOT1" s="17"/>
      <c r="GOU1" s="17"/>
      <c r="GOV1" s="17"/>
      <c r="GOW1" s="17"/>
      <c r="GOX1" s="17"/>
      <c r="GOY1" s="17"/>
      <c r="GOZ1" s="17"/>
      <c r="GPA1" s="17"/>
      <c r="GPB1" s="17"/>
      <c r="GPC1" s="17"/>
      <c r="GPD1" s="17"/>
      <c r="GPE1" s="17"/>
      <c r="GPF1" s="17"/>
      <c r="GPG1" s="17"/>
      <c r="GPH1" s="17"/>
      <c r="GPI1" s="17"/>
      <c r="GPJ1" s="17"/>
      <c r="GPK1" s="17"/>
      <c r="GPL1" s="17"/>
      <c r="GPM1" s="17"/>
      <c r="GPN1" s="17"/>
      <c r="GPO1" s="17"/>
      <c r="GPP1" s="17"/>
      <c r="GPQ1" s="17"/>
      <c r="GPR1" s="17"/>
      <c r="GPS1" s="17"/>
      <c r="GPT1" s="17"/>
      <c r="GPU1" s="17"/>
      <c r="GPV1" s="17"/>
      <c r="GPW1" s="17"/>
      <c r="GPX1" s="17"/>
      <c r="GPY1" s="17"/>
      <c r="GPZ1" s="17"/>
      <c r="GQA1" s="17"/>
      <c r="GQB1" s="17"/>
      <c r="GQC1" s="17"/>
      <c r="GQD1" s="17"/>
      <c r="GQE1" s="17"/>
      <c r="GQF1" s="17"/>
      <c r="GQG1" s="17"/>
      <c r="GQH1" s="17"/>
      <c r="GQI1" s="17"/>
      <c r="GQJ1" s="17"/>
      <c r="GQK1" s="17"/>
      <c r="GQL1" s="17"/>
      <c r="GQM1" s="17"/>
      <c r="GQN1" s="17"/>
      <c r="GQO1" s="17"/>
      <c r="GQP1" s="17"/>
      <c r="GQQ1" s="17"/>
      <c r="GQR1" s="17"/>
      <c r="GQS1" s="17"/>
      <c r="GQT1" s="17"/>
      <c r="GQU1" s="17"/>
      <c r="GQV1" s="17"/>
      <c r="GQW1" s="17"/>
      <c r="GQX1" s="17"/>
      <c r="GQY1" s="17"/>
      <c r="GQZ1" s="17"/>
      <c r="GRA1" s="17"/>
      <c r="GRB1" s="17"/>
      <c r="GRC1" s="17"/>
      <c r="GRD1" s="17"/>
      <c r="GRE1" s="17"/>
      <c r="GRF1" s="17"/>
      <c r="GRG1" s="17"/>
      <c r="GRH1" s="17"/>
      <c r="GRI1" s="17"/>
      <c r="GRJ1" s="17"/>
      <c r="GRK1" s="17"/>
      <c r="GRL1" s="17"/>
      <c r="GRM1" s="17"/>
      <c r="GRN1" s="17"/>
      <c r="GRO1" s="17"/>
      <c r="GRP1" s="17"/>
      <c r="GRQ1" s="17"/>
      <c r="GRR1" s="17"/>
      <c r="GRS1" s="17"/>
      <c r="GRT1" s="17"/>
      <c r="GRU1" s="17"/>
      <c r="GRV1" s="17"/>
      <c r="GRW1" s="17"/>
      <c r="GRX1" s="17"/>
      <c r="GRY1" s="17"/>
      <c r="GRZ1" s="17"/>
      <c r="GSA1" s="17"/>
      <c r="GSB1" s="17"/>
      <c r="GSC1" s="17"/>
      <c r="GSD1" s="17"/>
      <c r="GSE1" s="17"/>
      <c r="GSF1" s="17"/>
      <c r="GSG1" s="17"/>
      <c r="GSH1" s="17"/>
      <c r="GSI1" s="17"/>
      <c r="GSJ1" s="17"/>
      <c r="GSK1" s="17"/>
      <c r="GSL1" s="17"/>
      <c r="GSM1" s="17"/>
      <c r="GSN1" s="17"/>
      <c r="GSO1" s="17"/>
      <c r="GSP1" s="17"/>
      <c r="GSQ1" s="17"/>
      <c r="GSR1" s="17"/>
      <c r="GSS1" s="17"/>
      <c r="GST1" s="17"/>
      <c r="GSU1" s="17"/>
      <c r="GSV1" s="17"/>
      <c r="GSW1" s="17"/>
      <c r="GSX1" s="17"/>
      <c r="GSY1" s="17"/>
      <c r="GSZ1" s="17"/>
      <c r="GTA1" s="17"/>
      <c r="GTB1" s="17"/>
      <c r="GTC1" s="17"/>
      <c r="GTD1" s="17"/>
      <c r="GTE1" s="17"/>
      <c r="GTF1" s="17"/>
      <c r="GTG1" s="17"/>
      <c r="GTH1" s="17"/>
      <c r="GTI1" s="17"/>
      <c r="GTJ1" s="17"/>
      <c r="GTK1" s="17"/>
      <c r="GTL1" s="17"/>
      <c r="GTM1" s="17"/>
      <c r="GTN1" s="17"/>
      <c r="GTO1" s="17"/>
      <c r="GTP1" s="17"/>
      <c r="GTQ1" s="17"/>
      <c r="GTR1" s="17"/>
      <c r="GTS1" s="17"/>
      <c r="GTT1" s="17"/>
      <c r="GTU1" s="17"/>
      <c r="GTV1" s="17"/>
      <c r="GTW1" s="17"/>
      <c r="GTX1" s="17"/>
      <c r="GTY1" s="17"/>
      <c r="GTZ1" s="17"/>
      <c r="GUA1" s="17"/>
      <c r="GUB1" s="17"/>
      <c r="GUC1" s="17"/>
      <c r="GUD1" s="17"/>
      <c r="GUE1" s="17"/>
      <c r="GUF1" s="17"/>
      <c r="GUG1" s="17"/>
      <c r="GUH1" s="17"/>
      <c r="GUI1" s="17"/>
      <c r="GUJ1" s="17"/>
      <c r="GUK1" s="17"/>
      <c r="GUL1" s="17"/>
      <c r="GUM1" s="17"/>
      <c r="GUN1" s="17"/>
      <c r="GUO1" s="17"/>
      <c r="GUP1" s="17"/>
      <c r="GUQ1" s="17"/>
      <c r="GUR1" s="17"/>
      <c r="GUS1" s="17"/>
      <c r="GUT1" s="17"/>
      <c r="GUU1" s="17"/>
      <c r="GUV1" s="17"/>
      <c r="GUW1" s="17"/>
      <c r="GUX1" s="17"/>
      <c r="GUY1" s="17"/>
      <c r="GUZ1" s="17"/>
      <c r="GVA1" s="17"/>
      <c r="GVB1" s="17"/>
      <c r="GVC1" s="17"/>
      <c r="GVD1" s="17"/>
      <c r="GVE1" s="17"/>
      <c r="GVF1" s="17"/>
      <c r="GVG1" s="17"/>
      <c r="GVH1" s="17"/>
      <c r="GVI1" s="17"/>
      <c r="GVJ1" s="17"/>
      <c r="GVK1" s="17"/>
      <c r="GVL1" s="17"/>
      <c r="GVM1" s="17"/>
      <c r="GVN1" s="17"/>
      <c r="GVO1" s="17"/>
      <c r="GVP1" s="17"/>
      <c r="GVQ1" s="17"/>
      <c r="GVR1" s="17"/>
      <c r="GVS1" s="17"/>
      <c r="GVT1" s="17"/>
      <c r="GVU1" s="17"/>
      <c r="GVV1" s="17"/>
      <c r="GVW1" s="17"/>
      <c r="GVX1" s="17"/>
      <c r="GVY1" s="17"/>
      <c r="GVZ1" s="17"/>
      <c r="GWA1" s="17"/>
      <c r="GWB1" s="17"/>
      <c r="GWC1" s="17"/>
      <c r="GWD1" s="17"/>
      <c r="GWE1" s="17"/>
      <c r="GWF1" s="17"/>
      <c r="GWG1" s="17"/>
      <c r="GWH1" s="17"/>
      <c r="GWI1" s="17"/>
      <c r="GWJ1" s="17"/>
      <c r="GWK1" s="17"/>
      <c r="GWL1" s="17"/>
      <c r="GWM1" s="17"/>
      <c r="GWN1" s="17"/>
      <c r="GWO1" s="17"/>
      <c r="GWP1" s="17"/>
      <c r="GWQ1" s="17"/>
      <c r="GWR1" s="17"/>
      <c r="GWS1" s="17"/>
      <c r="GWT1" s="17"/>
      <c r="GWU1" s="17"/>
      <c r="GWV1" s="17"/>
      <c r="GWW1" s="17"/>
      <c r="GWX1" s="17"/>
      <c r="GWY1" s="17"/>
      <c r="GWZ1" s="17"/>
      <c r="GXA1" s="17"/>
      <c r="GXB1" s="17"/>
      <c r="GXC1" s="17"/>
      <c r="GXD1" s="17"/>
      <c r="GXE1" s="17"/>
      <c r="GXF1" s="17"/>
      <c r="GXG1" s="17"/>
      <c r="GXH1" s="17"/>
      <c r="GXI1" s="17"/>
      <c r="GXJ1" s="17"/>
      <c r="GXK1" s="17"/>
      <c r="GXL1" s="17"/>
      <c r="GXM1" s="17"/>
      <c r="GXN1" s="17"/>
      <c r="GXO1" s="17"/>
      <c r="GXP1" s="17"/>
      <c r="GXQ1" s="17"/>
      <c r="GXR1" s="17"/>
      <c r="GXS1" s="17"/>
      <c r="GXT1" s="17"/>
      <c r="GXU1" s="17"/>
      <c r="GXV1" s="17"/>
      <c r="GXW1" s="17"/>
      <c r="GXX1" s="17"/>
      <c r="GXY1" s="17"/>
      <c r="GXZ1" s="17"/>
      <c r="GYA1" s="17"/>
      <c r="GYB1" s="17"/>
      <c r="GYC1" s="17"/>
      <c r="GYD1" s="17"/>
      <c r="GYE1" s="17"/>
      <c r="GYF1" s="17"/>
      <c r="GYG1" s="17"/>
      <c r="GYH1" s="17"/>
      <c r="GYI1" s="17"/>
      <c r="GYJ1" s="17"/>
      <c r="GYK1" s="17"/>
      <c r="GYL1" s="17"/>
      <c r="GYM1" s="17"/>
      <c r="GYN1" s="17"/>
      <c r="GYO1" s="17"/>
      <c r="GYP1" s="17"/>
      <c r="GYQ1" s="17"/>
      <c r="GYR1" s="17"/>
      <c r="GYS1" s="17"/>
      <c r="GYT1" s="17"/>
      <c r="GYU1" s="17"/>
      <c r="GYV1" s="17"/>
      <c r="GYW1" s="17"/>
      <c r="GYX1" s="17"/>
      <c r="GYY1" s="17"/>
      <c r="GYZ1" s="17"/>
      <c r="GZA1" s="17"/>
      <c r="GZB1" s="17"/>
      <c r="GZC1" s="17"/>
      <c r="GZD1" s="17"/>
      <c r="GZE1" s="17"/>
      <c r="GZF1" s="17"/>
      <c r="GZG1" s="17"/>
      <c r="GZH1" s="17"/>
      <c r="GZI1" s="17"/>
      <c r="GZJ1" s="17"/>
      <c r="GZK1" s="17"/>
      <c r="GZL1" s="17"/>
      <c r="GZM1" s="17"/>
      <c r="GZN1" s="17"/>
      <c r="GZO1" s="17"/>
      <c r="GZP1" s="17"/>
      <c r="GZQ1" s="17"/>
      <c r="GZR1" s="17"/>
      <c r="GZS1" s="17"/>
      <c r="GZT1" s="17"/>
      <c r="GZU1" s="17"/>
      <c r="GZV1" s="17"/>
      <c r="GZW1" s="17"/>
      <c r="GZX1" s="17"/>
      <c r="GZY1" s="17"/>
      <c r="GZZ1" s="17"/>
      <c r="HAA1" s="17"/>
      <c r="HAB1" s="17"/>
      <c r="HAC1" s="17"/>
      <c r="HAD1" s="17"/>
      <c r="HAE1" s="17"/>
      <c r="HAF1" s="17"/>
      <c r="HAG1" s="17"/>
      <c r="HAH1" s="17"/>
      <c r="HAI1" s="17"/>
      <c r="HAJ1" s="17"/>
      <c r="HAK1" s="17"/>
      <c r="HAL1" s="17"/>
      <c r="HAM1" s="17"/>
      <c r="HAN1" s="17"/>
      <c r="HAO1" s="17"/>
      <c r="HAP1" s="17"/>
      <c r="HAQ1" s="17"/>
      <c r="HAR1" s="17"/>
      <c r="HAS1" s="17"/>
      <c r="HAT1" s="17"/>
      <c r="HAU1" s="17"/>
      <c r="HAV1" s="17"/>
      <c r="HAW1" s="17"/>
      <c r="HAX1" s="17"/>
      <c r="HAY1" s="17"/>
      <c r="HAZ1" s="17"/>
      <c r="HBA1" s="17"/>
      <c r="HBB1" s="17"/>
      <c r="HBC1" s="17"/>
      <c r="HBD1" s="17"/>
      <c r="HBE1" s="17"/>
      <c r="HBF1" s="17"/>
      <c r="HBG1" s="17"/>
      <c r="HBH1" s="17"/>
      <c r="HBI1" s="17"/>
      <c r="HBJ1" s="17"/>
      <c r="HBK1" s="17"/>
      <c r="HBL1" s="17"/>
      <c r="HBM1" s="17"/>
      <c r="HBN1" s="17"/>
      <c r="HBO1" s="17"/>
      <c r="HBP1" s="17"/>
      <c r="HBQ1" s="17"/>
      <c r="HBR1" s="17"/>
      <c r="HBS1" s="17"/>
      <c r="HBT1" s="17"/>
      <c r="HBU1" s="17"/>
      <c r="HBV1" s="17"/>
      <c r="HBW1" s="17"/>
      <c r="HBX1" s="17"/>
      <c r="HBY1" s="17"/>
      <c r="HBZ1" s="17"/>
      <c r="HCA1" s="17"/>
      <c r="HCB1" s="17"/>
      <c r="HCC1" s="17"/>
      <c r="HCD1" s="17"/>
      <c r="HCE1" s="17"/>
      <c r="HCF1" s="17"/>
      <c r="HCG1" s="17"/>
      <c r="HCH1" s="17"/>
      <c r="HCI1" s="17"/>
      <c r="HCJ1" s="17"/>
      <c r="HCK1" s="17"/>
      <c r="HCL1" s="17"/>
      <c r="HCM1" s="17"/>
      <c r="HCN1" s="17"/>
      <c r="HCO1" s="17"/>
      <c r="HCP1" s="17"/>
      <c r="HCQ1" s="17"/>
      <c r="HCR1" s="17"/>
      <c r="HCS1" s="17"/>
      <c r="HCT1" s="17"/>
      <c r="HCU1" s="17"/>
      <c r="HCV1" s="17"/>
      <c r="HCW1" s="17"/>
      <c r="HCX1" s="17"/>
      <c r="HCY1" s="17"/>
      <c r="HCZ1" s="17"/>
      <c r="HDA1" s="17"/>
      <c r="HDB1" s="17"/>
      <c r="HDC1" s="17"/>
      <c r="HDD1" s="17"/>
      <c r="HDE1" s="17"/>
      <c r="HDF1" s="17"/>
      <c r="HDG1" s="17"/>
      <c r="HDH1" s="17"/>
      <c r="HDI1" s="17"/>
      <c r="HDJ1" s="17"/>
      <c r="HDK1" s="17"/>
      <c r="HDL1" s="17"/>
      <c r="HDM1" s="17"/>
      <c r="HDN1" s="17"/>
      <c r="HDO1" s="17"/>
      <c r="HDP1" s="17"/>
      <c r="HDQ1" s="17"/>
      <c r="HDR1" s="17"/>
      <c r="HDS1" s="17"/>
      <c r="HDT1" s="17"/>
      <c r="HDU1" s="17"/>
      <c r="HDV1" s="17"/>
      <c r="HDW1" s="17"/>
      <c r="HDX1" s="17"/>
      <c r="HDY1" s="17"/>
      <c r="HDZ1" s="17"/>
      <c r="HEA1" s="17"/>
      <c r="HEB1" s="17"/>
      <c r="HEC1" s="17"/>
      <c r="HED1" s="17"/>
      <c r="HEE1" s="17"/>
      <c r="HEF1" s="17"/>
      <c r="HEG1" s="17"/>
      <c r="HEH1" s="17"/>
      <c r="HEI1" s="17"/>
      <c r="HEJ1" s="17"/>
      <c r="HEK1" s="17"/>
      <c r="HEL1" s="17"/>
      <c r="HEM1" s="17"/>
      <c r="HEN1" s="17"/>
      <c r="HEO1" s="17"/>
      <c r="HEP1" s="17"/>
      <c r="HEQ1" s="17"/>
      <c r="HER1" s="17"/>
      <c r="HES1" s="17"/>
      <c r="HET1" s="17"/>
      <c r="HEU1" s="17"/>
      <c r="HEV1" s="17"/>
      <c r="HEW1" s="17"/>
      <c r="HEX1" s="17"/>
      <c r="HEY1" s="17"/>
      <c r="HEZ1" s="17"/>
      <c r="HFA1" s="17"/>
      <c r="HFB1" s="17"/>
      <c r="HFC1" s="17"/>
      <c r="HFD1" s="17"/>
      <c r="HFE1" s="17"/>
      <c r="HFF1" s="17"/>
      <c r="HFG1" s="17"/>
      <c r="HFH1" s="17"/>
      <c r="HFI1" s="17"/>
      <c r="HFJ1" s="17"/>
      <c r="HFK1" s="17"/>
      <c r="HFL1" s="17"/>
      <c r="HFM1" s="17"/>
      <c r="HFN1" s="17"/>
      <c r="HFO1" s="17"/>
      <c r="HFP1" s="17"/>
      <c r="HFQ1" s="17"/>
      <c r="HFR1" s="17"/>
      <c r="HFS1" s="17"/>
      <c r="HFT1" s="17"/>
      <c r="HFU1" s="17"/>
      <c r="HFV1" s="17"/>
      <c r="HFW1" s="17"/>
      <c r="HFX1" s="17"/>
      <c r="HFY1" s="17"/>
      <c r="HFZ1" s="17"/>
      <c r="HGA1" s="17"/>
      <c r="HGB1" s="17"/>
      <c r="HGC1" s="17"/>
      <c r="HGD1" s="17"/>
      <c r="HGE1" s="17"/>
      <c r="HGF1" s="17"/>
      <c r="HGG1" s="17"/>
      <c r="HGH1" s="17"/>
      <c r="HGI1" s="17"/>
      <c r="HGJ1" s="17"/>
      <c r="HGK1" s="17"/>
      <c r="HGL1" s="17"/>
      <c r="HGM1" s="17"/>
      <c r="HGN1" s="17"/>
      <c r="HGO1" s="17"/>
      <c r="HGP1" s="17"/>
      <c r="HGQ1" s="17"/>
      <c r="HGR1" s="17"/>
      <c r="HGS1" s="17"/>
      <c r="HGT1" s="17"/>
      <c r="HGU1" s="17"/>
      <c r="HGV1" s="17"/>
      <c r="HGW1" s="17"/>
      <c r="HGX1" s="17"/>
      <c r="HGY1" s="17"/>
      <c r="HGZ1" s="17"/>
      <c r="HHA1" s="17"/>
      <c r="HHB1" s="17"/>
      <c r="HHC1" s="17"/>
      <c r="HHD1" s="17"/>
      <c r="HHE1" s="17"/>
      <c r="HHF1" s="17"/>
      <c r="HHG1" s="17"/>
      <c r="HHH1" s="17"/>
      <c r="HHI1" s="17"/>
      <c r="HHJ1" s="17"/>
      <c r="HHK1" s="17"/>
      <c r="HHL1" s="17"/>
      <c r="HHM1" s="17"/>
      <c r="HHN1" s="17"/>
      <c r="HHO1" s="17"/>
      <c r="HHP1" s="17"/>
      <c r="HHQ1" s="17"/>
      <c r="HHR1" s="17"/>
      <c r="HHS1" s="17"/>
      <c r="HHT1" s="17"/>
      <c r="HHU1" s="17"/>
      <c r="HHV1" s="17"/>
      <c r="HHW1" s="17"/>
      <c r="HHX1" s="17"/>
      <c r="HHY1" s="17"/>
      <c r="HHZ1" s="17"/>
      <c r="HIA1" s="17"/>
      <c r="HIB1" s="17"/>
      <c r="HIC1" s="17"/>
      <c r="HID1" s="17"/>
      <c r="HIE1" s="17"/>
      <c r="HIF1" s="17"/>
      <c r="HIG1" s="17"/>
      <c r="HIH1" s="17"/>
      <c r="HII1" s="17"/>
      <c r="HIJ1" s="17"/>
      <c r="HIK1" s="17"/>
      <c r="HIL1" s="17"/>
      <c r="HIM1" s="17"/>
      <c r="HIN1" s="17"/>
      <c r="HIO1" s="17"/>
      <c r="HIP1" s="17"/>
      <c r="HIQ1" s="17"/>
      <c r="HIR1" s="17"/>
      <c r="HIS1" s="17"/>
      <c r="HIT1" s="17"/>
      <c r="HIU1" s="17"/>
      <c r="HIV1" s="17"/>
      <c r="HIW1" s="17"/>
      <c r="HIX1" s="17"/>
      <c r="HIY1" s="17"/>
      <c r="HIZ1" s="17"/>
      <c r="HJA1" s="17"/>
      <c r="HJB1" s="17"/>
      <c r="HJC1" s="17"/>
      <c r="HJD1" s="17"/>
      <c r="HJE1" s="17"/>
      <c r="HJF1" s="17"/>
      <c r="HJG1" s="17"/>
      <c r="HJH1" s="17"/>
      <c r="HJI1" s="17"/>
      <c r="HJJ1" s="17"/>
      <c r="HJK1" s="17"/>
      <c r="HJL1" s="17"/>
      <c r="HJM1" s="17"/>
      <c r="HJN1" s="17"/>
      <c r="HJO1" s="17"/>
      <c r="HJP1" s="17"/>
      <c r="HJQ1" s="17"/>
      <c r="HJR1" s="17"/>
      <c r="HJS1" s="17"/>
      <c r="HJT1" s="17"/>
      <c r="HJU1" s="17"/>
      <c r="HJV1" s="17"/>
      <c r="HJW1" s="17"/>
      <c r="HJX1" s="17"/>
      <c r="HJY1" s="17"/>
      <c r="HJZ1" s="17"/>
      <c r="HKA1" s="17"/>
      <c r="HKB1" s="17"/>
      <c r="HKC1" s="17"/>
      <c r="HKD1" s="17"/>
      <c r="HKE1" s="17"/>
      <c r="HKF1" s="17"/>
      <c r="HKG1" s="17"/>
      <c r="HKH1" s="17"/>
      <c r="HKI1" s="17"/>
      <c r="HKJ1" s="17"/>
      <c r="HKK1" s="17"/>
      <c r="HKL1" s="17"/>
      <c r="HKM1" s="17"/>
      <c r="HKN1" s="17"/>
      <c r="HKO1" s="17"/>
      <c r="HKP1" s="17"/>
      <c r="HKQ1" s="17"/>
      <c r="HKR1" s="17"/>
      <c r="HKS1" s="17"/>
      <c r="HKT1" s="17"/>
      <c r="HKU1" s="17"/>
      <c r="HKV1" s="17"/>
      <c r="HKW1" s="17"/>
      <c r="HKX1" s="17"/>
      <c r="HKY1" s="17"/>
      <c r="HKZ1" s="17"/>
      <c r="HLA1" s="17"/>
      <c r="HLB1" s="17"/>
      <c r="HLC1" s="17"/>
      <c r="HLD1" s="17"/>
      <c r="HLE1" s="17"/>
      <c r="HLF1" s="17"/>
      <c r="HLG1" s="17"/>
      <c r="HLH1" s="17"/>
      <c r="HLI1" s="17"/>
      <c r="HLJ1" s="17"/>
      <c r="HLK1" s="17"/>
      <c r="HLL1" s="17"/>
      <c r="HLM1" s="17"/>
      <c r="HLN1" s="17"/>
      <c r="HLO1" s="17"/>
      <c r="HLP1" s="17"/>
      <c r="HLQ1" s="17"/>
      <c r="HLR1" s="17"/>
      <c r="HLS1" s="17"/>
      <c r="HLT1" s="17"/>
      <c r="HLU1" s="17"/>
      <c r="HLV1" s="17"/>
      <c r="HLW1" s="17"/>
      <c r="HLX1" s="17"/>
      <c r="HLY1" s="17"/>
      <c r="HLZ1" s="17"/>
      <c r="HMA1" s="17"/>
      <c r="HMB1" s="17"/>
      <c r="HMC1" s="17"/>
      <c r="HMD1" s="17"/>
      <c r="HME1" s="17"/>
      <c r="HMF1" s="17"/>
      <c r="HMG1" s="17"/>
      <c r="HMH1" s="17"/>
      <c r="HMI1" s="17"/>
      <c r="HMJ1" s="17"/>
      <c r="HMK1" s="17"/>
      <c r="HML1" s="17"/>
      <c r="HMM1" s="17"/>
      <c r="HMN1" s="17"/>
      <c r="HMO1" s="17"/>
      <c r="HMP1" s="17"/>
      <c r="HMQ1" s="17"/>
      <c r="HMR1" s="17"/>
      <c r="HMS1" s="17"/>
      <c r="HMT1" s="17"/>
      <c r="HMU1" s="17"/>
      <c r="HMV1" s="17"/>
      <c r="HMW1" s="17"/>
      <c r="HMX1" s="17"/>
      <c r="HMY1" s="17"/>
      <c r="HMZ1" s="17"/>
      <c r="HNA1" s="17"/>
      <c r="HNB1" s="17"/>
      <c r="HNC1" s="17"/>
      <c r="HND1" s="17"/>
      <c r="HNE1" s="17"/>
      <c r="HNF1" s="17"/>
      <c r="HNG1" s="17"/>
      <c r="HNH1" s="17"/>
      <c r="HNI1" s="17"/>
      <c r="HNJ1" s="17"/>
      <c r="HNK1" s="17"/>
      <c r="HNL1" s="17"/>
      <c r="HNM1" s="17"/>
      <c r="HNN1" s="17"/>
      <c r="HNO1" s="17"/>
      <c r="HNP1" s="17"/>
      <c r="HNQ1" s="17"/>
      <c r="HNR1" s="17"/>
      <c r="HNS1" s="17"/>
      <c r="HNT1" s="17"/>
      <c r="HNU1" s="17"/>
      <c r="HNV1" s="17"/>
      <c r="HNW1" s="17"/>
      <c r="HNX1" s="17"/>
      <c r="HNY1" s="17"/>
      <c r="HNZ1" s="17"/>
      <c r="HOA1" s="17"/>
      <c r="HOB1" s="17"/>
      <c r="HOC1" s="17"/>
      <c r="HOD1" s="17"/>
      <c r="HOE1" s="17"/>
      <c r="HOF1" s="17"/>
      <c r="HOG1" s="17"/>
      <c r="HOH1" s="17"/>
      <c r="HOI1" s="17"/>
      <c r="HOJ1" s="17"/>
      <c r="HOK1" s="17"/>
      <c r="HOL1" s="17"/>
      <c r="HOM1" s="17"/>
      <c r="HON1" s="17"/>
      <c r="HOO1" s="17"/>
      <c r="HOP1" s="17"/>
      <c r="HOQ1" s="17"/>
      <c r="HOR1" s="17"/>
      <c r="HOS1" s="17"/>
      <c r="HOT1" s="17"/>
      <c r="HOU1" s="17"/>
      <c r="HOV1" s="17"/>
      <c r="HOW1" s="17"/>
      <c r="HOX1" s="17"/>
      <c r="HOY1" s="17"/>
      <c r="HOZ1" s="17"/>
      <c r="HPA1" s="17"/>
      <c r="HPB1" s="17"/>
      <c r="HPC1" s="17"/>
      <c r="HPD1" s="17"/>
      <c r="HPE1" s="17"/>
      <c r="HPF1" s="17"/>
      <c r="HPG1" s="17"/>
      <c r="HPH1" s="17"/>
      <c r="HPI1" s="17"/>
      <c r="HPJ1" s="17"/>
      <c r="HPK1" s="17"/>
      <c r="HPL1" s="17"/>
      <c r="HPM1" s="17"/>
      <c r="HPN1" s="17"/>
      <c r="HPO1" s="17"/>
      <c r="HPP1" s="17"/>
      <c r="HPQ1" s="17"/>
      <c r="HPR1" s="17"/>
      <c r="HPS1" s="17"/>
      <c r="HPT1" s="17"/>
      <c r="HPU1" s="17"/>
      <c r="HPV1" s="17"/>
      <c r="HPW1" s="17"/>
      <c r="HPX1" s="17"/>
      <c r="HPY1" s="17"/>
      <c r="HPZ1" s="17"/>
      <c r="HQA1" s="17"/>
      <c r="HQB1" s="17"/>
      <c r="HQC1" s="17"/>
      <c r="HQD1" s="17"/>
      <c r="HQE1" s="17"/>
      <c r="HQF1" s="17"/>
      <c r="HQG1" s="17"/>
      <c r="HQH1" s="17"/>
      <c r="HQI1" s="17"/>
      <c r="HQJ1" s="17"/>
      <c r="HQK1" s="17"/>
      <c r="HQL1" s="17"/>
      <c r="HQM1" s="17"/>
      <c r="HQN1" s="17"/>
      <c r="HQO1" s="17"/>
      <c r="HQP1" s="17"/>
      <c r="HQQ1" s="17"/>
      <c r="HQR1" s="17"/>
      <c r="HQS1" s="17"/>
      <c r="HQT1" s="17"/>
      <c r="HQU1" s="17"/>
      <c r="HQV1" s="17"/>
      <c r="HQW1" s="17"/>
      <c r="HQX1" s="17"/>
      <c r="HQY1" s="17"/>
      <c r="HQZ1" s="17"/>
      <c r="HRA1" s="17"/>
      <c r="HRB1" s="17"/>
      <c r="HRC1" s="17"/>
      <c r="HRD1" s="17"/>
      <c r="HRE1" s="17"/>
      <c r="HRF1" s="17"/>
      <c r="HRG1" s="17"/>
      <c r="HRH1" s="17"/>
      <c r="HRI1" s="17"/>
      <c r="HRJ1" s="17"/>
      <c r="HRK1" s="17"/>
      <c r="HRL1" s="17"/>
      <c r="HRM1" s="17"/>
      <c r="HRN1" s="17"/>
      <c r="HRO1" s="17"/>
      <c r="HRP1" s="17"/>
      <c r="HRQ1" s="17"/>
      <c r="HRR1" s="17"/>
      <c r="HRS1" s="17"/>
      <c r="HRT1" s="17"/>
      <c r="HRU1" s="17"/>
      <c r="HRV1" s="17"/>
      <c r="HRW1" s="17"/>
      <c r="HRX1" s="17"/>
      <c r="HRY1" s="17"/>
      <c r="HRZ1" s="17"/>
      <c r="HSA1" s="17"/>
      <c r="HSB1" s="17"/>
      <c r="HSC1" s="17"/>
      <c r="HSD1" s="17"/>
      <c r="HSE1" s="17"/>
      <c r="HSF1" s="17"/>
      <c r="HSG1" s="17"/>
      <c r="HSH1" s="17"/>
      <c r="HSI1" s="17"/>
      <c r="HSJ1" s="17"/>
      <c r="HSK1" s="17"/>
      <c r="HSL1" s="17"/>
      <c r="HSM1" s="17"/>
      <c r="HSN1" s="17"/>
      <c r="HSO1" s="17"/>
      <c r="HSP1" s="17"/>
      <c r="HSQ1" s="17"/>
      <c r="HSR1" s="17"/>
      <c r="HSS1" s="17"/>
      <c r="HST1" s="17"/>
      <c r="HSU1" s="17"/>
      <c r="HSV1" s="17"/>
      <c r="HSW1" s="17"/>
      <c r="HSX1" s="17"/>
      <c r="HSY1" s="17"/>
      <c r="HSZ1" s="17"/>
      <c r="HTA1" s="17"/>
      <c r="HTB1" s="17"/>
      <c r="HTC1" s="17"/>
      <c r="HTD1" s="17"/>
      <c r="HTE1" s="17"/>
      <c r="HTF1" s="17"/>
      <c r="HTG1" s="17"/>
      <c r="HTH1" s="17"/>
      <c r="HTI1" s="17"/>
      <c r="HTJ1" s="17"/>
      <c r="HTK1" s="17"/>
      <c r="HTL1" s="17"/>
      <c r="HTM1" s="17"/>
      <c r="HTN1" s="17"/>
      <c r="HTO1" s="17"/>
      <c r="HTP1" s="17"/>
      <c r="HTQ1" s="17"/>
      <c r="HTR1" s="17"/>
      <c r="HTS1" s="17"/>
      <c r="HTT1" s="17"/>
      <c r="HTU1" s="17"/>
      <c r="HTV1" s="17"/>
      <c r="HTW1" s="17"/>
      <c r="HTX1" s="17"/>
      <c r="HTY1" s="17"/>
      <c r="HTZ1" s="17"/>
      <c r="HUA1" s="17"/>
      <c r="HUB1" s="17"/>
      <c r="HUC1" s="17"/>
      <c r="HUD1" s="17"/>
      <c r="HUE1" s="17"/>
      <c r="HUF1" s="17"/>
      <c r="HUG1" s="17"/>
      <c r="HUH1" s="17"/>
      <c r="HUI1" s="17"/>
      <c r="HUJ1" s="17"/>
      <c r="HUK1" s="17"/>
      <c r="HUL1" s="17"/>
      <c r="HUM1" s="17"/>
      <c r="HUN1" s="17"/>
      <c r="HUO1" s="17"/>
      <c r="HUP1" s="17"/>
      <c r="HUQ1" s="17"/>
      <c r="HUR1" s="17"/>
      <c r="HUS1" s="17"/>
      <c r="HUT1" s="17"/>
      <c r="HUU1" s="17"/>
      <c r="HUV1" s="17"/>
      <c r="HUW1" s="17"/>
      <c r="HUX1" s="17"/>
      <c r="HUY1" s="17"/>
      <c r="HUZ1" s="17"/>
      <c r="HVA1" s="17"/>
      <c r="HVB1" s="17"/>
      <c r="HVC1" s="17"/>
      <c r="HVD1" s="17"/>
      <c r="HVE1" s="17"/>
      <c r="HVF1" s="17"/>
      <c r="HVG1" s="17"/>
      <c r="HVH1" s="17"/>
      <c r="HVI1" s="17"/>
      <c r="HVJ1" s="17"/>
      <c r="HVK1" s="17"/>
      <c r="HVL1" s="17"/>
      <c r="HVM1" s="17"/>
      <c r="HVN1" s="17"/>
      <c r="HVO1" s="17"/>
      <c r="HVP1" s="17"/>
      <c r="HVQ1" s="17"/>
      <c r="HVR1" s="17"/>
      <c r="HVS1" s="17"/>
      <c r="HVT1" s="17"/>
      <c r="HVU1" s="17"/>
      <c r="HVV1" s="17"/>
      <c r="HVW1" s="17"/>
      <c r="HVX1" s="17"/>
      <c r="HVY1" s="17"/>
      <c r="HVZ1" s="17"/>
      <c r="HWA1" s="17"/>
      <c r="HWB1" s="17"/>
      <c r="HWC1" s="17"/>
      <c r="HWD1" s="17"/>
      <c r="HWE1" s="17"/>
      <c r="HWF1" s="17"/>
      <c r="HWG1" s="17"/>
      <c r="HWH1" s="17"/>
      <c r="HWI1" s="17"/>
      <c r="HWJ1" s="17"/>
      <c r="HWK1" s="17"/>
      <c r="HWL1" s="17"/>
      <c r="HWM1" s="17"/>
      <c r="HWN1" s="17"/>
      <c r="HWO1" s="17"/>
      <c r="HWP1" s="17"/>
      <c r="HWQ1" s="17"/>
      <c r="HWR1" s="17"/>
      <c r="HWS1" s="17"/>
      <c r="HWT1" s="17"/>
      <c r="HWU1" s="17"/>
      <c r="HWV1" s="17"/>
      <c r="HWW1" s="17"/>
      <c r="HWX1" s="17"/>
      <c r="HWY1" s="17"/>
      <c r="HWZ1" s="17"/>
      <c r="HXA1" s="17"/>
      <c r="HXB1" s="17"/>
      <c r="HXC1" s="17"/>
      <c r="HXD1" s="17"/>
      <c r="HXE1" s="17"/>
      <c r="HXF1" s="17"/>
      <c r="HXG1" s="17"/>
      <c r="HXH1" s="17"/>
      <c r="HXI1" s="17"/>
      <c r="HXJ1" s="17"/>
      <c r="HXK1" s="17"/>
      <c r="HXL1" s="17"/>
      <c r="HXM1" s="17"/>
      <c r="HXN1" s="17"/>
      <c r="HXO1" s="17"/>
      <c r="HXP1" s="17"/>
      <c r="HXQ1" s="17"/>
      <c r="HXR1" s="17"/>
      <c r="HXS1" s="17"/>
      <c r="HXT1" s="17"/>
      <c r="HXU1" s="17"/>
      <c r="HXV1" s="17"/>
      <c r="HXW1" s="17"/>
      <c r="HXX1" s="17"/>
      <c r="HXY1" s="17"/>
      <c r="HXZ1" s="17"/>
      <c r="HYA1" s="17"/>
      <c r="HYB1" s="17"/>
      <c r="HYC1" s="17"/>
      <c r="HYD1" s="17"/>
      <c r="HYE1" s="17"/>
      <c r="HYF1" s="17"/>
      <c r="HYG1" s="17"/>
      <c r="HYH1" s="17"/>
      <c r="HYI1" s="17"/>
      <c r="HYJ1" s="17"/>
      <c r="HYK1" s="17"/>
      <c r="HYL1" s="17"/>
      <c r="HYM1" s="17"/>
      <c r="HYN1" s="17"/>
      <c r="HYO1" s="17"/>
      <c r="HYP1" s="17"/>
      <c r="HYQ1" s="17"/>
      <c r="HYR1" s="17"/>
      <c r="HYS1" s="17"/>
      <c r="HYT1" s="17"/>
      <c r="HYU1" s="17"/>
      <c r="HYV1" s="17"/>
      <c r="HYW1" s="17"/>
      <c r="HYX1" s="17"/>
      <c r="HYY1" s="17"/>
      <c r="HYZ1" s="17"/>
      <c r="HZA1" s="17"/>
      <c r="HZB1" s="17"/>
      <c r="HZC1" s="17"/>
      <c r="HZD1" s="17"/>
      <c r="HZE1" s="17"/>
      <c r="HZF1" s="17"/>
      <c r="HZG1" s="17"/>
      <c r="HZH1" s="17"/>
      <c r="HZI1" s="17"/>
      <c r="HZJ1" s="17"/>
      <c r="HZK1" s="17"/>
      <c r="HZL1" s="17"/>
      <c r="HZM1" s="17"/>
      <c r="HZN1" s="17"/>
      <c r="HZO1" s="17"/>
      <c r="HZP1" s="17"/>
      <c r="HZQ1" s="17"/>
      <c r="HZR1" s="17"/>
      <c r="HZS1" s="17"/>
      <c r="HZT1" s="17"/>
      <c r="HZU1" s="17"/>
      <c r="HZV1" s="17"/>
      <c r="HZW1" s="17"/>
      <c r="HZX1" s="17"/>
      <c r="HZY1" s="17"/>
      <c r="HZZ1" s="17"/>
      <c r="IAA1" s="17"/>
      <c r="IAB1" s="17"/>
      <c r="IAC1" s="17"/>
      <c r="IAD1" s="17"/>
      <c r="IAE1" s="17"/>
      <c r="IAF1" s="17"/>
      <c r="IAG1" s="17"/>
      <c r="IAH1" s="17"/>
      <c r="IAI1" s="17"/>
      <c r="IAJ1" s="17"/>
      <c r="IAK1" s="17"/>
      <c r="IAL1" s="17"/>
      <c r="IAM1" s="17"/>
      <c r="IAN1" s="17"/>
      <c r="IAO1" s="17"/>
      <c r="IAP1" s="17"/>
      <c r="IAQ1" s="17"/>
      <c r="IAR1" s="17"/>
      <c r="IAS1" s="17"/>
      <c r="IAT1" s="17"/>
      <c r="IAU1" s="17"/>
      <c r="IAV1" s="17"/>
      <c r="IAW1" s="17"/>
      <c r="IAX1" s="17"/>
      <c r="IAY1" s="17"/>
      <c r="IAZ1" s="17"/>
      <c r="IBA1" s="17"/>
      <c r="IBB1" s="17"/>
      <c r="IBC1" s="17"/>
      <c r="IBD1" s="17"/>
      <c r="IBE1" s="17"/>
      <c r="IBF1" s="17"/>
      <c r="IBG1" s="17"/>
      <c r="IBH1" s="17"/>
      <c r="IBI1" s="17"/>
      <c r="IBJ1" s="17"/>
      <c r="IBK1" s="17"/>
      <c r="IBL1" s="17"/>
      <c r="IBM1" s="17"/>
      <c r="IBN1" s="17"/>
      <c r="IBO1" s="17"/>
      <c r="IBP1" s="17"/>
      <c r="IBQ1" s="17"/>
      <c r="IBR1" s="17"/>
      <c r="IBS1" s="17"/>
      <c r="IBT1" s="17"/>
      <c r="IBU1" s="17"/>
      <c r="IBV1" s="17"/>
      <c r="IBW1" s="17"/>
      <c r="IBX1" s="17"/>
      <c r="IBY1" s="17"/>
      <c r="IBZ1" s="17"/>
      <c r="ICA1" s="17"/>
      <c r="ICB1" s="17"/>
      <c r="ICC1" s="17"/>
      <c r="ICD1" s="17"/>
      <c r="ICE1" s="17"/>
      <c r="ICF1" s="17"/>
      <c r="ICG1" s="17"/>
      <c r="ICH1" s="17"/>
      <c r="ICI1" s="17"/>
      <c r="ICJ1" s="17"/>
      <c r="ICK1" s="17"/>
      <c r="ICL1" s="17"/>
      <c r="ICM1" s="17"/>
      <c r="ICN1" s="17"/>
      <c r="ICO1" s="17"/>
      <c r="ICP1" s="17"/>
      <c r="ICQ1" s="17"/>
      <c r="ICR1" s="17"/>
      <c r="ICS1" s="17"/>
      <c r="ICT1" s="17"/>
      <c r="ICU1" s="17"/>
      <c r="ICV1" s="17"/>
      <c r="ICW1" s="17"/>
      <c r="ICX1" s="17"/>
      <c r="ICY1" s="17"/>
      <c r="ICZ1" s="17"/>
      <c r="IDA1" s="17"/>
      <c r="IDB1" s="17"/>
      <c r="IDC1" s="17"/>
      <c r="IDD1" s="17"/>
      <c r="IDE1" s="17"/>
      <c r="IDF1" s="17"/>
      <c r="IDG1" s="17"/>
      <c r="IDH1" s="17"/>
      <c r="IDI1" s="17"/>
      <c r="IDJ1" s="17"/>
      <c r="IDK1" s="17"/>
      <c r="IDL1" s="17"/>
      <c r="IDM1" s="17"/>
      <c r="IDN1" s="17"/>
      <c r="IDO1" s="17"/>
      <c r="IDP1" s="17"/>
      <c r="IDQ1" s="17"/>
      <c r="IDR1" s="17"/>
      <c r="IDS1" s="17"/>
      <c r="IDT1" s="17"/>
      <c r="IDU1" s="17"/>
      <c r="IDV1" s="17"/>
      <c r="IDW1" s="17"/>
      <c r="IDX1" s="17"/>
      <c r="IDY1" s="17"/>
      <c r="IDZ1" s="17"/>
      <c r="IEA1" s="17"/>
      <c r="IEB1" s="17"/>
      <c r="IEC1" s="17"/>
      <c r="IED1" s="17"/>
      <c r="IEE1" s="17"/>
      <c r="IEF1" s="17"/>
      <c r="IEG1" s="17"/>
      <c r="IEH1" s="17"/>
      <c r="IEI1" s="17"/>
      <c r="IEJ1" s="17"/>
      <c r="IEK1" s="17"/>
      <c r="IEL1" s="17"/>
      <c r="IEM1" s="17"/>
      <c r="IEN1" s="17"/>
      <c r="IEO1" s="17"/>
      <c r="IEP1" s="17"/>
      <c r="IEQ1" s="17"/>
      <c r="IER1" s="17"/>
      <c r="IES1" s="17"/>
      <c r="IET1" s="17"/>
      <c r="IEU1" s="17"/>
      <c r="IEV1" s="17"/>
      <c r="IEW1" s="17"/>
      <c r="IEX1" s="17"/>
      <c r="IEY1" s="17"/>
      <c r="IEZ1" s="17"/>
      <c r="IFA1" s="17"/>
      <c r="IFB1" s="17"/>
      <c r="IFC1" s="17"/>
      <c r="IFD1" s="17"/>
      <c r="IFE1" s="17"/>
      <c r="IFF1" s="17"/>
      <c r="IFG1" s="17"/>
      <c r="IFH1" s="17"/>
      <c r="IFI1" s="17"/>
      <c r="IFJ1" s="17"/>
      <c r="IFK1" s="17"/>
      <c r="IFL1" s="17"/>
      <c r="IFM1" s="17"/>
      <c r="IFN1" s="17"/>
      <c r="IFO1" s="17"/>
      <c r="IFP1" s="17"/>
      <c r="IFQ1" s="17"/>
      <c r="IFR1" s="17"/>
      <c r="IFS1" s="17"/>
      <c r="IFT1" s="17"/>
      <c r="IFU1" s="17"/>
      <c r="IFV1" s="17"/>
      <c r="IFW1" s="17"/>
      <c r="IFX1" s="17"/>
      <c r="IFY1" s="17"/>
      <c r="IFZ1" s="17"/>
      <c r="IGA1" s="17"/>
      <c r="IGB1" s="17"/>
      <c r="IGC1" s="17"/>
      <c r="IGD1" s="17"/>
      <c r="IGE1" s="17"/>
      <c r="IGF1" s="17"/>
      <c r="IGG1" s="17"/>
      <c r="IGH1" s="17"/>
      <c r="IGI1" s="17"/>
      <c r="IGJ1" s="17"/>
      <c r="IGK1" s="17"/>
      <c r="IGL1" s="17"/>
      <c r="IGM1" s="17"/>
      <c r="IGN1" s="17"/>
      <c r="IGO1" s="17"/>
      <c r="IGP1" s="17"/>
      <c r="IGQ1" s="17"/>
      <c r="IGR1" s="17"/>
      <c r="IGS1" s="17"/>
      <c r="IGT1" s="17"/>
      <c r="IGU1" s="17"/>
      <c r="IGV1" s="17"/>
      <c r="IGW1" s="17"/>
      <c r="IGX1" s="17"/>
      <c r="IGY1" s="17"/>
      <c r="IGZ1" s="17"/>
      <c r="IHA1" s="17"/>
      <c r="IHB1" s="17"/>
      <c r="IHC1" s="17"/>
      <c r="IHD1" s="17"/>
      <c r="IHE1" s="17"/>
      <c r="IHF1" s="17"/>
      <c r="IHG1" s="17"/>
      <c r="IHH1" s="17"/>
      <c r="IHI1" s="17"/>
      <c r="IHJ1" s="17"/>
      <c r="IHK1" s="17"/>
      <c r="IHL1" s="17"/>
      <c r="IHM1" s="17"/>
      <c r="IHN1" s="17"/>
      <c r="IHO1" s="17"/>
      <c r="IHP1" s="17"/>
      <c r="IHQ1" s="17"/>
      <c r="IHR1" s="17"/>
      <c r="IHS1" s="17"/>
      <c r="IHT1" s="17"/>
      <c r="IHU1" s="17"/>
      <c r="IHV1" s="17"/>
      <c r="IHW1" s="17"/>
      <c r="IHX1" s="17"/>
      <c r="IHY1" s="17"/>
      <c r="IHZ1" s="17"/>
      <c r="IIA1" s="17"/>
      <c r="IIB1" s="17"/>
      <c r="IIC1" s="17"/>
      <c r="IID1" s="17"/>
      <c r="IIE1" s="17"/>
      <c r="IIF1" s="17"/>
      <c r="IIG1" s="17"/>
      <c r="IIH1" s="17"/>
      <c r="III1" s="17"/>
      <c r="IIJ1" s="17"/>
      <c r="IIK1" s="17"/>
      <c r="IIL1" s="17"/>
      <c r="IIM1" s="17"/>
      <c r="IIN1" s="17"/>
      <c r="IIO1" s="17"/>
      <c r="IIP1" s="17"/>
      <c r="IIQ1" s="17"/>
      <c r="IIR1" s="17"/>
      <c r="IIS1" s="17"/>
      <c r="IIT1" s="17"/>
      <c r="IIU1" s="17"/>
      <c r="IIV1" s="17"/>
      <c r="IIW1" s="17"/>
      <c r="IIX1" s="17"/>
      <c r="IIY1" s="17"/>
      <c r="IIZ1" s="17"/>
      <c r="IJA1" s="17"/>
      <c r="IJB1" s="17"/>
      <c r="IJC1" s="17"/>
      <c r="IJD1" s="17"/>
      <c r="IJE1" s="17"/>
      <c r="IJF1" s="17"/>
      <c r="IJG1" s="17"/>
      <c r="IJH1" s="17"/>
      <c r="IJI1" s="17"/>
      <c r="IJJ1" s="17"/>
      <c r="IJK1" s="17"/>
      <c r="IJL1" s="17"/>
      <c r="IJM1" s="17"/>
      <c r="IJN1" s="17"/>
      <c r="IJO1" s="17"/>
      <c r="IJP1" s="17"/>
      <c r="IJQ1" s="17"/>
      <c r="IJR1" s="17"/>
      <c r="IJS1" s="17"/>
      <c r="IJT1" s="17"/>
      <c r="IJU1" s="17"/>
      <c r="IJV1" s="17"/>
      <c r="IJW1" s="17"/>
      <c r="IJX1" s="17"/>
      <c r="IJY1" s="17"/>
      <c r="IJZ1" s="17"/>
      <c r="IKA1" s="17"/>
      <c r="IKB1" s="17"/>
      <c r="IKC1" s="17"/>
      <c r="IKD1" s="17"/>
      <c r="IKE1" s="17"/>
      <c r="IKF1" s="17"/>
      <c r="IKG1" s="17"/>
      <c r="IKH1" s="17"/>
      <c r="IKI1" s="17"/>
      <c r="IKJ1" s="17"/>
      <c r="IKK1" s="17"/>
      <c r="IKL1" s="17"/>
      <c r="IKM1" s="17"/>
      <c r="IKN1" s="17"/>
      <c r="IKO1" s="17"/>
      <c r="IKP1" s="17"/>
      <c r="IKQ1" s="17"/>
      <c r="IKR1" s="17"/>
      <c r="IKS1" s="17"/>
      <c r="IKT1" s="17"/>
      <c r="IKU1" s="17"/>
      <c r="IKV1" s="17"/>
      <c r="IKW1" s="17"/>
      <c r="IKX1" s="17"/>
      <c r="IKY1" s="17"/>
      <c r="IKZ1" s="17"/>
      <c r="ILA1" s="17"/>
      <c r="ILB1" s="17"/>
      <c r="ILC1" s="17"/>
      <c r="ILD1" s="17"/>
      <c r="ILE1" s="17"/>
      <c r="ILF1" s="17"/>
      <c r="ILG1" s="17"/>
      <c r="ILH1" s="17"/>
      <c r="ILI1" s="17"/>
      <c r="ILJ1" s="17"/>
      <c r="ILK1" s="17"/>
      <c r="ILL1" s="17"/>
      <c r="ILM1" s="17"/>
      <c r="ILN1" s="17"/>
      <c r="ILO1" s="17"/>
      <c r="ILP1" s="17"/>
      <c r="ILQ1" s="17"/>
      <c r="ILR1" s="17"/>
      <c r="ILS1" s="17"/>
      <c r="ILT1" s="17"/>
      <c r="ILU1" s="17"/>
      <c r="ILV1" s="17"/>
      <c r="ILW1" s="17"/>
      <c r="ILX1" s="17"/>
      <c r="ILY1" s="17"/>
      <c r="ILZ1" s="17"/>
      <c r="IMA1" s="17"/>
      <c r="IMB1" s="17"/>
      <c r="IMC1" s="17"/>
      <c r="IMD1" s="17"/>
      <c r="IME1" s="17"/>
      <c r="IMF1" s="17"/>
      <c r="IMG1" s="17"/>
      <c r="IMH1" s="17"/>
      <c r="IMI1" s="17"/>
      <c r="IMJ1" s="17"/>
      <c r="IMK1" s="17"/>
      <c r="IML1" s="17"/>
      <c r="IMM1" s="17"/>
      <c r="IMN1" s="17"/>
      <c r="IMO1" s="17"/>
      <c r="IMP1" s="17"/>
      <c r="IMQ1" s="17"/>
      <c r="IMR1" s="17"/>
      <c r="IMS1" s="17"/>
      <c r="IMT1" s="17"/>
      <c r="IMU1" s="17"/>
      <c r="IMV1" s="17"/>
      <c r="IMW1" s="17"/>
      <c r="IMX1" s="17"/>
      <c r="IMY1" s="17"/>
      <c r="IMZ1" s="17"/>
      <c r="INA1" s="17"/>
      <c r="INB1" s="17"/>
      <c r="INC1" s="17"/>
      <c r="IND1" s="17"/>
      <c r="INE1" s="17"/>
      <c r="INF1" s="17"/>
      <c r="ING1" s="17"/>
      <c r="INH1" s="17"/>
      <c r="INI1" s="17"/>
      <c r="INJ1" s="17"/>
      <c r="INK1" s="17"/>
      <c r="INL1" s="17"/>
      <c r="INM1" s="17"/>
      <c r="INN1" s="17"/>
      <c r="INO1" s="17"/>
      <c r="INP1" s="17"/>
      <c r="INQ1" s="17"/>
      <c r="INR1" s="17"/>
      <c r="INS1" s="17"/>
      <c r="INT1" s="17"/>
      <c r="INU1" s="17"/>
      <c r="INV1" s="17"/>
      <c r="INW1" s="17"/>
      <c r="INX1" s="17"/>
      <c r="INY1" s="17"/>
      <c r="INZ1" s="17"/>
      <c r="IOA1" s="17"/>
      <c r="IOB1" s="17"/>
      <c r="IOC1" s="17"/>
      <c r="IOD1" s="17"/>
      <c r="IOE1" s="17"/>
      <c r="IOF1" s="17"/>
      <c r="IOG1" s="17"/>
      <c r="IOH1" s="17"/>
      <c r="IOI1" s="17"/>
      <c r="IOJ1" s="17"/>
      <c r="IOK1" s="17"/>
      <c r="IOL1" s="17"/>
      <c r="IOM1" s="17"/>
      <c r="ION1" s="17"/>
      <c r="IOO1" s="17"/>
      <c r="IOP1" s="17"/>
      <c r="IOQ1" s="17"/>
      <c r="IOR1" s="17"/>
      <c r="IOS1" s="17"/>
      <c r="IOT1" s="17"/>
      <c r="IOU1" s="17"/>
      <c r="IOV1" s="17"/>
      <c r="IOW1" s="17"/>
      <c r="IOX1" s="17"/>
      <c r="IOY1" s="17"/>
      <c r="IOZ1" s="17"/>
      <c r="IPA1" s="17"/>
      <c r="IPB1" s="17"/>
      <c r="IPC1" s="17"/>
      <c r="IPD1" s="17"/>
      <c r="IPE1" s="17"/>
      <c r="IPF1" s="17"/>
      <c r="IPG1" s="17"/>
      <c r="IPH1" s="17"/>
      <c r="IPI1" s="17"/>
      <c r="IPJ1" s="17"/>
      <c r="IPK1" s="17"/>
      <c r="IPL1" s="17"/>
      <c r="IPM1" s="17"/>
      <c r="IPN1" s="17"/>
      <c r="IPO1" s="17"/>
      <c r="IPP1" s="17"/>
      <c r="IPQ1" s="17"/>
      <c r="IPR1" s="17"/>
      <c r="IPS1" s="17"/>
      <c r="IPT1" s="17"/>
      <c r="IPU1" s="17"/>
      <c r="IPV1" s="17"/>
      <c r="IPW1" s="17"/>
      <c r="IPX1" s="17"/>
      <c r="IPY1" s="17"/>
      <c r="IPZ1" s="17"/>
      <c r="IQA1" s="17"/>
      <c r="IQB1" s="17"/>
      <c r="IQC1" s="17"/>
      <c r="IQD1" s="17"/>
      <c r="IQE1" s="17"/>
      <c r="IQF1" s="17"/>
      <c r="IQG1" s="17"/>
      <c r="IQH1" s="17"/>
      <c r="IQI1" s="17"/>
      <c r="IQJ1" s="17"/>
      <c r="IQK1" s="17"/>
      <c r="IQL1" s="17"/>
      <c r="IQM1" s="17"/>
      <c r="IQN1" s="17"/>
      <c r="IQO1" s="17"/>
      <c r="IQP1" s="17"/>
      <c r="IQQ1" s="17"/>
      <c r="IQR1" s="17"/>
      <c r="IQS1" s="17"/>
      <c r="IQT1" s="17"/>
      <c r="IQU1" s="17"/>
      <c r="IQV1" s="17"/>
      <c r="IQW1" s="17"/>
      <c r="IQX1" s="17"/>
      <c r="IQY1" s="17"/>
      <c r="IQZ1" s="17"/>
      <c r="IRA1" s="17"/>
      <c r="IRB1" s="17"/>
      <c r="IRC1" s="17"/>
      <c r="IRD1" s="17"/>
      <c r="IRE1" s="17"/>
      <c r="IRF1" s="17"/>
      <c r="IRG1" s="17"/>
      <c r="IRH1" s="17"/>
      <c r="IRI1" s="17"/>
      <c r="IRJ1" s="17"/>
      <c r="IRK1" s="17"/>
      <c r="IRL1" s="17"/>
      <c r="IRM1" s="17"/>
      <c r="IRN1" s="17"/>
      <c r="IRO1" s="17"/>
      <c r="IRP1" s="17"/>
      <c r="IRQ1" s="17"/>
      <c r="IRR1" s="17"/>
      <c r="IRS1" s="17"/>
      <c r="IRT1" s="17"/>
      <c r="IRU1" s="17"/>
      <c r="IRV1" s="17"/>
      <c r="IRW1" s="17"/>
      <c r="IRX1" s="17"/>
      <c r="IRY1" s="17"/>
      <c r="IRZ1" s="17"/>
      <c r="ISA1" s="17"/>
      <c r="ISB1" s="17"/>
      <c r="ISC1" s="17"/>
      <c r="ISD1" s="17"/>
      <c r="ISE1" s="17"/>
      <c r="ISF1" s="17"/>
      <c r="ISG1" s="17"/>
      <c r="ISH1" s="17"/>
      <c r="ISI1" s="17"/>
      <c r="ISJ1" s="17"/>
      <c r="ISK1" s="17"/>
      <c r="ISL1" s="17"/>
      <c r="ISM1" s="17"/>
      <c r="ISN1" s="17"/>
      <c r="ISO1" s="17"/>
      <c r="ISP1" s="17"/>
      <c r="ISQ1" s="17"/>
      <c r="ISR1" s="17"/>
      <c r="ISS1" s="17"/>
      <c r="IST1" s="17"/>
      <c r="ISU1" s="17"/>
      <c r="ISV1" s="17"/>
      <c r="ISW1" s="17"/>
      <c r="ISX1" s="17"/>
      <c r="ISY1" s="17"/>
      <c r="ISZ1" s="17"/>
      <c r="ITA1" s="17"/>
      <c r="ITB1" s="17"/>
      <c r="ITC1" s="17"/>
      <c r="ITD1" s="17"/>
      <c r="ITE1" s="17"/>
      <c r="ITF1" s="17"/>
      <c r="ITG1" s="17"/>
      <c r="ITH1" s="17"/>
      <c r="ITI1" s="17"/>
      <c r="ITJ1" s="17"/>
      <c r="ITK1" s="17"/>
      <c r="ITL1" s="17"/>
      <c r="ITM1" s="17"/>
      <c r="ITN1" s="17"/>
      <c r="ITO1" s="17"/>
      <c r="ITP1" s="17"/>
      <c r="ITQ1" s="17"/>
      <c r="ITR1" s="17"/>
      <c r="ITS1" s="17"/>
      <c r="ITT1" s="17"/>
      <c r="ITU1" s="17"/>
      <c r="ITV1" s="17"/>
      <c r="ITW1" s="17"/>
      <c r="ITX1" s="17"/>
      <c r="ITY1" s="17"/>
      <c r="ITZ1" s="17"/>
      <c r="IUA1" s="17"/>
      <c r="IUB1" s="17"/>
      <c r="IUC1" s="17"/>
      <c r="IUD1" s="17"/>
      <c r="IUE1" s="17"/>
      <c r="IUF1" s="17"/>
      <c r="IUG1" s="17"/>
      <c r="IUH1" s="17"/>
      <c r="IUI1" s="17"/>
      <c r="IUJ1" s="17"/>
      <c r="IUK1" s="17"/>
      <c r="IUL1" s="17"/>
      <c r="IUM1" s="17"/>
      <c r="IUN1" s="17"/>
      <c r="IUO1" s="17"/>
      <c r="IUP1" s="17"/>
      <c r="IUQ1" s="17"/>
      <c r="IUR1" s="17"/>
      <c r="IUS1" s="17"/>
      <c r="IUT1" s="17"/>
      <c r="IUU1" s="17"/>
      <c r="IUV1" s="17"/>
      <c r="IUW1" s="17"/>
      <c r="IUX1" s="17"/>
      <c r="IUY1" s="17"/>
      <c r="IUZ1" s="17"/>
      <c r="IVA1" s="17"/>
      <c r="IVB1" s="17"/>
      <c r="IVC1" s="17"/>
      <c r="IVD1" s="17"/>
      <c r="IVE1" s="17"/>
      <c r="IVF1" s="17"/>
      <c r="IVG1" s="17"/>
      <c r="IVH1" s="17"/>
      <c r="IVI1" s="17"/>
      <c r="IVJ1" s="17"/>
      <c r="IVK1" s="17"/>
      <c r="IVL1" s="17"/>
      <c r="IVM1" s="17"/>
      <c r="IVN1" s="17"/>
      <c r="IVO1" s="17"/>
      <c r="IVP1" s="17"/>
      <c r="IVQ1" s="17"/>
      <c r="IVR1" s="17"/>
      <c r="IVS1" s="17"/>
      <c r="IVT1" s="17"/>
      <c r="IVU1" s="17"/>
      <c r="IVV1" s="17"/>
      <c r="IVW1" s="17"/>
      <c r="IVX1" s="17"/>
      <c r="IVY1" s="17"/>
      <c r="IVZ1" s="17"/>
      <c r="IWA1" s="17"/>
      <c r="IWB1" s="17"/>
      <c r="IWC1" s="17"/>
      <c r="IWD1" s="17"/>
      <c r="IWE1" s="17"/>
      <c r="IWF1" s="17"/>
      <c r="IWG1" s="17"/>
      <c r="IWH1" s="17"/>
      <c r="IWI1" s="17"/>
      <c r="IWJ1" s="17"/>
      <c r="IWK1" s="17"/>
      <c r="IWL1" s="17"/>
      <c r="IWM1" s="17"/>
      <c r="IWN1" s="17"/>
      <c r="IWO1" s="17"/>
      <c r="IWP1" s="17"/>
      <c r="IWQ1" s="17"/>
      <c r="IWR1" s="17"/>
      <c r="IWS1" s="17"/>
      <c r="IWT1" s="17"/>
      <c r="IWU1" s="17"/>
      <c r="IWV1" s="17"/>
      <c r="IWW1" s="17"/>
      <c r="IWX1" s="17"/>
      <c r="IWY1" s="17"/>
      <c r="IWZ1" s="17"/>
      <c r="IXA1" s="17"/>
      <c r="IXB1" s="17"/>
      <c r="IXC1" s="17"/>
      <c r="IXD1" s="17"/>
      <c r="IXE1" s="17"/>
      <c r="IXF1" s="17"/>
      <c r="IXG1" s="17"/>
      <c r="IXH1" s="17"/>
      <c r="IXI1" s="17"/>
      <c r="IXJ1" s="17"/>
      <c r="IXK1" s="17"/>
      <c r="IXL1" s="17"/>
      <c r="IXM1" s="17"/>
      <c r="IXN1" s="17"/>
      <c r="IXO1" s="17"/>
      <c r="IXP1" s="17"/>
      <c r="IXQ1" s="17"/>
      <c r="IXR1" s="17"/>
      <c r="IXS1" s="17"/>
      <c r="IXT1" s="17"/>
      <c r="IXU1" s="17"/>
      <c r="IXV1" s="17"/>
      <c r="IXW1" s="17"/>
      <c r="IXX1" s="17"/>
      <c r="IXY1" s="17"/>
      <c r="IXZ1" s="17"/>
      <c r="IYA1" s="17"/>
      <c r="IYB1" s="17"/>
      <c r="IYC1" s="17"/>
      <c r="IYD1" s="17"/>
      <c r="IYE1" s="17"/>
      <c r="IYF1" s="17"/>
      <c r="IYG1" s="17"/>
      <c r="IYH1" s="17"/>
      <c r="IYI1" s="17"/>
      <c r="IYJ1" s="17"/>
      <c r="IYK1" s="17"/>
      <c r="IYL1" s="17"/>
      <c r="IYM1" s="17"/>
      <c r="IYN1" s="17"/>
      <c r="IYO1" s="17"/>
      <c r="IYP1" s="17"/>
      <c r="IYQ1" s="17"/>
      <c r="IYR1" s="17"/>
      <c r="IYS1" s="17"/>
      <c r="IYT1" s="17"/>
      <c r="IYU1" s="17"/>
      <c r="IYV1" s="17"/>
      <c r="IYW1" s="17"/>
      <c r="IYX1" s="17"/>
      <c r="IYY1" s="17"/>
      <c r="IYZ1" s="17"/>
      <c r="IZA1" s="17"/>
      <c r="IZB1" s="17"/>
      <c r="IZC1" s="17"/>
      <c r="IZD1" s="17"/>
      <c r="IZE1" s="17"/>
      <c r="IZF1" s="17"/>
      <c r="IZG1" s="17"/>
      <c r="IZH1" s="17"/>
      <c r="IZI1" s="17"/>
      <c r="IZJ1" s="17"/>
      <c r="IZK1" s="17"/>
      <c r="IZL1" s="17"/>
      <c r="IZM1" s="17"/>
      <c r="IZN1" s="17"/>
      <c r="IZO1" s="17"/>
      <c r="IZP1" s="17"/>
      <c r="IZQ1" s="17"/>
      <c r="IZR1" s="17"/>
      <c r="IZS1" s="17"/>
      <c r="IZT1" s="17"/>
      <c r="IZU1" s="17"/>
      <c r="IZV1" s="17"/>
      <c r="IZW1" s="17"/>
      <c r="IZX1" s="17"/>
      <c r="IZY1" s="17"/>
      <c r="IZZ1" s="17"/>
      <c r="JAA1" s="17"/>
      <c r="JAB1" s="17"/>
      <c r="JAC1" s="17"/>
      <c r="JAD1" s="17"/>
      <c r="JAE1" s="17"/>
      <c r="JAF1" s="17"/>
      <c r="JAG1" s="17"/>
      <c r="JAH1" s="17"/>
      <c r="JAI1" s="17"/>
      <c r="JAJ1" s="17"/>
      <c r="JAK1" s="17"/>
      <c r="JAL1" s="17"/>
      <c r="JAM1" s="17"/>
      <c r="JAN1" s="17"/>
      <c r="JAO1" s="17"/>
      <c r="JAP1" s="17"/>
      <c r="JAQ1" s="17"/>
      <c r="JAR1" s="17"/>
      <c r="JAS1" s="17"/>
      <c r="JAT1" s="17"/>
      <c r="JAU1" s="17"/>
      <c r="JAV1" s="17"/>
      <c r="JAW1" s="17"/>
      <c r="JAX1" s="17"/>
      <c r="JAY1" s="17"/>
      <c r="JAZ1" s="17"/>
      <c r="JBA1" s="17"/>
      <c r="JBB1" s="17"/>
      <c r="JBC1" s="17"/>
      <c r="JBD1" s="17"/>
      <c r="JBE1" s="17"/>
      <c r="JBF1" s="17"/>
      <c r="JBG1" s="17"/>
      <c r="JBH1" s="17"/>
      <c r="JBI1" s="17"/>
      <c r="JBJ1" s="17"/>
      <c r="JBK1" s="17"/>
      <c r="JBL1" s="17"/>
      <c r="JBM1" s="17"/>
      <c r="JBN1" s="17"/>
      <c r="JBO1" s="17"/>
      <c r="JBP1" s="17"/>
      <c r="JBQ1" s="17"/>
      <c r="JBR1" s="17"/>
      <c r="JBS1" s="17"/>
      <c r="JBT1" s="17"/>
      <c r="JBU1" s="17"/>
      <c r="JBV1" s="17"/>
      <c r="JBW1" s="17"/>
      <c r="JBX1" s="17"/>
      <c r="JBY1" s="17"/>
      <c r="JBZ1" s="17"/>
      <c r="JCA1" s="17"/>
      <c r="JCB1" s="17"/>
      <c r="JCC1" s="17"/>
      <c r="JCD1" s="17"/>
      <c r="JCE1" s="17"/>
      <c r="JCF1" s="17"/>
      <c r="JCG1" s="17"/>
      <c r="JCH1" s="17"/>
      <c r="JCI1" s="17"/>
      <c r="JCJ1" s="17"/>
      <c r="JCK1" s="17"/>
      <c r="JCL1" s="17"/>
      <c r="JCM1" s="17"/>
      <c r="JCN1" s="17"/>
      <c r="JCO1" s="17"/>
      <c r="JCP1" s="17"/>
      <c r="JCQ1" s="17"/>
      <c r="JCR1" s="17"/>
      <c r="JCS1" s="17"/>
      <c r="JCT1" s="17"/>
      <c r="JCU1" s="17"/>
      <c r="JCV1" s="17"/>
      <c r="JCW1" s="17"/>
      <c r="JCX1" s="17"/>
      <c r="JCY1" s="17"/>
      <c r="JCZ1" s="17"/>
      <c r="JDA1" s="17"/>
      <c r="JDB1" s="17"/>
      <c r="JDC1" s="17"/>
      <c r="JDD1" s="17"/>
      <c r="JDE1" s="17"/>
      <c r="JDF1" s="17"/>
      <c r="JDG1" s="17"/>
      <c r="JDH1" s="17"/>
      <c r="JDI1" s="17"/>
      <c r="JDJ1" s="17"/>
      <c r="JDK1" s="17"/>
      <c r="JDL1" s="17"/>
      <c r="JDM1" s="17"/>
      <c r="JDN1" s="17"/>
      <c r="JDO1" s="17"/>
      <c r="JDP1" s="17"/>
      <c r="JDQ1" s="17"/>
      <c r="JDR1" s="17"/>
      <c r="JDS1" s="17"/>
      <c r="JDT1" s="17"/>
      <c r="JDU1" s="17"/>
      <c r="JDV1" s="17"/>
      <c r="JDW1" s="17"/>
      <c r="JDX1" s="17"/>
      <c r="JDY1" s="17"/>
      <c r="JDZ1" s="17"/>
      <c r="JEA1" s="17"/>
      <c r="JEB1" s="17"/>
      <c r="JEC1" s="17"/>
      <c r="JED1" s="17"/>
      <c r="JEE1" s="17"/>
      <c r="JEF1" s="17"/>
      <c r="JEG1" s="17"/>
      <c r="JEH1" s="17"/>
      <c r="JEI1" s="17"/>
      <c r="JEJ1" s="17"/>
      <c r="JEK1" s="17"/>
      <c r="JEL1" s="17"/>
      <c r="JEM1" s="17"/>
      <c r="JEN1" s="17"/>
      <c r="JEO1" s="17"/>
      <c r="JEP1" s="17"/>
      <c r="JEQ1" s="17"/>
      <c r="JER1" s="17"/>
      <c r="JES1" s="17"/>
      <c r="JET1" s="17"/>
      <c r="JEU1" s="17"/>
      <c r="JEV1" s="17"/>
      <c r="JEW1" s="17"/>
      <c r="JEX1" s="17"/>
      <c r="JEY1" s="17"/>
      <c r="JEZ1" s="17"/>
      <c r="JFA1" s="17"/>
      <c r="JFB1" s="17"/>
      <c r="JFC1" s="17"/>
      <c r="JFD1" s="17"/>
      <c r="JFE1" s="17"/>
      <c r="JFF1" s="17"/>
      <c r="JFG1" s="17"/>
      <c r="JFH1" s="17"/>
      <c r="JFI1" s="17"/>
      <c r="JFJ1" s="17"/>
      <c r="JFK1" s="17"/>
      <c r="JFL1" s="17"/>
      <c r="JFM1" s="17"/>
      <c r="JFN1" s="17"/>
      <c r="JFO1" s="17"/>
      <c r="JFP1" s="17"/>
      <c r="JFQ1" s="17"/>
      <c r="JFR1" s="17"/>
      <c r="JFS1" s="17"/>
      <c r="JFT1" s="17"/>
      <c r="JFU1" s="17"/>
      <c r="JFV1" s="17"/>
      <c r="JFW1" s="17"/>
      <c r="JFX1" s="17"/>
      <c r="JFY1" s="17"/>
      <c r="JFZ1" s="17"/>
      <c r="JGA1" s="17"/>
      <c r="JGB1" s="17"/>
      <c r="JGC1" s="17"/>
      <c r="JGD1" s="17"/>
      <c r="JGE1" s="17"/>
      <c r="JGF1" s="17"/>
      <c r="JGG1" s="17"/>
      <c r="JGH1" s="17"/>
      <c r="JGI1" s="17"/>
      <c r="JGJ1" s="17"/>
      <c r="JGK1" s="17"/>
      <c r="JGL1" s="17"/>
      <c r="JGM1" s="17"/>
      <c r="JGN1" s="17"/>
      <c r="JGO1" s="17"/>
      <c r="JGP1" s="17"/>
      <c r="JGQ1" s="17"/>
      <c r="JGR1" s="17"/>
      <c r="JGS1" s="17"/>
      <c r="JGT1" s="17"/>
      <c r="JGU1" s="17"/>
      <c r="JGV1" s="17"/>
      <c r="JGW1" s="17"/>
      <c r="JGX1" s="17"/>
      <c r="JGY1" s="17"/>
      <c r="JGZ1" s="17"/>
      <c r="JHA1" s="17"/>
      <c r="JHB1" s="17"/>
      <c r="JHC1" s="17"/>
      <c r="JHD1" s="17"/>
      <c r="JHE1" s="17"/>
      <c r="JHF1" s="17"/>
      <c r="JHG1" s="17"/>
      <c r="JHH1" s="17"/>
      <c r="JHI1" s="17"/>
      <c r="JHJ1" s="17"/>
      <c r="JHK1" s="17"/>
      <c r="JHL1" s="17"/>
      <c r="JHM1" s="17"/>
      <c r="JHN1" s="17"/>
      <c r="JHO1" s="17"/>
      <c r="JHP1" s="17"/>
      <c r="JHQ1" s="17"/>
      <c r="JHR1" s="17"/>
      <c r="JHS1" s="17"/>
      <c r="JHT1" s="17"/>
      <c r="JHU1" s="17"/>
      <c r="JHV1" s="17"/>
      <c r="JHW1" s="17"/>
      <c r="JHX1" s="17"/>
      <c r="JHY1" s="17"/>
      <c r="JHZ1" s="17"/>
      <c r="JIA1" s="17"/>
      <c r="JIB1" s="17"/>
      <c r="JIC1" s="17"/>
      <c r="JID1" s="17"/>
      <c r="JIE1" s="17"/>
      <c r="JIF1" s="17"/>
      <c r="JIG1" s="17"/>
      <c r="JIH1" s="17"/>
      <c r="JII1" s="17"/>
      <c r="JIJ1" s="17"/>
      <c r="JIK1" s="17"/>
      <c r="JIL1" s="17"/>
      <c r="JIM1" s="17"/>
      <c r="JIN1" s="17"/>
      <c r="JIO1" s="17"/>
      <c r="JIP1" s="17"/>
      <c r="JIQ1" s="17"/>
      <c r="JIR1" s="17"/>
      <c r="JIS1" s="17"/>
      <c r="JIT1" s="17"/>
      <c r="JIU1" s="17"/>
      <c r="JIV1" s="17"/>
      <c r="JIW1" s="17"/>
      <c r="JIX1" s="17"/>
      <c r="JIY1" s="17"/>
      <c r="JIZ1" s="17"/>
      <c r="JJA1" s="17"/>
      <c r="JJB1" s="17"/>
      <c r="JJC1" s="17"/>
      <c r="JJD1" s="17"/>
      <c r="JJE1" s="17"/>
      <c r="JJF1" s="17"/>
      <c r="JJG1" s="17"/>
      <c r="JJH1" s="17"/>
      <c r="JJI1" s="17"/>
      <c r="JJJ1" s="17"/>
      <c r="JJK1" s="17"/>
      <c r="JJL1" s="17"/>
      <c r="JJM1" s="17"/>
      <c r="JJN1" s="17"/>
      <c r="JJO1" s="17"/>
      <c r="JJP1" s="17"/>
      <c r="JJQ1" s="17"/>
      <c r="JJR1" s="17"/>
      <c r="JJS1" s="17"/>
      <c r="JJT1" s="17"/>
      <c r="JJU1" s="17"/>
      <c r="JJV1" s="17"/>
      <c r="JJW1" s="17"/>
      <c r="JJX1" s="17"/>
      <c r="JJY1" s="17"/>
      <c r="JJZ1" s="17"/>
      <c r="JKA1" s="17"/>
      <c r="JKB1" s="17"/>
      <c r="JKC1" s="17"/>
      <c r="JKD1" s="17"/>
      <c r="JKE1" s="17"/>
      <c r="JKF1" s="17"/>
      <c r="JKG1" s="17"/>
      <c r="JKH1" s="17"/>
      <c r="JKI1" s="17"/>
      <c r="JKJ1" s="17"/>
      <c r="JKK1" s="17"/>
      <c r="JKL1" s="17"/>
      <c r="JKM1" s="17"/>
      <c r="JKN1" s="17"/>
      <c r="JKO1" s="17"/>
      <c r="JKP1" s="17"/>
      <c r="JKQ1" s="17"/>
      <c r="JKR1" s="17"/>
      <c r="JKS1" s="17"/>
      <c r="JKT1" s="17"/>
      <c r="JKU1" s="17"/>
      <c r="JKV1" s="17"/>
      <c r="JKW1" s="17"/>
      <c r="JKX1" s="17"/>
      <c r="JKY1" s="17"/>
      <c r="JKZ1" s="17"/>
      <c r="JLA1" s="17"/>
      <c r="JLB1" s="17"/>
      <c r="JLC1" s="17"/>
      <c r="JLD1" s="17"/>
      <c r="JLE1" s="17"/>
      <c r="JLF1" s="17"/>
      <c r="JLG1" s="17"/>
      <c r="JLH1" s="17"/>
      <c r="JLI1" s="17"/>
      <c r="JLJ1" s="17"/>
      <c r="JLK1" s="17"/>
      <c r="JLL1" s="17"/>
      <c r="JLM1" s="17"/>
      <c r="JLN1" s="17"/>
      <c r="JLO1" s="17"/>
      <c r="JLP1" s="17"/>
      <c r="JLQ1" s="17"/>
      <c r="JLR1" s="17"/>
      <c r="JLS1" s="17"/>
      <c r="JLT1" s="17"/>
      <c r="JLU1" s="17"/>
      <c r="JLV1" s="17"/>
      <c r="JLW1" s="17"/>
      <c r="JLX1" s="17"/>
      <c r="JLY1" s="17"/>
      <c r="JLZ1" s="17"/>
      <c r="JMA1" s="17"/>
      <c r="JMB1" s="17"/>
      <c r="JMC1" s="17"/>
      <c r="JMD1" s="17"/>
      <c r="JME1" s="17"/>
      <c r="JMF1" s="17"/>
      <c r="JMG1" s="17"/>
      <c r="JMH1" s="17"/>
      <c r="JMI1" s="17"/>
      <c r="JMJ1" s="17"/>
      <c r="JMK1" s="17"/>
      <c r="JML1" s="17"/>
      <c r="JMM1" s="17"/>
      <c r="JMN1" s="17"/>
      <c r="JMO1" s="17"/>
      <c r="JMP1" s="17"/>
      <c r="JMQ1" s="17"/>
      <c r="JMR1" s="17"/>
      <c r="JMS1" s="17"/>
      <c r="JMT1" s="17"/>
      <c r="JMU1" s="17"/>
      <c r="JMV1" s="17"/>
      <c r="JMW1" s="17"/>
      <c r="JMX1" s="17"/>
      <c r="JMY1" s="17"/>
      <c r="JMZ1" s="17"/>
      <c r="JNA1" s="17"/>
      <c r="JNB1" s="17"/>
      <c r="JNC1" s="17"/>
      <c r="JND1" s="17"/>
      <c r="JNE1" s="17"/>
      <c r="JNF1" s="17"/>
      <c r="JNG1" s="17"/>
      <c r="JNH1" s="17"/>
      <c r="JNI1" s="17"/>
      <c r="JNJ1" s="17"/>
      <c r="JNK1" s="17"/>
      <c r="JNL1" s="17"/>
      <c r="JNM1" s="17"/>
      <c r="JNN1" s="17"/>
      <c r="JNO1" s="17"/>
      <c r="JNP1" s="17"/>
      <c r="JNQ1" s="17"/>
      <c r="JNR1" s="17"/>
      <c r="JNS1" s="17"/>
      <c r="JNT1" s="17"/>
      <c r="JNU1" s="17"/>
      <c r="JNV1" s="17"/>
      <c r="JNW1" s="17"/>
      <c r="JNX1" s="17"/>
      <c r="JNY1" s="17"/>
      <c r="JNZ1" s="17"/>
      <c r="JOA1" s="17"/>
      <c r="JOB1" s="17"/>
      <c r="JOC1" s="17"/>
      <c r="JOD1" s="17"/>
      <c r="JOE1" s="17"/>
      <c r="JOF1" s="17"/>
      <c r="JOG1" s="17"/>
      <c r="JOH1" s="17"/>
      <c r="JOI1" s="17"/>
      <c r="JOJ1" s="17"/>
      <c r="JOK1" s="17"/>
      <c r="JOL1" s="17"/>
      <c r="JOM1" s="17"/>
      <c r="JON1" s="17"/>
      <c r="JOO1" s="17"/>
      <c r="JOP1" s="17"/>
      <c r="JOQ1" s="17"/>
      <c r="JOR1" s="17"/>
      <c r="JOS1" s="17"/>
      <c r="JOT1" s="17"/>
      <c r="JOU1" s="17"/>
      <c r="JOV1" s="17"/>
      <c r="JOW1" s="17"/>
      <c r="JOX1" s="17"/>
      <c r="JOY1" s="17"/>
      <c r="JOZ1" s="17"/>
      <c r="JPA1" s="17"/>
      <c r="JPB1" s="17"/>
      <c r="JPC1" s="17"/>
      <c r="JPD1" s="17"/>
      <c r="JPE1" s="17"/>
      <c r="JPF1" s="17"/>
      <c r="JPG1" s="17"/>
      <c r="JPH1" s="17"/>
      <c r="JPI1" s="17"/>
      <c r="JPJ1" s="17"/>
      <c r="JPK1" s="17"/>
      <c r="JPL1" s="17"/>
      <c r="JPM1" s="17"/>
      <c r="JPN1" s="17"/>
      <c r="JPO1" s="17"/>
      <c r="JPP1" s="17"/>
      <c r="JPQ1" s="17"/>
      <c r="JPR1" s="17"/>
      <c r="JPS1" s="17"/>
      <c r="JPT1" s="17"/>
      <c r="JPU1" s="17"/>
      <c r="JPV1" s="17"/>
      <c r="JPW1" s="17"/>
      <c r="JPX1" s="17"/>
      <c r="JPY1" s="17"/>
      <c r="JPZ1" s="17"/>
      <c r="JQA1" s="17"/>
      <c r="JQB1" s="17"/>
      <c r="JQC1" s="17"/>
      <c r="JQD1" s="17"/>
      <c r="JQE1" s="17"/>
      <c r="JQF1" s="17"/>
      <c r="JQG1" s="17"/>
      <c r="JQH1" s="17"/>
      <c r="JQI1" s="17"/>
      <c r="JQJ1" s="17"/>
      <c r="JQK1" s="17"/>
      <c r="JQL1" s="17"/>
      <c r="JQM1" s="17"/>
      <c r="JQN1" s="17"/>
      <c r="JQO1" s="17"/>
      <c r="JQP1" s="17"/>
      <c r="JQQ1" s="17"/>
      <c r="JQR1" s="17"/>
      <c r="JQS1" s="17"/>
      <c r="JQT1" s="17"/>
      <c r="JQU1" s="17"/>
      <c r="JQV1" s="17"/>
      <c r="JQW1" s="17"/>
      <c r="JQX1" s="17"/>
      <c r="JQY1" s="17"/>
      <c r="JQZ1" s="17"/>
      <c r="JRA1" s="17"/>
      <c r="JRB1" s="17"/>
      <c r="JRC1" s="17"/>
      <c r="JRD1" s="17"/>
      <c r="JRE1" s="17"/>
      <c r="JRF1" s="17"/>
      <c r="JRG1" s="17"/>
      <c r="JRH1" s="17"/>
      <c r="JRI1" s="17"/>
      <c r="JRJ1" s="17"/>
      <c r="JRK1" s="17"/>
      <c r="JRL1" s="17"/>
      <c r="JRM1" s="17"/>
      <c r="JRN1" s="17"/>
      <c r="JRO1" s="17"/>
      <c r="JRP1" s="17"/>
      <c r="JRQ1" s="17"/>
      <c r="JRR1" s="17"/>
      <c r="JRS1" s="17"/>
      <c r="JRT1" s="17"/>
      <c r="JRU1" s="17"/>
      <c r="JRV1" s="17"/>
      <c r="JRW1" s="17"/>
      <c r="JRX1" s="17"/>
      <c r="JRY1" s="17"/>
      <c r="JRZ1" s="17"/>
      <c r="JSA1" s="17"/>
      <c r="JSB1" s="17"/>
      <c r="JSC1" s="17"/>
      <c r="JSD1" s="17"/>
      <c r="JSE1" s="17"/>
      <c r="JSF1" s="17"/>
      <c r="JSG1" s="17"/>
      <c r="JSH1" s="17"/>
      <c r="JSI1" s="17"/>
      <c r="JSJ1" s="17"/>
      <c r="JSK1" s="17"/>
      <c r="JSL1" s="17"/>
      <c r="JSM1" s="17"/>
      <c r="JSN1" s="17"/>
      <c r="JSO1" s="17"/>
      <c r="JSP1" s="17"/>
      <c r="JSQ1" s="17"/>
      <c r="JSR1" s="17"/>
      <c r="JSS1" s="17"/>
      <c r="JST1" s="17"/>
      <c r="JSU1" s="17"/>
      <c r="JSV1" s="17"/>
      <c r="JSW1" s="17"/>
      <c r="JSX1" s="17"/>
      <c r="JSY1" s="17"/>
      <c r="JSZ1" s="17"/>
      <c r="JTA1" s="17"/>
      <c r="JTB1" s="17"/>
      <c r="JTC1" s="17"/>
      <c r="JTD1" s="17"/>
      <c r="JTE1" s="17"/>
      <c r="JTF1" s="17"/>
      <c r="JTG1" s="17"/>
      <c r="JTH1" s="17"/>
      <c r="JTI1" s="17"/>
      <c r="JTJ1" s="17"/>
      <c r="JTK1" s="17"/>
      <c r="JTL1" s="17"/>
      <c r="JTM1" s="17"/>
      <c r="JTN1" s="17"/>
      <c r="JTO1" s="17"/>
      <c r="JTP1" s="17"/>
      <c r="JTQ1" s="17"/>
      <c r="JTR1" s="17"/>
      <c r="JTS1" s="17"/>
      <c r="JTT1" s="17"/>
      <c r="JTU1" s="17"/>
      <c r="JTV1" s="17"/>
      <c r="JTW1" s="17"/>
      <c r="JTX1" s="17"/>
      <c r="JTY1" s="17"/>
      <c r="JTZ1" s="17"/>
      <c r="JUA1" s="17"/>
      <c r="JUB1" s="17"/>
      <c r="JUC1" s="17"/>
      <c r="JUD1" s="17"/>
      <c r="JUE1" s="17"/>
      <c r="JUF1" s="17"/>
      <c r="JUG1" s="17"/>
      <c r="JUH1" s="17"/>
      <c r="JUI1" s="17"/>
      <c r="JUJ1" s="17"/>
      <c r="JUK1" s="17"/>
      <c r="JUL1" s="17"/>
      <c r="JUM1" s="17"/>
      <c r="JUN1" s="17"/>
      <c r="JUO1" s="17"/>
      <c r="JUP1" s="17"/>
      <c r="JUQ1" s="17"/>
      <c r="JUR1" s="17"/>
      <c r="JUS1" s="17"/>
      <c r="JUT1" s="17"/>
      <c r="JUU1" s="17"/>
      <c r="JUV1" s="17"/>
      <c r="JUW1" s="17"/>
      <c r="JUX1" s="17"/>
      <c r="JUY1" s="17"/>
      <c r="JUZ1" s="17"/>
      <c r="JVA1" s="17"/>
      <c r="JVB1" s="17"/>
      <c r="JVC1" s="17"/>
      <c r="JVD1" s="17"/>
      <c r="JVE1" s="17"/>
      <c r="JVF1" s="17"/>
      <c r="JVG1" s="17"/>
      <c r="JVH1" s="17"/>
      <c r="JVI1" s="17"/>
      <c r="JVJ1" s="17"/>
      <c r="JVK1" s="17"/>
      <c r="JVL1" s="17"/>
      <c r="JVM1" s="17"/>
      <c r="JVN1" s="17"/>
      <c r="JVO1" s="17"/>
      <c r="JVP1" s="17"/>
      <c r="JVQ1" s="17"/>
      <c r="JVR1" s="17"/>
      <c r="JVS1" s="17"/>
      <c r="JVT1" s="17"/>
      <c r="JVU1" s="17"/>
      <c r="JVV1" s="17"/>
      <c r="JVW1" s="17"/>
      <c r="JVX1" s="17"/>
      <c r="JVY1" s="17"/>
      <c r="JVZ1" s="17"/>
      <c r="JWA1" s="17"/>
      <c r="JWB1" s="17"/>
      <c r="JWC1" s="17"/>
      <c r="JWD1" s="17"/>
      <c r="JWE1" s="17"/>
      <c r="JWF1" s="17"/>
      <c r="JWG1" s="17"/>
      <c r="JWH1" s="17"/>
      <c r="JWI1" s="17"/>
      <c r="JWJ1" s="17"/>
      <c r="JWK1" s="17"/>
      <c r="JWL1" s="17"/>
      <c r="JWM1" s="17"/>
      <c r="JWN1" s="17"/>
      <c r="JWO1" s="17"/>
      <c r="JWP1" s="17"/>
      <c r="JWQ1" s="17"/>
      <c r="JWR1" s="17"/>
      <c r="JWS1" s="17"/>
      <c r="JWT1" s="17"/>
      <c r="JWU1" s="17"/>
      <c r="JWV1" s="17"/>
      <c r="JWW1" s="17"/>
      <c r="JWX1" s="17"/>
      <c r="JWY1" s="17"/>
      <c r="JWZ1" s="17"/>
      <c r="JXA1" s="17"/>
      <c r="JXB1" s="17"/>
      <c r="JXC1" s="17"/>
      <c r="JXD1" s="17"/>
      <c r="JXE1" s="17"/>
      <c r="JXF1" s="17"/>
      <c r="JXG1" s="17"/>
      <c r="JXH1" s="17"/>
      <c r="JXI1" s="17"/>
      <c r="JXJ1" s="17"/>
      <c r="JXK1" s="17"/>
      <c r="JXL1" s="17"/>
      <c r="JXM1" s="17"/>
      <c r="JXN1" s="17"/>
      <c r="JXO1" s="17"/>
      <c r="JXP1" s="17"/>
      <c r="JXQ1" s="17"/>
      <c r="JXR1" s="17"/>
      <c r="JXS1" s="17"/>
      <c r="JXT1" s="17"/>
      <c r="JXU1" s="17"/>
      <c r="JXV1" s="17"/>
      <c r="JXW1" s="17"/>
      <c r="JXX1" s="17"/>
      <c r="JXY1" s="17"/>
      <c r="JXZ1" s="17"/>
      <c r="JYA1" s="17"/>
      <c r="JYB1" s="17"/>
      <c r="JYC1" s="17"/>
      <c r="JYD1" s="17"/>
      <c r="JYE1" s="17"/>
      <c r="JYF1" s="17"/>
      <c r="JYG1" s="17"/>
      <c r="JYH1" s="17"/>
      <c r="JYI1" s="17"/>
      <c r="JYJ1" s="17"/>
      <c r="JYK1" s="17"/>
      <c r="JYL1" s="17"/>
      <c r="JYM1" s="17"/>
      <c r="JYN1" s="17"/>
      <c r="JYO1" s="17"/>
      <c r="JYP1" s="17"/>
      <c r="JYQ1" s="17"/>
      <c r="JYR1" s="17"/>
      <c r="JYS1" s="17"/>
      <c r="JYT1" s="17"/>
      <c r="JYU1" s="17"/>
      <c r="JYV1" s="17"/>
      <c r="JYW1" s="17"/>
      <c r="JYX1" s="17"/>
      <c r="JYY1" s="17"/>
      <c r="JYZ1" s="17"/>
      <c r="JZA1" s="17"/>
      <c r="JZB1" s="17"/>
      <c r="JZC1" s="17"/>
      <c r="JZD1" s="17"/>
      <c r="JZE1" s="17"/>
      <c r="JZF1" s="17"/>
      <c r="JZG1" s="17"/>
      <c r="JZH1" s="17"/>
      <c r="JZI1" s="17"/>
      <c r="JZJ1" s="17"/>
      <c r="JZK1" s="17"/>
      <c r="JZL1" s="17"/>
      <c r="JZM1" s="17"/>
      <c r="JZN1" s="17"/>
      <c r="JZO1" s="17"/>
      <c r="JZP1" s="17"/>
      <c r="JZQ1" s="17"/>
      <c r="JZR1" s="17"/>
      <c r="JZS1" s="17"/>
      <c r="JZT1" s="17"/>
      <c r="JZU1" s="17"/>
      <c r="JZV1" s="17"/>
      <c r="JZW1" s="17"/>
      <c r="JZX1" s="17"/>
      <c r="JZY1" s="17"/>
      <c r="JZZ1" s="17"/>
      <c r="KAA1" s="17"/>
      <c r="KAB1" s="17"/>
      <c r="KAC1" s="17"/>
      <c r="KAD1" s="17"/>
      <c r="KAE1" s="17"/>
      <c r="KAF1" s="17"/>
      <c r="KAG1" s="17"/>
      <c r="KAH1" s="17"/>
      <c r="KAI1" s="17"/>
      <c r="KAJ1" s="17"/>
      <c r="KAK1" s="17"/>
      <c r="KAL1" s="17"/>
      <c r="KAM1" s="17"/>
      <c r="KAN1" s="17"/>
      <c r="KAO1" s="17"/>
      <c r="KAP1" s="17"/>
      <c r="KAQ1" s="17"/>
      <c r="KAR1" s="17"/>
      <c r="KAS1" s="17"/>
      <c r="KAT1" s="17"/>
      <c r="KAU1" s="17"/>
      <c r="KAV1" s="17"/>
      <c r="KAW1" s="17"/>
      <c r="KAX1" s="17"/>
      <c r="KAY1" s="17"/>
      <c r="KAZ1" s="17"/>
      <c r="KBA1" s="17"/>
      <c r="KBB1" s="17"/>
      <c r="KBC1" s="17"/>
      <c r="KBD1" s="17"/>
      <c r="KBE1" s="17"/>
      <c r="KBF1" s="17"/>
      <c r="KBG1" s="17"/>
      <c r="KBH1" s="17"/>
      <c r="KBI1" s="17"/>
      <c r="KBJ1" s="17"/>
      <c r="KBK1" s="17"/>
      <c r="KBL1" s="17"/>
      <c r="KBM1" s="17"/>
      <c r="KBN1" s="17"/>
      <c r="KBO1" s="17"/>
      <c r="KBP1" s="17"/>
      <c r="KBQ1" s="17"/>
      <c r="KBR1" s="17"/>
      <c r="KBS1" s="17"/>
      <c r="KBT1" s="17"/>
      <c r="KBU1" s="17"/>
      <c r="KBV1" s="17"/>
      <c r="KBW1" s="17"/>
      <c r="KBX1" s="17"/>
      <c r="KBY1" s="17"/>
      <c r="KBZ1" s="17"/>
      <c r="KCA1" s="17"/>
      <c r="KCB1" s="17"/>
      <c r="KCC1" s="17"/>
      <c r="KCD1" s="17"/>
      <c r="KCE1" s="17"/>
      <c r="KCF1" s="17"/>
      <c r="KCG1" s="17"/>
      <c r="KCH1" s="17"/>
      <c r="KCI1" s="17"/>
      <c r="KCJ1" s="17"/>
      <c r="KCK1" s="17"/>
      <c r="KCL1" s="17"/>
      <c r="KCM1" s="17"/>
      <c r="KCN1" s="17"/>
      <c r="KCO1" s="17"/>
      <c r="KCP1" s="17"/>
      <c r="KCQ1" s="17"/>
      <c r="KCR1" s="17"/>
      <c r="KCS1" s="17"/>
      <c r="KCT1" s="17"/>
      <c r="KCU1" s="17"/>
      <c r="KCV1" s="17"/>
      <c r="KCW1" s="17"/>
      <c r="KCX1" s="17"/>
      <c r="KCY1" s="17"/>
      <c r="KCZ1" s="17"/>
      <c r="KDA1" s="17"/>
      <c r="KDB1" s="17"/>
      <c r="KDC1" s="17"/>
      <c r="KDD1" s="17"/>
      <c r="KDE1" s="17"/>
      <c r="KDF1" s="17"/>
      <c r="KDG1" s="17"/>
      <c r="KDH1" s="17"/>
      <c r="KDI1" s="17"/>
      <c r="KDJ1" s="17"/>
      <c r="KDK1" s="17"/>
      <c r="KDL1" s="17"/>
      <c r="KDM1" s="17"/>
      <c r="KDN1" s="17"/>
      <c r="KDO1" s="17"/>
      <c r="KDP1" s="17"/>
      <c r="KDQ1" s="17"/>
      <c r="KDR1" s="17"/>
      <c r="KDS1" s="17"/>
      <c r="KDT1" s="17"/>
      <c r="KDU1" s="17"/>
      <c r="KDV1" s="17"/>
      <c r="KDW1" s="17"/>
      <c r="KDX1" s="17"/>
      <c r="KDY1" s="17"/>
      <c r="KDZ1" s="17"/>
      <c r="KEA1" s="17"/>
      <c r="KEB1" s="17"/>
      <c r="KEC1" s="17"/>
      <c r="KED1" s="17"/>
      <c r="KEE1" s="17"/>
      <c r="KEF1" s="17"/>
      <c r="KEG1" s="17"/>
      <c r="KEH1" s="17"/>
      <c r="KEI1" s="17"/>
      <c r="KEJ1" s="17"/>
      <c r="KEK1" s="17"/>
      <c r="KEL1" s="17"/>
      <c r="KEM1" s="17"/>
      <c r="KEN1" s="17"/>
      <c r="KEO1" s="17"/>
      <c r="KEP1" s="17"/>
      <c r="KEQ1" s="17"/>
      <c r="KER1" s="17"/>
      <c r="KES1" s="17"/>
      <c r="KET1" s="17"/>
      <c r="KEU1" s="17"/>
      <c r="KEV1" s="17"/>
      <c r="KEW1" s="17"/>
      <c r="KEX1" s="17"/>
      <c r="KEY1" s="17"/>
      <c r="KEZ1" s="17"/>
      <c r="KFA1" s="17"/>
      <c r="KFB1" s="17"/>
      <c r="KFC1" s="17"/>
      <c r="KFD1" s="17"/>
      <c r="KFE1" s="17"/>
      <c r="KFF1" s="17"/>
      <c r="KFG1" s="17"/>
      <c r="KFH1" s="17"/>
      <c r="KFI1" s="17"/>
      <c r="KFJ1" s="17"/>
      <c r="KFK1" s="17"/>
      <c r="KFL1" s="17"/>
      <c r="KFM1" s="17"/>
      <c r="KFN1" s="17"/>
      <c r="KFO1" s="17"/>
      <c r="KFP1" s="17"/>
      <c r="KFQ1" s="17"/>
      <c r="KFR1" s="17"/>
      <c r="KFS1" s="17"/>
      <c r="KFT1" s="17"/>
      <c r="KFU1" s="17"/>
      <c r="KFV1" s="17"/>
      <c r="KFW1" s="17"/>
      <c r="KFX1" s="17"/>
      <c r="KFY1" s="17"/>
      <c r="KFZ1" s="17"/>
      <c r="KGA1" s="17"/>
      <c r="KGB1" s="17"/>
      <c r="KGC1" s="17"/>
      <c r="KGD1" s="17"/>
      <c r="KGE1" s="17"/>
      <c r="KGF1" s="17"/>
      <c r="KGG1" s="17"/>
      <c r="KGH1" s="17"/>
      <c r="KGI1" s="17"/>
      <c r="KGJ1" s="17"/>
      <c r="KGK1" s="17"/>
      <c r="KGL1" s="17"/>
      <c r="KGM1" s="17"/>
      <c r="KGN1" s="17"/>
      <c r="KGO1" s="17"/>
      <c r="KGP1" s="17"/>
      <c r="KGQ1" s="17"/>
      <c r="KGR1" s="17"/>
      <c r="KGS1" s="17"/>
      <c r="KGT1" s="17"/>
      <c r="KGU1" s="17"/>
      <c r="KGV1" s="17"/>
      <c r="KGW1" s="17"/>
      <c r="KGX1" s="17"/>
      <c r="KGY1" s="17"/>
      <c r="KGZ1" s="17"/>
      <c r="KHA1" s="17"/>
      <c r="KHB1" s="17"/>
      <c r="KHC1" s="17"/>
      <c r="KHD1" s="17"/>
      <c r="KHE1" s="17"/>
      <c r="KHF1" s="17"/>
      <c r="KHG1" s="17"/>
      <c r="KHH1" s="17"/>
      <c r="KHI1" s="17"/>
      <c r="KHJ1" s="17"/>
      <c r="KHK1" s="17"/>
      <c r="KHL1" s="17"/>
      <c r="KHM1" s="17"/>
      <c r="KHN1" s="17"/>
      <c r="KHO1" s="17"/>
      <c r="KHP1" s="17"/>
      <c r="KHQ1" s="17"/>
      <c r="KHR1" s="17"/>
      <c r="KHS1" s="17"/>
      <c r="KHT1" s="17"/>
      <c r="KHU1" s="17"/>
      <c r="KHV1" s="17"/>
      <c r="KHW1" s="17"/>
      <c r="KHX1" s="17"/>
      <c r="KHY1" s="17"/>
      <c r="KHZ1" s="17"/>
      <c r="KIA1" s="17"/>
      <c r="KIB1" s="17"/>
      <c r="KIC1" s="17"/>
      <c r="KID1" s="17"/>
      <c r="KIE1" s="17"/>
      <c r="KIF1" s="17"/>
      <c r="KIG1" s="17"/>
      <c r="KIH1" s="17"/>
      <c r="KII1" s="17"/>
      <c r="KIJ1" s="17"/>
      <c r="KIK1" s="17"/>
      <c r="KIL1" s="17"/>
      <c r="KIM1" s="17"/>
      <c r="KIN1" s="17"/>
      <c r="KIO1" s="17"/>
      <c r="KIP1" s="17"/>
      <c r="KIQ1" s="17"/>
      <c r="KIR1" s="17"/>
      <c r="KIS1" s="17"/>
      <c r="KIT1" s="17"/>
      <c r="KIU1" s="17"/>
      <c r="KIV1" s="17"/>
      <c r="KIW1" s="17"/>
      <c r="KIX1" s="17"/>
      <c r="KIY1" s="17"/>
      <c r="KIZ1" s="17"/>
      <c r="KJA1" s="17"/>
      <c r="KJB1" s="17"/>
      <c r="KJC1" s="17"/>
      <c r="KJD1" s="17"/>
      <c r="KJE1" s="17"/>
      <c r="KJF1" s="17"/>
      <c r="KJG1" s="17"/>
      <c r="KJH1" s="17"/>
      <c r="KJI1" s="17"/>
      <c r="KJJ1" s="17"/>
      <c r="KJK1" s="17"/>
      <c r="KJL1" s="17"/>
      <c r="KJM1" s="17"/>
      <c r="KJN1" s="17"/>
      <c r="KJO1" s="17"/>
      <c r="KJP1" s="17"/>
      <c r="KJQ1" s="17"/>
      <c r="KJR1" s="17"/>
      <c r="KJS1" s="17"/>
      <c r="KJT1" s="17"/>
      <c r="KJU1" s="17"/>
      <c r="KJV1" s="17"/>
      <c r="KJW1" s="17"/>
      <c r="KJX1" s="17"/>
      <c r="KJY1" s="17"/>
      <c r="KJZ1" s="17"/>
      <c r="KKA1" s="17"/>
      <c r="KKB1" s="17"/>
      <c r="KKC1" s="17"/>
      <c r="KKD1" s="17"/>
      <c r="KKE1" s="17"/>
      <c r="KKF1" s="17"/>
      <c r="KKG1" s="17"/>
      <c r="KKH1" s="17"/>
      <c r="KKI1" s="17"/>
      <c r="KKJ1" s="17"/>
      <c r="KKK1" s="17"/>
      <c r="KKL1" s="17"/>
      <c r="KKM1" s="17"/>
      <c r="KKN1" s="17"/>
      <c r="KKO1" s="17"/>
      <c r="KKP1" s="17"/>
      <c r="KKQ1" s="17"/>
      <c r="KKR1" s="17"/>
      <c r="KKS1" s="17"/>
      <c r="KKT1" s="17"/>
      <c r="KKU1" s="17"/>
      <c r="KKV1" s="17"/>
      <c r="KKW1" s="17"/>
      <c r="KKX1" s="17"/>
      <c r="KKY1" s="17"/>
      <c r="KKZ1" s="17"/>
      <c r="KLA1" s="17"/>
      <c r="KLB1" s="17"/>
      <c r="KLC1" s="17"/>
      <c r="KLD1" s="17"/>
      <c r="KLE1" s="17"/>
      <c r="KLF1" s="17"/>
      <c r="KLG1" s="17"/>
      <c r="KLH1" s="17"/>
      <c r="KLI1" s="17"/>
      <c r="KLJ1" s="17"/>
      <c r="KLK1" s="17"/>
      <c r="KLL1" s="17"/>
      <c r="KLM1" s="17"/>
      <c r="KLN1" s="17"/>
      <c r="KLO1" s="17"/>
      <c r="KLP1" s="17"/>
      <c r="KLQ1" s="17"/>
      <c r="KLR1" s="17"/>
      <c r="KLS1" s="17"/>
      <c r="KLT1" s="17"/>
      <c r="KLU1" s="17"/>
      <c r="KLV1" s="17"/>
      <c r="KLW1" s="17"/>
      <c r="KLX1" s="17"/>
      <c r="KLY1" s="17"/>
      <c r="KLZ1" s="17"/>
      <c r="KMA1" s="17"/>
      <c r="KMB1" s="17"/>
      <c r="KMC1" s="17"/>
      <c r="KMD1" s="17"/>
      <c r="KME1" s="17"/>
      <c r="KMF1" s="17"/>
      <c r="KMG1" s="17"/>
      <c r="KMH1" s="17"/>
      <c r="KMI1" s="17"/>
      <c r="KMJ1" s="17"/>
      <c r="KMK1" s="17"/>
      <c r="KML1" s="17"/>
      <c r="KMM1" s="17"/>
      <c r="KMN1" s="17"/>
      <c r="KMO1" s="17"/>
      <c r="KMP1" s="17"/>
      <c r="KMQ1" s="17"/>
      <c r="KMR1" s="17"/>
      <c r="KMS1" s="17"/>
      <c r="KMT1" s="17"/>
      <c r="KMU1" s="17"/>
      <c r="KMV1" s="17"/>
      <c r="KMW1" s="17"/>
      <c r="KMX1" s="17"/>
      <c r="KMY1" s="17"/>
      <c r="KMZ1" s="17"/>
      <c r="KNA1" s="17"/>
      <c r="KNB1" s="17"/>
      <c r="KNC1" s="17"/>
      <c r="KND1" s="17"/>
      <c r="KNE1" s="17"/>
      <c r="KNF1" s="17"/>
      <c r="KNG1" s="17"/>
      <c r="KNH1" s="17"/>
      <c r="KNI1" s="17"/>
      <c r="KNJ1" s="17"/>
      <c r="KNK1" s="17"/>
      <c r="KNL1" s="17"/>
      <c r="KNM1" s="17"/>
      <c r="KNN1" s="17"/>
      <c r="KNO1" s="17"/>
      <c r="KNP1" s="17"/>
      <c r="KNQ1" s="17"/>
      <c r="KNR1" s="17"/>
      <c r="KNS1" s="17"/>
      <c r="KNT1" s="17"/>
      <c r="KNU1" s="17"/>
      <c r="KNV1" s="17"/>
      <c r="KNW1" s="17"/>
      <c r="KNX1" s="17"/>
      <c r="KNY1" s="17"/>
      <c r="KNZ1" s="17"/>
      <c r="KOA1" s="17"/>
      <c r="KOB1" s="17"/>
      <c r="KOC1" s="17"/>
      <c r="KOD1" s="17"/>
      <c r="KOE1" s="17"/>
      <c r="KOF1" s="17"/>
      <c r="KOG1" s="17"/>
      <c r="KOH1" s="17"/>
      <c r="KOI1" s="17"/>
      <c r="KOJ1" s="17"/>
      <c r="KOK1" s="17"/>
      <c r="KOL1" s="17"/>
      <c r="KOM1" s="17"/>
      <c r="KON1" s="17"/>
      <c r="KOO1" s="17"/>
      <c r="KOP1" s="17"/>
      <c r="KOQ1" s="17"/>
      <c r="KOR1" s="17"/>
      <c r="KOS1" s="17"/>
      <c r="KOT1" s="17"/>
      <c r="KOU1" s="17"/>
      <c r="KOV1" s="17"/>
      <c r="KOW1" s="17"/>
      <c r="KOX1" s="17"/>
      <c r="KOY1" s="17"/>
      <c r="KOZ1" s="17"/>
      <c r="KPA1" s="17"/>
      <c r="KPB1" s="17"/>
      <c r="KPC1" s="17"/>
      <c r="KPD1" s="17"/>
      <c r="KPE1" s="17"/>
      <c r="KPF1" s="17"/>
      <c r="KPG1" s="17"/>
      <c r="KPH1" s="17"/>
      <c r="KPI1" s="17"/>
      <c r="KPJ1" s="17"/>
      <c r="KPK1" s="17"/>
      <c r="KPL1" s="17"/>
      <c r="KPM1" s="17"/>
      <c r="KPN1" s="17"/>
      <c r="KPO1" s="17"/>
      <c r="KPP1" s="17"/>
      <c r="KPQ1" s="17"/>
      <c r="KPR1" s="17"/>
      <c r="KPS1" s="17"/>
      <c r="KPT1" s="17"/>
      <c r="KPU1" s="17"/>
      <c r="KPV1" s="17"/>
      <c r="KPW1" s="17"/>
      <c r="KPX1" s="17"/>
      <c r="KPY1" s="17"/>
      <c r="KPZ1" s="17"/>
      <c r="KQA1" s="17"/>
      <c r="KQB1" s="17"/>
      <c r="KQC1" s="17"/>
      <c r="KQD1" s="17"/>
      <c r="KQE1" s="17"/>
      <c r="KQF1" s="17"/>
      <c r="KQG1" s="17"/>
      <c r="KQH1" s="17"/>
      <c r="KQI1" s="17"/>
      <c r="KQJ1" s="17"/>
      <c r="KQK1" s="17"/>
      <c r="KQL1" s="17"/>
      <c r="KQM1" s="17"/>
      <c r="KQN1" s="17"/>
      <c r="KQO1" s="17"/>
      <c r="KQP1" s="17"/>
      <c r="KQQ1" s="17"/>
      <c r="KQR1" s="17"/>
      <c r="KQS1" s="17"/>
      <c r="KQT1" s="17"/>
      <c r="KQU1" s="17"/>
      <c r="KQV1" s="17"/>
      <c r="KQW1" s="17"/>
      <c r="KQX1" s="17"/>
      <c r="KQY1" s="17"/>
      <c r="KQZ1" s="17"/>
      <c r="KRA1" s="17"/>
      <c r="KRB1" s="17"/>
      <c r="KRC1" s="17"/>
      <c r="KRD1" s="17"/>
      <c r="KRE1" s="17"/>
      <c r="KRF1" s="17"/>
      <c r="KRG1" s="17"/>
      <c r="KRH1" s="17"/>
      <c r="KRI1" s="17"/>
      <c r="KRJ1" s="17"/>
      <c r="KRK1" s="17"/>
      <c r="KRL1" s="17"/>
      <c r="KRM1" s="17"/>
      <c r="KRN1" s="17"/>
      <c r="KRO1" s="17"/>
      <c r="KRP1" s="17"/>
      <c r="KRQ1" s="17"/>
      <c r="KRR1" s="17"/>
      <c r="KRS1" s="17"/>
      <c r="KRT1" s="17"/>
      <c r="KRU1" s="17"/>
      <c r="KRV1" s="17"/>
      <c r="KRW1" s="17"/>
      <c r="KRX1" s="17"/>
      <c r="KRY1" s="17"/>
      <c r="KRZ1" s="17"/>
      <c r="KSA1" s="17"/>
      <c r="KSB1" s="17"/>
      <c r="KSC1" s="17"/>
      <c r="KSD1" s="17"/>
      <c r="KSE1" s="17"/>
      <c r="KSF1" s="17"/>
      <c r="KSG1" s="17"/>
      <c r="KSH1" s="17"/>
      <c r="KSI1" s="17"/>
      <c r="KSJ1" s="17"/>
      <c r="KSK1" s="17"/>
      <c r="KSL1" s="17"/>
      <c r="KSM1" s="17"/>
      <c r="KSN1" s="17"/>
      <c r="KSO1" s="17"/>
      <c r="KSP1" s="17"/>
      <c r="KSQ1" s="17"/>
      <c r="KSR1" s="17"/>
      <c r="KSS1" s="17"/>
      <c r="KST1" s="17"/>
      <c r="KSU1" s="17"/>
      <c r="KSV1" s="17"/>
      <c r="KSW1" s="17"/>
      <c r="KSX1" s="17"/>
      <c r="KSY1" s="17"/>
      <c r="KSZ1" s="17"/>
      <c r="KTA1" s="17"/>
      <c r="KTB1" s="17"/>
      <c r="KTC1" s="17"/>
      <c r="KTD1" s="17"/>
      <c r="KTE1" s="17"/>
      <c r="KTF1" s="17"/>
      <c r="KTG1" s="17"/>
      <c r="KTH1" s="17"/>
      <c r="KTI1" s="17"/>
      <c r="KTJ1" s="17"/>
      <c r="KTK1" s="17"/>
      <c r="KTL1" s="17"/>
      <c r="KTM1" s="17"/>
      <c r="KTN1" s="17"/>
      <c r="KTO1" s="17"/>
      <c r="KTP1" s="17"/>
      <c r="KTQ1" s="17"/>
      <c r="KTR1" s="17"/>
      <c r="KTS1" s="17"/>
      <c r="KTT1" s="17"/>
      <c r="KTU1" s="17"/>
      <c r="KTV1" s="17"/>
      <c r="KTW1" s="17"/>
      <c r="KTX1" s="17"/>
      <c r="KTY1" s="17"/>
      <c r="KTZ1" s="17"/>
      <c r="KUA1" s="17"/>
      <c r="KUB1" s="17"/>
      <c r="KUC1" s="17"/>
      <c r="KUD1" s="17"/>
      <c r="KUE1" s="17"/>
      <c r="KUF1" s="17"/>
      <c r="KUG1" s="17"/>
      <c r="KUH1" s="17"/>
      <c r="KUI1" s="17"/>
      <c r="KUJ1" s="17"/>
      <c r="KUK1" s="17"/>
      <c r="KUL1" s="17"/>
      <c r="KUM1" s="17"/>
      <c r="KUN1" s="17"/>
      <c r="KUO1" s="17"/>
      <c r="KUP1" s="17"/>
      <c r="KUQ1" s="17"/>
      <c r="KUR1" s="17"/>
      <c r="KUS1" s="17"/>
      <c r="KUT1" s="17"/>
      <c r="KUU1" s="17"/>
      <c r="KUV1" s="17"/>
      <c r="KUW1" s="17"/>
      <c r="KUX1" s="17"/>
      <c r="KUY1" s="17"/>
      <c r="KUZ1" s="17"/>
      <c r="KVA1" s="17"/>
      <c r="KVB1" s="17"/>
      <c r="KVC1" s="17"/>
      <c r="KVD1" s="17"/>
      <c r="KVE1" s="17"/>
      <c r="KVF1" s="17"/>
      <c r="KVG1" s="17"/>
      <c r="KVH1" s="17"/>
      <c r="KVI1" s="17"/>
      <c r="KVJ1" s="17"/>
      <c r="KVK1" s="17"/>
      <c r="KVL1" s="17"/>
      <c r="KVM1" s="17"/>
      <c r="KVN1" s="17"/>
      <c r="KVO1" s="17"/>
      <c r="KVP1" s="17"/>
      <c r="KVQ1" s="17"/>
      <c r="KVR1" s="17"/>
      <c r="KVS1" s="17"/>
      <c r="KVT1" s="17"/>
      <c r="KVU1" s="17"/>
      <c r="KVV1" s="17"/>
      <c r="KVW1" s="17"/>
      <c r="KVX1" s="17"/>
      <c r="KVY1" s="17"/>
      <c r="KVZ1" s="17"/>
      <c r="KWA1" s="17"/>
      <c r="KWB1" s="17"/>
      <c r="KWC1" s="17"/>
      <c r="KWD1" s="17"/>
      <c r="KWE1" s="17"/>
      <c r="KWF1" s="17"/>
      <c r="KWG1" s="17"/>
      <c r="KWH1" s="17"/>
      <c r="KWI1" s="17"/>
      <c r="KWJ1" s="17"/>
      <c r="KWK1" s="17"/>
      <c r="KWL1" s="17"/>
      <c r="KWM1" s="17"/>
      <c r="KWN1" s="17"/>
      <c r="KWO1" s="17"/>
      <c r="KWP1" s="17"/>
      <c r="KWQ1" s="17"/>
      <c r="KWR1" s="17"/>
      <c r="KWS1" s="17"/>
      <c r="KWT1" s="17"/>
      <c r="KWU1" s="17"/>
      <c r="KWV1" s="17"/>
      <c r="KWW1" s="17"/>
      <c r="KWX1" s="17"/>
      <c r="KWY1" s="17"/>
      <c r="KWZ1" s="17"/>
      <c r="KXA1" s="17"/>
      <c r="KXB1" s="17"/>
      <c r="KXC1" s="17"/>
      <c r="KXD1" s="17"/>
      <c r="KXE1" s="17"/>
      <c r="KXF1" s="17"/>
      <c r="KXG1" s="17"/>
      <c r="KXH1" s="17"/>
      <c r="KXI1" s="17"/>
      <c r="KXJ1" s="17"/>
      <c r="KXK1" s="17"/>
      <c r="KXL1" s="17"/>
      <c r="KXM1" s="17"/>
      <c r="KXN1" s="17"/>
      <c r="KXO1" s="17"/>
      <c r="KXP1" s="17"/>
      <c r="KXQ1" s="17"/>
      <c r="KXR1" s="17"/>
      <c r="KXS1" s="17"/>
      <c r="KXT1" s="17"/>
      <c r="KXU1" s="17"/>
      <c r="KXV1" s="17"/>
      <c r="KXW1" s="17"/>
      <c r="KXX1" s="17"/>
      <c r="KXY1" s="17"/>
      <c r="KXZ1" s="17"/>
      <c r="KYA1" s="17"/>
      <c r="KYB1" s="17"/>
      <c r="KYC1" s="17"/>
      <c r="KYD1" s="17"/>
      <c r="KYE1" s="17"/>
      <c r="KYF1" s="17"/>
      <c r="KYG1" s="17"/>
      <c r="KYH1" s="17"/>
      <c r="KYI1" s="17"/>
      <c r="KYJ1" s="17"/>
      <c r="KYK1" s="17"/>
      <c r="KYL1" s="17"/>
      <c r="KYM1" s="17"/>
      <c r="KYN1" s="17"/>
      <c r="KYO1" s="17"/>
      <c r="KYP1" s="17"/>
      <c r="KYQ1" s="17"/>
      <c r="KYR1" s="17"/>
      <c r="KYS1" s="17"/>
      <c r="KYT1" s="17"/>
      <c r="KYU1" s="17"/>
      <c r="KYV1" s="17"/>
      <c r="KYW1" s="17"/>
      <c r="KYX1" s="17"/>
      <c r="KYY1" s="17"/>
      <c r="KYZ1" s="17"/>
      <c r="KZA1" s="17"/>
      <c r="KZB1" s="17"/>
      <c r="KZC1" s="17"/>
      <c r="KZD1" s="17"/>
      <c r="KZE1" s="17"/>
      <c r="KZF1" s="17"/>
      <c r="KZG1" s="17"/>
      <c r="KZH1" s="17"/>
      <c r="KZI1" s="17"/>
      <c r="KZJ1" s="17"/>
      <c r="KZK1" s="17"/>
      <c r="KZL1" s="17"/>
      <c r="KZM1" s="17"/>
      <c r="KZN1" s="17"/>
      <c r="KZO1" s="17"/>
      <c r="KZP1" s="17"/>
      <c r="KZQ1" s="17"/>
      <c r="KZR1" s="17"/>
      <c r="KZS1" s="17"/>
      <c r="KZT1" s="17"/>
      <c r="KZU1" s="17"/>
      <c r="KZV1" s="17"/>
      <c r="KZW1" s="17"/>
      <c r="KZX1" s="17"/>
      <c r="KZY1" s="17"/>
      <c r="KZZ1" s="17"/>
      <c r="LAA1" s="17"/>
      <c r="LAB1" s="17"/>
      <c r="LAC1" s="17"/>
      <c r="LAD1" s="17"/>
      <c r="LAE1" s="17"/>
      <c r="LAF1" s="17"/>
      <c r="LAG1" s="17"/>
      <c r="LAH1" s="17"/>
      <c r="LAI1" s="17"/>
      <c r="LAJ1" s="17"/>
      <c r="LAK1" s="17"/>
      <c r="LAL1" s="17"/>
      <c r="LAM1" s="17"/>
      <c r="LAN1" s="17"/>
      <c r="LAO1" s="17"/>
      <c r="LAP1" s="17"/>
      <c r="LAQ1" s="17"/>
      <c r="LAR1" s="17"/>
      <c r="LAS1" s="17"/>
      <c r="LAT1" s="17"/>
      <c r="LAU1" s="17"/>
      <c r="LAV1" s="17"/>
      <c r="LAW1" s="17"/>
      <c r="LAX1" s="17"/>
      <c r="LAY1" s="17"/>
      <c r="LAZ1" s="17"/>
      <c r="LBA1" s="17"/>
      <c r="LBB1" s="17"/>
      <c r="LBC1" s="17"/>
      <c r="LBD1" s="17"/>
      <c r="LBE1" s="17"/>
      <c r="LBF1" s="17"/>
      <c r="LBG1" s="17"/>
      <c r="LBH1" s="17"/>
      <c r="LBI1" s="17"/>
      <c r="LBJ1" s="17"/>
      <c r="LBK1" s="17"/>
      <c r="LBL1" s="17"/>
      <c r="LBM1" s="17"/>
      <c r="LBN1" s="17"/>
      <c r="LBO1" s="17"/>
      <c r="LBP1" s="17"/>
      <c r="LBQ1" s="17"/>
      <c r="LBR1" s="17"/>
      <c r="LBS1" s="17"/>
      <c r="LBT1" s="17"/>
      <c r="LBU1" s="17"/>
      <c r="LBV1" s="17"/>
      <c r="LBW1" s="17"/>
      <c r="LBX1" s="17"/>
      <c r="LBY1" s="17"/>
      <c r="LBZ1" s="17"/>
      <c r="LCA1" s="17"/>
      <c r="LCB1" s="17"/>
      <c r="LCC1" s="17"/>
      <c r="LCD1" s="17"/>
      <c r="LCE1" s="17"/>
      <c r="LCF1" s="17"/>
      <c r="LCG1" s="17"/>
      <c r="LCH1" s="17"/>
      <c r="LCI1" s="17"/>
      <c r="LCJ1" s="17"/>
      <c r="LCK1" s="17"/>
      <c r="LCL1" s="17"/>
      <c r="LCM1" s="17"/>
      <c r="LCN1" s="17"/>
      <c r="LCO1" s="17"/>
      <c r="LCP1" s="17"/>
      <c r="LCQ1" s="17"/>
      <c r="LCR1" s="17"/>
      <c r="LCS1" s="17"/>
      <c r="LCT1" s="17"/>
      <c r="LCU1" s="17"/>
      <c r="LCV1" s="17"/>
      <c r="LCW1" s="17"/>
      <c r="LCX1" s="17"/>
      <c r="LCY1" s="17"/>
      <c r="LCZ1" s="17"/>
      <c r="LDA1" s="17"/>
      <c r="LDB1" s="17"/>
      <c r="LDC1" s="17"/>
      <c r="LDD1" s="17"/>
      <c r="LDE1" s="17"/>
      <c r="LDF1" s="17"/>
      <c r="LDG1" s="17"/>
      <c r="LDH1" s="17"/>
      <c r="LDI1" s="17"/>
      <c r="LDJ1" s="17"/>
      <c r="LDK1" s="17"/>
      <c r="LDL1" s="17"/>
      <c r="LDM1" s="17"/>
      <c r="LDN1" s="17"/>
      <c r="LDO1" s="17"/>
      <c r="LDP1" s="17"/>
      <c r="LDQ1" s="17"/>
      <c r="LDR1" s="17"/>
      <c r="LDS1" s="17"/>
      <c r="LDT1" s="17"/>
      <c r="LDU1" s="17"/>
      <c r="LDV1" s="17"/>
      <c r="LDW1" s="17"/>
      <c r="LDX1" s="17"/>
      <c r="LDY1" s="17"/>
      <c r="LDZ1" s="17"/>
      <c r="LEA1" s="17"/>
      <c r="LEB1" s="17"/>
      <c r="LEC1" s="17"/>
      <c r="LED1" s="17"/>
      <c r="LEE1" s="17"/>
      <c r="LEF1" s="17"/>
      <c r="LEG1" s="17"/>
      <c r="LEH1" s="17"/>
      <c r="LEI1" s="17"/>
      <c r="LEJ1" s="17"/>
      <c r="LEK1" s="17"/>
      <c r="LEL1" s="17"/>
      <c r="LEM1" s="17"/>
      <c r="LEN1" s="17"/>
      <c r="LEO1" s="17"/>
      <c r="LEP1" s="17"/>
      <c r="LEQ1" s="17"/>
      <c r="LER1" s="17"/>
      <c r="LES1" s="17"/>
      <c r="LET1" s="17"/>
      <c r="LEU1" s="17"/>
      <c r="LEV1" s="17"/>
      <c r="LEW1" s="17"/>
      <c r="LEX1" s="17"/>
      <c r="LEY1" s="17"/>
      <c r="LEZ1" s="17"/>
      <c r="LFA1" s="17"/>
      <c r="LFB1" s="17"/>
      <c r="LFC1" s="17"/>
      <c r="LFD1" s="17"/>
      <c r="LFE1" s="17"/>
      <c r="LFF1" s="17"/>
      <c r="LFG1" s="17"/>
      <c r="LFH1" s="17"/>
      <c r="LFI1" s="17"/>
      <c r="LFJ1" s="17"/>
      <c r="LFK1" s="17"/>
      <c r="LFL1" s="17"/>
      <c r="LFM1" s="17"/>
      <c r="LFN1" s="17"/>
      <c r="LFO1" s="17"/>
      <c r="LFP1" s="17"/>
      <c r="LFQ1" s="17"/>
      <c r="LFR1" s="17"/>
      <c r="LFS1" s="17"/>
      <c r="LFT1" s="17"/>
      <c r="LFU1" s="17"/>
      <c r="LFV1" s="17"/>
      <c r="LFW1" s="17"/>
      <c r="LFX1" s="17"/>
      <c r="LFY1" s="17"/>
      <c r="LFZ1" s="17"/>
      <c r="LGA1" s="17"/>
      <c r="LGB1" s="17"/>
      <c r="LGC1" s="17"/>
      <c r="LGD1" s="17"/>
      <c r="LGE1" s="17"/>
      <c r="LGF1" s="17"/>
      <c r="LGG1" s="17"/>
      <c r="LGH1" s="17"/>
      <c r="LGI1" s="17"/>
      <c r="LGJ1" s="17"/>
      <c r="LGK1" s="17"/>
      <c r="LGL1" s="17"/>
      <c r="LGM1" s="17"/>
      <c r="LGN1" s="17"/>
      <c r="LGO1" s="17"/>
      <c r="LGP1" s="17"/>
      <c r="LGQ1" s="17"/>
      <c r="LGR1" s="17"/>
      <c r="LGS1" s="17"/>
      <c r="LGT1" s="17"/>
      <c r="LGU1" s="17"/>
      <c r="LGV1" s="17"/>
      <c r="LGW1" s="17"/>
      <c r="LGX1" s="17"/>
      <c r="LGY1" s="17"/>
      <c r="LGZ1" s="17"/>
      <c r="LHA1" s="17"/>
      <c r="LHB1" s="17"/>
      <c r="LHC1" s="17"/>
      <c r="LHD1" s="17"/>
      <c r="LHE1" s="17"/>
      <c r="LHF1" s="17"/>
      <c r="LHG1" s="17"/>
      <c r="LHH1" s="17"/>
      <c r="LHI1" s="17"/>
      <c r="LHJ1" s="17"/>
      <c r="LHK1" s="17"/>
      <c r="LHL1" s="17"/>
      <c r="LHM1" s="17"/>
      <c r="LHN1" s="17"/>
      <c r="LHO1" s="17"/>
      <c r="LHP1" s="17"/>
      <c r="LHQ1" s="17"/>
      <c r="LHR1" s="17"/>
      <c r="LHS1" s="17"/>
      <c r="LHT1" s="17"/>
      <c r="LHU1" s="17"/>
      <c r="LHV1" s="17"/>
      <c r="LHW1" s="17"/>
      <c r="LHX1" s="17"/>
      <c r="LHY1" s="17"/>
      <c r="LHZ1" s="17"/>
      <c r="LIA1" s="17"/>
      <c r="LIB1" s="17"/>
      <c r="LIC1" s="17"/>
      <c r="LID1" s="17"/>
      <c r="LIE1" s="17"/>
      <c r="LIF1" s="17"/>
      <c r="LIG1" s="17"/>
      <c r="LIH1" s="17"/>
      <c r="LII1" s="17"/>
      <c r="LIJ1" s="17"/>
      <c r="LIK1" s="17"/>
      <c r="LIL1" s="17"/>
      <c r="LIM1" s="17"/>
      <c r="LIN1" s="17"/>
      <c r="LIO1" s="17"/>
      <c r="LIP1" s="17"/>
      <c r="LIQ1" s="17"/>
      <c r="LIR1" s="17"/>
      <c r="LIS1" s="17"/>
      <c r="LIT1" s="17"/>
      <c r="LIU1" s="17"/>
      <c r="LIV1" s="17"/>
      <c r="LIW1" s="17"/>
      <c r="LIX1" s="17"/>
      <c r="LIY1" s="17"/>
      <c r="LIZ1" s="17"/>
      <c r="LJA1" s="17"/>
      <c r="LJB1" s="17"/>
      <c r="LJC1" s="17"/>
      <c r="LJD1" s="17"/>
      <c r="LJE1" s="17"/>
      <c r="LJF1" s="17"/>
      <c r="LJG1" s="17"/>
      <c r="LJH1" s="17"/>
      <c r="LJI1" s="17"/>
      <c r="LJJ1" s="17"/>
      <c r="LJK1" s="17"/>
      <c r="LJL1" s="17"/>
      <c r="LJM1" s="17"/>
      <c r="LJN1" s="17"/>
      <c r="LJO1" s="17"/>
      <c r="LJP1" s="17"/>
      <c r="LJQ1" s="17"/>
      <c r="LJR1" s="17"/>
      <c r="LJS1" s="17"/>
      <c r="LJT1" s="17"/>
      <c r="LJU1" s="17"/>
      <c r="LJV1" s="17"/>
      <c r="LJW1" s="17"/>
      <c r="LJX1" s="17"/>
      <c r="LJY1" s="17"/>
      <c r="LJZ1" s="17"/>
      <c r="LKA1" s="17"/>
      <c r="LKB1" s="17"/>
      <c r="LKC1" s="17"/>
      <c r="LKD1" s="17"/>
      <c r="LKE1" s="17"/>
      <c r="LKF1" s="17"/>
      <c r="LKG1" s="17"/>
      <c r="LKH1" s="17"/>
      <c r="LKI1" s="17"/>
      <c r="LKJ1" s="17"/>
      <c r="LKK1" s="17"/>
      <c r="LKL1" s="17"/>
      <c r="LKM1" s="17"/>
      <c r="LKN1" s="17"/>
      <c r="LKO1" s="17"/>
      <c r="LKP1" s="17"/>
      <c r="LKQ1" s="17"/>
      <c r="LKR1" s="17"/>
      <c r="LKS1" s="17"/>
      <c r="LKT1" s="17"/>
      <c r="LKU1" s="17"/>
      <c r="LKV1" s="17"/>
      <c r="LKW1" s="17"/>
      <c r="LKX1" s="17"/>
      <c r="LKY1" s="17"/>
      <c r="LKZ1" s="17"/>
      <c r="LLA1" s="17"/>
      <c r="LLB1" s="17"/>
      <c r="LLC1" s="17"/>
      <c r="LLD1" s="17"/>
      <c r="LLE1" s="17"/>
      <c r="LLF1" s="17"/>
      <c r="LLG1" s="17"/>
      <c r="LLH1" s="17"/>
      <c r="LLI1" s="17"/>
      <c r="LLJ1" s="17"/>
      <c r="LLK1" s="17"/>
      <c r="LLL1" s="17"/>
      <c r="LLM1" s="17"/>
      <c r="LLN1" s="17"/>
      <c r="LLO1" s="17"/>
      <c r="LLP1" s="17"/>
      <c r="LLQ1" s="17"/>
      <c r="LLR1" s="17"/>
      <c r="LLS1" s="17"/>
      <c r="LLT1" s="17"/>
      <c r="LLU1" s="17"/>
      <c r="LLV1" s="17"/>
      <c r="LLW1" s="17"/>
      <c r="LLX1" s="17"/>
      <c r="LLY1" s="17"/>
      <c r="LLZ1" s="17"/>
      <c r="LMA1" s="17"/>
      <c r="LMB1" s="17"/>
      <c r="LMC1" s="17"/>
      <c r="LMD1" s="17"/>
      <c r="LME1" s="17"/>
      <c r="LMF1" s="17"/>
      <c r="LMG1" s="17"/>
      <c r="LMH1" s="17"/>
      <c r="LMI1" s="17"/>
      <c r="LMJ1" s="17"/>
      <c r="LMK1" s="17"/>
      <c r="LML1" s="17"/>
      <c r="LMM1" s="17"/>
      <c r="LMN1" s="17"/>
      <c r="LMO1" s="17"/>
      <c r="LMP1" s="17"/>
      <c r="LMQ1" s="17"/>
      <c r="LMR1" s="17"/>
      <c r="LMS1" s="17"/>
      <c r="LMT1" s="17"/>
      <c r="LMU1" s="17"/>
      <c r="LMV1" s="17"/>
      <c r="LMW1" s="17"/>
      <c r="LMX1" s="17"/>
      <c r="LMY1" s="17"/>
      <c r="LMZ1" s="17"/>
      <c r="LNA1" s="17"/>
      <c r="LNB1" s="17"/>
      <c r="LNC1" s="17"/>
      <c r="LND1" s="17"/>
      <c r="LNE1" s="17"/>
      <c r="LNF1" s="17"/>
      <c r="LNG1" s="17"/>
      <c r="LNH1" s="17"/>
      <c r="LNI1" s="17"/>
      <c r="LNJ1" s="17"/>
      <c r="LNK1" s="17"/>
      <c r="LNL1" s="17"/>
      <c r="LNM1" s="17"/>
      <c r="LNN1" s="17"/>
      <c r="LNO1" s="17"/>
      <c r="LNP1" s="17"/>
      <c r="LNQ1" s="17"/>
      <c r="LNR1" s="17"/>
      <c r="LNS1" s="17"/>
      <c r="LNT1" s="17"/>
      <c r="LNU1" s="17"/>
      <c r="LNV1" s="17"/>
      <c r="LNW1" s="17"/>
      <c r="LNX1" s="17"/>
      <c r="LNY1" s="17"/>
      <c r="LNZ1" s="17"/>
      <c r="LOA1" s="17"/>
      <c r="LOB1" s="17"/>
      <c r="LOC1" s="17"/>
      <c r="LOD1" s="17"/>
      <c r="LOE1" s="17"/>
      <c r="LOF1" s="17"/>
      <c r="LOG1" s="17"/>
      <c r="LOH1" s="17"/>
      <c r="LOI1" s="17"/>
      <c r="LOJ1" s="17"/>
      <c r="LOK1" s="17"/>
      <c r="LOL1" s="17"/>
      <c r="LOM1" s="17"/>
      <c r="LON1" s="17"/>
      <c r="LOO1" s="17"/>
      <c r="LOP1" s="17"/>
      <c r="LOQ1" s="17"/>
      <c r="LOR1" s="17"/>
      <c r="LOS1" s="17"/>
      <c r="LOT1" s="17"/>
      <c r="LOU1" s="17"/>
      <c r="LOV1" s="17"/>
      <c r="LOW1" s="17"/>
      <c r="LOX1" s="17"/>
      <c r="LOY1" s="17"/>
      <c r="LOZ1" s="17"/>
      <c r="LPA1" s="17"/>
      <c r="LPB1" s="17"/>
      <c r="LPC1" s="17"/>
      <c r="LPD1" s="17"/>
      <c r="LPE1" s="17"/>
      <c r="LPF1" s="17"/>
      <c r="LPG1" s="17"/>
      <c r="LPH1" s="17"/>
      <c r="LPI1" s="17"/>
      <c r="LPJ1" s="17"/>
      <c r="LPK1" s="17"/>
      <c r="LPL1" s="17"/>
      <c r="LPM1" s="17"/>
      <c r="LPN1" s="17"/>
      <c r="LPO1" s="17"/>
      <c r="LPP1" s="17"/>
      <c r="LPQ1" s="17"/>
      <c r="LPR1" s="17"/>
      <c r="LPS1" s="17"/>
      <c r="LPT1" s="17"/>
      <c r="LPU1" s="17"/>
      <c r="LPV1" s="17"/>
      <c r="LPW1" s="17"/>
      <c r="LPX1" s="17"/>
      <c r="LPY1" s="17"/>
      <c r="LPZ1" s="17"/>
      <c r="LQA1" s="17"/>
      <c r="LQB1" s="17"/>
      <c r="LQC1" s="17"/>
      <c r="LQD1" s="17"/>
      <c r="LQE1" s="17"/>
      <c r="LQF1" s="17"/>
      <c r="LQG1" s="17"/>
      <c r="LQH1" s="17"/>
      <c r="LQI1" s="17"/>
      <c r="LQJ1" s="17"/>
      <c r="LQK1" s="17"/>
      <c r="LQL1" s="17"/>
      <c r="LQM1" s="17"/>
      <c r="LQN1" s="17"/>
      <c r="LQO1" s="17"/>
      <c r="LQP1" s="17"/>
      <c r="LQQ1" s="17"/>
      <c r="LQR1" s="17"/>
      <c r="LQS1" s="17"/>
      <c r="LQT1" s="17"/>
      <c r="LQU1" s="17"/>
      <c r="LQV1" s="17"/>
      <c r="LQW1" s="17"/>
      <c r="LQX1" s="17"/>
      <c r="LQY1" s="17"/>
      <c r="LQZ1" s="17"/>
      <c r="LRA1" s="17"/>
      <c r="LRB1" s="17"/>
      <c r="LRC1" s="17"/>
      <c r="LRD1" s="17"/>
      <c r="LRE1" s="17"/>
      <c r="LRF1" s="17"/>
      <c r="LRG1" s="17"/>
      <c r="LRH1" s="17"/>
      <c r="LRI1" s="17"/>
      <c r="LRJ1" s="17"/>
      <c r="LRK1" s="17"/>
      <c r="LRL1" s="17"/>
      <c r="LRM1" s="17"/>
      <c r="LRN1" s="17"/>
      <c r="LRO1" s="17"/>
      <c r="LRP1" s="17"/>
      <c r="LRQ1" s="17"/>
      <c r="LRR1" s="17"/>
      <c r="LRS1" s="17"/>
      <c r="LRT1" s="17"/>
      <c r="LRU1" s="17"/>
      <c r="LRV1" s="17"/>
      <c r="LRW1" s="17"/>
      <c r="LRX1" s="17"/>
      <c r="LRY1" s="17"/>
      <c r="LRZ1" s="17"/>
      <c r="LSA1" s="17"/>
      <c r="LSB1" s="17"/>
      <c r="LSC1" s="17"/>
      <c r="LSD1" s="17"/>
      <c r="LSE1" s="17"/>
      <c r="LSF1" s="17"/>
      <c r="LSG1" s="17"/>
      <c r="LSH1" s="17"/>
      <c r="LSI1" s="17"/>
      <c r="LSJ1" s="17"/>
      <c r="LSK1" s="17"/>
      <c r="LSL1" s="17"/>
      <c r="LSM1" s="17"/>
      <c r="LSN1" s="17"/>
      <c r="LSO1" s="17"/>
      <c r="LSP1" s="17"/>
      <c r="LSQ1" s="17"/>
      <c r="LSR1" s="17"/>
      <c r="LSS1" s="17"/>
      <c r="LST1" s="17"/>
      <c r="LSU1" s="17"/>
      <c r="LSV1" s="17"/>
      <c r="LSW1" s="17"/>
      <c r="LSX1" s="17"/>
      <c r="LSY1" s="17"/>
      <c r="LSZ1" s="17"/>
      <c r="LTA1" s="17"/>
      <c r="LTB1" s="17"/>
      <c r="LTC1" s="17"/>
      <c r="LTD1" s="17"/>
      <c r="LTE1" s="17"/>
      <c r="LTF1" s="17"/>
      <c r="LTG1" s="17"/>
      <c r="LTH1" s="17"/>
      <c r="LTI1" s="17"/>
      <c r="LTJ1" s="17"/>
      <c r="LTK1" s="17"/>
      <c r="LTL1" s="17"/>
      <c r="LTM1" s="17"/>
      <c r="LTN1" s="17"/>
      <c r="LTO1" s="17"/>
      <c r="LTP1" s="17"/>
      <c r="LTQ1" s="17"/>
      <c r="LTR1" s="17"/>
      <c r="LTS1" s="17"/>
      <c r="LTT1" s="17"/>
      <c r="LTU1" s="17"/>
      <c r="LTV1" s="17"/>
      <c r="LTW1" s="17"/>
      <c r="LTX1" s="17"/>
      <c r="LTY1" s="17"/>
      <c r="LTZ1" s="17"/>
      <c r="LUA1" s="17"/>
      <c r="LUB1" s="17"/>
      <c r="LUC1" s="17"/>
      <c r="LUD1" s="17"/>
      <c r="LUE1" s="17"/>
      <c r="LUF1" s="17"/>
      <c r="LUG1" s="17"/>
      <c r="LUH1" s="17"/>
      <c r="LUI1" s="17"/>
      <c r="LUJ1" s="17"/>
      <c r="LUK1" s="17"/>
      <c r="LUL1" s="17"/>
      <c r="LUM1" s="17"/>
      <c r="LUN1" s="17"/>
      <c r="LUO1" s="17"/>
      <c r="LUP1" s="17"/>
      <c r="LUQ1" s="17"/>
      <c r="LUR1" s="17"/>
      <c r="LUS1" s="17"/>
      <c r="LUT1" s="17"/>
      <c r="LUU1" s="17"/>
      <c r="LUV1" s="17"/>
      <c r="LUW1" s="17"/>
      <c r="LUX1" s="17"/>
      <c r="LUY1" s="17"/>
      <c r="LUZ1" s="17"/>
      <c r="LVA1" s="17"/>
      <c r="LVB1" s="17"/>
      <c r="LVC1" s="17"/>
      <c r="LVD1" s="17"/>
      <c r="LVE1" s="17"/>
      <c r="LVF1" s="17"/>
      <c r="LVG1" s="17"/>
      <c r="LVH1" s="17"/>
      <c r="LVI1" s="17"/>
      <c r="LVJ1" s="17"/>
      <c r="LVK1" s="17"/>
      <c r="LVL1" s="17"/>
      <c r="LVM1" s="17"/>
      <c r="LVN1" s="17"/>
      <c r="LVO1" s="17"/>
      <c r="LVP1" s="17"/>
      <c r="LVQ1" s="17"/>
      <c r="LVR1" s="17"/>
      <c r="LVS1" s="17"/>
      <c r="LVT1" s="17"/>
      <c r="LVU1" s="17"/>
      <c r="LVV1" s="17"/>
      <c r="LVW1" s="17"/>
      <c r="LVX1" s="17"/>
      <c r="LVY1" s="17"/>
      <c r="LVZ1" s="17"/>
      <c r="LWA1" s="17"/>
      <c r="LWB1" s="17"/>
      <c r="LWC1" s="17"/>
      <c r="LWD1" s="17"/>
      <c r="LWE1" s="17"/>
      <c r="LWF1" s="17"/>
      <c r="LWG1" s="17"/>
      <c r="LWH1" s="17"/>
      <c r="LWI1" s="17"/>
      <c r="LWJ1" s="17"/>
      <c r="LWK1" s="17"/>
      <c r="LWL1" s="17"/>
      <c r="LWM1" s="17"/>
      <c r="LWN1" s="17"/>
      <c r="LWO1" s="17"/>
      <c r="LWP1" s="17"/>
      <c r="LWQ1" s="17"/>
      <c r="LWR1" s="17"/>
      <c r="LWS1" s="17"/>
      <c r="LWT1" s="17"/>
      <c r="LWU1" s="17"/>
      <c r="LWV1" s="17"/>
      <c r="LWW1" s="17"/>
      <c r="LWX1" s="17"/>
      <c r="LWY1" s="17"/>
      <c r="LWZ1" s="17"/>
      <c r="LXA1" s="17"/>
      <c r="LXB1" s="17"/>
      <c r="LXC1" s="17"/>
      <c r="LXD1" s="17"/>
      <c r="LXE1" s="17"/>
      <c r="LXF1" s="17"/>
      <c r="LXG1" s="17"/>
      <c r="LXH1" s="17"/>
      <c r="LXI1" s="17"/>
      <c r="LXJ1" s="17"/>
      <c r="LXK1" s="17"/>
      <c r="LXL1" s="17"/>
      <c r="LXM1" s="17"/>
      <c r="LXN1" s="17"/>
      <c r="LXO1" s="17"/>
      <c r="LXP1" s="17"/>
      <c r="LXQ1" s="17"/>
      <c r="LXR1" s="17"/>
      <c r="LXS1" s="17"/>
      <c r="LXT1" s="17"/>
      <c r="LXU1" s="17"/>
      <c r="LXV1" s="17"/>
      <c r="LXW1" s="17"/>
      <c r="LXX1" s="17"/>
      <c r="LXY1" s="17"/>
      <c r="LXZ1" s="17"/>
      <c r="LYA1" s="17"/>
      <c r="LYB1" s="17"/>
      <c r="LYC1" s="17"/>
      <c r="LYD1" s="17"/>
      <c r="LYE1" s="17"/>
      <c r="LYF1" s="17"/>
      <c r="LYG1" s="17"/>
      <c r="LYH1" s="17"/>
      <c r="LYI1" s="17"/>
      <c r="LYJ1" s="17"/>
      <c r="LYK1" s="17"/>
      <c r="LYL1" s="17"/>
      <c r="LYM1" s="17"/>
      <c r="LYN1" s="17"/>
      <c r="LYO1" s="17"/>
      <c r="LYP1" s="17"/>
      <c r="LYQ1" s="17"/>
      <c r="LYR1" s="17"/>
      <c r="LYS1" s="17"/>
      <c r="LYT1" s="17"/>
      <c r="LYU1" s="17"/>
      <c r="LYV1" s="17"/>
      <c r="LYW1" s="17"/>
      <c r="LYX1" s="17"/>
      <c r="LYY1" s="17"/>
      <c r="LYZ1" s="17"/>
      <c r="LZA1" s="17"/>
      <c r="LZB1" s="17"/>
      <c r="LZC1" s="17"/>
      <c r="LZD1" s="17"/>
      <c r="LZE1" s="17"/>
      <c r="LZF1" s="17"/>
      <c r="LZG1" s="17"/>
      <c r="LZH1" s="17"/>
      <c r="LZI1" s="17"/>
      <c r="LZJ1" s="17"/>
      <c r="LZK1" s="17"/>
      <c r="LZL1" s="17"/>
      <c r="LZM1" s="17"/>
      <c r="LZN1" s="17"/>
      <c r="LZO1" s="17"/>
      <c r="LZP1" s="17"/>
      <c r="LZQ1" s="17"/>
      <c r="LZR1" s="17"/>
      <c r="LZS1" s="17"/>
      <c r="LZT1" s="17"/>
      <c r="LZU1" s="17"/>
      <c r="LZV1" s="17"/>
      <c r="LZW1" s="17"/>
      <c r="LZX1" s="17"/>
      <c r="LZY1" s="17"/>
      <c r="LZZ1" s="17"/>
      <c r="MAA1" s="17"/>
      <c r="MAB1" s="17"/>
      <c r="MAC1" s="17"/>
      <c r="MAD1" s="17"/>
      <c r="MAE1" s="17"/>
      <c r="MAF1" s="17"/>
      <c r="MAG1" s="17"/>
      <c r="MAH1" s="17"/>
      <c r="MAI1" s="17"/>
      <c r="MAJ1" s="17"/>
      <c r="MAK1" s="17"/>
      <c r="MAL1" s="17"/>
      <c r="MAM1" s="17"/>
      <c r="MAN1" s="17"/>
      <c r="MAO1" s="17"/>
      <c r="MAP1" s="17"/>
      <c r="MAQ1" s="17"/>
      <c r="MAR1" s="17"/>
      <c r="MAS1" s="17"/>
      <c r="MAT1" s="17"/>
      <c r="MAU1" s="17"/>
      <c r="MAV1" s="17"/>
      <c r="MAW1" s="17"/>
      <c r="MAX1" s="17"/>
      <c r="MAY1" s="17"/>
      <c r="MAZ1" s="17"/>
      <c r="MBA1" s="17"/>
      <c r="MBB1" s="17"/>
      <c r="MBC1" s="17"/>
      <c r="MBD1" s="17"/>
      <c r="MBE1" s="17"/>
      <c r="MBF1" s="17"/>
      <c r="MBG1" s="17"/>
      <c r="MBH1" s="17"/>
      <c r="MBI1" s="17"/>
      <c r="MBJ1" s="17"/>
      <c r="MBK1" s="17"/>
      <c r="MBL1" s="17"/>
      <c r="MBM1" s="17"/>
      <c r="MBN1" s="17"/>
      <c r="MBO1" s="17"/>
      <c r="MBP1" s="17"/>
      <c r="MBQ1" s="17"/>
      <c r="MBR1" s="17"/>
      <c r="MBS1" s="17"/>
      <c r="MBT1" s="17"/>
      <c r="MBU1" s="17"/>
      <c r="MBV1" s="17"/>
      <c r="MBW1" s="17"/>
      <c r="MBX1" s="17"/>
      <c r="MBY1" s="17"/>
      <c r="MBZ1" s="17"/>
      <c r="MCA1" s="17"/>
      <c r="MCB1" s="17"/>
      <c r="MCC1" s="17"/>
      <c r="MCD1" s="17"/>
      <c r="MCE1" s="17"/>
      <c r="MCF1" s="17"/>
      <c r="MCG1" s="17"/>
      <c r="MCH1" s="17"/>
      <c r="MCI1" s="17"/>
      <c r="MCJ1" s="17"/>
      <c r="MCK1" s="17"/>
      <c r="MCL1" s="17"/>
      <c r="MCM1" s="17"/>
      <c r="MCN1" s="17"/>
      <c r="MCO1" s="17"/>
      <c r="MCP1" s="17"/>
      <c r="MCQ1" s="17"/>
      <c r="MCR1" s="17"/>
      <c r="MCS1" s="17"/>
      <c r="MCT1" s="17"/>
      <c r="MCU1" s="17"/>
      <c r="MCV1" s="17"/>
      <c r="MCW1" s="17"/>
      <c r="MCX1" s="17"/>
      <c r="MCY1" s="17"/>
      <c r="MCZ1" s="17"/>
      <c r="MDA1" s="17"/>
      <c r="MDB1" s="17"/>
      <c r="MDC1" s="17"/>
      <c r="MDD1" s="17"/>
      <c r="MDE1" s="17"/>
      <c r="MDF1" s="17"/>
      <c r="MDG1" s="17"/>
      <c r="MDH1" s="17"/>
      <c r="MDI1" s="17"/>
      <c r="MDJ1" s="17"/>
      <c r="MDK1" s="17"/>
      <c r="MDL1" s="17"/>
      <c r="MDM1" s="17"/>
      <c r="MDN1" s="17"/>
      <c r="MDO1" s="17"/>
      <c r="MDP1" s="17"/>
      <c r="MDQ1" s="17"/>
      <c r="MDR1" s="17"/>
      <c r="MDS1" s="17"/>
      <c r="MDT1" s="17"/>
      <c r="MDU1" s="17"/>
      <c r="MDV1" s="17"/>
      <c r="MDW1" s="17"/>
      <c r="MDX1" s="17"/>
      <c r="MDY1" s="17"/>
      <c r="MDZ1" s="17"/>
      <c r="MEA1" s="17"/>
      <c r="MEB1" s="17"/>
      <c r="MEC1" s="17"/>
      <c r="MED1" s="17"/>
      <c r="MEE1" s="17"/>
      <c r="MEF1" s="17"/>
      <c r="MEG1" s="17"/>
      <c r="MEH1" s="17"/>
      <c r="MEI1" s="17"/>
      <c r="MEJ1" s="17"/>
      <c r="MEK1" s="17"/>
      <c r="MEL1" s="17"/>
      <c r="MEM1" s="17"/>
      <c r="MEN1" s="17"/>
      <c r="MEO1" s="17"/>
      <c r="MEP1" s="17"/>
      <c r="MEQ1" s="17"/>
      <c r="MER1" s="17"/>
      <c r="MES1" s="17"/>
      <c r="MET1" s="17"/>
      <c r="MEU1" s="17"/>
      <c r="MEV1" s="17"/>
      <c r="MEW1" s="17"/>
      <c r="MEX1" s="17"/>
      <c r="MEY1" s="17"/>
      <c r="MEZ1" s="17"/>
      <c r="MFA1" s="17"/>
      <c r="MFB1" s="17"/>
      <c r="MFC1" s="17"/>
      <c r="MFD1" s="17"/>
      <c r="MFE1" s="17"/>
      <c r="MFF1" s="17"/>
      <c r="MFG1" s="17"/>
      <c r="MFH1" s="17"/>
      <c r="MFI1" s="17"/>
      <c r="MFJ1" s="17"/>
      <c r="MFK1" s="17"/>
      <c r="MFL1" s="17"/>
      <c r="MFM1" s="17"/>
      <c r="MFN1" s="17"/>
      <c r="MFO1" s="17"/>
      <c r="MFP1" s="17"/>
      <c r="MFQ1" s="17"/>
      <c r="MFR1" s="17"/>
      <c r="MFS1" s="17"/>
      <c r="MFT1" s="17"/>
      <c r="MFU1" s="17"/>
      <c r="MFV1" s="17"/>
      <c r="MFW1" s="17"/>
      <c r="MFX1" s="17"/>
      <c r="MFY1" s="17"/>
      <c r="MFZ1" s="17"/>
      <c r="MGA1" s="17"/>
      <c r="MGB1" s="17"/>
      <c r="MGC1" s="17"/>
      <c r="MGD1" s="17"/>
      <c r="MGE1" s="17"/>
      <c r="MGF1" s="17"/>
      <c r="MGG1" s="17"/>
      <c r="MGH1" s="17"/>
      <c r="MGI1" s="17"/>
      <c r="MGJ1" s="17"/>
      <c r="MGK1" s="17"/>
      <c r="MGL1" s="17"/>
      <c r="MGM1" s="17"/>
      <c r="MGN1" s="17"/>
      <c r="MGO1" s="17"/>
      <c r="MGP1" s="17"/>
      <c r="MGQ1" s="17"/>
      <c r="MGR1" s="17"/>
      <c r="MGS1" s="17"/>
      <c r="MGT1" s="17"/>
      <c r="MGU1" s="17"/>
      <c r="MGV1" s="17"/>
      <c r="MGW1" s="17"/>
      <c r="MGX1" s="17"/>
      <c r="MGY1" s="17"/>
      <c r="MGZ1" s="17"/>
      <c r="MHA1" s="17"/>
      <c r="MHB1" s="17"/>
      <c r="MHC1" s="17"/>
      <c r="MHD1" s="17"/>
      <c r="MHE1" s="17"/>
      <c r="MHF1" s="17"/>
      <c r="MHG1" s="17"/>
      <c r="MHH1" s="17"/>
      <c r="MHI1" s="17"/>
      <c r="MHJ1" s="17"/>
      <c r="MHK1" s="17"/>
      <c r="MHL1" s="17"/>
      <c r="MHM1" s="17"/>
      <c r="MHN1" s="17"/>
      <c r="MHO1" s="17"/>
      <c r="MHP1" s="17"/>
      <c r="MHQ1" s="17"/>
      <c r="MHR1" s="17"/>
      <c r="MHS1" s="17"/>
      <c r="MHT1" s="17"/>
      <c r="MHU1" s="17"/>
      <c r="MHV1" s="17"/>
      <c r="MHW1" s="17"/>
      <c r="MHX1" s="17"/>
      <c r="MHY1" s="17"/>
      <c r="MHZ1" s="17"/>
      <c r="MIA1" s="17"/>
      <c r="MIB1" s="17"/>
      <c r="MIC1" s="17"/>
      <c r="MID1" s="17"/>
      <c r="MIE1" s="17"/>
      <c r="MIF1" s="17"/>
      <c r="MIG1" s="17"/>
      <c r="MIH1" s="17"/>
      <c r="MII1" s="17"/>
      <c r="MIJ1" s="17"/>
      <c r="MIK1" s="17"/>
      <c r="MIL1" s="17"/>
      <c r="MIM1" s="17"/>
      <c r="MIN1" s="17"/>
      <c r="MIO1" s="17"/>
      <c r="MIP1" s="17"/>
      <c r="MIQ1" s="17"/>
      <c r="MIR1" s="17"/>
      <c r="MIS1" s="17"/>
      <c r="MIT1" s="17"/>
      <c r="MIU1" s="17"/>
      <c r="MIV1" s="17"/>
      <c r="MIW1" s="17"/>
      <c r="MIX1" s="17"/>
      <c r="MIY1" s="17"/>
      <c r="MIZ1" s="17"/>
      <c r="MJA1" s="17"/>
      <c r="MJB1" s="17"/>
      <c r="MJC1" s="17"/>
      <c r="MJD1" s="17"/>
      <c r="MJE1" s="17"/>
      <c r="MJF1" s="17"/>
      <c r="MJG1" s="17"/>
      <c r="MJH1" s="17"/>
      <c r="MJI1" s="17"/>
      <c r="MJJ1" s="17"/>
      <c r="MJK1" s="17"/>
      <c r="MJL1" s="17"/>
      <c r="MJM1" s="17"/>
      <c r="MJN1" s="17"/>
      <c r="MJO1" s="17"/>
      <c r="MJP1" s="17"/>
      <c r="MJQ1" s="17"/>
      <c r="MJR1" s="17"/>
      <c r="MJS1" s="17"/>
      <c r="MJT1" s="17"/>
      <c r="MJU1" s="17"/>
      <c r="MJV1" s="17"/>
      <c r="MJW1" s="17"/>
      <c r="MJX1" s="17"/>
      <c r="MJY1" s="17"/>
      <c r="MJZ1" s="17"/>
      <c r="MKA1" s="17"/>
      <c r="MKB1" s="17"/>
      <c r="MKC1" s="17"/>
      <c r="MKD1" s="17"/>
      <c r="MKE1" s="17"/>
      <c r="MKF1" s="17"/>
      <c r="MKG1" s="17"/>
      <c r="MKH1" s="17"/>
      <c r="MKI1" s="17"/>
      <c r="MKJ1" s="17"/>
      <c r="MKK1" s="17"/>
      <c r="MKL1" s="17"/>
      <c r="MKM1" s="17"/>
      <c r="MKN1" s="17"/>
      <c r="MKO1" s="17"/>
      <c r="MKP1" s="17"/>
      <c r="MKQ1" s="17"/>
      <c r="MKR1" s="17"/>
      <c r="MKS1" s="17"/>
      <c r="MKT1" s="17"/>
      <c r="MKU1" s="17"/>
      <c r="MKV1" s="17"/>
      <c r="MKW1" s="17"/>
      <c r="MKX1" s="17"/>
      <c r="MKY1" s="17"/>
      <c r="MKZ1" s="17"/>
      <c r="MLA1" s="17"/>
      <c r="MLB1" s="17"/>
      <c r="MLC1" s="17"/>
      <c r="MLD1" s="17"/>
      <c r="MLE1" s="17"/>
      <c r="MLF1" s="17"/>
      <c r="MLG1" s="17"/>
      <c r="MLH1" s="17"/>
      <c r="MLI1" s="17"/>
      <c r="MLJ1" s="17"/>
      <c r="MLK1" s="17"/>
      <c r="MLL1" s="17"/>
      <c r="MLM1" s="17"/>
      <c r="MLN1" s="17"/>
      <c r="MLO1" s="17"/>
      <c r="MLP1" s="17"/>
      <c r="MLQ1" s="17"/>
      <c r="MLR1" s="17"/>
      <c r="MLS1" s="17"/>
      <c r="MLT1" s="17"/>
      <c r="MLU1" s="17"/>
      <c r="MLV1" s="17"/>
      <c r="MLW1" s="17"/>
      <c r="MLX1" s="17"/>
      <c r="MLY1" s="17"/>
      <c r="MLZ1" s="17"/>
      <c r="MMA1" s="17"/>
      <c r="MMB1" s="17"/>
      <c r="MMC1" s="17"/>
      <c r="MMD1" s="17"/>
      <c r="MME1" s="17"/>
      <c r="MMF1" s="17"/>
      <c r="MMG1" s="17"/>
      <c r="MMH1" s="17"/>
      <c r="MMI1" s="17"/>
      <c r="MMJ1" s="17"/>
      <c r="MMK1" s="17"/>
      <c r="MML1" s="17"/>
      <c r="MMM1" s="17"/>
      <c r="MMN1" s="17"/>
      <c r="MMO1" s="17"/>
      <c r="MMP1" s="17"/>
      <c r="MMQ1" s="17"/>
      <c r="MMR1" s="17"/>
      <c r="MMS1" s="17"/>
      <c r="MMT1" s="17"/>
      <c r="MMU1" s="17"/>
      <c r="MMV1" s="17"/>
      <c r="MMW1" s="17"/>
      <c r="MMX1" s="17"/>
      <c r="MMY1" s="17"/>
      <c r="MMZ1" s="17"/>
      <c r="MNA1" s="17"/>
      <c r="MNB1" s="17"/>
      <c r="MNC1" s="17"/>
      <c r="MND1" s="17"/>
      <c r="MNE1" s="17"/>
      <c r="MNF1" s="17"/>
      <c r="MNG1" s="17"/>
      <c r="MNH1" s="17"/>
      <c r="MNI1" s="17"/>
      <c r="MNJ1" s="17"/>
      <c r="MNK1" s="17"/>
      <c r="MNL1" s="17"/>
      <c r="MNM1" s="17"/>
      <c r="MNN1" s="17"/>
      <c r="MNO1" s="17"/>
      <c r="MNP1" s="17"/>
      <c r="MNQ1" s="17"/>
      <c r="MNR1" s="17"/>
      <c r="MNS1" s="17"/>
      <c r="MNT1" s="17"/>
      <c r="MNU1" s="17"/>
      <c r="MNV1" s="17"/>
      <c r="MNW1" s="17"/>
      <c r="MNX1" s="17"/>
      <c r="MNY1" s="17"/>
      <c r="MNZ1" s="17"/>
      <c r="MOA1" s="17"/>
      <c r="MOB1" s="17"/>
      <c r="MOC1" s="17"/>
      <c r="MOD1" s="17"/>
      <c r="MOE1" s="17"/>
      <c r="MOF1" s="17"/>
      <c r="MOG1" s="17"/>
      <c r="MOH1" s="17"/>
      <c r="MOI1" s="17"/>
      <c r="MOJ1" s="17"/>
      <c r="MOK1" s="17"/>
      <c r="MOL1" s="17"/>
      <c r="MOM1" s="17"/>
      <c r="MON1" s="17"/>
      <c r="MOO1" s="17"/>
      <c r="MOP1" s="17"/>
      <c r="MOQ1" s="17"/>
      <c r="MOR1" s="17"/>
      <c r="MOS1" s="17"/>
      <c r="MOT1" s="17"/>
      <c r="MOU1" s="17"/>
      <c r="MOV1" s="17"/>
      <c r="MOW1" s="17"/>
      <c r="MOX1" s="17"/>
      <c r="MOY1" s="17"/>
      <c r="MOZ1" s="17"/>
      <c r="MPA1" s="17"/>
      <c r="MPB1" s="17"/>
      <c r="MPC1" s="17"/>
      <c r="MPD1" s="17"/>
      <c r="MPE1" s="17"/>
      <c r="MPF1" s="17"/>
      <c r="MPG1" s="17"/>
      <c r="MPH1" s="17"/>
      <c r="MPI1" s="17"/>
      <c r="MPJ1" s="17"/>
      <c r="MPK1" s="17"/>
      <c r="MPL1" s="17"/>
      <c r="MPM1" s="17"/>
      <c r="MPN1" s="17"/>
      <c r="MPO1" s="17"/>
      <c r="MPP1" s="17"/>
      <c r="MPQ1" s="17"/>
      <c r="MPR1" s="17"/>
      <c r="MPS1" s="17"/>
      <c r="MPT1" s="17"/>
      <c r="MPU1" s="17"/>
      <c r="MPV1" s="17"/>
      <c r="MPW1" s="17"/>
      <c r="MPX1" s="17"/>
      <c r="MPY1" s="17"/>
      <c r="MPZ1" s="17"/>
      <c r="MQA1" s="17"/>
      <c r="MQB1" s="17"/>
      <c r="MQC1" s="17"/>
      <c r="MQD1" s="17"/>
      <c r="MQE1" s="17"/>
      <c r="MQF1" s="17"/>
      <c r="MQG1" s="17"/>
      <c r="MQH1" s="17"/>
      <c r="MQI1" s="17"/>
      <c r="MQJ1" s="17"/>
      <c r="MQK1" s="17"/>
      <c r="MQL1" s="17"/>
      <c r="MQM1" s="17"/>
      <c r="MQN1" s="17"/>
      <c r="MQO1" s="17"/>
      <c r="MQP1" s="17"/>
      <c r="MQQ1" s="17"/>
      <c r="MQR1" s="17"/>
      <c r="MQS1" s="17"/>
      <c r="MQT1" s="17"/>
      <c r="MQU1" s="17"/>
      <c r="MQV1" s="17"/>
      <c r="MQW1" s="17"/>
      <c r="MQX1" s="17"/>
      <c r="MQY1" s="17"/>
      <c r="MQZ1" s="17"/>
      <c r="MRA1" s="17"/>
      <c r="MRB1" s="17"/>
      <c r="MRC1" s="17"/>
      <c r="MRD1" s="17"/>
      <c r="MRE1" s="17"/>
      <c r="MRF1" s="17"/>
      <c r="MRG1" s="17"/>
      <c r="MRH1" s="17"/>
      <c r="MRI1" s="17"/>
      <c r="MRJ1" s="17"/>
      <c r="MRK1" s="17"/>
      <c r="MRL1" s="17"/>
      <c r="MRM1" s="17"/>
      <c r="MRN1" s="17"/>
      <c r="MRO1" s="17"/>
      <c r="MRP1" s="17"/>
      <c r="MRQ1" s="17"/>
      <c r="MRR1" s="17"/>
      <c r="MRS1" s="17"/>
      <c r="MRT1" s="17"/>
      <c r="MRU1" s="17"/>
      <c r="MRV1" s="17"/>
      <c r="MRW1" s="17"/>
      <c r="MRX1" s="17"/>
      <c r="MRY1" s="17"/>
      <c r="MRZ1" s="17"/>
      <c r="MSA1" s="17"/>
      <c r="MSB1" s="17"/>
      <c r="MSC1" s="17"/>
      <c r="MSD1" s="17"/>
      <c r="MSE1" s="17"/>
      <c r="MSF1" s="17"/>
      <c r="MSG1" s="17"/>
      <c r="MSH1" s="17"/>
      <c r="MSI1" s="17"/>
      <c r="MSJ1" s="17"/>
      <c r="MSK1" s="17"/>
      <c r="MSL1" s="17"/>
      <c r="MSM1" s="17"/>
      <c r="MSN1" s="17"/>
      <c r="MSO1" s="17"/>
      <c r="MSP1" s="17"/>
      <c r="MSQ1" s="17"/>
      <c r="MSR1" s="17"/>
      <c r="MSS1" s="17"/>
      <c r="MST1" s="17"/>
      <c r="MSU1" s="17"/>
      <c r="MSV1" s="17"/>
      <c r="MSW1" s="17"/>
      <c r="MSX1" s="17"/>
      <c r="MSY1" s="17"/>
      <c r="MSZ1" s="17"/>
      <c r="MTA1" s="17"/>
      <c r="MTB1" s="17"/>
      <c r="MTC1" s="17"/>
      <c r="MTD1" s="17"/>
      <c r="MTE1" s="17"/>
      <c r="MTF1" s="17"/>
      <c r="MTG1" s="17"/>
      <c r="MTH1" s="17"/>
      <c r="MTI1" s="17"/>
      <c r="MTJ1" s="17"/>
      <c r="MTK1" s="17"/>
      <c r="MTL1" s="17"/>
      <c r="MTM1" s="17"/>
      <c r="MTN1" s="17"/>
      <c r="MTO1" s="17"/>
      <c r="MTP1" s="17"/>
      <c r="MTQ1" s="17"/>
      <c r="MTR1" s="17"/>
      <c r="MTS1" s="17"/>
      <c r="MTT1" s="17"/>
      <c r="MTU1" s="17"/>
      <c r="MTV1" s="17"/>
      <c r="MTW1" s="17"/>
      <c r="MTX1" s="17"/>
      <c r="MTY1" s="17"/>
      <c r="MTZ1" s="17"/>
      <c r="MUA1" s="17"/>
      <c r="MUB1" s="17"/>
      <c r="MUC1" s="17"/>
      <c r="MUD1" s="17"/>
      <c r="MUE1" s="17"/>
      <c r="MUF1" s="17"/>
      <c r="MUG1" s="17"/>
      <c r="MUH1" s="17"/>
      <c r="MUI1" s="17"/>
      <c r="MUJ1" s="17"/>
      <c r="MUK1" s="17"/>
      <c r="MUL1" s="17"/>
      <c r="MUM1" s="17"/>
      <c r="MUN1" s="17"/>
      <c r="MUO1" s="17"/>
      <c r="MUP1" s="17"/>
      <c r="MUQ1" s="17"/>
      <c r="MUR1" s="17"/>
      <c r="MUS1" s="17"/>
      <c r="MUT1" s="17"/>
      <c r="MUU1" s="17"/>
      <c r="MUV1" s="17"/>
      <c r="MUW1" s="17"/>
      <c r="MUX1" s="17"/>
      <c r="MUY1" s="17"/>
      <c r="MUZ1" s="17"/>
      <c r="MVA1" s="17"/>
      <c r="MVB1" s="17"/>
      <c r="MVC1" s="17"/>
      <c r="MVD1" s="17"/>
      <c r="MVE1" s="17"/>
      <c r="MVF1" s="17"/>
      <c r="MVG1" s="17"/>
      <c r="MVH1" s="17"/>
      <c r="MVI1" s="17"/>
      <c r="MVJ1" s="17"/>
      <c r="MVK1" s="17"/>
      <c r="MVL1" s="17"/>
      <c r="MVM1" s="17"/>
      <c r="MVN1" s="17"/>
      <c r="MVO1" s="17"/>
      <c r="MVP1" s="17"/>
      <c r="MVQ1" s="17"/>
      <c r="MVR1" s="17"/>
      <c r="MVS1" s="17"/>
      <c r="MVT1" s="17"/>
      <c r="MVU1" s="17"/>
      <c r="MVV1" s="17"/>
      <c r="MVW1" s="17"/>
      <c r="MVX1" s="17"/>
      <c r="MVY1" s="17"/>
      <c r="MVZ1" s="17"/>
      <c r="MWA1" s="17"/>
      <c r="MWB1" s="17"/>
      <c r="MWC1" s="17"/>
      <c r="MWD1" s="17"/>
      <c r="MWE1" s="17"/>
      <c r="MWF1" s="17"/>
      <c r="MWG1" s="17"/>
      <c r="MWH1" s="17"/>
      <c r="MWI1" s="17"/>
      <c r="MWJ1" s="17"/>
      <c r="MWK1" s="17"/>
      <c r="MWL1" s="17"/>
      <c r="MWM1" s="17"/>
      <c r="MWN1" s="17"/>
      <c r="MWO1" s="17"/>
      <c r="MWP1" s="17"/>
      <c r="MWQ1" s="17"/>
      <c r="MWR1" s="17"/>
      <c r="MWS1" s="17"/>
      <c r="MWT1" s="17"/>
      <c r="MWU1" s="17"/>
      <c r="MWV1" s="17"/>
      <c r="MWW1" s="17"/>
      <c r="MWX1" s="17"/>
      <c r="MWY1" s="17"/>
      <c r="MWZ1" s="17"/>
      <c r="MXA1" s="17"/>
      <c r="MXB1" s="17"/>
      <c r="MXC1" s="17"/>
      <c r="MXD1" s="17"/>
      <c r="MXE1" s="17"/>
      <c r="MXF1" s="17"/>
      <c r="MXG1" s="17"/>
      <c r="MXH1" s="17"/>
      <c r="MXI1" s="17"/>
      <c r="MXJ1" s="17"/>
      <c r="MXK1" s="17"/>
      <c r="MXL1" s="17"/>
      <c r="MXM1" s="17"/>
      <c r="MXN1" s="17"/>
      <c r="MXO1" s="17"/>
      <c r="MXP1" s="17"/>
      <c r="MXQ1" s="17"/>
      <c r="MXR1" s="17"/>
      <c r="MXS1" s="17"/>
      <c r="MXT1" s="17"/>
      <c r="MXU1" s="17"/>
      <c r="MXV1" s="17"/>
      <c r="MXW1" s="17"/>
      <c r="MXX1" s="17"/>
      <c r="MXY1" s="17"/>
      <c r="MXZ1" s="17"/>
      <c r="MYA1" s="17"/>
      <c r="MYB1" s="17"/>
      <c r="MYC1" s="17"/>
      <c r="MYD1" s="17"/>
      <c r="MYE1" s="17"/>
      <c r="MYF1" s="17"/>
      <c r="MYG1" s="17"/>
      <c r="MYH1" s="17"/>
      <c r="MYI1" s="17"/>
      <c r="MYJ1" s="17"/>
      <c r="MYK1" s="17"/>
      <c r="MYL1" s="17"/>
      <c r="MYM1" s="17"/>
      <c r="MYN1" s="17"/>
      <c r="MYO1" s="17"/>
      <c r="MYP1" s="17"/>
      <c r="MYQ1" s="17"/>
      <c r="MYR1" s="17"/>
      <c r="MYS1" s="17"/>
      <c r="MYT1" s="17"/>
      <c r="MYU1" s="17"/>
      <c r="MYV1" s="17"/>
      <c r="MYW1" s="17"/>
      <c r="MYX1" s="17"/>
      <c r="MYY1" s="17"/>
      <c r="MYZ1" s="17"/>
      <c r="MZA1" s="17"/>
      <c r="MZB1" s="17"/>
      <c r="MZC1" s="17"/>
      <c r="MZD1" s="17"/>
      <c r="MZE1" s="17"/>
      <c r="MZF1" s="17"/>
      <c r="MZG1" s="17"/>
      <c r="MZH1" s="17"/>
      <c r="MZI1" s="17"/>
      <c r="MZJ1" s="17"/>
      <c r="MZK1" s="17"/>
      <c r="MZL1" s="17"/>
      <c r="MZM1" s="17"/>
      <c r="MZN1" s="17"/>
      <c r="MZO1" s="17"/>
      <c r="MZP1" s="17"/>
      <c r="MZQ1" s="17"/>
      <c r="MZR1" s="17"/>
      <c r="MZS1" s="17"/>
      <c r="MZT1" s="17"/>
      <c r="MZU1" s="17"/>
      <c r="MZV1" s="17"/>
      <c r="MZW1" s="17"/>
      <c r="MZX1" s="17"/>
      <c r="MZY1" s="17"/>
      <c r="MZZ1" s="17"/>
      <c r="NAA1" s="17"/>
      <c r="NAB1" s="17"/>
      <c r="NAC1" s="17"/>
      <c r="NAD1" s="17"/>
      <c r="NAE1" s="17"/>
      <c r="NAF1" s="17"/>
      <c r="NAG1" s="17"/>
      <c r="NAH1" s="17"/>
      <c r="NAI1" s="17"/>
      <c r="NAJ1" s="17"/>
      <c r="NAK1" s="17"/>
      <c r="NAL1" s="17"/>
      <c r="NAM1" s="17"/>
      <c r="NAN1" s="17"/>
      <c r="NAO1" s="17"/>
      <c r="NAP1" s="17"/>
      <c r="NAQ1" s="17"/>
      <c r="NAR1" s="17"/>
      <c r="NAS1" s="17"/>
      <c r="NAT1" s="17"/>
      <c r="NAU1" s="17"/>
      <c r="NAV1" s="17"/>
      <c r="NAW1" s="17"/>
      <c r="NAX1" s="17"/>
      <c r="NAY1" s="17"/>
      <c r="NAZ1" s="17"/>
      <c r="NBA1" s="17"/>
      <c r="NBB1" s="17"/>
      <c r="NBC1" s="17"/>
      <c r="NBD1" s="17"/>
      <c r="NBE1" s="17"/>
      <c r="NBF1" s="17"/>
      <c r="NBG1" s="17"/>
      <c r="NBH1" s="17"/>
      <c r="NBI1" s="17"/>
      <c r="NBJ1" s="17"/>
      <c r="NBK1" s="17"/>
      <c r="NBL1" s="17"/>
      <c r="NBM1" s="17"/>
      <c r="NBN1" s="17"/>
      <c r="NBO1" s="17"/>
      <c r="NBP1" s="17"/>
      <c r="NBQ1" s="17"/>
      <c r="NBR1" s="17"/>
      <c r="NBS1" s="17"/>
      <c r="NBT1" s="17"/>
      <c r="NBU1" s="17"/>
      <c r="NBV1" s="17"/>
      <c r="NBW1" s="17"/>
      <c r="NBX1" s="17"/>
      <c r="NBY1" s="17"/>
      <c r="NBZ1" s="17"/>
      <c r="NCA1" s="17"/>
      <c r="NCB1" s="17"/>
      <c r="NCC1" s="17"/>
      <c r="NCD1" s="17"/>
      <c r="NCE1" s="17"/>
      <c r="NCF1" s="17"/>
      <c r="NCG1" s="17"/>
      <c r="NCH1" s="17"/>
      <c r="NCI1" s="17"/>
      <c r="NCJ1" s="17"/>
      <c r="NCK1" s="17"/>
      <c r="NCL1" s="17"/>
      <c r="NCM1" s="17"/>
      <c r="NCN1" s="17"/>
      <c r="NCO1" s="17"/>
      <c r="NCP1" s="17"/>
      <c r="NCQ1" s="17"/>
      <c r="NCR1" s="17"/>
      <c r="NCS1" s="17"/>
      <c r="NCT1" s="17"/>
      <c r="NCU1" s="17"/>
      <c r="NCV1" s="17"/>
      <c r="NCW1" s="17"/>
      <c r="NCX1" s="17"/>
      <c r="NCY1" s="17"/>
      <c r="NCZ1" s="17"/>
      <c r="NDA1" s="17"/>
      <c r="NDB1" s="17"/>
      <c r="NDC1" s="17"/>
      <c r="NDD1" s="17"/>
      <c r="NDE1" s="17"/>
      <c r="NDF1" s="17"/>
      <c r="NDG1" s="17"/>
      <c r="NDH1" s="17"/>
      <c r="NDI1" s="17"/>
      <c r="NDJ1" s="17"/>
      <c r="NDK1" s="17"/>
      <c r="NDL1" s="17"/>
      <c r="NDM1" s="17"/>
      <c r="NDN1" s="17"/>
      <c r="NDO1" s="17"/>
      <c r="NDP1" s="17"/>
      <c r="NDQ1" s="17"/>
      <c r="NDR1" s="17"/>
      <c r="NDS1" s="17"/>
      <c r="NDT1" s="17"/>
      <c r="NDU1" s="17"/>
      <c r="NDV1" s="17"/>
      <c r="NDW1" s="17"/>
      <c r="NDX1" s="17"/>
      <c r="NDY1" s="17"/>
      <c r="NDZ1" s="17"/>
      <c r="NEA1" s="17"/>
      <c r="NEB1" s="17"/>
      <c r="NEC1" s="17"/>
      <c r="NED1" s="17"/>
      <c r="NEE1" s="17"/>
      <c r="NEF1" s="17"/>
      <c r="NEG1" s="17"/>
      <c r="NEH1" s="17"/>
      <c r="NEI1" s="17"/>
      <c r="NEJ1" s="17"/>
      <c r="NEK1" s="17"/>
      <c r="NEL1" s="17"/>
      <c r="NEM1" s="17"/>
      <c r="NEN1" s="17"/>
      <c r="NEO1" s="17"/>
      <c r="NEP1" s="17"/>
      <c r="NEQ1" s="17"/>
      <c r="NER1" s="17"/>
      <c r="NES1" s="17"/>
      <c r="NET1" s="17"/>
      <c r="NEU1" s="17"/>
      <c r="NEV1" s="17"/>
      <c r="NEW1" s="17"/>
      <c r="NEX1" s="17"/>
      <c r="NEY1" s="17"/>
      <c r="NEZ1" s="17"/>
      <c r="NFA1" s="17"/>
      <c r="NFB1" s="17"/>
      <c r="NFC1" s="17"/>
      <c r="NFD1" s="17"/>
      <c r="NFE1" s="17"/>
      <c r="NFF1" s="17"/>
      <c r="NFG1" s="17"/>
      <c r="NFH1" s="17"/>
      <c r="NFI1" s="17"/>
      <c r="NFJ1" s="17"/>
      <c r="NFK1" s="17"/>
      <c r="NFL1" s="17"/>
      <c r="NFM1" s="17"/>
      <c r="NFN1" s="17"/>
      <c r="NFO1" s="17"/>
      <c r="NFP1" s="17"/>
      <c r="NFQ1" s="17"/>
      <c r="NFR1" s="17"/>
      <c r="NFS1" s="17"/>
      <c r="NFT1" s="17"/>
      <c r="NFU1" s="17"/>
      <c r="NFV1" s="17"/>
      <c r="NFW1" s="17"/>
      <c r="NFX1" s="17"/>
      <c r="NFY1" s="17"/>
      <c r="NFZ1" s="17"/>
      <c r="NGA1" s="17"/>
      <c r="NGB1" s="17"/>
      <c r="NGC1" s="17"/>
      <c r="NGD1" s="17"/>
      <c r="NGE1" s="17"/>
      <c r="NGF1" s="17"/>
      <c r="NGG1" s="17"/>
      <c r="NGH1" s="17"/>
      <c r="NGI1" s="17"/>
      <c r="NGJ1" s="17"/>
      <c r="NGK1" s="17"/>
      <c r="NGL1" s="17"/>
      <c r="NGM1" s="17"/>
      <c r="NGN1" s="17"/>
      <c r="NGO1" s="17"/>
      <c r="NGP1" s="17"/>
      <c r="NGQ1" s="17"/>
      <c r="NGR1" s="17"/>
      <c r="NGS1" s="17"/>
      <c r="NGT1" s="17"/>
      <c r="NGU1" s="17"/>
      <c r="NGV1" s="17"/>
      <c r="NGW1" s="17"/>
      <c r="NGX1" s="17"/>
      <c r="NGY1" s="17"/>
      <c r="NGZ1" s="17"/>
      <c r="NHA1" s="17"/>
      <c r="NHB1" s="17"/>
      <c r="NHC1" s="17"/>
      <c r="NHD1" s="17"/>
      <c r="NHE1" s="17"/>
      <c r="NHF1" s="17"/>
      <c r="NHG1" s="17"/>
      <c r="NHH1" s="17"/>
      <c r="NHI1" s="17"/>
      <c r="NHJ1" s="17"/>
      <c r="NHK1" s="17"/>
      <c r="NHL1" s="17"/>
      <c r="NHM1" s="17"/>
      <c r="NHN1" s="17"/>
      <c r="NHO1" s="17"/>
      <c r="NHP1" s="17"/>
      <c r="NHQ1" s="17"/>
      <c r="NHR1" s="17"/>
      <c r="NHS1" s="17"/>
      <c r="NHT1" s="17"/>
      <c r="NHU1" s="17"/>
      <c r="NHV1" s="17"/>
      <c r="NHW1" s="17"/>
      <c r="NHX1" s="17"/>
      <c r="NHY1" s="17"/>
      <c r="NHZ1" s="17"/>
      <c r="NIA1" s="17"/>
      <c r="NIB1" s="17"/>
      <c r="NIC1" s="17"/>
      <c r="NID1" s="17"/>
      <c r="NIE1" s="17"/>
      <c r="NIF1" s="17"/>
      <c r="NIG1" s="17"/>
      <c r="NIH1" s="17"/>
      <c r="NII1" s="17"/>
      <c r="NIJ1" s="17"/>
      <c r="NIK1" s="17"/>
      <c r="NIL1" s="17"/>
      <c r="NIM1" s="17"/>
      <c r="NIN1" s="17"/>
      <c r="NIO1" s="17"/>
      <c r="NIP1" s="17"/>
      <c r="NIQ1" s="17"/>
      <c r="NIR1" s="17"/>
      <c r="NIS1" s="17"/>
      <c r="NIT1" s="17"/>
      <c r="NIU1" s="17"/>
      <c r="NIV1" s="17"/>
      <c r="NIW1" s="17"/>
      <c r="NIX1" s="17"/>
      <c r="NIY1" s="17"/>
      <c r="NIZ1" s="17"/>
      <c r="NJA1" s="17"/>
      <c r="NJB1" s="17"/>
      <c r="NJC1" s="17"/>
      <c r="NJD1" s="17"/>
      <c r="NJE1" s="17"/>
      <c r="NJF1" s="17"/>
      <c r="NJG1" s="17"/>
      <c r="NJH1" s="17"/>
      <c r="NJI1" s="17"/>
      <c r="NJJ1" s="17"/>
      <c r="NJK1" s="17"/>
      <c r="NJL1" s="17"/>
      <c r="NJM1" s="17"/>
      <c r="NJN1" s="17"/>
      <c r="NJO1" s="17"/>
      <c r="NJP1" s="17"/>
      <c r="NJQ1" s="17"/>
      <c r="NJR1" s="17"/>
      <c r="NJS1" s="17"/>
      <c r="NJT1" s="17"/>
      <c r="NJU1" s="17"/>
      <c r="NJV1" s="17"/>
      <c r="NJW1" s="17"/>
      <c r="NJX1" s="17"/>
      <c r="NJY1" s="17"/>
      <c r="NJZ1" s="17"/>
      <c r="NKA1" s="17"/>
      <c r="NKB1" s="17"/>
      <c r="NKC1" s="17"/>
      <c r="NKD1" s="17"/>
      <c r="NKE1" s="17"/>
      <c r="NKF1" s="17"/>
      <c r="NKG1" s="17"/>
      <c r="NKH1" s="17"/>
      <c r="NKI1" s="17"/>
      <c r="NKJ1" s="17"/>
      <c r="NKK1" s="17"/>
      <c r="NKL1" s="17"/>
      <c r="NKM1" s="17"/>
      <c r="NKN1" s="17"/>
      <c r="NKO1" s="17"/>
      <c r="NKP1" s="17"/>
      <c r="NKQ1" s="17"/>
      <c r="NKR1" s="17"/>
      <c r="NKS1" s="17"/>
      <c r="NKT1" s="17"/>
      <c r="NKU1" s="17"/>
      <c r="NKV1" s="17"/>
      <c r="NKW1" s="17"/>
      <c r="NKX1" s="17"/>
      <c r="NKY1" s="17"/>
      <c r="NKZ1" s="17"/>
      <c r="NLA1" s="17"/>
      <c r="NLB1" s="17"/>
      <c r="NLC1" s="17"/>
      <c r="NLD1" s="17"/>
      <c r="NLE1" s="17"/>
      <c r="NLF1" s="17"/>
      <c r="NLG1" s="17"/>
      <c r="NLH1" s="17"/>
      <c r="NLI1" s="17"/>
      <c r="NLJ1" s="17"/>
      <c r="NLK1" s="17"/>
      <c r="NLL1" s="17"/>
      <c r="NLM1" s="17"/>
      <c r="NLN1" s="17"/>
      <c r="NLO1" s="17"/>
      <c r="NLP1" s="17"/>
      <c r="NLQ1" s="17"/>
      <c r="NLR1" s="17"/>
      <c r="NLS1" s="17"/>
      <c r="NLT1" s="17"/>
      <c r="NLU1" s="17"/>
      <c r="NLV1" s="17"/>
      <c r="NLW1" s="17"/>
      <c r="NLX1" s="17"/>
      <c r="NLY1" s="17"/>
      <c r="NLZ1" s="17"/>
      <c r="NMA1" s="17"/>
      <c r="NMB1" s="17"/>
      <c r="NMC1" s="17"/>
      <c r="NMD1" s="17"/>
      <c r="NME1" s="17"/>
      <c r="NMF1" s="17"/>
      <c r="NMG1" s="17"/>
      <c r="NMH1" s="17"/>
      <c r="NMI1" s="17"/>
      <c r="NMJ1" s="17"/>
      <c r="NMK1" s="17"/>
      <c r="NML1" s="17"/>
      <c r="NMM1" s="17"/>
      <c r="NMN1" s="17"/>
      <c r="NMO1" s="17"/>
      <c r="NMP1" s="17"/>
      <c r="NMQ1" s="17"/>
      <c r="NMR1" s="17"/>
      <c r="NMS1" s="17"/>
      <c r="NMT1" s="17"/>
      <c r="NMU1" s="17"/>
      <c r="NMV1" s="17"/>
      <c r="NMW1" s="17"/>
      <c r="NMX1" s="17"/>
      <c r="NMY1" s="17"/>
      <c r="NMZ1" s="17"/>
      <c r="NNA1" s="17"/>
      <c r="NNB1" s="17"/>
      <c r="NNC1" s="17"/>
      <c r="NND1" s="17"/>
      <c r="NNE1" s="17"/>
      <c r="NNF1" s="17"/>
      <c r="NNG1" s="17"/>
      <c r="NNH1" s="17"/>
      <c r="NNI1" s="17"/>
      <c r="NNJ1" s="17"/>
      <c r="NNK1" s="17"/>
      <c r="NNL1" s="17"/>
      <c r="NNM1" s="17"/>
      <c r="NNN1" s="17"/>
      <c r="NNO1" s="17"/>
      <c r="NNP1" s="17"/>
      <c r="NNQ1" s="17"/>
      <c r="NNR1" s="17"/>
      <c r="NNS1" s="17"/>
      <c r="NNT1" s="17"/>
      <c r="NNU1" s="17"/>
      <c r="NNV1" s="17"/>
      <c r="NNW1" s="17"/>
      <c r="NNX1" s="17"/>
      <c r="NNY1" s="17"/>
      <c r="NNZ1" s="17"/>
      <c r="NOA1" s="17"/>
      <c r="NOB1" s="17"/>
      <c r="NOC1" s="17"/>
      <c r="NOD1" s="17"/>
      <c r="NOE1" s="17"/>
      <c r="NOF1" s="17"/>
      <c r="NOG1" s="17"/>
      <c r="NOH1" s="17"/>
      <c r="NOI1" s="17"/>
      <c r="NOJ1" s="17"/>
      <c r="NOK1" s="17"/>
      <c r="NOL1" s="17"/>
      <c r="NOM1" s="17"/>
      <c r="NON1" s="17"/>
      <c r="NOO1" s="17"/>
      <c r="NOP1" s="17"/>
      <c r="NOQ1" s="17"/>
      <c r="NOR1" s="17"/>
      <c r="NOS1" s="17"/>
      <c r="NOT1" s="17"/>
      <c r="NOU1" s="17"/>
      <c r="NOV1" s="17"/>
      <c r="NOW1" s="17"/>
      <c r="NOX1" s="17"/>
      <c r="NOY1" s="17"/>
      <c r="NOZ1" s="17"/>
      <c r="NPA1" s="17"/>
      <c r="NPB1" s="17"/>
      <c r="NPC1" s="17"/>
      <c r="NPD1" s="17"/>
      <c r="NPE1" s="17"/>
      <c r="NPF1" s="17"/>
      <c r="NPG1" s="17"/>
      <c r="NPH1" s="17"/>
      <c r="NPI1" s="17"/>
      <c r="NPJ1" s="17"/>
      <c r="NPK1" s="17"/>
      <c r="NPL1" s="17"/>
      <c r="NPM1" s="17"/>
      <c r="NPN1" s="17"/>
      <c r="NPO1" s="17"/>
      <c r="NPP1" s="17"/>
      <c r="NPQ1" s="17"/>
      <c r="NPR1" s="17"/>
      <c r="NPS1" s="17"/>
      <c r="NPT1" s="17"/>
      <c r="NPU1" s="17"/>
      <c r="NPV1" s="17"/>
      <c r="NPW1" s="17"/>
      <c r="NPX1" s="17"/>
      <c r="NPY1" s="17"/>
      <c r="NPZ1" s="17"/>
      <c r="NQA1" s="17"/>
      <c r="NQB1" s="17"/>
      <c r="NQC1" s="17"/>
      <c r="NQD1" s="17"/>
      <c r="NQE1" s="17"/>
      <c r="NQF1" s="17"/>
      <c r="NQG1" s="17"/>
      <c r="NQH1" s="17"/>
      <c r="NQI1" s="17"/>
      <c r="NQJ1" s="17"/>
      <c r="NQK1" s="17"/>
      <c r="NQL1" s="17"/>
      <c r="NQM1" s="17"/>
      <c r="NQN1" s="17"/>
      <c r="NQO1" s="17"/>
      <c r="NQP1" s="17"/>
      <c r="NQQ1" s="17"/>
      <c r="NQR1" s="17"/>
      <c r="NQS1" s="17"/>
      <c r="NQT1" s="17"/>
      <c r="NQU1" s="17"/>
      <c r="NQV1" s="17"/>
      <c r="NQW1" s="17"/>
      <c r="NQX1" s="17"/>
      <c r="NQY1" s="17"/>
      <c r="NQZ1" s="17"/>
      <c r="NRA1" s="17"/>
      <c r="NRB1" s="17"/>
      <c r="NRC1" s="17"/>
      <c r="NRD1" s="17"/>
      <c r="NRE1" s="17"/>
      <c r="NRF1" s="17"/>
      <c r="NRG1" s="17"/>
      <c r="NRH1" s="17"/>
      <c r="NRI1" s="17"/>
      <c r="NRJ1" s="17"/>
      <c r="NRK1" s="17"/>
      <c r="NRL1" s="17"/>
      <c r="NRM1" s="17"/>
      <c r="NRN1" s="17"/>
      <c r="NRO1" s="17"/>
      <c r="NRP1" s="17"/>
      <c r="NRQ1" s="17"/>
      <c r="NRR1" s="17"/>
      <c r="NRS1" s="17"/>
      <c r="NRT1" s="17"/>
      <c r="NRU1" s="17"/>
      <c r="NRV1" s="17"/>
      <c r="NRW1" s="17"/>
      <c r="NRX1" s="17"/>
      <c r="NRY1" s="17"/>
      <c r="NRZ1" s="17"/>
      <c r="NSA1" s="17"/>
      <c r="NSB1" s="17"/>
      <c r="NSC1" s="17"/>
      <c r="NSD1" s="17"/>
      <c r="NSE1" s="17"/>
      <c r="NSF1" s="17"/>
      <c r="NSG1" s="17"/>
      <c r="NSH1" s="17"/>
      <c r="NSI1" s="17"/>
      <c r="NSJ1" s="17"/>
      <c r="NSK1" s="17"/>
      <c r="NSL1" s="17"/>
      <c r="NSM1" s="17"/>
      <c r="NSN1" s="17"/>
      <c r="NSO1" s="17"/>
      <c r="NSP1" s="17"/>
      <c r="NSQ1" s="17"/>
      <c r="NSR1" s="17"/>
      <c r="NSS1" s="17"/>
      <c r="NST1" s="17"/>
      <c r="NSU1" s="17"/>
      <c r="NSV1" s="17"/>
      <c r="NSW1" s="17"/>
      <c r="NSX1" s="17"/>
      <c r="NSY1" s="17"/>
      <c r="NSZ1" s="17"/>
      <c r="NTA1" s="17"/>
      <c r="NTB1" s="17"/>
      <c r="NTC1" s="17"/>
      <c r="NTD1" s="17"/>
      <c r="NTE1" s="17"/>
      <c r="NTF1" s="17"/>
      <c r="NTG1" s="17"/>
      <c r="NTH1" s="17"/>
      <c r="NTI1" s="17"/>
      <c r="NTJ1" s="17"/>
      <c r="NTK1" s="17"/>
      <c r="NTL1" s="17"/>
      <c r="NTM1" s="17"/>
      <c r="NTN1" s="17"/>
      <c r="NTO1" s="17"/>
      <c r="NTP1" s="17"/>
      <c r="NTQ1" s="17"/>
      <c r="NTR1" s="17"/>
      <c r="NTS1" s="17"/>
      <c r="NTT1" s="17"/>
      <c r="NTU1" s="17"/>
      <c r="NTV1" s="17"/>
      <c r="NTW1" s="17"/>
      <c r="NTX1" s="17"/>
      <c r="NTY1" s="17"/>
      <c r="NTZ1" s="17"/>
      <c r="NUA1" s="17"/>
      <c r="NUB1" s="17"/>
      <c r="NUC1" s="17"/>
      <c r="NUD1" s="17"/>
      <c r="NUE1" s="17"/>
      <c r="NUF1" s="17"/>
      <c r="NUG1" s="17"/>
      <c r="NUH1" s="17"/>
      <c r="NUI1" s="17"/>
      <c r="NUJ1" s="17"/>
      <c r="NUK1" s="17"/>
      <c r="NUL1" s="17"/>
      <c r="NUM1" s="17"/>
      <c r="NUN1" s="17"/>
      <c r="NUO1" s="17"/>
      <c r="NUP1" s="17"/>
      <c r="NUQ1" s="17"/>
      <c r="NUR1" s="17"/>
      <c r="NUS1" s="17"/>
      <c r="NUT1" s="17"/>
      <c r="NUU1" s="17"/>
      <c r="NUV1" s="17"/>
      <c r="NUW1" s="17"/>
      <c r="NUX1" s="17"/>
      <c r="NUY1" s="17"/>
      <c r="NUZ1" s="17"/>
      <c r="NVA1" s="17"/>
      <c r="NVB1" s="17"/>
      <c r="NVC1" s="17"/>
      <c r="NVD1" s="17"/>
      <c r="NVE1" s="17"/>
      <c r="NVF1" s="17"/>
      <c r="NVG1" s="17"/>
      <c r="NVH1" s="17"/>
      <c r="NVI1" s="17"/>
      <c r="NVJ1" s="17"/>
      <c r="NVK1" s="17"/>
      <c r="NVL1" s="17"/>
      <c r="NVM1" s="17"/>
      <c r="NVN1" s="17"/>
      <c r="NVO1" s="17"/>
      <c r="NVP1" s="17"/>
      <c r="NVQ1" s="17"/>
      <c r="NVR1" s="17"/>
      <c r="NVS1" s="17"/>
      <c r="NVT1" s="17"/>
      <c r="NVU1" s="17"/>
      <c r="NVV1" s="17"/>
      <c r="NVW1" s="17"/>
      <c r="NVX1" s="17"/>
      <c r="NVY1" s="17"/>
      <c r="NVZ1" s="17"/>
      <c r="NWA1" s="17"/>
      <c r="NWB1" s="17"/>
      <c r="NWC1" s="17"/>
      <c r="NWD1" s="17"/>
      <c r="NWE1" s="17"/>
      <c r="NWF1" s="17"/>
      <c r="NWG1" s="17"/>
      <c r="NWH1" s="17"/>
      <c r="NWI1" s="17"/>
      <c r="NWJ1" s="17"/>
      <c r="NWK1" s="17"/>
      <c r="NWL1" s="17"/>
      <c r="NWM1" s="17"/>
      <c r="NWN1" s="17"/>
      <c r="NWO1" s="17"/>
      <c r="NWP1" s="17"/>
      <c r="NWQ1" s="17"/>
      <c r="NWR1" s="17"/>
      <c r="NWS1" s="17"/>
      <c r="NWT1" s="17"/>
      <c r="NWU1" s="17"/>
      <c r="NWV1" s="17"/>
      <c r="NWW1" s="17"/>
      <c r="NWX1" s="17"/>
      <c r="NWY1" s="17"/>
      <c r="NWZ1" s="17"/>
      <c r="NXA1" s="17"/>
      <c r="NXB1" s="17"/>
      <c r="NXC1" s="17"/>
      <c r="NXD1" s="17"/>
      <c r="NXE1" s="17"/>
      <c r="NXF1" s="17"/>
      <c r="NXG1" s="17"/>
      <c r="NXH1" s="17"/>
      <c r="NXI1" s="17"/>
      <c r="NXJ1" s="17"/>
      <c r="NXK1" s="17"/>
      <c r="NXL1" s="17"/>
      <c r="NXM1" s="17"/>
      <c r="NXN1" s="17"/>
      <c r="NXO1" s="17"/>
      <c r="NXP1" s="17"/>
      <c r="NXQ1" s="17"/>
      <c r="NXR1" s="17"/>
      <c r="NXS1" s="17"/>
      <c r="NXT1" s="17"/>
      <c r="NXU1" s="17"/>
      <c r="NXV1" s="17"/>
      <c r="NXW1" s="17"/>
      <c r="NXX1" s="17"/>
      <c r="NXY1" s="17"/>
      <c r="NXZ1" s="17"/>
      <c r="NYA1" s="17"/>
      <c r="NYB1" s="17"/>
      <c r="NYC1" s="17"/>
      <c r="NYD1" s="17"/>
      <c r="NYE1" s="17"/>
      <c r="NYF1" s="17"/>
      <c r="NYG1" s="17"/>
      <c r="NYH1" s="17"/>
      <c r="NYI1" s="17"/>
      <c r="NYJ1" s="17"/>
      <c r="NYK1" s="17"/>
      <c r="NYL1" s="17"/>
      <c r="NYM1" s="17"/>
      <c r="NYN1" s="17"/>
      <c r="NYO1" s="17"/>
      <c r="NYP1" s="17"/>
      <c r="NYQ1" s="17"/>
      <c r="NYR1" s="17"/>
      <c r="NYS1" s="17"/>
      <c r="NYT1" s="17"/>
      <c r="NYU1" s="17"/>
      <c r="NYV1" s="17"/>
      <c r="NYW1" s="17"/>
      <c r="NYX1" s="17"/>
      <c r="NYY1" s="17"/>
      <c r="NYZ1" s="17"/>
      <c r="NZA1" s="17"/>
      <c r="NZB1" s="17"/>
      <c r="NZC1" s="17"/>
      <c r="NZD1" s="17"/>
      <c r="NZE1" s="17"/>
      <c r="NZF1" s="17"/>
      <c r="NZG1" s="17"/>
      <c r="NZH1" s="17"/>
      <c r="NZI1" s="17"/>
      <c r="NZJ1" s="17"/>
      <c r="NZK1" s="17"/>
      <c r="NZL1" s="17"/>
      <c r="NZM1" s="17"/>
      <c r="NZN1" s="17"/>
      <c r="NZO1" s="17"/>
      <c r="NZP1" s="17"/>
      <c r="NZQ1" s="17"/>
      <c r="NZR1" s="17"/>
      <c r="NZS1" s="17"/>
      <c r="NZT1" s="17"/>
      <c r="NZU1" s="17"/>
      <c r="NZV1" s="17"/>
      <c r="NZW1" s="17"/>
      <c r="NZX1" s="17"/>
      <c r="NZY1" s="17"/>
      <c r="NZZ1" s="17"/>
      <c r="OAA1" s="17"/>
      <c r="OAB1" s="17"/>
      <c r="OAC1" s="17"/>
      <c r="OAD1" s="17"/>
      <c r="OAE1" s="17"/>
      <c r="OAF1" s="17"/>
      <c r="OAG1" s="17"/>
      <c r="OAH1" s="17"/>
      <c r="OAI1" s="17"/>
      <c r="OAJ1" s="17"/>
      <c r="OAK1" s="17"/>
      <c r="OAL1" s="17"/>
      <c r="OAM1" s="17"/>
      <c r="OAN1" s="17"/>
      <c r="OAO1" s="17"/>
      <c r="OAP1" s="17"/>
      <c r="OAQ1" s="17"/>
      <c r="OAR1" s="17"/>
      <c r="OAS1" s="17"/>
      <c r="OAT1" s="17"/>
      <c r="OAU1" s="17"/>
      <c r="OAV1" s="17"/>
      <c r="OAW1" s="17"/>
      <c r="OAX1" s="17"/>
      <c r="OAY1" s="17"/>
      <c r="OAZ1" s="17"/>
      <c r="OBA1" s="17"/>
      <c r="OBB1" s="17"/>
      <c r="OBC1" s="17"/>
      <c r="OBD1" s="17"/>
      <c r="OBE1" s="17"/>
      <c r="OBF1" s="17"/>
      <c r="OBG1" s="17"/>
      <c r="OBH1" s="17"/>
      <c r="OBI1" s="17"/>
      <c r="OBJ1" s="17"/>
      <c r="OBK1" s="17"/>
      <c r="OBL1" s="17"/>
      <c r="OBM1" s="17"/>
      <c r="OBN1" s="17"/>
      <c r="OBO1" s="17"/>
      <c r="OBP1" s="17"/>
      <c r="OBQ1" s="17"/>
      <c r="OBR1" s="17"/>
      <c r="OBS1" s="17"/>
      <c r="OBT1" s="17"/>
      <c r="OBU1" s="17"/>
      <c r="OBV1" s="17"/>
      <c r="OBW1" s="17"/>
      <c r="OBX1" s="17"/>
      <c r="OBY1" s="17"/>
      <c r="OBZ1" s="17"/>
      <c r="OCA1" s="17"/>
      <c r="OCB1" s="17"/>
      <c r="OCC1" s="17"/>
      <c r="OCD1" s="17"/>
      <c r="OCE1" s="17"/>
      <c r="OCF1" s="17"/>
      <c r="OCG1" s="17"/>
      <c r="OCH1" s="17"/>
      <c r="OCI1" s="17"/>
      <c r="OCJ1" s="17"/>
      <c r="OCK1" s="17"/>
      <c r="OCL1" s="17"/>
      <c r="OCM1" s="17"/>
      <c r="OCN1" s="17"/>
      <c r="OCO1" s="17"/>
      <c r="OCP1" s="17"/>
      <c r="OCQ1" s="17"/>
      <c r="OCR1" s="17"/>
      <c r="OCS1" s="17"/>
      <c r="OCT1" s="17"/>
      <c r="OCU1" s="17"/>
      <c r="OCV1" s="17"/>
      <c r="OCW1" s="17"/>
      <c r="OCX1" s="17"/>
      <c r="OCY1" s="17"/>
      <c r="OCZ1" s="17"/>
      <c r="ODA1" s="17"/>
      <c r="ODB1" s="17"/>
      <c r="ODC1" s="17"/>
      <c r="ODD1" s="17"/>
      <c r="ODE1" s="17"/>
      <c r="ODF1" s="17"/>
      <c r="ODG1" s="17"/>
      <c r="ODH1" s="17"/>
      <c r="ODI1" s="17"/>
      <c r="ODJ1" s="17"/>
      <c r="ODK1" s="17"/>
      <c r="ODL1" s="17"/>
      <c r="ODM1" s="17"/>
      <c r="ODN1" s="17"/>
      <c r="ODO1" s="17"/>
      <c r="ODP1" s="17"/>
      <c r="ODQ1" s="17"/>
      <c r="ODR1" s="17"/>
      <c r="ODS1" s="17"/>
      <c r="ODT1" s="17"/>
      <c r="ODU1" s="17"/>
      <c r="ODV1" s="17"/>
      <c r="ODW1" s="17"/>
      <c r="ODX1" s="17"/>
      <c r="ODY1" s="17"/>
      <c r="ODZ1" s="17"/>
      <c r="OEA1" s="17"/>
      <c r="OEB1" s="17"/>
      <c r="OEC1" s="17"/>
      <c r="OED1" s="17"/>
      <c r="OEE1" s="17"/>
      <c r="OEF1" s="17"/>
      <c r="OEG1" s="17"/>
      <c r="OEH1" s="17"/>
      <c r="OEI1" s="17"/>
      <c r="OEJ1" s="17"/>
      <c r="OEK1" s="17"/>
      <c r="OEL1" s="17"/>
      <c r="OEM1" s="17"/>
      <c r="OEN1" s="17"/>
      <c r="OEO1" s="17"/>
      <c r="OEP1" s="17"/>
      <c r="OEQ1" s="17"/>
      <c r="OER1" s="17"/>
      <c r="OES1" s="17"/>
      <c r="OET1" s="17"/>
      <c r="OEU1" s="17"/>
      <c r="OEV1" s="17"/>
      <c r="OEW1" s="17"/>
      <c r="OEX1" s="17"/>
      <c r="OEY1" s="17"/>
      <c r="OEZ1" s="17"/>
      <c r="OFA1" s="17"/>
      <c r="OFB1" s="17"/>
      <c r="OFC1" s="17"/>
      <c r="OFD1" s="17"/>
      <c r="OFE1" s="17"/>
      <c r="OFF1" s="17"/>
      <c r="OFG1" s="17"/>
      <c r="OFH1" s="17"/>
      <c r="OFI1" s="17"/>
      <c r="OFJ1" s="17"/>
      <c r="OFK1" s="17"/>
      <c r="OFL1" s="17"/>
      <c r="OFM1" s="17"/>
      <c r="OFN1" s="17"/>
      <c r="OFO1" s="17"/>
      <c r="OFP1" s="17"/>
      <c r="OFQ1" s="17"/>
      <c r="OFR1" s="17"/>
      <c r="OFS1" s="17"/>
      <c r="OFT1" s="17"/>
      <c r="OFU1" s="17"/>
      <c r="OFV1" s="17"/>
      <c r="OFW1" s="17"/>
      <c r="OFX1" s="17"/>
      <c r="OFY1" s="17"/>
      <c r="OFZ1" s="17"/>
      <c r="OGA1" s="17"/>
      <c r="OGB1" s="17"/>
      <c r="OGC1" s="17"/>
      <c r="OGD1" s="17"/>
      <c r="OGE1" s="17"/>
      <c r="OGF1" s="17"/>
      <c r="OGG1" s="17"/>
      <c r="OGH1" s="17"/>
      <c r="OGI1" s="17"/>
      <c r="OGJ1" s="17"/>
      <c r="OGK1" s="17"/>
      <c r="OGL1" s="17"/>
      <c r="OGM1" s="17"/>
      <c r="OGN1" s="17"/>
      <c r="OGO1" s="17"/>
      <c r="OGP1" s="17"/>
      <c r="OGQ1" s="17"/>
      <c r="OGR1" s="17"/>
      <c r="OGS1" s="17"/>
      <c r="OGT1" s="17"/>
      <c r="OGU1" s="17"/>
      <c r="OGV1" s="17"/>
      <c r="OGW1" s="17"/>
      <c r="OGX1" s="17"/>
      <c r="OGY1" s="17"/>
      <c r="OGZ1" s="17"/>
      <c r="OHA1" s="17"/>
      <c r="OHB1" s="17"/>
      <c r="OHC1" s="17"/>
      <c r="OHD1" s="17"/>
      <c r="OHE1" s="17"/>
      <c r="OHF1" s="17"/>
      <c r="OHG1" s="17"/>
      <c r="OHH1" s="17"/>
      <c r="OHI1" s="17"/>
      <c r="OHJ1" s="17"/>
      <c r="OHK1" s="17"/>
      <c r="OHL1" s="17"/>
      <c r="OHM1" s="17"/>
      <c r="OHN1" s="17"/>
      <c r="OHO1" s="17"/>
      <c r="OHP1" s="17"/>
      <c r="OHQ1" s="17"/>
      <c r="OHR1" s="17"/>
      <c r="OHS1" s="17"/>
      <c r="OHT1" s="17"/>
      <c r="OHU1" s="17"/>
      <c r="OHV1" s="17"/>
      <c r="OHW1" s="17"/>
      <c r="OHX1" s="17"/>
      <c r="OHY1" s="17"/>
      <c r="OHZ1" s="17"/>
      <c r="OIA1" s="17"/>
      <c r="OIB1" s="17"/>
      <c r="OIC1" s="17"/>
      <c r="OID1" s="17"/>
      <c r="OIE1" s="17"/>
      <c r="OIF1" s="17"/>
      <c r="OIG1" s="17"/>
      <c r="OIH1" s="17"/>
      <c r="OII1" s="17"/>
      <c r="OIJ1" s="17"/>
      <c r="OIK1" s="17"/>
      <c r="OIL1" s="17"/>
      <c r="OIM1" s="17"/>
      <c r="OIN1" s="17"/>
      <c r="OIO1" s="17"/>
      <c r="OIP1" s="17"/>
      <c r="OIQ1" s="17"/>
      <c r="OIR1" s="17"/>
      <c r="OIS1" s="17"/>
      <c r="OIT1" s="17"/>
      <c r="OIU1" s="17"/>
      <c r="OIV1" s="17"/>
      <c r="OIW1" s="17"/>
      <c r="OIX1" s="17"/>
      <c r="OIY1" s="17"/>
      <c r="OIZ1" s="17"/>
      <c r="OJA1" s="17"/>
      <c r="OJB1" s="17"/>
      <c r="OJC1" s="17"/>
      <c r="OJD1" s="17"/>
      <c r="OJE1" s="17"/>
      <c r="OJF1" s="17"/>
      <c r="OJG1" s="17"/>
      <c r="OJH1" s="17"/>
      <c r="OJI1" s="17"/>
      <c r="OJJ1" s="17"/>
      <c r="OJK1" s="17"/>
      <c r="OJL1" s="17"/>
      <c r="OJM1" s="17"/>
      <c r="OJN1" s="17"/>
      <c r="OJO1" s="17"/>
      <c r="OJP1" s="17"/>
      <c r="OJQ1" s="17"/>
      <c r="OJR1" s="17"/>
      <c r="OJS1" s="17"/>
      <c r="OJT1" s="17"/>
      <c r="OJU1" s="17"/>
      <c r="OJV1" s="17"/>
      <c r="OJW1" s="17"/>
      <c r="OJX1" s="17"/>
      <c r="OJY1" s="17"/>
      <c r="OJZ1" s="17"/>
      <c r="OKA1" s="17"/>
      <c r="OKB1" s="17"/>
      <c r="OKC1" s="17"/>
      <c r="OKD1" s="17"/>
      <c r="OKE1" s="17"/>
      <c r="OKF1" s="17"/>
      <c r="OKG1" s="17"/>
      <c r="OKH1" s="17"/>
      <c r="OKI1" s="17"/>
      <c r="OKJ1" s="17"/>
      <c r="OKK1" s="17"/>
      <c r="OKL1" s="17"/>
      <c r="OKM1" s="17"/>
      <c r="OKN1" s="17"/>
      <c r="OKO1" s="17"/>
      <c r="OKP1" s="17"/>
      <c r="OKQ1" s="17"/>
      <c r="OKR1" s="17"/>
      <c r="OKS1" s="17"/>
      <c r="OKT1" s="17"/>
      <c r="OKU1" s="17"/>
      <c r="OKV1" s="17"/>
      <c r="OKW1" s="17"/>
      <c r="OKX1" s="17"/>
      <c r="OKY1" s="17"/>
      <c r="OKZ1" s="17"/>
      <c r="OLA1" s="17"/>
      <c r="OLB1" s="17"/>
      <c r="OLC1" s="17"/>
      <c r="OLD1" s="17"/>
      <c r="OLE1" s="17"/>
      <c r="OLF1" s="17"/>
      <c r="OLG1" s="17"/>
      <c r="OLH1" s="17"/>
      <c r="OLI1" s="17"/>
      <c r="OLJ1" s="17"/>
      <c r="OLK1" s="17"/>
      <c r="OLL1" s="17"/>
      <c r="OLM1" s="17"/>
      <c r="OLN1" s="17"/>
      <c r="OLO1" s="17"/>
      <c r="OLP1" s="17"/>
      <c r="OLQ1" s="17"/>
      <c r="OLR1" s="17"/>
      <c r="OLS1" s="17"/>
      <c r="OLT1" s="17"/>
      <c r="OLU1" s="17"/>
      <c r="OLV1" s="17"/>
      <c r="OLW1" s="17"/>
      <c r="OLX1" s="17"/>
      <c r="OLY1" s="17"/>
      <c r="OLZ1" s="17"/>
      <c r="OMA1" s="17"/>
      <c r="OMB1" s="17"/>
      <c r="OMC1" s="17"/>
      <c r="OMD1" s="17"/>
      <c r="OME1" s="17"/>
      <c r="OMF1" s="17"/>
      <c r="OMG1" s="17"/>
      <c r="OMH1" s="17"/>
      <c r="OMI1" s="17"/>
      <c r="OMJ1" s="17"/>
      <c r="OMK1" s="17"/>
      <c r="OML1" s="17"/>
      <c r="OMM1" s="17"/>
      <c r="OMN1" s="17"/>
      <c r="OMO1" s="17"/>
      <c r="OMP1" s="17"/>
      <c r="OMQ1" s="17"/>
      <c r="OMR1" s="17"/>
      <c r="OMS1" s="17"/>
      <c r="OMT1" s="17"/>
      <c r="OMU1" s="17"/>
      <c r="OMV1" s="17"/>
      <c r="OMW1" s="17"/>
      <c r="OMX1" s="17"/>
      <c r="OMY1" s="17"/>
      <c r="OMZ1" s="17"/>
      <c r="ONA1" s="17"/>
      <c r="ONB1" s="17"/>
      <c r="ONC1" s="17"/>
      <c r="OND1" s="17"/>
      <c r="ONE1" s="17"/>
      <c r="ONF1" s="17"/>
      <c r="ONG1" s="17"/>
      <c r="ONH1" s="17"/>
      <c r="ONI1" s="17"/>
      <c r="ONJ1" s="17"/>
      <c r="ONK1" s="17"/>
      <c r="ONL1" s="17"/>
      <c r="ONM1" s="17"/>
      <c r="ONN1" s="17"/>
      <c r="ONO1" s="17"/>
      <c r="ONP1" s="17"/>
      <c r="ONQ1" s="17"/>
      <c r="ONR1" s="17"/>
      <c r="ONS1" s="17"/>
      <c r="ONT1" s="17"/>
      <c r="ONU1" s="17"/>
      <c r="ONV1" s="17"/>
      <c r="ONW1" s="17"/>
      <c r="ONX1" s="17"/>
      <c r="ONY1" s="17"/>
      <c r="ONZ1" s="17"/>
      <c r="OOA1" s="17"/>
      <c r="OOB1" s="17"/>
      <c r="OOC1" s="17"/>
      <c r="OOD1" s="17"/>
      <c r="OOE1" s="17"/>
      <c r="OOF1" s="17"/>
      <c r="OOG1" s="17"/>
      <c r="OOH1" s="17"/>
      <c r="OOI1" s="17"/>
      <c r="OOJ1" s="17"/>
      <c r="OOK1" s="17"/>
      <c r="OOL1" s="17"/>
      <c r="OOM1" s="17"/>
      <c r="OON1" s="17"/>
      <c r="OOO1" s="17"/>
      <c r="OOP1" s="17"/>
      <c r="OOQ1" s="17"/>
      <c r="OOR1" s="17"/>
      <c r="OOS1" s="17"/>
      <c r="OOT1" s="17"/>
      <c r="OOU1" s="17"/>
      <c r="OOV1" s="17"/>
      <c r="OOW1" s="17"/>
      <c r="OOX1" s="17"/>
      <c r="OOY1" s="17"/>
      <c r="OOZ1" s="17"/>
      <c r="OPA1" s="17"/>
      <c r="OPB1" s="17"/>
      <c r="OPC1" s="17"/>
      <c r="OPD1" s="17"/>
      <c r="OPE1" s="17"/>
      <c r="OPF1" s="17"/>
      <c r="OPG1" s="17"/>
      <c r="OPH1" s="17"/>
      <c r="OPI1" s="17"/>
      <c r="OPJ1" s="17"/>
      <c r="OPK1" s="17"/>
      <c r="OPL1" s="17"/>
      <c r="OPM1" s="17"/>
      <c r="OPN1" s="17"/>
      <c r="OPO1" s="17"/>
      <c r="OPP1" s="17"/>
      <c r="OPQ1" s="17"/>
      <c r="OPR1" s="17"/>
      <c r="OPS1" s="17"/>
      <c r="OPT1" s="17"/>
      <c r="OPU1" s="17"/>
      <c r="OPV1" s="17"/>
      <c r="OPW1" s="17"/>
      <c r="OPX1" s="17"/>
      <c r="OPY1" s="17"/>
      <c r="OPZ1" s="17"/>
      <c r="OQA1" s="17"/>
      <c r="OQB1" s="17"/>
      <c r="OQC1" s="17"/>
      <c r="OQD1" s="17"/>
      <c r="OQE1" s="17"/>
      <c r="OQF1" s="17"/>
      <c r="OQG1" s="17"/>
      <c r="OQH1" s="17"/>
      <c r="OQI1" s="17"/>
      <c r="OQJ1" s="17"/>
      <c r="OQK1" s="17"/>
      <c r="OQL1" s="17"/>
      <c r="OQM1" s="17"/>
      <c r="OQN1" s="17"/>
      <c r="OQO1" s="17"/>
      <c r="OQP1" s="17"/>
      <c r="OQQ1" s="17"/>
      <c r="OQR1" s="17"/>
      <c r="OQS1" s="17"/>
      <c r="OQT1" s="17"/>
      <c r="OQU1" s="17"/>
      <c r="OQV1" s="17"/>
      <c r="OQW1" s="17"/>
      <c r="OQX1" s="17"/>
      <c r="OQY1" s="17"/>
      <c r="OQZ1" s="17"/>
      <c r="ORA1" s="17"/>
      <c r="ORB1" s="17"/>
      <c r="ORC1" s="17"/>
      <c r="ORD1" s="17"/>
      <c r="ORE1" s="17"/>
      <c r="ORF1" s="17"/>
      <c r="ORG1" s="17"/>
      <c r="ORH1" s="17"/>
      <c r="ORI1" s="17"/>
      <c r="ORJ1" s="17"/>
      <c r="ORK1" s="17"/>
      <c r="ORL1" s="17"/>
      <c r="ORM1" s="17"/>
      <c r="ORN1" s="17"/>
      <c r="ORO1" s="17"/>
      <c r="ORP1" s="17"/>
      <c r="ORQ1" s="17"/>
      <c r="ORR1" s="17"/>
      <c r="ORS1" s="17"/>
      <c r="ORT1" s="17"/>
      <c r="ORU1" s="17"/>
      <c r="ORV1" s="17"/>
      <c r="ORW1" s="17"/>
      <c r="ORX1" s="17"/>
      <c r="ORY1" s="17"/>
      <c r="ORZ1" s="17"/>
      <c r="OSA1" s="17"/>
      <c r="OSB1" s="17"/>
      <c r="OSC1" s="17"/>
      <c r="OSD1" s="17"/>
      <c r="OSE1" s="17"/>
      <c r="OSF1" s="17"/>
      <c r="OSG1" s="17"/>
      <c r="OSH1" s="17"/>
      <c r="OSI1" s="17"/>
      <c r="OSJ1" s="17"/>
      <c r="OSK1" s="17"/>
      <c r="OSL1" s="17"/>
      <c r="OSM1" s="17"/>
      <c r="OSN1" s="17"/>
      <c r="OSO1" s="17"/>
      <c r="OSP1" s="17"/>
      <c r="OSQ1" s="17"/>
      <c r="OSR1" s="17"/>
      <c r="OSS1" s="17"/>
      <c r="OST1" s="17"/>
      <c r="OSU1" s="17"/>
      <c r="OSV1" s="17"/>
      <c r="OSW1" s="17"/>
      <c r="OSX1" s="17"/>
      <c r="OSY1" s="17"/>
      <c r="OSZ1" s="17"/>
      <c r="OTA1" s="17"/>
      <c r="OTB1" s="17"/>
      <c r="OTC1" s="17"/>
      <c r="OTD1" s="17"/>
      <c r="OTE1" s="17"/>
      <c r="OTF1" s="17"/>
      <c r="OTG1" s="17"/>
      <c r="OTH1" s="17"/>
      <c r="OTI1" s="17"/>
      <c r="OTJ1" s="17"/>
      <c r="OTK1" s="17"/>
      <c r="OTL1" s="17"/>
      <c r="OTM1" s="17"/>
      <c r="OTN1" s="17"/>
      <c r="OTO1" s="17"/>
      <c r="OTP1" s="17"/>
      <c r="OTQ1" s="17"/>
      <c r="OTR1" s="17"/>
      <c r="OTS1" s="17"/>
      <c r="OTT1" s="17"/>
      <c r="OTU1" s="17"/>
      <c r="OTV1" s="17"/>
      <c r="OTW1" s="17"/>
      <c r="OTX1" s="17"/>
      <c r="OTY1" s="17"/>
      <c r="OTZ1" s="17"/>
      <c r="OUA1" s="17"/>
      <c r="OUB1" s="17"/>
      <c r="OUC1" s="17"/>
      <c r="OUD1" s="17"/>
      <c r="OUE1" s="17"/>
      <c r="OUF1" s="17"/>
      <c r="OUG1" s="17"/>
      <c r="OUH1" s="17"/>
      <c r="OUI1" s="17"/>
      <c r="OUJ1" s="17"/>
      <c r="OUK1" s="17"/>
      <c r="OUL1" s="17"/>
      <c r="OUM1" s="17"/>
      <c r="OUN1" s="17"/>
      <c r="OUO1" s="17"/>
      <c r="OUP1" s="17"/>
      <c r="OUQ1" s="17"/>
      <c r="OUR1" s="17"/>
      <c r="OUS1" s="17"/>
      <c r="OUT1" s="17"/>
      <c r="OUU1" s="17"/>
      <c r="OUV1" s="17"/>
      <c r="OUW1" s="17"/>
      <c r="OUX1" s="17"/>
      <c r="OUY1" s="17"/>
      <c r="OUZ1" s="17"/>
      <c r="OVA1" s="17"/>
      <c r="OVB1" s="17"/>
      <c r="OVC1" s="17"/>
      <c r="OVD1" s="17"/>
      <c r="OVE1" s="17"/>
      <c r="OVF1" s="17"/>
      <c r="OVG1" s="17"/>
      <c r="OVH1" s="17"/>
      <c r="OVI1" s="17"/>
      <c r="OVJ1" s="17"/>
      <c r="OVK1" s="17"/>
      <c r="OVL1" s="17"/>
      <c r="OVM1" s="17"/>
      <c r="OVN1" s="17"/>
      <c r="OVO1" s="17"/>
      <c r="OVP1" s="17"/>
      <c r="OVQ1" s="17"/>
      <c r="OVR1" s="17"/>
      <c r="OVS1" s="17"/>
      <c r="OVT1" s="17"/>
      <c r="OVU1" s="17"/>
      <c r="OVV1" s="17"/>
      <c r="OVW1" s="17"/>
      <c r="OVX1" s="17"/>
      <c r="OVY1" s="17"/>
      <c r="OVZ1" s="17"/>
      <c r="OWA1" s="17"/>
      <c r="OWB1" s="17"/>
      <c r="OWC1" s="17"/>
      <c r="OWD1" s="17"/>
      <c r="OWE1" s="17"/>
      <c r="OWF1" s="17"/>
      <c r="OWG1" s="17"/>
      <c r="OWH1" s="17"/>
      <c r="OWI1" s="17"/>
      <c r="OWJ1" s="17"/>
      <c r="OWK1" s="17"/>
      <c r="OWL1" s="17"/>
      <c r="OWM1" s="17"/>
      <c r="OWN1" s="17"/>
      <c r="OWO1" s="17"/>
      <c r="OWP1" s="17"/>
      <c r="OWQ1" s="17"/>
      <c r="OWR1" s="17"/>
      <c r="OWS1" s="17"/>
      <c r="OWT1" s="17"/>
      <c r="OWU1" s="17"/>
      <c r="OWV1" s="17"/>
      <c r="OWW1" s="17"/>
      <c r="OWX1" s="17"/>
      <c r="OWY1" s="17"/>
      <c r="OWZ1" s="17"/>
      <c r="OXA1" s="17"/>
      <c r="OXB1" s="17"/>
      <c r="OXC1" s="17"/>
      <c r="OXD1" s="17"/>
      <c r="OXE1" s="17"/>
      <c r="OXF1" s="17"/>
      <c r="OXG1" s="17"/>
      <c r="OXH1" s="17"/>
      <c r="OXI1" s="17"/>
      <c r="OXJ1" s="17"/>
      <c r="OXK1" s="17"/>
      <c r="OXL1" s="17"/>
      <c r="OXM1" s="17"/>
      <c r="OXN1" s="17"/>
      <c r="OXO1" s="17"/>
      <c r="OXP1" s="17"/>
      <c r="OXQ1" s="17"/>
      <c r="OXR1" s="17"/>
      <c r="OXS1" s="17"/>
      <c r="OXT1" s="17"/>
      <c r="OXU1" s="17"/>
      <c r="OXV1" s="17"/>
      <c r="OXW1" s="17"/>
      <c r="OXX1" s="17"/>
      <c r="OXY1" s="17"/>
      <c r="OXZ1" s="17"/>
      <c r="OYA1" s="17"/>
      <c r="OYB1" s="17"/>
      <c r="OYC1" s="17"/>
      <c r="OYD1" s="17"/>
      <c r="OYE1" s="17"/>
      <c r="OYF1" s="17"/>
      <c r="OYG1" s="17"/>
      <c r="OYH1" s="17"/>
      <c r="OYI1" s="17"/>
      <c r="OYJ1" s="17"/>
      <c r="OYK1" s="17"/>
      <c r="OYL1" s="17"/>
      <c r="OYM1" s="17"/>
      <c r="OYN1" s="17"/>
      <c r="OYO1" s="17"/>
      <c r="OYP1" s="17"/>
      <c r="OYQ1" s="17"/>
      <c r="OYR1" s="17"/>
      <c r="OYS1" s="17"/>
      <c r="OYT1" s="17"/>
      <c r="OYU1" s="17"/>
      <c r="OYV1" s="17"/>
      <c r="OYW1" s="17"/>
      <c r="OYX1" s="17"/>
      <c r="OYY1" s="17"/>
      <c r="OYZ1" s="17"/>
      <c r="OZA1" s="17"/>
      <c r="OZB1" s="17"/>
      <c r="OZC1" s="17"/>
      <c r="OZD1" s="17"/>
      <c r="OZE1" s="17"/>
      <c r="OZF1" s="17"/>
      <c r="OZG1" s="17"/>
      <c r="OZH1" s="17"/>
      <c r="OZI1" s="17"/>
      <c r="OZJ1" s="17"/>
      <c r="OZK1" s="17"/>
      <c r="OZL1" s="17"/>
      <c r="OZM1" s="17"/>
      <c r="OZN1" s="17"/>
      <c r="OZO1" s="17"/>
      <c r="OZP1" s="17"/>
      <c r="OZQ1" s="17"/>
      <c r="OZR1" s="17"/>
      <c r="OZS1" s="17"/>
      <c r="OZT1" s="17"/>
      <c r="OZU1" s="17"/>
      <c r="OZV1" s="17"/>
      <c r="OZW1" s="17"/>
      <c r="OZX1" s="17"/>
      <c r="OZY1" s="17"/>
      <c r="OZZ1" s="17"/>
      <c r="PAA1" s="17"/>
      <c r="PAB1" s="17"/>
      <c r="PAC1" s="17"/>
      <c r="PAD1" s="17"/>
      <c r="PAE1" s="17"/>
      <c r="PAF1" s="17"/>
      <c r="PAG1" s="17"/>
      <c r="PAH1" s="17"/>
      <c r="PAI1" s="17"/>
      <c r="PAJ1" s="17"/>
      <c r="PAK1" s="17"/>
      <c r="PAL1" s="17"/>
      <c r="PAM1" s="17"/>
      <c r="PAN1" s="17"/>
      <c r="PAO1" s="17"/>
      <c r="PAP1" s="17"/>
      <c r="PAQ1" s="17"/>
      <c r="PAR1" s="17"/>
      <c r="PAS1" s="17"/>
      <c r="PAT1" s="17"/>
      <c r="PAU1" s="17"/>
      <c r="PAV1" s="17"/>
      <c r="PAW1" s="17"/>
      <c r="PAX1" s="17"/>
      <c r="PAY1" s="17"/>
      <c r="PAZ1" s="17"/>
      <c r="PBA1" s="17"/>
      <c r="PBB1" s="17"/>
      <c r="PBC1" s="17"/>
      <c r="PBD1" s="17"/>
      <c r="PBE1" s="17"/>
      <c r="PBF1" s="17"/>
      <c r="PBG1" s="17"/>
      <c r="PBH1" s="17"/>
      <c r="PBI1" s="17"/>
      <c r="PBJ1" s="17"/>
      <c r="PBK1" s="17"/>
      <c r="PBL1" s="17"/>
      <c r="PBM1" s="17"/>
      <c r="PBN1" s="17"/>
      <c r="PBO1" s="17"/>
      <c r="PBP1" s="17"/>
      <c r="PBQ1" s="17"/>
      <c r="PBR1" s="17"/>
      <c r="PBS1" s="17"/>
      <c r="PBT1" s="17"/>
      <c r="PBU1" s="17"/>
      <c r="PBV1" s="17"/>
      <c r="PBW1" s="17"/>
      <c r="PBX1" s="17"/>
      <c r="PBY1" s="17"/>
      <c r="PBZ1" s="17"/>
      <c r="PCA1" s="17"/>
      <c r="PCB1" s="17"/>
      <c r="PCC1" s="17"/>
      <c r="PCD1" s="17"/>
      <c r="PCE1" s="17"/>
      <c r="PCF1" s="17"/>
      <c r="PCG1" s="17"/>
      <c r="PCH1" s="17"/>
      <c r="PCI1" s="17"/>
      <c r="PCJ1" s="17"/>
      <c r="PCK1" s="17"/>
      <c r="PCL1" s="17"/>
      <c r="PCM1" s="17"/>
      <c r="PCN1" s="17"/>
      <c r="PCO1" s="17"/>
      <c r="PCP1" s="17"/>
      <c r="PCQ1" s="17"/>
      <c r="PCR1" s="17"/>
      <c r="PCS1" s="17"/>
      <c r="PCT1" s="17"/>
      <c r="PCU1" s="17"/>
      <c r="PCV1" s="17"/>
      <c r="PCW1" s="17"/>
      <c r="PCX1" s="17"/>
      <c r="PCY1" s="17"/>
      <c r="PCZ1" s="17"/>
      <c r="PDA1" s="17"/>
      <c r="PDB1" s="17"/>
      <c r="PDC1" s="17"/>
      <c r="PDD1" s="17"/>
      <c r="PDE1" s="17"/>
      <c r="PDF1" s="17"/>
      <c r="PDG1" s="17"/>
      <c r="PDH1" s="17"/>
      <c r="PDI1" s="17"/>
      <c r="PDJ1" s="17"/>
      <c r="PDK1" s="17"/>
      <c r="PDL1" s="17"/>
      <c r="PDM1" s="17"/>
      <c r="PDN1" s="17"/>
      <c r="PDO1" s="17"/>
      <c r="PDP1" s="17"/>
      <c r="PDQ1" s="17"/>
      <c r="PDR1" s="17"/>
      <c r="PDS1" s="17"/>
      <c r="PDT1" s="17"/>
      <c r="PDU1" s="17"/>
      <c r="PDV1" s="17"/>
      <c r="PDW1" s="17"/>
      <c r="PDX1" s="17"/>
      <c r="PDY1" s="17"/>
      <c r="PDZ1" s="17"/>
      <c r="PEA1" s="17"/>
      <c r="PEB1" s="17"/>
      <c r="PEC1" s="17"/>
      <c r="PED1" s="17"/>
      <c r="PEE1" s="17"/>
      <c r="PEF1" s="17"/>
      <c r="PEG1" s="17"/>
      <c r="PEH1" s="17"/>
      <c r="PEI1" s="17"/>
      <c r="PEJ1" s="17"/>
      <c r="PEK1" s="17"/>
      <c r="PEL1" s="17"/>
      <c r="PEM1" s="17"/>
      <c r="PEN1" s="17"/>
      <c r="PEO1" s="17"/>
      <c r="PEP1" s="17"/>
      <c r="PEQ1" s="17"/>
      <c r="PER1" s="17"/>
      <c r="PES1" s="17"/>
      <c r="PET1" s="17"/>
      <c r="PEU1" s="17"/>
      <c r="PEV1" s="17"/>
      <c r="PEW1" s="17"/>
      <c r="PEX1" s="17"/>
      <c r="PEY1" s="17"/>
      <c r="PEZ1" s="17"/>
      <c r="PFA1" s="17"/>
      <c r="PFB1" s="17"/>
      <c r="PFC1" s="17"/>
      <c r="PFD1" s="17"/>
      <c r="PFE1" s="17"/>
      <c r="PFF1" s="17"/>
      <c r="PFG1" s="17"/>
      <c r="PFH1" s="17"/>
      <c r="PFI1" s="17"/>
      <c r="PFJ1" s="17"/>
      <c r="PFK1" s="17"/>
      <c r="PFL1" s="17"/>
      <c r="PFM1" s="17"/>
      <c r="PFN1" s="17"/>
      <c r="PFO1" s="17"/>
      <c r="PFP1" s="17"/>
      <c r="PFQ1" s="17"/>
      <c r="PFR1" s="17"/>
      <c r="PFS1" s="17"/>
      <c r="PFT1" s="17"/>
      <c r="PFU1" s="17"/>
      <c r="PFV1" s="17"/>
      <c r="PFW1" s="17"/>
      <c r="PFX1" s="17"/>
      <c r="PFY1" s="17"/>
      <c r="PFZ1" s="17"/>
      <c r="PGA1" s="17"/>
      <c r="PGB1" s="17"/>
      <c r="PGC1" s="17"/>
      <c r="PGD1" s="17"/>
      <c r="PGE1" s="17"/>
      <c r="PGF1" s="17"/>
      <c r="PGG1" s="17"/>
      <c r="PGH1" s="17"/>
      <c r="PGI1" s="17"/>
      <c r="PGJ1" s="17"/>
      <c r="PGK1" s="17"/>
      <c r="PGL1" s="17"/>
      <c r="PGM1" s="17"/>
      <c r="PGN1" s="17"/>
      <c r="PGO1" s="17"/>
      <c r="PGP1" s="17"/>
      <c r="PGQ1" s="17"/>
      <c r="PGR1" s="17"/>
      <c r="PGS1" s="17"/>
      <c r="PGT1" s="17"/>
      <c r="PGU1" s="17"/>
      <c r="PGV1" s="17"/>
      <c r="PGW1" s="17"/>
      <c r="PGX1" s="17"/>
      <c r="PGY1" s="17"/>
      <c r="PGZ1" s="17"/>
      <c r="PHA1" s="17"/>
      <c r="PHB1" s="17"/>
      <c r="PHC1" s="17"/>
      <c r="PHD1" s="17"/>
      <c r="PHE1" s="17"/>
      <c r="PHF1" s="17"/>
      <c r="PHG1" s="17"/>
      <c r="PHH1" s="17"/>
      <c r="PHI1" s="17"/>
      <c r="PHJ1" s="17"/>
      <c r="PHK1" s="17"/>
      <c r="PHL1" s="17"/>
      <c r="PHM1" s="17"/>
      <c r="PHN1" s="17"/>
      <c r="PHO1" s="17"/>
      <c r="PHP1" s="17"/>
      <c r="PHQ1" s="17"/>
      <c r="PHR1" s="17"/>
      <c r="PHS1" s="17"/>
      <c r="PHT1" s="17"/>
      <c r="PHU1" s="17"/>
      <c r="PHV1" s="17"/>
      <c r="PHW1" s="17"/>
      <c r="PHX1" s="17"/>
      <c r="PHY1" s="17"/>
      <c r="PHZ1" s="17"/>
      <c r="PIA1" s="17"/>
      <c r="PIB1" s="17"/>
      <c r="PIC1" s="17"/>
      <c r="PID1" s="17"/>
      <c r="PIE1" s="17"/>
      <c r="PIF1" s="17"/>
      <c r="PIG1" s="17"/>
      <c r="PIH1" s="17"/>
      <c r="PII1" s="17"/>
      <c r="PIJ1" s="17"/>
      <c r="PIK1" s="17"/>
      <c r="PIL1" s="17"/>
      <c r="PIM1" s="17"/>
      <c r="PIN1" s="17"/>
      <c r="PIO1" s="17"/>
      <c r="PIP1" s="17"/>
      <c r="PIQ1" s="17"/>
      <c r="PIR1" s="17"/>
      <c r="PIS1" s="17"/>
      <c r="PIT1" s="17"/>
      <c r="PIU1" s="17"/>
      <c r="PIV1" s="17"/>
      <c r="PIW1" s="17"/>
      <c r="PIX1" s="17"/>
      <c r="PIY1" s="17"/>
      <c r="PIZ1" s="17"/>
      <c r="PJA1" s="17"/>
      <c r="PJB1" s="17"/>
      <c r="PJC1" s="17"/>
      <c r="PJD1" s="17"/>
      <c r="PJE1" s="17"/>
      <c r="PJF1" s="17"/>
      <c r="PJG1" s="17"/>
      <c r="PJH1" s="17"/>
      <c r="PJI1" s="17"/>
      <c r="PJJ1" s="17"/>
      <c r="PJK1" s="17"/>
      <c r="PJL1" s="17"/>
      <c r="PJM1" s="17"/>
      <c r="PJN1" s="17"/>
      <c r="PJO1" s="17"/>
      <c r="PJP1" s="17"/>
      <c r="PJQ1" s="17"/>
      <c r="PJR1" s="17"/>
      <c r="PJS1" s="17"/>
      <c r="PJT1" s="17"/>
      <c r="PJU1" s="17"/>
      <c r="PJV1" s="17"/>
      <c r="PJW1" s="17"/>
      <c r="PJX1" s="17"/>
      <c r="PJY1" s="17"/>
      <c r="PJZ1" s="17"/>
      <c r="PKA1" s="17"/>
      <c r="PKB1" s="17"/>
      <c r="PKC1" s="17"/>
      <c r="PKD1" s="17"/>
      <c r="PKE1" s="17"/>
      <c r="PKF1" s="17"/>
      <c r="PKG1" s="17"/>
      <c r="PKH1" s="17"/>
      <c r="PKI1" s="17"/>
      <c r="PKJ1" s="17"/>
      <c r="PKK1" s="17"/>
      <c r="PKL1" s="17"/>
      <c r="PKM1" s="17"/>
      <c r="PKN1" s="17"/>
      <c r="PKO1" s="17"/>
      <c r="PKP1" s="17"/>
      <c r="PKQ1" s="17"/>
      <c r="PKR1" s="17"/>
      <c r="PKS1" s="17"/>
      <c r="PKT1" s="17"/>
      <c r="PKU1" s="17"/>
      <c r="PKV1" s="17"/>
      <c r="PKW1" s="17"/>
      <c r="PKX1" s="17"/>
      <c r="PKY1" s="17"/>
      <c r="PKZ1" s="17"/>
      <c r="PLA1" s="17"/>
      <c r="PLB1" s="17"/>
      <c r="PLC1" s="17"/>
      <c r="PLD1" s="17"/>
      <c r="PLE1" s="17"/>
      <c r="PLF1" s="17"/>
      <c r="PLG1" s="17"/>
      <c r="PLH1" s="17"/>
      <c r="PLI1" s="17"/>
      <c r="PLJ1" s="17"/>
      <c r="PLK1" s="17"/>
      <c r="PLL1" s="17"/>
      <c r="PLM1" s="17"/>
      <c r="PLN1" s="17"/>
      <c r="PLO1" s="17"/>
      <c r="PLP1" s="17"/>
      <c r="PLQ1" s="17"/>
      <c r="PLR1" s="17"/>
      <c r="PLS1" s="17"/>
      <c r="PLT1" s="17"/>
      <c r="PLU1" s="17"/>
      <c r="PLV1" s="17"/>
      <c r="PLW1" s="17"/>
      <c r="PLX1" s="17"/>
      <c r="PLY1" s="17"/>
      <c r="PLZ1" s="17"/>
      <c r="PMA1" s="17"/>
      <c r="PMB1" s="17"/>
      <c r="PMC1" s="17"/>
      <c r="PMD1" s="17"/>
      <c r="PME1" s="17"/>
      <c r="PMF1" s="17"/>
      <c r="PMG1" s="17"/>
      <c r="PMH1" s="17"/>
      <c r="PMI1" s="17"/>
      <c r="PMJ1" s="17"/>
      <c r="PMK1" s="17"/>
      <c r="PML1" s="17"/>
      <c r="PMM1" s="17"/>
      <c r="PMN1" s="17"/>
      <c r="PMO1" s="17"/>
      <c r="PMP1" s="17"/>
      <c r="PMQ1" s="17"/>
      <c r="PMR1" s="17"/>
      <c r="PMS1" s="17"/>
      <c r="PMT1" s="17"/>
      <c r="PMU1" s="17"/>
      <c r="PMV1" s="17"/>
      <c r="PMW1" s="17"/>
      <c r="PMX1" s="17"/>
      <c r="PMY1" s="17"/>
      <c r="PMZ1" s="17"/>
      <c r="PNA1" s="17"/>
      <c r="PNB1" s="17"/>
      <c r="PNC1" s="17"/>
      <c r="PND1" s="17"/>
      <c r="PNE1" s="17"/>
      <c r="PNF1" s="17"/>
      <c r="PNG1" s="17"/>
      <c r="PNH1" s="17"/>
      <c r="PNI1" s="17"/>
      <c r="PNJ1" s="17"/>
      <c r="PNK1" s="17"/>
      <c r="PNL1" s="17"/>
      <c r="PNM1" s="17"/>
      <c r="PNN1" s="17"/>
      <c r="PNO1" s="17"/>
      <c r="PNP1" s="17"/>
      <c r="PNQ1" s="17"/>
      <c r="PNR1" s="17"/>
      <c r="PNS1" s="17"/>
      <c r="PNT1" s="17"/>
      <c r="PNU1" s="17"/>
      <c r="PNV1" s="17"/>
      <c r="PNW1" s="17"/>
      <c r="PNX1" s="17"/>
      <c r="PNY1" s="17"/>
      <c r="PNZ1" s="17"/>
      <c r="POA1" s="17"/>
      <c r="POB1" s="17"/>
      <c r="POC1" s="17"/>
      <c r="POD1" s="17"/>
      <c r="POE1" s="17"/>
      <c r="POF1" s="17"/>
      <c r="POG1" s="17"/>
      <c r="POH1" s="17"/>
      <c r="POI1" s="17"/>
      <c r="POJ1" s="17"/>
      <c r="POK1" s="17"/>
      <c r="POL1" s="17"/>
      <c r="POM1" s="17"/>
      <c r="PON1" s="17"/>
      <c r="POO1" s="17"/>
      <c r="POP1" s="17"/>
      <c r="POQ1" s="17"/>
      <c r="POR1" s="17"/>
      <c r="POS1" s="17"/>
      <c r="POT1" s="17"/>
      <c r="POU1" s="17"/>
      <c r="POV1" s="17"/>
      <c r="POW1" s="17"/>
      <c r="POX1" s="17"/>
      <c r="POY1" s="17"/>
      <c r="POZ1" s="17"/>
      <c r="PPA1" s="17"/>
      <c r="PPB1" s="17"/>
      <c r="PPC1" s="17"/>
      <c r="PPD1" s="17"/>
      <c r="PPE1" s="17"/>
      <c r="PPF1" s="17"/>
      <c r="PPG1" s="17"/>
      <c r="PPH1" s="17"/>
      <c r="PPI1" s="17"/>
      <c r="PPJ1" s="17"/>
      <c r="PPK1" s="17"/>
      <c r="PPL1" s="17"/>
      <c r="PPM1" s="17"/>
      <c r="PPN1" s="17"/>
      <c r="PPO1" s="17"/>
      <c r="PPP1" s="17"/>
      <c r="PPQ1" s="17"/>
      <c r="PPR1" s="17"/>
      <c r="PPS1" s="17"/>
      <c r="PPT1" s="17"/>
      <c r="PPU1" s="17"/>
      <c r="PPV1" s="17"/>
      <c r="PPW1" s="17"/>
      <c r="PPX1" s="17"/>
      <c r="PPY1" s="17"/>
      <c r="PPZ1" s="17"/>
      <c r="PQA1" s="17"/>
      <c r="PQB1" s="17"/>
      <c r="PQC1" s="17"/>
      <c r="PQD1" s="17"/>
      <c r="PQE1" s="17"/>
      <c r="PQF1" s="17"/>
      <c r="PQG1" s="17"/>
      <c r="PQH1" s="17"/>
      <c r="PQI1" s="17"/>
      <c r="PQJ1" s="17"/>
      <c r="PQK1" s="17"/>
      <c r="PQL1" s="17"/>
      <c r="PQM1" s="17"/>
      <c r="PQN1" s="17"/>
      <c r="PQO1" s="17"/>
      <c r="PQP1" s="17"/>
      <c r="PQQ1" s="17"/>
      <c r="PQR1" s="17"/>
      <c r="PQS1" s="17"/>
      <c r="PQT1" s="17"/>
      <c r="PQU1" s="17"/>
      <c r="PQV1" s="17"/>
      <c r="PQW1" s="17"/>
      <c r="PQX1" s="17"/>
      <c r="PQY1" s="17"/>
      <c r="PQZ1" s="17"/>
      <c r="PRA1" s="17"/>
      <c r="PRB1" s="17"/>
      <c r="PRC1" s="17"/>
      <c r="PRD1" s="17"/>
      <c r="PRE1" s="17"/>
      <c r="PRF1" s="17"/>
      <c r="PRG1" s="17"/>
      <c r="PRH1" s="17"/>
      <c r="PRI1" s="17"/>
      <c r="PRJ1" s="17"/>
      <c r="PRK1" s="17"/>
      <c r="PRL1" s="17"/>
      <c r="PRM1" s="17"/>
      <c r="PRN1" s="17"/>
      <c r="PRO1" s="17"/>
      <c r="PRP1" s="17"/>
      <c r="PRQ1" s="17"/>
      <c r="PRR1" s="17"/>
      <c r="PRS1" s="17"/>
      <c r="PRT1" s="17"/>
      <c r="PRU1" s="17"/>
      <c r="PRV1" s="17"/>
      <c r="PRW1" s="17"/>
      <c r="PRX1" s="17"/>
      <c r="PRY1" s="17"/>
      <c r="PRZ1" s="17"/>
      <c r="PSA1" s="17"/>
      <c r="PSB1" s="17"/>
      <c r="PSC1" s="17"/>
      <c r="PSD1" s="17"/>
      <c r="PSE1" s="17"/>
      <c r="PSF1" s="17"/>
      <c r="PSG1" s="17"/>
      <c r="PSH1" s="17"/>
      <c r="PSI1" s="17"/>
      <c r="PSJ1" s="17"/>
      <c r="PSK1" s="17"/>
      <c r="PSL1" s="17"/>
      <c r="PSM1" s="17"/>
      <c r="PSN1" s="17"/>
      <c r="PSO1" s="17"/>
      <c r="PSP1" s="17"/>
      <c r="PSQ1" s="17"/>
      <c r="PSR1" s="17"/>
      <c r="PSS1" s="17"/>
      <c r="PST1" s="17"/>
      <c r="PSU1" s="17"/>
      <c r="PSV1" s="17"/>
      <c r="PSW1" s="17"/>
      <c r="PSX1" s="17"/>
      <c r="PSY1" s="17"/>
      <c r="PSZ1" s="17"/>
      <c r="PTA1" s="17"/>
      <c r="PTB1" s="17"/>
      <c r="PTC1" s="17"/>
      <c r="PTD1" s="17"/>
      <c r="PTE1" s="17"/>
      <c r="PTF1" s="17"/>
      <c r="PTG1" s="17"/>
      <c r="PTH1" s="17"/>
      <c r="PTI1" s="17"/>
      <c r="PTJ1" s="17"/>
      <c r="PTK1" s="17"/>
      <c r="PTL1" s="17"/>
      <c r="PTM1" s="17"/>
      <c r="PTN1" s="17"/>
      <c r="PTO1" s="17"/>
      <c r="PTP1" s="17"/>
      <c r="PTQ1" s="17"/>
      <c r="PTR1" s="17"/>
      <c r="PTS1" s="17"/>
      <c r="PTT1" s="17"/>
      <c r="PTU1" s="17"/>
      <c r="PTV1" s="17"/>
      <c r="PTW1" s="17"/>
      <c r="PTX1" s="17"/>
      <c r="PTY1" s="17"/>
      <c r="PTZ1" s="17"/>
      <c r="PUA1" s="17"/>
      <c r="PUB1" s="17"/>
      <c r="PUC1" s="17"/>
      <c r="PUD1" s="17"/>
      <c r="PUE1" s="17"/>
      <c r="PUF1" s="17"/>
      <c r="PUG1" s="17"/>
      <c r="PUH1" s="17"/>
      <c r="PUI1" s="17"/>
      <c r="PUJ1" s="17"/>
      <c r="PUK1" s="17"/>
      <c r="PUL1" s="17"/>
      <c r="PUM1" s="17"/>
      <c r="PUN1" s="17"/>
      <c r="PUO1" s="17"/>
      <c r="PUP1" s="17"/>
      <c r="PUQ1" s="17"/>
      <c r="PUR1" s="17"/>
      <c r="PUS1" s="17"/>
      <c r="PUT1" s="17"/>
      <c r="PUU1" s="17"/>
      <c r="PUV1" s="17"/>
      <c r="PUW1" s="17"/>
      <c r="PUX1" s="17"/>
      <c r="PUY1" s="17"/>
      <c r="PUZ1" s="17"/>
      <c r="PVA1" s="17"/>
      <c r="PVB1" s="17"/>
      <c r="PVC1" s="17"/>
      <c r="PVD1" s="17"/>
      <c r="PVE1" s="17"/>
      <c r="PVF1" s="17"/>
      <c r="PVG1" s="17"/>
      <c r="PVH1" s="17"/>
      <c r="PVI1" s="17"/>
      <c r="PVJ1" s="17"/>
      <c r="PVK1" s="17"/>
      <c r="PVL1" s="17"/>
      <c r="PVM1" s="17"/>
      <c r="PVN1" s="17"/>
      <c r="PVO1" s="17"/>
      <c r="PVP1" s="17"/>
      <c r="PVQ1" s="17"/>
      <c r="PVR1" s="17"/>
      <c r="PVS1" s="17"/>
      <c r="PVT1" s="17"/>
      <c r="PVU1" s="17"/>
      <c r="PVV1" s="17"/>
      <c r="PVW1" s="17"/>
      <c r="PVX1" s="17"/>
      <c r="PVY1" s="17"/>
      <c r="PVZ1" s="17"/>
      <c r="PWA1" s="17"/>
      <c r="PWB1" s="17"/>
      <c r="PWC1" s="17"/>
      <c r="PWD1" s="17"/>
      <c r="PWE1" s="17"/>
      <c r="PWF1" s="17"/>
      <c r="PWG1" s="17"/>
      <c r="PWH1" s="17"/>
      <c r="PWI1" s="17"/>
      <c r="PWJ1" s="17"/>
      <c r="PWK1" s="17"/>
      <c r="PWL1" s="17"/>
      <c r="PWM1" s="17"/>
      <c r="PWN1" s="17"/>
      <c r="PWO1" s="17"/>
      <c r="PWP1" s="17"/>
      <c r="PWQ1" s="17"/>
      <c r="PWR1" s="17"/>
      <c r="PWS1" s="17"/>
      <c r="PWT1" s="17"/>
      <c r="PWU1" s="17"/>
      <c r="PWV1" s="17"/>
      <c r="PWW1" s="17"/>
      <c r="PWX1" s="17"/>
      <c r="PWY1" s="17"/>
      <c r="PWZ1" s="17"/>
      <c r="PXA1" s="17"/>
      <c r="PXB1" s="17"/>
      <c r="PXC1" s="17"/>
      <c r="PXD1" s="17"/>
      <c r="PXE1" s="17"/>
      <c r="PXF1" s="17"/>
      <c r="PXG1" s="17"/>
      <c r="PXH1" s="17"/>
      <c r="PXI1" s="17"/>
      <c r="PXJ1" s="17"/>
      <c r="PXK1" s="17"/>
      <c r="PXL1" s="17"/>
      <c r="PXM1" s="17"/>
      <c r="PXN1" s="17"/>
      <c r="PXO1" s="17"/>
      <c r="PXP1" s="17"/>
      <c r="PXQ1" s="17"/>
      <c r="PXR1" s="17"/>
      <c r="PXS1" s="17"/>
      <c r="PXT1" s="17"/>
      <c r="PXU1" s="17"/>
      <c r="PXV1" s="17"/>
      <c r="PXW1" s="17"/>
      <c r="PXX1" s="17"/>
      <c r="PXY1" s="17"/>
      <c r="PXZ1" s="17"/>
      <c r="PYA1" s="17"/>
      <c r="PYB1" s="17"/>
      <c r="PYC1" s="17"/>
      <c r="PYD1" s="17"/>
      <c r="PYE1" s="17"/>
      <c r="PYF1" s="17"/>
      <c r="PYG1" s="17"/>
      <c r="PYH1" s="17"/>
      <c r="PYI1" s="17"/>
      <c r="PYJ1" s="17"/>
      <c r="PYK1" s="17"/>
      <c r="PYL1" s="17"/>
      <c r="PYM1" s="17"/>
      <c r="PYN1" s="17"/>
      <c r="PYO1" s="17"/>
      <c r="PYP1" s="17"/>
      <c r="PYQ1" s="17"/>
      <c r="PYR1" s="17"/>
      <c r="PYS1" s="17"/>
      <c r="PYT1" s="17"/>
      <c r="PYU1" s="17"/>
      <c r="PYV1" s="17"/>
      <c r="PYW1" s="17"/>
      <c r="PYX1" s="17"/>
      <c r="PYY1" s="17"/>
      <c r="PYZ1" s="17"/>
      <c r="PZA1" s="17"/>
      <c r="PZB1" s="17"/>
      <c r="PZC1" s="17"/>
      <c r="PZD1" s="17"/>
      <c r="PZE1" s="17"/>
      <c r="PZF1" s="17"/>
      <c r="PZG1" s="17"/>
      <c r="PZH1" s="17"/>
      <c r="PZI1" s="17"/>
      <c r="PZJ1" s="17"/>
      <c r="PZK1" s="17"/>
      <c r="PZL1" s="17"/>
      <c r="PZM1" s="17"/>
      <c r="PZN1" s="17"/>
      <c r="PZO1" s="17"/>
      <c r="PZP1" s="17"/>
      <c r="PZQ1" s="17"/>
      <c r="PZR1" s="17"/>
      <c r="PZS1" s="17"/>
      <c r="PZT1" s="17"/>
      <c r="PZU1" s="17"/>
      <c r="PZV1" s="17"/>
      <c r="PZW1" s="17"/>
      <c r="PZX1" s="17"/>
      <c r="PZY1" s="17"/>
      <c r="PZZ1" s="17"/>
      <c r="QAA1" s="17"/>
      <c r="QAB1" s="17"/>
      <c r="QAC1" s="17"/>
      <c r="QAD1" s="17"/>
      <c r="QAE1" s="17"/>
      <c r="QAF1" s="17"/>
      <c r="QAG1" s="17"/>
      <c r="QAH1" s="17"/>
      <c r="QAI1" s="17"/>
      <c r="QAJ1" s="17"/>
      <c r="QAK1" s="17"/>
      <c r="QAL1" s="17"/>
      <c r="QAM1" s="17"/>
      <c r="QAN1" s="17"/>
      <c r="QAO1" s="17"/>
      <c r="QAP1" s="17"/>
      <c r="QAQ1" s="17"/>
      <c r="QAR1" s="17"/>
      <c r="QAS1" s="17"/>
      <c r="QAT1" s="17"/>
      <c r="QAU1" s="17"/>
      <c r="QAV1" s="17"/>
      <c r="QAW1" s="17"/>
      <c r="QAX1" s="17"/>
      <c r="QAY1" s="17"/>
      <c r="QAZ1" s="17"/>
      <c r="QBA1" s="17"/>
      <c r="QBB1" s="17"/>
      <c r="QBC1" s="17"/>
      <c r="QBD1" s="17"/>
      <c r="QBE1" s="17"/>
      <c r="QBF1" s="17"/>
      <c r="QBG1" s="17"/>
      <c r="QBH1" s="17"/>
      <c r="QBI1" s="17"/>
      <c r="QBJ1" s="17"/>
      <c r="QBK1" s="17"/>
      <c r="QBL1" s="17"/>
      <c r="QBM1" s="17"/>
      <c r="QBN1" s="17"/>
      <c r="QBO1" s="17"/>
      <c r="QBP1" s="17"/>
      <c r="QBQ1" s="17"/>
      <c r="QBR1" s="17"/>
      <c r="QBS1" s="17"/>
      <c r="QBT1" s="17"/>
      <c r="QBU1" s="17"/>
      <c r="QBV1" s="17"/>
      <c r="QBW1" s="17"/>
      <c r="QBX1" s="17"/>
      <c r="QBY1" s="17"/>
      <c r="QBZ1" s="17"/>
      <c r="QCA1" s="17"/>
      <c r="QCB1" s="17"/>
      <c r="QCC1" s="17"/>
      <c r="QCD1" s="17"/>
      <c r="QCE1" s="17"/>
      <c r="QCF1" s="17"/>
      <c r="QCG1" s="17"/>
      <c r="QCH1" s="17"/>
      <c r="QCI1" s="17"/>
      <c r="QCJ1" s="17"/>
      <c r="QCK1" s="17"/>
      <c r="QCL1" s="17"/>
      <c r="QCM1" s="17"/>
      <c r="QCN1" s="17"/>
      <c r="QCO1" s="17"/>
      <c r="QCP1" s="17"/>
      <c r="QCQ1" s="17"/>
      <c r="QCR1" s="17"/>
      <c r="QCS1" s="17"/>
      <c r="QCT1" s="17"/>
      <c r="QCU1" s="17"/>
      <c r="QCV1" s="17"/>
      <c r="QCW1" s="17"/>
      <c r="QCX1" s="17"/>
      <c r="QCY1" s="17"/>
      <c r="QCZ1" s="17"/>
      <c r="QDA1" s="17"/>
      <c r="QDB1" s="17"/>
      <c r="QDC1" s="17"/>
      <c r="QDD1" s="17"/>
      <c r="QDE1" s="17"/>
      <c r="QDF1" s="17"/>
      <c r="QDG1" s="17"/>
      <c r="QDH1" s="17"/>
      <c r="QDI1" s="17"/>
      <c r="QDJ1" s="17"/>
      <c r="QDK1" s="17"/>
      <c r="QDL1" s="17"/>
      <c r="QDM1" s="17"/>
      <c r="QDN1" s="17"/>
      <c r="QDO1" s="17"/>
      <c r="QDP1" s="17"/>
      <c r="QDQ1" s="17"/>
      <c r="QDR1" s="17"/>
      <c r="QDS1" s="17"/>
      <c r="QDT1" s="17"/>
      <c r="QDU1" s="17"/>
      <c r="QDV1" s="17"/>
      <c r="QDW1" s="17"/>
      <c r="QDX1" s="17"/>
      <c r="QDY1" s="17"/>
      <c r="QDZ1" s="17"/>
      <c r="QEA1" s="17"/>
      <c r="QEB1" s="17"/>
      <c r="QEC1" s="17"/>
      <c r="QED1" s="17"/>
      <c r="QEE1" s="17"/>
      <c r="QEF1" s="17"/>
      <c r="QEG1" s="17"/>
      <c r="QEH1" s="17"/>
      <c r="QEI1" s="17"/>
      <c r="QEJ1" s="17"/>
      <c r="QEK1" s="17"/>
      <c r="QEL1" s="17"/>
      <c r="QEM1" s="17"/>
      <c r="QEN1" s="17"/>
      <c r="QEO1" s="17"/>
      <c r="QEP1" s="17"/>
      <c r="QEQ1" s="17"/>
      <c r="QER1" s="17"/>
      <c r="QES1" s="17"/>
      <c r="QET1" s="17"/>
      <c r="QEU1" s="17"/>
      <c r="QEV1" s="17"/>
      <c r="QEW1" s="17"/>
      <c r="QEX1" s="17"/>
      <c r="QEY1" s="17"/>
      <c r="QEZ1" s="17"/>
      <c r="QFA1" s="17"/>
      <c r="QFB1" s="17"/>
      <c r="QFC1" s="17"/>
      <c r="QFD1" s="17"/>
      <c r="QFE1" s="17"/>
      <c r="QFF1" s="17"/>
      <c r="QFG1" s="17"/>
      <c r="QFH1" s="17"/>
      <c r="QFI1" s="17"/>
      <c r="QFJ1" s="17"/>
      <c r="QFK1" s="17"/>
      <c r="QFL1" s="17"/>
      <c r="QFM1" s="17"/>
      <c r="QFN1" s="17"/>
      <c r="QFO1" s="17"/>
      <c r="QFP1" s="17"/>
      <c r="QFQ1" s="17"/>
      <c r="QFR1" s="17"/>
      <c r="QFS1" s="17"/>
      <c r="QFT1" s="17"/>
      <c r="QFU1" s="17"/>
      <c r="QFV1" s="17"/>
      <c r="QFW1" s="17"/>
      <c r="QFX1" s="17"/>
      <c r="QFY1" s="17"/>
      <c r="QFZ1" s="17"/>
      <c r="QGA1" s="17"/>
      <c r="QGB1" s="17"/>
      <c r="QGC1" s="17"/>
      <c r="QGD1" s="17"/>
      <c r="QGE1" s="17"/>
      <c r="QGF1" s="17"/>
      <c r="QGG1" s="17"/>
      <c r="QGH1" s="17"/>
      <c r="QGI1" s="17"/>
      <c r="QGJ1" s="17"/>
      <c r="QGK1" s="17"/>
      <c r="QGL1" s="17"/>
      <c r="QGM1" s="17"/>
      <c r="QGN1" s="17"/>
      <c r="QGO1" s="17"/>
      <c r="QGP1" s="17"/>
      <c r="QGQ1" s="17"/>
      <c r="QGR1" s="17"/>
      <c r="QGS1" s="17"/>
      <c r="QGT1" s="17"/>
      <c r="QGU1" s="17"/>
      <c r="QGV1" s="17"/>
      <c r="QGW1" s="17"/>
      <c r="QGX1" s="17"/>
      <c r="QGY1" s="17"/>
      <c r="QGZ1" s="17"/>
      <c r="QHA1" s="17"/>
      <c r="QHB1" s="17"/>
      <c r="QHC1" s="17"/>
      <c r="QHD1" s="17"/>
      <c r="QHE1" s="17"/>
      <c r="QHF1" s="17"/>
      <c r="QHG1" s="17"/>
      <c r="QHH1" s="17"/>
      <c r="QHI1" s="17"/>
      <c r="QHJ1" s="17"/>
      <c r="QHK1" s="17"/>
      <c r="QHL1" s="17"/>
      <c r="QHM1" s="17"/>
      <c r="QHN1" s="17"/>
      <c r="QHO1" s="17"/>
      <c r="QHP1" s="17"/>
      <c r="QHQ1" s="17"/>
      <c r="QHR1" s="17"/>
      <c r="QHS1" s="17"/>
      <c r="QHT1" s="17"/>
      <c r="QHU1" s="17"/>
      <c r="QHV1" s="17"/>
      <c r="QHW1" s="17"/>
      <c r="QHX1" s="17"/>
      <c r="QHY1" s="17"/>
      <c r="QHZ1" s="17"/>
      <c r="QIA1" s="17"/>
      <c r="QIB1" s="17"/>
      <c r="QIC1" s="17"/>
      <c r="QID1" s="17"/>
      <c r="QIE1" s="17"/>
      <c r="QIF1" s="17"/>
      <c r="QIG1" s="17"/>
      <c r="QIH1" s="17"/>
      <c r="QII1" s="17"/>
      <c r="QIJ1" s="17"/>
      <c r="QIK1" s="17"/>
      <c r="QIL1" s="17"/>
      <c r="QIM1" s="17"/>
      <c r="QIN1" s="17"/>
      <c r="QIO1" s="17"/>
      <c r="QIP1" s="17"/>
      <c r="QIQ1" s="17"/>
      <c r="QIR1" s="17"/>
      <c r="QIS1" s="17"/>
      <c r="QIT1" s="17"/>
      <c r="QIU1" s="17"/>
      <c r="QIV1" s="17"/>
      <c r="QIW1" s="17"/>
      <c r="QIX1" s="17"/>
      <c r="QIY1" s="17"/>
      <c r="QIZ1" s="17"/>
      <c r="QJA1" s="17"/>
      <c r="QJB1" s="17"/>
      <c r="QJC1" s="17"/>
      <c r="QJD1" s="17"/>
      <c r="QJE1" s="17"/>
      <c r="QJF1" s="17"/>
      <c r="QJG1" s="17"/>
      <c r="QJH1" s="17"/>
      <c r="QJI1" s="17"/>
      <c r="QJJ1" s="17"/>
      <c r="QJK1" s="17"/>
      <c r="QJL1" s="17"/>
      <c r="QJM1" s="17"/>
      <c r="QJN1" s="17"/>
      <c r="QJO1" s="17"/>
      <c r="QJP1" s="17"/>
      <c r="QJQ1" s="17"/>
      <c r="QJR1" s="17"/>
      <c r="QJS1" s="17"/>
      <c r="QJT1" s="17"/>
      <c r="QJU1" s="17"/>
      <c r="QJV1" s="17"/>
      <c r="QJW1" s="17"/>
      <c r="QJX1" s="17"/>
      <c r="QJY1" s="17"/>
      <c r="QJZ1" s="17"/>
      <c r="QKA1" s="17"/>
      <c r="QKB1" s="17"/>
      <c r="QKC1" s="17"/>
      <c r="QKD1" s="17"/>
      <c r="QKE1" s="17"/>
      <c r="QKF1" s="17"/>
      <c r="QKG1" s="17"/>
      <c r="QKH1" s="17"/>
      <c r="QKI1" s="17"/>
      <c r="QKJ1" s="17"/>
      <c r="QKK1" s="17"/>
      <c r="QKL1" s="17"/>
      <c r="QKM1" s="17"/>
      <c r="QKN1" s="17"/>
      <c r="QKO1" s="17"/>
      <c r="QKP1" s="17"/>
      <c r="QKQ1" s="17"/>
      <c r="QKR1" s="17"/>
      <c r="QKS1" s="17"/>
      <c r="QKT1" s="17"/>
      <c r="QKU1" s="17"/>
      <c r="QKV1" s="17"/>
      <c r="QKW1" s="17"/>
      <c r="QKX1" s="17"/>
      <c r="QKY1" s="17"/>
      <c r="QKZ1" s="17"/>
      <c r="QLA1" s="17"/>
      <c r="QLB1" s="17"/>
      <c r="QLC1" s="17"/>
      <c r="QLD1" s="17"/>
      <c r="QLE1" s="17"/>
      <c r="QLF1" s="17"/>
      <c r="QLG1" s="17"/>
      <c r="QLH1" s="17"/>
      <c r="QLI1" s="17"/>
      <c r="QLJ1" s="17"/>
      <c r="QLK1" s="17"/>
      <c r="QLL1" s="17"/>
      <c r="QLM1" s="17"/>
      <c r="QLN1" s="17"/>
      <c r="QLO1" s="17"/>
      <c r="QLP1" s="17"/>
      <c r="QLQ1" s="17"/>
      <c r="QLR1" s="17"/>
      <c r="QLS1" s="17"/>
      <c r="QLT1" s="17"/>
      <c r="QLU1" s="17"/>
      <c r="QLV1" s="17"/>
      <c r="QLW1" s="17"/>
      <c r="QLX1" s="17"/>
      <c r="QLY1" s="17"/>
      <c r="QLZ1" s="17"/>
      <c r="QMA1" s="17"/>
      <c r="QMB1" s="17"/>
      <c r="QMC1" s="17"/>
      <c r="QMD1" s="17"/>
      <c r="QME1" s="17"/>
      <c r="QMF1" s="17"/>
      <c r="QMG1" s="17"/>
      <c r="QMH1" s="17"/>
      <c r="QMI1" s="17"/>
      <c r="QMJ1" s="17"/>
      <c r="QMK1" s="17"/>
      <c r="QML1" s="17"/>
      <c r="QMM1" s="17"/>
      <c r="QMN1" s="17"/>
      <c r="QMO1" s="17"/>
      <c r="QMP1" s="17"/>
      <c r="QMQ1" s="17"/>
      <c r="QMR1" s="17"/>
      <c r="QMS1" s="17"/>
      <c r="QMT1" s="17"/>
      <c r="QMU1" s="17"/>
      <c r="QMV1" s="17"/>
      <c r="QMW1" s="17"/>
      <c r="QMX1" s="17"/>
      <c r="QMY1" s="17"/>
      <c r="QMZ1" s="17"/>
      <c r="QNA1" s="17"/>
      <c r="QNB1" s="17"/>
      <c r="QNC1" s="17"/>
      <c r="QND1" s="17"/>
      <c r="QNE1" s="17"/>
      <c r="QNF1" s="17"/>
      <c r="QNG1" s="17"/>
      <c r="QNH1" s="17"/>
      <c r="QNI1" s="17"/>
      <c r="QNJ1" s="17"/>
      <c r="QNK1" s="17"/>
      <c r="QNL1" s="17"/>
      <c r="QNM1" s="17"/>
      <c r="QNN1" s="17"/>
      <c r="QNO1" s="17"/>
      <c r="QNP1" s="17"/>
      <c r="QNQ1" s="17"/>
      <c r="QNR1" s="17"/>
      <c r="QNS1" s="17"/>
      <c r="QNT1" s="17"/>
      <c r="QNU1" s="17"/>
      <c r="QNV1" s="17"/>
      <c r="QNW1" s="17"/>
      <c r="QNX1" s="17"/>
      <c r="QNY1" s="17"/>
      <c r="QNZ1" s="17"/>
      <c r="QOA1" s="17"/>
      <c r="QOB1" s="17"/>
      <c r="QOC1" s="17"/>
      <c r="QOD1" s="17"/>
      <c r="QOE1" s="17"/>
      <c r="QOF1" s="17"/>
      <c r="QOG1" s="17"/>
      <c r="QOH1" s="17"/>
      <c r="QOI1" s="17"/>
      <c r="QOJ1" s="17"/>
      <c r="QOK1" s="17"/>
      <c r="QOL1" s="17"/>
      <c r="QOM1" s="17"/>
      <c r="QON1" s="17"/>
      <c r="QOO1" s="17"/>
      <c r="QOP1" s="17"/>
      <c r="QOQ1" s="17"/>
      <c r="QOR1" s="17"/>
      <c r="QOS1" s="17"/>
      <c r="QOT1" s="17"/>
      <c r="QOU1" s="17"/>
      <c r="QOV1" s="17"/>
      <c r="QOW1" s="17"/>
      <c r="QOX1" s="17"/>
      <c r="QOY1" s="17"/>
      <c r="QOZ1" s="17"/>
      <c r="QPA1" s="17"/>
      <c r="QPB1" s="17"/>
      <c r="QPC1" s="17"/>
      <c r="QPD1" s="17"/>
      <c r="QPE1" s="17"/>
      <c r="QPF1" s="17"/>
      <c r="QPG1" s="17"/>
      <c r="QPH1" s="17"/>
      <c r="QPI1" s="17"/>
      <c r="QPJ1" s="17"/>
      <c r="QPK1" s="17"/>
      <c r="QPL1" s="17"/>
      <c r="QPM1" s="17"/>
      <c r="QPN1" s="17"/>
      <c r="QPO1" s="17"/>
      <c r="QPP1" s="17"/>
      <c r="QPQ1" s="17"/>
      <c r="QPR1" s="17"/>
      <c r="QPS1" s="17"/>
      <c r="QPT1" s="17"/>
      <c r="QPU1" s="17"/>
      <c r="QPV1" s="17"/>
      <c r="QPW1" s="17"/>
      <c r="QPX1" s="17"/>
      <c r="QPY1" s="17"/>
      <c r="QPZ1" s="17"/>
      <c r="QQA1" s="17"/>
      <c r="QQB1" s="17"/>
      <c r="QQC1" s="17"/>
      <c r="QQD1" s="17"/>
      <c r="QQE1" s="17"/>
      <c r="QQF1" s="17"/>
      <c r="QQG1" s="17"/>
      <c r="QQH1" s="17"/>
      <c r="QQI1" s="17"/>
      <c r="QQJ1" s="17"/>
      <c r="QQK1" s="17"/>
      <c r="QQL1" s="17"/>
      <c r="QQM1" s="17"/>
      <c r="QQN1" s="17"/>
      <c r="QQO1" s="17"/>
      <c r="QQP1" s="17"/>
      <c r="QQQ1" s="17"/>
      <c r="QQR1" s="17"/>
      <c r="QQS1" s="17"/>
      <c r="QQT1" s="17"/>
      <c r="QQU1" s="17"/>
      <c r="QQV1" s="17"/>
      <c r="QQW1" s="17"/>
      <c r="QQX1" s="17"/>
      <c r="QQY1" s="17"/>
      <c r="QQZ1" s="17"/>
      <c r="QRA1" s="17"/>
      <c r="QRB1" s="17"/>
      <c r="QRC1" s="17"/>
      <c r="QRD1" s="17"/>
      <c r="QRE1" s="17"/>
      <c r="QRF1" s="17"/>
      <c r="QRG1" s="17"/>
      <c r="QRH1" s="17"/>
      <c r="QRI1" s="17"/>
      <c r="QRJ1" s="17"/>
      <c r="QRK1" s="17"/>
      <c r="QRL1" s="17"/>
      <c r="QRM1" s="17"/>
      <c r="QRN1" s="17"/>
      <c r="QRO1" s="17"/>
      <c r="QRP1" s="17"/>
      <c r="QRQ1" s="17"/>
      <c r="QRR1" s="17"/>
      <c r="QRS1" s="17"/>
      <c r="QRT1" s="17"/>
      <c r="QRU1" s="17"/>
      <c r="QRV1" s="17"/>
      <c r="QRW1" s="17"/>
      <c r="QRX1" s="17"/>
      <c r="QRY1" s="17"/>
      <c r="QRZ1" s="17"/>
      <c r="QSA1" s="17"/>
      <c r="QSB1" s="17"/>
      <c r="QSC1" s="17"/>
      <c r="QSD1" s="17"/>
      <c r="QSE1" s="17"/>
      <c r="QSF1" s="17"/>
      <c r="QSG1" s="17"/>
      <c r="QSH1" s="17"/>
      <c r="QSI1" s="17"/>
      <c r="QSJ1" s="17"/>
      <c r="QSK1" s="17"/>
      <c r="QSL1" s="17"/>
      <c r="QSM1" s="17"/>
      <c r="QSN1" s="17"/>
      <c r="QSO1" s="17"/>
      <c r="QSP1" s="17"/>
      <c r="QSQ1" s="17"/>
      <c r="QSR1" s="17"/>
      <c r="QSS1" s="17"/>
      <c r="QST1" s="17"/>
      <c r="QSU1" s="17"/>
      <c r="QSV1" s="17"/>
      <c r="QSW1" s="17"/>
      <c r="QSX1" s="17"/>
      <c r="QSY1" s="17"/>
      <c r="QSZ1" s="17"/>
      <c r="QTA1" s="17"/>
      <c r="QTB1" s="17"/>
      <c r="QTC1" s="17"/>
      <c r="QTD1" s="17"/>
      <c r="QTE1" s="17"/>
      <c r="QTF1" s="17"/>
      <c r="QTG1" s="17"/>
      <c r="QTH1" s="17"/>
      <c r="QTI1" s="17"/>
      <c r="QTJ1" s="17"/>
      <c r="QTK1" s="17"/>
      <c r="QTL1" s="17"/>
      <c r="QTM1" s="17"/>
      <c r="QTN1" s="17"/>
      <c r="QTO1" s="17"/>
      <c r="QTP1" s="17"/>
      <c r="QTQ1" s="17"/>
      <c r="QTR1" s="17"/>
      <c r="QTS1" s="17"/>
      <c r="QTT1" s="17"/>
      <c r="QTU1" s="17"/>
      <c r="QTV1" s="17"/>
      <c r="QTW1" s="17"/>
      <c r="QTX1" s="17"/>
      <c r="QTY1" s="17"/>
      <c r="QTZ1" s="17"/>
      <c r="QUA1" s="17"/>
      <c r="QUB1" s="17"/>
      <c r="QUC1" s="17"/>
      <c r="QUD1" s="17"/>
      <c r="QUE1" s="17"/>
      <c r="QUF1" s="17"/>
      <c r="QUG1" s="17"/>
      <c r="QUH1" s="17"/>
      <c r="QUI1" s="17"/>
      <c r="QUJ1" s="17"/>
      <c r="QUK1" s="17"/>
      <c r="QUL1" s="17"/>
      <c r="QUM1" s="17"/>
      <c r="QUN1" s="17"/>
      <c r="QUO1" s="17"/>
      <c r="QUP1" s="17"/>
      <c r="QUQ1" s="17"/>
      <c r="QUR1" s="17"/>
      <c r="QUS1" s="17"/>
      <c r="QUT1" s="17"/>
      <c r="QUU1" s="17"/>
      <c r="QUV1" s="17"/>
      <c r="QUW1" s="17"/>
      <c r="QUX1" s="17"/>
      <c r="QUY1" s="17"/>
      <c r="QUZ1" s="17"/>
      <c r="QVA1" s="17"/>
      <c r="QVB1" s="17"/>
      <c r="QVC1" s="17"/>
      <c r="QVD1" s="17"/>
      <c r="QVE1" s="17"/>
      <c r="QVF1" s="17"/>
      <c r="QVG1" s="17"/>
      <c r="QVH1" s="17"/>
      <c r="QVI1" s="17"/>
      <c r="QVJ1" s="17"/>
      <c r="QVK1" s="17"/>
      <c r="QVL1" s="17"/>
      <c r="QVM1" s="17"/>
      <c r="QVN1" s="17"/>
      <c r="QVO1" s="17"/>
      <c r="QVP1" s="17"/>
      <c r="QVQ1" s="17"/>
      <c r="QVR1" s="17"/>
      <c r="QVS1" s="17"/>
      <c r="QVT1" s="17"/>
      <c r="QVU1" s="17"/>
      <c r="QVV1" s="17"/>
      <c r="QVW1" s="17"/>
      <c r="QVX1" s="17"/>
      <c r="QVY1" s="17"/>
      <c r="QVZ1" s="17"/>
      <c r="QWA1" s="17"/>
      <c r="QWB1" s="17"/>
      <c r="QWC1" s="17"/>
      <c r="QWD1" s="17"/>
      <c r="QWE1" s="17"/>
      <c r="QWF1" s="17"/>
      <c r="QWG1" s="17"/>
      <c r="QWH1" s="17"/>
      <c r="QWI1" s="17"/>
      <c r="QWJ1" s="17"/>
      <c r="QWK1" s="17"/>
      <c r="QWL1" s="17"/>
      <c r="QWM1" s="17"/>
      <c r="QWN1" s="17"/>
      <c r="QWO1" s="17"/>
      <c r="QWP1" s="17"/>
      <c r="QWQ1" s="17"/>
      <c r="QWR1" s="17"/>
      <c r="QWS1" s="17"/>
      <c r="QWT1" s="17"/>
      <c r="QWU1" s="17"/>
      <c r="QWV1" s="17"/>
      <c r="QWW1" s="17"/>
      <c r="QWX1" s="17"/>
      <c r="QWY1" s="17"/>
      <c r="QWZ1" s="17"/>
      <c r="QXA1" s="17"/>
      <c r="QXB1" s="17"/>
      <c r="QXC1" s="17"/>
      <c r="QXD1" s="17"/>
      <c r="QXE1" s="17"/>
      <c r="QXF1" s="17"/>
      <c r="QXG1" s="17"/>
      <c r="QXH1" s="17"/>
      <c r="QXI1" s="17"/>
      <c r="QXJ1" s="17"/>
      <c r="QXK1" s="17"/>
      <c r="QXL1" s="17"/>
      <c r="QXM1" s="17"/>
      <c r="QXN1" s="17"/>
      <c r="QXO1" s="17"/>
      <c r="QXP1" s="17"/>
      <c r="QXQ1" s="17"/>
      <c r="QXR1" s="17"/>
      <c r="QXS1" s="17"/>
      <c r="QXT1" s="17"/>
      <c r="QXU1" s="17"/>
      <c r="QXV1" s="17"/>
      <c r="QXW1" s="17"/>
      <c r="QXX1" s="17"/>
      <c r="QXY1" s="17"/>
      <c r="QXZ1" s="17"/>
      <c r="QYA1" s="17"/>
      <c r="QYB1" s="17"/>
      <c r="QYC1" s="17"/>
      <c r="QYD1" s="17"/>
      <c r="QYE1" s="17"/>
      <c r="QYF1" s="17"/>
      <c r="QYG1" s="17"/>
      <c r="QYH1" s="17"/>
      <c r="QYI1" s="17"/>
      <c r="QYJ1" s="17"/>
      <c r="QYK1" s="17"/>
      <c r="QYL1" s="17"/>
      <c r="QYM1" s="17"/>
      <c r="QYN1" s="17"/>
      <c r="QYO1" s="17"/>
      <c r="QYP1" s="17"/>
      <c r="QYQ1" s="17"/>
      <c r="QYR1" s="17"/>
      <c r="QYS1" s="17"/>
      <c r="QYT1" s="17"/>
      <c r="QYU1" s="17"/>
      <c r="QYV1" s="17"/>
      <c r="QYW1" s="17"/>
      <c r="QYX1" s="17"/>
      <c r="QYY1" s="17"/>
      <c r="QYZ1" s="17"/>
      <c r="QZA1" s="17"/>
      <c r="QZB1" s="17"/>
      <c r="QZC1" s="17"/>
      <c r="QZD1" s="17"/>
      <c r="QZE1" s="17"/>
      <c r="QZF1" s="17"/>
      <c r="QZG1" s="17"/>
      <c r="QZH1" s="17"/>
      <c r="QZI1" s="17"/>
      <c r="QZJ1" s="17"/>
      <c r="QZK1" s="17"/>
      <c r="QZL1" s="17"/>
      <c r="QZM1" s="17"/>
      <c r="QZN1" s="17"/>
      <c r="QZO1" s="17"/>
      <c r="QZP1" s="17"/>
      <c r="QZQ1" s="17"/>
      <c r="QZR1" s="17"/>
      <c r="QZS1" s="17"/>
      <c r="QZT1" s="17"/>
      <c r="QZU1" s="17"/>
      <c r="QZV1" s="17"/>
      <c r="QZW1" s="17"/>
      <c r="QZX1" s="17"/>
      <c r="QZY1" s="17"/>
      <c r="QZZ1" s="17"/>
      <c r="RAA1" s="17"/>
      <c r="RAB1" s="17"/>
      <c r="RAC1" s="17"/>
      <c r="RAD1" s="17"/>
      <c r="RAE1" s="17"/>
      <c r="RAF1" s="17"/>
      <c r="RAG1" s="17"/>
      <c r="RAH1" s="17"/>
      <c r="RAI1" s="17"/>
      <c r="RAJ1" s="17"/>
      <c r="RAK1" s="17"/>
      <c r="RAL1" s="17"/>
      <c r="RAM1" s="17"/>
      <c r="RAN1" s="17"/>
      <c r="RAO1" s="17"/>
      <c r="RAP1" s="17"/>
      <c r="RAQ1" s="17"/>
      <c r="RAR1" s="17"/>
      <c r="RAS1" s="17"/>
      <c r="RAT1" s="17"/>
      <c r="RAU1" s="17"/>
      <c r="RAV1" s="17"/>
      <c r="RAW1" s="17"/>
      <c r="RAX1" s="17"/>
      <c r="RAY1" s="17"/>
      <c r="RAZ1" s="17"/>
      <c r="RBA1" s="17"/>
      <c r="RBB1" s="17"/>
      <c r="RBC1" s="17"/>
      <c r="RBD1" s="17"/>
      <c r="RBE1" s="17"/>
      <c r="RBF1" s="17"/>
      <c r="RBG1" s="17"/>
      <c r="RBH1" s="17"/>
      <c r="RBI1" s="17"/>
      <c r="RBJ1" s="17"/>
      <c r="RBK1" s="17"/>
      <c r="RBL1" s="17"/>
      <c r="RBM1" s="17"/>
      <c r="RBN1" s="17"/>
      <c r="RBO1" s="17"/>
      <c r="RBP1" s="17"/>
      <c r="RBQ1" s="17"/>
      <c r="RBR1" s="17"/>
      <c r="RBS1" s="17"/>
      <c r="RBT1" s="17"/>
      <c r="RBU1" s="17"/>
      <c r="RBV1" s="17"/>
      <c r="RBW1" s="17"/>
      <c r="RBX1" s="17"/>
      <c r="RBY1" s="17"/>
      <c r="RBZ1" s="17"/>
      <c r="RCA1" s="17"/>
      <c r="RCB1" s="17"/>
      <c r="RCC1" s="17"/>
      <c r="RCD1" s="17"/>
      <c r="RCE1" s="17"/>
      <c r="RCF1" s="17"/>
      <c r="RCG1" s="17"/>
      <c r="RCH1" s="17"/>
      <c r="RCI1" s="17"/>
      <c r="RCJ1" s="17"/>
      <c r="RCK1" s="17"/>
      <c r="RCL1" s="17"/>
      <c r="RCM1" s="17"/>
      <c r="RCN1" s="17"/>
      <c r="RCO1" s="17"/>
      <c r="RCP1" s="17"/>
      <c r="RCQ1" s="17"/>
      <c r="RCR1" s="17"/>
      <c r="RCS1" s="17"/>
      <c r="RCT1" s="17"/>
      <c r="RCU1" s="17"/>
      <c r="RCV1" s="17"/>
      <c r="RCW1" s="17"/>
      <c r="RCX1" s="17"/>
      <c r="RCY1" s="17"/>
      <c r="RCZ1" s="17"/>
      <c r="RDA1" s="17"/>
      <c r="RDB1" s="17"/>
      <c r="RDC1" s="17"/>
      <c r="RDD1" s="17"/>
      <c r="RDE1" s="17"/>
      <c r="RDF1" s="17"/>
      <c r="RDG1" s="17"/>
      <c r="RDH1" s="17"/>
      <c r="RDI1" s="17"/>
      <c r="RDJ1" s="17"/>
      <c r="RDK1" s="17"/>
      <c r="RDL1" s="17"/>
      <c r="RDM1" s="17"/>
      <c r="RDN1" s="17"/>
      <c r="RDO1" s="17"/>
      <c r="RDP1" s="17"/>
      <c r="RDQ1" s="17"/>
      <c r="RDR1" s="17"/>
      <c r="RDS1" s="17"/>
      <c r="RDT1" s="17"/>
      <c r="RDU1" s="17"/>
      <c r="RDV1" s="17"/>
      <c r="RDW1" s="17"/>
      <c r="RDX1" s="17"/>
      <c r="RDY1" s="17"/>
      <c r="RDZ1" s="17"/>
      <c r="REA1" s="17"/>
      <c r="REB1" s="17"/>
      <c r="REC1" s="17"/>
      <c r="RED1" s="17"/>
      <c r="REE1" s="17"/>
      <c r="REF1" s="17"/>
      <c r="REG1" s="17"/>
      <c r="REH1" s="17"/>
      <c r="REI1" s="17"/>
      <c r="REJ1" s="17"/>
      <c r="REK1" s="17"/>
      <c r="REL1" s="17"/>
      <c r="REM1" s="17"/>
      <c r="REN1" s="17"/>
      <c r="REO1" s="17"/>
      <c r="REP1" s="17"/>
      <c r="REQ1" s="17"/>
      <c r="RER1" s="17"/>
      <c r="RES1" s="17"/>
      <c r="RET1" s="17"/>
      <c r="REU1" s="17"/>
      <c r="REV1" s="17"/>
      <c r="REW1" s="17"/>
      <c r="REX1" s="17"/>
      <c r="REY1" s="17"/>
      <c r="REZ1" s="17"/>
      <c r="RFA1" s="17"/>
      <c r="RFB1" s="17"/>
      <c r="RFC1" s="17"/>
      <c r="RFD1" s="17"/>
      <c r="RFE1" s="17"/>
      <c r="RFF1" s="17"/>
      <c r="RFG1" s="17"/>
      <c r="RFH1" s="17"/>
      <c r="RFI1" s="17"/>
      <c r="RFJ1" s="17"/>
      <c r="RFK1" s="17"/>
      <c r="RFL1" s="17"/>
      <c r="RFM1" s="17"/>
      <c r="RFN1" s="17"/>
      <c r="RFO1" s="17"/>
      <c r="RFP1" s="17"/>
      <c r="RFQ1" s="17"/>
      <c r="RFR1" s="17"/>
      <c r="RFS1" s="17"/>
      <c r="RFT1" s="17"/>
      <c r="RFU1" s="17"/>
      <c r="RFV1" s="17"/>
      <c r="RFW1" s="17"/>
      <c r="RFX1" s="17"/>
      <c r="RFY1" s="17"/>
      <c r="RFZ1" s="17"/>
      <c r="RGA1" s="17"/>
      <c r="RGB1" s="17"/>
      <c r="RGC1" s="17"/>
      <c r="RGD1" s="17"/>
      <c r="RGE1" s="17"/>
      <c r="RGF1" s="17"/>
      <c r="RGG1" s="17"/>
      <c r="RGH1" s="17"/>
      <c r="RGI1" s="17"/>
      <c r="RGJ1" s="17"/>
      <c r="RGK1" s="17"/>
      <c r="RGL1" s="17"/>
      <c r="RGM1" s="17"/>
      <c r="RGN1" s="17"/>
      <c r="RGO1" s="17"/>
      <c r="RGP1" s="17"/>
      <c r="RGQ1" s="17"/>
      <c r="RGR1" s="17"/>
      <c r="RGS1" s="17"/>
      <c r="RGT1" s="17"/>
      <c r="RGU1" s="17"/>
      <c r="RGV1" s="17"/>
      <c r="RGW1" s="17"/>
      <c r="RGX1" s="17"/>
      <c r="RGY1" s="17"/>
      <c r="RGZ1" s="17"/>
      <c r="RHA1" s="17"/>
      <c r="RHB1" s="17"/>
      <c r="RHC1" s="17"/>
      <c r="RHD1" s="17"/>
      <c r="RHE1" s="17"/>
      <c r="RHF1" s="17"/>
      <c r="RHG1" s="17"/>
      <c r="RHH1" s="17"/>
      <c r="RHI1" s="17"/>
      <c r="RHJ1" s="17"/>
      <c r="RHK1" s="17"/>
      <c r="RHL1" s="17"/>
      <c r="RHM1" s="17"/>
      <c r="RHN1" s="17"/>
      <c r="RHO1" s="17"/>
      <c r="RHP1" s="17"/>
      <c r="RHQ1" s="17"/>
      <c r="RHR1" s="17"/>
      <c r="RHS1" s="17"/>
      <c r="RHT1" s="17"/>
      <c r="RHU1" s="17"/>
      <c r="RHV1" s="17"/>
      <c r="RHW1" s="17"/>
      <c r="RHX1" s="17"/>
      <c r="RHY1" s="17"/>
      <c r="RHZ1" s="17"/>
      <c r="RIA1" s="17"/>
      <c r="RIB1" s="17"/>
      <c r="RIC1" s="17"/>
      <c r="RID1" s="17"/>
      <c r="RIE1" s="17"/>
      <c r="RIF1" s="17"/>
      <c r="RIG1" s="17"/>
      <c r="RIH1" s="17"/>
      <c r="RII1" s="17"/>
      <c r="RIJ1" s="17"/>
      <c r="RIK1" s="17"/>
      <c r="RIL1" s="17"/>
      <c r="RIM1" s="17"/>
      <c r="RIN1" s="17"/>
      <c r="RIO1" s="17"/>
      <c r="RIP1" s="17"/>
      <c r="RIQ1" s="17"/>
      <c r="RIR1" s="17"/>
      <c r="RIS1" s="17"/>
      <c r="RIT1" s="17"/>
      <c r="RIU1" s="17"/>
      <c r="RIV1" s="17"/>
      <c r="RIW1" s="17"/>
      <c r="RIX1" s="17"/>
      <c r="RIY1" s="17"/>
      <c r="RIZ1" s="17"/>
      <c r="RJA1" s="17"/>
      <c r="RJB1" s="17"/>
      <c r="RJC1" s="17"/>
      <c r="RJD1" s="17"/>
      <c r="RJE1" s="17"/>
      <c r="RJF1" s="17"/>
      <c r="RJG1" s="17"/>
      <c r="RJH1" s="17"/>
      <c r="RJI1" s="17"/>
      <c r="RJJ1" s="17"/>
      <c r="RJK1" s="17"/>
      <c r="RJL1" s="17"/>
      <c r="RJM1" s="17"/>
      <c r="RJN1" s="17"/>
      <c r="RJO1" s="17"/>
      <c r="RJP1" s="17"/>
      <c r="RJQ1" s="17"/>
      <c r="RJR1" s="17"/>
      <c r="RJS1" s="17"/>
      <c r="RJT1" s="17"/>
      <c r="RJU1" s="17"/>
      <c r="RJV1" s="17"/>
      <c r="RJW1" s="17"/>
      <c r="RJX1" s="17"/>
      <c r="RJY1" s="17"/>
      <c r="RJZ1" s="17"/>
      <c r="RKA1" s="17"/>
      <c r="RKB1" s="17"/>
      <c r="RKC1" s="17"/>
      <c r="RKD1" s="17"/>
      <c r="RKE1" s="17"/>
      <c r="RKF1" s="17"/>
      <c r="RKG1" s="17"/>
      <c r="RKH1" s="17"/>
      <c r="RKI1" s="17"/>
      <c r="RKJ1" s="17"/>
      <c r="RKK1" s="17"/>
      <c r="RKL1" s="17"/>
      <c r="RKM1" s="17"/>
      <c r="RKN1" s="17"/>
      <c r="RKO1" s="17"/>
      <c r="RKP1" s="17"/>
      <c r="RKQ1" s="17"/>
      <c r="RKR1" s="17"/>
      <c r="RKS1" s="17"/>
      <c r="RKT1" s="17"/>
      <c r="RKU1" s="17"/>
      <c r="RKV1" s="17"/>
      <c r="RKW1" s="17"/>
      <c r="RKX1" s="17"/>
      <c r="RKY1" s="17"/>
      <c r="RKZ1" s="17"/>
      <c r="RLA1" s="17"/>
      <c r="RLB1" s="17"/>
      <c r="RLC1" s="17"/>
      <c r="RLD1" s="17"/>
      <c r="RLE1" s="17"/>
      <c r="RLF1" s="17"/>
      <c r="RLG1" s="17"/>
      <c r="RLH1" s="17"/>
      <c r="RLI1" s="17"/>
      <c r="RLJ1" s="17"/>
      <c r="RLK1" s="17"/>
      <c r="RLL1" s="17"/>
      <c r="RLM1" s="17"/>
      <c r="RLN1" s="17"/>
      <c r="RLO1" s="17"/>
      <c r="RLP1" s="17"/>
      <c r="RLQ1" s="17"/>
      <c r="RLR1" s="17"/>
      <c r="RLS1" s="17"/>
      <c r="RLT1" s="17"/>
      <c r="RLU1" s="17"/>
      <c r="RLV1" s="17"/>
      <c r="RLW1" s="17"/>
      <c r="RLX1" s="17"/>
      <c r="RLY1" s="17"/>
      <c r="RLZ1" s="17"/>
      <c r="RMA1" s="17"/>
      <c r="RMB1" s="17"/>
      <c r="RMC1" s="17"/>
      <c r="RMD1" s="17"/>
      <c r="RME1" s="17"/>
      <c r="RMF1" s="17"/>
      <c r="RMG1" s="17"/>
      <c r="RMH1" s="17"/>
      <c r="RMI1" s="17"/>
      <c r="RMJ1" s="17"/>
      <c r="RMK1" s="17"/>
      <c r="RML1" s="17"/>
      <c r="RMM1" s="17"/>
      <c r="RMN1" s="17"/>
      <c r="RMO1" s="17"/>
      <c r="RMP1" s="17"/>
      <c r="RMQ1" s="17"/>
      <c r="RMR1" s="17"/>
      <c r="RMS1" s="17"/>
      <c r="RMT1" s="17"/>
      <c r="RMU1" s="17"/>
      <c r="RMV1" s="17"/>
      <c r="RMW1" s="17"/>
      <c r="RMX1" s="17"/>
      <c r="RMY1" s="17"/>
      <c r="RMZ1" s="17"/>
      <c r="RNA1" s="17"/>
      <c r="RNB1" s="17"/>
      <c r="RNC1" s="17"/>
      <c r="RND1" s="17"/>
      <c r="RNE1" s="17"/>
      <c r="RNF1" s="17"/>
      <c r="RNG1" s="17"/>
      <c r="RNH1" s="17"/>
      <c r="RNI1" s="17"/>
      <c r="RNJ1" s="17"/>
      <c r="RNK1" s="17"/>
      <c r="RNL1" s="17"/>
      <c r="RNM1" s="17"/>
      <c r="RNN1" s="17"/>
      <c r="RNO1" s="17"/>
      <c r="RNP1" s="17"/>
      <c r="RNQ1" s="17"/>
      <c r="RNR1" s="17"/>
      <c r="RNS1" s="17"/>
      <c r="RNT1" s="17"/>
      <c r="RNU1" s="17"/>
      <c r="RNV1" s="17"/>
      <c r="RNW1" s="17"/>
      <c r="RNX1" s="17"/>
      <c r="RNY1" s="17"/>
      <c r="RNZ1" s="17"/>
      <c r="ROA1" s="17"/>
      <c r="ROB1" s="17"/>
      <c r="ROC1" s="17"/>
      <c r="ROD1" s="17"/>
      <c r="ROE1" s="17"/>
      <c r="ROF1" s="17"/>
      <c r="ROG1" s="17"/>
      <c r="ROH1" s="17"/>
      <c r="ROI1" s="17"/>
      <c r="ROJ1" s="17"/>
      <c r="ROK1" s="17"/>
      <c r="ROL1" s="17"/>
      <c r="ROM1" s="17"/>
      <c r="RON1" s="17"/>
      <c r="ROO1" s="17"/>
      <c r="ROP1" s="17"/>
      <c r="ROQ1" s="17"/>
      <c r="ROR1" s="17"/>
      <c r="ROS1" s="17"/>
      <c r="ROT1" s="17"/>
      <c r="ROU1" s="17"/>
      <c r="ROV1" s="17"/>
      <c r="ROW1" s="17"/>
      <c r="ROX1" s="17"/>
      <c r="ROY1" s="17"/>
      <c r="ROZ1" s="17"/>
      <c r="RPA1" s="17"/>
      <c r="RPB1" s="17"/>
      <c r="RPC1" s="17"/>
      <c r="RPD1" s="17"/>
      <c r="RPE1" s="17"/>
      <c r="RPF1" s="17"/>
      <c r="RPG1" s="17"/>
      <c r="RPH1" s="17"/>
      <c r="RPI1" s="17"/>
      <c r="RPJ1" s="17"/>
      <c r="RPK1" s="17"/>
      <c r="RPL1" s="17"/>
      <c r="RPM1" s="17"/>
      <c r="RPN1" s="17"/>
      <c r="RPO1" s="17"/>
      <c r="RPP1" s="17"/>
      <c r="RPQ1" s="17"/>
      <c r="RPR1" s="17"/>
      <c r="RPS1" s="17"/>
      <c r="RPT1" s="17"/>
      <c r="RPU1" s="17"/>
      <c r="RPV1" s="17"/>
      <c r="RPW1" s="17"/>
      <c r="RPX1" s="17"/>
      <c r="RPY1" s="17"/>
      <c r="RPZ1" s="17"/>
      <c r="RQA1" s="17"/>
      <c r="RQB1" s="17"/>
      <c r="RQC1" s="17"/>
      <c r="RQD1" s="17"/>
      <c r="RQE1" s="17"/>
      <c r="RQF1" s="17"/>
      <c r="RQG1" s="17"/>
      <c r="RQH1" s="17"/>
      <c r="RQI1" s="17"/>
      <c r="RQJ1" s="17"/>
      <c r="RQK1" s="17"/>
      <c r="RQL1" s="17"/>
      <c r="RQM1" s="17"/>
      <c r="RQN1" s="17"/>
      <c r="RQO1" s="17"/>
      <c r="RQP1" s="17"/>
      <c r="RQQ1" s="17"/>
      <c r="RQR1" s="17"/>
      <c r="RQS1" s="17"/>
      <c r="RQT1" s="17"/>
      <c r="RQU1" s="17"/>
      <c r="RQV1" s="17"/>
      <c r="RQW1" s="17"/>
      <c r="RQX1" s="17"/>
      <c r="RQY1" s="17"/>
      <c r="RQZ1" s="17"/>
      <c r="RRA1" s="17"/>
      <c r="RRB1" s="17"/>
      <c r="RRC1" s="17"/>
      <c r="RRD1" s="17"/>
      <c r="RRE1" s="17"/>
      <c r="RRF1" s="17"/>
      <c r="RRG1" s="17"/>
      <c r="RRH1" s="17"/>
      <c r="RRI1" s="17"/>
      <c r="RRJ1" s="17"/>
      <c r="RRK1" s="17"/>
      <c r="RRL1" s="17"/>
      <c r="RRM1" s="17"/>
      <c r="RRN1" s="17"/>
      <c r="RRO1" s="17"/>
      <c r="RRP1" s="17"/>
      <c r="RRQ1" s="17"/>
      <c r="RRR1" s="17"/>
      <c r="RRS1" s="17"/>
      <c r="RRT1" s="17"/>
      <c r="RRU1" s="17"/>
      <c r="RRV1" s="17"/>
      <c r="RRW1" s="17"/>
      <c r="RRX1" s="17"/>
      <c r="RRY1" s="17"/>
      <c r="RRZ1" s="17"/>
      <c r="RSA1" s="17"/>
      <c r="RSB1" s="17"/>
      <c r="RSC1" s="17"/>
      <c r="RSD1" s="17"/>
      <c r="RSE1" s="17"/>
      <c r="RSF1" s="17"/>
      <c r="RSG1" s="17"/>
      <c r="RSH1" s="17"/>
      <c r="RSI1" s="17"/>
      <c r="RSJ1" s="17"/>
      <c r="RSK1" s="17"/>
      <c r="RSL1" s="17"/>
      <c r="RSM1" s="17"/>
      <c r="RSN1" s="17"/>
      <c r="RSO1" s="17"/>
      <c r="RSP1" s="17"/>
      <c r="RSQ1" s="17"/>
      <c r="RSR1" s="17"/>
      <c r="RSS1" s="17"/>
      <c r="RST1" s="17"/>
      <c r="RSU1" s="17"/>
      <c r="RSV1" s="17"/>
      <c r="RSW1" s="17"/>
      <c r="RSX1" s="17"/>
      <c r="RSY1" s="17"/>
      <c r="RSZ1" s="17"/>
      <c r="RTA1" s="17"/>
      <c r="RTB1" s="17"/>
      <c r="RTC1" s="17"/>
      <c r="RTD1" s="17"/>
      <c r="RTE1" s="17"/>
      <c r="RTF1" s="17"/>
      <c r="RTG1" s="17"/>
      <c r="RTH1" s="17"/>
      <c r="RTI1" s="17"/>
      <c r="RTJ1" s="17"/>
      <c r="RTK1" s="17"/>
      <c r="RTL1" s="17"/>
      <c r="RTM1" s="17"/>
      <c r="RTN1" s="17"/>
      <c r="RTO1" s="17"/>
      <c r="RTP1" s="17"/>
      <c r="RTQ1" s="17"/>
      <c r="RTR1" s="17"/>
      <c r="RTS1" s="17"/>
      <c r="RTT1" s="17"/>
      <c r="RTU1" s="17"/>
      <c r="RTV1" s="17"/>
      <c r="RTW1" s="17"/>
      <c r="RTX1" s="17"/>
      <c r="RTY1" s="17"/>
      <c r="RTZ1" s="17"/>
      <c r="RUA1" s="17"/>
      <c r="RUB1" s="17"/>
      <c r="RUC1" s="17"/>
      <c r="RUD1" s="17"/>
      <c r="RUE1" s="17"/>
      <c r="RUF1" s="17"/>
      <c r="RUG1" s="17"/>
      <c r="RUH1" s="17"/>
      <c r="RUI1" s="17"/>
      <c r="RUJ1" s="17"/>
      <c r="RUK1" s="17"/>
      <c r="RUL1" s="17"/>
      <c r="RUM1" s="17"/>
      <c r="RUN1" s="17"/>
      <c r="RUO1" s="17"/>
      <c r="RUP1" s="17"/>
      <c r="RUQ1" s="17"/>
      <c r="RUR1" s="17"/>
      <c r="RUS1" s="17"/>
      <c r="RUT1" s="17"/>
      <c r="RUU1" s="17"/>
      <c r="RUV1" s="17"/>
      <c r="RUW1" s="17"/>
      <c r="RUX1" s="17"/>
      <c r="RUY1" s="17"/>
      <c r="RUZ1" s="17"/>
      <c r="RVA1" s="17"/>
      <c r="RVB1" s="17"/>
      <c r="RVC1" s="17"/>
      <c r="RVD1" s="17"/>
      <c r="RVE1" s="17"/>
      <c r="RVF1" s="17"/>
      <c r="RVG1" s="17"/>
      <c r="RVH1" s="17"/>
      <c r="RVI1" s="17"/>
      <c r="RVJ1" s="17"/>
      <c r="RVK1" s="17"/>
      <c r="RVL1" s="17"/>
      <c r="RVM1" s="17"/>
      <c r="RVN1" s="17"/>
      <c r="RVO1" s="17"/>
      <c r="RVP1" s="17"/>
      <c r="RVQ1" s="17"/>
      <c r="RVR1" s="17"/>
      <c r="RVS1" s="17"/>
      <c r="RVT1" s="17"/>
      <c r="RVU1" s="17"/>
      <c r="RVV1" s="17"/>
      <c r="RVW1" s="17"/>
      <c r="RVX1" s="17"/>
      <c r="RVY1" s="17"/>
      <c r="RVZ1" s="17"/>
      <c r="RWA1" s="17"/>
      <c r="RWB1" s="17"/>
      <c r="RWC1" s="17"/>
      <c r="RWD1" s="17"/>
      <c r="RWE1" s="17"/>
      <c r="RWF1" s="17"/>
      <c r="RWG1" s="17"/>
      <c r="RWH1" s="17"/>
      <c r="RWI1" s="17"/>
      <c r="RWJ1" s="17"/>
      <c r="RWK1" s="17"/>
      <c r="RWL1" s="17"/>
      <c r="RWM1" s="17"/>
      <c r="RWN1" s="17"/>
      <c r="RWO1" s="17"/>
      <c r="RWP1" s="17"/>
      <c r="RWQ1" s="17"/>
      <c r="RWR1" s="17"/>
      <c r="RWS1" s="17"/>
      <c r="RWT1" s="17"/>
      <c r="RWU1" s="17"/>
      <c r="RWV1" s="17"/>
      <c r="RWW1" s="17"/>
      <c r="RWX1" s="17"/>
      <c r="RWY1" s="17"/>
      <c r="RWZ1" s="17"/>
      <c r="RXA1" s="17"/>
      <c r="RXB1" s="17"/>
      <c r="RXC1" s="17"/>
      <c r="RXD1" s="17"/>
      <c r="RXE1" s="17"/>
      <c r="RXF1" s="17"/>
      <c r="RXG1" s="17"/>
      <c r="RXH1" s="17"/>
      <c r="RXI1" s="17"/>
      <c r="RXJ1" s="17"/>
      <c r="RXK1" s="17"/>
      <c r="RXL1" s="17"/>
      <c r="RXM1" s="17"/>
      <c r="RXN1" s="17"/>
      <c r="RXO1" s="17"/>
      <c r="RXP1" s="17"/>
      <c r="RXQ1" s="17"/>
      <c r="RXR1" s="17"/>
      <c r="RXS1" s="17"/>
      <c r="RXT1" s="17"/>
      <c r="RXU1" s="17"/>
      <c r="RXV1" s="17"/>
      <c r="RXW1" s="17"/>
      <c r="RXX1" s="17"/>
      <c r="RXY1" s="17"/>
      <c r="RXZ1" s="17"/>
      <c r="RYA1" s="17"/>
      <c r="RYB1" s="17"/>
      <c r="RYC1" s="17"/>
      <c r="RYD1" s="17"/>
      <c r="RYE1" s="17"/>
      <c r="RYF1" s="17"/>
      <c r="RYG1" s="17"/>
      <c r="RYH1" s="17"/>
      <c r="RYI1" s="17"/>
      <c r="RYJ1" s="17"/>
      <c r="RYK1" s="17"/>
      <c r="RYL1" s="17"/>
      <c r="RYM1" s="17"/>
      <c r="RYN1" s="17"/>
      <c r="RYO1" s="17"/>
      <c r="RYP1" s="17"/>
      <c r="RYQ1" s="17"/>
      <c r="RYR1" s="17"/>
      <c r="RYS1" s="17"/>
      <c r="RYT1" s="17"/>
      <c r="RYU1" s="17"/>
      <c r="RYV1" s="17"/>
      <c r="RYW1" s="17"/>
      <c r="RYX1" s="17"/>
      <c r="RYY1" s="17"/>
      <c r="RYZ1" s="17"/>
      <c r="RZA1" s="17"/>
      <c r="RZB1" s="17"/>
      <c r="RZC1" s="17"/>
      <c r="RZD1" s="17"/>
      <c r="RZE1" s="17"/>
      <c r="RZF1" s="17"/>
      <c r="RZG1" s="17"/>
      <c r="RZH1" s="17"/>
      <c r="RZI1" s="17"/>
      <c r="RZJ1" s="17"/>
      <c r="RZK1" s="17"/>
      <c r="RZL1" s="17"/>
      <c r="RZM1" s="17"/>
      <c r="RZN1" s="17"/>
      <c r="RZO1" s="17"/>
      <c r="RZP1" s="17"/>
      <c r="RZQ1" s="17"/>
      <c r="RZR1" s="17"/>
      <c r="RZS1" s="17"/>
      <c r="RZT1" s="17"/>
      <c r="RZU1" s="17"/>
      <c r="RZV1" s="17"/>
      <c r="RZW1" s="17"/>
      <c r="RZX1" s="17"/>
      <c r="RZY1" s="17"/>
      <c r="RZZ1" s="17"/>
      <c r="SAA1" s="17"/>
      <c r="SAB1" s="17"/>
      <c r="SAC1" s="17"/>
      <c r="SAD1" s="17"/>
      <c r="SAE1" s="17"/>
      <c r="SAF1" s="17"/>
      <c r="SAG1" s="17"/>
      <c r="SAH1" s="17"/>
      <c r="SAI1" s="17"/>
      <c r="SAJ1" s="17"/>
      <c r="SAK1" s="17"/>
      <c r="SAL1" s="17"/>
      <c r="SAM1" s="17"/>
      <c r="SAN1" s="17"/>
      <c r="SAO1" s="17"/>
      <c r="SAP1" s="17"/>
      <c r="SAQ1" s="17"/>
      <c r="SAR1" s="17"/>
      <c r="SAS1" s="17"/>
      <c r="SAT1" s="17"/>
      <c r="SAU1" s="17"/>
      <c r="SAV1" s="17"/>
      <c r="SAW1" s="17"/>
      <c r="SAX1" s="17"/>
      <c r="SAY1" s="17"/>
      <c r="SAZ1" s="17"/>
      <c r="SBA1" s="17"/>
      <c r="SBB1" s="17"/>
      <c r="SBC1" s="17"/>
      <c r="SBD1" s="17"/>
      <c r="SBE1" s="17"/>
      <c r="SBF1" s="17"/>
      <c r="SBG1" s="17"/>
      <c r="SBH1" s="17"/>
      <c r="SBI1" s="17"/>
      <c r="SBJ1" s="17"/>
      <c r="SBK1" s="17"/>
      <c r="SBL1" s="17"/>
      <c r="SBM1" s="17"/>
      <c r="SBN1" s="17"/>
      <c r="SBO1" s="17"/>
      <c r="SBP1" s="17"/>
      <c r="SBQ1" s="17"/>
      <c r="SBR1" s="17"/>
      <c r="SBS1" s="17"/>
      <c r="SBT1" s="17"/>
      <c r="SBU1" s="17"/>
      <c r="SBV1" s="17"/>
      <c r="SBW1" s="17"/>
      <c r="SBX1" s="17"/>
      <c r="SBY1" s="17"/>
      <c r="SBZ1" s="17"/>
      <c r="SCA1" s="17"/>
      <c r="SCB1" s="17"/>
      <c r="SCC1" s="17"/>
      <c r="SCD1" s="17"/>
      <c r="SCE1" s="17"/>
      <c r="SCF1" s="17"/>
      <c r="SCG1" s="17"/>
      <c r="SCH1" s="17"/>
      <c r="SCI1" s="17"/>
      <c r="SCJ1" s="17"/>
      <c r="SCK1" s="17"/>
      <c r="SCL1" s="17"/>
      <c r="SCM1" s="17"/>
      <c r="SCN1" s="17"/>
      <c r="SCO1" s="17"/>
      <c r="SCP1" s="17"/>
      <c r="SCQ1" s="17"/>
      <c r="SCR1" s="17"/>
      <c r="SCS1" s="17"/>
      <c r="SCT1" s="17"/>
      <c r="SCU1" s="17"/>
      <c r="SCV1" s="17"/>
      <c r="SCW1" s="17"/>
      <c r="SCX1" s="17"/>
      <c r="SCY1" s="17"/>
      <c r="SCZ1" s="17"/>
      <c r="SDA1" s="17"/>
      <c r="SDB1" s="17"/>
      <c r="SDC1" s="17"/>
      <c r="SDD1" s="17"/>
      <c r="SDE1" s="17"/>
      <c r="SDF1" s="17"/>
      <c r="SDG1" s="17"/>
      <c r="SDH1" s="17"/>
      <c r="SDI1" s="17"/>
      <c r="SDJ1" s="17"/>
      <c r="SDK1" s="17"/>
      <c r="SDL1" s="17"/>
      <c r="SDM1" s="17"/>
      <c r="SDN1" s="17"/>
      <c r="SDO1" s="17"/>
      <c r="SDP1" s="17"/>
      <c r="SDQ1" s="17"/>
      <c r="SDR1" s="17"/>
      <c r="SDS1" s="17"/>
      <c r="SDT1" s="17"/>
      <c r="SDU1" s="17"/>
      <c r="SDV1" s="17"/>
      <c r="SDW1" s="17"/>
      <c r="SDX1" s="17"/>
      <c r="SDY1" s="17"/>
      <c r="SDZ1" s="17"/>
      <c r="SEA1" s="17"/>
      <c r="SEB1" s="17"/>
      <c r="SEC1" s="17"/>
      <c r="SED1" s="17"/>
      <c r="SEE1" s="17"/>
      <c r="SEF1" s="17"/>
      <c r="SEG1" s="17"/>
      <c r="SEH1" s="17"/>
      <c r="SEI1" s="17"/>
      <c r="SEJ1" s="17"/>
      <c r="SEK1" s="17"/>
      <c r="SEL1" s="17"/>
      <c r="SEM1" s="17"/>
      <c r="SEN1" s="17"/>
      <c r="SEO1" s="17"/>
      <c r="SEP1" s="17"/>
      <c r="SEQ1" s="17"/>
      <c r="SER1" s="17"/>
      <c r="SES1" s="17"/>
      <c r="SET1" s="17"/>
      <c r="SEU1" s="17"/>
      <c r="SEV1" s="17"/>
      <c r="SEW1" s="17"/>
      <c r="SEX1" s="17"/>
      <c r="SEY1" s="17"/>
      <c r="SEZ1" s="17"/>
      <c r="SFA1" s="17"/>
      <c r="SFB1" s="17"/>
      <c r="SFC1" s="17"/>
      <c r="SFD1" s="17"/>
      <c r="SFE1" s="17"/>
      <c r="SFF1" s="17"/>
      <c r="SFG1" s="17"/>
      <c r="SFH1" s="17"/>
      <c r="SFI1" s="17"/>
      <c r="SFJ1" s="17"/>
      <c r="SFK1" s="17"/>
      <c r="SFL1" s="17"/>
      <c r="SFM1" s="17"/>
      <c r="SFN1" s="17"/>
      <c r="SFO1" s="17"/>
      <c r="SFP1" s="17"/>
      <c r="SFQ1" s="17"/>
      <c r="SFR1" s="17"/>
      <c r="SFS1" s="17"/>
      <c r="SFT1" s="17"/>
      <c r="SFU1" s="17"/>
      <c r="SFV1" s="17"/>
      <c r="SFW1" s="17"/>
      <c r="SFX1" s="17"/>
      <c r="SFY1" s="17"/>
      <c r="SFZ1" s="17"/>
      <c r="SGA1" s="17"/>
      <c r="SGB1" s="17"/>
      <c r="SGC1" s="17"/>
      <c r="SGD1" s="17"/>
      <c r="SGE1" s="17"/>
      <c r="SGF1" s="17"/>
      <c r="SGG1" s="17"/>
      <c r="SGH1" s="17"/>
      <c r="SGI1" s="17"/>
      <c r="SGJ1" s="17"/>
      <c r="SGK1" s="17"/>
      <c r="SGL1" s="17"/>
      <c r="SGM1" s="17"/>
      <c r="SGN1" s="17"/>
      <c r="SGO1" s="17"/>
      <c r="SGP1" s="17"/>
      <c r="SGQ1" s="17"/>
      <c r="SGR1" s="17"/>
      <c r="SGS1" s="17"/>
      <c r="SGT1" s="17"/>
      <c r="SGU1" s="17"/>
      <c r="SGV1" s="17"/>
      <c r="SGW1" s="17"/>
      <c r="SGX1" s="17"/>
      <c r="SGY1" s="17"/>
      <c r="SGZ1" s="17"/>
      <c r="SHA1" s="17"/>
      <c r="SHB1" s="17"/>
      <c r="SHC1" s="17"/>
      <c r="SHD1" s="17"/>
      <c r="SHE1" s="17"/>
      <c r="SHF1" s="17"/>
      <c r="SHG1" s="17"/>
      <c r="SHH1" s="17"/>
      <c r="SHI1" s="17"/>
      <c r="SHJ1" s="17"/>
      <c r="SHK1" s="17"/>
      <c r="SHL1" s="17"/>
      <c r="SHM1" s="17"/>
      <c r="SHN1" s="17"/>
      <c r="SHO1" s="17"/>
      <c r="SHP1" s="17"/>
      <c r="SHQ1" s="17"/>
      <c r="SHR1" s="17"/>
      <c r="SHS1" s="17"/>
      <c r="SHT1" s="17"/>
      <c r="SHU1" s="17"/>
      <c r="SHV1" s="17"/>
      <c r="SHW1" s="17"/>
      <c r="SHX1" s="17"/>
      <c r="SHY1" s="17"/>
      <c r="SHZ1" s="17"/>
      <c r="SIA1" s="17"/>
      <c r="SIB1" s="17"/>
      <c r="SIC1" s="17"/>
      <c r="SID1" s="17"/>
      <c r="SIE1" s="17"/>
      <c r="SIF1" s="17"/>
      <c r="SIG1" s="17"/>
      <c r="SIH1" s="17"/>
      <c r="SII1" s="17"/>
      <c r="SIJ1" s="17"/>
      <c r="SIK1" s="17"/>
      <c r="SIL1" s="17"/>
      <c r="SIM1" s="17"/>
      <c r="SIN1" s="17"/>
      <c r="SIO1" s="17"/>
      <c r="SIP1" s="17"/>
      <c r="SIQ1" s="17"/>
      <c r="SIR1" s="17"/>
      <c r="SIS1" s="17"/>
      <c r="SIT1" s="17"/>
      <c r="SIU1" s="17"/>
      <c r="SIV1" s="17"/>
      <c r="SIW1" s="17"/>
      <c r="SIX1" s="17"/>
      <c r="SIY1" s="17"/>
      <c r="SIZ1" s="17"/>
      <c r="SJA1" s="17"/>
      <c r="SJB1" s="17"/>
      <c r="SJC1" s="17"/>
      <c r="SJD1" s="17"/>
      <c r="SJE1" s="17"/>
      <c r="SJF1" s="17"/>
      <c r="SJG1" s="17"/>
      <c r="SJH1" s="17"/>
      <c r="SJI1" s="17"/>
      <c r="SJJ1" s="17"/>
      <c r="SJK1" s="17"/>
      <c r="SJL1" s="17"/>
      <c r="SJM1" s="17"/>
      <c r="SJN1" s="17"/>
      <c r="SJO1" s="17"/>
      <c r="SJP1" s="17"/>
      <c r="SJQ1" s="17"/>
      <c r="SJR1" s="17"/>
      <c r="SJS1" s="17"/>
      <c r="SJT1" s="17"/>
      <c r="SJU1" s="17"/>
      <c r="SJV1" s="17"/>
      <c r="SJW1" s="17"/>
      <c r="SJX1" s="17"/>
      <c r="SJY1" s="17"/>
      <c r="SJZ1" s="17"/>
      <c r="SKA1" s="17"/>
      <c r="SKB1" s="17"/>
      <c r="SKC1" s="17"/>
      <c r="SKD1" s="17"/>
      <c r="SKE1" s="17"/>
      <c r="SKF1" s="17"/>
      <c r="SKG1" s="17"/>
      <c r="SKH1" s="17"/>
      <c r="SKI1" s="17"/>
      <c r="SKJ1" s="17"/>
      <c r="SKK1" s="17"/>
      <c r="SKL1" s="17"/>
      <c r="SKM1" s="17"/>
      <c r="SKN1" s="17"/>
      <c r="SKO1" s="17"/>
      <c r="SKP1" s="17"/>
      <c r="SKQ1" s="17"/>
      <c r="SKR1" s="17"/>
      <c r="SKS1" s="17"/>
      <c r="SKT1" s="17"/>
      <c r="SKU1" s="17"/>
      <c r="SKV1" s="17"/>
      <c r="SKW1" s="17"/>
      <c r="SKX1" s="17"/>
      <c r="SKY1" s="17"/>
      <c r="SKZ1" s="17"/>
      <c r="SLA1" s="17"/>
      <c r="SLB1" s="17"/>
      <c r="SLC1" s="17"/>
      <c r="SLD1" s="17"/>
      <c r="SLE1" s="17"/>
      <c r="SLF1" s="17"/>
      <c r="SLG1" s="17"/>
      <c r="SLH1" s="17"/>
      <c r="SLI1" s="17"/>
      <c r="SLJ1" s="17"/>
      <c r="SLK1" s="17"/>
      <c r="SLL1" s="17"/>
      <c r="SLM1" s="17"/>
      <c r="SLN1" s="17"/>
      <c r="SLO1" s="17"/>
      <c r="SLP1" s="17"/>
      <c r="SLQ1" s="17"/>
      <c r="SLR1" s="17"/>
      <c r="SLS1" s="17"/>
      <c r="SLT1" s="17"/>
      <c r="SLU1" s="17"/>
      <c r="SLV1" s="17"/>
      <c r="SLW1" s="17"/>
      <c r="SLX1" s="17"/>
      <c r="SLY1" s="17"/>
      <c r="SLZ1" s="17"/>
      <c r="SMA1" s="17"/>
      <c r="SMB1" s="17"/>
      <c r="SMC1" s="17"/>
      <c r="SMD1" s="17"/>
      <c r="SME1" s="17"/>
      <c r="SMF1" s="17"/>
      <c r="SMG1" s="17"/>
      <c r="SMH1" s="17"/>
      <c r="SMI1" s="17"/>
      <c r="SMJ1" s="17"/>
      <c r="SMK1" s="17"/>
      <c r="SML1" s="17"/>
      <c r="SMM1" s="17"/>
      <c r="SMN1" s="17"/>
      <c r="SMO1" s="17"/>
      <c r="SMP1" s="17"/>
      <c r="SMQ1" s="17"/>
      <c r="SMR1" s="17"/>
      <c r="SMS1" s="17"/>
      <c r="SMT1" s="17"/>
      <c r="SMU1" s="17"/>
      <c r="SMV1" s="17"/>
      <c r="SMW1" s="17"/>
      <c r="SMX1" s="17"/>
      <c r="SMY1" s="17"/>
      <c r="SMZ1" s="17"/>
      <c r="SNA1" s="17"/>
      <c r="SNB1" s="17"/>
      <c r="SNC1" s="17"/>
      <c r="SND1" s="17"/>
      <c r="SNE1" s="17"/>
      <c r="SNF1" s="17"/>
      <c r="SNG1" s="17"/>
      <c r="SNH1" s="17"/>
      <c r="SNI1" s="17"/>
      <c r="SNJ1" s="17"/>
      <c r="SNK1" s="17"/>
      <c r="SNL1" s="17"/>
      <c r="SNM1" s="17"/>
      <c r="SNN1" s="17"/>
      <c r="SNO1" s="17"/>
      <c r="SNP1" s="17"/>
      <c r="SNQ1" s="17"/>
      <c r="SNR1" s="17"/>
      <c r="SNS1" s="17"/>
      <c r="SNT1" s="17"/>
      <c r="SNU1" s="17"/>
      <c r="SNV1" s="17"/>
      <c r="SNW1" s="17"/>
      <c r="SNX1" s="17"/>
      <c r="SNY1" s="17"/>
      <c r="SNZ1" s="17"/>
      <c r="SOA1" s="17"/>
      <c r="SOB1" s="17"/>
      <c r="SOC1" s="17"/>
      <c r="SOD1" s="17"/>
      <c r="SOE1" s="17"/>
      <c r="SOF1" s="17"/>
      <c r="SOG1" s="17"/>
      <c r="SOH1" s="17"/>
      <c r="SOI1" s="17"/>
      <c r="SOJ1" s="17"/>
      <c r="SOK1" s="17"/>
      <c r="SOL1" s="17"/>
      <c r="SOM1" s="17"/>
      <c r="SON1" s="17"/>
      <c r="SOO1" s="17"/>
      <c r="SOP1" s="17"/>
      <c r="SOQ1" s="17"/>
      <c r="SOR1" s="17"/>
      <c r="SOS1" s="17"/>
      <c r="SOT1" s="17"/>
      <c r="SOU1" s="17"/>
      <c r="SOV1" s="17"/>
      <c r="SOW1" s="17"/>
      <c r="SOX1" s="17"/>
      <c r="SOY1" s="17"/>
      <c r="SOZ1" s="17"/>
      <c r="SPA1" s="17"/>
      <c r="SPB1" s="17"/>
      <c r="SPC1" s="17"/>
      <c r="SPD1" s="17"/>
      <c r="SPE1" s="17"/>
      <c r="SPF1" s="17"/>
      <c r="SPG1" s="17"/>
      <c r="SPH1" s="17"/>
      <c r="SPI1" s="17"/>
      <c r="SPJ1" s="17"/>
      <c r="SPK1" s="17"/>
      <c r="SPL1" s="17"/>
      <c r="SPM1" s="17"/>
      <c r="SPN1" s="17"/>
      <c r="SPO1" s="17"/>
      <c r="SPP1" s="17"/>
      <c r="SPQ1" s="17"/>
      <c r="SPR1" s="17"/>
      <c r="SPS1" s="17"/>
      <c r="SPT1" s="17"/>
      <c r="SPU1" s="17"/>
      <c r="SPV1" s="17"/>
      <c r="SPW1" s="17"/>
      <c r="SPX1" s="17"/>
      <c r="SPY1" s="17"/>
      <c r="SPZ1" s="17"/>
      <c r="SQA1" s="17"/>
      <c r="SQB1" s="17"/>
      <c r="SQC1" s="17"/>
      <c r="SQD1" s="17"/>
      <c r="SQE1" s="17"/>
      <c r="SQF1" s="17"/>
      <c r="SQG1" s="17"/>
      <c r="SQH1" s="17"/>
      <c r="SQI1" s="17"/>
      <c r="SQJ1" s="17"/>
      <c r="SQK1" s="17"/>
      <c r="SQL1" s="17"/>
      <c r="SQM1" s="17"/>
      <c r="SQN1" s="17"/>
      <c r="SQO1" s="17"/>
      <c r="SQP1" s="17"/>
      <c r="SQQ1" s="17"/>
      <c r="SQR1" s="17"/>
      <c r="SQS1" s="17"/>
      <c r="SQT1" s="17"/>
      <c r="SQU1" s="17"/>
      <c r="SQV1" s="17"/>
      <c r="SQW1" s="17"/>
      <c r="SQX1" s="17"/>
      <c r="SQY1" s="17"/>
      <c r="SQZ1" s="17"/>
      <c r="SRA1" s="17"/>
      <c r="SRB1" s="17"/>
      <c r="SRC1" s="17"/>
      <c r="SRD1" s="17"/>
      <c r="SRE1" s="17"/>
      <c r="SRF1" s="17"/>
      <c r="SRG1" s="17"/>
      <c r="SRH1" s="17"/>
      <c r="SRI1" s="17"/>
      <c r="SRJ1" s="17"/>
      <c r="SRK1" s="17"/>
      <c r="SRL1" s="17"/>
      <c r="SRM1" s="17"/>
      <c r="SRN1" s="17"/>
      <c r="SRO1" s="17"/>
      <c r="SRP1" s="17"/>
      <c r="SRQ1" s="17"/>
      <c r="SRR1" s="17"/>
      <c r="SRS1" s="17"/>
      <c r="SRT1" s="17"/>
      <c r="SRU1" s="17"/>
      <c r="SRV1" s="17"/>
      <c r="SRW1" s="17"/>
      <c r="SRX1" s="17"/>
      <c r="SRY1" s="17"/>
      <c r="SRZ1" s="17"/>
      <c r="SSA1" s="17"/>
      <c r="SSB1" s="17"/>
      <c r="SSC1" s="17"/>
      <c r="SSD1" s="17"/>
      <c r="SSE1" s="17"/>
      <c r="SSF1" s="17"/>
      <c r="SSG1" s="17"/>
      <c r="SSH1" s="17"/>
      <c r="SSI1" s="17"/>
      <c r="SSJ1" s="17"/>
      <c r="SSK1" s="17"/>
      <c r="SSL1" s="17"/>
      <c r="SSM1" s="17"/>
      <c r="SSN1" s="17"/>
      <c r="SSO1" s="17"/>
      <c r="SSP1" s="17"/>
      <c r="SSQ1" s="17"/>
      <c r="SSR1" s="17"/>
      <c r="SSS1" s="17"/>
      <c r="SST1" s="17"/>
      <c r="SSU1" s="17"/>
      <c r="SSV1" s="17"/>
      <c r="SSW1" s="17"/>
      <c r="SSX1" s="17"/>
      <c r="SSY1" s="17"/>
      <c r="SSZ1" s="17"/>
      <c r="STA1" s="17"/>
      <c r="STB1" s="17"/>
      <c r="STC1" s="17"/>
      <c r="STD1" s="17"/>
      <c r="STE1" s="17"/>
      <c r="STF1" s="17"/>
      <c r="STG1" s="17"/>
      <c r="STH1" s="17"/>
      <c r="STI1" s="17"/>
      <c r="STJ1" s="17"/>
      <c r="STK1" s="17"/>
      <c r="STL1" s="17"/>
      <c r="STM1" s="17"/>
      <c r="STN1" s="17"/>
      <c r="STO1" s="17"/>
      <c r="STP1" s="17"/>
      <c r="STQ1" s="17"/>
      <c r="STR1" s="17"/>
      <c r="STS1" s="17"/>
      <c r="STT1" s="17"/>
      <c r="STU1" s="17"/>
      <c r="STV1" s="17"/>
      <c r="STW1" s="17"/>
      <c r="STX1" s="17"/>
      <c r="STY1" s="17"/>
      <c r="STZ1" s="17"/>
      <c r="SUA1" s="17"/>
      <c r="SUB1" s="17"/>
      <c r="SUC1" s="17"/>
      <c r="SUD1" s="17"/>
      <c r="SUE1" s="17"/>
      <c r="SUF1" s="17"/>
      <c r="SUG1" s="17"/>
      <c r="SUH1" s="17"/>
      <c r="SUI1" s="17"/>
      <c r="SUJ1" s="17"/>
      <c r="SUK1" s="17"/>
      <c r="SUL1" s="17"/>
      <c r="SUM1" s="17"/>
      <c r="SUN1" s="17"/>
      <c r="SUO1" s="17"/>
      <c r="SUP1" s="17"/>
      <c r="SUQ1" s="17"/>
      <c r="SUR1" s="17"/>
      <c r="SUS1" s="17"/>
      <c r="SUT1" s="17"/>
      <c r="SUU1" s="17"/>
      <c r="SUV1" s="17"/>
      <c r="SUW1" s="17"/>
      <c r="SUX1" s="17"/>
      <c r="SUY1" s="17"/>
      <c r="SUZ1" s="17"/>
      <c r="SVA1" s="17"/>
      <c r="SVB1" s="17"/>
      <c r="SVC1" s="17"/>
      <c r="SVD1" s="17"/>
      <c r="SVE1" s="17"/>
      <c r="SVF1" s="17"/>
      <c r="SVG1" s="17"/>
      <c r="SVH1" s="17"/>
      <c r="SVI1" s="17"/>
      <c r="SVJ1" s="17"/>
      <c r="SVK1" s="17"/>
      <c r="SVL1" s="17"/>
      <c r="SVM1" s="17"/>
      <c r="SVN1" s="17"/>
      <c r="SVO1" s="17"/>
      <c r="SVP1" s="17"/>
      <c r="SVQ1" s="17"/>
      <c r="SVR1" s="17"/>
      <c r="SVS1" s="17"/>
      <c r="SVT1" s="17"/>
      <c r="SVU1" s="17"/>
      <c r="SVV1" s="17"/>
      <c r="SVW1" s="17"/>
      <c r="SVX1" s="17"/>
      <c r="SVY1" s="17"/>
      <c r="SVZ1" s="17"/>
      <c r="SWA1" s="17"/>
      <c r="SWB1" s="17"/>
      <c r="SWC1" s="17"/>
      <c r="SWD1" s="17"/>
      <c r="SWE1" s="17"/>
      <c r="SWF1" s="17"/>
      <c r="SWG1" s="17"/>
      <c r="SWH1" s="17"/>
      <c r="SWI1" s="17"/>
      <c r="SWJ1" s="17"/>
      <c r="SWK1" s="17"/>
      <c r="SWL1" s="17"/>
      <c r="SWM1" s="17"/>
      <c r="SWN1" s="17"/>
      <c r="SWO1" s="17"/>
      <c r="SWP1" s="17"/>
      <c r="SWQ1" s="17"/>
      <c r="SWR1" s="17"/>
      <c r="SWS1" s="17"/>
      <c r="SWT1" s="17"/>
      <c r="SWU1" s="17"/>
      <c r="SWV1" s="17"/>
      <c r="SWW1" s="17"/>
      <c r="SWX1" s="17"/>
      <c r="SWY1" s="17"/>
      <c r="SWZ1" s="17"/>
      <c r="SXA1" s="17"/>
      <c r="SXB1" s="17"/>
      <c r="SXC1" s="17"/>
      <c r="SXD1" s="17"/>
      <c r="SXE1" s="17"/>
      <c r="SXF1" s="17"/>
      <c r="SXG1" s="17"/>
      <c r="SXH1" s="17"/>
      <c r="SXI1" s="17"/>
      <c r="SXJ1" s="17"/>
      <c r="SXK1" s="17"/>
      <c r="SXL1" s="17"/>
      <c r="SXM1" s="17"/>
      <c r="SXN1" s="17"/>
      <c r="SXO1" s="17"/>
      <c r="SXP1" s="17"/>
      <c r="SXQ1" s="17"/>
      <c r="SXR1" s="17"/>
      <c r="SXS1" s="17"/>
      <c r="SXT1" s="17"/>
      <c r="SXU1" s="17"/>
      <c r="SXV1" s="17"/>
      <c r="SXW1" s="17"/>
      <c r="SXX1" s="17"/>
      <c r="SXY1" s="17"/>
      <c r="SXZ1" s="17"/>
      <c r="SYA1" s="17"/>
      <c r="SYB1" s="17"/>
      <c r="SYC1" s="17"/>
      <c r="SYD1" s="17"/>
      <c r="SYE1" s="17"/>
      <c r="SYF1" s="17"/>
      <c r="SYG1" s="17"/>
      <c r="SYH1" s="17"/>
      <c r="SYI1" s="17"/>
      <c r="SYJ1" s="17"/>
      <c r="SYK1" s="17"/>
      <c r="SYL1" s="17"/>
      <c r="SYM1" s="17"/>
      <c r="SYN1" s="17"/>
      <c r="SYO1" s="17"/>
      <c r="SYP1" s="17"/>
      <c r="SYQ1" s="17"/>
      <c r="SYR1" s="17"/>
      <c r="SYS1" s="17"/>
      <c r="SYT1" s="17"/>
      <c r="SYU1" s="17"/>
      <c r="SYV1" s="17"/>
      <c r="SYW1" s="17"/>
      <c r="SYX1" s="17"/>
      <c r="SYY1" s="17"/>
      <c r="SYZ1" s="17"/>
      <c r="SZA1" s="17"/>
      <c r="SZB1" s="17"/>
      <c r="SZC1" s="17"/>
      <c r="SZD1" s="17"/>
      <c r="SZE1" s="17"/>
      <c r="SZF1" s="17"/>
      <c r="SZG1" s="17"/>
      <c r="SZH1" s="17"/>
      <c r="SZI1" s="17"/>
      <c r="SZJ1" s="17"/>
      <c r="SZK1" s="17"/>
      <c r="SZL1" s="17"/>
      <c r="SZM1" s="17"/>
      <c r="SZN1" s="17"/>
      <c r="SZO1" s="17"/>
      <c r="SZP1" s="17"/>
      <c r="SZQ1" s="17"/>
      <c r="SZR1" s="17"/>
      <c r="SZS1" s="17"/>
      <c r="SZT1" s="17"/>
      <c r="SZU1" s="17"/>
      <c r="SZV1" s="17"/>
      <c r="SZW1" s="17"/>
      <c r="SZX1" s="17"/>
      <c r="SZY1" s="17"/>
      <c r="SZZ1" s="17"/>
      <c r="TAA1" s="17"/>
      <c r="TAB1" s="17"/>
      <c r="TAC1" s="17"/>
      <c r="TAD1" s="17"/>
      <c r="TAE1" s="17"/>
      <c r="TAF1" s="17"/>
      <c r="TAG1" s="17"/>
      <c r="TAH1" s="17"/>
      <c r="TAI1" s="17"/>
      <c r="TAJ1" s="17"/>
      <c r="TAK1" s="17"/>
      <c r="TAL1" s="17"/>
      <c r="TAM1" s="17"/>
      <c r="TAN1" s="17"/>
      <c r="TAO1" s="17"/>
      <c r="TAP1" s="17"/>
      <c r="TAQ1" s="17"/>
      <c r="TAR1" s="17"/>
      <c r="TAS1" s="17"/>
      <c r="TAT1" s="17"/>
      <c r="TAU1" s="17"/>
      <c r="TAV1" s="17"/>
      <c r="TAW1" s="17"/>
      <c r="TAX1" s="17"/>
      <c r="TAY1" s="17"/>
      <c r="TAZ1" s="17"/>
      <c r="TBA1" s="17"/>
      <c r="TBB1" s="17"/>
      <c r="TBC1" s="17"/>
      <c r="TBD1" s="17"/>
      <c r="TBE1" s="17"/>
      <c r="TBF1" s="17"/>
      <c r="TBG1" s="17"/>
      <c r="TBH1" s="17"/>
      <c r="TBI1" s="17"/>
      <c r="TBJ1" s="17"/>
      <c r="TBK1" s="17"/>
      <c r="TBL1" s="17"/>
      <c r="TBM1" s="17"/>
      <c r="TBN1" s="17"/>
      <c r="TBO1" s="17"/>
      <c r="TBP1" s="17"/>
      <c r="TBQ1" s="17"/>
      <c r="TBR1" s="17"/>
      <c r="TBS1" s="17"/>
      <c r="TBT1" s="17"/>
      <c r="TBU1" s="17"/>
      <c r="TBV1" s="17"/>
      <c r="TBW1" s="17"/>
      <c r="TBX1" s="17"/>
      <c r="TBY1" s="17"/>
      <c r="TBZ1" s="17"/>
      <c r="TCA1" s="17"/>
      <c r="TCB1" s="17"/>
      <c r="TCC1" s="17"/>
      <c r="TCD1" s="17"/>
      <c r="TCE1" s="17"/>
      <c r="TCF1" s="17"/>
      <c r="TCG1" s="17"/>
      <c r="TCH1" s="17"/>
      <c r="TCI1" s="17"/>
      <c r="TCJ1" s="17"/>
      <c r="TCK1" s="17"/>
      <c r="TCL1" s="17"/>
      <c r="TCM1" s="17"/>
      <c r="TCN1" s="17"/>
      <c r="TCO1" s="17"/>
      <c r="TCP1" s="17"/>
      <c r="TCQ1" s="17"/>
      <c r="TCR1" s="17"/>
      <c r="TCS1" s="17"/>
      <c r="TCT1" s="17"/>
      <c r="TCU1" s="17"/>
      <c r="TCV1" s="17"/>
      <c r="TCW1" s="17"/>
      <c r="TCX1" s="17"/>
      <c r="TCY1" s="17"/>
      <c r="TCZ1" s="17"/>
      <c r="TDA1" s="17"/>
      <c r="TDB1" s="17"/>
      <c r="TDC1" s="17"/>
      <c r="TDD1" s="17"/>
      <c r="TDE1" s="17"/>
      <c r="TDF1" s="17"/>
      <c r="TDG1" s="17"/>
      <c r="TDH1" s="17"/>
      <c r="TDI1" s="17"/>
      <c r="TDJ1" s="17"/>
      <c r="TDK1" s="17"/>
      <c r="TDL1" s="17"/>
      <c r="TDM1" s="17"/>
      <c r="TDN1" s="17"/>
      <c r="TDO1" s="17"/>
      <c r="TDP1" s="17"/>
      <c r="TDQ1" s="17"/>
      <c r="TDR1" s="17"/>
      <c r="TDS1" s="17"/>
      <c r="TDT1" s="17"/>
      <c r="TDU1" s="17"/>
      <c r="TDV1" s="17"/>
      <c r="TDW1" s="17"/>
      <c r="TDX1" s="17"/>
      <c r="TDY1" s="17"/>
      <c r="TDZ1" s="17"/>
      <c r="TEA1" s="17"/>
      <c r="TEB1" s="17"/>
      <c r="TEC1" s="17"/>
      <c r="TED1" s="17"/>
      <c r="TEE1" s="17"/>
      <c r="TEF1" s="17"/>
      <c r="TEG1" s="17"/>
      <c r="TEH1" s="17"/>
      <c r="TEI1" s="17"/>
      <c r="TEJ1" s="17"/>
      <c r="TEK1" s="17"/>
      <c r="TEL1" s="17"/>
      <c r="TEM1" s="17"/>
      <c r="TEN1" s="17"/>
      <c r="TEO1" s="17"/>
      <c r="TEP1" s="17"/>
      <c r="TEQ1" s="17"/>
      <c r="TER1" s="17"/>
      <c r="TES1" s="17"/>
      <c r="TET1" s="17"/>
      <c r="TEU1" s="17"/>
      <c r="TEV1" s="17"/>
      <c r="TEW1" s="17"/>
      <c r="TEX1" s="17"/>
      <c r="TEY1" s="17"/>
      <c r="TEZ1" s="17"/>
      <c r="TFA1" s="17"/>
      <c r="TFB1" s="17"/>
      <c r="TFC1" s="17"/>
      <c r="TFD1" s="17"/>
      <c r="TFE1" s="17"/>
      <c r="TFF1" s="17"/>
      <c r="TFG1" s="17"/>
      <c r="TFH1" s="17"/>
      <c r="TFI1" s="17"/>
      <c r="TFJ1" s="17"/>
      <c r="TFK1" s="17"/>
      <c r="TFL1" s="17"/>
      <c r="TFM1" s="17"/>
      <c r="TFN1" s="17"/>
      <c r="TFO1" s="17"/>
      <c r="TFP1" s="17"/>
      <c r="TFQ1" s="17"/>
      <c r="TFR1" s="17"/>
      <c r="TFS1" s="17"/>
      <c r="TFT1" s="17"/>
      <c r="TFU1" s="17"/>
      <c r="TFV1" s="17"/>
      <c r="TFW1" s="17"/>
      <c r="TFX1" s="17"/>
      <c r="TFY1" s="17"/>
      <c r="TFZ1" s="17"/>
      <c r="TGA1" s="17"/>
      <c r="TGB1" s="17"/>
      <c r="TGC1" s="17"/>
      <c r="TGD1" s="17"/>
      <c r="TGE1" s="17"/>
      <c r="TGF1" s="17"/>
      <c r="TGG1" s="17"/>
      <c r="TGH1" s="17"/>
      <c r="TGI1" s="17"/>
      <c r="TGJ1" s="17"/>
      <c r="TGK1" s="17"/>
      <c r="TGL1" s="17"/>
      <c r="TGM1" s="17"/>
      <c r="TGN1" s="17"/>
      <c r="TGO1" s="17"/>
      <c r="TGP1" s="17"/>
      <c r="TGQ1" s="17"/>
      <c r="TGR1" s="17"/>
      <c r="TGS1" s="17"/>
      <c r="TGT1" s="17"/>
      <c r="TGU1" s="17"/>
      <c r="TGV1" s="17"/>
      <c r="TGW1" s="17"/>
      <c r="TGX1" s="17"/>
      <c r="TGY1" s="17"/>
      <c r="TGZ1" s="17"/>
      <c r="THA1" s="17"/>
      <c r="THB1" s="17"/>
      <c r="THC1" s="17"/>
      <c r="THD1" s="17"/>
      <c r="THE1" s="17"/>
      <c r="THF1" s="17"/>
      <c r="THG1" s="17"/>
      <c r="THH1" s="17"/>
      <c r="THI1" s="17"/>
      <c r="THJ1" s="17"/>
      <c r="THK1" s="17"/>
      <c r="THL1" s="17"/>
      <c r="THM1" s="17"/>
      <c r="THN1" s="17"/>
      <c r="THO1" s="17"/>
      <c r="THP1" s="17"/>
      <c r="THQ1" s="17"/>
      <c r="THR1" s="17"/>
      <c r="THS1" s="17"/>
      <c r="THT1" s="17"/>
      <c r="THU1" s="17"/>
      <c r="THV1" s="17"/>
      <c r="THW1" s="17"/>
      <c r="THX1" s="17"/>
      <c r="THY1" s="17"/>
      <c r="THZ1" s="17"/>
      <c r="TIA1" s="17"/>
      <c r="TIB1" s="17"/>
      <c r="TIC1" s="17"/>
      <c r="TID1" s="17"/>
      <c r="TIE1" s="17"/>
      <c r="TIF1" s="17"/>
      <c r="TIG1" s="17"/>
      <c r="TIH1" s="17"/>
      <c r="TII1" s="17"/>
      <c r="TIJ1" s="17"/>
      <c r="TIK1" s="17"/>
      <c r="TIL1" s="17"/>
      <c r="TIM1" s="17"/>
      <c r="TIN1" s="17"/>
      <c r="TIO1" s="17"/>
      <c r="TIP1" s="17"/>
      <c r="TIQ1" s="17"/>
      <c r="TIR1" s="17"/>
      <c r="TIS1" s="17"/>
      <c r="TIT1" s="17"/>
      <c r="TIU1" s="17"/>
      <c r="TIV1" s="17"/>
      <c r="TIW1" s="17"/>
      <c r="TIX1" s="17"/>
      <c r="TIY1" s="17"/>
      <c r="TIZ1" s="17"/>
      <c r="TJA1" s="17"/>
      <c r="TJB1" s="17"/>
      <c r="TJC1" s="17"/>
      <c r="TJD1" s="17"/>
      <c r="TJE1" s="17"/>
      <c r="TJF1" s="17"/>
      <c r="TJG1" s="17"/>
      <c r="TJH1" s="17"/>
      <c r="TJI1" s="17"/>
      <c r="TJJ1" s="17"/>
      <c r="TJK1" s="17"/>
      <c r="TJL1" s="17"/>
      <c r="TJM1" s="17"/>
      <c r="TJN1" s="17"/>
      <c r="TJO1" s="17"/>
      <c r="TJP1" s="17"/>
      <c r="TJQ1" s="17"/>
      <c r="TJR1" s="17"/>
      <c r="TJS1" s="17"/>
      <c r="TJT1" s="17"/>
      <c r="TJU1" s="17"/>
      <c r="TJV1" s="17"/>
      <c r="TJW1" s="17"/>
      <c r="TJX1" s="17"/>
      <c r="TJY1" s="17"/>
      <c r="TJZ1" s="17"/>
      <c r="TKA1" s="17"/>
      <c r="TKB1" s="17"/>
      <c r="TKC1" s="17"/>
      <c r="TKD1" s="17"/>
      <c r="TKE1" s="17"/>
      <c r="TKF1" s="17"/>
      <c r="TKG1" s="17"/>
      <c r="TKH1" s="17"/>
      <c r="TKI1" s="17"/>
      <c r="TKJ1" s="17"/>
      <c r="TKK1" s="17"/>
      <c r="TKL1" s="17"/>
      <c r="TKM1" s="17"/>
      <c r="TKN1" s="17"/>
      <c r="TKO1" s="17"/>
      <c r="TKP1" s="17"/>
      <c r="TKQ1" s="17"/>
      <c r="TKR1" s="17"/>
      <c r="TKS1" s="17"/>
      <c r="TKT1" s="17"/>
      <c r="TKU1" s="17"/>
      <c r="TKV1" s="17"/>
      <c r="TKW1" s="17"/>
      <c r="TKX1" s="17"/>
      <c r="TKY1" s="17"/>
      <c r="TKZ1" s="17"/>
      <c r="TLA1" s="17"/>
      <c r="TLB1" s="17"/>
      <c r="TLC1" s="17"/>
      <c r="TLD1" s="17"/>
      <c r="TLE1" s="17"/>
      <c r="TLF1" s="17"/>
      <c r="TLG1" s="17"/>
      <c r="TLH1" s="17"/>
      <c r="TLI1" s="17"/>
      <c r="TLJ1" s="17"/>
      <c r="TLK1" s="17"/>
      <c r="TLL1" s="17"/>
      <c r="TLM1" s="17"/>
      <c r="TLN1" s="17"/>
      <c r="TLO1" s="17"/>
      <c r="TLP1" s="17"/>
      <c r="TLQ1" s="17"/>
      <c r="TLR1" s="17"/>
      <c r="TLS1" s="17"/>
      <c r="TLT1" s="17"/>
      <c r="TLU1" s="17"/>
      <c r="TLV1" s="17"/>
      <c r="TLW1" s="17"/>
      <c r="TLX1" s="17"/>
      <c r="TLY1" s="17"/>
      <c r="TLZ1" s="17"/>
      <c r="TMA1" s="17"/>
      <c r="TMB1" s="17"/>
      <c r="TMC1" s="17"/>
      <c r="TMD1" s="17"/>
      <c r="TME1" s="17"/>
      <c r="TMF1" s="17"/>
      <c r="TMG1" s="17"/>
      <c r="TMH1" s="17"/>
      <c r="TMI1" s="17"/>
      <c r="TMJ1" s="17"/>
      <c r="TMK1" s="17"/>
      <c r="TML1" s="17"/>
      <c r="TMM1" s="17"/>
      <c r="TMN1" s="17"/>
      <c r="TMO1" s="17"/>
      <c r="TMP1" s="17"/>
      <c r="TMQ1" s="17"/>
      <c r="TMR1" s="17"/>
      <c r="TMS1" s="17"/>
      <c r="TMT1" s="17"/>
      <c r="TMU1" s="17"/>
      <c r="TMV1" s="17"/>
      <c r="TMW1" s="17"/>
      <c r="TMX1" s="17"/>
      <c r="TMY1" s="17"/>
      <c r="TMZ1" s="17"/>
      <c r="TNA1" s="17"/>
      <c r="TNB1" s="17"/>
      <c r="TNC1" s="17"/>
      <c r="TND1" s="17"/>
      <c r="TNE1" s="17"/>
      <c r="TNF1" s="17"/>
      <c r="TNG1" s="17"/>
      <c r="TNH1" s="17"/>
      <c r="TNI1" s="17"/>
      <c r="TNJ1" s="17"/>
      <c r="TNK1" s="17"/>
      <c r="TNL1" s="17"/>
      <c r="TNM1" s="17"/>
      <c r="TNN1" s="17"/>
      <c r="TNO1" s="17"/>
      <c r="TNP1" s="17"/>
      <c r="TNQ1" s="17"/>
      <c r="TNR1" s="17"/>
      <c r="TNS1" s="17"/>
      <c r="TNT1" s="17"/>
      <c r="TNU1" s="17"/>
      <c r="TNV1" s="17"/>
      <c r="TNW1" s="17"/>
      <c r="TNX1" s="17"/>
      <c r="TNY1" s="17"/>
      <c r="TNZ1" s="17"/>
      <c r="TOA1" s="17"/>
      <c r="TOB1" s="17"/>
      <c r="TOC1" s="17"/>
      <c r="TOD1" s="17"/>
      <c r="TOE1" s="17"/>
      <c r="TOF1" s="17"/>
      <c r="TOG1" s="17"/>
      <c r="TOH1" s="17"/>
      <c r="TOI1" s="17"/>
      <c r="TOJ1" s="17"/>
      <c r="TOK1" s="17"/>
      <c r="TOL1" s="17"/>
      <c r="TOM1" s="17"/>
      <c r="TON1" s="17"/>
      <c r="TOO1" s="17"/>
      <c r="TOP1" s="17"/>
      <c r="TOQ1" s="17"/>
      <c r="TOR1" s="17"/>
      <c r="TOS1" s="17"/>
      <c r="TOT1" s="17"/>
      <c r="TOU1" s="17"/>
      <c r="TOV1" s="17"/>
      <c r="TOW1" s="17"/>
      <c r="TOX1" s="17"/>
      <c r="TOY1" s="17"/>
      <c r="TOZ1" s="17"/>
      <c r="TPA1" s="17"/>
      <c r="TPB1" s="17"/>
      <c r="TPC1" s="17"/>
      <c r="TPD1" s="17"/>
      <c r="TPE1" s="17"/>
      <c r="TPF1" s="17"/>
      <c r="TPG1" s="17"/>
      <c r="TPH1" s="17"/>
      <c r="TPI1" s="17"/>
      <c r="TPJ1" s="17"/>
      <c r="TPK1" s="17"/>
      <c r="TPL1" s="17"/>
      <c r="TPM1" s="17"/>
      <c r="TPN1" s="17"/>
      <c r="TPO1" s="17"/>
      <c r="TPP1" s="17"/>
      <c r="TPQ1" s="17"/>
      <c r="TPR1" s="17"/>
      <c r="TPS1" s="17"/>
      <c r="TPT1" s="17"/>
      <c r="TPU1" s="17"/>
      <c r="TPV1" s="17"/>
      <c r="TPW1" s="17"/>
      <c r="TPX1" s="17"/>
      <c r="TPY1" s="17"/>
      <c r="TPZ1" s="17"/>
      <c r="TQA1" s="17"/>
      <c r="TQB1" s="17"/>
      <c r="TQC1" s="17"/>
      <c r="TQD1" s="17"/>
      <c r="TQE1" s="17"/>
      <c r="TQF1" s="17"/>
      <c r="TQG1" s="17"/>
      <c r="TQH1" s="17"/>
      <c r="TQI1" s="17"/>
      <c r="TQJ1" s="17"/>
      <c r="TQK1" s="17"/>
      <c r="TQL1" s="17"/>
      <c r="TQM1" s="17"/>
      <c r="TQN1" s="17"/>
      <c r="TQO1" s="17"/>
      <c r="TQP1" s="17"/>
      <c r="TQQ1" s="17"/>
      <c r="TQR1" s="17"/>
      <c r="TQS1" s="17"/>
      <c r="TQT1" s="17"/>
      <c r="TQU1" s="17"/>
      <c r="TQV1" s="17"/>
      <c r="TQW1" s="17"/>
      <c r="TQX1" s="17"/>
      <c r="TQY1" s="17"/>
      <c r="TQZ1" s="17"/>
      <c r="TRA1" s="17"/>
      <c r="TRB1" s="17"/>
      <c r="TRC1" s="17"/>
      <c r="TRD1" s="17"/>
      <c r="TRE1" s="17"/>
      <c r="TRF1" s="17"/>
      <c r="TRG1" s="17"/>
      <c r="TRH1" s="17"/>
      <c r="TRI1" s="17"/>
      <c r="TRJ1" s="17"/>
      <c r="TRK1" s="17"/>
      <c r="TRL1" s="17"/>
      <c r="TRM1" s="17"/>
      <c r="TRN1" s="17"/>
      <c r="TRO1" s="17"/>
      <c r="TRP1" s="17"/>
      <c r="TRQ1" s="17"/>
      <c r="TRR1" s="17"/>
      <c r="TRS1" s="17"/>
      <c r="TRT1" s="17"/>
      <c r="TRU1" s="17"/>
      <c r="TRV1" s="17"/>
      <c r="TRW1" s="17"/>
      <c r="TRX1" s="17"/>
      <c r="TRY1" s="17"/>
      <c r="TRZ1" s="17"/>
      <c r="TSA1" s="17"/>
      <c r="TSB1" s="17"/>
      <c r="TSC1" s="17"/>
      <c r="TSD1" s="17"/>
      <c r="TSE1" s="17"/>
      <c r="TSF1" s="17"/>
      <c r="TSG1" s="17"/>
      <c r="TSH1" s="17"/>
      <c r="TSI1" s="17"/>
      <c r="TSJ1" s="17"/>
      <c r="TSK1" s="17"/>
      <c r="TSL1" s="17"/>
      <c r="TSM1" s="17"/>
      <c r="TSN1" s="17"/>
      <c r="TSO1" s="17"/>
      <c r="TSP1" s="17"/>
      <c r="TSQ1" s="17"/>
      <c r="TSR1" s="17"/>
      <c r="TSS1" s="17"/>
      <c r="TST1" s="17"/>
      <c r="TSU1" s="17"/>
      <c r="TSV1" s="17"/>
      <c r="TSW1" s="17"/>
      <c r="TSX1" s="17"/>
      <c r="TSY1" s="17"/>
      <c r="TSZ1" s="17"/>
      <c r="TTA1" s="17"/>
      <c r="TTB1" s="17"/>
      <c r="TTC1" s="17"/>
      <c r="TTD1" s="17"/>
      <c r="TTE1" s="17"/>
      <c r="TTF1" s="17"/>
      <c r="TTG1" s="17"/>
      <c r="TTH1" s="17"/>
      <c r="TTI1" s="17"/>
      <c r="TTJ1" s="17"/>
      <c r="TTK1" s="17"/>
      <c r="TTL1" s="17"/>
      <c r="TTM1" s="17"/>
      <c r="TTN1" s="17"/>
      <c r="TTO1" s="17"/>
      <c r="TTP1" s="17"/>
      <c r="TTQ1" s="17"/>
      <c r="TTR1" s="17"/>
      <c r="TTS1" s="17"/>
      <c r="TTT1" s="17"/>
      <c r="TTU1" s="17"/>
      <c r="TTV1" s="17"/>
      <c r="TTW1" s="17"/>
      <c r="TTX1" s="17"/>
      <c r="TTY1" s="17"/>
      <c r="TTZ1" s="17"/>
      <c r="TUA1" s="17"/>
      <c r="TUB1" s="17"/>
      <c r="TUC1" s="17"/>
      <c r="TUD1" s="17"/>
      <c r="TUE1" s="17"/>
      <c r="TUF1" s="17"/>
      <c r="TUG1" s="17"/>
      <c r="TUH1" s="17"/>
      <c r="TUI1" s="17"/>
      <c r="TUJ1" s="17"/>
      <c r="TUK1" s="17"/>
      <c r="TUL1" s="17"/>
      <c r="TUM1" s="17"/>
      <c r="TUN1" s="17"/>
      <c r="TUO1" s="17"/>
      <c r="TUP1" s="17"/>
      <c r="TUQ1" s="17"/>
      <c r="TUR1" s="17"/>
      <c r="TUS1" s="17"/>
      <c r="TUT1" s="17"/>
      <c r="TUU1" s="17"/>
      <c r="TUV1" s="17"/>
      <c r="TUW1" s="17"/>
      <c r="TUX1" s="17"/>
      <c r="TUY1" s="17"/>
      <c r="TUZ1" s="17"/>
      <c r="TVA1" s="17"/>
      <c r="TVB1" s="17"/>
      <c r="TVC1" s="17"/>
      <c r="TVD1" s="17"/>
      <c r="TVE1" s="17"/>
      <c r="TVF1" s="17"/>
      <c r="TVG1" s="17"/>
      <c r="TVH1" s="17"/>
      <c r="TVI1" s="17"/>
      <c r="TVJ1" s="17"/>
      <c r="TVK1" s="17"/>
      <c r="TVL1" s="17"/>
      <c r="TVM1" s="17"/>
      <c r="TVN1" s="17"/>
      <c r="TVO1" s="17"/>
      <c r="TVP1" s="17"/>
      <c r="TVQ1" s="17"/>
      <c r="TVR1" s="17"/>
      <c r="TVS1" s="17"/>
      <c r="TVT1" s="17"/>
      <c r="TVU1" s="17"/>
      <c r="TVV1" s="17"/>
      <c r="TVW1" s="17"/>
      <c r="TVX1" s="17"/>
      <c r="TVY1" s="17"/>
      <c r="TVZ1" s="17"/>
      <c r="TWA1" s="17"/>
      <c r="TWB1" s="17"/>
      <c r="TWC1" s="17"/>
      <c r="TWD1" s="17"/>
      <c r="TWE1" s="17"/>
      <c r="TWF1" s="17"/>
      <c r="TWG1" s="17"/>
      <c r="TWH1" s="17"/>
      <c r="TWI1" s="17"/>
      <c r="TWJ1" s="17"/>
      <c r="TWK1" s="17"/>
      <c r="TWL1" s="17"/>
      <c r="TWM1" s="17"/>
      <c r="TWN1" s="17"/>
      <c r="TWO1" s="17"/>
      <c r="TWP1" s="17"/>
      <c r="TWQ1" s="17"/>
      <c r="TWR1" s="17"/>
      <c r="TWS1" s="17"/>
      <c r="TWT1" s="17"/>
      <c r="TWU1" s="17"/>
      <c r="TWV1" s="17"/>
      <c r="TWW1" s="17"/>
      <c r="TWX1" s="17"/>
      <c r="TWY1" s="17"/>
      <c r="TWZ1" s="17"/>
      <c r="TXA1" s="17"/>
      <c r="TXB1" s="17"/>
      <c r="TXC1" s="17"/>
      <c r="TXD1" s="17"/>
      <c r="TXE1" s="17"/>
      <c r="TXF1" s="17"/>
      <c r="TXG1" s="17"/>
      <c r="TXH1" s="17"/>
      <c r="TXI1" s="17"/>
      <c r="TXJ1" s="17"/>
      <c r="TXK1" s="17"/>
      <c r="TXL1" s="17"/>
      <c r="TXM1" s="17"/>
      <c r="TXN1" s="17"/>
      <c r="TXO1" s="17"/>
      <c r="TXP1" s="17"/>
      <c r="TXQ1" s="17"/>
      <c r="TXR1" s="17"/>
      <c r="TXS1" s="17"/>
      <c r="TXT1" s="17"/>
      <c r="TXU1" s="17"/>
      <c r="TXV1" s="17"/>
      <c r="TXW1" s="17"/>
      <c r="TXX1" s="17"/>
      <c r="TXY1" s="17"/>
      <c r="TXZ1" s="17"/>
      <c r="TYA1" s="17"/>
      <c r="TYB1" s="17"/>
      <c r="TYC1" s="17"/>
      <c r="TYD1" s="17"/>
      <c r="TYE1" s="17"/>
      <c r="TYF1" s="17"/>
      <c r="TYG1" s="17"/>
      <c r="TYH1" s="17"/>
      <c r="TYI1" s="17"/>
      <c r="TYJ1" s="17"/>
      <c r="TYK1" s="17"/>
      <c r="TYL1" s="17"/>
      <c r="TYM1" s="17"/>
      <c r="TYN1" s="17"/>
      <c r="TYO1" s="17"/>
      <c r="TYP1" s="17"/>
      <c r="TYQ1" s="17"/>
      <c r="TYR1" s="17"/>
      <c r="TYS1" s="17"/>
      <c r="TYT1" s="17"/>
      <c r="TYU1" s="17"/>
      <c r="TYV1" s="17"/>
      <c r="TYW1" s="17"/>
      <c r="TYX1" s="17"/>
      <c r="TYY1" s="17"/>
      <c r="TYZ1" s="17"/>
      <c r="TZA1" s="17"/>
      <c r="TZB1" s="17"/>
      <c r="TZC1" s="17"/>
      <c r="TZD1" s="17"/>
      <c r="TZE1" s="17"/>
      <c r="TZF1" s="17"/>
      <c r="TZG1" s="17"/>
      <c r="TZH1" s="17"/>
      <c r="TZI1" s="17"/>
      <c r="TZJ1" s="17"/>
      <c r="TZK1" s="17"/>
      <c r="TZL1" s="17"/>
      <c r="TZM1" s="17"/>
      <c r="TZN1" s="17"/>
      <c r="TZO1" s="17"/>
      <c r="TZP1" s="17"/>
      <c r="TZQ1" s="17"/>
      <c r="TZR1" s="17"/>
      <c r="TZS1" s="17"/>
      <c r="TZT1" s="17"/>
      <c r="TZU1" s="17"/>
      <c r="TZV1" s="17"/>
      <c r="TZW1" s="17"/>
      <c r="TZX1" s="17"/>
      <c r="TZY1" s="17"/>
      <c r="TZZ1" s="17"/>
      <c r="UAA1" s="17"/>
      <c r="UAB1" s="17"/>
      <c r="UAC1" s="17"/>
      <c r="UAD1" s="17"/>
      <c r="UAE1" s="17"/>
      <c r="UAF1" s="17"/>
      <c r="UAG1" s="17"/>
      <c r="UAH1" s="17"/>
      <c r="UAI1" s="17"/>
      <c r="UAJ1" s="17"/>
      <c r="UAK1" s="17"/>
      <c r="UAL1" s="17"/>
      <c r="UAM1" s="17"/>
      <c r="UAN1" s="17"/>
      <c r="UAO1" s="17"/>
      <c r="UAP1" s="17"/>
      <c r="UAQ1" s="17"/>
      <c r="UAR1" s="17"/>
      <c r="UAS1" s="17"/>
      <c r="UAT1" s="17"/>
      <c r="UAU1" s="17"/>
      <c r="UAV1" s="17"/>
      <c r="UAW1" s="17"/>
      <c r="UAX1" s="17"/>
      <c r="UAY1" s="17"/>
      <c r="UAZ1" s="17"/>
      <c r="UBA1" s="17"/>
      <c r="UBB1" s="17"/>
      <c r="UBC1" s="17"/>
      <c r="UBD1" s="17"/>
      <c r="UBE1" s="17"/>
      <c r="UBF1" s="17"/>
      <c r="UBG1" s="17"/>
      <c r="UBH1" s="17"/>
      <c r="UBI1" s="17"/>
      <c r="UBJ1" s="17"/>
      <c r="UBK1" s="17"/>
      <c r="UBL1" s="17"/>
      <c r="UBM1" s="17"/>
      <c r="UBN1" s="17"/>
      <c r="UBO1" s="17"/>
      <c r="UBP1" s="17"/>
      <c r="UBQ1" s="17"/>
      <c r="UBR1" s="17"/>
      <c r="UBS1" s="17"/>
      <c r="UBT1" s="17"/>
      <c r="UBU1" s="17"/>
      <c r="UBV1" s="17"/>
      <c r="UBW1" s="17"/>
      <c r="UBX1" s="17"/>
      <c r="UBY1" s="17"/>
      <c r="UBZ1" s="17"/>
      <c r="UCA1" s="17"/>
      <c r="UCB1" s="17"/>
      <c r="UCC1" s="17"/>
      <c r="UCD1" s="17"/>
      <c r="UCE1" s="17"/>
      <c r="UCF1" s="17"/>
      <c r="UCG1" s="17"/>
      <c r="UCH1" s="17"/>
      <c r="UCI1" s="17"/>
      <c r="UCJ1" s="17"/>
      <c r="UCK1" s="17"/>
      <c r="UCL1" s="17"/>
      <c r="UCM1" s="17"/>
      <c r="UCN1" s="17"/>
      <c r="UCO1" s="17"/>
      <c r="UCP1" s="17"/>
      <c r="UCQ1" s="17"/>
      <c r="UCR1" s="17"/>
      <c r="UCS1" s="17"/>
      <c r="UCT1" s="17"/>
      <c r="UCU1" s="17"/>
      <c r="UCV1" s="17"/>
      <c r="UCW1" s="17"/>
      <c r="UCX1" s="17"/>
      <c r="UCY1" s="17"/>
      <c r="UCZ1" s="17"/>
      <c r="UDA1" s="17"/>
      <c r="UDB1" s="17"/>
      <c r="UDC1" s="17"/>
      <c r="UDD1" s="17"/>
      <c r="UDE1" s="17"/>
      <c r="UDF1" s="17"/>
      <c r="UDG1" s="17"/>
      <c r="UDH1" s="17"/>
      <c r="UDI1" s="17"/>
      <c r="UDJ1" s="17"/>
      <c r="UDK1" s="17"/>
      <c r="UDL1" s="17"/>
      <c r="UDM1" s="17"/>
      <c r="UDN1" s="17"/>
      <c r="UDO1" s="17"/>
      <c r="UDP1" s="17"/>
      <c r="UDQ1" s="17"/>
      <c r="UDR1" s="17"/>
      <c r="UDS1" s="17"/>
      <c r="UDT1" s="17"/>
      <c r="UDU1" s="17"/>
      <c r="UDV1" s="17"/>
      <c r="UDW1" s="17"/>
      <c r="UDX1" s="17"/>
      <c r="UDY1" s="17"/>
      <c r="UDZ1" s="17"/>
      <c r="UEA1" s="17"/>
      <c r="UEB1" s="17"/>
      <c r="UEC1" s="17"/>
      <c r="UED1" s="17"/>
      <c r="UEE1" s="17"/>
      <c r="UEF1" s="17"/>
      <c r="UEG1" s="17"/>
      <c r="UEH1" s="17"/>
      <c r="UEI1" s="17"/>
      <c r="UEJ1" s="17"/>
      <c r="UEK1" s="17"/>
      <c r="UEL1" s="17"/>
      <c r="UEM1" s="17"/>
      <c r="UEN1" s="17"/>
      <c r="UEO1" s="17"/>
      <c r="UEP1" s="17"/>
      <c r="UEQ1" s="17"/>
      <c r="UER1" s="17"/>
      <c r="UES1" s="17"/>
      <c r="UET1" s="17"/>
      <c r="UEU1" s="17"/>
      <c r="UEV1" s="17"/>
      <c r="UEW1" s="17"/>
      <c r="UEX1" s="17"/>
      <c r="UEY1" s="17"/>
      <c r="UEZ1" s="17"/>
      <c r="UFA1" s="17"/>
      <c r="UFB1" s="17"/>
      <c r="UFC1" s="17"/>
      <c r="UFD1" s="17"/>
      <c r="UFE1" s="17"/>
      <c r="UFF1" s="17"/>
      <c r="UFG1" s="17"/>
      <c r="UFH1" s="17"/>
      <c r="UFI1" s="17"/>
      <c r="UFJ1" s="17"/>
      <c r="UFK1" s="17"/>
      <c r="UFL1" s="17"/>
      <c r="UFM1" s="17"/>
      <c r="UFN1" s="17"/>
      <c r="UFO1" s="17"/>
      <c r="UFP1" s="17"/>
      <c r="UFQ1" s="17"/>
      <c r="UFR1" s="17"/>
      <c r="UFS1" s="17"/>
      <c r="UFT1" s="17"/>
      <c r="UFU1" s="17"/>
      <c r="UFV1" s="17"/>
      <c r="UFW1" s="17"/>
      <c r="UFX1" s="17"/>
      <c r="UFY1" s="17"/>
      <c r="UFZ1" s="17"/>
      <c r="UGA1" s="17"/>
      <c r="UGB1" s="17"/>
      <c r="UGC1" s="17"/>
      <c r="UGD1" s="17"/>
      <c r="UGE1" s="17"/>
      <c r="UGF1" s="17"/>
      <c r="UGG1" s="17"/>
      <c r="UGH1" s="17"/>
      <c r="UGI1" s="17"/>
      <c r="UGJ1" s="17"/>
      <c r="UGK1" s="17"/>
      <c r="UGL1" s="17"/>
      <c r="UGM1" s="17"/>
      <c r="UGN1" s="17"/>
      <c r="UGO1" s="17"/>
      <c r="UGP1" s="17"/>
      <c r="UGQ1" s="17"/>
      <c r="UGR1" s="17"/>
      <c r="UGS1" s="17"/>
      <c r="UGT1" s="17"/>
      <c r="UGU1" s="17"/>
      <c r="UGV1" s="17"/>
      <c r="UGW1" s="17"/>
      <c r="UGX1" s="17"/>
      <c r="UGY1" s="17"/>
      <c r="UGZ1" s="17"/>
      <c r="UHA1" s="17"/>
      <c r="UHB1" s="17"/>
      <c r="UHC1" s="17"/>
      <c r="UHD1" s="17"/>
      <c r="UHE1" s="17"/>
      <c r="UHF1" s="17"/>
      <c r="UHG1" s="17"/>
      <c r="UHH1" s="17"/>
      <c r="UHI1" s="17"/>
      <c r="UHJ1" s="17"/>
      <c r="UHK1" s="17"/>
      <c r="UHL1" s="17"/>
      <c r="UHM1" s="17"/>
      <c r="UHN1" s="17"/>
      <c r="UHO1" s="17"/>
      <c r="UHP1" s="17"/>
      <c r="UHQ1" s="17"/>
      <c r="UHR1" s="17"/>
      <c r="UHS1" s="17"/>
      <c r="UHT1" s="17"/>
      <c r="UHU1" s="17"/>
      <c r="UHV1" s="17"/>
      <c r="UHW1" s="17"/>
      <c r="UHX1" s="17"/>
      <c r="UHY1" s="17"/>
      <c r="UHZ1" s="17"/>
      <c r="UIA1" s="17"/>
      <c r="UIB1" s="17"/>
      <c r="UIC1" s="17"/>
      <c r="UID1" s="17"/>
      <c r="UIE1" s="17"/>
      <c r="UIF1" s="17"/>
      <c r="UIG1" s="17"/>
      <c r="UIH1" s="17"/>
      <c r="UII1" s="17"/>
      <c r="UIJ1" s="17"/>
      <c r="UIK1" s="17"/>
      <c r="UIL1" s="17"/>
      <c r="UIM1" s="17"/>
      <c r="UIN1" s="17"/>
      <c r="UIO1" s="17"/>
      <c r="UIP1" s="17"/>
      <c r="UIQ1" s="17"/>
      <c r="UIR1" s="17"/>
      <c r="UIS1" s="17"/>
      <c r="UIT1" s="17"/>
      <c r="UIU1" s="17"/>
      <c r="UIV1" s="17"/>
      <c r="UIW1" s="17"/>
      <c r="UIX1" s="17"/>
      <c r="UIY1" s="17"/>
      <c r="UIZ1" s="17"/>
      <c r="UJA1" s="17"/>
      <c r="UJB1" s="17"/>
      <c r="UJC1" s="17"/>
      <c r="UJD1" s="17"/>
      <c r="UJE1" s="17"/>
      <c r="UJF1" s="17"/>
      <c r="UJG1" s="17"/>
      <c r="UJH1" s="17"/>
      <c r="UJI1" s="17"/>
      <c r="UJJ1" s="17"/>
      <c r="UJK1" s="17"/>
      <c r="UJL1" s="17"/>
      <c r="UJM1" s="17"/>
      <c r="UJN1" s="17"/>
      <c r="UJO1" s="17"/>
      <c r="UJP1" s="17"/>
      <c r="UJQ1" s="17"/>
      <c r="UJR1" s="17"/>
      <c r="UJS1" s="17"/>
      <c r="UJT1" s="17"/>
      <c r="UJU1" s="17"/>
      <c r="UJV1" s="17"/>
      <c r="UJW1" s="17"/>
      <c r="UJX1" s="17"/>
      <c r="UJY1" s="17"/>
      <c r="UJZ1" s="17"/>
      <c r="UKA1" s="17"/>
      <c r="UKB1" s="17"/>
      <c r="UKC1" s="17"/>
      <c r="UKD1" s="17"/>
      <c r="UKE1" s="17"/>
      <c r="UKF1" s="17"/>
      <c r="UKG1" s="17"/>
      <c r="UKH1" s="17"/>
      <c r="UKI1" s="17"/>
      <c r="UKJ1" s="17"/>
      <c r="UKK1" s="17"/>
      <c r="UKL1" s="17"/>
      <c r="UKM1" s="17"/>
      <c r="UKN1" s="17"/>
      <c r="UKO1" s="17"/>
      <c r="UKP1" s="17"/>
      <c r="UKQ1" s="17"/>
      <c r="UKR1" s="17"/>
      <c r="UKS1" s="17"/>
      <c r="UKT1" s="17"/>
      <c r="UKU1" s="17"/>
      <c r="UKV1" s="17"/>
      <c r="UKW1" s="17"/>
      <c r="UKX1" s="17"/>
      <c r="UKY1" s="17"/>
      <c r="UKZ1" s="17"/>
      <c r="ULA1" s="17"/>
      <c r="ULB1" s="17"/>
      <c r="ULC1" s="17"/>
      <c r="ULD1" s="17"/>
      <c r="ULE1" s="17"/>
      <c r="ULF1" s="17"/>
      <c r="ULG1" s="17"/>
      <c r="ULH1" s="17"/>
      <c r="ULI1" s="17"/>
      <c r="ULJ1" s="17"/>
      <c r="ULK1" s="17"/>
      <c r="ULL1" s="17"/>
      <c r="ULM1" s="17"/>
      <c r="ULN1" s="17"/>
      <c r="ULO1" s="17"/>
      <c r="ULP1" s="17"/>
      <c r="ULQ1" s="17"/>
      <c r="ULR1" s="17"/>
      <c r="ULS1" s="17"/>
      <c r="ULT1" s="17"/>
      <c r="ULU1" s="17"/>
      <c r="ULV1" s="17"/>
      <c r="ULW1" s="17"/>
      <c r="ULX1" s="17"/>
      <c r="ULY1" s="17"/>
      <c r="ULZ1" s="17"/>
      <c r="UMA1" s="17"/>
      <c r="UMB1" s="17"/>
      <c r="UMC1" s="17"/>
      <c r="UMD1" s="17"/>
      <c r="UME1" s="17"/>
      <c r="UMF1" s="17"/>
      <c r="UMG1" s="17"/>
      <c r="UMH1" s="17"/>
      <c r="UMI1" s="17"/>
      <c r="UMJ1" s="17"/>
      <c r="UMK1" s="17"/>
      <c r="UML1" s="17"/>
      <c r="UMM1" s="17"/>
      <c r="UMN1" s="17"/>
      <c r="UMO1" s="17"/>
      <c r="UMP1" s="17"/>
      <c r="UMQ1" s="17"/>
      <c r="UMR1" s="17"/>
      <c r="UMS1" s="17"/>
      <c r="UMT1" s="17"/>
      <c r="UMU1" s="17"/>
      <c r="UMV1" s="17"/>
      <c r="UMW1" s="17"/>
      <c r="UMX1" s="17"/>
      <c r="UMY1" s="17"/>
      <c r="UMZ1" s="17"/>
      <c r="UNA1" s="17"/>
      <c r="UNB1" s="17"/>
      <c r="UNC1" s="17"/>
      <c r="UND1" s="17"/>
      <c r="UNE1" s="17"/>
      <c r="UNF1" s="17"/>
      <c r="UNG1" s="17"/>
      <c r="UNH1" s="17"/>
      <c r="UNI1" s="17"/>
      <c r="UNJ1" s="17"/>
      <c r="UNK1" s="17"/>
      <c r="UNL1" s="17"/>
      <c r="UNM1" s="17"/>
      <c r="UNN1" s="17"/>
      <c r="UNO1" s="17"/>
      <c r="UNP1" s="17"/>
      <c r="UNQ1" s="17"/>
      <c r="UNR1" s="17"/>
      <c r="UNS1" s="17"/>
      <c r="UNT1" s="17"/>
      <c r="UNU1" s="17"/>
      <c r="UNV1" s="17"/>
      <c r="UNW1" s="17"/>
      <c r="UNX1" s="17"/>
      <c r="UNY1" s="17"/>
      <c r="UNZ1" s="17"/>
      <c r="UOA1" s="17"/>
      <c r="UOB1" s="17"/>
      <c r="UOC1" s="17"/>
      <c r="UOD1" s="17"/>
      <c r="UOE1" s="17"/>
      <c r="UOF1" s="17"/>
      <c r="UOG1" s="17"/>
      <c r="UOH1" s="17"/>
      <c r="UOI1" s="17"/>
      <c r="UOJ1" s="17"/>
      <c r="UOK1" s="17"/>
      <c r="UOL1" s="17"/>
      <c r="UOM1" s="17"/>
      <c r="UON1" s="17"/>
      <c r="UOO1" s="17"/>
      <c r="UOP1" s="17"/>
      <c r="UOQ1" s="17"/>
      <c r="UOR1" s="17"/>
      <c r="UOS1" s="17"/>
      <c r="UOT1" s="17"/>
      <c r="UOU1" s="17"/>
      <c r="UOV1" s="17"/>
      <c r="UOW1" s="17"/>
      <c r="UOX1" s="17"/>
      <c r="UOY1" s="17"/>
      <c r="UOZ1" s="17"/>
      <c r="UPA1" s="17"/>
      <c r="UPB1" s="17"/>
      <c r="UPC1" s="17"/>
      <c r="UPD1" s="17"/>
      <c r="UPE1" s="17"/>
      <c r="UPF1" s="17"/>
      <c r="UPG1" s="17"/>
      <c r="UPH1" s="17"/>
      <c r="UPI1" s="17"/>
      <c r="UPJ1" s="17"/>
      <c r="UPK1" s="17"/>
      <c r="UPL1" s="17"/>
      <c r="UPM1" s="17"/>
      <c r="UPN1" s="17"/>
      <c r="UPO1" s="17"/>
      <c r="UPP1" s="17"/>
      <c r="UPQ1" s="17"/>
      <c r="UPR1" s="17"/>
      <c r="UPS1" s="17"/>
      <c r="UPT1" s="17"/>
      <c r="UPU1" s="17"/>
      <c r="UPV1" s="17"/>
      <c r="UPW1" s="17"/>
      <c r="UPX1" s="17"/>
      <c r="UPY1" s="17"/>
      <c r="UPZ1" s="17"/>
      <c r="UQA1" s="17"/>
      <c r="UQB1" s="17"/>
      <c r="UQC1" s="17"/>
      <c r="UQD1" s="17"/>
      <c r="UQE1" s="17"/>
      <c r="UQF1" s="17"/>
      <c r="UQG1" s="17"/>
      <c r="UQH1" s="17"/>
      <c r="UQI1" s="17"/>
      <c r="UQJ1" s="17"/>
      <c r="UQK1" s="17"/>
      <c r="UQL1" s="17"/>
      <c r="UQM1" s="17"/>
      <c r="UQN1" s="17"/>
      <c r="UQO1" s="17"/>
      <c r="UQP1" s="17"/>
      <c r="UQQ1" s="17"/>
      <c r="UQR1" s="17"/>
      <c r="UQS1" s="17"/>
      <c r="UQT1" s="17"/>
      <c r="UQU1" s="17"/>
      <c r="UQV1" s="17"/>
      <c r="UQW1" s="17"/>
      <c r="UQX1" s="17"/>
      <c r="UQY1" s="17"/>
      <c r="UQZ1" s="17"/>
      <c r="URA1" s="17"/>
      <c r="URB1" s="17"/>
      <c r="URC1" s="17"/>
      <c r="URD1" s="17"/>
      <c r="URE1" s="17"/>
      <c r="URF1" s="17"/>
      <c r="URG1" s="17"/>
      <c r="URH1" s="17"/>
      <c r="URI1" s="17"/>
      <c r="URJ1" s="17"/>
      <c r="URK1" s="17"/>
      <c r="URL1" s="17"/>
      <c r="URM1" s="17"/>
      <c r="URN1" s="17"/>
      <c r="URO1" s="17"/>
      <c r="URP1" s="17"/>
      <c r="URQ1" s="17"/>
      <c r="URR1" s="17"/>
      <c r="URS1" s="17"/>
      <c r="URT1" s="17"/>
      <c r="URU1" s="17"/>
      <c r="URV1" s="17"/>
      <c r="URW1" s="17"/>
      <c r="URX1" s="17"/>
      <c r="URY1" s="17"/>
      <c r="URZ1" s="17"/>
      <c r="USA1" s="17"/>
      <c r="USB1" s="17"/>
      <c r="USC1" s="17"/>
      <c r="USD1" s="17"/>
      <c r="USE1" s="17"/>
      <c r="USF1" s="17"/>
      <c r="USG1" s="17"/>
      <c r="USH1" s="17"/>
      <c r="USI1" s="17"/>
      <c r="USJ1" s="17"/>
      <c r="USK1" s="17"/>
      <c r="USL1" s="17"/>
      <c r="USM1" s="17"/>
      <c r="USN1" s="17"/>
      <c r="USO1" s="17"/>
      <c r="USP1" s="17"/>
      <c r="USQ1" s="17"/>
      <c r="USR1" s="17"/>
      <c r="USS1" s="17"/>
      <c r="UST1" s="17"/>
      <c r="USU1" s="17"/>
      <c r="USV1" s="17"/>
      <c r="USW1" s="17"/>
      <c r="USX1" s="17"/>
      <c r="USY1" s="17"/>
      <c r="USZ1" s="17"/>
      <c r="UTA1" s="17"/>
      <c r="UTB1" s="17"/>
      <c r="UTC1" s="17"/>
      <c r="UTD1" s="17"/>
      <c r="UTE1" s="17"/>
      <c r="UTF1" s="17"/>
      <c r="UTG1" s="17"/>
      <c r="UTH1" s="17"/>
      <c r="UTI1" s="17"/>
      <c r="UTJ1" s="17"/>
      <c r="UTK1" s="17"/>
      <c r="UTL1" s="17"/>
      <c r="UTM1" s="17"/>
      <c r="UTN1" s="17"/>
      <c r="UTO1" s="17"/>
      <c r="UTP1" s="17"/>
      <c r="UTQ1" s="17"/>
      <c r="UTR1" s="17"/>
      <c r="UTS1" s="17"/>
      <c r="UTT1" s="17"/>
      <c r="UTU1" s="17"/>
      <c r="UTV1" s="17"/>
      <c r="UTW1" s="17"/>
      <c r="UTX1" s="17"/>
      <c r="UTY1" s="17"/>
      <c r="UTZ1" s="17"/>
      <c r="UUA1" s="17"/>
      <c r="UUB1" s="17"/>
      <c r="UUC1" s="17"/>
      <c r="UUD1" s="17"/>
      <c r="UUE1" s="17"/>
      <c r="UUF1" s="17"/>
      <c r="UUG1" s="17"/>
      <c r="UUH1" s="17"/>
      <c r="UUI1" s="17"/>
      <c r="UUJ1" s="17"/>
      <c r="UUK1" s="17"/>
      <c r="UUL1" s="17"/>
      <c r="UUM1" s="17"/>
      <c r="UUN1" s="17"/>
      <c r="UUO1" s="17"/>
      <c r="UUP1" s="17"/>
      <c r="UUQ1" s="17"/>
      <c r="UUR1" s="17"/>
      <c r="UUS1" s="17"/>
      <c r="UUT1" s="17"/>
      <c r="UUU1" s="17"/>
      <c r="UUV1" s="17"/>
      <c r="UUW1" s="17"/>
      <c r="UUX1" s="17"/>
      <c r="UUY1" s="17"/>
      <c r="UUZ1" s="17"/>
      <c r="UVA1" s="17"/>
      <c r="UVB1" s="17"/>
      <c r="UVC1" s="17"/>
      <c r="UVD1" s="17"/>
      <c r="UVE1" s="17"/>
      <c r="UVF1" s="17"/>
      <c r="UVG1" s="17"/>
      <c r="UVH1" s="17"/>
      <c r="UVI1" s="17"/>
      <c r="UVJ1" s="17"/>
      <c r="UVK1" s="17"/>
      <c r="UVL1" s="17"/>
      <c r="UVM1" s="17"/>
      <c r="UVN1" s="17"/>
      <c r="UVO1" s="17"/>
      <c r="UVP1" s="17"/>
      <c r="UVQ1" s="17"/>
      <c r="UVR1" s="17"/>
      <c r="UVS1" s="17"/>
      <c r="UVT1" s="17"/>
      <c r="UVU1" s="17"/>
      <c r="UVV1" s="17"/>
      <c r="UVW1" s="17"/>
      <c r="UVX1" s="17"/>
      <c r="UVY1" s="17"/>
      <c r="UVZ1" s="17"/>
      <c r="UWA1" s="17"/>
      <c r="UWB1" s="17"/>
      <c r="UWC1" s="17"/>
      <c r="UWD1" s="17"/>
      <c r="UWE1" s="17"/>
      <c r="UWF1" s="17"/>
      <c r="UWG1" s="17"/>
      <c r="UWH1" s="17"/>
      <c r="UWI1" s="17"/>
      <c r="UWJ1" s="17"/>
      <c r="UWK1" s="17"/>
      <c r="UWL1" s="17"/>
      <c r="UWM1" s="17"/>
      <c r="UWN1" s="17"/>
      <c r="UWO1" s="17"/>
      <c r="UWP1" s="17"/>
      <c r="UWQ1" s="17"/>
      <c r="UWR1" s="17"/>
      <c r="UWS1" s="17"/>
      <c r="UWT1" s="17"/>
      <c r="UWU1" s="17"/>
      <c r="UWV1" s="17"/>
      <c r="UWW1" s="17"/>
      <c r="UWX1" s="17"/>
      <c r="UWY1" s="17"/>
      <c r="UWZ1" s="17"/>
      <c r="UXA1" s="17"/>
      <c r="UXB1" s="17"/>
      <c r="UXC1" s="17"/>
      <c r="UXD1" s="17"/>
      <c r="UXE1" s="17"/>
      <c r="UXF1" s="17"/>
      <c r="UXG1" s="17"/>
      <c r="UXH1" s="17"/>
      <c r="UXI1" s="17"/>
      <c r="UXJ1" s="17"/>
      <c r="UXK1" s="17"/>
      <c r="UXL1" s="17"/>
      <c r="UXM1" s="17"/>
      <c r="UXN1" s="17"/>
      <c r="UXO1" s="17"/>
      <c r="UXP1" s="17"/>
      <c r="UXQ1" s="17"/>
      <c r="UXR1" s="17"/>
      <c r="UXS1" s="17"/>
      <c r="UXT1" s="17"/>
      <c r="UXU1" s="17"/>
      <c r="UXV1" s="17"/>
      <c r="UXW1" s="17"/>
      <c r="UXX1" s="17"/>
      <c r="UXY1" s="17"/>
      <c r="UXZ1" s="17"/>
      <c r="UYA1" s="17"/>
      <c r="UYB1" s="17"/>
      <c r="UYC1" s="17"/>
      <c r="UYD1" s="17"/>
      <c r="UYE1" s="17"/>
      <c r="UYF1" s="17"/>
      <c r="UYG1" s="17"/>
      <c r="UYH1" s="17"/>
      <c r="UYI1" s="17"/>
      <c r="UYJ1" s="17"/>
      <c r="UYK1" s="17"/>
      <c r="UYL1" s="17"/>
      <c r="UYM1" s="17"/>
      <c r="UYN1" s="17"/>
      <c r="UYO1" s="17"/>
      <c r="UYP1" s="17"/>
      <c r="UYQ1" s="17"/>
      <c r="UYR1" s="17"/>
      <c r="UYS1" s="17"/>
      <c r="UYT1" s="17"/>
      <c r="UYU1" s="17"/>
      <c r="UYV1" s="17"/>
      <c r="UYW1" s="17"/>
      <c r="UYX1" s="17"/>
      <c r="UYY1" s="17"/>
      <c r="UYZ1" s="17"/>
      <c r="UZA1" s="17"/>
      <c r="UZB1" s="17"/>
      <c r="UZC1" s="17"/>
      <c r="UZD1" s="17"/>
      <c r="UZE1" s="17"/>
      <c r="UZF1" s="17"/>
      <c r="UZG1" s="17"/>
      <c r="UZH1" s="17"/>
      <c r="UZI1" s="17"/>
      <c r="UZJ1" s="17"/>
      <c r="UZK1" s="17"/>
      <c r="UZL1" s="17"/>
      <c r="UZM1" s="17"/>
      <c r="UZN1" s="17"/>
      <c r="UZO1" s="17"/>
      <c r="UZP1" s="17"/>
      <c r="UZQ1" s="17"/>
      <c r="UZR1" s="17"/>
      <c r="UZS1" s="17"/>
      <c r="UZT1" s="17"/>
      <c r="UZU1" s="17"/>
      <c r="UZV1" s="17"/>
      <c r="UZW1" s="17"/>
      <c r="UZX1" s="17"/>
      <c r="UZY1" s="17"/>
      <c r="UZZ1" s="17"/>
      <c r="VAA1" s="17"/>
      <c r="VAB1" s="17"/>
      <c r="VAC1" s="17"/>
      <c r="VAD1" s="17"/>
      <c r="VAE1" s="17"/>
      <c r="VAF1" s="17"/>
      <c r="VAG1" s="17"/>
      <c r="VAH1" s="17"/>
      <c r="VAI1" s="17"/>
      <c r="VAJ1" s="17"/>
      <c r="VAK1" s="17"/>
      <c r="VAL1" s="17"/>
      <c r="VAM1" s="17"/>
      <c r="VAN1" s="17"/>
      <c r="VAO1" s="17"/>
      <c r="VAP1" s="17"/>
      <c r="VAQ1" s="17"/>
      <c r="VAR1" s="17"/>
      <c r="VAS1" s="17"/>
      <c r="VAT1" s="17"/>
      <c r="VAU1" s="17"/>
      <c r="VAV1" s="17"/>
      <c r="VAW1" s="17"/>
      <c r="VAX1" s="17"/>
      <c r="VAY1" s="17"/>
      <c r="VAZ1" s="17"/>
      <c r="VBA1" s="17"/>
      <c r="VBB1" s="17"/>
      <c r="VBC1" s="17"/>
      <c r="VBD1" s="17"/>
      <c r="VBE1" s="17"/>
      <c r="VBF1" s="17"/>
      <c r="VBG1" s="17"/>
      <c r="VBH1" s="17"/>
      <c r="VBI1" s="17"/>
      <c r="VBJ1" s="17"/>
      <c r="VBK1" s="17"/>
      <c r="VBL1" s="17"/>
      <c r="VBM1" s="17"/>
      <c r="VBN1" s="17"/>
      <c r="VBO1" s="17"/>
      <c r="VBP1" s="17"/>
      <c r="VBQ1" s="17"/>
      <c r="VBR1" s="17"/>
      <c r="VBS1" s="17"/>
      <c r="VBT1" s="17"/>
      <c r="VBU1" s="17"/>
      <c r="VBV1" s="17"/>
      <c r="VBW1" s="17"/>
      <c r="VBX1" s="17"/>
      <c r="VBY1" s="17"/>
      <c r="VBZ1" s="17"/>
      <c r="VCA1" s="17"/>
      <c r="VCB1" s="17"/>
      <c r="VCC1" s="17"/>
      <c r="VCD1" s="17"/>
      <c r="VCE1" s="17"/>
      <c r="VCF1" s="17"/>
      <c r="VCG1" s="17"/>
      <c r="VCH1" s="17"/>
      <c r="VCI1" s="17"/>
      <c r="VCJ1" s="17"/>
      <c r="VCK1" s="17"/>
      <c r="VCL1" s="17"/>
      <c r="VCM1" s="17"/>
      <c r="VCN1" s="17"/>
      <c r="VCO1" s="17"/>
      <c r="VCP1" s="17"/>
      <c r="VCQ1" s="17"/>
      <c r="VCR1" s="17"/>
      <c r="VCS1" s="17"/>
      <c r="VCT1" s="17"/>
      <c r="VCU1" s="17"/>
      <c r="VCV1" s="17"/>
      <c r="VCW1" s="17"/>
      <c r="VCX1" s="17"/>
      <c r="VCY1" s="17"/>
      <c r="VCZ1" s="17"/>
      <c r="VDA1" s="17"/>
      <c r="VDB1" s="17"/>
      <c r="VDC1" s="17"/>
      <c r="VDD1" s="17"/>
      <c r="VDE1" s="17"/>
      <c r="VDF1" s="17"/>
      <c r="VDG1" s="17"/>
      <c r="VDH1" s="17"/>
      <c r="VDI1" s="17"/>
      <c r="VDJ1" s="17"/>
      <c r="VDK1" s="17"/>
      <c r="VDL1" s="17"/>
      <c r="VDM1" s="17"/>
      <c r="VDN1" s="17"/>
      <c r="VDO1" s="17"/>
      <c r="VDP1" s="17"/>
      <c r="VDQ1" s="17"/>
      <c r="VDR1" s="17"/>
      <c r="VDS1" s="17"/>
      <c r="VDT1" s="17"/>
      <c r="VDU1" s="17"/>
      <c r="VDV1" s="17"/>
      <c r="VDW1" s="17"/>
      <c r="VDX1" s="17"/>
      <c r="VDY1" s="17"/>
      <c r="VDZ1" s="17"/>
      <c r="VEA1" s="17"/>
      <c r="VEB1" s="17"/>
      <c r="VEC1" s="17"/>
      <c r="VED1" s="17"/>
      <c r="VEE1" s="17"/>
      <c r="VEF1" s="17"/>
      <c r="VEG1" s="17"/>
      <c r="VEH1" s="17"/>
      <c r="VEI1" s="17"/>
      <c r="VEJ1" s="17"/>
      <c r="VEK1" s="17"/>
      <c r="VEL1" s="17"/>
      <c r="VEM1" s="17"/>
      <c r="VEN1" s="17"/>
      <c r="VEO1" s="17"/>
      <c r="VEP1" s="17"/>
      <c r="VEQ1" s="17"/>
      <c r="VER1" s="17"/>
      <c r="VES1" s="17"/>
      <c r="VET1" s="17"/>
      <c r="VEU1" s="17"/>
      <c r="VEV1" s="17"/>
      <c r="VEW1" s="17"/>
      <c r="VEX1" s="17"/>
      <c r="VEY1" s="17"/>
      <c r="VEZ1" s="17"/>
      <c r="VFA1" s="17"/>
      <c r="VFB1" s="17"/>
      <c r="VFC1" s="17"/>
      <c r="VFD1" s="17"/>
      <c r="VFE1" s="17"/>
      <c r="VFF1" s="17"/>
      <c r="VFG1" s="17"/>
      <c r="VFH1" s="17"/>
      <c r="VFI1" s="17"/>
      <c r="VFJ1" s="17"/>
      <c r="VFK1" s="17"/>
      <c r="VFL1" s="17"/>
      <c r="VFM1" s="17"/>
      <c r="VFN1" s="17"/>
      <c r="VFO1" s="17"/>
      <c r="VFP1" s="17"/>
      <c r="VFQ1" s="17"/>
      <c r="VFR1" s="17"/>
      <c r="VFS1" s="17"/>
      <c r="VFT1" s="17"/>
      <c r="VFU1" s="17"/>
      <c r="VFV1" s="17"/>
      <c r="VFW1" s="17"/>
      <c r="VFX1" s="17"/>
      <c r="VFY1" s="17"/>
      <c r="VFZ1" s="17"/>
      <c r="VGA1" s="17"/>
      <c r="VGB1" s="17"/>
      <c r="VGC1" s="17"/>
      <c r="VGD1" s="17"/>
      <c r="VGE1" s="17"/>
      <c r="VGF1" s="17"/>
      <c r="VGG1" s="17"/>
      <c r="VGH1" s="17"/>
      <c r="VGI1" s="17"/>
      <c r="VGJ1" s="17"/>
      <c r="VGK1" s="17"/>
      <c r="VGL1" s="17"/>
      <c r="VGM1" s="17"/>
      <c r="VGN1" s="17"/>
      <c r="VGO1" s="17"/>
      <c r="VGP1" s="17"/>
      <c r="VGQ1" s="17"/>
      <c r="VGR1" s="17"/>
      <c r="VGS1" s="17"/>
      <c r="VGT1" s="17"/>
      <c r="VGU1" s="17"/>
      <c r="VGV1" s="17"/>
      <c r="VGW1" s="17"/>
      <c r="VGX1" s="17"/>
      <c r="VGY1" s="17"/>
      <c r="VGZ1" s="17"/>
      <c r="VHA1" s="17"/>
      <c r="VHB1" s="17"/>
      <c r="VHC1" s="17"/>
      <c r="VHD1" s="17"/>
      <c r="VHE1" s="17"/>
      <c r="VHF1" s="17"/>
      <c r="VHG1" s="17"/>
      <c r="VHH1" s="17"/>
      <c r="VHI1" s="17"/>
      <c r="VHJ1" s="17"/>
      <c r="VHK1" s="17"/>
      <c r="VHL1" s="17"/>
      <c r="VHM1" s="17"/>
      <c r="VHN1" s="17"/>
      <c r="VHO1" s="17"/>
      <c r="VHP1" s="17"/>
      <c r="VHQ1" s="17"/>
      <c r="VHR1" s="17"/>
      <c r="VHS1" s="17"/>
      <c r="VHT1" s="17"/>
      <c r="VHU1" s="17"/>
      <c r="VHV1" s="17"/>
      <c r="VHW1" s="17"/>
      <c r="VHX1" s="17"/>
      <c r="VHY1" s="17"/>
      <c r="VHZ1" s="17"/>
      <c r="VIA1" s="17"/>
      <c r="VIB1" s="17"/>
      <c r="VIC1" s="17"/>
      <c r="VID1" s="17"/>
      <c r="VIE1" s="17"/>
      <c r="VIF1" s="17"/>
      <c r="VIG1" s="17"/>
      <c r="VIH1" s="17"/>
      <c r="VII1" s="17"/>
      <c r="VIJ1" s="17"/>
      <c r="VIK1" s="17"/>
      <c r="VIL1" s="17"/>
      <c r="VIM1" s="17"/>
      <c r="VIN1" s="17"/>
      <c r="VIO1" s="17"/>
      <c r="VIP1" s="17"/>
      <c r="VIQ1" s="17"/>
      <c r="VIR1" s="17"/>
      <c r="VIS1" s="17"/>
      <c r="VIT1" s="17"/>
      <c r="VIU1" s="17"/>
      <c r="VIV1" s="17"/>
      <c r="VIW1" s="17"/>
      <c r="VIX1" s="17"/>
      <c r="VIY1" s="17"/>
      <c r="VIZ1" s="17"/>
      <c r="VJA1" s="17"/>
      <c r="VJB1" s="17"/>
      <c r="VJC1" s="17"/>
      <c r="VJD1" s="17"/>
      <c r="VJE1" s="17"/>
      <c r="VJF1" s="17"/>
      <c r="VJG1" s="17"/>
      <c r="VJH1" s="17"/>
      <c r="VJI1" s="17"/>
      <c r="VJJ1" s="17"/>
      <c r="VJK1" s="17"/>
      <c r="VJL1" s="17"/>
      <c r="VJM1" s="17"/>
      <c r="VJN1" s="17"/>
      <c r="VJO1" s="17"/>
      <c r="VJP1" s="17"/>
      <c r="VJQ1" s="17"/>
      <c r="VJR1" s="17"/>
      <c r="VJS1" s="17"/>
      <c r="VJT1" s="17"/>
      <c r="VJU1" s="17"/>
      <c r="VJV1" s="17"/>
      <c r="VJW1" s="17"/>
      <c r="VJX1" s="17"/>
      <c r="VJY1" s="17"/>
      <c r="VJZ1" s="17"/>
      <c r="VKA1" s="17"/>
      <c r="VKB1" s="17"/>
      <c r="VKC1" s="17"/>
      <c r="VKD1" s="17"/>
      <c r="VKE1" s="17"/>
      <c r="VKF1" s="17"/>
      <c r="VKG1" s="17"/>
      <c r="VKH1" s="17"/>
      <c r="VKI1" s="17"/>
      <c r="VKJ1" s="17"/>
      <c r="VKK1" s="17"/>
      <c r="VKL1" s="17"/>
      <c r="VKM1" s="17"/>
      <c r="VKN1" s="17"/>
      <c r="VKO1" s="17"/>
      <c r="VKP1" s="17"/>
      <c r="VKQ1" s="17"/>
      <c r="VKR1" s="17"/>
      <c r="VKS1" s="17"/>
      <c r="VKT1" s="17"/>
      <c r="VKU1" s="17"/>
      <c r="VKV1" s="17"/>
      <c r="VKW1" s="17"/>
      <c r="VKX1" s="17"/>
      <c r="VKY1" s="17"/>
      <c r="VKZ1" s="17"/>
      <c r="VLA1" s="17"/>
      <c r="VLB1" s="17"/>
      <c r="VLC1" s="17"/>
      <c r="VLD1" s="17"/>
      <c r="VLE1" s="17"/>
      <c r="VLF1" s="17"/>
      <c r="VLG1" s="17"/>
      <c r="VLH1" s="17"/>
      <c r="VLI1" s="17"/>
      <c r="VLJ1" s="17"/>
      <c r="VLK1" s="17"/>
      <c r="VLL1" s="17"/>
      <c r="VLM1" s="17"/>
      <c r="VLN1" s="17"/>
      <c r="VLO1" s="17"/>
      <c r="VLP1" s="17"/>
      <c r="VLQ1" s="17"/>
      <c r="VLR1" s="17"/>
      <c r="VLS1" s="17"/>
      <c r="VLT1" s="17"/>
      <c r="VLU1" s="17"/>
      <c r="VLV1" s="17"/>
      <c r="VLW1" s="17"/>
      <c r="VLX1" s="17"/>
      <c r="VLY1" s="17"/>
      <c r="VLZ1" s="17"/>
      <c r="VMA1" s="17"/>
      <c r="VMB1" s="17"/>
      <c r="VMC1" s="17"/>
      <c r="VMD1" s="17"/>
      <c r="VME1" s="17"/>
      <c r="VMF1" s="17"/>
      <c r="VMG1" s="17"/>
      <c r="VMH1" s="17"/>
      <c r="VMI1" s="17"/>
      <c r="VMJ1" s="17"/>
      <c r="VMK1" s="17"/>
      <c r="VML1" s="17"/>
      <c r="VMM1" s="17"/>
      <c r="VMN1" s="17"/>
      <c r="VMO1" s="17"/>
      <c r="VMP1" s="17"/>
      <c r="VMQ1" s="17"/>
      <c r="VMR1" s="17"/>
      <c r="VMS1" s="17"/>
      <c r="VMT1" s="17"/>
      <c r="VMU1" s="17"/>
      <c r="VMV1" s="17"/>
      <c r="VMW1" s="17"/>
      <c r="VMX1" s="17"/>
      <c r="VMY1" s="17"/>
      <c r="VMZ1" s="17"/>
      <c r="VNA1" s="17"/>
      <c r="VNB1" s="17"/>
      <c r="VNC1" s="17"/>
      <c r="VND1" s="17"/>
      <c r="VNE1" s="17"/>
      <c r="VNF1" s="17"/>
      <c r="VNG1" s="17"/>
      <c r="VNH1" s="17"/>
      <c r="VNI1" s="17"/>
      <c r="VNJ1" s="17"/>
      <c r="VNK1" s="17"/>
      <c r="VNL1" s="17"/>
      <c r="VNM1" s="17"/>
      <c r="VNN1" s="17"/>
      <c r="VNO1" s="17"/>
      <c r="VNP1" s="17"/>
      <c r="VNQ1" s="17"/>
      <c r="VNR1" s="17"/>
      <c r="VNS1" s="17"/>
      <c r="VNT1" s="17"/>
      <c r="VNU1" s="17"/>
      <c r="VNV1" s="17"/>
      <c r="VNW1" s="17"/>
      <c r="VNX1" s="17"/>
      <c r="VNY1" s="17"/>
      <c r="VNZ1" s="17"/>
      <c r="VOA1" s="17"/>
      <c r="VOB1" s="17"/>
      <c r="VOC1" s="17"/>
      <c r="VOD1" s="17"/>
      <c r="VOE1" s="17"/>
      <c r="VOF1" s="17"/>
      <c r="VOG1" s="17"/>
      <c r="VOH1" s="17"/>
      <c r="VOI1" s="17"/>
      <c r="VOJ1" s="17"/>
      <c r="VOK1" s="17"/>
      <c r="VOL1" s="17"/>
      <c r="VOM1" s="17"/>
      <c r="VON1" s="17"/>
      <c r="VOO1" s="17"/>
      <c r="VOP1" s="17"/>
      <c r="VOQ1" s="17"/>
      <c r="VOR1" s="17"/>
      <c r="VOS1" s="17"/>
      <c r="VOT1" s="17"/>
      <c r="VOU1" s="17"/>
      <c r="VOV1" s="17"/>
      <c r="VOW1" s="17"/>
      <c r="VOX1" s="17"/>
      <c r="VOY1" s="17"/>
      <c r="VOZ1" s="17"/>
      <c r="VPA1" s="17"/>
      <c r="VPB1" s="17"/>
      <c r="VPC1" s="17"/>
      <c r="VPD1" s="17"/>
      <c r="VPE1" s="17"/>
      <c r="VPF1" s="17"/>
      <c r="VPG1" s="17"/>
      <c r="VPH1" s="17"/>
      <c r="VPI1" s="17"/>
      <c r="VPJ1" s="17"/>
      <c r="VPK1" s="17"/>
      <c r="VPL1" s="17"/>
      <c r="VPM1" s="17"/>
      <c r="VPN1" s="17"/>
      <c r="VPO1" s="17"/>
      <c r="VPP1" s="17"/>
      <c r="VPQ1" s="17"/>
      <c r="VPR1" s="17"/>
      <c r="VPS1" s="17"/>
      <c r="VPT1" s="17"/>
      <c r="VPU1" s="17"/>
      <c r="VPV1" s="17"/>
      <c r="VPW1" s="17"/>
      <c r="VPX1" s="17"/>
      <c r="VPY1" s="17"/>
      <c r="VPZ1" s="17"/>
      <c r="VQA1" s="17"/>
      <c r="VQB1" s="17"/>
      <c r="VQC1" s="17"/>
      <c r="VQD1" s="17"/>
      <c r="VQE1" s="17"/>
      <c r="VQF1" s="17"/>
      <c r="VQG1" s="17"/>
      <c r="VQH1" s="17"/>
      <c r="VQI1" s="17"/>
      <c r="VQJ1" s="17"/>
      <c r="VQK1" s="17"/>
      <c r="VQL1" s="17"/>
      <c r="VQM1" s="17"/>
      <c r="VQN1" s="17"/>
      <c r="VQO1" s="17"/>
      <c r="VQP1" s="17"/>
      <c r="VQQ1" s="17"/>
      <c r="VQR1" s="17"/>
      <c r="VQS1" s="17"/>
      <c r="VQT1" s="17"/>
      <c r="VQU1" s="17"/>
      <c r="VQV1" s="17"/>
      <c r="VQW1" s="17"/>
      <c r="VQX1" s="17"/>
      <c r="VQY1" s="17"/>
      <c r="VQZ1" s="17"/>
      <c r="VRA1" s="17"/>
      <c r="VRB1" s="17"/>
      <c r="VRC1" s="17"/>
      <c r="VRD1" s="17"/>
      <c r="VRE1" s="17"/>
      <c r="VRF1" s="17"/>
      <c r="VRG1" s="17"/>
      <c r="VRH1" s="17"/>
      <c r="VRI1" s="17"/>
      <c r="VRJ1" s="17"/>
      <c r="VRK1" s="17"/>
      <c r="VRL1" s="17"/>
      <c r="VRM1" s="17"/>
      <c r="VRN1" s="17"/>
      <c r="VRO1" s="17"/>
      <c r="VRP1" s="17"/>
      <c r="VRQ1" s="17"/>
      <c r="VRR1" s="17"/>
      <c r="VRS1" s="17"/>
      <c r="VRT1" s="17"/>
      <c r="VRU1" s="17"/>
      <c r="VRV1" s="17"/>
      <c r="VRW1" s="17"/>
      <c r="VRX1" s="17"/>
      <c r="VRY1" s="17"/>
      <c r="VRZ1" s="17"/>
      <c r="VSA1" s="17"/>
      <c r="VSB1" s="17"/>
      <c r="VSC1" s="17"/>
      <c r="VSD1" s="17"/>
      <c r="VSE1" s="17"/>
      <c r="VSF1" s="17"/>
      <c r="VSG1" s="17"/>
      <c r="VSH1" s="17"/>
      <c r="VSI1" s="17"/>
      <c r="VSJ1" s="17"/>
      <c r="VSK1" s="17"/>
      <c r="VSL1" s="17"/>
      <c r="VSM1" s="17"/>
      <c r="VSN1" s="17"/>
      <c r="VSO1" s="17"/>
      <c r="VSP1" s="17"/>
      <c r="VSQ1" s="17"/>
      <c r="VSR1" s="17"/>
      <c r="VSS1" s="17"/>
      <c r="VST1" s="17"/>
      <c r="VSU1" s="17"/>
      <c r="VSV1" s="17"/>
      <c r="VSW1" s="17"/>
      <c r="VSX1" s="17"/>
      <c r="VSY1" s="17"/>
      <c r="VSZ1" s="17"/>
      <c r="VTA1" s="17"/>
      <c r="VTB1" s="17"/>
      <c r="VTC1" s="17"/>
      <c r="VTD1" s="17"/>
      <c r="VTE1" s="17"/>
      <c r="VTF1" s="17"/>
      <c r="VTG1" s="17"/>
      <c r="VTH1" s="17"/>
      <c r="VTI1" s="17"/>
      <c r="VTJ1" s="17"/>
      <c r="VTK1" s="17"/>
      <c r="VTL1" s="17"/>
      <c r="VTM1" s="17"/>
      <c r="VTN1" s="17"/>
      <c r="VTO1" s="17"/>
      <c r="VTP1" s="17"/>
      <c r="VTQ1" s="17"/>
      <c r="VTR1" s="17"/>
      <c r="VTS1" s="17"/>
      <c r="VTT1" s="17"/>
      <c r="VTU1" s="17"/>
      <c r="VTV1" s="17"/>
      <c r="VTW1" s="17"/>
      <c r="VTX1" s="17"/>
      <c r="VTY1" s="17"/>
      <c r="VTZ1" s="17"/>
      <c r="VUA1" s="17"/>
      <c r="VUB1" s="17"/>
      <c r="VUC1" s="17"/>
      <c r="VUD1" s="17"/>
      <c r="VUE1" s="17"/>
      <c r="VUF1" s="17"/>
      <c r="VUG1" s="17"/>
      <c r="VUH1" s="17"/>
      <c r="VUI1" s="17"/>
      <c r="VUJ1" s="17"/>
      <c r="VUK1" s="17"/>
      <c r="VUL1" s="17"/>
      <c r="VUM1" s="17"/>
      <c r="VUN1" s="17"/>
      <c r="VUO1" s="17"/>
      <c r="VUP1" s="17"/>
      <c r="VUQ1" s="17"/>
      <c r="VUR1" s="17"/>
      <c r="VUS1" s="17"/>
      <c r="VUT1" s="17"/>
      <c r="VUU1" s="17"/>
      <c r="VUV1" s="17"/>
      <c r="VUW1" s="17"/>
      <c r="VUX1" s="17"/>
      <c r="VUY1" s="17"/>
      <c r="VUZ1" s="17"/>
      <c r="VVA1" s="17"/>
      <c r="VVB1" s="17"/>
      <c r="VVC1" s="17"/>
      <c r="VVD1" s="17"/>
      <c r="VVE1" s="17"/>
      <c r="VVF1" s="17"/>
      <c r="VVG1" s="17"/>
      <c r="VVH1" s="17"/>
      <c r="VVI1" s="17"/>
      <c r="VVJ1" s="17"/>
      <c r="VVK1" s="17"/>
      <c r="VVL1" s="17"/>
      <c r="VVM1" s="17"/>
      <c r="VVN1" s="17"/>
      <c r="VVO1" s="17"/>
      <c r="VVP1" s="17"/>
      <c r="VVQ1" s="17"/>
      <c r="VVR1" s="17"/>
      <c r="VVS1" s="17"/>
      <c r="VVT1" s="17"/>
      <c r="VVU1" s="17"/>
      <c r="VVV1" s="17"/>
      <c r="VVW1" s="17"/>
      <c r="VVX1" s="17"/>
      <c r="VVY1" s="17"/>
      <c r="VVZ1" s="17"/>
      <c r="VWA1" s="17"/>
      <c r="VWB1" s="17"/>
      <c r="VWC1" s="17"/>
      <c r="VWD1" s="17"/>
      <c r="VWE1" s="17"/>
      <c r="VWF1" s="17"/>
      <c r="VWG1" s="17"/>
      <c r="VWH1" s="17"/>
      <c r="VWI1" s="17"/>
      <c r="VWJ1" s="17"/>
      <c r="VWK1" s="17"/>
      <c r="VWL1" s="17"/>
      <c r="VWM1" s="17"/>
      <c r="VWN1" s="17"/>
      <c r="VWO1" s="17"/>
      <c r="VWP1" s="17"/>
      <c r="VWQ1" s="17"/>
      <c r="VWR1" s="17"/>
      <c r="VWS1" s="17"/>
      <c r="VWT1" s="17"/>
      <c r="VWU1" s="17"/>
      <c r="VWV1" s="17"/>
      <c r="VWW1" s="17"/>
      <c r="VWX1" s="17"/>
      <c r="VWY1" s="17"/>
      <c r="VWZ1" s="17"/>
      <c r="VXA1" s="17"/>
      <c r="VXB1" s="17"/>
      <c r="VXC1" s="17"/>
      <c r="VXD1" s="17"/>
      <c r="VXE1" s="17"/>
      <c r="VXF1" s="17"/>
      <c r="VXG1" s="17"/>
      <c r="VXH1" s="17"/>
      <c r="VXI1" s="17"/>
      <c r="VXJ1" s="17"/>
      <c r="VXK1" s="17"/>
      <c r="VXL1" s="17"/>
      <c r="VXM1" s="17"/>
      <c r="VXN1" s="17"/>
      <c r="VXO1" s="17"/>
      <c r="VXP1" s="17"/>
      <c r="VXQ1" s="17"/>
      <c r="VXR1" s="17"/>
      <c r="VXS1" s="17"/>
      <c r="VXT1" s="17"/>
      <c r="VXU1" s="17"/>
      <c r="VXV1" s="17"/>
      <c r="VXW1" s="17"/>
      <c r="VXX1" s="17"/>
      <c r="VXY1" s="17"/>
      <c r="VXZ1" s="17"/>
      <c r="VYA1" s="17"/>
      <c r="VYB1" s="17"/>
      <c r="VYC1" s="17"/>
      <c r="VYD1" s="17"/>
      <c r="VYE1" s="17"/>
      <c r="VYF1" s="17"/>
      <c r="VYG1" s="17"/>
      <c r="VYH1" s="17"/>
      <c r="VYI1" s="17"/>
      <c r="VYJ1" s="17"/>
      <c r="VYK1" s="17"/>
      <c r="VYL1" s="17"/>
      <c r="VYM1" s="17"/>
      <c r="VYN1" s="17"/>
      <c r="VYO1" s="17"/>
      <c r="VYP1" s="17"/>
      <c r="VYQ1" s="17"/>
      <c r="VYR1" s="17"/>
      <c r="VYS1" s="17"/>
      <c r="VYT1" s="17"/>
      <c r="VYU1" s="17"/>
      <c r="VYV1" s="17"/>
      <c r="VYW1" s="17"/>
      <c r="VYX1" s="17"/>
      <c r="VYY1" s="17"/>
      <c r="VYZ1" s="17"/>
      <c r="VZA1" s="17"/>
      <c r="VZB1" s="17"/>
      <c r="VZC1" s="17"/>
      <c r="VZD1" s="17"/>
      <c r="VZE1" s="17"/>
      <c r="VZF1" s="17"/>
      <c r="VZG1" s="17"/>
      <c r="VZH1" s="17"/>
      <c r="VZI1" s="17"/>
      <c r="VZJ1" s="17"/>
      <c r="VZK1" s="17"/>
      <c r="VZL1" s="17"/>
      <c r="VZM1" s="17"/>
      <c r="VZN1" s="17"/>
      <c r="VZO1" s="17"/>
      <c r="VZP1" s="17"/>
      <c r="VZQ1" s="17"/>
      <c r="VZR1" s="17"/>
      <c r="VZS1" s="17"/>
      <c r="VZT1" s="17"/>
      <c r="VZU1" s="17"/>
      <c r="VZV1" s="17"/>
      <c r="VZW1" s="17"/>
      <c r="VZX1" s="17"/>
      <c r="VZY1" s="17"/>
      <c r="VZZ1" s="17"/>
      <c r="WAA1" s="17"/>
      <c r="WAB1" s="17"/>
      <c r="WAC1" s="17"/>
      <c r="WAD1" s="17"/>
      <c r="WAE1" s="17"/>
      <c r="WAF1" s="17"/>
      <c r="WAG1" s="17"/>
      <c r="WAH1" s="17"/>
      <c r="WAI1" s="17"/>
      <c r="WAJ1" s="17"/>
      <c r="WAK1" s="17"/>
      <c r="WAL1" s="17"/>
      <c r="WAM1" s="17"/>
      <c r="WAN1" s="17"/>
      <c r="WAO1" s="17"/>
      <c r="WAP1" s="17"/>
      <c r="WAQ1" s="17"/>
      <c r="WAR1" s="17"/>
      <c r="WAS1" s="17"/>
      <c r="WAT1" s="17"/>
      <c r="WAU1" s="17"/>
      <c r="WAV1" s="17"/>
      <c r="WAW1" s="17"/>
      <c r="WAX1" s="17"/>
      <c r="WAY1" s="17"/>
      <c r="WAZ1" s="17"/>
      <c r="WBA1" s="17"/>
      <c r="WBB1" s="17"/>
      <c r="WBC1" s="17"/>
      <c r="WBD1" s="17"/>
      <c r="WBE1" s="17"/>
      <c r="WBF1" s="17"/>
      <c r="WBG1" s="17"/>
      <c r="WBH1" s="17"/>
      <c r="WBI1" s="17"/>
      <c r="WBJ1" s="17"/>
      <c r="WBK1" s="17"/>
      <c r="WBL1" s="17"/>
      <c r="WBM1" s="17"/>
      <c r="WBN1" s="17"/>
      <c r="WBO1" s="17"/>
      <c r="WBP1" s="17"/>
      <c r="WBQ1" s="17"/>
      <c r="WBR1" s="17"/>
      <c r="WBS1" s="17"/>
      <c r="WBT1" s="17"/>
      <c r="WBU1" s="17"/>
      <c r="WBV1" s="17"/>
      <c r="WBW1" s="17"/>
      <c r="WBX1" s="17"/>
      <c r="WBY1" s="17"/>
      <c r="WBZ1" s="17"/>
      <c r="WCA1" s="17"/>
      <c r="WCB1" s="17"/>
      <c r="WCC1" s="17"/>
      <c r="WCD1" s="17"/>
      <c r="WCE1" s="17"/>
      <c r="WCF1" s="17"/>
      <c r="WCG1" s="17"/>
      <c r="WCH1" s="17"/>
      <c r="WCI1" s="17"/>
      <c r="WCJ1" s="17"/>
      <c r="WCK1" s="17"/>
      <c r="WCL1" s="17"/>
      <c r="WCM1" s="17"/>
      <c r="WCN1" s="17"/>
      <c r="WCO1" s="17"/>
      <c r="WCP1" s="17"/>
      <c r="WCQ1" s="17"/>
      <c r="WCR1" s="17"/>
      <c r="WCS1" s="17"/>
      <c r="WCT1" s="17"/>
      <c r="WCU1" s="17"/>
      <c r="WCV1" s="17"/>
      <c r="WCW1" s="17"/>
      <c r="WCX1" s="17"/>
      <c r="WCY1" s="17"/>
      <c r="WCZ1" s="17"/>
      <c r="WDA1" s="17"/>
      <c r="WDB1" s="17"/>
      <c r="WDC1" s="17"/>
      <c r="WDD1" s="17"/>
      <c r="WDE1" s="17"/>
      <c r="WDF1" s="17"/>
      <c r="WDG1" s="17"/>
      <c r="WDH1" s="17"/>
      <c r="WDI1" s="17"/>
      <c r="WDJ1" s="17"/>
      <c r="WDK1" s="17"/>
      <c r="WDL1" s="17"/>
      <c r="WDM1" s="17"/>
      <c r="WDN1" s="17"/>
      <c r="WDO1" s="17"/>
      <c r="WDP1" s="17"/>
      <c r="WDQ1" s="17"/>
      <c r="WDR1" s="17"/>
      <c r="WDS1" s="17"/>
      <c r="WDT1" s="17"/>
      <c r="WDU1" s="17"/>
      <c r="WDV1" s="17"/>
      <c r="WDW1" s="17"/>
      <c r="WDX1" s="17"/>
      <c r="WDY1" s="17"/>
      <c r="WDZ1" s="17"/>
      <c r="WEA1" s="17"/>
      <c r="WEB1" s="17"/>
      <c r="WEC1" s="17"/>
      <c r="WED1" s="17"/>
      <c r="WEE1" s="17"/>
      <c r="WEF1" s="17"/>
      <c r="WEG1" s="17"/>
      <c r="WEH1" s="17"/>
      <c r="WEI1" s="17"/>
      <c r="WEJ1" s="17"/>
      <c r="WEK1" s="17"/>
      <c r="WEL1" s="17"/>
      <c r="WEM1" s="17"/>
      <c r="WEN1" s="17"/>
      <c r="WEO1" s="17"/>
      <c r="WEP1" s="17"/>
      <c r="WEQ1" s="17"/>
      <c r="WER1" s="17"/>
      <c r="WES1" s="17"/>
      <c r="WET1" s="17"/>
      <c r="WEU1" s="17"/>
      <c r="WEV1" s="17"/>
      <c r="WEW1" s="17"/>
      <c r="WEX1" s="17"/>
      <c r="WEY1" s="17"/>
      <c r="WEZ1" s="17"/>
      <c r="WFA1" s="17"/>
      <c r="WFB1" s="17"/>
      <c r="WFC1" s="17"/>
      <c r="WFD1" s="17"/>
      <c r="WFE1" s="17"/>
      <c r="WFF1" s="17"/>
      <c r="WFG1" s="17"/>
      <c r="WFH1" s="17"/>
      <c r="WFI1" s="17"/>
      <c r="WFJ1" s="17"/>
      <c r="WFK1" s="17"/>
      <c r="WFL1" s="17"/>
      <c r="WFM1" s="17"/>
      <c r="WFN1" s="17"/>
      <c r="WFO1" s="17"/>
      <c r="WFP1" s="17"/>
      <c r="WFQ1" s="17"/>
      <c r="WFR1" s="17"/>
      <c r="WFS1" s="17"/>
      <c r="WFT1" s="17"/>
      <c r="WFU1" s="17"/>
      <c r="WFV1" s="17"/>
      <c r="WFW1" s="17"/>
      <c r="WFX1" s="17"/>
      <c r="WFY1" s="17"/>
      <c r="WFZ1" s="17"/>
      <c r="WGA1" s="17"/>
      <c r="WGB1" s="17"/>
      <c r="WGC1" s="17"/>
      <c r="WGD1" s="17"/>
      <c r="WGE1" s="17"/>
      <c r="WGF1" s="17"/>
      <c r="WGG1" s="17"/>
      <c r="WGH1" s="17"/>
      <c r="WGI1" s="17"/>
      <c r="WGJ1" s="17"/>
      <c r="WGK1" s="17"/>
      <c r="WGL1" s="17"/>
      <c r="WGM1" s="17"/>
      <c r="WGN1" s="17"/>
      <c r="WGO1" s="17"/>
      <c r="WGP1" s="17"/>
      <c r="WGQ1" s="17"/>
      <c r="WGR1" s="17"/>
      <c r="WGS1" s="17"/>
      <c r="WGT1" s="17"/>
      <c r="WGU1" s="17"/>
      <c r="WGV1" s="17"/>
      <c r="WGW1" s="17"/>
      <c r="WGX1" s="17"/>
      <c r="WGY1" s="17"/>
      <c r="WGZ1" s="17"/>
      <c r="WHA1" s="17"/>
      <c r="WHB1" s="17"/>
      <c r="WHC1" s="17"/>
      <c r="WHD1" s="17"/>
      <c r="WHE1" s="17"/>
      <c r="WHF1" s="17"/>
      <c r="WHG1" s="17"/>
      <c r="WHH1" s="17"/>
      <c r="WHI1" s="17"/>
      <c r="WHJ1" s="17"/>
      <c r="WHK1" s="17"/>
      <c r="WHL1" s="17"/>
      <c r="WHM1" s="17"/>
      <c r="WHN1" s="17"/>
      <c r="WHO1" s="17"/>
      <c r="WHP1" s="17"/>
      <c r="WHQ1" s="17"/>
      <c r="WHR1" s="17"/>
      <c r="WHS1" s="17"/>
      <c r="WHT1" s="17"/>
      <c r="WHU1" s="17"/>
      <c r="WHV1" s="17"/>
      <c r="WHW1" s="17"/>
      <c r="WHX1" s="17"/>
      <c r="WHY1" s="17"/>
      <c r="WHZ1" s="17"/>
      <c r="WIA1" s="17"/>
      <c r="WIB1" s="17"/>
      <c r="WIC1" s="17"/>
      <c r="WID1" s="17"/>
      <c r="WIE1" s="17"/>
      <c r="WIF1" s="17"/>
      <c r="WIG1" s="17"/>
      <c r="WIH1" s="17"/>
      <c r="WII1" s="17"/>
      <c r="WIJ1" s="17"/>
      <c r="WIK1" s="17"/>
      <c r="WIL1" s="17"/>
      <c r="WIM1" s="17"/>
      <c r="WIN1" s="17"/>
      <c r="WIO1" s="17"/>
      <c r="WIP1" s="17"/>
      <c r="WIQ1" s="17"/>
      <c r="WIR1" s="17"/>
      <c r="WIS1" s="17"/>
      <c r="WIT1" s="17"/>
      <c r="WIU1" s="17"/>
      <c r="WIV1" s="17"/>
      <c r="WIW1" s="17"/>
      <c r="WIX1" s="17"/>
      <c r="WIY1" s="17"/>
      <c r="WIZ1" s="17"/>
      <c r="WJA1" s="17"/>
      <c r="WJB1" s="17"/>
      <c r="WJC1" s="17"/>
      <c r="WJD1" s="17"/>
      <c r="WJE1" s="17"/>
      <c r="WJF1" s="17"/>
      <c r="WJG1" s="17"/>
      <c r="WJH1" s="17"/>
      <c r="WJI1" s="17"/>
      <c r="WJJ1" s="17"/>
      <c r="WJK1" s="17"/>
      <c r="WJL1" s="17"/>
      <c r="WJM1" s="17"/>
      <c r="WJN1" s="17"/>
      <c r="WJO1" s="17"/>
      <c r="WJP1" s="17"/>
      <c r="WJQ1" s="17"/>
      <c r="WJR1" s="17"/>
      <c r="WJS1" s="17"/>
      <c r="WJT1" s="17"/>
      <c r="WJU1" s="17"/>
      <c r="WJV1" s="17"/>
      <c r="WJW1" s="17"/>
      <c r="WJX1" s="17"/>
      <c r="WJY1" s="17"/>
      <c r="WJZ1" s="17"/>
      <c r="WKA1" s="17"/>
      <c r="WKB1" s="17"/>
      <c r="WKC1" s="17"/>
      <c r="WKD1" s="17"/>
      <c r="WKE1" s="17"/>
      <c r="WKF1" s="17"/>
      <c r="WKG1" s="17"/>
      <c r="WKH1" s="17"/>
      <c r="WKI1" s="17"/>
      <c r="WKJ1" s="17"/>
      <c r="WKK1" s="17"/>
      <c r="WKL1" s="17"/>
      <c r="WKM1" s="17"/>
      <c r="WKN1" s="17"/>
      <c r="WKO1" s="17"/>
      <c r="WKP1" s="17"/>
      <c r="WKQ1" s="17"/>
      <c r="WKR1" s="17"/>
      <c r="WKS1" s="17"/>
      <c r="WKT1" s="17"/>
      <c r="WKU1" s="17"/>
      <c r="WKV1" s="17"/>
      <c r="WKW1" s="17"/>
      <c r="WKX1" s="17"/>
      <c r="WKY1" s="17"/>
      <c r="WKZ1" s="17"/>
      <c r="WLA1" s="17"/>
      <c r="WLB1" s="17"/>
      <c r="WLC1" s="17"/>
      <c r="WLD1" s="17"/>
      <c r="WLE1" s="17"/>
      <c r="WLF1" s="17"/>
      <c r="WLG1" s="17"/>
      <c r="WLH1" s="17"/>
      <c r="WLI1" s="17"/>
      <c r="WLJ1" s="17"/>
      <c r="WLK1" s="17"/>
      <c r="WLL1" s="17"/>
      <c r="WLM1" s="17"/>
      <c r="WLN1" s="17"/>
      <c r="WLO1" s="17"/>
      <c r="WLP1" s="17"/>
      <c r="WLQ1" s="17"/>
      <c r="WLR1" s="17"/>
      <c r="WLS1" s="17"/>
      <c r="WLT1" s="17"/>
      <c r="WLU1" s="17"/>
      <c r="WLV1" s="17"/>
      <c r="WLW1" s="17"/>
      <c r="WLX1" s="17"/>
      <c r="WLY1" s="17"/>
      <c r="WLZ1" s="17"/>
      <c r="WMA1" s="17"/>
      <c r="WMB1" s="17"/>
      <c r="WMC1" s="17"/>
      <c r="WMD1" s="17"/>
      <c r="WME1" s="17"/>
      <c r="WMF1" s="17"/>
      <c r="WMG1" s="17"/>
      <c r="WMH1" s="17"/>
      <c r="WMI1" s="17"/>
      <c r="WMJ1" s="17"/>
      <c r="WMK1" s="17"/>
      <c r="WML1" s="17"/>
      <c r="WMM1" s="17"/>
      <c r="WMN1" s="17"/>
      <c r="WMO1" s="17"/>
      <c r="WMP1" s="17"/>
      <c r="WMQ1" s="17"/>
      <c r="WMR1" s="17"/>
      <c r="WMS1" s="17"/>
      <c r="WMT1" s="17"/>
      <c r="WMU1" s="17"/>
      <c r="WMV1" s="17"/>
      <c r="WMW1" s="17"/>
      <c r="WMX1" s="17"/>
      <c r="WMY1" s="17"/>
      <c r="WMZ1" s="17"/>
      <c r="WNA1" s="17"/>
      <c r="WNB1" s="17"/>
      <c r="WNC1" s="17"/>
      <c r="WND1" s="17"/>
      <c r="WNE1" s="17"/>
      <c r="WNF1" s="17"/>
      <c r="WNG1" s="17"/>
      <c r="WNH1" s="17"/>
      <c r="WNI1" s="17"/>
      <c r="WNJ1" s="17"/>
      <c r="WNK1" s="17"/>
      <c r="WNL1" s="17"/>
      <c r="WNM1" s="17"/>
      <c r="WNN1" s="17"/>
      <c r="WNO1" s="17"/>
      <c r="WNP1" s="17"/>
      <c r="WNQ1" s="17"/>
      <c r="WNR1" s="17"/>
      <c r="WNS1" s="17"/>
      <c r="WNT1" s="17"/>
      <c r="WNU1" s="17"/>
      <c r="WNV1" s="17"/>
      <c r="WNW1" s="17"/>
      <c r="WNX1" s="17"/>
      <c r="WNY1" s="17"/>
      <c r="WNZ1" s="17"/>
      <c r="WOA1" s="17"/>
      <c r="WOB1" s="17"/>
      <c r="WOC1" s="17"/>
      <c r="WOD1" s="17"/>
      <c r="WOE1" s="17"/>
      <c r="WOF1" s="17"/>
      <c r="WOG1" s="17"/>
      <c r="WOH1" s="17"/>
      <c r="WOI1" s="17"/>
      <c r="WOJ1" s="17"/>
      <c r="WOK1" s="17"/>
      <c r="WOL1" s="17"/>
      <c r="WOM1" s="17"/>
      <c r="WON1" s="17"/>
      <c r="WOO1" s="17"/>
      <c r="WOP1" s="17"/>
      <c r="WOQ1" s="17"/>
      <c r="WOR1" s="17"/>
      <c r="WOS1" s="17"/>
      <c r="WOT1" s="17"/>
      <c r="WOU1" s="17"/>
      <c r="WOV1" s="17"/>
      <c r="WOW1" s="17"/>
      <c r="WOX1" s="17"/>
      <c r="WOY1" s="17"/>
      <c r="WOZ1" s="17"/>
      <c r="WPA1" s="17"/>
      <c r="WPB1" s="17"/>
      <c r="WPC1" s="17"/>
      <c r="WPD1" s="17"/>
      <c r="WPE1" s="17"/>
      <c r="WPF1" s="17"/>
      <c r="WPG1" s="17"/>
      <c r="WPH1" s="17"/>
      <c r="WPI1" s="17"/>
      <c r="WPJ1" s="17"/>
      <c r="WPK1" s="17"/>
      <c r="WPL1" s="17"/>
      <c r="WPM1" s="17"/>
      <c r="WPN1" s="17"/>
      <c r="WPO1" s="17"/>
      <c r="WPP1" s="17"/>
      <c r="WPQ1" s="17"/>
      <c r="WPR1" s="17"/>
      <c r="WPS1" s="17"/>
      <c r="WPT1" s="17"/>
      <c r="WPU1" s="17"/>
      <c r="WPV1" s="17"/>
      <c r="WPW1" s="17"/>
      <c r="WPX1" s="17"/>
      <c r="WPY1" s="17"/>
      <c r="WPZ1" s="17"/>
      <c r="WQA1" s="17"/>
      <c r="WQB1" s="17"/>
      <c r="WQC1" s="17"/>
      <c r="WQD1" s="17"/>
      <c r="WQE1" s="17"/>
      <c r="WQF1" s="17"/>
      <c r="WQG1" s="17"/>
      <c r="WQH1" s="17"/>
      <c r="WQI1" s="17"/>
      <c r="WQJ1" s="17"/>
      <c r="WQK1" s="17"/>
      <c r="WQL1" s="17"/>
      <c r="WQM1" s="17"/>
      <c r="WQN1" s="17"/>
      <c r="WQO1" s="17"/>
      <c r="WQP1" s="17"/>
      <c r="WQQ1" s="17"/>
      <c r="WQR1" s="17"/>
      <c r="WQS1" s="17"/>
      <c r="WQT1" s="17"/>
      <c r="WQU1" s="17"/>
      <c r="WQV1" s="17"/>
      <c r="WQW1" s="17"/>
      <c r="WQX1" s="17"/>
      <c r="WQY1" s="17"/>
      <c r="WQZ1" s="17"/>
      <c r="WRA1" s="17"/>
      <c r="WRB1" s="17"/>
      <c r="WRC1" s="17"/>
      <c r="WRD1" s="17"/>
      <c r="WRE1" s="17"/>
      <c r="WRF1" s="17"/>
      <c r="WRG1" s="17"/>
      <c r="WRH1" s="17"/>
      <c r="WRI1" s="17"/>
      <c r="WRJ1" s="17"/>
      <c r="WRK1" s="17"/>
      <c r="WRL1" s="17"/>
      <c r="WRM1" s="17"/>
      <c r="WRN1" s="17"/>
      <c r="WRO1" s="17"/>
      <c r="WRP1" s="17"/>
      <c r="WRQ1" s="17"/>
      <c r="WRR1" s="17"/>
      <c r="WRS1" s="17"/>
      <c r="WRT1" s="17"/>
      <c r="WRU1" s="17"/>
      <c r="WRV1" s="17"/>
      <c r="WRW1" s="17"/>
      <c r="WRX1" s="17"/>
      <c r="WRY1" s="17"/>
      <c r="WRZ1" s="17"/>
      <c r="WSA1" s="17"/>
      <c r="WSB1" s="17"/>
      <c r="WSC1" s="17"/>
      <c r="WSD1" s="17"/>
      <c r="WSE1" s="17"/>
      <c r="WSF1" s="17"/>
      <c r="WSG1" s="17"/>
      <c r="WSH1" s="17"/>
      <c r="WSI1" s="17"/>
      <c r="WSJ1" s="17"/>
      <c r="WSK1" s="17"/>
      <c r="WSL1" s="17"/>
      <c r="WSM1" s="17"/>
      <c r="WSN1" s="17"/>
      <c r="WSO1" s="17"/>
      <c r="WSP1" s="17"/>
      <c r="WSQ1" s="17"/>
      <c r="WSR1" s="17"/>
      <c r="WSS1" s="17"/>
      <c r="WST1" s="17"/>
      <c r="WSU1" s="17"/>
      <c r="WSV1" s="17"/>
      <c r="WSW1" s="17"/>
      <c r="WSX1" s="17"/>
      <c r="WSY1" s="17"/>
      <c r="WSZ1" s="17"/>
      <c r="WTA1" s="17"/>
      <c r="WTB1" s="17"/>
      <c r="WTC1" s="17"/>
      <c r="WTD1" s="17"/>
      <c r="WTE1" s="17"/>
      <c r="WTF1" s="17"/>
      <c r="WTG1" s="17"/>
      <c r="WTH1" s="17"/>
      <c r="WTI1" s="17"/>
      <c r="WTJ1" s="17"/>
      <c r="WTK1" s="17"/>
      <c r="WTL1" s="17"/>
      <c r="WTM1" s="17"/>
      <c r="WTN1" s="17"/>
      <c r="WTO1" s="17"/>
      <c r="WTP1" s="17"/>
      <c r="WTQ1" s="17"/>
      <c r="WTR1" s="17"/>
      <c r="WTS1" s="17"/>
      <c r="WTT1" s="17"/>
      <c r="WTU1" s="17"/>
      <c r="WTV1" s="17"/>
      <c r="WTW1" s="17"/>
      <c r="WTX1" s="17"/>
      <c r="WTY1" s="17"/>
      <c r="WTZ1" s="17"/>
      <c r="WUA1" s="17"/>
      <c r="WUB1" s="17"/>
      <c r="WUC1" s="17"/>
      <c r="WUD1" s="17"/>
      <c r="WUE1" s="17"/>
      <c r="WUF1" s="17"/>
      <c r="WUG1" s="17"/>
      <c r="WUH1" s="17"/>
      <c r="WUI1" s="17"/>
      <c r="WUJ1" s="17"/>
      <c r="WUK1" s="17"/>
      <c r="WUL1" s="17"/>
      <c r="WUM1" s="17"/>
      <c r="WUN1" s="17"/>
      <c r="WUO1" s="17"/>
      <c r="WUP1" s="17"/>
      <c r="WUQ1" s="17"/>
      <c r="WUR1" s="17"/>
      <c r="WUS1" s="17"/>
      <c r="WUT1" s="17"/>
      <c r="WUU1" s="17"/>
      <c r="WUV1" s="17"/>
      <c r="WUW1" s="17"/>
      <c r="WUX1" s="17"/>
      <c r="WUY1" s="17"/>
      <c r="WUZ1" s="17"/>
      <c r="WVA1" s="17"/>
      <c r="WVB1" s="17"/>
      <c r="WVC1" s="17"/>
      <c r="WVD1" s="17"/>
      <c r="WVE1" s="17"/>
      <c r="WVF1" s="17"/>
      <c r="WVG1" s="17"/>
      <c r="WVH1" s="17"/>
      <c r="WVI1" s="17"/>
      <c r="WVJ1" s="17"/>
      <c r="WVK1" s="17"/>
      <c r="WVL1" s="17"/>
      <c r="WVM1" s="17"/>
      <c r="WVN1" s="17"/>
      <c r="WVO1" s="17"/>
      <c r="WVP1" s="17"/>
      <c r="WVQ1" s="17"/>
      <c r="WVR1" s="17"/>
      <c r="WVS1" s="17"/>
      <c r="WVT1" s="17"/>
      <c r="WVU1" s="17"/>
      <c r="WVV1" s="17"/>
      <c r="WVW1" s="17"/>
      <c r="WVX1" s="17"/>
      <c r="WVY1" s="17"/>
      <c r="WVZ1" s="17"/>
      <c r="WWA1" s="17"/>
      <c r="WWB1" s="17"/>
      <c r="WWC1" s="17"/>
      <c r="WWD1" s="17"/>
      <c r="WWE1" s="17"/>
      <c r="WWF1" s="17"/>
      <c r="WWG1" s="17"/>
      <c r="WWH1" s="17"/>
      <c r="WWI1" s="17"/>
      <c r="WWJ1" s="17"/>
      <c r="WWK1" s="17"/>
      <c r="WWL1" s="17"/>
      <c r="WWM1" s="17"/>
      <c r="WWN1" s="17"/>
      <c r="WWO1" s="17"/>
      <c r="WWP1" s="17"/>
      <c r="WWQ1" s="17"/>
      <c r="WWR1" s="17"/>
      <c r="WWS1" s="17"/>
      <c r="WWT1" s="17"/>
      <c r="WWU1" s="17"/>
      <c r="WWV1" s="17"/>
      <c r="WWW1" s="17"/>
      <c r="WWX1" s="17"/>
      <c r="WWY1" s="17"/>
      <c r="WWZ1" s="17"/>
      <c r="WXA1" s="17"/>
      <c r="WXB1" s="17"/>
      <c r="WXC1" s="17"/>
      <c r="WXD1" s="17"/>
      <c r="WXE1" s="17"/>
      <c r="WXF1" s="17"/>
      <c r="WXG1" s="17"/>
      <c r="WXH1" s="17"/>
      <c r="WXI1" s="17"/>
      <c r="WXJ1" s="17"/>
      <c r="WXK1" s="17"/>
      <c r="WXL1" s="17"/>
      <c r="WXM1" s="17"/>
      <c r="WXN1" s="17"/>
      <c r="WXO1" s="17"/>
      <c r="WXP1" s="17"/>
      <c r="WXQ1" s="17"/>
      <c r="WXR1" s="17"/>
      <c r="WXS1" s="17"/>
      <c r="WXT1" s="17"/>
      <c r="WXU1" s="17"/>
      <c r="WXV1" s="17"/>
      <c r="WXW1" s="17"/>
      <c r="WXX1" s="17"/>
      <c r="WXY1" s="17"/>
      <c r="WXZ1" s="17"/>
      <c r="WYA1" s="17"/>
      <c r="WYB1" s="17"/>
      <c r="WYC1" s="17"/>
      <c r="WYD1" s="17"/>
      <c r="WYE1" s="17"/>
      <c r="WYF1" s="17"/>
      <c r="WYG1" s="17"/>
      <c r="WYH1" s="17"/>
      <c r="WYI1" s="17"/>
      <c r="WYJ1" s="17"/>
      <c r="WYK1" s="17"/>
      <c r="WYL1" s="17"/>
      <c r="WYM1" s="17"/>
      <c r="WYN1" s="17"/>
      <c r="WYO1" s="17"/>
      <c r="WYP1" s="17"/>
      <c r="WYQ1" s="17"/>
      <c r="WYR1" s="17"/>
      <c r="WYS1" s="17"/>
      <c r="WYT1" s="17"/>
      <c r="WYU1" s="17"/>
      <c r="WYV1" s="17"/>
      <c r="WYW1" s="17"/>
      <c r="WYX1" s="17"/>
      <c r="WYY1" s="17"/>
      <c r="WYZ1" s="17"/>
      <c r="WZA1" s="17"/>
      <c r="WZB1" s="17"/>
      <c r="WZC1" s="17"/>
      <c r="WZD1" s="17"/>
      <c r="WZE1" s="17"/>
      <c r="WZF1" s="17"/>
      <c r="WZG1" s="17"/>
      <c r="WZH1" s="17"/>
      <c r="WZI1" s="17"/>
      <c r="WZJ1" s="17"/>
      <c r="WZK1" s="17"/>
      <c r="WZL1" s="17"/>
      <c r="WZM1" s="17"/>
      <c r="WZN1" s="17"/>
      <c r="WZO1" s="17"/>
      <c r="WZP1" s="17"/>
      <c r="WZQ1" s="17"/>
      <c r="WZR1" s="17"/>
      <c r="WZS1" s="17"/>
      <c r="WZT1" s="17"/>
      <c r="WZU1" s="17"/>
      <c r="WZV1" s="17"/>
      <c r="WZW1" s="17"/>
      <c r="WZX1" s="17"/>
      <c r="WZY1" s="17"/>
      <c r="WZZ1" s="17"/>
      <c r="XAA1" s="17"/>
      <c r="XAB1" s="17"/>
      <c r="XAC1" s="17"/>
      <c r="XAD1" s="17"/>
      <c r="XAE1" s="17"/>
      <c r="XAF1" s="17"/>
      <c r="XAG1" s="17"/>
      <c r="XAH1" s="17"/>
      <c r="XAI1" s="17"/>
      <c r="XAJ1" s="17"/>
      <c r="XAK1" s="17"/>
      <c r="XAL1" s="17"/>
      <c r="XAM1" s="17"/>
      <c r="XAN1" s="17"/>
      <c r="XAO1" s="17"/>
      <c r="XAP1" s="17"/>
      <c r="XAQ1" s="17"/>
      <c r="XAR1" s="17"/>
      <c r="XAS1" s="17"/>
      <c r="XAT1" s="17"/>
      <c r="XAU1" s="17"/>
      <c r="XAV1" s="17"/>
      <c r="XAW1" s="17"/>
      <c r="XAX1" s="17"/>
      <c r="XAY1" s="17"/>
      <c r="XAZ1" s="17"/>
      <c r="XBA1" s="17"/>
      <c r="XBB1" s="17"/>
      <c r="XBC1" s="17"/>
      <c r="XBD1" s="17"/>
      <c r="XBE1" s="17"/>
      <c r="XBF1" s="17"/>
      <c r="XBG1" s="17"/>
      <c r="XBH1" s="17"/>
      <c r="XBI1" s="17"/>
      <c r="XBJ1" s="17"/>
      <c r="XBK1" s="17"/>
      <c r="XBL1" s="17"/>
      <c r="XBM1" s="17"/>
      <c r="XBN1" s="17"/>
      <c r="XBO1" s="17"/>
      <c r="XBP1" s="17"/>
      <c r="XBQ1" s="17"/>
      <c r="XBR1" s="17"/>
      <c r="XBS1" s="17"/>
      <c r="XBT1" s="17"/>
      <c r="XBU1" s="17"/>
      <c r="XBV1" s="17"/>
      <c r="XBW1" s="17"/>
      <c r="XBX1" s="17"/>
      <c r="XBY1" s="17"/>
      <c r="XBZ1" s="17"/>
      <c r="XCA1" s="17"/>
      <c r="XCB1" s="17"/>
      <c r="XCC1" s="17"/>
      <c r="XCD1" s="17"/>
      <c r="XCE1" s="17"/>
      <c r="XCF1" s="17"/>
      <c r="XCG1" s="17"/>
      <c r="XCH1" s="17"/>
      <c r="XCI1" s="17"/>
      <c r="XCJ1" s="17"/>
      <c r="XCK1" s="17"/>
      <c r="XCL1" s="17"/>
      <c r="XCM1" s="17"/>
      <c r="XCN1" s="17"/>
      <c r="XCO1" s="17"/>
      <c r="XCP1" s="17"/>
      <c r="XCQ1" s="17"/>
      <c r="XCR1" s="17"/>
      <c r="XCS1" s="17"/>
      <c r="XCT1" s="17"/>
      <c r="XCU1" s="17"/>
      <c r="XCV1" s="17"/>
      <c r="XCW1" s="17"/>
      <c r="XCX1" s="17"/>
      <c r="XCY1" s="17"/>
      <c r="XCZ1" s="17"/>
      <c r="XDA1" s="17"/>
      <c r="XDB1" s="17"/>
      <c r="XDC1" s="17"/>
      <c r="XDD1" s="17"/>
      <c r="XDE1" s="17"/>
      <c r="XDF1" s="17"/>
      <c r="XDG1" s="17"/>
      <c r="XDH1" s="17"/>
      <c r="XDI1" s="17"/>
      <c r="XDJ1" s="17"/>
      <c r="XDK1" s="17"/>
      <c r="XDL1" s="17"/>
      <c r="XDM1" s="17"/>
      <c r="XDN1" s="17"/>
      <c r="XDO1" s="17"/>
      <c r="XDP1" s="17"/>
      <c r="XDQ1" s="17"/>
      <c r="XDR1" s="17"/>
      <c r="XDS1" s="17"/>
      <c r="XDT1" s="17"/>
      <c r="XDU1" s="17"/>
      <c r="XDV1" s="17"/>
      <c r="XDW1" s="17"/>
      <c r="XDX1" s="17"/>
      <c r="XDY1" s="17"/>
      <c r="XDZ1" s="17"/>
      <c r="XEA1" s="17"/>
      <c r="XEB1" s="17"/>
      <c r="XEC1" s="17"/>
      <c r="XED1" s="17"/>
      <c r="XEE1" s="17"/>
      <c r="XEF1" s="17"/>
      <c r="XEG1" s="17"/>
      <c r="XEH1" s="17"/>
      <c r="XEI1" s="17"/>
      <c r="XEJ1" s="17"/>
      <c r="XEK1" s="17"/>
      <c r="XEL1" s="17"/>
      <c r="XEM1" s="17"/>
      <c r="XEN1" s="17"/>
      <c r="XEO1" s="17"/>
      <c r="XEP1" s="17"/>
      <c r="XEQ1" s="17"/>
      <c r="XER1" s="17"/>
      <c r="XES1" s="17"/>
      <c r="XET1" s="17"/>
      <c r="XEU1" s="17"/>
      <c r="XEV1" s="17"/>
      <c r="XEW1" s="17"/>
      <c r="XEX1" s="17"/>
      <c r="XEY1" s="17"/>
    </row>
    <row r="2" spans="1:16379" s="13" customFormat="1" x14ac:dyDescent="0.35">
      <c r="A2" s="10" t="str">
        <f>Inputs!G7</f>
        <v>Medium-size surface gold mine</v>
      </c>
      <c r="B2" s="10"/>
      <c r="C2" s="4"/>
      <c r="D2" s="6"/>
      <c r="E2" s="14"/>
      <c r="F2" s="14"/>
      <c r="G2" s="17"/>
      <c r="I2" s="22"/>
      <c r="J2" s="17"/>
      <c r="K2" s="23"/>
      <c r="L2" s="23"/>
      <c r="M2" s="23"/>
      <c r="N2" s="23"/>
      <c r="O2" s="23"/>
      <c r="P2" s="23"/>
      <c r="Q2" s="23"/>
      <c r="R2" s="23"/>
      <c r="S2" s="23"/>
      <c r="T2" s="23"/>
      <c r="U2" s="23"/>
      <c r="V2" s="23"/>
      <c r="W2" s="23"/>
      <c r="X2" s="23"/>
      <c r="Y2" s="23"/>
      <c r="Z2" s="23"/>
      <c r="AA2" s="23"/>
      <c r="AB2" s="23"/>
      <c r="AC2" s="23"/>
      <c r="AD2" s="23"/>
      <c r="AE2" s="23"/>
      <c r="AF2" s="23"/>
      <c r="AG2" s="23"/>
      <c r="AH2" s="23"/>
      <c r="AI2" s="23"/>
    </row>
    <row r="3" spans="1:16379" s="18" customFormat="1" x14ac:dyDescent="0.35">
      <c r="A3" s="8"/>
      <c r="B3" s="8"/>
      <c r="C3" s="8"/>
      <c r="D3" s="9"/>
    </row>
    <row r="4" spans="1:16379" s="1" customFormat="1" x14ac:dyDescent="0.35">
      <c r="D4" s="24"/>
      <c r="E4" s="1" t="s">
        <v>6</v>
      </c>
      <c r="F4" s="1" t="s">
        <v>5</v>
      </c>
      <c r="G4" s="2" t="s">
        <v>4</v>
      </c>
      <c r="H4" s="1" t="s">
        <v>2</v>
      </c>
      <c r="I4" s="2" t="s">
        <v>3</v>
      </c>
      <c r="J4" s="2"/>
      <c r="K4" s="2">
        <f>'T&amp;E'!K$10</f>
        <v>1</v>
      </c>
      <c r="L4" s="2">
        <f>'T&amp;E'!L$10</f>
        <v>2</v>
      </c>
      <c r="M4" s="2">
        <f>'T&amp;E'!M$10</f>
        <v>3</v>
      </c>
      <c r="N4" s="2">
        <f>'T&amp;E'!N$10</f>
        <v>4</v>
      </c>
      <c r="O4" s="2">
        <f>'T&amp;E'!O$10</f>
        <v>5</v>
      </c>
      <c r="P4" s="2">
        <f>'T&amp;E'!P$10</f>
        <v>6</v>
      </c>
      <c r="Q4" s="2">
        <f>'T&amp;E'!Q$10</f>
        <v>7</v>
      </c>
      <c r="R4" s="2">
        <f>'T&amp;E'!R$10</f>
        <v>8</v>
      </c>
      <c r="S4" s="2">
        <f>'T&amp;E'!S$10</f>
        <v>9</v>
      </c>
      <c r="T4" s="2">
        <f>'T&amp;E'!T$10</f>
        <v>10</v>
      </c>
      <c r="U4" s="2">
        <f>'T&amp;E'!U$10</f>
        <v>11</v>
      </c>
      <c r="V4" s="2">
        <f>'T&amp;E'!V$10</f>
        <v>12</v>
      </c>
      <c r="W4" s="2">
        <f>'T&amp;E'!W$10</f>
        <v>13</v>
      </c>
      <c r="X4" s="2">
        <f>'T&amp;E'!X$10</f>
        <v>14</v>
      </c>
      <c r="Y4" s="2">
        <f>'T&amp;E'!Y$10</f>
        <v>15</v>
      </c>
      <c r="Z4" s="2">
        <f>'T&amp;E'!Z$10</f>
        <v>16</v>
      </c>
      <c r="AA4" s="2">
        <f>'T&amp;E'!AA$10</f>
        <v>17</v>
      </c>
      <c r="AB4" s="2">
        <f>'T&amp;E'!AB$10</f>
        <v>18</v>
      </c>
      <c r="AC4" s="2">
        <f>'T&amp;E'!AC$10</f>
        <v>19</v>
      </c>
      <c r="AD4" s="2">
        <f>'T&amp;E'!AD$10</f>
        <v>20</v>
      </c>
      <c r="AE4" s="2">
        <f>'T&amp;E'!AE$10</f>
        <v>21</v>
      </c>
      <c r="AF4" s="2">
        <f>'T&amp;E'!AF$10</f>
        <v>22</v>
      </c>
      <c r="AG4" s="2">
        <f>'T&amp;E'!AG$10</f>
        <v>23</v>
      </c>
      <c r="AH4" s="2">
        <f>'T&amp;E'!AH$10</f>
        <v>24</v>
      </c>
      <c r="AI4" s="2">
        <f>'T&amp;E'!AI$10</f>
        <v>25</v>
      </c>
    </row>
    <row r="5" spans="1:16379" s="84" customFormat="1" x14ac:dyDescent="0.35">
      <c r="A5" s="292" t="s">
        <v>920</v>
      </c>
      <c r="B5" s="292"/>
      <c r="C5" s="557"/>
      <c r="D5" s="558"/>
      <c r="E5" s="551"/>
      <c r="F5" s="551"/>
      <c r="G5" s="559"/>
      <c r="H5" s="551"/>
      <c r="I5" s="559"/>
      <c r="J5" s="559"/>
      <c r="K5" s="559"/>
      <c r="L5" s="559"/>
      <c r="M5" s="559"/>
      <c r="N5" s="559"/>
      <c r="O5" s="559"/>
      <c r="P5" s="559"/>
      <c r="Q5" s="559"/>
      <c r="R5" s="559"/>
      <c r="S5" s="559"/>
      <c r="T5" s="559"/>
      <c r="U5" s="559"/>
      <c r="V5" s="559"/>
      <c r="W5" s="559"/>
      <c r="X5" s="559"/>
      <c r="Y5" s="559"/>
      <c r="Z5" s="559"/>
      <c r="AA5" s="559"/>
      <c r="AB5" s="559"/>
      <c r="AC5" s="559"/>
      <c r="AD5" s="559"/>
      <c r="AE5" s="559"/>
      <c r="AF5" s="559"/>
      <c r="AG5" s="559"/>
      <c r="AH5" s="559"/>
      <c r="AI5" s="559"/>
    </row>
    <row r="7" spans="1:16379" x14ac:dyDescent="0.35">
      <c r="B7" s="1" t="s">
        <v>982</v>
      </c>
    </row>
    <row r="9" spans="1:16379" x14ac:dyDescent="0.35">
      <c r="D9" s="87" t="s">
        <v>936</v>
      </c>
    </row>
    <row r="10" spans="1:16379" s="158" customFormat="1" x14ac:dyDescent="0.35">
      <c r="A10" s="11"/>
      <c r="B10" s="11"/>
      <c r="C10" s="156"/>
      <c r="D10" s="157"/>
      <c r="E10" s="158" t="str">
        <f>Benchmark!E$245</f>
        <v>NPV project pre-tax cash flow (original)</v>
      </c>
      <c r="F10" s="158" t="str">
        <f>Benchmark!F$245</f>
        <v>M$, discounted</v>
      </c>
      <c r="G10" s="179">
        <f>Benchmark!G$245</f>
        <v>186.53976555966702</v>
      </c>
      <c r="I10" s="194"/>
      <c r="J10" s="194"/>
      <c r="K10" s="194"/>
      <c r="L10" s="194"/>
      <c r="M10" s="194"/>
      <c r="N10" s="194"/>
      <c r="O10" s="194"/>
      <c r="P10" s="194"/>
      <c r="Q10" s="194"/>
      <c r="R10" s="194"/>
      <c r="S10" s="194"/>
      <c r="T10" s="194"/>
      <c r="U10" s="194"/>
      <c r="V10" s="194"/>
      <c r="W10" s="194"/>
      <c r="X10" s="194"/>
      <c r="Y10" s="194"/>
      <c r="Z10" s="194"/>
      <c r="AA10" s="194"/>
      <c r="AB10" s="194"/>
      <c r="AC10" s="194"/>
      <c r="AD10" s="194"/>
      <c r="AE10" s="194"/>
      <c r="AF10" s="194"/>
    </row>
    <row r="11" spans="1:16379" s="158" customFormat="1" x14ac:dyDescent="0.35">
      <c r="A11" s="11"/>
      <c r="B11" s="11"/>
      <c r="C11" s="156"/>
      <c r="D11" s="157"/>
      <c r="E11" s="158" t="str">
        <f>Incentive!E$245</f>
        <v>NPV project pre-tax cash flow (original)</v>
      </c>
      <c r="F11" s="158" t="str">
        <f>Incentive!F$245</f>
        <v>M$, discounted</v>
      </c>
      <c r="G11" s="179">
        <f>Incentive!G$245</f>
        <v>186.53976555966702</v>
      </c>
      <c r="I11" s="194"/>
      <c r="J11" s="194"/>
      <c r="K11" s="194"/>
      <c r="L11" s="194"/>
      <c r="M11" s="194"/>
      <c r="N11" s="194"/>
      <c r="O11" s="194"/>
      <c r="P11" s="194"/>
      <c r="Q11" s="194"/>
      <c r="R11" s="194"/>
      <c r="S11" s="194"/>
      <c r="T11" s="194"/>
      <c r="U11" s="194"/>
      <c r="V11" s="194"/>
      <c r="W11" s="194"/>
      <c r="X11" s="194"/>
      <c r="Y11" s="194"/>
      <c r="Z11" s="194"/>
      <c r="AA11" s="194"/>
      <c r="AB11" s="194"/>
      <c r="AC11" s="194"/>
      <c r="AD11" s="194"/>
      <c r="AE11" s="194"/>
      <c r="AF11" s="194"/>
    </row>
    <row r="12" spans="1:16379" x14ac:dyDescent="0.35">
      <c r="E12" s="46" t="s">
        <v>936</v>
      </c>
      <c r="F12" s="46" t="s">
        <v>230</v>
      </c>
      <c r="G12" s="198">
        <f>G11-G10</f>
        <v>0</v>
      </c>
    </row>
    <row r="14" spans="1:16379" x14ac:dyDescent="0.35">
      <c r="D14" s="87" t="s">
        <v>923</v>
      </c>
    </row>
    <row r="15" spans="1:16379" s="158" customFormat="1" x14ac:dyDescent="0.35">
      <c r="A15" s="11"/>
      <c r="B15" s="11"/>
      <c r="C15" s="156"/>
      <c r="D15" s="157"/>
      <c r="E15" s="158" t="str">
        <f>Benchmark!E$232</f>
        <v>Project pre-tax IRR (original)</v>
      </c>
      <c r="F15" s="158" t="str">
        <f>Benchmark!F$232</f>
        <v>%</v>
      </c>
      <c r="G15" s="187">
        <f>Benchmark!G$232</f>
        <v>0.23533207345019513</v>
      </c>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row>
    <row r="16" spans="1:16379" x14ac:dyDescent="0.35">
      <c r="E16" s="158" t="str">
        <f>Incentive!E$232</f>
        <v>Project pre-tax IRR (original)</v>
      </c>
      <c r="F16" s="158" t="str">
        <f>Incentive!F$232</f>
        <v>%</v>
      </c>
      <c r="G16" s="187">
        <f>Incentive!G$232</f>
        <v>0.23533207345019513</v>
      </c>
    </row>
    <row r="17" spans="1:32" x14ac:dyDescent="0.35">
      <c r="E17" s="46" t="s">
        <v>923</v>
      </c>
      <c r="F17" s="46" t="s">
        <v>10</v>
      </c>
      <c r="G17" s="227">
        <f>G16-G15</f>
        <v>0</v>
      </c>
    </row>
    <row r="19" spans="1:32" x14ac:dyDescent="0.35">
      <c r="D19" s="87" t="s">
        <v>954</v>
      </c>
    </row>
    <row r="20" spans="1:32" s="158" customFormat="1" x14ac:dyDescent="0.35">
      <c r="A20" s="11"/>
      <c r="B20" s="11"/>
      <c r="C20" s="156"/>
      <c r="D20" s="157"/>
      <c r="E20" s="158" t="str">
        <f>Benchmark!E$67</f>
        <v>Life of mine (original)</v>
      </c>
      <c r="F20" s="158" t="str">
        <f>Benchmark!F$67</f>
        <v>years</v>
      </c>
      <c r="G20" s="228">
        <f>Benchmark!G$67</f>
        <v>19</v>
      </c>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row>
    <row r="21" spans="1:32" s="158" customFormat="1" x14ac:dyDescent="0.35">
      <c r="A21" s="11"/>
      <c r="B21" s="11"/>
      <c r="C21" s="156"/>
      <c r="D21" s="157"/>
      <c r="E21" s="158" t="str">
        <f>Incentive!E$67</f>
        <v>Life of mine (original)</v>
      </c>
      <c r="F21" s="158" t="str">
        <f>Incentive!F$67</f>
        <v>years</v>
      </c>
      <c r="G21" s="228">
        <f>Incentive!G$67</f>
        <v>19</v>
      </c>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row>
    <row r="22" spans="1:32" x14ac:dyDescent="0.35">
      <c r="E22" s="46" t="s">
        <v>954</v>
      </c>
      <c r="F22" s="46" t="s">
        <v>32</v>
      </c>
      <c r="G22" s="85">
        <f>G21-G20</f>
        <v>0</v>
      </c>
    </row>
    <row r="24" spans="1:32" x14ac:dyDescent="0.35">
      <c r="D24" s="87" t="s">
        <v>983</v>
      </c>
    </row>
    <row r="25" spans="1:32" s="158" customFormat="1" x14ac:dyDescent="0.35">
      <c r="A25" s="11"/>
      <c r="B25" s="11"/>
      <c r="C25" s="156"/>
      <c r="D25" s="157"/>
      <c r="E25" s="158" t="str">
        <f>Benchmark!E$228</f>
        <v>Real terms pre-tax payback period (original)</v>
      </c>
      <c r="F25" s="158" t="str">
        <f>Benchmark!F$228</f>
        <v>years</v>
      </c>
      <c r="G25" s="158">
        <f>Benchmark!G$228</f>
        <v>5</v>
      </c>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row>
    <row r="26" spans="1:32" s="158" customFormat="1" x14ac:dyDescent="0.35">
      <c r="A26" s="11"/>
      <c r="B26" s="11"/>
      <c r="C26" s="156"/>
      <c r="D26" s="157"/>
      <c r="E26" s="158" t="str">
        <f>Incentive!E$228</f>
        <v>Real terms pre-tax payback period (original)</v>
      </c>
      <c r="F26" s="158" t="str">
        <f>Incentive!F$228</f>
        <v>years</v>
      </c>
      <c r="G26" s="158">
        <f>Incentive!G$228</f>
        <v>5</v>
      </c>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row>
    <row r="27" spans="1:32" x14ac:dyDescent="0.35">
      <c r="E27" s="46" t="s">
        <v>983</v>
      </c>
      <c r="F27" s="46" t="s">
        <v>32</v>
      </c>
      <c r="G27" s="46">
        <f>G26-G25</f>
        <v>0</v>
      </c>
    </row>
    <row r="29" spans="1:32" x14ac:dyDescent="0.35">
      <c r="D29" s="87" t="s">
        <v>984</v>
      </c>
    </row>
    <row r="30" spans="1:32" s="158" customFormat="1" x14ac:dyDescent="0.35">
      <c r="A30" s="11"/>
      <c r="B30" s="11"/>
      <c r="C30" s="156"/>
      <c r="D30" s="157"/>
      <c r="E30" s="158" t="str">
        <f>Benchmark!E$257</f>
        <v>Discounted pre-tax payback period (original)</v>
      </c>
      <c r="F30" s="158" t="str">
        <f>Benchmark!F$257</f>
        <v>years</v>
      </c>
      <c r="G30" s="158">
        <f>Benchmark!G$257</f>
        <v>7</v>
      </c>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row>
    <row r="31" spans="1:32" s="158" customFormat="1" x14ac:dyDescent="0.35">
      <c r="A31" s="11"/>
      <c r="B31" s="11"/>
      <c r="C31" s="156"/>
      <c r="D31" s="157"/>
      <c r="E31" s="158" t="str">
        <f>Incentive!E$257</f>
        <v>Discounted pre-tax payback period (original)</v>
      </c>
      <c r="F31" s="158" t="str">
        <f>Incentive!F$257</f>
        <v>years</v>
      </c>
      <c r="G31" s="158">
        <f>Incentive!G$257</f>
        <v>7</v>
      </c>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row>
    <row r="32" spans="1:32" x14ac:dyDescent="0.35">
      <c r="E32" s="46" t="s">
        <v>984</v>
      </c>
      <c r="F32" s="46" t="s">
        <v>32</v>
      </c>
      <c r="G32" s="46">
        <f>G31-G30</f>
        <v>0</v>
      </c>
    </row>
    <row r="34" spans="1:35" x14ac:dyDescent="0.35">
      <c r="B34" s="1" t="s">
        <v>985</v>
      </c>
    </row>
    <row r="36" spans="1:35" x14ac:dyDescent="0.35">
      <c r="D36" s="87" t="s">
        <v>1454</v>
      </c>
    </row>
    <row r="37" spans="1:35" s="158" customFormat="1" x14ac:dyDescent="0.35">
      <c r="A37" s="11"/>
      <c r="B37" s="11"/>
      <c r="C37" s="156"/>
      <c r="D37" s="157"/>
      <c r="E37" s="158" t="str">
        <f>Benchmark!E$1247</f>
        <v>Project net cash flow (benchmark)</v>
      </c>
      <c r="F37" s="158" t="str">
        <f>Benchmark!F$1247</f>
        <v>M$</v>
      </c>
      <c r="G37" s="179"/>
      <c r="I37" s="179">
        <f>Benchmark!I$1247</f>
        <v>357.42930515873229</v>
      </c>
      <c r="J37" s="194"/>
      <c r="K37" s="179">
        <f>Benchmark!K$1247</f>
        <v>-91.848250000000007</v>
      </c>
      <c r="L37" s="179">
        <f>Benchmark!L$1247</f>
        <v>-86.848250000000007</v>
      </c>
      <c r="M37" s="179">
        <f>Benchmark!M$1247</f>
        <v>13.519554536422207</v>
      </c>
      <c r="N37" s="179">
        <f>Benchmark!N$1247</f>
        <v>36.743484600057521</v>
      </c>
      <c r="O37" s="179">
        <f>Benchmark!O$1247</f>
        <v>36.896806028628951</v>
      </c>
      <c r="P37" s="179">
        <f>Benchmark!P$1247</f>
        <v>37.050127457200375</v>
      </c>
      <c r="Q37" s="179">
        <f>Benchmark!Q$1247</f>
        <v>34.277690404500234</v>
      </c>
      <c r="R37" s="179">
        <f>Benchmark!R$1247</f>
        <v>33.382988319610526</v>
      </c>
      <c r="S37" s="179">
        <f>Benchmark!S$1247</f>
        <v>33.124309905893455</v>
      </c>
      <c r="T37" s="179">
        <f>Benchmark!T$1247</f>
        <v>32.867697315414546</v>
      </c>
      <c r="U37" s="179">
        <f>Benchmark!U$1247</f>
        <v>31.45847246659369</v>
      </c>
      <c r="V37" s="179">
        <f>Benchmark!V$1247</f>
        <v>29.846686107183537</v>
      </c>
      <c r="W37" s="179">
        <f>Benchmark!W$1247</f>
        <v>25.379075298036227</v>
      </c>
      <c r="X37" s="179">
        <f>Benchmark!X$1247</f>
        <v>25.379075298036227</v>
      </c>
      <c r="Y37" s="179">
        <f>Benchmark!Y$1247</f>
        <v>25.379075298036231</v>
      </c>
      <c r="Z37" s="179">
        <f>Benchmark!Z$1247</f>
        <v>25.379075298036234</v>
      </c>
      <c r="AA37" s="179">
        <f>Benchmark!AA$1247</f>
        <v>25.379075298036234</v>
      </c>
      <c r="AB37" s="179">
        <f>Benchmark!AB$1247</f>
        <v>25.379075298036234</v>
      </c>
      <c r="AC37" s="179">
        <f>Benchmark!AC$1247</f>
        <v>25.379075298036227</v>
      </c>
      <c r="AD37" s="179">
        <f>Benchmark!AD$1247</f>
        <v>26.165287901132054</v>
      </c>
      <c r="AE37" s="179">
        <f>Benchmark!AE$1247</f>
        <v>13.139173029841539</v>
      </c>
      <c r="AF37" s="179">
        <f>Benchmark!AF$1247</f>
        <v>-2.5579538487363605E-16</v>
      </c>
      <c r="AG37" s="179">
        <f>Benchmark!AG$1247</f>
        <v>-2.5579538487363605E-16</v>
      </c>
      <c r="AH37" s="179">
        <f>Benchmark!AH$1247</f>
        <v>-2.5579538487363605E-16</v>
      </c>
      <c r="AI37" s="179">
        <f>Benchmark!AI$1247</f>
        <v>-2.5579538487363605E-16</v>
      </c>
    </row>
    <row r="38" spans="1:35" s="158" customFormat="1" x14ac:dyDescent="0.35">
      <c r="A38" s="11"/>
      <c r="B38" s="11"/>
      <c r="C38" s="156"/>
      <c r="D38" s="157"/>
      <c r="E38" s="158" t="str">
        <f>Incentive!E$1247</f>
        <v>Project net cash flow (incentive)</v>
      </c>
      <c r="F38" s="158" t="str">
        <f>Incentive!F$1247</f>
        <v>M$</v>
      </c>
      <c r="G38" s="179"/>
      <c r="I38" s="179">
        <f>Incentive!I$1247</f>
        <v>357.42930515873229</v>
      </c>
      <c r="J38" s="194"/>
      <c r="K38" s="179">
        <f>Incentive!K$1247</f>
        <v>-91.848250000000007</v>
      </c>
      <c r="L38" s="179">
        <f>Incentive!L$1247</f>
        <v>-86.848250000000007</v>
      </c>
      <c r="M38" s="179">
        <f>Incentive!M$1247</f>
        <v>13.519554536422207</v>
      </c>
      <c r="N38" s="179">
        <f>Incentive!N$1247</f>
        <v>36.743484600057521</v>
      </c>
      <c r="O38" s="179">
        <f>Incentive!O$1247</f>
        <v>36.896806028628951</v>
      </c>
      <c r="P38" s="179">
        <f>Incentive!P$1247</f>
        <v>37.050127457200375</v>
      </c>
      <c r="Q38" s="179">
        <f>Incentive!Q$1247</f>
        <v>34.277690404500234</v>
      </c>
      <c r="R38" s="179">
        <f>Incentive!R$1247</f>
        <v>33.382988319610526</v>
      </c>
      <c r="S38" s="179">
        <f>Incentive!S$1247</f>
        <v>33.124309905893455</v>
      </c>
      <c r="T38" s="179">
        <f>Incentive!T$1247</f>
        <v>32.867697315414546</v>
      </c>
      <c r="U38" s="179">
        <f>Incentive!U$1247</f>
        <v>31.45847246659369</v>
      </c>
      <c r="V38" s="179">
        <f>Incentive!V$1247</f>
        <v>29.846686107183537</v>
      </c>
      <c r="W38" s="179">
        <f>Incentive!W$1247</f>
        <v>25.379075298036227</v>
      </c>
      <c r="X38" s="179">
        <f>Incentive!X$1247</f>
        <v>25.379075298036227</v>
      </c>
      <c r="Y38" s="179">
        <f>Incentive!Y$1247</f>
        <v>25.379075298036231</v>
      </c>
      <c r="Z38" s="179">
        <f>Incentive!Z$1247</f>
        <v>25.379075298036234</v>
      </c>
      <c r="AA38" s="179">
        <f>Incentive!AA$1247</f>
        <v>25.379075298036234</v>
      </c>
      <c r="AB38" s="179">
        <f>Incentive!AB$1247</f>
        <v>25.379075298036234</v>
      </c>
      <c r="AC38" s="179">
        <f>Incentive!AC$1247</f>
        <v>25.379075298036227</v>
      </c>
      <c r="AD38" s="179">
        <f>Incentive!AD$1247</f>
        <v>26.165287901132054</v>
      </c>
      <c r="AE38" s="179">
        <f>Incentive!AE$1247</f>
        <v>13.139173029841539</v>
      </c>
      <c r="AF38" s="179">
        <f>Incentive!AF$1247</f>
        <v>-2.5579538487363605E-16</v>
      </c>
      <c r="AG38" s="179">
        <f>Incentive!AG$1247</f>
        <v>-2.5579538487363605E-16</v>
      </c>
      <c r="AH38" s="179">
        <f>Incentive!AH$1247</f>
        <v>-2.5579538487363605E-16</v>
      </c>
      <c r="AI38" s="179">
        <f>Incentive!AI$1247</f>
        <v>-2.5579538487363605E-16</v>
      </c>
    </row>
    <row r="39" spans="1:35" x14ac:dyDescent="0.35">
      <c r="E39" s="46" t="s">
        <v>1455</v>
      </c>
      <c r="F39" s="46" t="s">
        <v>88</v>
      </c>
      <c r="I39" s="198">
        <f>SUM(K39:AI39)</f>
        <v>0</v>
      </c>
      <c r="K39" s="198">
        <f>K38-K37</f>
        <v>0</v>
      </c>
      <c r="L39" s="198">
        <f t="shared" ref="L39:AI39" si="0">L38-L37</f>
        <v>0</v>
      </c>
      <c r="M39" s="198">
        <f t="shared" si="0"/>
        <v>0</v>
      </c>
      <c r="N39" s="198">
        <f t="shared" si="0"/>
        <v>0</v>
      </c>
      <c r="O39" s="198">
        <f t="shared" si="0"/>
        <v>0</v>
      </c>
      <c r="P39" s="198">
        <f t="shared" si="0"/>
        <v>0</v>
      </c>
      <c r="Q39" s="198">
        <f t="shared" si="0"/>
        <v>0</v>
      </c>
      <c r="R39" s="198">
        <f t="shared" si="0"/>
        <v>0</v>
      </c>
      <c r="S39" s="198">
        <f t="shared" si="0"/>
        <v>0</v>
      </c>
      <c r="T39" s="198">
        <f t="shared" si="0"/>
        <v>0</v>
      </c>
      <c r="U39" s="198">
        <f t="shared" si="0"/>
        <v>0</v>
      </c>
      <c r="V39" s="198">
        <f t="shared" si="0"/>
        <v>0</v>
      </c>
      <c r="W39" s="198">
        <f t="shared" si="0"/>
        <v>0</v>
      </c>
      <c r="X39" s="198">
        <f t="shared" si="0"/>
        <v>0</v>
      </c>
      <c r="Y39" s="198">
        <f t="shared" si="0"/>
        <v>0</v>
      </c>
      <c r="Z39" s="198">
        <f t="shared" si="0"/>
        <v>0</v>
      </c>
      <c r="AA39" s="198">
        <f t="shared" si="0"/>
        <v>0</v>
      </c>
      <c r="AB39" s="198">
        <f t="shared" si="0"/>
        <v>0</v>
      </c>
      <c r="AC39" s="198">
        <f t="shared" si="0"/>
        <v>0</v>
      </c>
      <c r="AD39" s="198">
        <f t="shared" si="0"/>
        <v>0</v>
      </c>
      <c r="AE39" s="198">
        <f t="shared" si="0"/>
        <v>0</v>
      </c>
      <c r="AF39" s="198">
        <f t="shared" si="0"/>
        <v>0</v>
      </c>
      <c r="AG39" s="198">
        <f t="shared" si="0"/>
        <v>0</v>
      </c>
      <c r="AH39" s="198">
        <f t="shared" si="0"/>
        <v>0</v>
      </c>
      <c r="AI39" s="198">
        <f t="shared" si="0"/>
        <v>0</v>
      </c>
    </row>
    <row r="41" spans="1:35" x14ac:dyDescent="0.35">
      <c r="D41" s="87" t="s">
        <v>1456</v>
      </c>
    </row>
    <row r="42" spans="1:35" s="158" customFormat="1" x14ac:dyDescent="0.35">
      <c r="A42" s="11"/>
      <c r="B42" s="11"/>
      <c r="C42" s="156"/>
      <c r="D42" s="157"/>
      <c r="E42" s="158" t="str">
        <f>Benchmark!E$1251</f>
        <v>Total project net cash flow (benchmark)</v>
      </c>
      <c r="F42" s="158" t="str">
        <f>Benchmark!F$1251</f>
        <v>M$</v>
      </c>
      <c r="G42" s="179">
        <f>Benchmark!G$1251</f>
        <v>357.42930515873229</v>
      </c>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row>
    <row r="43" spans="1:35" s="158" customFormat="1" x14ac:dyDescent="0.35">
      <c r="A43" s="11"/>
      <c r="B43" s="11"/>
      <c r="C43" s="156"/>
      <c r="D43" s="157"/>
      <c r="E43" s="158" t="str">
        <f>Incentive!E$1251</f>
        <v>Total project net cash flow (incentive)</v>
      </c>
      <c r="F43" s="158" t="str">
        <f>Incentive!F$1251</f>
        <v>M$</v>
      </c>
      <c r="G43" s="179">
        <f>Incentive!G$1251</f>
        <v>357.42930515873229</v>
      </c>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row>
    <row r="44" spans="1:35" s="150" customFormat="1" x14ac:dyDescent="0.35">
      <c r="A44" s="12"/>
      <c r="B44" s="12"/>
      <c r="C44" s="148"/>
      <c r="D44" s="149"/>
      <c r="E44" s="150" t="s">
        <v>1457</v>
      </c>
      <c r="F44" s="150" t="s">
        <v>88</v>
      </c>
      <c r="G44" s="563">
        <f>G43-G42</f>
        <v>0</v>
      </c>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c r="AF44" s="232"/>
    </row>
    <row r="46" spans="1:35" x14ac:dyDescent="0.35">
      <c r="D46" s="87" t="s">
        <v>1458</v>
      </c>
    </row>
    <row r="47" spans="1:35" s="158" customFormat="1" x14ac:dyDescent="0.35">
      <c r="A47" s="11"/>
      <c r="B47" s="11"/>
      <c r="C47" s="156"/>
      <c r="D47" s="157"/>
      <c r="E47" s="158" t="str">
        <f>Benchmark!E$1272</f>
        <v>Discounted (investor rate) project net cash flow (benchmark)</v>
      </c>
      <c r="F47" s="158" t="str">
        <f>Benchmark!F$1272</f>
        <v>M$, discounted</v>
      </c>
      <c r="G47" s="179"/>
      <c r="I47" s="179">
        <f>Benchmark!I$1272</f>
        <v>54.182180548673031</v>
      </c>
      <c r="J47" s="194"/>
      <c r="K47" s="179">
        <f>Benchmark!K$1272</f>
        <v>-91.848250000000007</v>
      </c>
      <c r="L47" s="179">
        <f>Benchmark!L$1272</f>
        <v>-78.952954545454546</v>
      </c>
      <c r="M47" s="179">
        <f>Benchmark!M$1272</f>
        <v>11.17318556729108</v>
      </c>
      <c r="N47" s="179">
        <f>Benchmark!N$1272</f>
        <v>27.605923816722395</v>
      </c>
      <c r="O47" s="179">
        <f>Benchmark!O$1272</f>
        <v>25.201014977548624</v>
      </c>
      <c r="P47" s="179">
        <f>Benchmark!P$1272</f>
        <v>23.00521416023518</v>
      </c>
      <c r="Q47" s="179">
        <f>Benchmark!Q$1272</f>
        <v>19.348862615794896</v>
      </c>
      <c r="R47" s="179">
        <f>Benchmark!R$1272</f>
        <v>17.130751467008992</v>
      </c>
      <c r="S47" s="179">
        <f>Benchmark!S$1272</f>
        <v>15.452735035453667</v>
      </c>
      <c r="T47" s="179">
        <f>Benchmark!T$1272</f>
        <v>13.939112152855017</v>
      </c>
      <c r="U47" s="179">
        <f>Benchmark!U$1272</f>
        <v>12.128602955198879</v>
      </c>
      <c r="V47" s="179">
        <f>Benchmark!V$1272</f>
        <v>10.461081400303852</v>
      </c>
      <c r="W47" s="179">
        <f>Benchmark!W$1272</f>
        <v>8.086555514945994</v>
      </c>
      <c r="X47" s="179">
        <f>Benchmark!X$1272</f>
        <v>7.3514141044963583</v>
      </c>
      <c r="Y47" s="179">
        <f>Benchmark!Y$1272</f>
        <v>6.6831037313603252</v>
      </c>
      <c r="Z47" s="179">
        <f>Benchmark!Z$1272</f>
        <v>6.0755488466912055</v>
      </c>
      <c r="AA47" s="179">
        <f>Benchmark!AA$1272</f>
        <v>5.5232262242647323</v>
      </c>
      <c r="AB47" s="179">
        <f>Benchmark!AB$1272</f>
        <v>5.0211147493315744</v>
      </c>
      <c r="AC47" s="179">
        <f>Benchmark!AC$1272</f>
        <v>4.5646497721196111</v>
      </c>
      <c r="AD47" s="179">
        <f>Benchmark!AD$1272</f>
        <v>4.2782336541125439</v>
      </c>
      <c r="AE47" s="179">
        <f>Benchmark!AE$1272</f>
        <v>1.9530543483926242</v>
      </c>
      <c r="AF47" s="179">
        <f>Benchmark!AF$1272</f>
        <v>-3.456577639949943E-17</v>
      </c>
      <c r="AG47" s="179">
        <f>Benchmark!AG$1272</f>
        <v>-3.1423433090454023E-17</v>
      </c>
      <c r="AH47" s="179">
        <f>Benchmark!AH$1272</f>
        <v>-2.8566757354958203E-17</v>
      </c>
      <c r="AI47" s="179">
        <f>Benchmark!AI$1272</f>
        <v>-2.5969779413598369E-17</v>
      </c>
    </row>
    <row r="48" spans="1:35" s="158" customFormat="1" x14ac:dyDescent="0.35">
      <c r="A48" s="11"/>
      <c r="B48" s="11"/>
      <c r="C48" s="156"/>
      <c r="D48" s="157"/>
      <c r="E48" s="158" t="str">
        <f>Incentive!E$1272</f>
        <v>Discounted (investor rate) project net cash flow (incentive)</v>
      </c>
      <c r="F48" s="158" t="str">
        <f>Incentive!F$1272</f>
        <v>M$, discounted</v>
      </c>
      <c r="G48" s="179"/>
      <c r="I48" s="179">
        <f>Incentive!I$1272</f>
        <v>54.182180548673031</v>
      </c>
      <c r="J48" s="194"/>
      <c r="K48" s="179">
        <f>Incentive!K$1272</f>
        <v>-91.848250000000007</v>
      </c>
      <c r="L48" s="179">
        <f>Incentive!L$1272</f>
        <v>-78.952954545454546</v>
      </c>
      <c r="M48" s="179">
        <f>Incentive!M$1272</f>
        <v>11.17318556729108</v>
      </c>
      <c r="N48" s="179">
        <f>Incentive!N$1272</f>
        <v>27.605923816722395</v>
      </c>
      <c r="O48" s="179">
        <f>Incentive!O$1272</f>
        <v>25.201014977548624</v>
      </c>
      <c r="P48" s="179">
        <f>Incentive!P$1272</f>
        <v>23.00521416023518</v>
      </c>
      <c r="Q48" s="179">
        <f>Incentive!Q$1272</f>
        <v>19.348862615794896</v>
      </c>
      <c r="R48" s="179">
        <f>Incentive!R$1272</f>
        <v>17.130751467008992</v>
      </c>
      <c r="S48" s="179">
        <f>Incentive!S$1272</f>
        <v>15.452735035453667</v>
      </c>
      <c r="T48" s="179">
        <f>Incentive!T$1272</f>
        <v>13.939112152855017</v>
      </c>
      <c r="U48" s="179">
        <f>Incentive!U$1272</f>
        <v>12.128602955198879</v>
      </c>
      <c r="V48" s="179">
        <f>Incentive!V$1272</f>
        <v>10.461081400303852</v>
      </c>
      <c r="W48" s="179">
        <f>Incentive!W$1272</f>
        <v>8.086555514945994</v>
      </c>
      <c r="X48" s="179">
        <f>Incentive!X$1272</f>
        <v>7.3514141044963583</v>
      </c>
      <c r="Y48" s="179">
        <f>Incentive!Y$1272</f>
        <v>6.6831037313603252</v>
      </c>
      <c r="Z48" s="179">
        <f>Incentive!Z$1272</f>
        <v>6.0755488466912055</v>
      </c>
      <c r="AA48" s="179">
        <f>Incentive!AA$1272</f>
        <v>5.5232262242647323</v>
      </c>
      <c r="AB48" s="179">
        <f>Incentive!AB$1272</f>
        <v>5.0211147493315744</v>
      </c>
      <c r="AC48" s="179">
        <f>Incentive!AC$1272</f>
        <v>4.5646497721196111</v>
      </c>
      <c r="AD48" s="179">
        <f>Incentive!AD$1272</f>
        <v>4.2782336541125439</v>
      </c>
      <c r="AE48" s="179">
        <f>Incentive!AE$1272</f>
        <v>1.9530543483926242</v>
      </c>
      <c r="AF48" s="179">
        <f>Incentive!AF$1272</f>
        <v>-3.456577639949943E-17</v>
      </c>
      <c r="AG48" s="179">
        <f>Incentive!AG$1272</f>
        <v>-3.1423433090454023E-17</v>
      </c>
      <c r="AH48" s="179">
        <f>Incentive!AH$1272</f>
        <v>-2.8566757354958203E-17</v>
      </c>
      <c r="AI48" s="179">
        <f>Incentive!AI$1272</f>
        <v>-2.5969779413598369E-17</v>
      </c>
    </row>
    <row r="49" spans="1:35" x14ac:dyDescent="0.35">
      <c r="E49" s="46" t="s">
        <v>1458</v>
      </c>
      <c r="F49" s="46" t="s">
        <v>230</v>
      </c>
      <c r="I49" s="198">
        <f>SUM(K49:AI49)</f>
        <v>0</v>
      </c>
      <c r="K49" s="198">
        <f>K48-K47</f>
        <v>0</v>
      </c>
      <c r="L49" s="198">
        <f t="shared" ref="L49:AI49" si="1">L48-L47</f>
        <v>0</v>
      </c>
      <c r="M49" s="198">
        <f t="shared" si="1"/>
        <v>0</v>
      </c>
      <c r="N49" s="198">
        <f t="shared" si="1"/>
        <v>0</v>
      </c>
      <c r="O49" s="198">
        <f t="shared" si="1"/>
        <v>0</v>
      </c>
      <c r="P49" s="198">
        <f t="shared" si="1"/>
        <v>0</v>
      </c>
      <c r="Q49" s="198">
        <f t="shared" si="1"/>
        <v>0</v>
      </c>
      <c r="R49" s="198">
        <f t="shared" si="1"/>
        <v>0</v>
      </c>
      <c r="S49" s="198">
        <f t="shared" si="1"/>
        <v>0</v>
      </c>
      <c r="T49" s="198">
        <f t="shared" si="1"/>
        <v>0</v>
      </c>
      <c r="U49" s="198">
        <f t="shared" si="1"/>
        <v>0</v>
      </c>
      <c r="V49" s="198">
        <f t="shared" si="1"/>
        <v>0</v>
      </c>
      <c r="W49" s="198">
        <f t="shared" si="1"/>
        <v>0</v>
      </c>
      <c r="X49" s="198">
        <f t="shared" si="1"/>
        <v>0</v>
      </c>
      <c r="Y49" s="198">
        <f t="shared" si="1"/>
        <v>0</v>
      </c>
      <c r="Z49" s="198">
        <f t="shared" si="1"/>
        <v>0</v>
      </c>
      <c r="AA49" s="198">
        <f t="shared" si="1"/>
        <v>0</v>
      </c>
      <c r="AB49" s="198">
        <f t="shared" si="1"/>
        <v>0</v>
      </c>
      <c r="AC49" s="198">
        <f t="shared" si="1"/>
        <v>0</v>
      </c>
      <c r="AD49" s="198">
        <f t="shared" si="1"/>
        <v>0</v>
      </c>
      <c r="AE49" s="198">
        <f t="shared" si="1"/>
        <v>0</v>
      </c>
      <c r="AF49" s="198">
        <f t="shared" si="1"/>
        <v>0</v>
      </c>
      <c r="AG49" s="198">
        <f t="shared" si="1"/>
        <v>0</v>
      </c>
      <c r="AH49" s="198">
        <f t="shared" si="1"/>
        <v>0</v>
      </c>
      <c r="AI49" s="198">
        <f t="shared" si="1"/>
        <v>0</v>
      </c>
    </row>
    <row r="51" spans="1:35" x14ac:dyDescent="0.35">
      <c r="D51" s="87" t="s">
        <v>937</v>
      </c>
    </row>
    <row r="52" spans="1:35" s="158" customFormat="1" x14ac:dyDescent="0.35">
      <c r="A52" s="11"/>
      <c r="B52" s="11"/>
      <c r="C52" s="156"/>
      <c r="D52" s="157"/>
      <c r="E52" s="158" t="str">
        <f>Benchmark!E$1276</f>
        <v>NPV (investor rate) project net cash flow (benchmark)</v>
      </c>
      <c r="F52" s="158" t="str">
        <f>Benchmark!F$1276</f>
        <v>M$, discounted</v>
      </c>
      <c r="G52" s="179">
        <f>Benchmark!G$1276</f>
        <v>54.182180548673031</v>
      </c>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row>
    <row r="53" spans="1:35" s="158" customFormat="1" x14ac:dyDescent="0.35">
      <c r="A53" s="11"/>
      <c r="B53" s="11"/>
      <c r="C53" s="156"/>
      <c r="D53" s="157"/>
      <c r="E53" s="158" t="str">
        <f>Incentive!E$1276</f>
        <v>NPV (investor rate) project net cash flow (incentive)</v>
      </c>
      <c r="F53" s="158" t="str">
        <f>Incentive!F$1276</f>
        <v>M$, discounted</v>
      </c>
      <c r="G53" s="179">
        <f>Incentive!G$1276</f>
        <v>54.182180548673031</v>
      </c>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row>
    <row r="54" spans="1:35" s="150" customFormat="1" x14ac:dyDescent="0.35">
      <c r="A54" s="12"/>
      <c r="B54" s="12"/>
      <c r="C54" s="148"/>
      <c r="D54" s="149"/>
      <c r="E54" s="150" t="s">
        <v>937</v>
      </c>
      <c r="F54" s="150" t="s">
        <v>230</v>
      </c>
      <c r="G54" s="563">
        <f>G53-G52</f>
        <v>0</v>
      </c>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c r="AF54" s="232"/>
    </row>
    <row r="56" spans="1:35" x14ac:dyDescent="0.35">
      <c r="D56" s="87" t="s">
        <v>938</v>
      </c>
    </row>
    <row r="57" spans="1:35" s="158" customFormat="1" x14ac:dyDescent="0.35">
      <c r="A57" s="11"/>
      <c r="B57" s="11"/>
      <c r="C57" s="156"/>
      <c r="D57" s="157"/>
      <c r="E57" s="158" t="str">
        <f>Benchmark!E$1267</f>
        <v>Project IRR (benchmark)</v>
      </c>
      <c r="F57" s="158" t="str">
        <f>Benchmark!F$1267</f>
        <v>%</v>
      </c>
      <c r="G57" s="187">
        <f>Benchmark!G$1267</f>
        <v>0.14333429868076619</v>
      </c>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row>
    <row r="58" spans="1:35" x14ac:dyDescent="0.35">
      <c r="E58" s="158" t="str">
        <f>Incentive!E$1267</f>
        <v>Project IRR (incentive)</v>
      </c>
      <c r="F58" s="158" t="str">
        <f>Incentive!F$1267</f>
        <v>%</v>
      </c>
      <c r="G58" s="187">
        <f>Incentive!G$1267</f>
        <v>0.14333429868076619</v>
      </c>
    </row>
    <row r="59" spans="1:35" s="150" customFormat="1" x14ac:dyDescent="0.35">
      <c r="A59" s="12"/>
      <c r="B59" s="12"/>
      <c r="C59" s="148"/>
      <c r="D59" s="149"/>
      <c r="E59" s="150" t="s">
        <v>938</v>
      </c>
      <c r="F59" s="150" t="s">
        <v>10</v>
      </c>
      <c r="G59" s="515">
        <f>G58-G57</f>
        <v>0</v>
      </c>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c r="AF59" s="232"/>
    </row>
    <row r="61" spans="1:35" x14ac:dyDescent="0.35">
      <c r="D61" s="87" t="s">
        <v>940</v>
      </c>
    </row>
    <row r="62" spans="1:35" s="158" customFormat="1" x14ac:dyDescent="0.35">
      <c r="A62" s="11"/>
      <c r="B62" s="11"/>
      <c r="C62" s="156"/>
      <c r="D62" s="157"/>
      <c r="E62" s="158" t="str">
        <f>Benchmark!E$1263</f>
        <v>Real terms project payback period (benchmark)</v>
      </c>
      <c r="F62" s="158" t="str">
        <f>Benchmark!F$1263</f>
        <v>years</v>
      </c>
      <c r="G62" s="228">
        <f>Benchmark!G$1263</f>
        <v>7</v>
      </c>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row>
    <row r="63" spans="1:35" s="158" customFormat="1" x14ac:dyDescent="0.35">
      <c r="A63" s="11"/>
      <c r="B63" s="11"/>
      <c r="C63" s="156"/>
      <c r="D63" s="157"/>
      <c r="E63" s="158" t="str">
        <f>Incentive!E$1263</f>
        <v>Real terms project payback period (incentive)</v>
      </c>
      <c r="F63" s="158" t="str">
        <f>Incentive!F$1263</f>
        <v>years</v>
      </c>
      <c r="G63" s="228">
        <f>Incentive!G$1263</f>
        <v>7</v>
      </c>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row>
    <row r="64" spans="1:35" x14ac:dyDescent="0.35">
      <c r="E64" s="46" t="s">
        <v>940</v>
      </c>
      <c r="F64" s="46" t="s">
        <v>32</v>
      </c>
      <c r="G64" s="85">
        <f>G63-G62</f>
        <v>0</v>
      </c>
    </row>
    <row r="65" spans="1:32" x14ac:dyDescent="0.35">
      <c r="G65" s="85"/>
    </row>
    <row r="66" spans="1:32" x14ac:dyDescent="0.35">
      <c r="D66" s="87" t="s">
        <v>939</v>
      </c>
      <c r="G66" s="85"/>
    </row>
    <row r="67" spans="1:32" s="158" customFormat="1" x14ac:dyDescent="0.35">
      <c r="A67" s="11"/>
      <c r="B67" s="11"/>
      <c r="C67" s="156"/>
      <c r="D67" s="157"/>
      <c r="E67" s="158" t="str">
        <f>Benchmark!E$1288</f>
        <v>Discounted (investor rate) project payback period (benchmark)</v>
      </c>
      <c r="F67" s="158" t="str">
        <f>Benchmark!F$1288</f>
        <v>years</v>
      </c>
      <c r="G67" s="228">
        <f>Benchmark!G$1288</f>
        <v>11</v>
      </c>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row>
    <row r="68" spans="1:32" s="158" customFormat="1" x14ac:dyDescent="0.35">
      <c r="A68" s="11"/>
      <c r="B68" s="11"/>
      <c r="C68" s="156"/>
      <c r="D68" s="157"/>
      <c r="E68" s="158" t="str">
        <f>Incentive!E$1288</f>
        <v>Discounted (investor rate) project payback period (incentive)</v>
      </c>
      <c r="F68" s="158" t="str">
        <f>Incentive!F$1288</f>
        <v>years</v>
      </c>
      <c r="G68" s="228">
        <f>Incentive!G$1288</f>
        <v>11</v>
      </c>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row>
    <row r="69" spans="1:32" x14ac:dyDescent="0.35">
      <c r="E69" s="46" t="s">
        <v>939</v>
      </c>
      <c r="F69" s="46" t="s">
        <v>32</v>
      </c>
      <c r="G69" s="85">
        <f>G68-G67</f>
        <v>0</v>
      </c>
    </row>
    <row r="71" spans="1:32" x14ac:dyDescent="0.35">
      <c r="D71" s="87" t="s">
        <v>1387</v>
      </c>
      <c r="G71" s="227"/>
    </row>
    <row r="72" spans="1:32" s="158" customFormat="1" x14ac:dyDescent="0.35">
      <c r="A72" s="11"/>
      <c r="B72" s="11"/>
      <c r="C72" s="156"/>
      <c r="D72" s="157"/>
      <c r="E72" s="158" t="str">
        <f>Benchmark!E$1332</f>
        <v>Government take in real terms (benchmark)</v>
      </c>
      <c r="F72" s="158" t="str">
        <f>Benchmark!F$1332</f>
        <v>%</v>
      </c>
      <c r="G72" s="187">
        <f>Benchmark!G$1332</f>
        <v>0.48865278875352075</v>
      </c>
      <c r="I72" s="194"/>
      <c r="J72" s="194"/>
      <c r="K72" s="194"/>
      <c r="L72" s="194"/>
      <c r="M72" s="194"/>
      <c r="N72" s="194"/>
      <c r="O72" s="194"/>
      <c r="P72" s="194"/>
      <c r="Q72" s="194"/>
      <c r="R72" s="194"/>
      <c r="S72" s="194"/>
      <c r="T72" s="194"/>
      <c r="U72" s="194"/>
      <c r="V72" s="194"/>
      <c r="W72" s="194"/>
      <c r="X72" s="194"/>
      <c r="Y72" s="194"/>
      <c r="Z72" s="194"/>
      <c r="AA72" s="194"/>
      <c r="AB72" s="194"/>
      <c r="AC72" s="194"/>
      <c r="AD72" s="194"/>
      <c r="AE72" s="194"/>
      <c r="AF72" s="194"/>
    </row>
    <row r="73" spans="1:32" s="158" customFormat="1" x14ac:dyDescent="0.35">
      <c r="A73" s="11"/>
      <c r="B73" s="11"/>
      <c r="C73" s="156"/>
      <c r="D73" s="157"/>
      <c r="E73" s="158" t="str">
        <f>Incentive!E$1332</f>
        <v>Government take in real terms (incentive)</v>
      </c>
      <c r="F73" s="158" t="str">
        <f>Incentive!F$1332</f>
        <v>%</v>
      </c>
      <c r="G73" s="187">
        <f>Incentive!G$1332</f>
        <v>0.48865278875352075</v>
      </c>
      <c r="I73" s="194"/>
      <c r="J73" s="194"/>
      <c r="K73" s="194"/>
      <c r="L73" s="194"/>
      <c r="M73" s="194"/>
      <c r="N73" s="194"/>
      <c r="O73" s="194"/>
      <c r="P73" s="194"/>
      <c r="Q73" s="194"/>
      <c r="R73" s="194"/>
      <c r="S73" s="194"/>
      <c r="T73" s="194"/>
      <c r="U73" s="194"/>
      <c r="V73" s="194"/>
      <c r="W73" s="194"/>
      <c r="X73" s="194"/>
      <c r="Y73" s="194"/>
      <c r="Z73" s="194"/>
      <c r="AA73" s="194"/>
      <c r="AB73" s="194"/>
      <c r="AC73" s="194"/>
      <c r="AD73" s="194"/>
      <c r="AE73" s="194"/>
      <c r="AF73" s="194"/>
    </row>
    <row r="74" spans="1:32" s="150" customFormat="1" x14ac:dyDescent="0.35">
      <c r="A74" s="12"/>
      <c r="B74" s="12"/>
      <c r="C74" s="148"/>
      <c r="D74" s="149"/>
      <c r="E74" s="150" t="s">
        <v>1387</v>
      </c>
      <c r="F74" s="150" t="s">
        <v>10</v>
      </c>
      <c r="G74" s="515">
        <f>G73-G72</f>
        <v>0</v>
      </c>
      <c r="I74" s="232"/>
      <c r="J74" s="232"/>
      <c r="K74" s="232"/>
      <c r="L74" s="232"/>
      <c r="M74" s="232"/>
      <c r="N74" s="232"/>
      <c r="O74" s="232"/>
      <c r="P74" s="232"/>
      <c r="Q74" s="232"/>
      <c r="R74" s="232"/>
      <c r="S74" s="232"/>
      <c r="T74" s="232"/>
      <c r="U74" s="232"/>
      <c r="V74" s="232"/>
      <c r="W74" s="232"/>
      <c r="X74" s="232"/>
      <c r="Y74" s="232"/>
      <c r="Z74" s="232"/>
      <c r="AA74" s="232"/>
      <c r="AB74" s="232"/>
      <c r="AC74" s="232"/>
      <c r="AD74" s="232"/>
      <c r="AE74" s="232"/>
      <c r="AF74" s="232"/>
    </row>
    <row r="76" spans="1:32" x14ac:dyDescent="0.35">
      <c r="D76" s="87" t="s">
        <v>1316</v>
      </c>
    </row>
    <row r="77" spans="1:32" s="158" customFormat="1" x14ac:dyDescent="0.35">
      <c r="A77" s="11"/>
      <c r="B77" s="11"/>
      <c r="C77" s="156"/>
      <c r="D77" s="157"/>
      <c r="E77" s="158" t="str">
        <f>Benchmark!E$1377</f>
        <v>NPV government take (benchmark)</v>
      </c>
      <c r="F77" s="158" t="str">
        <f>Benchmark!F$1377</f>
        <v>%</v>
      </c>
      <c r="G77" s="187">
        <f>Benchmark!G$1377</f>
        <v>0.70954085641679376</v>
      </c>
      <c r="I77" s="194"/>
      <c r="J77" s="194"/>
      <c r="K77" s="194"/>
      <c r="L77" s="194"/>
      <c r="M77" s="194"/>
      <c r="N77" s="194"/>
      <c r="O77" s="194"/>
      <c r="P77" s="194"/>
      <c r="Q77" s="194"/>
      <c r="R77" s="194"/>
      <c r="S77" s="194"/>
      <c r="T77" s="194"/>
      <c r="U77" s="194"/>
      <c r="V77" s="194"/>
      <c r="W77" s="194"/>
      <c r="X77" s="194"/>
      <c r="Y77" s="194"/>
      <c r="Z77" s="194"/>
      <c r="AA77" s="194"/>
      <c r="AB77" s="194"/>
      <c r="AC77" s="194"/>
      <c r="AD77" s="194"/>
      <c r="AE77" s="194"/>
      <c r="AF77" s="194"/>
    </row>
    <row r="78" spans="1:32" x14ac:dyDescent="0.35">
      <c r="E78" s="158" t="str">
        <f>Incentive!E$1377</f>
        <v>NPV government take (incentive)</v>
      </c>
      <c r="F78" s="158" t="str">
        <f>Incentive!F$1377</f>
        <v>%</v>
      </c>
      <c r="G78" s="187">
        <f>Incentive!G$1377</f>
        <v>0.70954085641679376</v>
      </c>
    </row>
    <row r="79" spans="1:32" s="150" customFormat="1" x14ac:dyDescent="0.35">
      <c r="A79" s="12"/>
      <c r="B79" s="12"/>
      <c r="C79" s="148"/>
      <c r="D79" s="149"/>
      <c r="E79" s="150" t="s">
        <v>1316</v>
      </c>
      <c r="F79" s="150" t="s">
        <v>10</v>
      </c>
      <c r="G79" s="515">
        <f>G78-G77</f>
        <v>0</v>
      </c>
      <c r="I79" s="232"/>
      <c r="J79" s="232"/>
      <c r="K79" s="232"/>
      <c r="L79" s="232"/>
      <c r="M79" s="232"/>
      <c r="N79" s="232"/>
      <c r="O79" s="232"/>
      <c r="P79" s="232"/>
      <c r="Q79" s="232"/>
      <c r="R79" s="232"/>
      <c r="S79" s="232"/>
      <c r="T79" s="232"/>
      <c r="U79" s="232"/>
      <c r="V79" s="232"/>
      <c r="W79" s="232"/>
      <c r="X79" s="232"/>
      <c r="Y79" s="232"/>
      <c r="Z79" s="232"/>
      <c r="AA79" s="232"/>
      <c r="AB79" s="232"/>
      <c r="AC79" s="232"/>
      <c r="AD79" s="232"/>
      <c r="AE79" s="232"/>
      <c r="AF79" s="232"/>
    </row>
    <row r="81" spans="1:32" x14ac:dyDescent="0.35">
      <c r="B81" s="1" t="s">
        <v>1654</v>
      </c>
    </row>
    <row r="83" spans="1:32" x14ac:dyDescent="0.35">
      <c r="C83" s="86" t="s">
        <v>1655</v>
      </c>
    </row>
    <row r="85" spans="1:32" x14ac:dyDescent="0.35">
      <c r="D85" s="87" t="s">
        <v>1656</v>
      </c>
    </row>
    <row r="86" spans="1:32" s="158" customFormat="1" x14ac:dyDescent="0.35">
      <c r="A86" s="11"/>
      <c r="B86" s="11"/>
      <c r="C86" s="156"/>
      <c r="D86" s="157"/>
      <c r="E86" s="158" t="str">
        <f>Benchmark!E$372</f>
        <v>Total signature bonus (benchmark)</v>
      </c>
      <c r="F86" s="158" t="str">
        <f>Benchmark!F$372</f>
        <v>M$</v>
      </c>
      <c r="G86" s="179">
        <f>Benchmark!G$372</f>
        <v>5</v>
      </c>
      <c r="I86" s="194"/>
      <c r="J86" s="194"/>
      <c r="K86" s="194"/>
      <c r="L86" s="194"/>
      <c r="M86" s="194"/>
      <c r="N86" s="194"/>
      <c r="O86" s="194"/>
      <c r="P86" s="194"/>
      <c r="Q86" s="194"/>
      <c r="R86" s="194"/>
      <c r="S86" s="194"/>
      <c r="T86" s="194"/>
      <c r="U86" s="194"/>
      <c r="V86" s="194"/>
      <c r="W86" s="194"/>
      <c r="X86" s="194"/>
      <c r="Y86" s="194"/>
      <c r="Z86" s="194"/>
      <c r="AA86" s="194"/>
      <c r="AB86" s="194"/>
      <c r="AC86" s="194"/>
      <c r="AD86" s="194"/>
      <c r="AE86" s="194"/>
      <c r="AF86" s="194"/>
    </row>
    <row r="87" spans="1:32" x14ac:dyDescent="0.35">
      <c r="E87" s="158" t="str">
        <f>Incentive!E$372</f>
        <v>Total signature bonus (incentive)</v>
      </c>
      <c r="F87" s="158" t="str">
        <f>Incentive!F$372</f>
        <v>M$</v>
      </c>
      <c r="G87" s="179">
        <f>Incentive!G$372</f>
        <v>5</v>
      </c>
    </row>
    <row r="88" spans="1:32" x14ac:dyDescent="0.35">
      <c r="E88" s="46" t="s">
        <v>1656</v>
      </c>
      <c r="F88" s="46" t="s">
        <v>88</v>
      </c>
      <c r="G88" s="198">
        <f>G87-G86</f>
        <v>0</v>
      </c>
    </row>
    <row r="90" spans="1:32" x14ac:dyDescent="0.35">
      <c r="D90" s="87" t="s">
        <v>1657</v>
      </c>
    </row>
    <row r="91" spans="1:32" s="158" customFormat="1" x14ac:dyDescent="0.35">
      <c r="A91" s="11"/>
      <c r="B91" s="11"/>
      <c r="C91" s="156"/>
      <c r="D91" s="157"/>
      <c r="E91" s="158" t="str">
        <f>Benchmark!E$467</f>
        <v>Total import duties (benchmark)</v>
      </c>
      <c r="F91" s="158" t="str">
        <f>Benchmark!F$467</f>
        <v>M$</v>
      </c>
      <c r="G91" s="179">
        <f>Benchmark!G$467</f>
        <v>63.761653125000024</v>
      </c>
      <c r="I91" s="194"/>
      <c r="J91" s="194"/>
      <c r="K91" s="194"/>
      <c r="L91" s="194"/>
      <c r="M91" s="194"/>
      <c r="N91" s="194"/>
      <c r="O91" s="194"/>
      <c r="P91" s="194"/>
      <c r="Q91" s="194"/>
      <c r="R91" s="194"/>
      <c r="S91" s="194"/>
      <c r="T91" s="194"/>
      <c r="U91" s="194"/>
      <c r="V91" s="194"/>
      <c r="W91" s="194"/>
      <c r="X91" s="194"/>
      <c r="Y91" s="194"/>
      <c r="Z91" s="194"/>
      <c r="AA91" s="194"/>
      <c r="AB91" s="194"/>
      <c r="AC91" s="194"/>
      <c r="AD91" s="194"/>
      <c r="AE91" s="194"/>
      <c r="AF91" s="194"/>
    </row>
    <row r="92" spans="1:32" x14ac:dyDescent="0.35">
      <c r="E92" s="158" t="str">
        <f>Incentive!E$467</f>
        <v>Total import duties (incentive)</v>
      </c>
      <c r="F92" s="158" t="str">
        <f>Incentive!F$467</f>
        <v>M$</v>
      </c>
      <c r="G92" s="179">
        <f>Incentive!G$467</f>
        <v>63.761653125000024</v>
      </c>
    </row>
    <row r="93" spans="1:32" x14ac:dyDescent="0.35">
      <c r="E93" s="46" t="s">
        <v>1657</v>
      </c>
      <c r="F93" s="46" t="s">
        <v>88</v>
      </c>
      <c r="G93" s="198">
        <f>G92-G91</f>
        <v>0</v>
      </c>
    </row>
    <row r="95" spans="1:32" x14ac:dyDescent="0.35">
      <c r="D95" s="87" t="s">
        <v>1658</v>
      </c>
    </row>
    <row r="96" spans="1:32" s="158" customFormat="1" x14ac:dyDescent="0.35">
      <c r="A96" s="11"/>
      <c r="B96" s="11"/>
      <c r="C96" s="156"/>
      <c r="D96" s="157"/>
      <c r="E96" s="158" t="str">
        <f>Benchmark!E$706</f>
        <v>Total royalty (benchmark)</v>
      </c>
      <c r="F96" s="158" t="str">
        <f>Benchmark!F$706</f>
        <v>M$</v>
      </c>
      <c r="G96" s="179">
        <f>Benchmark!G$706</f>
        <v>110.79004701555969</v>
      </c>
      <c r="I96" s="194"/>
      <c r="J96" s="194"/>
      <c r="K96" s="194"/>
      <c r="L96" s="194"/>
      <c r="M96" s="194"/>
      <c r="N96" s="194"/>
      <c r="O96" s="194"/>
      <c r="P96" s="194"/>
      <c r="Q96" s="194"/>
      <c r="R96" s="194"/>
      <c r="S96" s="194"/>
      <c r="T96" s="194"/>
      <c r="U96" s="194"/>
      <c r="V96" s="194"/>
      <c r="W96" s="194"/>
      <c r="X96" s="194"/>
      <c r="Y96" s="194"/>
      <c r="Z96" s="194"/>
      <c r="AA96" s="194"/>
      <c r="AB96" s="194"/>
      <c r="AC96" s="194"/>
      <c r="AD96" s="194"/>
      <c r="AE96" s="194"/>
      <c r="AF96" s="194"/>
    </row>
    <row r="97" spans="1:32" x14ac:dyDescent="0.35">
      <c r="E97" s="158" t="str">
        <f>Incentive!E$706</f>
        <v>Total royalty (incentive)</v>
      </c>
      <c r="F97" s="158" t="str">
        <f>Incentive!F$706</f>
        <v>M$</v>
      </c>
      <c r="G97" s="179">
        <f>Incentive!G$706</f>
        <v>110.79004701555969</v>
      </c>
    </row>
    <row r="98" spans="1:32" x14ac:dyDescent="0.35">
      <c r="E98" s="46" t="s">
        <v>1658</v>
      </c>
      <c r="F98" s="46" t="s">
        <v>88</v>
      </c>
      <c r="G98" s="198">
        <f>G97-G96</f>
        <v>0</v>
      </c>
    </row>
    <row r="100" spans="1:32" x14ac:dyDescent="0.35">
      <c r="D100" s="87" t="s">
        <v>1659</v>
      </c>
    </row>
    <row r="101" spans="1:32" s="158" customFormat="1" x14ac:dyDescent="0.35">
      <c r="A101" s="11"/>
      <c r="B101" s="11"/>
      <c r="C101" s="156"/>
      <c r="D101" s="157"/>
      <c r="E101" s="158" t="str">
        <f>Benchmark!E$946</f>
        <v>Total income tax (benchmark)</v>
      </c>
      <c r="F101" s="158" t="str">
        <f>Benchmark!F$946</f>
        <v>M$</v>
      </c>
      <c r="G101" s="179">
        <f>Benchmark!G$946</f>
        <v>112.3386094387092</v>
      </c>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4"/>
      <c r="AE101" s="194"/>
      <c r="AF101" s="194"/>
    </row>
    <row r="102" spans="1:32" x14ac:dyDescent="0.35">
      <c r="E102" s="158" t="str">
        <f>Incentive!E$946</f>
        <v>Total income tax (incentive)</v>
      </c>
      <c r="F102" s="158" t="str">
        <f>Incentive!F$946</f>
        <v>M$</v>
      </c>
      <c r="G102" s="179">
        <f>Incentive!G$946</f>
        <v>112.3386094387092</v>
      </c>
    </row>
    <row r="103" spans="1:32" x14ac:dyDescent="0.35">
      <c r="E103" s="46" t="s">
        <v>1659</v>
      </c>
      <c r="F103" s="46" t="s">
        <v>88</v>
      </c>
      <c r="G103" s="198">
        <f>G102-G101</f>
        <v>0</v>
      </c>
    </row>
    <row r="105" spans="1:32" x14ac:dyDescent="0.35">
      <c r="D105" s="87" t="s">
        <v>1660</v>
      </c>
    </row>
    <row r="106" spans="1:32" s="158" customFormat="1" x14ac:dyDescent="0.35">
      <c r="A106" s="11"/>
      <c r="B106" s="11"/>
      <c r="C106" s="156"/>
      <c r="D106" s="157"/>
      <c r="E106" s="158" t="str">
        <f>Benchmark!E$1011</f>
        <v>Total resource rent tax (benchmark)</v>
      </c>
      <c r="F106" s="158" t="str">
        <f>Benchmark!F$1011</f>
        <v>M$</v>
      </c>
      <c r="G106" s="179">
        <f>Benchmark!G$1011</f>
        <v>0</v>
      </c>
      <c r="I106" s="194"/>
      <c r="J106" s="194"/>
      <c r="K106" s="194"/>
      <c r="L106" s="194"/>
      <c r="M106" s="194"/>
      <c r="N106" s="194"/>
      <c r="O106" s="194"/>
      <c r="P106" s="194"/>
      <c r="Q106" s="194"/>
      <c r="R106" s="194"/>
      <c r="S106" s="194"/>
      <c r="T106" s="194"/>
      <c r="U106" s="194"/>
      <c r="V106" s="194"/>
      <c r="W106" s="194"/>
      <c r="X106" s="194"/>
      <c r="Y106" s="194"/>
      <c r="Z106" s="194"/>
      <c r="AA106" s="194"/>
      <c r="AB106" s="194"/>
      <c r="AC106" s="194"/>
      <c r="AD106" s="194"/>
      <c r="AE106" s="194"/>
      <c r="AF106" s="194"/>
    </row>
    <row r="107" spans="1:32" x14ac:dyDescent="0.35">
      <c r="E107" s="158" t="str">
        <f>Incentive!E$1011</f>
        <v>Total resource rent tax (incentive)</v>
      </c>
      <c r="F107" s="158" t="str">
        <f>Incentive!F$1011</f>
        <v>M$</v>
      </c>
      <c r="G107" s="179">
        <f>Incentive!G$1011</f>
        <v>0</v>
      </c>
    </row>
    <row r="108" spans="1:32" x14ac:dyDescent="0.35">
      <c r="E108" s="46" t="s">
        <v>1660</v>
      </c>
      <c r="F108" s="46" t="s">
        <v>88</v>
      </c>
      <c r="G108" s="198">
        <f>G107-G106</f>
        <v>0</v>
      </c>
    </row>
    <row r="110" spans="1:32" x14ac:dyDescent="0.35">
      <c r="D110" s="87" t="s">
        <v>1661</v>
      </c>
    </row>
    <row r="111" spans="1:32" s="158" customFormat="1" x14ac:dyDescent="0.35">
      <c r="A111" s="11"/>
      <c r="B111" s="11"/>
      <c r="C111" s="156"/>
      <c r="D111" s="157"/>
      <c r="E111" s="158" t="str">
        <f>Benchmark!E$1060</f>
        <v>Total WHT on services (benchmark)</v>
      </c>
      <c r="F111" s="158" t="str">
        <f>Benchmark!F$1060</f>
        <v>M$</v>
      </c>
      <c r="G111" s="179">
        <f>Benchmark!G$1060</f>
        <v>18.956099999999999</v>
      </c>
      <c r="I111" s="194"/>
      <c r="J111" s="194"/>
      <c r="K111" s="194"/>
      <c r="L111" s="194"/>
      <c r="M111" s="194"/>
      <c r="N111" s="194"/>
      <c r="O111" s="194"/>
      <c r="P111" s="194"/>
      <c r="Q111" s="194"/>
      <c r="R111" s="194"/>
      <c r="S111" s="194"/>
      <c r="T111" s="194"/>
      <c r="U111" s="194"/>
      <c r="V111" s="194"/>
      <c r="W111" s="194"/>
      <c r="X111" s="194"/>
      <c r="Y111" s="194"/>
      <c r="Z111" s="194"/>
      <c r="AA111" s="194"/>
      <c r="AB111" s="194"/>
      <c r="AC111" s="194"/>
      <c r="AD111" s="194"/>
      <c r="AE111" s="194"/>
      <c r="AF111" s="194"/>
    </row>
    <row r="112" spans="1:32" x14ac:dyDescent="0.35">
      <c r="E112" s="158" t="str">
        <f>Incentive!E$1060</f>
        <v>Total WHT on services (incentive)</v>
      </c>
      <c r="F112" s="158" t="str">
        <f>Incentive!F$1060</f>
        <v>M$</v>
      </c>
      <c r="G112" s="179">
        <f>Incentive!G$1060</f>
        <v>18.956099999999999</v>
      </c>
    </row>
    <row r="113" spans="1:32" x14ac:dyDescent="0.35">
      <c r="E113" s="46" t="s">
        <v>1661</v>
      </c>
      <c r="F113" s="46" t="s">
        <v>88</v>
      </c>
      <c r="G113" s="198">
        <f>G112-G111</f>
        <v>0</v>
      </c>
    </row>
    <row r="115" spans="1:32" x14ac:dyDescent="0.35">
      <c r="D115" s="87" t="s">
        <v>1662</v>
      </c>
    </row>
    <row r="116" spans="1:32" s="158" customFormat="1" x14ac:dyDescent="0.35">
      <c r="A116" s="11"/>
      <c r="B116" s="11"/>
      <c r="C116" s="156"/>
      <c r="D116" s="157"/>
      <c r="E116" s="158" t="str">
        <f>Benchmark!E$1097</f>
        <v>Total WHT on interest (benchmark)</v>
      </c>
      <c r="F116" s="158" t="str">
        <f>Benchmark!F$1097</f>
        <v>M$</v>
      </c>
      <c r="G116" s="179">
        <f>Benchmark!G$1097</f>
        <v>6.4395000000000007</v>
      </c>
      <c r="I116" s="194"/>
      <c r="J116" s="194"/>
      <c r="K116" s="194"/>
      <c r="L116" s="194"/>
      <c r="M116" s="194"/>
      <c r="N116" s="194"/>
      <c r="O116" s="194"/>
      <c r="P116" s="194"/>
      <c r="Q116" s="194"/>
      <c r="R116" s="194"/>
      <c r="S116" s="194"/>
      <c r="T116" s="194"/>
      <c r="U116" s="194"/>
      <c r="V116" s="194"/>
      <c r="W116" s="194"/>
      <c r="X116" s="194"/>
      <c r="Y116" s="194"/>
      <c r="Z116" s="194"/>
      <c r="AA116" s="194"/>
      <c r="AB116" s="194"/>
      <c r="AC116" s="194"/>
      <c r="AD116" s="194"/>
      <c r="AE116" s="194"/>
      <c r="AF116" s="194"/>
    </row>
    <row r="117" spans="1:32" x14ac:dyDescent="0.35">
      <c r="E117" s="158" t="str">
        <f>Incentive!E$1097</f>
        <v>Total WHT on interest (incentive)</v>
      </c>
      <c r="F117" s="158" t="str">
        <f>Incentive!F$1097</f>
        <v>M$</v>
      </c>
      <c r="G117" s="179">
        <f>Incentive!G$1097</f>
        <v>6.4395000000000007</v>
      </c>
    </row>
    <row r="118" spans="1:32" x14ac:dyDescent="0.35">
      <c r="E118" s="46" t="s">
        <v>1662</v>
      </c>
      <c r="F118" s="46" t="s">
        <v>88</v>
      </c>
      <c r="G118" s="198">
        <f>G117-G116</f>
        <v>0</v>
      </c>
    </row>
    <row r="120" spans="1:32" x14ac:dyDescent="0.35">
      <c r="D120" s="87" t="s">
        <v>1663</v>
      </c>
    </row>
    <row r="121" spans="1:32" s="158" customFormat="1" x14ac:dyDescent="0.35">
      <c r="A121" s="11"/>
      <c r="B121" s="11"/>
      <c r="C121" s="156"/>
      <c r="D121" s="157"/>
      <c r="E121" s="158" t="str">
        <f>Benchmark!E$1139</f>
        <v>Total WHT on dividends (benchmark)</v>
      </c>
      <c r="F121" s="158" t="str">
        <f>Benchmark!F$1139</f>
        <v>M$</v>
      </c>
      <c r="G121" s="179">
        <f>Benchmark!G$1139</f>
        <v>24.280100573192506</v>
      </c>
      <c r="I121" s="194"/>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row>
    <row r="122" spans="1:32" x14ac:dyDescent="0.35">
      <c r="E122" s="158" t="str">
        <f>Incentive!E$1139</f>
        <v>Total WHT on dividends (incentive)</v>
      </c>
      <c r="F122" s="158" t="str">
        <f>Incentive!F$1139</f>
        <v>M$</v>
      </c>
      <c r="G122" s="179">
        <f>Incentive!G$1139</f>
        <v>24.280100573192506</v>
      </c>
    </row>
    <row r="123" spans="1:32" x14ac:dyDescent="0.35">
      <c r="E123" s="46" t="s">
        <v>1663</v>
      </c>
      <c r="F123" s="46" t="s">
        <v>88</v>
      </c>
      <c r="G123" s="198">
        <f>G122-G121</f>
        <v>0</v>
      </c>
    </row>
    <row r="125" spans="1:32" x14ac:dyDescent="0.35">
      <c r="D125" s="87" t="s">
        <v>1664</v>
      </c>
    </row>
    <row r="126" spans="1:32" s="158" customFormat="1" x14ac:dyDescent="0.35">
      <c r="A126" s="11"/>
      <c r="B126" s="11"/>
      <c r="C126" s="156"/>
      <c r="D126" s="157"/>
      <c r="E126" s="158" t="str">
        <f>Benchmark!E$1327</f>
        <v>Total government revenue (benchmark)</v>
      </c>
      <c r="F126" s="158" t="str">
        <f>Benchmark!F$1327</f>
        <v>M$</v>
      </c>
      <c r="G126" s="179">
        <f>Benchmark!G$1327</f>
        <v>341.56601015246139</v>
      </c>
      <c r="I126" s="194"/>
      <c r="J126" s="194"/>
      <c r="K126" s="194"/>
      <c r="L126" s="194"/>
      <c r="M126" s="194"/>
      <c r="N126" s="194"/>
      <c r="O126" s="194"/>
      <c r="P126" s="194"/>
      <c r="Q126" s="194"/>
      <c r="R126" s="194"/>
      <c r="S126" s="194"/>
      <c r="T126" s="194"/>
      <c r="U126" s="194"/>
      <c r="V126" s="194"/>
      <c r="W126" s="194"/>
      <c r="X126" s="194"/>
      <c r="Y126" s="194"/>
      <c r="Z126" s="194"/>
      <c r="AA126" s="194"/>
      <c r="AB126" s="194"/>
      <c r="AC126" s="194"/>
      <c r="AD126" s="194"/>
      <c r="AE126" s="194"/>
      <c r="AF126" s="194"/>
    </row>
    <row r="127" spans="1:32" x14ac:dyDescent="0.35">
      <c r="E127" s="158" t="str">
        <f>Incentive!E$1327</f>
        <v>Total government revenue (incentive)</v>
      </c>
      <c r="F127" s="158" t="str">
        <f>Incentive!F$1327</f>
        <v>M$</v>
      </c>
      <c r="G127" s="179">
        <f>Incentive!G$1327</f>
        <v>341.56601015246139</v>
      </c>
    </row>
    <row r="128" spans="1:32" s="150" customFormat="1" x14ac:dyDescent="0.35">
      <c r="A128" s="12"/>
      <c r="B128" s="12"/>
      <c r="C128" s="148"/>
      <c r="D128" s="149"/>
      <c r="E128" s="150" t="s">
        <v>1664</v>
      </c>
      <c r="F128" s="150" t="s">
        <v>88</v>
      </c>
      <c r="G128" s="563">
        <f>G127-G126</f>
        <v>0</v>
      </c>
      <c r="I128" s="232"/>
      <c r="J128" s="232"/>
      <c r="K128" s="232"/>
      <c r="L128" s="232"/>
      <c r="M128" s="232"/>
      <c r="N128" s="232"/>
      <c r="O128" s="232"/>
      <c r="P128" s="232"/>
      <c r="Q128" s="232"/>
      <c r="R128" s="232"/>
      <c r="S128" s="232"/>
      <c r="T128" s="232"/>
      <c r="U128" s="232"/>
      <c r="V128" s="232"/>
      <c r="W128" s="232"/>
      <c r="X128" s="232"/>
      <c r="Y128" s="232"/>
      <c r="Z128" s="232"/>
      <c r="AA128" s="232"/>
      <c r="AB128" s="232"/>
      <c r="AC128" s="232"/>
      <c r="AD128" s="232"/>
      <c r="AE128" s="232"/>
      <c r="AF128" s="232"/>
    </row>
    <row r="130" spans="1:35" x14ac:dyDescent="0.35">
      <c r="D130" s="87" t="s">
        <v>1665</v>
      </c>
    </row>
    <row r="131" spans="1:35" s="158" customFormat="1" x14ac:dyDescent="0.35">
      <c r="A131" s="11"/>
      <c r="B131" s="11"/>
      <c r="C131" s="156"/>
      <c r="D131" s="157"/>
      <c r="E131" s="158" t="str">
        <f>Benchmark!E$1327</f>
        <v>Total government revenue (benchmark)</v>
      </c>
      <c r="F131" s="158" t="str">
        <f>Benchmark!F$1327</f>
        <v>M$</v>
      </c>
      <c r="G131" s="179">
        <f>Benchmark!G$1327</f>
        <v>341.56601015246139</v>
      </c>
      <c r="I131" s="194"/>
      <c r="J131" s="194"/>
      <c r="K131" s="194"/>
      <c r="L131" s="194"/>
      <c r="M131" s="194"/>
      <c r="N131" s="194"/>
      <c r="O131" s="194"/>
      <c r="P131" s="194"/>
      <c r="Q131" s="194"/>
      <c r="R131" s="194"/>
      <c r="S131" s="194"/>
      <c r="T131" s="194"/>
      <c r="U131" s="194"/>
      <c r="V131" s="194"/>
      <c r="W131" s="194"/>
      <c r="X131" s="194"/>
      <c r="Y131" s="194"/>
      <c r="Z131" s="194"/>
      <c r="AA131" s="194"/>
      <c r="AB131" s="194"/>
      <c r="AC131" s="194"/>
      <c r="AD131" s="194"/>
      <c r="AE131" s="194"/>
      <c r="AF131" s="194"/>
    </row>
    <row r="132" spans="1:35" x14ac:dyDescent="0.35">
      <c r="E132" s="46" t="str">
        <f>E$128</f>
        <v>Direct effects on total government revenue</v>
      </c>
      <c r="F132" s="46" t="str">
        <f>F$128</f>
        <v>M$</v>
      </c>
      <c r="G132" s="198">
        <f>G$128</f>
        <v>0</v>
      </c>
    </row>
    <row r="133" spans="1:35" x14ac:dyDescent="0.35">
      <c r="E133" s="46" t="s">
        <v>1666</v>
      </c>
      <c r="F133" s="46" t="s">
        <v>10</v>
      </c>
      <c r="G133" s="227">
        <f>G132/G131</f>
        <v>0</v>
      </c>
    </row>
    <row r="134" spans="1:35" x14ac:dyDescent="0.35">
      <c r="G134" s="227"/>
    </row>
    <row r="135" spans="1:35" x14ac:dyDescent="0.35">
      <c r="D135" s="87" t="s">
        <v>1667</v>
      </c>
      <c r="G135" s="227"/>
    </row>
    <row r="136" spans="1:35" s="158" customFormat="1" x14ac:dyDescent="0.35">
      <c r="A136" s="11"/>
      <c r="B136" s="11"/>
      <c r="C136" s="156"/>
      <c r="D136" s="157"/>
      <c r="E136" s="158" t="str">
        <f>Benchmark!E$1312</f>
        <v>Government revenue (benchmark)</v>
      </c>
      <c r="F136" s="158" t="str">
        <f>Benchmark!F$1312</f>
        <v>M$</v>
      </c>
      <c r="G136" s="187"/>
      <c r="I136" s="179">
        <f>Benchmark!I$1312</f>
        <v>341.56601015246144</v>
      </c>
      <c r="J136" s="179"/>
      <c r="K136" s="179">
        <f>Benchmark!K$1312</f>
        <v>11.84825</v>
      </c>
      <c r="L136" s="179">
        <f>Benchmark!L$1312</f>
        <v>6.8482500000000002</v>
      </c>
      <c r="M136" s="179">
        <f>Benchmark!M$1312</f>
        <v>9.3875204654355695</v>
      </c>
      <c r="N136" s="179">
        <f>Benchmark!N$1312</f>
        <v>11.042191596604345</v>
      </c>
      <c r="O136" s="179">
        <f>Benchmark!O$1312</f>
        <v>10.888870168032918</v>
      </c>
      <c r="P136" s="179">
        <f>Benchmark!P$1312</f>
        <v>10.735548739461489</v>
      </c>
      <c r="Q136" s="179">
        <f>Benchmark!Q$1312</f>
        <v>13.507985792161634</v>
      </c>
      <c r="R136" s="179">
        <f>Benchmark!R$1312</f>
        <v>14.402687877051344</v>
      </c>
      <c r="S136" s="179">
        <f>Benchmark!S$1312</f>
        <v>14.661366290768411</v>
      </c>
      <c r="T136" s="179">
        <f>Benchmark!T$1312</f>
        <v>14.917978881247324</v>
      </c>
      <c r="U136" s="179">
        <f>Benchmark!U$1312</f>
        <v>16.327203730068177</v>
      </c>
      <c r="V136" s="179">
        <f>Benchmark!V$1312</f>
        <v>17.938990089478331</v>
      </c>
      <c r="W136" s="179">
        <f>Benchmark!W$1312</f>
        <v>22.406600898625641</v>
      </c>
      <c r="X136" s="179">
        <f>Benchmark!X$1312</f>
        <v>22.406600898625641</v>
      </c>
      <c r="Y136" s="179">
        <f>Benchmark!Y$1312</f>
        <v>22.406600898625637</v>
      </c>
      <c r="Z136" s="179">
        <f>Benchmark!Z$1312</f>
        <v>22.406600898625634</v>
      </c>
      <c r="AA136" s="179">
        <f>Benchmark!AA$1312</f>
        <v>22.406600898625634</v>
      </c>
      <c r="AB136" s="179">
        <f>Benchmark!AB$1312</f>
        <v>22.406600898625634</v>
      </c>
      <c r="AC136" s="179">
        <f>Benchmark!AC$1312</f>
        <v>22.406600898625641</v>
      </c>
      <c r="AD136" s="179">
        <f>Benchmark!AD$1312</f>
        <v>22.861877781511161</v>
      </c>
      <c r="AE136" s="179">
        <f>Benchmark!AE$1312</f>
        <v>9.3510824502612824</v>
      </c>
      <c r="AF136" s="179">
        <f>Benchmark!AF$1312</f>
        <v>2.5579538487363605E-16</v>
      </c>
      <c r="AG136" s="179">
        <f>Benchmark!AG$1312</f>
        <v>2.5579538487363605E-16</v>
      </c>
      <c r="AH136" s="179">
        <f>Benchmark!AH$1312</f>
        <v>2.5579538487363605E-16</v>
      </c>
      <c r="AI136" s="179">
        <f>Benchmark!AI$1312</f>
        <v>2.5579538487363605E-16</v>
      </c>
    </row>
    <row r="137" spans="1:35" s="158" customFormat="1" x14ac:dyDescent="0.35">
      <c r="A137" s="11"/>
      <c r="B137" s="11"/>
      <c r="C137" s="156"/>
      <c r="D137" s="157"/>
      <c r="E137" s="158" t="str">
        <f>Incentive!E$1312</f>
        <v>Government revenue (incentive)</v>
      </c>
      <c r="F137" s="158" t="str">
        <f>Incentive!F$1312</f>
        <v>M$</v>
      </c>
      <c r="G137" s="187"/>
      <c r="I137" s="179">
        <f>Incentive!I$1312</f>
        <v>341.56601015246144</v>
      </c>
      <c r="J137" s="179"/>
      <c r="K137" s="179">
        <f>Incentive!K$1312</f>
        <v>11.84825</v>
      </c>
      <c r="L137" s="179">
        <f>Incentive!L$1312</f>
        <v>6.8482500000000002</v>
      </c>
      <c r="M137" s="179">
        <f>Incentive!M$1312</f>
        <v>9.3875204654355695</v>
      </c>
      <c r="N137" s="179">
        <f>Incentive!N$1312</f>
        <v>11.042191596604345</v>
      </c>
      <c r="O137" s="179">
        <f>Incentive!O$1312</f>
        <v>10.888870168032918</v>
      </c>
      <c r="P137" s="179">
        <f>Incentive!P$1312</f>
        <v>10.735548739461489</v>
      </c>
      <c r="Q137" s="179">
        <f>Incentive!Q$1312</f>
        <v>13.507985792161634</v>
      </c>
      <c r="R137" s="179">
        <f>Incentive!R$1312</f>
        <v>14.402687877051344</v>
      </c>
      <c r="S137" s="179">
        <f>Incentive!S$1312</f>
        <v>14.661366290768411</v>
      </c>
      <c r="T137" s="179">
        <f>Incentive!T$1312</f>
        <v>14.917978881247324</v>
      </c>
      <c r="U137" s="179">
        <f>Incentive!U$1312</f>
        <v>16.327203730068177</v>
      </c>
      <c r="V137" s="179">
        <f>Incentive!V$1312</f>
        <v>17.938990089478331</v>
      </c>
      <c r="W137" s="179">
        <f>Incentive!W$1312</f>
        <v>22.406600898625641</v>
      </c>
      <c r="X137" s="179">
        <f>Incentive!X$1312</f>
        <v>22.406600898625641</v>
      </c>
      <c r="Y137" s="179">
        <f>Incentive!Y$1312</f>
        <v>22.406600898625637</v>
      </c>
      <c r="Z137" s="179">
        <f>Incentive!Z$1312</f>
        <v>22.406600898625634</v>
      </c>
      <c r="AA137" s="179">
        <f>Incentive!AA$1312</f>
        <v>22.406600898625634</v>
      </c>
      <c r="AB137" s="179">
        <f>Incentive!AB$1312</f>
        <v>22.406600898625634</v>
      </c>
      <c r="AC137" s="179">
        <f>Incentive!AC$1312</f>
        <v>22.406600898625641</v>
      </c>
      <c r="AD137" s="179">
        <f>Incentive!AD$1312</f>
        <v>22.861877781511161</v>
      </c>
      <c r="AE137" s="179">
        <f>Incentive!AE$1312</f>
        <v>9.3510824502612824</v>
      </c>
      <c r="AF137" s="179">
        <f>Incentive!AF$1312</f>
        <v>2.5579538487363605E-16</v>
      </c>
      <c r="AG137" s="179">
        <f>Incentive!AG$1312</f>
        <v>2.5579538487363605E-16</v>
      </c>
      <c r="AH137" s="179">
        <f>Incentive!AH$1312</f>
        <v>2.5579538487363605E-16</v>
      </c>
      <c r="AI137" s="179">
        <f>Incentive!AI$1312</f>
        <v>2.5579538487363605E-16</v>
      </c>
    </row>
    <row r="138" spans="1:35" x14ac:dyDescent="0.35">
      <c r="E138" s="46" t="s">
        <v>1667</v>
      </c>
      <c r="F138" s="46" t="s">
        <v>88</v>
      </c>
      <c r="G138" s="227"/>
      <c r="I138" s="198">
        <f>SUM(K138:AI138)</f>
        <v>0</v>
      </c>
      <c r="J138" s="198"/>
      <c r="K138" s="198">
        <f>K137-K136</f>
        <v>0</v>
      </c>
      <c r="L138" s="198">
        <f t="shared" ref="L138:AI138" si="2">L137-L136</f>
        <v>0</v>
      </c>
      <c r="M138" s="198">
        <f t="shared" si="2"/>
        <v>0</v>
      </c>
      <c r="N138" s="198">
        <f t="shared" si="2"/>
        <v>0</v>
      </c>
      <c r="O138" s="198">
        <f t="shared" si="2"/>
        <v>0</v>
      </c>
      <c r="P138" s="198">
        <f t="shared" si="2"/>
        <v>0</v>
      </c>
      <c r="Q138" s="198">
        <f t="shared" si="2"/>
        <v>0</v>
      </c>
      <c r="R138" s="198">
        <f t="shared" si="2"/>
        <v>0</v>
      </c>
      <c r="S138" s="198">
        <f t="shared" si="2"/>
        <v>0</v>
      </c>
      <c r="T138" s="198">
        <f t="shared" si="2"/>
        <v>0</v>
      </c>
      <c r="U138" s="198">
        <f t="shared" si="2"/>
        <v>0</v>
      </c>
      <c r="V138" s="198">
        <f t="shared" si="2"/>
        <v>0</v>
      </c>
      <c r="W138" s="198">
        <f t="shared" si="2"/>
        <v>0</v>
      </c>
      <c r="X138" s="198">
        <f t="shared" si="2"/>
        <v>0</v>
      </c>
      <c r="Y138" s="198">
        <f t="shared" si="2"/>
        <v>0</v>
      </c>
      <c r="Z138" s="198">
        <f t="shared" si="2"/>
        <v>0</v>
      </c>
      <c r="AA138" s="198">
        <f t="shared" si="2"/>
        <v>0</v>
      </c>
      <c r="AB138" s="198">
        <f t="shared" si="2"/>
        <v>0</v>
      </c>
      <c r="AC138" s="198">
        <f t="shared" si="2"/>
        <v>0</v>
      </c>
      <c r="AD138" s="198">
        <f t="shared" si="2"/>
        <v>0</v>
      </c>
      <c r="AE138" s="198">
        <f t="shared" si="2"/>
        <v>0</v>
      </c>
      <c r="AF138" s="198">
        <f t="shared" si="2"/>
        <v>0</v>
      </c>
      <c r="AG138" s="198">
        <f t="shared" si="2"/>
        <v>0</v>
      </c>
      <c r="AH138" s="198">
        <f t="shared" si="2"/>
        <v>0</v>
      </c>
      <c r="AI138" s="198">
        <f t="shared" si="2"/>
        <v>0</v>
      </c>
    </row>
    <row r="139" spans="1:35" x14ac:dyDescent="0.35">
      <c r="G139" s="227"/>
    </row>
    <row r="140" spans="1:35" x14ac:dyDescent="0.35">
      <c r="C140" s="86" t="s">
        <v>1668</v>
      </c>
    </row>
    <row r="142" spans="1:35" x14ac:dyDescent="0.35">
      <c r="D142" s="87" t="s">
        <v>1669</v>
      </c>
    </row>
    <row r="143" spans="1:35" s="158" customFormat="1" x14ac:dyDescent="0.35">
      <c r="A143" s="11"/>
      <c r="B143" s="11"/>
      <c r="C143" s="156"/>
      <c r="D143" s="157"/>
      <c r="E143" s="158" t="str">
        <f>Benchmark!E$381</f>
        <v>NPV signature bonus (benchmark)</v>
      </c>
      <c r="F143" s="158" t="str">
        <f>Benchmark!F$381</f>
        <v>M$, discounted</v>
      </c>
      <c r="G143" s="179">
        <f>Benchmark!G$381</f>
        <v>5</v>
      </c>
      <c r="I143" s="194"/>
      <c r="J143" s="194"/>
      <c r="K143" s="194"/>
      <c r="L143" s="194"/>
      <c r="M143" s="194"/>
      <c r="N143" s="194"/>
      <c r="O143" s="194"/>
      <c r="P143" s="194"/>
      <c r="Q143" s="194"/>
      <c r="R143" s="194"/>
      <c r="S143" s="194"/>
      <c r="T143" s="194"/>
      <c r="U143" s="194"/>
      <c r="V143" s="194"/>
      <c r="W143" s="194"/>
      <c r="X143" s="194"/>
      <c r="Y143" s="194"/>
      <c r="Z143" s="194"/>
      <c r="AA143" s="194"/>
      <c r="AB143" s="194"/>
      <c r="AC143" s="194"/>
      <c r="AD143" s="194"/>
      <c r="AE143" s="194"/>
      <c r="AF143" s="194"/>
    </row>
    <row r="144" spans="1:35" x14ac:dyDescent="0.35">
      <c r="E144" s="158" t="str">
        <f>Incentive!E$381</f>
        <v>NPV signature bonus (incentive)</v>
      </c>
      <c r="F144" s="158" t="str">
        <f>Incentive!F$381</f>
        <v>M$, discounted</v>
      </c>
      <c r="G144" s="179">
        <f>Incentive!G$381</f>
        <v>5</v>
      </c>
    </row>
    <row r="145" spans="1:32" x14ac:dyDescent="0.35">
      <c r="E145" s="46" t="s">
        <v>1669</v>
      </c>
      <c r="F145" s="46" t="s">
        <v>230</v>
      </c>
      <c r="G145" s="198">
        <f>G144-G143</f>
        <v>0</v>
      </c>
    </row>
    <row r="147" spans="1:32" x14ac:dyDescent="0.35">
      <c r="D147" s="87" t="s">
        <v>1670</v>
      </c>
    </row>
    <row r="148" spans="1:32" s="158" customFormat="1" x14ac:dyDescent="0.35">
      <c r="A148" s="11"/>
      <c r="B148" s="11"/>
      <c r="C148" s="156"/>
      <c r="D148" s="157"/>
      <c r="E148" s="158" t="str">
        <f>Benchmark!E$476</f>
        <v>NPV import duties (benchmark)</v>
      </c>
      <c r="F148" s="158" t="str">
        <f>Benchmark!F$476</f>
        <v>M$, discounted</v>
      </c>
      <c r="G148" s="179">
        <f>Benchmark!G$476</f>
        <v>29.896498210080804</v>
      </c>
      <c r="I148" s="194"/>
      <c r="J148" s="194"/>
      <c r="K148" s="194"/>
      <c r="L148" s="194"/>
      <c r="M148" s="194"/>
      <c r="N148" s="194"/>
      <c r="O148" s="194"/>
      <c r="P148" s="194"/>
      <c r="Q148" s="194"/>
      <c r="R148" s="194"/>
      <c r="S148" s="194"/>
      <c r="T148" s="194"/>
      <c r="U148" s="194"/>
      <c r="V148" s="194"/>
      <c r="W148" s="194"/>
      <c r="X148" s="194"/>
      <c r="Y148" s="194"/>
      <c r="Z148" s="194"/>
      <c r="AA148" s="194"/>
      <c r="AB148" s="194"/>
      <c r="AC148" s="194"/>
      <c r="AD148" s="194"/>
      <c r="AE148" s="194"/>
      <c r="AF148" s="194"/>
    </row>
    <row r="149" spans="1:32" x14ac:dyDescent="0.35">
      <c r="E149" s="158" t="str">
        <f>Incentive!E$476</f>
        <v>NPV import duties (incentive)</v>
      </c>
      <c r="F149" s="158" t="str">
        <f>Incentive!F$476</f>
        <v>M$, discounted</v>
      </c>
      <c r="G149" s="179">
        <f>Incentive!G$476</f>
        <v>29.896498210080804</v>
      </c>
    </row>
    <row r="150" spans="1:32" x14ac:dyDescent="0.35">
      <c r="E150" s="46" t="s">
        <v>1670</v>
      </c>
      <c r="F150" s="46" t="s">
        <v>230</v>
      </c>
      <c r="G150" s="198">
        <f>G149-G148</f>
        <v>0</v>
      </c>
    </row>
    <row r="152" spans="1:32" x14ac:dyDescent="0.35">
      <c r="D152" s="87" t="s">
        <v>1671</v>
      </c>
    </row>
    <row r="153" spans="1:32" s="158" customFormat="1" x14ac:dyDescent="0.35">
      <c r="A153" s="11"/>
      <c r="B153" s="11"/>
      <c r="C153" s="156"/>
      <c r="D153" s="157"/>
      <c r="E153" s="158" t="str">
        <f>Benchmark!E$715</f>
        <v>NPV royalty (benchmark)</v>
      </c>
      <c r="F153" s="158" t="str">
        <f>Benchmark!F$715</f>
        <v>M$, discounted</v>
      </c>
      <c r="G153" s="179">
        <f>Benchmark!G$715</f>
        <v>44.885568597506214</v>
      </c>
      <c r="I153" s="194"/>
      <c r="J153" s="194"/>
      <c r="K153" s="194"/>
      <c r="L153" s="194"/>
      <c r="M153" s="194"/>
      <c r="N153" s="194"/>
      <c r="O153" s="194"/>
      <c r="P153" s="194"/>
      <c r="Q153" s="194"/>
      <c r="R153" s="194"/>
      <c r="S153" s="194"/>
      <c r="T153" s="194"/>
      <c r="U153" s="194"/>
      <c r="V153" s="194"/>
      <c r="W153" s="194"/>
      <c r="X153" s="194"/>
      <c r="Y153" s="194"/>
      <c r="Z153" s="194"/>
      <c r="AA153" s="194"/>
      <c r="AB153" s="194"/>
      <c r="AC153" s="194"/>
      <c r="AD153" s="194"/>
      <c r="AE153" s="194"/>
      <c r="AF153" s="194"/>
    </row>
    <row r="154" spans="1:32" x14ac:dyDescent="0.35">
      <c r="E154" s="158" t="str">
        <f>Incentive!E$715</f>
        <v>NPV royalty (incentive)</v>
      </c>
      <c r="F154" s="158" t="str">
        <f>Incentive!F$715</f>
        <v>M$, discounted</v>
      </c>
      <c r="G154" s="179">
        <f>Incentive!G$715</f>
        <v>44.885568597506214</v>
      </c>
    </row>
    <row r="155" spans="1:32" x14ac:dyDescent="0.35">
      <c r="E155" s="46" t="s">
        <v>1671</v>
      </c>
      <c r="F155" s="46" t="s">
        <v>230</v>
      </c>
      <c r="G155" s="198">
        <f>G154-G153</f>
        <v>0</v>
      </c>
    </row>
    <row r="157" spans="1:32" x14ac:dyDescent="0.35">
      <c r="D157" s="87" t="s">
        <v>1672</v>
      </c>
    </row>
    <row r="158" spans="1:32" s="158" customFormat="1" x14ac:dyDescent="0.35">
      <c r="A158" s="11"/>
      <c r="B158" s="11"/>
      <c r="C158" s="156"/>
      <c r="D158" s="157"/>
      <c r="E158" s="158" t="str">
        <f>Benchmark!E$955</f>
        <v>NPV income tax (benchmark)</v>
      </c>
      <c r="F158" s="158" t="str">
        <f>Benchmark!F$955</f>
        <v>M$, discounted</v>
      </c>
      <c r="G158" s="179">
        <f>Benchmark!G$955</f>
        <v>31.033590709796975</v>
      </c>
      <c r="I158" s="194"/>
      <c r="J158" s="194"/>
      <c r="K158" s="194"/>
      <c r="L158" s="194"/>
      <c r="M158" s="194"/>
      <c r="N158" s="194"/>
      <c r="O158" s="194"/>
      <c r="P158" s="194"/>
      <c r="Q158" s="194"/>
      <c r="R158" s="194"/>
      <c r="S158" s="194"/>
      <c r="T158" s="194"/>
      <c r="U158" s="194"/>
      <c r="V158" s="194"/>
      <c r="W158" s="194"/>
      <c r="X158" s="194"/>
      <c r="Y158" s="194"/>
      <c r="Z158" s="194"/>
      <c r="AA158" s="194"/>
      <c r="AB158" s="194"/>
      <c r="AC158" s="194"/>
      <c r="AD158" s="194"/>
      <c r="AE158" s="194"/>
      <c r="AF158" s="194"/>
    </row>
    <row r="159" spans="1:32" x14ac:dyDescent="0.35">
      <c r="E159" s="158" t="str">
        <f>Incentive!E$955</f>
        <v>NPV income tax (incentive)</v>
      </c>
      <c r="F159" s="158" t="str">
        <f>Incentive!F$955</f>
        <v>M$, discounted</v>
      </c>
      <c r="G159" s="179">
        <f>Incentive!G$955</f>
        <v>31.033590709796975</v>
      </c>
    </row>
    <row r="160" spans="1:32" x14ac:dyDescent="0.35">
      <c r="E160" s="46" t="s">
        <v>1672</v>
      </c>
      <c r="F160" s="46" t="s">
        <v>230</v>
      </c>
      <c r="G160" s="198">
        <f>G159-G158</f>
        <v>0</v>
      </c>
    </row>
    <row r="162" spans="1:32" x14ac:dyDescent="0.35">
      <c r="D162" s="87" t="s">
        <v>1673</v>
      </c>
    </row>
    <row r="163" spans="1:32" s="158" customFormat="1" x14ac:dyDescent="0.35">
      <c r="A163" s="11"/>
      <c r="B163" s="11"/>
      <c r="C163" s="156"/>
      <c r="D163" s="157"/>
      <c r="E163" s="158" t="str">
        <f>Benchmark!E$1020</f>
        <v>NPV resource rent tax (benchmark)</v>
      </c>
      <c r="F163" s="158" t="str">
        <f>Benchmark!F$1020</f>
        <v>M$, discounted</v>
      </c>
      <c r="G163" s="179">
        <f>Benchmark!G$1020</f>
        <v>0</v>
      </c>
      <c r="I163" s="194"/>
      <c r="J163" s="194"/>
      <c r="K163" s="194"/>
      <c r="L163" s="194"/>
      <c r="M163" s="194"/>
      <c r="N163" s="194"/>
      <c r="O163" s="194"/>
      <c r="P163" s="194"/>
      <c r="Q163" s="194"/>
      <c r="R163" s="194"/>
      <c r="S163" s="194"/>
      <c r="T163" s="194"/>
      <c r="U163" s="194"/>
      <c r="V163" s="194"/>
      <c r="W163" s="194"/>
      <c r="X163" s="194"/>
      <c r="Y163" s="194"/>
      <c r="Z163" s="194"/>
      <c r="AA163" s="194"/>
      <c r="AB163" s="194"/>
      <c r="AC163" s="194"/>
      <c r="AD163" s="194"/>
      <c r="AE163" s="194"/>
      <c r="AF163" s="194"/>
    </row>
    <row r="164" spans="1:32" x14ac:dyDescent="0.35">
      <c r="E164" s="158" t="str">
        <f>Incentive!E$1020</f>
        <v>NPV resource rent tax (incentive)</v>
      </c>
      <c r="F164" s="158" t="str">
        <f>Incentive!F$1020</f>
        <v>M$, discounted</v>
      </c>
      <c r="G164" s="179">
        <f>Incentive!G$1020</f>
        <v>0</v>
      </c>
    </row>
    <row r="165" spans="1:32" x14ac:dyDescent="0.35">
      <c r="E165" s="46" t="s">
        <v>1673</v>
      </c>
      <c r="F165" s="46" t="s">
        <v>230</v>
      </c>
      <c r="G165" s="198">
        <f>G164-G163</f>
        <v>0</v>
      </c>
    </row>
    <row r="167" spans="1:32" x14ac:dyDescent="0.35">
      <c r="D167" s="87" t="s">
        <v>1674</v>
      </c>
    </row>
    <row r="168" spans="1:32" s="158" customFormat="1" x14ac:dyDescent="0.35">
      <c r="A168" s="11"/>
      <c r="B168" s="11"/>
      <c r="C168" s="156"/>
      <c r="D168" s="157"/>
      <c r="E168" s="158" t="str">
        <f>Benchmark!E$1069</f>
        <v>NPV WHT on services (benchmark)</v>
      </c>
      <c r="F168" s="158" t="str">
        <f>Benchmark!F$1069</f>
        <v>M$, discounted</v>
      </c>
      <c r="G168" s="179">
        <f>Benchmark!G$1069</f>
        <v>10.450193362123322</v>
      </c>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row>
    <row r="169" spans="1:32" x14ac:dyDescent="0.35">
      <c r="E169" s="158" t="str">
        <f>Incentive!E$1069</f>
        <v>NPV WHT on services (incentive)</v>
      </c>
      <c r="F169" s="158" t="str">
        <f>Incentive!F$1069</f>
        <v>M$, discounted</v>
      </c>
      <c r="G169" s="179">
        <f>Incentive!G$1069</f>
        <v>10.450193362123322</v>
      </c>
    </row>
    <row r="170" spans="1:32" x14ac:dyDescent="0.35">
      <c r="E170" s="46" t="s">
        <v>1674</v>
      </c>
      <c r="F170" s="46" t="s">
        <v>230</v>
      </c>
      <c r="G170" s="198">
        <f>G169-G168</f>
        <v>0</v>
      </c>
    </row>
    <row r="172" spans="1:32" x14ac:dyDescent="0.35">
      <c r="D172" s="87" t="s">
        <v>1675</v>
      </c>
    </row>
    <row r="173" spans="1:32" s="158" customFormat="1" x14ac:dyDescent="0.35">
      <c r="A173" s="11"/>
      <c r="B173" s="11"/>
      <c r="C173" s="156"/>
      <c r="D173" s="157"/>
      <c r="E173" s="158" t="str">
        <f>Benchmark!E$1106</f>
        <v>NPV WHT on interest (benchmark)</v>
      </c>
      <c r="F173" s="158" t="str">
        <f>Benchmark!F$1106</f>
        <v>M$, discounted</v>
      </c>
      <c r="G173" s="179">
        <f>Benchmark!G$1106</f>
        <v>5.0199961089754019</v>
      </c>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row>
    <row r="174" spans="1:32" x14ac:dyDescent="0.35">
      <c r="E174" s="158" t="str">
        <f>Incentive!E$1106</f>
        <v>NPV WHT on interest (incentive)</v>
      </c>
      <c r="F174" s="158" t="str">
        <f>Incentive!F$1106</f>
        <v>M$, discounted</v>
      </c>
      <c r="G174" s="179">
        <f>Incentive!G$1106</f>
        <v>5.0199961089754019</v>
      </c>
    </row>
    <row r="175" spans="1:32" x14ac:dyDescent="0.35">
      <c r="E175" s="46" t="s">
        <v>1676</v>
      </c>
      <c r="F175" s="46" t="s">
        <v>230</v>
      </c>
      <c r="G175" s="198">
        <f>G174-G173</f>
        <v>0</v>
      </c>
    </row>
    <row r="177" spans="1:32" x14ac:dyDescent="0.35">
      <c r="D177" s="87" t="s">
        <v>1677</v>
      </c>
    </row>
    <row r="178" spans="1:32" s="158" customFormat="1" x14ac:dyDescent="0.35">
      <c r="A178" s="11"/>
      <c r="B178" s="11"/>
      <c r="C178" s="156"/>
      <c r="D178" s="157"/>
      <c r="E178" s="158" t="str">
        <f>Benchmark!E$1148</f>
        <v>NPV WHT on dividends (benchmark)</v>
      </c>
      <c r="F178" s="158" t="str">
        <f>Benchmark!F$1148</f>
        <v>M$, discounted</v>
      </c>
      <c r="G178" s="179">
        <f>Benchmark!G$1148</f>
        <v>6.0717380225113118</v>
      </c>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row>
    <row r="179" spans="1:32" x14ac:dyDescent="0.35">
      <c r="E179" s="158" t="str">
        <f>Incentive!E$1148</f>
        <v>NPV WHT on dividends (incentive)</v>
      </c>
      <c r="F179" s="158" t="str">
        <f>Incentive!F$1148</f>
        <v>M$, discounted</v>
      </c>
      <c r="G179" s="179">
        <f>Incentive!G$1148</f>
        <v>6.0717380225113118</v>
      </c>
    </row>
    <row r="180" spans="1:32" x14ac:dyDescent="0.35">
      <c r="E180" s="46" t="s">
        <v>1678</v>
      </c>
      <c r="F180" s="46" t="s">
        <v>230</v>
      </c>
      <c r="G180" s="198">
        <f>G179-G178</f>
        <v>0</v>
      </c>
    </row>
    <row r="182" spans="1:32" x14ac:dyDescent="0.35">
      <c r="D182" s="87" t="s">
        <v>1679</v>
      </c>
    </row>
    <row r="183" spans="1:32" s="158" customFormat="1" x14ac:dyDescent="0.35">
      <c r="A183" s="11"/>
      <c r="B183" s="11"/>
      <c r="C183" s="156"/>
      <c r="D183" s="157"/>
      <c r="E183" s="158" t="str">
        <f>Benchmark!E$1363</f>
        <v>NPV government revenue (benchmark)</v>
      </c>
      <c r="F183" s="158" t="str">
        <f>Benchmark!F$1363</f>
        <v>M$, discounted</v>
      </c>
      <c r="G183" s="179">
        <f>Benchmark!G$1363</f>
        <v>132.35758501099406</v>
      </c>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row>
    <row r="184" spans="1:32" x14ac:dyDescent="0.35">
      <c r="E184" s="158" t="str">
        <f>Incentive!E$1363</f>
        <v>NPV government revenue (incentive)</v>
      </c>
      <c r="F184" s="158" t="str">
        <f>Incentive!F$1363</f>
        <v>M$, discounted</v>
      </c>
      <c r="G184" s="179">
        <f>Incentive!G$1363</f>
        <v>132.35758501099406</v>
      </c>
    </row>
    <row r="185" spans="1:32" s="150" customFormat="1" x14ac:dyDescent="0.35">
      <c r="A185" s="12"/>
      <c r="B185" s="12"/>
      <c r="C185" s="148"/>
      <c r="D185" s="149"/>
      <c r="E185" s="150" t="s">
        <v>1679</v>
      </c>
      <c r="F185" s="150" t="s">
        <v>230</v>
      </c>
      <c r="G185" s="563">
        <f>G184-G183</f>
        <v>0</v>
      </c>
      <c r="I185" s="232"/>
      <c r="J185" s="232"/>
      <c r="K185" s="232"/>
      <c r="L185" s="232"/>
      <c r="M185" s="232"/>
      <c r="N185" s="232"/>
      <c r="O185" s="232"/>
      <c r="P185" s="232"/>
      <c r="Q185" s="232"/>
      <c r="R185" s="232"/>
      <c r="S185" s="232"/>
      <c r="T185" s="232"/>
      <c r="U185" s="232"/>
      <c r="V185" s="232"/>
      <c r="W185" s="232"/>
      <c r="X185" s="232"/>
      <c r="Y185" s="232"/>
      <c r="Z185" s="232"/>
      <c r="AA185" s="232"/>
      <c r="AB185" s="232"/>
      <c r="AC185" s="232"/>
      <c r="AD185" s="232"/>
      <c r="AE185" s="232"/>
      <c r="AF185" s="232"/>
    </row>
    <row r="187" spans="1:32" x14ac:dyDescent="0.35">
      <c r="D187" s="87" t="s">
        <v>1680</v>
      </c>
    </row>
    <row r="188" spans="1:32" s="158" customFormat="1" x14ac:dyDescent="0.35">
      <c r="A188" s="11"/>
      <c r="B188" s="11"/>
      <c r="C188" s="156"/>
      <c r="D188" s="157"/>
      <c r="E188" s="158" t="str">
        <f>Benchmark!E$1363</f>
        <v>NPV government revenue (benchmark)</v>
      </c>
      <c r="F188" s="158" t="str">
        <f>Benchmark!F$1363</f>
        <v>M$, discounted</v>
      </c>
      <c r="G188" s="179">
        <f>Benchmark!G$1363</f>
        <v>132.35758501099406</v>
      </c>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row>
    <row r="189" spans="1:32" x14ac:dyDescent="0.35">
      <c r="E189" s="46" t="str">
        <f>E$185</f>
        <v>Direct effects on NPV government revenue</v>
      </c>
      <c r="F189" s="46" t="str">
        <f>F$185</f>
        <v>M$, discounted</v>
      </c>
      <c r="G189" s="198">
        <f>G$185</f>
        <v>0</v>
      </c>
    </row>
    <row r="190" spans="1:32" x14ac:dyDescent="0.35">
      <c r="E190" s="46" t="s">
        <v>1681</v>
      </c>
      <c r="F190" s="46" t="s">
        <v>10</v>
      </c>
      <c r="G190" s="227">
        <f>G189/G188</f>
        <v>0</v>
      </c>
    </row>
    <row r="191" spans="1:32" x14ac:dyDescent="0.35">
      <c r="G191" s="227"/>
    </row>
    <row r="192" spans="1:32" x14ac:dyDescent="0.35">
      <c r="D192" s="87" t="s">
        <v>1682</v>
      </c>
      <c r="G192" s="227"/>
    </row>
    <row r="193" spans="1:35" s="158" customFormat="1" x14ac:dyDescent="0.35">
      <c r="A193" s="11"/>
      <c r="B193" s="11"/>
      <c r="C193" s="156"/>
      <c r="D193" s="157"/>
      <c r="E193" s="158" t="str">
        <f>Benchmark!E$1348</f>
        <v>Discounted government revenue (benchmark)</v>
      </c>
      <c r="F193" s="158" t="str">
        <f>Benchmark!F$1348</f>
        <v>M$, discounted</v>
      </c>
      <c r="G193" s="187"/>
      <c r="I193" s="179">
        <f>Benchmark!I$1348</f>
        <v>132.35758501099403</v>
      </c>
      <c r="J193" s="179"/>
      <c r="K193" s="179">
        <f>Benchmark!K$1348</f>
        <v>11.84825</v>
      </c>
      <c r="L193" s="179">
        <f>Benchmark!L$1348</f>
        <v>6.2256818181818181</v>
      </c>
      <c r="M193" s="179">
        <f>Benchmark!M$1348</f>
        <v>7.7582813763930307</v>
      </c>
      <c r="N193" s="179">
        <f>Benchmark!N$1348</f>
        <v>8.2961619809198677</v>
      </c>
      <c r="O193" s="179">
        <f>Benchmark!O$1348</f>
        <v>7.4372448384898</v>
      </c>
      <c r="P193" s="179">
        <f>Benchmark!P$1348</f>
        <v>6.6659311270724704</v>
      </c>
      <c r="Q193" s="179">
        <f>Benchmark!Q$1348</f>
        <v>7.6249058272120616</v>
      </c>
      <c r="R193" s="179">
        <f>Benchmark!R$1348</f>
        <v>7.3908562084518756</v>
      </c>
      <c r="S193" s="179">
        <f>Benchmark!S$1348</f>
        <v>6.8396355786016638</v>
      </c>
      <c r="T193" s="179">
        <f>Benchmark!T$1348</f>
        <v>6.326679314468012</v>
      </c>
      <c r="U193" s="179">
        <f>Benchmark!U$1348</f>
        <v>6.2948438332766008</v>
      </c>
      <c r="V193" s="179">
        <f>Benchmark!V$1348</f>
        <v>6.2875065892193076</v>
      </c>
      <c r="W193" s="179">
        <f>Benchmark!W$1348</f>
        <v>7.1394335664386963</v>
      </c>
      <c r="X193" s="179">
        <f>Benchmark!X$1348</f>
        <v>6.4903941513079069</v>
      </c>
      <c r="Y193" s="179">
        <f>Benchmark!Y$1348</f>
        <v>5.9003583193708211</v>
      </c>
      <c r="Z193" s="179">
        <f>Benchmark!Z$1348</f>
        <v>5.3639621085189289</v>
      </c>
      <c r="AA193" s="179">
        <f>Benchmark!AA$1348</f>
        <v>4.8763291895626626</v>
      </c>
      <c r="AB193" s="179">
        <f>Benchmark!AB$1348</f>
        <v>4.4330265359660563</v>
      </c>
      <c r="AC193" s="179">
        <f>Benchmark!AC$1348</f>
        <v>4.0300241236055054</v>
      </c>
      <c r="AD193" s="179">
        <f>Benchmark!AD$1348</f>
        <v>3.7380997025772134</v>
      </c>
      <c r="AE193" s="179">
        <f>Benchmark!AE$1348</f>
        <v>1.3899788213597342</v>
      </c>
      <c r="AF193" s="179">
        <f>Benchmark!AF$1348</f>
        <v>3.456577639949943E-17</v>
      </c>
      <c r="AG193" s="179">
        <f>Benchmark!AG$1348</f>
        <v>3.1423433090454023E-17</v>
      </c>
      <c r="AH193" s="179">
        <f>Benchmark!AH$1348</f>
        <v>2.8566757354958203E-17</v>
      </c>
      <c r="AI193" s="179">
        <f>Benchmark!AI$1348</f>
        <v>2.5969779413598369E-17</v>
      </c>
    </row>
    <row r="194" spans="1:35" s="158" customFormat="1" x14ac:dyDescent="0.35">
      <c r="A194" s="11"/>
      <c r="B194" s="11"/>
      <c r="C194" s="156"/>
      <c r="D194" s="157"/>
      <c r="E194" s="158" t="str">
        <f>Incentive!E$1348</f>
        <v>Discounted government revenue (incentive)</v>
      </c>
      <c r="F194" s="158" t="str">
        <f>Incentive!F$1348</f>
        <v>M$, discounted</v>
      </c>
      <c r="G194" s="187"/>
      <c r="I194" s="179">
        <f>Incentive!I$1348</f>
        <v>132.35758501099403</v>
      </c>
      <c r="J194" s="179"/>
      <c r="K194" s="179">
        <f>Incentive!K$1348</f>
        <v>11.84825</v>
      </c>
      <c r="L194" s="179">
        <f>Incentive!L$1348</f>
        <v>6.2256818181818181</v>
      </c>
      <c r="M194" s="179">
        <f>Incentive!M$1348</f>
        <v>7.7582813763930307</v>
      </c>
      <c r="N194" s="179">
        <f>Incentive!N$1348</f>
        <v>8.2961619809198677</v>
      </c>
      <c r="O194" s="179">
        <f>Incentive!O$1348</f>
        <v>7.4372448384898</v>
      </c>
      <c r="P194" s="179">
        <f>Incentive!P$1348</f>
        <v>6.6659311270724704</v>
      </c>
      <c r="Q194" s="179">
        <f>Incentive!Q$1348</f>
        <v>7.6249058272120616</v>
      </c>
      <c r="R194" s="179">
        <f>Incentive!R$1348</f>
        <v>7.3908562084518756</v>
      </c>
      <c r="S194" s="179">
        <f>Incentive!S$1348</f>
        <v>6.8396355786016638</v>
      </c>
      <c r="T194" s="179">
        <f>Incentive!T$1348</f>
        <v>6.326679314468012</v>
      </c>
      <c r="U194" s="179">
        <f>Incentive!U$1348</f>
        <v>6.2948438332766008</v>
      </c>
      <c r="V194" s="179">
        <f>Incentive!V$1348</f>
        <v>6.2875065892193076</v>
      </c>
      <c r="W194" s="179">
        <f>Incentive!W$1348</f>
        <v>7.1394335664386963</v>
      </c>
      <c r="X194" s="179">
        <f>Incentive!X$1348</f>
        <v>6.4903941513079069</v>
      </c>
      <c r="Y194" s="179">
        <f>Incentive!Y$1348</f>
        <v>5.9003583193708211</v>
      </c>
      <c r="Z194" s="179">
        <f>Incentive!Z$1348</f>
        <v>5.3639621085189289</v>
      </c>
      <c r="AA194" s="179">
        <f>Incentive!AA$1348</f>
        <v>4.8763291895626626</v>
      </c>
      <c r="AB194" s="179">
        <f>Incentive!AB$1348</f>
        <v>4.4330265359660563</v>
      </c>
      <c r="AC194" s="179">
        <f>Incentive!AC$1348</f>
        <v>4.0300241236055054</v>
      </c>
      <c r="AD194" s="179">
        <f>Incentive!AD$1348</f>
        <v>3.7380997025772134</v>
      </c>
      <c r="AE194" s="179">
        <f>Incentive!AE$1348</f>
        <v>1.3899788213597342</v>
      </c>
      <c r="AF194" s="179">
        <f>Incentive!AF$1348</f>
        <v>3.456577639949943E-17</v>
      </c>
      <c r="AG194" s="179">
        <f>Incentive!AG$1348</f>
        <v>3.1423433090454023E-17</v>
      </c>
      <c r="AH194" s="179">
        <f>Incentive!AH$1348</f>
        <v>2.8566757354958203E-17</v>
      </c>
      <c r="AI194" s="179">
        <f>Incentive!AI$1348</f>
        <v>2.5969779413598369E-17</v>
      </c>
    </row>
    <row r="195" spans="1:35" x14ac:dyDescent="0.35">
      <c r="E195" s="46" t="s">
        <v>1682</v>
      </c>
      <c r="F195" s="46" t="s">
        <v>230</v>
      </c>
      <c r="G195" s="227"/>
      <c r="I195" s="198">
        <f>SUM(K195:AI195)</f>
        <v>0</v>
      </c>
      <c r="J195" s="198"/>
      <c r="K195" s="198">
        <f>K194-K193</f>
        <v>0</v>
      </c>
      <c r="L195" s="198">
        <f t="shared" ref="L195" si="3">L194-L193</f>
        <v>0</v>
      </c>
      <c r="M195" s="198">
        <f t="shared" ref="M195" si="4">M194-M193</f>
        <v>0</v>
      </c>
      <c r="N195" s="198">
        <f t="shared" ref="N195" si="5">N194-N193</f>
        <v>0</v>
      </c>
      <c r="O195" s="198">
        <f t="shared" ref="O195" si="6">O194-O193</f>
        <v>0</v>
      </c>
      <c r="P195" s="198">
        <f t="shared" ref="P195" si="7">P194-P193</f>
        <v>0</v>
      </c>
      <c r="Q195" s="198">
        <f t="shared" ref="Q195" si="8">Q194-Q193</f>
        <v>0</v>
      </c>
      <c r="R195" s="198">
        <f t="shared" ref="R195" si="9">R194-R193</f>
        <v>0</v>
      </c>
      <c r="S195" s="198">
        <f t="shared" ref="S195" si="10">S194-S193</f>
        <v>0</v>
      </c>
      <c r="T195" s="198">
        <f t="shared" ref="T195" si="11">T194-T193</f>
        <v>0</v>
      </c>
      <c r="U195" s="198">
        <f t="shared" ref="U195" si="12">U194-U193</f>
        <v>0</v>
      </c>
      <c r="V195" s="198">
        <f t="shared" ref="V195" si="13">V194-V193</f>
        <v>0</v>
      </c>
      <c r="W195" s="198">
        <f t="shared" ref="W195" si="14">W194-W193</f>
        <v>0</v>
      </c>
      <c r="X195" s="198">
        <f t="shared" ref="X195" si="15">X194-X193</f>
        <v>0</v>
      </c>
      <c r="Y195" s="198">
        <f t="shared" ref="Y195" si="16">Y194-Y193</f>
        <v>0</v>
      </c>
      <c r="Z195" s="198">
        <f t="shared" ref="Z195" si="17">Z194-Z193</f>
        <v>0</v>
      </c>
      <c r="AA195" s="198">
        <f t="shared" ref="AA195" si="18">AA194-AA193</f>
        <v>0</v>
      </c>
      <c r="AB195" s="198">
        <f t="shared" ref="AB195" si="19">AB194-AB193</f>
        <v>0</v>
      </c>
      <c r="AC195" s="198">
        <f t="shared" ref="AC195" si="20">AC194-AC193</f>
        <v>0</v>
      </c>
      <c r="AD195" s="198">
        <f t="shared" ref="AD195" si="21">AD194-AD193</f>
        <v>0</v>
      </c>
      <c r="AE195" s="198">
        <f t="shared" ref="AE195" si="22">AE194-AE193</f>
        <v>0</v>
      </c>
      <c r="AF195" s="198">
        <f t="shared" ref="AF195" si="23">AF194-AF193</f>
        <v>0</v>
      </c>
      <c r="AG195" s="198">
        <f t="shared" ref="AG195" si="24">AG194-AG193</f>
        <v>0</v>
      </c>
      <c r="AH195" s="198">
        <f t="shared" ref="AH195" si="25">AH194-AH193</f>
        <v>0</v>
      </c>
      <c r="AI195" s="198">
        <f t="shared" ref="AI195" si="26">AI194-AI193</f>
        <v>0</v>
      </c>
    </row>
    <row r="197" spans="1:35" s="84" customFormat="1" x14ac:dyDescent="0.35">
      <c r="A197" s="292" t="s">
        <v>1298</v>
      </c>
      <c r="B197" s="292"/>
      <c r="C197" s="557"/>
      <c r="D197" s="558"/>
      <c r="E197" s="551"/>
      <c r="F197" s="551"/>
      <c r="G197" s="559"/>
      <c r="H197" s="551"/>
      <c r="I197" s="559"/>
      <c r="J197" s="559"/>
      <c r="K197" s="559"/>
      <c r="L197" s="559"/>
      <c r="M197" s="559"/>
      <c r="N197" s="559"/>
      <c r="O197" s="559"/>
      <c r="P197" s="559"/>
      <c r="Q197" s="559"/>
      <c r="R197" s="559"/>
      <c r="S197" s="559"/>
      <c r="T197" s="559"/>
      <c r="U197" s="559"/>
      <c r="V197" s="559"/>
      <c r="W197" s="559"/>
      <c r="X197" s="559"/>
      <c r="Y197" s="559"/>
      <c r="Z197" s="559"/>
      <c r="AA197" s="559"/>
      <c r="AB197" s="559"/>
      <c r="AC197" s="559"/>
      <c r="AD197" s="559"/>
      <c r="AE197" s="559"/>
      <c r="AF197" s="559"/>
      <c r="AG197" s="559"/>
      <c r="AH197" s="559"/>
      <c r="AI197" s="559"/>
    </row>
    <row r="199" spans="1:35" x14ac:dyDescent="0.35">
      <c r="B199" s="1" t="s">
        <v>1050</v>
      </c>
    </row>
    <row r="201" spans="1:35" x14ac:dyDescent="0.35">
      <c r="D201" s="87" t="s">
        <v>1055</v>
      </c>
    </row>
    <row r="202" spans="1:35" s="158" customFormat="1" x14ac:dyDescent="0.35">
      <c r="A202" s="11"/>
      <c r="B202" s="11"/>
      <c r="C202" s="156"/>
      <c r="D202" s="157"/>
      <c r="E202" s="158" t="str">
        <f>Incentive!E$245</f>
        <v>NPV project pre-tax cash flow (original)</v>
      </c>
      <c r="F202" s="158" t="str">
        <f>Incentive!F$245</f>
        <v>M$, discounted</v>
      </c>
      <c r="G202" s="179">
        <f>Incentive!G$245</f>
        <v>186.53976555966702</v>
      </c>
      <c r="I202" s="194"/>
      <c r="J202" s="194"/>
      <c r="K202" s="194"/>
      <c r="L202" s="194"/>
      <c r="M202" s="194"/>
      <c r="N202" s="194"/>
      <c r="O202" s="194"/>
      <c r="P202" s="194"/>
      <c r="Q202" s="194"/>
      <c r="R202" s="194"/>
      <c r="S202" s="194"/>
      <c r="T202" s="194"/>
      <c r="U202" s="194"/>
      <c r="V202" s="194"/>
      <c r="W202" s="194"/>
      <c r="X202" s="194"/>
      <c r="Y202" s="194"/>
      <c r="Z202" s="194"/>
      <c r="AA202" s="194"/>
      <c r="AB202" s="194"/>
      <c r="AC202" s="194"/>
      <c r="AD202" s="194"/>
      <c r="AE202" s="194"/>
      <c r="AF202" s="194"/>
    </row>
    <row r="203" spans="1:35" s="158" customFormat="1" x14ac:dyDescent="0.35">
      <c r="A203" s="11"/>
      <c r="B203" s="11"/>
      <c r="C203" s="156"/>
      <c r="D203" s="157"/>
      <c r="E203" s="158" t="str">
        <f>Behavioural!E$245</f>
        <v>NPV project pre-tax cash flow (behavioural)</v>
      </c>
      <c r="F203" s="158" t="str">
        <f>Behavioural!F$245</f>
        <v>M$, discounted</v>
      </c>
      <c r="G203" s="179">
        <f>Behavioural!G$245</f>
        <v>186.53976555966702</v>
      </c>
      <c r="I203" s="194"/>
      <c r="J203" s="194"/>
      <c r="K203" s="194"/>
      <c r="L203" s="194"/>
      <c r="M203" s="194"/>
      <c r="N203" s="194"/>
      <c r="O203" s="194"/>
      <c r="P203" s="194"/>
      <c r="Q203" s="194"/>
      <c r="R203" s="194"/>
      <c r="S203" s="194"/>
      <c r="T203" s="194"/>
      <c r="U203" s="194"/>
      <c r="V203" s="194"/>
      <c r="W203" s="194"/>
      <c r="X203" s="194"/>
      <c r="Y203" s="194"/>
      <c r="Z203" s="194"/>
      <c r="AA203" s="194"/>
      <c r="AB203" s="194"/>
      <c r="AC203" s="194"/>
      <c r="AD203" s="194"/>
      <c r="AE203" s="194"/>
      <c r="AF203" s="194"/>
    </row>
    <row r="204" spans="1:35" x14ac:dyDescent="0.35">
      <c r="E204" s="46" t="s">
        <v>1055</v>
      </c>
      <c r="F204" s="46" t="s">
        <v>230</v>
      </c>
      <c r="G204" s="198">
        <f>G203-G202</f>
        <v>0</v>
      </c>
    </row>
    <row r="206" spans="1:35" x14ac:dyDescent="0.35">
      <c r="D206" s="87" t="s">
        <v>1056</v>
      </c>
    </row>
    <row r="207" spans="1:35" s="158" customFormat="1" x14ac:dyDescent="0.35">
      <c r="A207" s="11"/>
      <c r="B207" s="11"/>
      <c r="C207" s="156"/>
      <c r="D207" s="157"/>
      <c r="E207" s="158" t="str">
        <f>Incentive!E$232</f>
        <v>Project pre-tax IRR (original)</v>
      </c>
      <c r="F207" s="158" t="str">
        <f>Incentive!F$232</f>
        <v>%</v>
      </c>
      <c r="G207" s="187">
        <f>Incentive!G$232</f>
        <v>0.23533207345019513</v>
      </c>
      <c r="I207" s="194"/>
      <c r="J207" s="194"/>
      <c r="K207" s="194"/>
      <c r="L207" s="194"/>
      <c r="M207" s="194"/>
      <c r="N207" s="194"/>
      <c r="O207" s="194"/>
      <c r="P207" s="194"/>
      <c r="Q207" s="194"/>
      <c r="R207" s="194"/>
      <c r="S207" s="194"/>
      <c r="T207" s="194"/>
      <c r="U207" s="194"/>
      <c r="V207" s="194"/>
      <c r="W207" s="194"/>
      <c r="X207" s="194"/>
      <c r="Y207" s="194"/>
      <c r="Z207" s="194"/>
      <c r="AA207" s="194"/>
      <c r="AB207" s="194"/>
      <c r="AC207" s="194"/>
      <c r="AD207" s="194"/>
      <c r="AE207" s="194"/>
      <c r="AF207" s="194"/>
    </row>
    <row r="208" spans="1:35" x14ac:dyDescent="0.35">
      <c r="E208" s="158" t="str">
        <f>Behavioural!E$232</f>
        <v>Project pre-tax IRR (behavioural)</v>
      </c>
      <c r="F208" s="158" t="str">
        <f>Behavioural!F$232</f>
        <v>%</v>
      </c>
      <c r="G208" s="187">
        <f>Behavioural!G$232</f>
        <v>0.23533207345019513</v>
      </c>
    </row>
    <row r="209" spans="1:32" x14ac:dyDescent="0.35">
      <c r="E209" s="46" t="s">
        <v>1056</v>
      </c>
      <c r="F209" s="46" t="s">
        <v>10</v>
      </c>
      <c r="G209" s="227">
        <f>G208-G207</f>
        <v>0</v>
      </c>
    </row>
    <row r="211" spans="1:32" x14ac:dyDescent="0.35">
      <c r="D211" s="87" t="s">
        <v>1057</v>
      </c>
    </row>
    <row r="212" spans="1:32" s="158" customFormat="1" x14ac:dyDescent="0.35">
      <c r="A212" s="11"/>
      <c r="B212" s="11"/>
      <c r="C212" s="156"/>
      <c r="D212" s="157"/>
      <c r="E212" s="158" t="str">
        <f>Incentive!E$67</f>
        <v>Life of mine (original)</v>
      </c>
      <c r="F212" s="158" t="str">
        <f>Incentive!F$67</f>
        <v>years</v>
      </c>
      <c r="G212" s="228">
        <f>Incentive!G$67</f>
        <v>19</v>
      </c>
      <c r="I212" s="194"/>
      <c r="J212" s="194"/>
      <c r="K212" s="194"/>
      <c r="L212" s="194"/>
      <c r="M212" s="194"/>
      <c r="N212" s="194"/>
      <c r="O212" s="194"/>
      <c r="P212" s="194"/>
      <c r="Q212" s="194"/>
      <c r="R212" s="194"/>
      <c r="S212" s="194"/>
      <c r="T212" s="194"/>
      <c r="U212" s="194"/>
      <c r="V212" s="194"/>
      <c r="W212" s="194"/>
      <c r="X212" s="194"/>
      <c r="Y212" s="194"/>
      <c r="Z212" s="194"/>
      <c r="AA212" s="194"/>
      <c r="AB212" s="194"/>
      <c r="AC212" s="194"/>
      <c r="AD212" s="194"/>
      <c r="AE212" s="194"/>
      <c r="AF212" s="194"/>
    </row>
    <row r="213" spans="1:32" s="158" customFormat="1" x14ac:dyDescent="0.35">
      <c r="A213" s="11"/>
      <c r="B213" s="11"/>
      <c r="C213" s="156"/>
      <c r="D213" s="157"/>
      <c r="E213" s="158" t="str">
        <f>Behavioural!E$67</f>
        <v>Life of mine (behavioural)</v>
      </c>
      <c r="F213" s="158" t="str">
        <f>Behavioural!F$67</f>
        <v>years</v>
      </c>
      <c r="G213" s="228">
        <f>Behavioural!G$67</f>
        <v>19</v>
      </c>
      <c r="I213" s="194"/>
      <c r="J213" s="194"/>
      <c r="K213" s="194"/>
      <c r="L213" s="194"/>
      <c r="M213" s="194"/>
      <c r="N213" s="194"/>
      <c r="O213" s="194"/>
      <c r="P213" s="194"/>
      <c r="Q213" s="194"/>
      <c r="R213" s="194"/>
      <c r="S213" s="194"/>
      <c r="T213" s="194"/>
      <c r="U213" s="194"/>
      <c r="V213" s="194"/>
      <c r="W213" s="194"/>
      <c r="X213" s="194"/>
      <c r="Y213" s="194"/>
      <c r="Z213" s="194"/>
      <c r="AA213" s="194"/>
      <c r="AB213" s="194"/>
      <c r="AC213" s="194"/>
      <c r="AD213" s="194"/>
      <c r="AE213" s="194"/>
      <c r="AF213" s="194"/>
    </row>
    <row r="214" spans="1:32" x14ac:dyDescent="0.35">
      <c r="E214" s="46" t="s">
        <v>1057</v>
      </c>
      <c r="F214" s="46" t="s">
        <v>32</v>
      </c>
      <c r="G214" s="85">
        <f>G213-G212</f>
        <v>0</v>
      </c>
    </row>
    <row r="216" spans="1:32" x14ac:dyDescent="0.35">
      <c r="D216" s="87" t="s">
        <v>1058</v>
      </c>
    </row>
    <row r="217" spans="1:32" s="158" customFormat="1" x14ac:dyDescent="0.35">
      <c r="A217" s="11"/>
      <c r="B217" s="11"/>
      <c r="C217" s="156"/>
      <c r="D217" s="157"/>
      <c r="E217" s="158" t="str">
        <f>Incentive!E$228</f>
        <v>Real terms pre-tax payback period (original)</v>
      </c>
      <c r="F217" s="158" t="str">
        <f>Benchmark!F$228</f>
        <v>years</v>
      </c>
      <c r="G217" s="158">
        <f>Benchmark!G$228</f>
        <v>5</v>
      </c>
      <c r="I217" s="194"/>
      <c r="J217" s="194"/>
      <c r="K217" s="194"/>
      <c r="L217" s="194"/>
      <c r="M217" s="194"/>
      <c r="N217" s="194"/>
      <c r="O217" s="194"/>
      <c r="P217" s="194"/>
      <c r="Q217" s="194"/>
      <c r="R217" s="194"/>
      <c r="S217" s="194"/>
      <c r="T217" s="194"/>
      <c r="U217" s="194"/>
      <c r="V217" s="194"/>
      <c r="W217" s="194"/>
      <c r="X217" s="194"/>
      <c r="Y217" s="194"/>
      <c r="Z217" s="194"/>
      <c r="AA217" s="194"/>
      <c r="AB217" s="194"/>
      <c r="AC217" s="194"/>
      <c r="AD217" s="194"/>
      <c r="AE217" s="194"/>
      <c r="AF217" s="194"/>
    </row>
    <row r="218" spans="1:32" s="158" customFormat="1" x14ac:dyDescent="0.35">
      <c r="A218" s="11"/>
      <c r="B218" s="11"/>
      <c r="C218" s="156"/>
      <c r="D218" s="157"/>
      <c r="E218" s="158" t="str">
        <f>Behavioural!E$228</f>
        <v>Real terms pre-tax payback period (behavioural)</v>
      </c>
      <c r="F218" s="158" t="str">
        <f>Incentive!F$228</f>
        <v>years</v>
      </c>
      <c r="G218" s="158">
        <f>Incentive!G$228</f>
        <v>5</v>
      </c>
      <c r="I218" s="194"/>
      <c r="J218" s="194"/>
      <c r="K218" s="194"/>
      <c r="L218" s="194"/>
      <c r="M218" s="194"/>
      <c r="N218" s="194"/>
      <c r="O218" s="194"/>
      <c r="P218" s="194"/>
      <c r="Q218" s="194"/>
      <c r="R218" s="194"/>
      <c r="S218" s="194"/>
      <c r="T218" s="194"/>
      <c r="U218" s="194"/>
      <c r="V218" s="194"/>
      <c r="W218" s="194"/>
      <c r="X218" s="194"/>
      <c r="Y218" s="194"/>
      <c r="Z218" s="194"/>
      <c r="AA218" s="194"/>
      <c r="AB218" s="194"/>
      <c r="AC218" s="194"/>
      <c r="AD218" s="194"/>
      <c r="AE218" s="194"/>
      <c r="AF218" s="194"/>
    </row>
    <row r="219" spans="1:32" x14ac:dyDescent="0.35">
      <c r="E219" s="46" t="s">
        <v>1058</v>
      </c>
      <c r="F219" s="46" t="s">
        <v>32</v>
      </c>
      <c r="G219" s="46">
        <f>G218-G217</f>
        <v>0</v>
      </c>
    </row>
    <row r="221" spans="1:32" x14ac:dyDescent="0.35">
      <c r="D221" s="87" t="s">
        <v>1061</v>
      </c>
    </row>
    <row r="222" spans="1:32" s="158" customFormat="1" x14ac:dyDescent="0.35">
      <c r="A222" s="11"/>
      <c r="B222" s="11"/>
      <c r="C222" s="156"/>
      <c r="D222" s="157"/>
      <c r="E222" s="158" t="str">
        <f>Incentive!E$257</f>
        <v>Discounted pre-tax payback period (original)</v>
      </c>
      <c r="F222" s="158" t="str">
        <f>Benchmark!F$257</f>
        <v>years</v>
      </c>
      <c r="G222" s="158">
        <f>Benchmark!G$257</f>
        <v>7</v>
      </c>
      <c r="I222" s="194"/>
      <c r="J222" s="194"/>
      <c r="K222" s="194"/>
      <c r="L222" s="194"/>
      <c r="M222" s="194"/>
      <c r="N222" s="194"/>
      <c r="O222" s="194"/>
      <c r="P222" s="194"/>
      <c r="Q222" s="194"/>
      <c r="R222" s="194"/>
      <c r="S222" s="194"/>
      <c r="T222" s="194"/>
      <c r="U222" s="194"/>
      <c r="V222" s="194"/>
      <c r="W222" s="194"/>
      <c r="X222" s="194"/>
      <c r="Y222" s="194"/>
      <c r="Z222" s="194"/>
      <c r="AA222" s="194"/>
      <c r="AB222" s="194"/>
      <c r="AC222" s="194"/>
      <c r="AD222" s="194"/>
      <c r="AE222" s="194"/>
      <c r="AF222" s="194"/>
    </row>
    <row r="223" spans="1:32" s="158" customFormat="1" x14ac:dyDescent="0.35">
      <c r="A223" s="11"/>
      <c r="B223" s="11"/>
      <c r="C223" s="156"/>
      <c r="D223" s="157"/>
      <c r="E223" s="158" t="str">
        <f>Behavioural!E$257</f>
        <v>Discounted pre-tax payback period (behavioural)</v>
      </c>
      <c r="F223" s="158" t="str">
        <f>Incentive!F$257</f>
        <v>years</v>
      </c>
      <c r="G223" s="158">
        <f>Incentive!G$257</f>
        <v>7</v>
      </c>
      <c r="I223" s="194"/>
      <c r="J223" s="194"/>
      <c r="K223" s="194"/>
      <c r="L223" s="194"/>
      <c r="M223" s="194"/>
      <c r="N223" s="194"/>
      <c r="O223" s="194"/>
      <c r="P223" s="194"/>
      <c r="Q223" s="194"/>
      <c r="R223" s="194"/>
      <c r="S223" s="194"/>
      <c r="T223" s="194"/>
      <c r="U223" s="194"/>
      <c r="V223" s="194"/>
      <c r="W223" s="194"/>
      <c r="X223" s="194"/>
      <c r="Y223" s="194"/>
      <c r="Z223" s="194"/>
      <c r="AA223" s="194"/>
      <c r="AB223" s="194"/>
      <c r="AC223" s="194"/>
      <c r="AD223" s="194"/>
      <c r="AE223" s="194"/>
      <c r="AF223" s="194"/>
    </row>
    <row r="224" spans="1:32" x14ac:dyDescent="0.35">
      <c r="E224" s="46" t="s">
        <v>1061</v>
      </c>
      <c r="F224" s="46" t="s">
        <v>32</v>
      </c>
      <c r="G224" s="83">
        <f>G223-G222</f>
        <v>0</v>
      </c>
    </row>
    <row r="226" spans="1:35" x14ac:dyDescent="0.35">
      <c r="B226" s="1" t="s">
        <v>1051</v>
      </c>
    </row>
    <row r="228" spans="1:35" x14ac:dyDescent="0.35">
      <c r="D228" s="87" t="s">
        <v>1459</v>
      </c>
    </row>
    <row r="229" spans="1:35" s="158" customFormat="1" x14ac:dyDescent="0.35">
      <c r="A229" s="11"/>
      <c r="B229" s="11"/>
      <c r="C229" s="156"/>
      <c r="D229" s="157"/>
      <c r="E229" s="158" t="str">
        <f>Incentive!E$1247</f>
        <v>Project net cash flow (incentive)</v>
      </c>
      <c r="F229" s="158" t="str">
        <f>Incentive!F$1247</f>
        <v>M$</v>
      </c>
      <c r="G229" s="179"/>
      <c r="I229" s="179">
        <f>Incentive!I$1247</f>
        <v>357.42930515873229</v>
      </c>
      <c r="J229" s="194"/>
      <c r="K229" s="179">
        <f>Incentive!K$1247</f>
        <v>-91.848250000000007</v>
      </c>
      <c r="L229" s="179">
        <f>Incentive!L$1247</f>
        <v>-86.848250000000007</v>
      </c>
      <c r="M229" s="179">
        <f>Incentive!M$1247</f>
        <v>13.519554536422207</v>
      </c>
      <c r="N229" s="179">
        <f>Incentive!N$1247</f>
        <v>36.743484600057521</v>
      </c>
      <c r="O229" s="179">
        <f>Incentive!O$1247</f>
        <v>36.896806028628951</v>
      </c>
      <c r="P229" s="179">
        <f>Incentive!P$1247</f>
        <v>37.050127457200375</v>
      </c>
      <c r="Q229" s="179">
        <f>Incentive!Q$1247</f>
        <v>34.277690404500234</v>
      </c>
      <c r="R229" s="179">
        <f>Incentive!R$1247</f>
        <v>33.382988319610526</v>
      </c>
      <c r="S229" s="179">
        <f>Incentive!S$1247</f>
        <v>33.124309905893455</v>
      </c>
      <c r="T229" s="179">
        <f>Incentive!T$1247</f>
        <v>32.867697315414546</v>
      </c>
      <c r="U229" s="179">
        <f>Incentive!U$1247</f>
        <v>31.45847246659369</v>
      </c>
      <c r="V229" s="179">
        <f>Incentive!V$1247</f>
        <v>29.846686107183537</v>
      </c>
      <c r="W229" s="179">
        <f>Incentive!W$1247</f>
        <v>25.379075298036227</v>
      </c>
      <c r="X229" s="179">
        <f>Incentive!X$1247</f>
        <v>25.379075298036227</v>
      </c>
      <c r="Y229" s="179">
        <f>Incentive!Y$1247</f>
        <v>25.379075298036231</v>
      </c>
      <c r="Z229" s="179">
        <f>Incentive!Z$1247</f>
        <v>25.379075298036234</v>
      </c>
      <c r="AA229" s="179">
        <f>Incentive!AA$1247</f>
        <v>25.379075298036234</v>
      </c>
      <c r="AB229" s="179">
        <f>Incentive!AB$1247</f>
        <v>25.379075298036234</v>
      </c>
      <c r="AC229" s="179">
        <f>Incentive!AC$1247</f>
        <v>25.379075298036227</v>
      </c>
      <c r="AD229" s="179">
        <f>Incentive!AD$1247</f>
        <v>26.165287901132054</v>
      </c>
      <c r="AE229" s="179">
        <f>Incentive!AE$1247</f>
        <v>13.139173029841539</v>
      </c>
      <c r="AF229" s="179">
        <f>Incentive!AF$1247</f>
        <v>-2.5579538487363605E-16</v>
      </c>
      <c r="AG229" s="179">
        <f>Incentive!AG$1247</f>
        <v>-2.5579538487363605E-16</v>
      </c>
      <c r="AH229" s="179">
        <f>Incentive!AH$1247</f>
        <v>-2.5579538487363605E-16</v>
      </c>
      <c r="AI229" s="179">
        <f>Incentive!AI$1247</f>
        <v>-2.5579538487363605E-16</v>
      </c>
    </row>
    <row r="230" spans="1:35" s="158" customFormat="1" x14ac:dyDescent="0.35">
      <c r="A230" s="11"/>
      <c r="B230" s="11"/>
      <c r="C230" s="156"/>
      <c r="D230" s="157"/>
      <c r="E230" s="158" t="str">
        <f>Behavioural!E$1247</f>
        <v>Project net cash flow (behavioural)</v>
      </c>
      <c r="F230" s="158" t="str">
        <f>Behavioural!F$1247</f>
        <v>M$</v>
      </c>
      <c r="G230" s="179"/>
      <c r="I230" s="179">
        <f>Behavioural!I$1247</f>
        <v>357.42930515873229</v>
      </c>
      <c r="J230" s="194"/>
      <c r="K230" s="179">
        <f>Behavioural!K$1247</f>
        <v>-91.848250000000007</v>
      </c>
      <c r="L230" s="179">
        <f>Behavioural!L$1247</f>
        <v>-86.848250000000007</v>
      </c>
      <c r="M230" s="179">
        <f>Behavioural!M$1247</f>
        <v>13.519554536422207</v>
      </c>
      <c r="N230" s="179">
        <f>Behavioural!N$1247</f>
        <v>36.743484600057521</v>
      </c>
      <c r="O230" s="179">
        <f>Behavioural!O$1247</f>
        <v>36.896806028628951</v>
      </c>
      <c r="P230" s="179">
        <f>Behavioural!P$1247</f>
        <v>37.050127457200375</v>
      </c>
      <c r="Q230" s="179">
        <f>Behavioural!Q$1247</f>
        <v>34.277690404500234</v>
      </c>
      <c r="R230" s="179">
        <f>Behavioural!R$1247</f>
        <v>33.382988319610526</v>
      </c>
      <c r="S230" s="179">
        <f>Behavioural!S$1247</f>
        <v>33.124309905893455</v>
      </c>
      <c r="T230" s="179">
        <f>Behavioural!T$1247</f>
        <v>32.867697315414546</v>
      </c>
      <c r="U230" s="179">
        <f>Behavioural!U$1247</f>
        <v>31.45847246659369</v>
      </c>
      <c r="V230" s="179">
        <f>Behavioural!V$1247</f>
        <v>29.846686107183537</v>
      </c>
      <c r="W230" s="179">
        <f>Behavioural!W$1247</f>
        <v>25.379075298036227</v>
      </c>
      <c r="X230" s="179">
        <f>Behavioural!X$1247</f>
        <v>25.379075298036227</v>
      </c>
      <c r="Y230" s="179">
        <f>Behavioural!Y$1247</f>
        <v>25.379075298036231</v>
      </c>
      <c r="Z230" s="179">
        <f>Behavioural!Z$1247</f>
        <v>25.379075298036234</v>
      </c>
      <c r="AA230" s="179">
        <f>Behavioural!AA$1247</f>
        <v>25.379075298036234</v>
      </c>
      <c r="AB230" s="179">
        <f>Behavioural!AB$1247</f>
        <v>25.379075298036234</v>
      </c>
      <c r="AC230" s="179">
        <f>Behavioural!AC$1247</f>
        <v>25.379075298036227</v>
      </c>
      <c r="AD230" s="179">
        <f>Behavioural!AD$1247</f>
        <v>26.165287901132054</v>
      </c>
      <c r="AE230" s="179">
        <f>Behavioural!AE$1247</f>
        <v>13.139173029841539</v>
      </c>
      <c r="AF230" s="179">
        <f>Behavioural!AF$1247</f>
        <v>-2.5579538487363605E-16</v>
      </c>
      <c r="AG230" s="179">
        <f>Behavioural!AG$1247</f>
        <v>-2.5579538487363605E-16</v>
      </c>
      <c r="AH230" s="179">
        <f>Behavioural!AH$1247</f>
        <v>-2.5579538487363605E-16</v>
      </c>
      <c r="AI230" s="179">
        <f>Behavioural!AI$1247</f>
        <v>-2.5579538487363605E-16</v>
      </c>
    </row>
    <row r="231" spans="1:35" x14ac:dyDescent="0.35">
      <c r="E231" s="46" t="s">
        <v>1460</v>
      </c>
      <c r="F231" s="46" t="s">
        <v>88</v>
      </c>
      <c r="I231" s="198">
        <f>SUM(K231:AI231)</f>
        <v>0</v>
      </c>
      <c r="K231" s="198">
        <f>K230-K229</f>
        <v>0</v>
      </c>
      <c r="L231" s="198">
        <f t="shared" ref="L231" si="27">L230-L229</f>
        <v>0</v>
      </c>
      <c r="M231" s="198">
        <f t="shared" ref="M231" si="28">M230-M229</f>
        <v>0</v>
      </c>
      <c r="N231" s="198">
        <f t="shared" ref="N231" si="29">N230-N229</f>
        <v>0</v>
      </c>
      <c r="O231" s="198">
        <f t="shared" ref="O231" si="30">O230-O229</f>
        <v>0</v>
      </c>
      <c r="P231" s="198">
        <f t="shared" ref="P231" si="31">P230-P229</f>
        <v>0</v>
      </c>
      <c r="Q231" s="198">
        <f t="shared" ref="Q231" si="32">Q230-Q229</f>
        <v>0</v>
      </c>
      <c r="R231" s="198">
        <f t="shared" ref="R231" si="33">R230-R229</f>
        <v>0</v>
      </c>
      <c r="S231" s="198">
        <f t="shared" ref="S231" si="34">S230-S229</f>
        <v>0</v>
      </c>
      <c r="T231" s="198">
        <f t="shared" ref="T231" si="35">T230-T229</f>
        <v>0</v>
      </c>
      <c r="U231" s="198">
        <f t="shared" ref="U231" si="36">U230-U229</f>
        <v>0</v>
      </c>
      <c r="V231" s="198">
        <f t="shared" ref="V231" si="37">V230-V229</f>
        <v>0</v>
      </c>
      <c r="W231" s="198">
        <f t="shared" ref="W231" si="38">W230-W229</f>
        <v>0</v>
      </c>
      <c r="X231" s="198">
        <f t="shared" ref="X231" si="39">X230-X229</f>
        <v>0</v>
      </c>
      <c r="Y231" s="198">
        <f t="shared" ref="Y231" si="40">Y230-Y229</f>
        <v>0</v>
      </c>
      <c r="Z231" s="198">
        <f t="shared" ref="Z231" si="41">Z230-Z229</f>
        <v>0</v>
      </c>
      <c r="AA231" s="198">
        <f t="shared" ref="AA231" si="42">AA230-AA229</f>
        <v>0</v>
      </c>
      <c r="AB231" s="198">
        <f t="shared" ref="AB231" si="43">AB230-AB229</f>
        <v>0</v>
      </c>
      <c r="AC231" s="198">
        <f t="shared" ref="AC231" si="44">AC230-AC229</f>
        <v>0</v>
      </c>
      <c r="AD231" s="198">
        <f t="shared" ref="AD231" si="45">AD230-AD229</f>
        <v>0</v>
      </c>
      <c r="AE231" s="198">
        <f t="shared" ref="AE231" si="46">AE230-AE229</f>
        <v>0</v>
      </c>
      <c r="AF231" s="198">
        <f t="shared" ref="AF231" si="47">AF230-AF229</f>
        <v>0</v>
      </c>
      <c r="AG231" s="198">
        <f t="shared" ref="AG231" si="48">AG230-AG229</f>
        <v>0</v>
      </c>
      <c r="AH231" s="198">
        <f t="shared" ref="AH231" si="49">AH230-AH229</f>
        <v>0</v>
      </c>
      <c r="AI231" s="198">
        <f t="shared" ref="AI231" si="50">AI230-AI229</f>
        <v>0</v>
      </c>
    </row>
    <row r="233" spans="1:35" x14ac:dyDescent="0.35">
      <c r="D233" s="87" t="s">
        <v>1461</v>
      </c>
    </row>
    <row r="234" spans="1:35" s="158" customFormat="1" x14ac:dyDescent="0.35">
      <c r="A234" s="11"/>
      <c r="B234" s="11"/>
      <c r="C234" s="156"/>
      <c r="D234" s="157"/>
      <c r="E234" s="158" t="str">
        <f>Incentive!E$1251</f>
        <v>Total project net cash flow (incentive)</v>
      </c>
      <c r="F234" s="158" t="str">
        <f>Incentive!F$1251</f>
        <v>M$</v>
      </c>
      <c r="G234" s="179">
        <f>Incentive!G$1251</f>
        <v>357.42930515873229</v>
      </c>
      <c r="I234" s="194"/>
      <c r="J234" s="194"/>
      <c r="K234" s="194"/>
      <c r="L234" s="194"/>
      <c r="M234" s="194"/>
      <c r="N234" s="194"/>
      <c r="O234" s="194"/>
      <c r="P234" s="194"/>
      <c r="Q234" s="194"/>
      <c r="R234" s="194"/>
      <c r="S234" s="194"/>
      <c r="T234" s="194"/>
      <c r="U234" s="194"/>
      <c r="V234" s="194"/>
      <c r="W234" s="194"/>
      <c r="X234" s="194"/>
      <c r="Y234" s="194"/>
      <c r="Z234" s="194"/>
      <c r="AA234" s="194"/>
      <c r="AB234" s="194"/>
      <c r="AC234" s="194"/>
      <c r="AD234" s="194"/>
      <c r="AE234" s="194"/>
      <c r="AF234" s="194"/>
    </row>
    <row r="235" spans="1:35" s="158" customFormat="1" x14ac:dyDescent="0.35">
      <c r="A235" s="11"/>
      <c r="B235" s="11"/>
      <c r="C235" s="156"/>
      <c r="D235" s="157"/>
      <c r="E235" s="158" t="str">
        <f>Behavioural!E$1251</f>
        <v>Total project net cash flow (behavioural)</v>
      </c>
      <c r="F235" s="158" t="str">
        <f>Behavioural!F$1251</f>
        <v>M$</v>
      </c>
      <c r="G235" s="179">
        <f>Behavioural!G$1251</f>
        <v>357.42930515873229</v>
      </c>
      <c r="I235" s="194"/>
      <c r="J235" s="194"/>
      <c r="K235" s="194"/>
      <c r="L235" s="194"/>
      <c r="M235" s="194"/>
      <c r="N235" s="194"/>
      <c r="O235" s="194"/>
      <c r="P235" s="194"/>
      <c r="Q235" s="194"/>
      <c r="R235" s="194"/>
      <c r="S235" s="194"/>
      <c r="T235" s="194"/>
      <c r="U235" s="194"/>
      <c r="V235" s="194"/>
      <c r="W235" s="194"/>
      <c r="X235" s="194"/>
      <c r="Y235" s="194"/>
      <c r="Z235" s="194"/>
      <c r="AA235" s="194"/>
      <c r="AB235" s="194"/>
      <c r="AC235" s="194"/>
      <c r="AD235" s="194"/>
      <c r="AE235" s="194"/>
      <c r="AF235" s="194"/>
    </row>
    <row r="236" spans="1:35" s="150" customFormat="1" x14ac:dyDescent="0.35">
      <c r="A236" s="12"/>
      <c r="B236" s="12"/>
      <c r="C236" s="148"/>
      <c r="D236" s="149"/>
      <c r="E236" s="150" t="s">
        <v>1462</v>
      </c>
      <c r="F236" s="150" t="s">
        <v>88</v>
      </c>
      <c r="G236" s="563">
        <f>G235-G234</f>
        <v>0</v>
      </c>
      <c r="I236" s="232"/>
      <c r="J236" s="232"/>
      <c r="K236" s="232"/>
      <c r="L236" s="232"/>
      <c r="M236" s="232"/>
      <c r="N236" s="232"/>
      <c r="O236" s="232"/>
      <c r="P236" s="232"/>
      <c r="Q236" s="232"/>
      <c r="R236" s="232"/>
      <c r="S236" s="232"/>
      <c r="T236" s="232"/>
      <c r="U236" s="232"/>
      <c r="V236" s="232"/>
      <c r="W236" s="232"/>
      <c r="X236" s="232"/>
      <c r="Y236" s="232"/>
      <c r="Z236" s="232"/>
      <c r="AA236" s="232"/>
      <c r="AB236" s="232"/>
      <c r="AC236" s="232"/>
      <c r="AD236" s="232"/>
      <c r="AE236" s="232"/>
      <c r="AF236" s="232"/>
    </row>
    <row r="238" spans="1:35" x14ac:dyDescent="0.35">
      <c r="D238" s="87" t="s">
        <v>1463</v>
      </c>
    </row>
    <row r="239" spans="1:35" s="158" customFormat="1" x14ac:dyDescent="0.35">
      <c r="A239" s="11"/>
      <c r="B239" s="11"/>
      <c r="C239" s="156"/>
      <c r="D239" s="157"/>
      <c r="E239" s="158" t="str">
        <f>Incentive!E$1272</f>
        <v>Discounted (investor rate) project net cash flow (incentive)</v>
      </c>
      <c r="F239" s="158" t="str">
        <f>Incentive!F$1272</f>
        <v>M$, discounted</v>
      </c>
      <c r="G239" s="179"/>
      <c r="I239" s="179">
        <f>Incentive!I$1272</f>
        <v>54.182180548673031</v>
      </c>
      <c r="J239" s="194"/>
      <c r="K239" s="179">
        <f>Incentive!K$1272</f>
        <v>-91.848250000000007</v>
      </c>
      <c r="L239" s="179">
        <f>Incentive!L$1272</f>
        <v>-78.952954545454546</v>
      </c>
      <c r="M239" s="179">
        <f>Incentive!M$1272</f>
        <v>11.17318556729108</v>
      </c>
      <c r="N239" s="179">
        <f>Incentive!N$1272</f>
        <v>27.605923816722395</v>
      </c>
      <c r="O239" s="179">
        <f>Incentive!O$1272</f>
        <v>25.201014977548624</v>
      </c>
      <c r="P239" s="179">
        <f>Incentive!P$1272</f>
        <v>23.00521416023518</v>
      </c>
      <c r="Q239" s="179">
        <f>Incentive!Q$1272</f>
        <v>19.348862615794896</v>
      </c>
      <c r="R239" s="179">
        <f>Incentive!R$1272</f>
        <v>17.130751467008992</v>
      </c>
      <c r="S239" s="179">
        <f>Incentive!S$1272</f>
        <v>15.452735035453667</v>
      </c>
      <c r="T239" s="179">
        <f>Incentive!T$1272</f>
        <v>13.939112152855017</v>
      </c>
      <c r="U239" s="179">
        <f>Incentive!U$1272</f>
        <v>12.128602955198879</v>
      </c>
      <c r="V239" s="179">
        <f>Incentive!V$1272</f>
        <v>10.461081400303852</v>
      </c>
      <c r="W239" s="179">
        <f>Incentive!W$1272</f>
        <v>8.086555514945994</v>
      </c>
      <c r="X239" s="179">
        <f>Incentive!X$1272</f>
        <v>7.3514141044963583</v>
      </c>
      <c r="Y239" s="179">
        <f>Incentive!Y$1272</f>
        <v>6.6831037313603252</v>
      </c>
      <c r="Z239" s="179">
        <f>Incentive!Z$1272</f>
        <v>6.0755488466912055</v>
      </c>
      <c r="AA239" s="179">
        <f>Incentive!AA$1272</f>
        <v>5.5232262242647323</v>
      </c>
      <c r="AB239" s="179">
        <f>Incentive!AB$1272</f>
        <v>5.0211147493315744</v>
      </c>
      <c r="AC239" s="179">
        <f>Incentive!AC$1272</f>
        <v>4.5646497721196111</v>
      </c>
      <c r="AD239" s="179">
        <f>Incentive!AD$1272</f>
        <v>4.2782336541125439</v>
      </c>
      <c r="AE239" s="179">
        <f>Incentive!AE$1272</f>
        <v>1.9530543483926242</v>
      </c>
      <c r="AF239" s="179">
        <f>Incentive!AF$1272</f>
        <v>-3.456577639949943E-17</v>
      </c>
      <c r="AG239" s="179">
        <f>Incentive!AG$1272</f>
        <v>-3.1423433090454023E-17</v>
      </c>
      <c r="AH239" s="179">
        <f>Incentive!AH$1272</f>
        <v>-2.8566757354958203E-17</v>
      </c>
      <c r="AI239" s="179">
        <f>Incentive!AI$1272</f>
        <v>-2.5969779413598369E-17</v>
      </c>
    </row>
    <row r="240" spans="1:35" s="158" customFormat="1" x14ac:dyDescent="0.35">
      <c r="A240" s="11"/>
      <c r="B240" s="11"/>
      <c r="C240" s="156"/>
      <c r="D240" s="157"/>
      <c r="E240" s="158" t="str">
        <f>Behavioural!E$1272</f>
        <v>Discounted (investor rate) project net cash flow (behavioural)</v>
      </c>
      <c r="F240" s="158" t="str">
        <f>Behavioural!F$1272</f>
        <v>M$, discounted</v>
      </c>
      <c r="G240" s="179"/>
      <c r="I240" s="179">
        <f>Behavioural!I$1272</f>
        <v>54.182180548673031</v>
      </c>
      <c r="J240" s="194"/>
      <c r="K240" s="179">
        <f>Behavioural!K$1272</f>
        <v>-91.848250000000007</v>
      </c>
      <c r="L240" s="179">
        <f>Behavioural!L$1272</f>
        <v>-78.952954545454546</v>
      </c>
      <c r="M240" s="179">
        <f>Behavioural!M$1272</f>
        <v>11.17318556729108</v>
      </c>
      <c r="N240" s="179">
        <f>Behavioural!N$1272</f>
        <v>27.605923816722395</v>
      </c>
      <c r="O240" s="179">
        <f>Behavioural!O$1272</f>
        <v>25.201014977548624</v>
      </c>
      <c r="P240" s="179">
        <f>Behavioural!P$1272</f>
        <v>23.00521416023518</v>
      </c>
      <c r="Q240" s="179">
        <f>Behavioural!Q$1272</f>
        <v>19.348862615794896</v>
      </c>
      <c r="R240" s="179">
        <f>Behavioural!R$1272</f>
        <v>17.130751467008992</v>
      </c>
      <c r="S240" s="179">
        <f>Behavioural!S$1272</f>
        <v>15.452735035453667</v>
      </c>
      <c r="T240" s="179">
        <f>Behavioural!T$1272</f>
        <v>13.939112152855017</v>
      </c>
      <c r="U240" s="179">
        <f>Behavioural!U$1272</f>
        <v>12.128602955198879</v>
      </c>
      <c r="V240" s="179">
        <f>Behavioural!V$1272</f>
        <v>10.461081400303852</v>
      </c>
      <c r="W240" s="179">
        <f>Behavioural!W$1272</f>
        <v>8.086555514945994</v>
      </c>
      <c r="X240" s="179">
        <f>Behavioural!X$1272</f>
        <v>7.3514141044963583</v>
      </c>
      <c r="Y240" s="179">
        <f>Behavioural!Y$1272</f>
        <v>6.6831037313603252</v>
      </c>
      <c r="Z240" s="179">
        <f>Behavioural!Z$1272</f>
        <v>6.0755488466912055</v>
      </c>
      <c r="AA240" s="179">
        <f>Behavioural!AA$1272</f>
        <v>5.5232262242647323</v>
      </c>
      <c r="AB240" s="179">
        <f>Behavioural!AB$1272</f>
        <v>5.0211147493315744</v>
      </c>
      <c r="AC240" s="179">
        <f>Behavioural!AC$1272</f>
        <v>4.5646497721196111</v>
      </c>
      <c r="AD240" s="179">
        <f>Behavioural!AD$1272</f>
        <v>4.2782336541125439</v>
      </c>
      <c r="AE240" s="179">
        <f>Behavioural!AE$1272</f>
        <v>1.9530543483926242</v>
      </c>
      <c r="AF240" s="179">
        <f>Behavioural!AF$1272</f>
        <v>-3.456577639949943E-17</v>
      </c>
      <c r="AG240" s="179">
        <f>Behavioural!AG$1272</f>
        <v>-3.1423433090454023E-17</v>
      </c>
      <c r="AH240" s="179">
        <f>Behavioural!AH$1272</f>
        <v>-2.8566757354958203E-17</v>
      </c>
      <c r="AI240" s="179">
        <f>Behavioural!AI$1272</f>
        <v>-2.5969779413598369E-17</v>
      </c>
    </row>
    <row r="241" spans="1:35" x14ac:dyDescent="0.35">
      <c r="E241" s="46" t="s">
        <v>1463</v>
      </c>
      <c r="F241" s="46" t="s">
        <v>230</v>
      </c>
      <c r="I241" s="198">
        <f>SUM(K241:AI241)</f>
        <v>0</v>
      </c>
      <c r="K241" s="198">
        <f>K240-K239</f>
        <v>0</v>
      </c>
      <c r="L241" s="198">
        <f t="shared" ref="L241" si="51">L240-L239</f>
        <v>0</v>
      </c>
      <c r="M241" s="198">
        <f t="shared" ref="M241" si="52">M240-M239</f>
        <v>0</v>
      </c>
      <c r="N241" s="198">
        <f t="shared" ref="N241" si="53">N240-N239</f>
        <v>0</v>
      </c>
      <c r="O241" s="198">
        <f t="shared" ref="O241" si="54">O240-O239</f>
        <v>0</v>
      </c>
      <c r="P241" s="198">
        <f t="shared" ref="P241" si="55">P240-P239</f>
        <v>0</v>
      </c>
      <c r="Q241" s="198">
        <f t="shared" ref="Q241" si="56">Q240-Q239</f>
        <v>0</v>
      </c>
      <c r="R241" s="198">
        <f t="shared" ref="R241" si="57">R240-R239</f>
        <v>0</v>
      </c>
      <c r="S241" s="198">
        <f t="shared" ref="S241" si="58">S240-S239</f>
        <v>0</v>
      </c>
      <c r="T241" s="198">
        <f t="shared" ref="T241" si="59">T240-T239</f>
        <v>0</v>
      </c>
      <c r="U241" s="198">
        <f t="shared" ref="U241" si="60">U240-U239</f>
        <v>0</v>
      </c>
      <c r="V241" s="198">
        <f t="shared" ref="V241" si="61">V240-V239</f>
        <v>0</v>
      </c>
      <c r="W241" s="198">
        <f t="shared" ref="W241" si="62">W240-W239</f>
        <v>0</v>
      </c>
      <c r="X241" s="198">
        <f t="shared" ref="X241" si="63">X240-X239</f>
        <v>0</v>
      </c>
      <c r="Y241" s="198">
        <f t="shared" ref="Y241" si="64">Y240-Y239</f>
        <v>0</v>
      </c>
      <c r="Z241" s="198">
        <f t="shared" ref="Z241" si="65">Z240-Z239</f>
        <v>0</v>
      </c>
      <c r="AA241" s="198">
        <f t="shared" ref="AA241" si="66">AA240-AA239</f>
        <v>0</v>
      </c>
      <c r="AB241" s="198">
        <f t="shared" ref="AB241" si="67">AB240-AB239</f>
        <v>0</v>
      </c>
      <c r="AC241" s="198">
        <f t="shared" ref="AC241" si="68">AC240-AC239</f>
        <v>0</v>
      </c>
      <c r="AD241" s="198">
        <f t="shared" ref="AD241" si="69">AD240-AD239</f>
        <v>0</v>
      </c>
      <c r="AE241" s="198">
        <f t="shared" ref="AE241" si="70">AE240-AE239</f>
        <v>0</v>
      </c>
      <c r="AF241" s="198">
        <f t="shared" ref="AF241" si="71">AF240-AF239</f>
        <v>0</v>
      </c>
      <c r="AG241" s="198">
        <f t="shared" ref="AG241" si="72">AG240-AG239</f>
        <v>0</v>
      </c>
      <c r="AH241" s="198">
        <f t="shared" ref="AH241" si="73">AH240-AH239</f>
        <v>0</v>
      </c>
      <c r="AI241" s="198">
        <f t="shared" ref="AI241" si="74">AI240-AI239</f>
        <v>0</v>
      </c>
    </row>
    <row r="243" spans="1:35" x14ac:dyDescent="0.35">
      <c r="D243" s="87" t="s">
        <v>1059</v>
      </c>
    </row>
    <row r="244" spans="1:35" s="158" customFormat="1" x14ac:dyDescent="0.35">
      <c r="A244" s="11"/>
      <c r="B244" s="11"/>
      <c r="C244" s="156"/>
      <c r="D244" s="157"/>
      <c r="E244" s="158" t="str">
        <f>Incentive!E$1276</f>
        <v>NPV (investor rate) project net cash flow (incentive)</v>
      </c>
      <c r="F244" s="158" t="str">
        <f>Incentive!F$1276</f>
        <v>M$, discounted</v>
      </c>
      <c r="G244" s="179">
        <f>Incentive!G$1276</f>
        <v>54.182180548673031</v>
      </c>
      <c r="I244" s="194"/>
      <c r="J244" s="194"/>
      <c r="K244" s="194"/>
      <c r="L244" s="194"/>
      <c r="M244" s="194"/>
      <c r="N244" s="194"/>
      <c r="O244" s="194"/>
      <c r="P244" s="194"/>
      <c r="Q244" s="194"/>
      <c r="R244" s="194"/>
      <c r="S244" s="194"/>
      <c r="T244" s="194"/>
      <c r="U244" s="194"/>
      <c r="V244" s="194"/>
      <c r="W244" s="194"/>
      <c r="X244" s="194"/>
      <c r="Y244" s="194"/>
      <c r="Z244" s="194"/>
      <c r="AA244" s="194"/>
      <c r="AB244" s="194"/>
      <c r="AC244" s="194"/>
      <c r="AD244" s="194"/>
      <c r="AE244" s="194"/>
      <c r="AF244" s="194"/>
    </row>
    <row r="245" spans="1:35" s="158" customFormat="1" x14ac:dyDescent="0.35">
      <c r="A245" s="11"/>
      <c r="B245" s="11"/>
      <c r="C245" s="156"/>
      <c r="D245" s="157"/>
      <c r="E245" s="158" t="str">
        <f>Behavioural!E$1276</f>
        <v>NPV (investor rate) project net cash flow (behavioural)</v>
      </c>
      <c r="F245" s="158" t="str">
        <f>Behavioural!F$1276</f>
        <v>M$, discounted</v>
      </c>
      <c r="G245" s="179">
        <f>Behavioural!G$1276</f>
        <v>54.182180548673031</v>
      </c>
      <c r="I245" s="194"/>
      <c r="J245" s="194"/>
      <c r="K245" s="194"/>
      <c r="L245" s="194"/>
      <c r="M245" s="194"/>
      <c r="N245" s="194"/>
      <c r="O245" s="194"/>
      <c r="P245" s="194"/>
      <c r="Q245" s="194"/>
      <c r="R245" s="194"/>
      <c r="S245" s="194"/>
      <c r="T245" s="194"/>
      <c r="U245" s="194"/>
      <c r="V245" s="194"/>
      <c r="W245" s="194"/>
      <c r="X245" s="194"/>
      <c r="Y245" s="194"/>
      <c r="Z245" s="194"/>
      <c r="AA245" s="194"/>
      <c r="AB245" s="194"/>
      <c r="AC245" s="194"/>
      <c r="AD245" s="194"/>
      <c r="AE245" s="194"/>
      <c r="AF245" s="194"/>
    </row>
    <row r="246" spans="1:35" s="150" customFormat="1" x14ac:dyDescent="0.35">
      <c r="A246" s="12"/>
      <c r="B246" s="12"/>
      <c r="C246" s="148"/>
      <c r="D246" s="149"/>
      <c r="E246" s="150" t="s">
        <v>1059</v>
      </c>
      <c r="F246" s="150" t="s">
        <v>230</v>
      </c>
      <c r="G246" s="563">
        <f>G245-G244</f>
        <v>0</v>
      </c>
      <c r="I246" s="232"/>
      <c r="J246" s="232"/>
      <c r="K246" s="232"/>
      <c r="L246" s="232"/>
      <c r="M246" s="232"/>
      <c r="N246" s="232"/>
      <c r="O246" s="232"/>
      <c r="P246" s="232"/>
      <c r="Q246" s="232"/>
      <c r="R246" s="232"/>
      <c r="S246" s="232"/>
      <c r="T246" s="232"/>
      <c r="U246" s="232"/>
      <c r="V246" s="232"/>
      <c r="W246" s="232"/>
      <c r="X246" s="232"/>
      <c r="Y246" s="232"/>
      <c r="Z246" s="232"/>
      <c r="AA246" s="232"/>
      <c r="AB246" s="232"/>
      <c r="AC246" s="232"/>
      <c r="AD246" s="232"/>
      <c r="AE246" s="232"/>
      <c r="AF246" s="232"/>
    </row>
    <row r="248" spans="1:35" x14ac:dyDescent="0.35">
      <c r="D248" s="87" t="s">
        <v>1060</v>
      </c>
    </row>
    <row r="249" spans="1:35" s="158" customFormat="1" x14ac:dyDescent="0.35">
      <c r="A249" s="11"/>
      <c r="B249" s="11"/>
      <c r="C249" s="156"/>
      <c r="D249" s="157"/>
      <c r="E249" s="158" t="str">
        <f>Incentive!E$1267</f>
        <v>Project IRR (incentive)</v>
      </c>
      <c r="F249" s="158" t="str">
        <f>Incentive!F$1267</f>
        <v>%</v>
      </c>
      <c r="G249" s="187">
        <f>Incentive!G$1267</f>
        <v>0.14333429868076619</v>
      </c>
      <c r="I249" s="194"/>
      <c r="J249" s="194"/>
      <c r="K249" s="194"/>
      <c r="L249" s="194"/>
      <c r="M249" s="194"/>
      <c r="N249" s="194"/>
      <c r="O249" s="194"/>
      <c r="P249" s="194"/>
      <c r="Q249" s="194"/>
      <c r="R249" s="194"/>
      <c r="S249" s="194"/>
      <c r="T249" s="194"/>
      <c r="U249" s="194"/>
      <c r="V249" s="194"/>
      <c r="W249" s="194"/>
      <c r="X249" s="194"/>
      <c r="Y249" s="194"/>
      <c r="Z249" s="194"/>
      <c r="AA249" s="194"/>
      <c r="AB249" s="194"/>
      <c r="AC249" s="194"/>
      <c r="AD249" s="194"/>
      <c r="AE249" s="194"/>
      <c r="AF249" s="194"/>
    </row>
    <row r="250" spans="1:35" x14ac:dyDescent="0.35">
      <c r="E250" s="158" t="str">
        <f>Behavioural!E$1267</f>
        <v>Project IRR (behavioural)</v>
      </c>
      <c r="F250" s="158" t="str">
        <f>Behavioural!F$1267</f>
        <v>%</v>
      </c>
      <c r="G250" s="187">
        <f>Behavioural!G$1267</f>
        <v>0.14333429868076619</v>
      </c>
    </row>
    <row r="251" spans="1:35" s="150" customFormat="1" x14ac:dyDescent="0.35">
      <c r="A251" s="12"/>
      <c r="B251" s="12"/>
      <c r="C251" s="148"/>
      <c r="D251" s="149"/>
      <c r="E251" s="150" t="s">
        <v>1060</v>
      </c>
      <c r="F251" s="150" t="s">
        <v>10</v>
      </c>
      <c r="G251" s="515">
        <f>G250-G249</f>
        <v>0</v>
      </c>
      <c r="I251" s="232"/>
      <c r="J251" s="232"/>
      <c r="K251" s="232"/>
      <c r="L251" s="232"/>
      <c r="M251" s="232"/>
      <c r="N251" s="232"/>
      <c r="O251" s="232"/>
      <c r="P251" s="232"/>
      <c r="Q251" s="232"/>
      <c r="R251" s="232"/>
      <c r="S251" s="232"/>
      <c r="T251" s="232"/>
      <c r="U251" s="232"/>
      <c r="V251" s="232"/>
      <c r="W251" s="232"/>
      <c r="X251" s="232"/>
      <c r="Y251" s="232"/>
      <c r="Z251" s="232"/>
      <c r="AA251" s="232"/>
      <c r="AB251" s="232"/>
      <c r="AC251" s="232"/>
      <c r="AD251" s="232"/>
      <c r="AE251" s="232"/>
      <c r="AF251" s="232"/>
    </row>
    <row r="253" spans="1:35" x14ac:dyDescent="0.35">
      <c r="D253" s="87" t="s">
        <v>1052</v>
      </c>
    </row>
    <row r="254" spans="1:35" s="158" customFormat="1" x14ac:dyDescent="0.35">
      <c r="A254" s="11"/>
      <c r="B254" s="11"/>
      <c r="C254" s="156"/>
      <c r="D254" s="157"/>
      <c r="E254" s="158" t="str">
        <f>Incentive!E$1263</f>
        <v>Real terms project payback period (incentive)</v>
      </c>
      <c r="F254" s="158" t="str">
        <f>Incentive!F$1263</f>
        <v>years</v>
      </c>
      <c r="G254" s="228">
        <f>Incentive!G$1263</f>
        <v>7</v>
      </c>
      <c r="I254" s="194"/>
      <c r="J254" s="194"/>
      <c r="K254" s="194"/>
      <c r="L254" s="194"/>
      <c r="M254" s="194"/>
      <c r="N254" s="194"/>
      <c r="O254" s="194"/>
      <c r="P254" s="194"/>
      <c r="Q254" s="194"/>
      <c r="R254" s="194"/>
      <c r="S254" s="194"/>
      <c r="T254" s="194"/>
      <c r="U254" s="194"/>
      <c r="V254" s="194"/>
      <c r="W254" s="194"/>
      <c r="X254" s="194"/>
      <c r="Y254" s="194"/>
      <c r="Z254" s="194"/>
      <c r="AA254" s="194"/>
      <c r="AB254" s="194"/>
      <c r="AC254" s="194"/>
      <c r="AD254" s="194"/>
      <c r="AE254" s="194"/>
      <c r="AF254" s="194"/>
    </row>
    <row r="255" spans="1:35" s="158" customFormat="1" x14ac:dyDescent="0.35">
      <c r="A255" s="11"/>
      <c r="B255" s="11"/>
      <c r="C255" s="156"/>
      <c r="D255" s="157"/>
      <c r="E255" s="158" t="str">
        <f>Behavioural!E$1263</f>
        <v>Real terms project payback period (behavioural)</v>
      </c>
      <c r="F255" s="158" t="str">
        <f>Behavioural!F$1263</f>
        <v>years</v>
      </c>
      <c r="G255" s="228">
        <f>Behavioural!G$1263</f>
        <v>7</v>
      </c>
      <c r="I255" s="194"/>
      <c r="J255" s="194"/>
      <c r="K255" s="194"/>
      <c r="L255" s="194"/>
      <c r="M255" s="194"/>
      <c r="N255" s="194"/>
      <c r="O255" s="194"/>
      <c r="P255" s="194"/>
      <c r="Q255" s="194"/>
      <c r="R255" s="194"/>
      <c r="S255" s="194"/>
      <c r="T255" s="194"/>
      <c r="U255" s="194"/>
      <c r="V255" s="194"/>
      <c r="W255" s="194"/>
      <c r="X255" s="194"/>
      <c r="Y255" s="194"/>
      <c r="Z255" s="194"/>
      <c r="AA255" s="194"/>
      <c r="AB255" s="194"/>
      <c r="AC255" s="194"/>
      <c r="AD255" s="194"/>
      <c r="AE255" s="194"/>
      <c r="AF255" s="194"/>
    </row>
    <row r="256" spans="1:35" x14ac:dyDescent="0.35">
      <c r="E256" s="46" t="s">
        <v>1052</v>
      </c>
      <c r="F256" s="46" t="s">
        <v>32</v>
      </c>
      <c r="G256" s="85">
        <f>G255-G254</f>
        <v>0</v>
      </c>
    </row>
    <row r="257" spans="1:32" x14ac:dyDescent="0.35">
      <c r="G257" s="85"/>
    </row>
    <row r="258" spans="1:32" x14ac:dyDescent="0.35">
      <c r="D258" s="87" t="s">
        <v>1053</v>
      </c>
      <c r="G258" s="85"/>
    </row>
    <row r="259" spans="1:32" s="158" customFormat="1" x14ac:dyDescent="0.35">
      <c r="A259" s="11"/>
      <c r="B259" s="11"/>
      <c r="C259" s="156"/>
      <c r="D259" s="157"/>
      <c r="E259" s="158" t="str">
        <f>Incentive!E$1288</f>
        <v>Discounted (investor rate) project payback period (incentive)</v>
      </c>
      <c r="F259" s="158" t="str">
        <f>Incentive!F$1288</f>
        <v>years</v>
      </c>
      <c r="G259" s="228">
        <f>Incentive!G$1288</f>
        <v>11</v>
      </c>
      <c r="I259" s="194"/>
      <c r="J259" s="194"/>
      <c r="K259" s="194"/>
      <c r="L259" s="194"/>
      <c r="M259" s="194"/>
      <c r="N259" s="194"/>
      <c r="O259" s="194"/>
      <c r="P259" s="194"/>
      <c r="Q259" s="194"/>
      <c r="R259" s="194"/>
      <c r="S259" s="194"/>
      <c r="T259" s="194"/>
      <c r="U259" s="194"/>
      <c r="V259" s="194"/>
      <c r="W259" s="194"/>
      <c r="X259" s="194"/>
      <c r="Y259" s="194"/>
      <c r="Z259" s="194"/>
      <c r="AA259" s="194"/>
      <c r="AB259" s="194"/>
      <c r="AC259" s="194"/>
      <c r="AD259" s="194"/>
      <c r="AE259" s="194"/>
      <c r="AF259" s="194"/>
    </row>
    <row r="260" spans="1:32" s="158" customFormat="1" x14ac:dyDescent="0.35">
      <c r="A260" s="11"/>
      <c r="B260" s="11"/>
      <c r="C260" s="156"/>
      <c r="D260" s="157"/>
      <c r="E260" s="158" t="str">
        <f>Behavioural!E$1288</f>
        <v>Discounted (investor rate) project payback period (behavioural)</v>
      </c>
      <c r="F260" s="158" t="str">
        <f>Behavioural!F$1288</f>
        <v>years</v>
      </c>
      <c r="G260" s="228">
        <f>Behavioural!G$1288</f>
        <v>11</v>
      </c>
      <c r="I260" s="194"/>
      <c r="J260" s="194"/>
      <c r="K260" s="194"/>
      <c r="L260" s="194"/>
      <c r="M260" s="194"/>
      <c r="N260" s="194"/>
      <c r="O260" s="194"/>
      <c r="P260" s="194"/>
      <c r="Q260" s="194"/>
      <c r="R260" s="194"/>
      <c r="S260" s="194"/>
      <c r="T260" s="194"/>
      <c r="U260" s="194"/>
      <c r="V260" s="194"/>
      <c r="W260" s="194"/>
      <c r="X260" s="194"/>
      <c r="Y260" s="194"/>
      <c r="Z260" s="194"/>
      <c r="AA260" s="194"/>
      <c r="AB260" s="194"/>
      <c r="AC260" s="194"/>
      <c r="AD260" s="194"/>
      <c r="AE260" s="194"/>
      <c r="AF260" s="194"/>
    </row>
    <row r="261" spans="1:32" x14ac:dyDescent="0.35">
      <c r="E261" s="46" t="s">
        <v>1053</v>
      </c>
      <c r="F261" s="46" t="s">
        <v>32</v>
      </c>
      <c r="G261" s="85">
        <f>G260-G259</f>
        <v>0</v>
      </c>
    </row>
    <row r="263" spans="1:32" x14ac:dyDescent="0.35">
      <c r="D263" s="87" t="s">
        <v>1388</v>
      </c>
    </row>
    <row r="264" spans="1:32" s="158" customFormat="1" x14ac:dyDescent="0.35">
      <c r="A264" s="11"/>
      <c r="B264" s="11"/>
      <c r="C264" s="156"/>
      <c r="D264" s="157"/>
      <c r="E264" s="158" t="str">
        <f>Incentive!E$1332</f>
        <v>Government take in real terms (incentive)</v>
      </c>
      <c r="F264" s="158" t="str">
        <f>Incentive!F$1332</f>
        <v>%</v>
      </c>
      <c r="G264" s="187">
        <f>Incentive!G$1332</f>
        <v>0.48865278875352075</v>
      </c>
      <c r="I264" s="194"/>
      <c r="J264" s="194"/>
      <c r="K264" s="194"/>
      <c r="L264" s="194"/>
      <c r="M264" s="194"/>
      <c r="N264" s="194"/>
      <c r="O264" s="194"/>
      <c r="P264" s="194"/>
      <c r="Q264" s="194"/>
      <c r="R264" s="194"/>
      <c r="S264" s="194"/>
      <c r="T264" s="194"/>
      <c r="U264" s="194"/>
      <c r="V264" s="194"/>
      <c r="W264" s="194"/>
      <c r="X264" s="194"/>
      <c r="Y264" s="194"/>
      <c r="Z264" s="194"/>
      <c r="AA264" s="194"/>
      <c r="AB264" s="194"/>
      <c r="AC264" s="194"/>
      <c r="AD264" s="194"/>
      <c r="AE264" s="194"/>
      <c r="AF264" s="194"/>
    </row>
    <row r="265" spans="1:32" x14ac:dyDescent="0.35">
      <c r="E265" s="158" t="str">
        <f>Behavioural!E$1332</f>
        <v>Government take in real terms (behavioural)</v>
      </c>
      <c r="F265" s="158" t="str">
        <f>Behavioural!F$1332</f>
        <v>%</v>
      </c>
      <c r="G265" s="187">
        <f>Behavioural!G$1332</f>
        <v>0.48865278875352075</v>
      </c>
    </row>
    <row r="266" spans="1:32" s="150" customFormat="1" x14ac:dyDescent="0.35">
      <c r="A266" s="12"/>
      <c r="B266" s="12"/>
      <c r="C266" s="148"/>
      <c r="D266" s="149"/>
      <c r="E266" s="150" t="s">
        <v>1388</v>
      </c>
      <c r="F266" s="150" t="s">
        <v>10</v>
      </c>
      <c r="G266" s="515">
        <f>G265-G264</f>
        <v>0</v>
      </c>
      <c r="I266" s="232"/>
      <c r="J266" s="232"/>
      <c r="K266" s="232"/>
      <c r="L266" s="232"/>
      <c r="M266" s="232"/>
      <c r="N266" s="232"/>
      <c r="O266" s="232"/>
      <c r="P266" s="232"/>
      <c r="Q266" s="232"/>
      <c r="R266" s="232"/>
      <c r="S266" s="232"/>
      <c r="T266" s="232"/>
      <c r="U266" s="232"/>
      <c r="V266" s="232"/>
      <c r="W266" s="232"/>
      <c r="X266" s="232"/>
      <c r="Y266" s="232"/>
      <c r="Z266" s="232"/>
      <c r="AA266" s="232"/>
      <c r="AB266" s="232"/>
      <c r="AC266" s="232"/>
      <c r="AD266" s="232"/>
      <c r="AE266" s="232"/>
      <c r="AF266" s="232"/>
    </row>
    <row r="268" spans="1:32" x14ac:dyDescent="0.35">
      <c r="D268" s="87" t="s">
        <v>1317</v>
      </c>
    </row>
    <row r="269" spans="1:32" s="158" customFormat="1" x14ac:dyDescent="0.35">
      <c r="A269" s="11"/>
      <c r="B269" s="11"/>
      <c r="C269" s="156"/>
      <c r="D269" s="157"/>
      <c r="E269" s="158" t="str">
        <f>Incentive!E$1377</f>
        <v>NPV government take (incentive)</v>
      </c>
      <c r="F269" s="158" t="str">
        <f>Incentive!F$1377</f>
        <v>%</v>
      </c>
      <c r="G269" s="187">
        <f>Incentive!G$1377</f>
        <v>0.70954085641679376</v>
      </c>
      <c r="I269" s="194"/>
      <c r="J269" s="194"/>
      <c r="K269" s="194"/>
      <c r="L269" s="194"/>
      <c r="M269" s="194"/>
      <c r="N269" s="194"/>
      <c r="O269" s="194"/>
      <c r="P269" s="194"/>
      <c r="Q269" s="194"/>
      <c r="R269" s="194"/>
      <c r="S269" s="194"/>
      <c r="T269" s="194"/>
      <c r="U269" s="194"/>
      <c r="V269" s="194"/>
      <c r="W269" s="194"/>
      <c r="X269" s="194"/>
      <c r="Y269" s="194"/>
      <c r="Z269" s="194"/>
      <c r="AA269" s="194"/>
      <c r="AB269" s="194"/>
      <c r="AC269" s="194"/>
      <c r="AD269" s="194"/>
      <c r="AE269" s="194"/>
      <c r="AF269" s="194"/>
    </row>
    <row r="270" spans="1:32" x14ac:dyDescent="0.35">
      <c r="E270" s="158" t="str">
        <f>Behavioural!E$1377</f>
        <v>NPV government take (behavioural)</v>
      </c>
      <c r="F270" s="158" t="str">
        <f>Behavioural!F$1377</f>
        <v>%</v>
      </c>
      <c r="G270" s="187">
        <f>Behavioural!G$1377</f>
        <v>0.70954085641679376</v>
      </c>
    </row>
    <row r="271" spans="1:32" s="150" customFormat="1" x14ac:dyDescent="0.35">
      <c r="A271" s="12"/>
      <c r="B271" s="12"/>
      <c r="C271" s="148"/>
      <c r="D271" s="149"/>
      <c r="E271" s="150" t="s">
        <v>1317</v>
      </c>
      <c r="F271" s="150" t="s">
        <v>10</v>
      </c>
      <c r="G271" s="515">
        <f>G270-G269</f>
        <v>0</v>
      </c>
      <c r="I271" s="232"/>
      <c r="J271" s="232"/>
      <c r="K271" s="232"/>
      <c r="L271" s="232"/>
      <c r="M271" s="232"/>
      <c r="N271" s="232"/>
      <c r="O271" s="232"/>
      <c r="P271" s="232"/>
      <c r="Q271" s="232"/>
      <c r="R271" s="232"/>
      <c r="S271" s="232"/>
      <c r="T271" s="232"/>
      <c r="U271" s="232"/>
      <c r="V271" s="232"/>
      <c r="W271" s="232"/>
      <c r="X271" s="232"/>
      <c r="Y271" s="232"/>
      <c r="Z271" s="232"/>
      <c r="AA271" s="232"/>
      <c r="AB271" s="232"/>
      <c r="AC271" s="232"/>
      <c r="AD271" s="232"/>
      <c r="AE271" s="232"/>
      <c r="AF271" s="232"/>
    </row>
    <row r="273" spans="1:32" x14ac:dyDescent="0.35">
      <c r="B273" s="1" t="s">
        <v>1683</v>
      </c>
    </row>
    <row r="275" spans="1:32" x14ac:dyDescent="0.35">
      <c r="C275" s="86" t="s">
        <v>1684</v>
      </c>
    </row>
    <row r="277" spans="1:32" x14ac:dyDescent="0.35">
      <c r="D277" s="87" t="s">
        <v>1685</v>
      </c>
    </row>
    <row r="278" spans="1:32" s="158" customFormat="1" x14ac:dyDescent="0.35">
      <c r="A278" s="11"/>
      <c r="B278" s="11"/>
      <c r="C278" s="156"/>
      <c r="D278" s="157"/>
      <c r="E278" s="158" t="str">
        <f>Incentive!E$372</f>
        <v>Total signature bonus (incentive)</v>
      </c>
      <c r="F278" s="158" t="str">
        <f>Incentive!F$372</f>
        <v>M$</v>
      </c>
      <c r="G278" s="179">
        <f>Incentive!G$372</f>
        <v>5</v>
      </c>
      <c r="I278" s="194"/>
      <c r="J278" s="194"/>
      <c r="K278" s="194"/>
      <c r="L278" s="194"/>
      <c r="M278" s="194"/>
      <c r="N278" s="194"/>
      <c r="O278" s="194"/>
      <c r="P278" s="194"/>
      <c r="Q278" s="194"/>
      <c r="R278" s="194"/>
      <c r="S278" s="194"/>
      <c r="T278" s="194"/>
      <c r="U278" s="194"/>
      <c r="V278" s="194"/>
      <c r="W278" s="194"/>
      <c r="X278" s="194"/>
      <c r="Y278" s="194"/>
      <c r="Z278" s="194"/>
      <c r="AA278" s="194"/>
      <c r="AB278" s="194"/>
      <c r="AC278" s="194"/>
      <c r="AD278" s="194"/>
      <c r="AE278" s="194"/>
      <c r="AF278" s="194"/>
    </row>
    <row r="279" spans="1:32" x14ac:dyDescent="0.35">
      <c r="E279" s="158" t="str">
        <f>Behavioural!E$372</f>
        <v>Total signature bonus (behavioural)</v>
      </c>
      <c r="F279" s="158" t="str">
        <f>Behavioural!F$372</f>
        <v>M$</v>
      </c>
      <c r="G279" s="179">
        <f>Behavioural!G$372</f>
        <v>5</v>
      </c>
    </row>
    <row r="280" spans="1:32" x14ac:dyDescent="0.35">
      <c r="E280" s="46" t="s">
        <v>1685</v>
      </c>
      <c r="F280" s="46" t="s">
        <v>88</v>
      </c>
      <c r="G280" s="198">
        <f>G279-G278</f>
        <v>0</v>
      </c>
    </row>
    <row r="282" spans="1:32" x14ac:dyDescent="0.35">
      <c r="D282" s="87" t="s">
        <v>1686</v>
      </c>
    </row>
    <row r="283" spans="1:32" s="158" customFormat="1" x14ac:dyDescent="0.35">
      <c r="A283" s="11"/>
      <c r="B283" s="11"/>
      <c r="C283" s="156"/>
      <c r="D283" s="157"/>
      <c r="E283" s="158" t="str">
        <f>Incentive!E$467</f>
        <v>Total import duties (incentive)</v>
      </c>
      <c r="F283" s="158" t="str">
        <f>Incentive!F$467</f>
        <v>M$</v>
      </c>
      <c r="G283" s="179">
        <f>Incentive!G$467</f>
        <v>63.761653125000024</v>
      </c>
      <c r="I283" s="194"/>
      <c r="J283" s="194"/>
      <c r="K283" s="194"/>
      <c r="L283" s="194"/>
      <c r="M283" s="194"/>
      <c r="N283" s="194"/>
      <c r="O283" s="194"/>
      <c r="P283" s="194"/>
      <c r="Q283" s="194"/>
      <c r="R283" s="194"/>
      <c r="S283" s="194"/>
      <c r="T283" s="194"/>
      <c r="U283" s="194"/>
      <c r="V283" s="194"/>
      <c r="W283" s="194"/>
      <c r="X283" s="194"/>
      <c r="Y283" s="194"/>
      <c r="Z283" s="194"/>
      <c r="AA283" s="194"/>
      <c r="AB283" s="194"/>
      <c r="AC283" s="194"/>
      <c r="AD283" s="194"/>
      <c r="AE283" s="194"/>
      <c r="AF283" s="194"/>
    </row>
    <row r="284" spans="1:32" x14ac:dyDescent="0.35">
      <c r="E284" s="158" t="str">
        <f>Behavioural!E$467</f>
        <v>Total import duties (behavioural)</v>
      </c>
      <c r="F284" s="158" t="str">
        <f>Behavioural!F$467</f>
        <v>M$</v>
      </c>
      <c r="G284" s="179">
        <f>Behavioural!G$467</f>
        <v>63.761653125000024</v>
      </c>
    </row>
    <row r="285" spans="1:32" x14ac:dyDescent="0.35">
      <c r="E285" s="46" t="s">
        <v>1686</v>
      </c>
      <c r="F285" s="46" t="s">
        <v>88</v>
      </c>
      <c r="G285" s="198">
        <f>G284-G283</f>
        <v>0</v>
      </c>
    </row>
    <row r="287" spans="1:32" x14ac:dyDescent="0.35">
      <c r="D287" s="87" t="s">
        <v>1687</v>
      </c>
    </row>
    <row r="288" spans="1:32" s="158" customFormat="1" x14ac:dyDescent="0.35">
      <c r="A288" s="11"/>
      <c r="B288" s="11"/>
      <c r="C288" s="156"/>
      <c r="D288" s="157"/>
      <c r="E288" s="158" t="str">
        <f>Incentive!E$706</f>
        <v>Total royalty (incentive)</v>
      </c>
      <c r="F288" s="158" t="str">
        <f>Incentive!F$706</f>
        <v>M$</v>
      </c>
      <c r="G288" s="179">
        <f>Incentive!G$706</f>
        <v>110.79004701555969</v>
      </c>
      <c r="I288" s="194"/>
      <c r="J288" s="194"/>
      <c r="K288" s="194"/>
      <c r="L288" s="194"/>
      <c r="M288" s="194"/>
      <c r="N288" s="194"/>
      <c r="O288" s="194"/>
      <c r="P288" s="194"/>
      <c r="Q288" s="194"/>
      <c r="R288" s="194"/>
      <c r="S288" s="194"/>
      <c r="T288" s="194"/>
      <c r="U288" s="194"/>
      <c r="V288" s="194"/>
      <c r="W288" s="194"/>
      <c r="X288" s="194"/>
      <c r="Y288" s="194"/>
      <c r="Z288" s="194"/>
      <c r="AA288" s="194"/>
      <c r="AB288" s="194"/>
      <c r="AC288" s="194"/>
      <c r="AD288" s="194"/>
      <c r="AE288" s="194"/>
      <c r="AF288" s="194"/>
    </row>
    <row r="289" spans="1:32" x14ac:dyDescent="0.35">
      <c r="E289" s="158" t="str">
        <f>Behavioural!E$706</f>
        <v>Total royalty (behavioural)</v>
      </c>
      <c r="F289" s="158" t="str">
        <f>Behavioural!F$706</f>
        <v>M$</v>
      </c>
      <c r="G289" s="179">
        <f>Behavioural!G$706</f>
        <v>110.79004701555969</v>
      </c>
    </row>
    <row r="290" spans="1:32" x14ac:dyDescent="0.35">
      <c r="E290" s="46" t="s">
        <v>1687</v>
      </c>
      <c r="F290" s="46" t="s">
        <v>88</v>
      </c>
      <c r="G290" s="198">
        <f>G289-G288</f>
        <v>0</v>
      </c>
    </row>
    <row r="292" spans="1:32" x14ac:dyDescent="0.35">
      <c r="D292" s="87" t="s">
        <v>1688</v>
      </c>
    </row>
    <row r="293" spans="1:32" s="158" customFormat="1" x14ac:dyDescent="0.35">
      <c r="A293" s="11"/>
      <c r="B293" s="11"/>
      <c r="C293" s="156"/>
      <c r="D293" s="157"/>
      <c r="E293" s="158" t="str">
        <f>Incentive!E$946</f>
        <v>Total income tax (incentive)</v>
      </c>
      <c r="F293" s="158" t="str">
        <f>Incentive!F$946</f>
        <v>M$</v>
      </c>
      <c r="G293" s="179">
        <f>Incentive!G$946</f>
        <v>112.3386094387092</v>
      </c>
      <c r="I293" s="194"/>
      <c r="J293" s="194"/>
      <c r="K293" s="194"/>
      <c r="L293" s="194"/>
      <c r="M293" s="194"/>
      <c r="N293" s="194"/>
      <c r="O293" s="194"/>
      <c r="P293" s="194"/>
      <c r="Q293" s="194"/>
      <c r="R293" s="194"/>
      <c r="S293" s="194"/>
      <c r="T293" s="194"/>
      <c r="U293" s="194"/>
      <c r="V293" s="194"/>
      <c r="W293" s="194"/>
      <c r="X293" s="194"/>
      <c r="Y293" s="194"/>
      <c r="Z293" s="194"/>
      <c r="AA293" s="194"/>
      <c r="AB293" s="194"/>
      <c r="AC293" s="194"/>
      <c r="AD293" s="194"/>
      <c r="AE293" s="194"/>
      <c r="AF293" s="194"/>
    </row>
    <row r="294" spans="1:32" x14ac:dyDescent="0.35">
      <c r="E294" s="158" t="str">
        <f>Behavioural!E$946</f>
        <v>Total income tax (behavioural)</v>
      </c>
      <c r="F294" s="158" t="str">
        <f>Behavioural!F$946</f>
        <v>M$</v>
      </c>
      <c r="G294" s="179">
        <f>Behavioural!G$946</f>
        <v>112.3386094387092</v>
      </c>
    </row>
    <row r="295" spans="1:32" x14ac:dyDescent="0.35">
      <c r="E295" s="46" t="s">
        <v>1688</v>
      </c>
      <c r="F295" s="46" t="s">
        <v>88</v>
      </c>
      <c r="G295" s="198">
        <f>G294-G293</f>
        <v>0</v>
      </c>
    </row>
    <row r="297" spans="1:32" x14ac:dyDescent="0.35">
      <c r="D297" s="87" t="s">
        <v>1689</v>
      </c>
    </row>
    <row r="298" spans="1:32" s="158" customFormat="1" x14ac:dyDescent="0.35">
      <c r="A298" s="11"/>
      <c r="B298" s="11"/>
      <c r="C298" s="156"/>
      <c r="D298" s="157"/>
      <c r="E298" s="158" t="str">
        <f>Incentive!E$1011</f>
        <v>Total resource rent tax (incentive)</v>
      </c>
      <c r="F298" s="158" t="str">
        <f>Incentive!F$1011</f>
        <v>M$</v>
      </c>
      <c r="G298" s="179">
        <f>Incentive!G$1011</f>
        <v>0</v>
      </c>
      <c r="I298" s="194"/>
      <c r="J298" s="194"/>
      <c r="K298" s="194"/>
      <c r="L298" s="194"/>
      <c r="M298" s="194"/>
      <c r="N298" s="194"/>
      <c r="O298" s="194"/>
      <c r="P298" s="194"/>
      <c r="Q298" s="194"/>
      <c r="R298" s="194"/>
      <c r="S298" s="194"/>
      <c r="T298" s="194"/>
      <c r="U298" s="194"/>
      <c r="V298" s="194"/>
      <c r="W298" s="194"/>
      <c r="X298" s="194"/>
      <c r="Y298" s="194"/>
      <c r="Z298" s="194"/>
      <c r="AA298" s="194"/>
      <c r="AB298" s="194"/>
      <c r="AC298" s="194"/>
      <c r="AD298" s="194"/>
      <c r="AE298" s="194"/>
      <c r="AF298" s="194"/>
    </row>
    <row r="299" spans="1:32" x14ac:dyDescent="0.35">
      <c r="E299" s="158" t="str">
        <f>Behavioural!E$1011</f>
        <v>Total resource rent tax (behavioural)</v>
      </c>
      <c r="F299" s="158" t="str">
        <f>Behavioural!F$1011</f>
        <v>M$</v>
      </c>
      <c r="G299" s="179">
        <f>Behavioural!G$1011</f>
        <v>0</v>
      </c>
    </row>
    <row r="300" spans="1:32" x14ac:dyDescent="0.35">
      <c r="E300" s="46" t="s">
        <v>1689</v>
      </c>
      <c r="F300" s="46" t="s">
        <v>88</v>
      </c>
      <c r="G300" s="198">
        <f>G299-G298</f>
        <v>0</v>
      </c>
    </row>
    <row r="302" spans="1:32" x14ac:dyDescent="0.35">
      <c r="D302" s="87" t="s">
        <v>1690</v>
      </c>
    </row>
    <row r="303" spans="1:32" s="158" customFormat="1" x14ac:dyDescent="0.35">
      <c r="A303" s="11"/>
      <c r="B303" s="11"/>
      <c r="C303" s="156"/>
      <c r="D303" s="157"/>
      <c r="E303" s="158" t="str">
        <f>Incentive!E$1060</f>
        <v>Total WHT on services (incentive)</v>
      </c>
      <c r="F303" s="158" t="str">
        <f>Incentive!F$1060</f>
        <v>M$</v>
      </c>
      <c r="G303" s="179">
        <f>Incentive!G$1060</f>
        <v>18.956099999999999</v>
      </c>
      <c r="I303" s="194"/>
      <c r="J303" s="194"/>
      <c r="K303" s="194"/>
      <c r="L303" s="194"/>
      <c r="M303" s="194"/>
      <c r="N303" s="194"/>
      <c r="O303" s="194"/>
      <c r="P303" s="194"/>
      <c r="Q303" s="194"/>
      <c r="R303" s="194"/>
      <c r="S303" s="194"/>
      <c r="T303" s="194"/>
      <c r="U303" s="194"/>
      <c r="V303" s="194"/>
      <c r="W303" s="194"/>
      <c r="X303" s="194"/>
      <c r="Y303" s="194"/>
      <c r="Z303" s="194"/>
      <c r="AA303" s="194"/>
      <c r="AB303" s="194"/>
      <c r="AC303" s="194"/>
      <c r="AD303" s="194"/>
      <c r="AE303" s="194"/>
      <c r="AF303" s="194"/>
    </row>
    <row r="304" spans="1:32" x14ac:dyDescent="0.35">
      <c r="E304" s="158" t="str">
        <f>Behavioural!E$1060</f>
        <v>Total WHT on services (behavioural)</v>
      </c>
      <c r="F304" s="158" t="str">
        <f>Behavioural!F$1060</f>
        <v>M$</v>
      </c>
      <c r="G304" s="179">
        <f>Behavioural!G$1060</f>
        <v>18.956099999999999</v>
      </c>
    </row>
    <row r="305" spans="1:32" x14ac:dyDescent="0.35">
      <c r="E305" s="46" t="s">
        <v>1690</v>
      </c>
      <c r="F305" s="46" t="s">
        <v>88</v>
      </c>
      <c r="G305" s="198">
        <f>G304-G303</f>
        <v>0</v>
      </c>
    </row>
    <row r="307" spans="1:32" x14ac:dyDescent="0.35">
      <c r="D307" s="87" t="s">
        <v>1691</v>
      </c>
    </row>
    <row r="308" spans="1:32" s="158" customFormat="1" x14ac:dyDescent="0.35">
      <c r="A308" s="11"/>
      <c r="B308" s="11"/>
      <c r="C308" s="156"/>
      <c r="D308" s="157"/>
      <c r="E308" s="158" t="str">
        <f>Incentive!E$1097</f>
        <v>Total WHT on interest (incentive)</v>
      </c>
      <c r="F308" s="158" t="str">
        <f>Incentive!F$1097</f>
        <v>M$</v>
      </c>
      <c r="G308" s="179">
        <f>Incentive!G$1097</f>
        <v>6.4395000000000007</v>
      </c>
      <c r="I308" s="194"/>
      <c r="J308" s="194"/>
      <c r="K308" s="194"/>
      <c r="L308" s="194"/>
      <c r="M308" s="194"/>
      <c r="N308" s="194"/>
      <c r="O308" s="194"/>
      <c r="P308" s="194"/>
      <c r="Q308" s="194"/>
      <c r="R308" s="194"/>
      <c r="S308" s="194"/>
      <c r="T308" s="194"/>
      <c r="U308" s="194"/>
      <c r="V308" s="194"/>
      <c r="W308" s="194"/>
      <c r="X308" s="194"/>
      <c r="Y308" s="194"/>
      <c r="Z308" s="194"/>
      <c r="AA308" s="194"/>
      <c r="AB308" s="194"/>
      <c r="AC308" s="194"/>
      <c r="AD308" s="194"/>
      <c r="AE308" s="194"/>
      <c r="AF308" s="194"/>
    </row>
    <row r="309" spans="1:32" x14ac:dyDescent="0.35">
      <c r="E309" s="158" t="str">
        <f>Behavioural!E$1097</f>
        <v>Total WHT on interest (behavioural)</v>
      </c>
      <c r="F309" s="158" t="str">
        <f>Behavioural!F$1097</f>
        <v>M$</v>
      </c>
      <c r="G309" s="179">
        <f>Behavioural!G$1097</f>
        <v>6.4395000000000007</v>
      </c>
    </row>
    <row r="310" spans="1:32" x14ac:dyDescent="0.35">
      <c r="E310" s="46" t="s">
        <v>1691</v>
      </c>
      <c r="F310" s="46" t="s">
        <v>88</v>
      </c>
      <c r="G310" s="198">
        <f>G309-G308</f>
        <v>0</v>
      </c>
    </row>
    <row r="312" spans="1:32" x14ac:dyDescent="0.35">
      <c r="D312" s="87" t="s">
        <v>1692</v>
      </c>
    </row>
    <row r="313" spans="1:32" s="158" customFormat="1" x14ac:dyDescent="0.35">
      <c r="A313" s="11"/>
      <c r="B313" s="11"/>
      <c r="C313" s="156"/>
      <c r="D313" s="157"/>
      <c r="E313" s="158" t="str">
        <f>Incentive!E$1139</f>
        <v>Total WHT on dividends (incentive)</v>
      </c>
      <c r="F313" s="158" t="str">
        <f>Incentive!F$1139</f>
        <v>M$</v>
      </c>
      <c r="G313" s="179">
        <f>Incentive!G$1139</f>
        <v>24.280100573192506</v>
      </c>
      <c r="I313" s="194"/>
      <c r="J313" s="194"/>
      <c r="K313" s="194"/>
      <c r="L313" s="194"/>
      <c r="M313" s="194"/>
      <c r="N313" s="194"/>
      <c r="O313" s="194"/>
      <c r="P313" s="194"/>
      <c r="Q313" s="194"/>
      <c r="R313" s="194"/>
      <c r="S313" s="194"/>
      <c r="T313" s="194"/>
      <c r="U313" s="194"/>
      <c r="V313" s="194"/>
      <c r="W313" s="194"/>
      <c r="X313" s="194"/>
      <c r="Y313" s="194"/>
      <c r="Z313" s="194"/>
      <c r="AA313" s="194"/>
      <c r="AB313" s="194"/>
      <c r="AC313" s="194"/>
      <c r="AD313" s="194"/>
      <c r="AE313" s="194"/>
      <c r="AF313" s="194"/>
    </row>
    <row r="314" spans="1:32" x14ac:dyDescent="0.35">
      <c r="E314" s="158" t="str">
        <f>Behavioural!E$1139</f>
        <v>Total WHT on dividends (behavioural)</v>
      </c>
      <c r="F314" s="158" t="str">
        <f>Behavioural!F$1139</f>
        <v>M$</v>
      </c>
      <c r="G314" s="179">
        <f>Behavioural!G$1139</f>
        <v>24.280100573192506</v>
      </c>
    </row>
    <row r="315" spans="1:32" x14ac:dyDescent="0.35">
      <c r="E315" s="46" t="s">
        <v>1692</v>
      </c>
      <c r="F315" s="46" t="s">
        <v>88</v>
      </c>
      <c r="G315" s="198">
        <f>G314-G313</f>
        <v>0</v>
      </c>
    </row>
    <row r="317" spans="1:32" x14ac:dyDescent="0.35">
      <c r="D317" s="87" t="s">
        <v>1684</v>
      </c>
    </row>
    <row r="318" spans="1:32" s="158" customFormat="1" x14ac:dyDescent="0.35">
      <c r="A318" s="11"/>
      <c r="B318" s="11"/>
      <c r="C318" s="156"/>
      <c r="D318" s="157"/>
      <c r="E318" s="158" t="str">
        <f>Incentive!E$1327</f>
        <v>Total government revenue (incentive)</v>
      </c>
      <c r="F318" s="158" t="str">
        <f>Incentive!F$1327</f>
        <v>M$</v>
      </c>
      <c r="G318" s="179">
        <f>Incentive!G$1327</f>
        <v>341.56601015246139</v>
      </c>
      <c r="I318" s="194"/>
      <c r="J318" s="194"/>
      <c r="K318" s="194"/>
      <c r="L318" s="194"/>
      <c r="M318" s="194"/>
      <c r="N318" s="194"/>
      <c r="O318" s="194"/>
      <c r="P318" s="194"/>
      <c r="Q318" s="194"/>
      <c r="R318" s="194"/>
      <c r="S318" s="194"/>
      <c r="T318" s="194"/>
      <c r="U318" s="194"/>
      <c r="V318" s="194"/>
      <c r="W318" s="194"/>
      <c r="X318" s="194"/>
      <c r="Y318" s="194"/>
      <c r="Z318" s="194"/>
      <c r="AA318" s="194"/>
      <c r="AB318" s="194"/>
      <c r="AC318" s="194"/>
      <c r="AD318" s="194"/>
      <c r="AE318" s="194"/>
      <c r="AF318" s="194"/>
    </row>
    <row r="319" spans="1:32" x14ac:dyDescent="0.35">
      <c r="E319" s="158" t="str">
        <f>Behavioural!E$1327</f>
        <v>Total government revenue (behavioural)</v>
      </c>
      <c r="F319" s="158" t="str">
        <f>Behavioural!F$1327</f>
        <v>M$</v>
      </c>
      <c r="G319" s="179">
        <f>Behavioural!G$1327</f>
        <v>341.56601015246139</v>
      </c>
    </row>
    <row r="320" spans="1:32" s="150" customFormat="1" x14ac:dyDescent="0.35">
      <c r="A320" s="12"/>
      <c r="B320" s="12"/>
      <c r="C320" s="148"/>
      <c r="D320" s="149"/>
      <c r="E320" s="150" t="s">
        <v>1684</v>
      </c>
      <c r="F320" s="150" t="s">
        <v>88</v>
      </c>
      <c r="G320" s="563">
        <f>G319-G318</f>
        <v>0</v>
      </c>
      <c r="I320" s="232"/>
      <c r="J320" s="232"/>
      <c r="K320" s="232"/>
      <c r="L320" s="232"/>
      <c r="M320" s="232"/>
      <c r="N320" s="232"/>
      <c r="O320" s="232"/>
      <c r="P320" s="232"/>
      <c r="Q320" s="232"/>
      <c r="R320" s="232"/>
      <c r="S320" s="232"/>
      <c r="T320" s="232"/>
      <c r="U320" s="232"/>
      <c r="V320" s="232"/>
      <c r="W320" s="232"/>
      <c r="X320" s="232"/>
      <c r="Y320" s="232"/>
      <c r="Z320" s="232"/>
      <c r="AA320" s="232"/>
      <c r="AB320" s="232"/>
      <c r="AC320" s="232"/>
      <c r="AD320" s="232"/>
      <c r="AE320" s="232"/>
      <c r="AF320" s="232"/>
    </row>
    <row r="322" spans="1:35" x14ac:dyDescent="0.35">
      <c r="D322" s="87" t="s">
        <v>1693</v>
      </c>
    </row>
    <row r="323" spans="1:35" s="158" customFormat="1" x14ac:dyDescent="0.35">
      <c r="A323" s="11"/>
      <c r="B323" s="11"/>
      <c r="C323" s="156"/>
      <c r="D323" s="157"/>
      <c r="E323" s="158" t="str">
        <f>Benchmark!E$1327</f>
        <v>Total government revenue (benchmark)</v>
      </c>
      <c r="F323" s="158" t="str">
        <f>Benchmark!F$1327</f>
        <v>M$</v>
      </c>
      <c r="G323" s="179">
        <f>Benchmark!G$1327</f>
        <v>341.56601015246139</v>
      </c>
      <c r="I323" s="194"/>
      <c r="J323" s="194"/>
      <c r="K323" s="194"/>
      <c r="L323" s="194"/>
      <c r="M323" s="194"/>
      <c r="N323" s="194"/>
      <c r="O323" s="194"/>
      <c r="P323" s="194"/>
      <c r="Q323" s="194"/>
      <c r="R323" s="194"/>
      <c r="S323" s="194"/>
      <c r="T323" s="194"/>
      <c r="U323" s="194"/>
      <c r="V323" s="194"/>
      <c r="W323" s="194"/>
      <c r="X323" s="194"/>
      <c r="Y323" s="194"/>
      <c r="Z323" s="194"/>
      <c r="AA323" s="194"/>
      <c r="AB323" s="194"/>
      <c r="AC323" s="194"/>
      <c r="AD323" s="194"/>
      <c r="AE323" s="194"/>
      <c r="AF323" s="194"/>
    </row>
    <row r="324" spans="1:35" x14ac:dyDescent="0.35">
      <c r="E324" s="46" t="str">
        <f>E$320</f>
        <v>Behavioural effects on total government revenue</v>
      </c>
      <c r="F324" s="46" t="str">
        <f>F$320</f>
        <v>M$</v>
      </c>
      <c r="G324" s="198">
        <f>G$320</f>
        <v>0</v>
      </c>
    </row>
    <row r="325" spans="1:35" x14ac:dyDescent="0.35">
      <c r="E325" s="46" t="s">
        <v>1694</v>
      </c>
      <c r="F325" s="46" t="s">
        <v>10</v>
      </c>
      <c r="G325" s="227">
        <f>G324/G323</f>
        <v>0</v>
      </c>
    </row>
    <row r="327" spans="1:35" x14ac:dyDescent="0.35">
      <c r="D327" s="87" t="s">
        <v>1695</v>
      </c>
      <c r="G327" s="227"/>
    </row>
    <row r="328" spans="1:35" s="158" customFormat="1" x14ac:dyDescent="0.35">
      <c r="A328" s="11"/>
      <c r="B328" s="11"/>
      <c r="C328" s="156"/>
      <c r="D328" s="157"/>
      <c r="E328" s="158" t="str">
        <f>Incentive!E$1312</f>
        <v>Government revenue (incentive)</v>
      </c>
      <c r="F328" s="158" t="str">
        <f>Incentive!F$1312</f>
        <v>M$</v>
      </c>
      <c r="G328" s="187"/>
      <c r="I328" s="179">
        <f>Incentive!I$1312</f>
        <v>341.56601015246144</v>
      </c>
      <c r="J328" s="179"/>
      <c r="K328" s="179">
        <f>Incentive!K$1312</f>
        <v>11.84825</v>
      </c>
      <c r="L328" s="179">
        <f>Incentive!L$1312</f>
        <v>6.8482500000000002</v>
      </c>
      <c r="M328" s="179">
        <f>Incentive!M$1312</f>
        <v>9.3875204654355695</v>
      </c>
      <c r="N328" s="179">
        <f>Incentive!N$1312</f>
        <v>11.042191596604345</v>
      </c>
      <c r="O328" s="179">
        <f>Incentive!O$1312</f>
        <v>10.888870168032918</v>
      </c>
      <c r="P328" s="179">
        <f>Incentive!P$1312</f>
        <v>10.735548739461489</v>
      </c>
      <c r="Q328" s="179">
        <f>Incentive!Q$1312</f>
        <v>13.507985792161634</v>
      </c>
      <c r="R328" s="179">
        <f>Incentive!R$1312</f>
        <v>14.402687877051344</v>
      </c>
      <c r="S328" s="179">
        <f>Incentive!S$1312</f>
        <v>14.661366290768411</v>
      </c>
      <c r="T328" s="179">
        <f>Incentive!T$1312</f>
        <v>14.917978881247324</v>
      </c>
      <c r="U328" s="179">
        <f>Incentive!U$1312</f>
        <v>16.327203730068177</v>
      </c>
      <c r="V328" s="179">
        <f>Incentive!V$1312</f>
        <v>17.938990089478331</v>
      </c>
      <c r="W328" s="179">
        <f>Incentive!W$1312</f>
        <v>22.406600898625641</v>
      </c>
      <c r="X328" s="179">
        <f>Incentive!X$1312</f>
        <v>22.406600898625641</v>
      </c>
      <c r="Y328" s="179">
        <f>Incentive!Y$1312</f>
        <v>22.406600898625637</v>
      </c>
      <c r="Z328" s="179">
        <f>Incentive!Z$1312</f>
        <v>22.406600898625634</v>
      </c>
      <c r="AA328" s="179">
        <f>Incentive!AA$1312</f>
        <v>22.406600898625634</v>
      </c>
      <c r="AB328" s="179">
        <f>Incentive!AB$1312</f>
        <v>22.406600898625634</v>
      </c>
      <c r="AC328" s="179">
        <f>Incentive!AC$1312</f>
        <v>22.406600898625641</v>
      </c>
      <c r="AD328" s="179">
        <f>Incentive!AD$1312</f>
        <v>22.861877781511161</v>
      </c>
      <c r="AE328" s="179">
        <f>Incentive!AE$1312</f>
        <v>9.3510824502612824</v>
      </c>
      <c r="AF328" s="179">
        <f>Incentive!AF$1312</f>
        <v>2.5579538487363605E-16</v>
      </c>
      <c r="AG328" s="179">
        <f>Incentive!AG$1312</f>
        <v>2.5579538487363605E-16</v>
      </c>
      <c r="AH328" s="179">
        <f>Incentive!AH$1312</f>
        <v>2.5579538487363605E-16</v>
      </c>
      <c r="AI328" s="179">
        <f>Incentive!AI$1312</f>
        <v>2.5579538487363605E-16</v>
      </c>
    </row>
    <row r="329" spans="1:35" s="158" customFormat="1" x14ac:dyDescent="0.35">
      <c r="A329" s="11"/>
      <c r="B329" s="11"/>
      <c r="C329" s="156"/>
      <c r="D329" s="157"/>
      <c r="E329" s="158" t="str">
        <f>Behavioural!E$1312</f>
        <v>Government revenue (behavioural)</v>
      </c>
      <c r="F329" s="158" t="str">
        <f>Behavioural!F$1312</f>
        <v>M$</v>
      </c>
      <c r="G329" s="187"/>
      <c r="I329" s="179">
        <f>Behavioural!I$1312</f>
        <v>341.56601015246144</v>
      </c>
      <c r="J329" s="179"/>
      <c r="K329" s="179">
        <f>Behavioural!K$1312</f>
        <v>11.84825</v>
      </c>
      <c r="L329" s="179">
        <f>Behavioural!L$1312</f>
        <v>6.8482500000000002</v>
      </c>
      <c r="M329" s="179">
        <f>Behavioural!M$1312</f>
        <v>9.3875204654355695</v>
      </c>
      <c r="N329" s="179">
        <f>Behavioural!N$1312</f>
        <v>11.042191596604345</v>
      </c>
      <c r="O329" s="179">
        <f>Behavioural!O$1312</f>
        <v>10.888870168032918</v>
      </c>
      <c r="P329" s="179">
        <f>Behavioural!P$1312</f>
        <v>10.735548739461489</v>
      </c>
      <c r="Q329" s="179">
        <f>Behavioural!Q$1312</f>
        <v>13.507985792161634</v>
      </c>
      <c r="R329" s="179">
        <f>Behavioural!R$1312</f>
        <v>14.402687877051344</v>
      </c>
      <c r="S329" s="179">
        <f>Behavioural!S$1312</f>
        <v>14.661366290768411</v>
      </c>
      <c r="T329" s="179">
        <f>Behavioural!T$1312</f>
        <v>14.917978881247324</v>
      </c>
      <c r="U329" s="179">
        <f>Behavioural!U$1312</f>
        <v>16.327203730068177</v>
      </c>
      <c r="V329" s="179">
        <f>Behavioural!V$1312</f>
        <v>17.938990089478331</v>
      </c>
      <c r="W329" s="179">
        <f>Behavioural!W$1312</f>
        <v>22.406600898625641</v>
      </c>
      <c r="X329" s="179">
        <f>Behavioural!X$1312</f>
        <v>22.406600898625641</v>
      </c>
      <c r="Y329" s="179">
        <f>Behavioural!Y$1312</f>
        <v>22.406600898625637</v>
      </c>
      <c r="Z329" s="179">
        <f>Behavioural!Z$1312</f>
        <v>22.406600898625634</v>
      </c>
      <c r="AA329" s="179">
        <f>Behavioural!AA$1312</f>
        <v>22.406600898625634</v>
      </c>
      <c r="AB329" s="179">
        <f>Behavioural!AB$1312</f>
        <v>22.406600898625634</v>
      </c>
      <c r="AC329" s="179">
        <f>Behavioural!AC$1312</f>
        <v>22.406600898625641</v>
      </c>
      <c r="AD329" s="179">
        <f>Behavioural!AD$1312</f>
        <v>22.861877781511161</v>
      </c>
      <c r="AE329" s="179">
        <f>Behavioural!AE$1312</f>
        <v>9.3510824502612824</v>
      </c>
      <c r="AF329" s="179">
        <f>Behavioural!AF$1312</f>
        <v>2.5579538487363605E-16</v>
      </c>
      <c r="AG329" s="179">
        <f>Behavioural!AG$1312</f>
        <v>2.5579538487363605E-16</v>
      </c>
      <c r="AH329" s="179">
        <f>Behavioural!AH$1312</f>
        <v>2.5579538487363605E-16</v>
      </c>
      <c r="AI329" s="179">
        <f>Behavioural!AI$1312</f>
        <v>2.5579538487363605E-16</v>
      </c>
    </row>
    <row r="330" spans="1:35" x14ac:dyDescent="0.35">
      <c r="E330" s="46" t="s">
        <v>1695</v>
      </c>
      <c r="F330" s="46" t="s">
        <v>88</v>
      </c>
      <c r="G330" s="227"/>
      <c r="I330" s="198">
        <f>SUM(K330:AI330)</f>
        <v>0</v>
      </c>
      <c r="J330" s="198"/>
      <c r="K330" s="198">
        <f>K329-K328</f>
        <v>0</v>
      </c>
      <c r="L330" s="198">
        <f t="shared" ref="L330" si="75">L329-L328</f>
        <v>0</v>
      </c>
      <c r="M330" s="198">
        <f t="shared" ref="M330" si="76">M329-M328</f>
        <v>0</v>
      </c>
      <c r="N330" s="198">
        <f t="shared" ref="N330" si="77">N329-N328</f>
        <v>0</v>
      </c>
      <c r="O330" s="198">
        <f t="shared" ref="O330" si="78">O329-O328</f>
        <v>0</v>
      </c>
      <c r="P330" s="198">
        <f t="shared" ref="P330" si="79">P329-P328</f>
        <v>0</v>
      </c>
      <c r="Q330" s="198">
        <f t="shared" ref="Q330" si="80">Q329-Q328</f>
        <v>0</v>
      </c>
      <c r="R330" s="198">
        <f t="shared" ref="R330" si="81">R329-R328</f>
        <v>0</v>
      </c>
      <c r="S330" s="198">
        <f t="shared" ref="S330" si="82">S329-S328</f>
        <v>0</v>
      </c>
      <c r="T330" s="198">
        <f t="shared" ref="T330" si="83">T329-T328</f>
        <v>0</v>
      </c>
      <c r="U330" s="198">
        <f t="shared" ref="U330" si="84">U329-U328</f>
        <v>0</v>
      </c>
      <c r="V330" s="198">
        <f t="shared" ref="V330" si="85">V329-V328</f>
        <v>0</v>
      </c>
      <c r="W330" s="198">
        <f t="shared" ref="W330" si="86">W329-W328</f>
        <v>0</v>
      </c>
      <c r="X330" s="198">
        <f t="shared" ref="X330" si="87">X329-X328</f>
        <v>0</v>
      </c>
      <c r="Y330" s="198">
        <f t="shared" ref="Y330" si="88">Y329-Y328</f>
        <v>0</v>
      </c>
      <c r="Z330" s="198">
        <f t="shared" ref="Z330" si="89">Z329-Z328</f>
        <v>0</v>
      </c>
      <c r="AA330" s="198">
        <f t="shared" ref="AA330" si="90">AA329-AA328</f>
        <v>0</v>
      </c>
      <c r="AB330" s="198">
        <f t="shared" ref="AB330" si="91">AB329-AB328</f>
        <v>0</v>
      </c>
      <c r="AC330" s="198">
        <f t="shared" ref="AC330" si="92">AC329-AC328</f>
        <v>0</v>
      </c>
      <c r="AD330" s="198">
        <f t="shared" ref="AD330" si="93">AD329-AD328</f>
        <v>0</v>
      </c>
      <c r="AE330" s="198">
        <f t="shared" ref="AE330" si="94">AE329-AE328</f>
        <v>0</v>
      </c>
      <c r="AF330" s="198">
        <f t="shared" ref="AF330" si="95">AF329-AF328</f>
        <v>0</v>
      </c>
      <c r="AG330" s="198">
        <f t="shared" ref="AG330" si="96">AG329-AG328</f>
        <v>0</v>
      </c>
      <c r="AH330" s="198">
        <f t="shared" ref="AH330" si="97">AH329-AH328</f>
        <v>0</v>
      </c>
      <c r="AI330" s="198">
        <f t="shared" ref="AI330" si="98">AI329-AI328</f>
        <v>0</v>
      </c>
    </row>
    <row r="332" spans="1:35" x14ac:dyDescent="0.35">
      <c r="C332" s="86" t="s">
        <v>1696</v>
      </c>
    </row>
    <row r="334" spans="1:35" x14ac:dyDescent="0.35">
      <c r="D334" s="87" t="s">
        <v>1697</v>
      </c>
    </row>
    <row r="335" spans="1:35" s="158" customFormat="1" x14ac:dyDescent="0.35">
      <c r="A335" s="11"/>
      <c r="B335" s="11"/>
      <c r="C335" s="156"/>
      <c r="D335" s="157"/>
      <c r="E335" s="158" t="str">
        <f>Incentive!E$381</f>
        <v>NPV signature bonus (incentive)</v>
      </c>
      <c r="F335" s="158" t="str">
        <f>Incentive!F$381</f>
        <v>M$, discounted</v>
      </c>
      <c r="G335" s="179">
        <f>Incentive!G$381</f>
        <v>5</v>
      </c>
      <c r="I335" s="194"/>
      <c r="J335" s="194"/>
      <c r="K335" s="194"/>
      <c r="L335" s="194"/>
      <c r="M335" s="194"/>
      <c r="N335" s="194"/>
      <c r="O335" s="194"/>
      <c r="P335" s="194"/>
      <c r="Q335" s="194"/>
      <c r="R335" s="194"/>
      <c r="S335" s="194"/>
      <c r="T335" s="194"/>
      <c r="U335" s="194"/>
      <c r="V335" s="194"/>
      <c r="W335" s="194"/>
      <c r="X335" s="194"/>
      <c r="Y335" s="194"/>
      <c r="Z335" s="194"/>
      <c r="AA335" s="194"/>
      <c r="AB335" s="194"/>
      <c r="AC335" s="194"/>
      <c r="AD335" s="194"/>
      <c r="AE335" s="194"/>
      <c r="AF335" s="194"/>
    </row>
    <row r="336" spans="1:35" x14ac:dyDescent="0.35">
      <c r="E336" s="158" t="str">
        <f>Behavioural!E$381</f>
        <v>NPV signature bonus (behavioural)</v>
      </c>
      <c r="F336" s="158" t="str">
        <f>Behavioural!F$381</f>
        <v>M$, discounted</v>
      </c>
      <c r="G336" s="179">
        <f>Behavioural!G$381</f>
        <v>5</v>
      </c>
    </row>
    <row r="337" spans="1:32" x14ac:dyDescent="0.35">
      <c r="E337" s="46" t="s">
        <v>1697</v>
      </c>
      <c r="F337" s="46" t="s">
        <v>230</v>
      </c>
      <c r="G337" s="198">
        <f>G336-G335</f>
        <v>0</v>
      </c>
    </row>
    <row r="339" spans="1:32" x14ac:dyDescent="0.35">
      <c r="D339" s="87" t="s">
        <v>1698</v>
      </c>
    </row>
    <row r="340" spans="1:32" s="158" customFormat="1" x14ac:dyDescent="0.35">
      <c r="A340" s="11"/>
      <c r="B340" s="11"/>
      <c r="C340" s="156"/>
      <c r="D340" s="157"/>
      <c r="E340" s="158" t="str">
        <f>Incentive!E$476</f>
        <v>NPV import duties (incentive)</v>
      </c>
      <c r="F340" s="158" t="str">
        <f>Incentive!F$476</f>
        <v>M$, discounted</v>
      </c>
      <c r="G340" s="179">
        <f>Incentive!G$476</f>
        <v>29.896498210080804</v>
      </c>
      <c r="I340" s="194"/>
      <c r="J340" s="194"/>
      <c r="K340" s="194"/>
      <c r="L340" s="194"/>
      <c r="M340" s="194"/>
      <c r="N340" s="194"/>
      <c r="O340" s="194"/>
      <c r="P340" s="194"/>
      <c r="Q340" s="194"/>
      <c r="R340" s="194"/>
      <c r="S340" s="194"/>
      <c r="T340" s="194"/>
      <c r="U340" s="194"/>
      <c r="V340" s="194"/>
      <c r="W340" s="194"/>
      <c r="X340" s="194"/>
      <c r="Y340" s="194"/>
      <c r="Z340" s="194"/>
      <c r="AA340" s="194"/>
      <c r="AB340" s="194"/>
      <c r="AC340" s="194"/>
      <c r="AD340" s="194"/>
      <c r="AE340" s="194"/>
      <c r="AF340" s="194"/>
    </row>
    <row r="341" spans="1:32" x14ac:dyDescent="0.35">
      <c r="E341" s="158" t="str">
        <f>Behavioural!E$476</f>
        <v>NPV import duties (behavioural)</v>
      </c>
      <c r="F341" s="158" t="str">
        <f>Behavioural!F$476</f>
        <v>M$, discounted</v>
      </c>
      <c r="G341" s="179">
        <f>Behavioural!G$476</f>
        <v>29.896498210080804</v>
      </c>
    </row>
    <row r="342" spans="1:32" x14ac:dyDescent="0.35">
      <c r="E342" s="46" t="s">
        <v>1698</v>
      </c>
      <c r="F342" s="46" t="s">
        <v>230</v>
      </c>
      <c r="G342" s="198">
        <f>G341-G340</f>
        <v>0</v>
      </c>
    </row>
    <row r="344" spans="1:32" x14ac:dyDescent="0.35">
      <c r="D344" s="87" t="s">
        <v>1699</v>
      </c>
    </row>
    <row r="345" spans="1:32" s="158" customFormat="1" x14ac:dyDescent="0.35">
      <c r="A345" s="11"/>
      <c r="B345" s="11"/>
      <c r="C345" s="156"/>
      <c r="D345" s="157"/>
      <c r="E345" s="158" t="str">
        <f>Incentive!E$715</f>
        <v>NPV royalty (incentive)</v>
      </c>
      <c r="F345" s="158" t="str">
        <f>Incentive!F$715</f>
        <v>M$, discounted</v>
      </c>
      <c r="G345" s="179">
        <f>Incentive!G$715</f>
        <v>44.885568597506214</v>
      </c>
      <c r="I345" s="194"/>
      <c r="J345" s="194"/>
      <c r="K345" s="194"/>
      <c r="L345" s="194"/>
      <c r="M345" s="194"/>
      <c r="N345" s="194"/>
      <c r="O345" s="194"/>
      <c r="P345" s="194"/>
      <c r="Q345" s="194"/>
      <c r="R345" s="194"/>
      <c r="S345" s="194"/>
      <c r="T345" s="194"/>
      <c r="U345" s="194"/>
      <c r="V345" s="194"/>
      <c r="W345" s="194"/>
      <c r="X345" s="194"/>
      <c r="Y345" s="194"/>
      <c r="Z345" s="194"/>
      <c r="AA345" s="194"/>
      <c r="AB345" s="194"/>
      <c r="AC345" s="194"/>
      <c r="AD345" s="194"/>
      <c r="AE345" s="194"/>
      <c r="AF345" s="194"/>
    </row>
    <row r="346" spans="1:32" x14ac:dyDescent="0.35">
      <c r="E346" s="158" t="str">
        <f>Behavioural!E$715</f>
        <v>NPV royalty (behavioural)</v>
      </c>
      <c r="F346" s="158" t="str">
        <f>Behavioural!F$715</f>
        <v>M$, discounted</v>
      </c>
      <c r="G346" s="179">
        <f>Behavioural!G$715</f>
        <v>44.885568597506214</v>
      </c>
    </row>
    <row r="347" spans="1:32" x14ac:dyDescent="0.35">
      <c r="E347" s="46" t="s">
        <v>1699</v>
      </c>
      <c r="F347" s="46" t="s">
        <v>230</v>
      </c>
      <c r="G347" s="198">
        <f>G346-G345</f>
        <v>0</v>
      </c>
    </row>
    <row r="349" spans="1:32" x14ac:dyDescent="0.35">
      <c r="D349" s="87" t="s">
        <v>1700</v>
      </c>
    </row>
    <row r="350" spans="1:32" s="158" customFormat="1" x14ac:dyDescent="0.35">
      <c r="A350" s="11"/>
      <c r="B350" s="11"/>
      <c r="C350" s="156"/>
      <c r="D350" s="157"/>
      <c r="E350" s="158" t="str">
        <f>Incentive!E$955</f>
        <v>NPV income tax (incentive)</v>
      </c>
      <c r="F350" s="158" t="str">
        <f>Incentive!F$955</f>
        <v>M$, discounted</v>
      </c>
      <c r="G350" s="179">
        <f>Incentive!G$955</f>
        <v>31.033590709796975</v>
      </c>
      <c r="I350" s="194"/>
      <c r="J350" s="194"/>
      <c r="K350" s="194"/>
      <c r="L350" s="194"/>
      <c r="M350" s="194"/>
      <c r="N350" s="194"/>
      <c r="O350" s="194"/>
      <c r="P350" s="194"/>
      <c r="Q350" s="194"/>
      <c r="R350" s="194"/>
      <c r="S350" s="194"/>
      <c r="T350" s="194"/>
      <c r="U350" s="194"/>
      <c r="V350" s="194"/>
      <c r="W350" s="194"/>
      <c r="X350" s="194"/>
      <c r="Y350" s="194"/>
      <c r="Z350" s="194"/>
      <c r="AA350" s="194"/>
      <c r="AB350" s="194"/>
      <c r="AC350" s="194"/>
      <c r="AD350" s="194"/>
      <c r="AE350" s="194"/>
      <c r="AF350" s="194"/>
    </row>
    <row r="351" spans="1:32" x14ac:dyDescent="0.35">
      <c r="E351" s="158" t="str">
        <f>Behavioural!E$955</f>
        <v>NPV income tax (behavioural)</v>
      </c>
      <c r="F351" s="158" t="str">
        <f>Behavioural!F$955</f>
        <v>M$, discounted</v>
      </c>
      <c r="G351" s="179">
        <f>Behavioural!G$955</f>
        <v>31.033590709796975</v>
      </c>
    </row>
    <row r="352" spans="1:32" x14ac:dyDescent="0.35">
      <c r="E352" s="46" t="s">
        <v>1700</v>
      </c>
      <c r="F352" s="46" t="s">
        <v>230</v>
      </c>
      <c r="G352" s="198">
        <f>G351-G350</f>
        <v>0</v>
      </c>
    </row>
    <row r="354" spans="1:32" x14ac:dyDescent="0.35">
      <c r="D354" s="87" t="s">
        <v>1701</v>
      </c>
    </row>
    <row r="355" spans="1:32" s="158" customFormat="1" x14ac:dyDescent="0.35">
      <c r="A355" s="11"/>
      <c r="B355" s="11"/>
      <c r="C355" s="156"/>
      <c r="D355" s="157"/>
      <c r="E355" s="158" t="str">
        <f>Incentive!E$1020</f>
        <v>NPV resource rent tax (incentive)</v>
      </c>
      <c r="F355" s="158" t="str">
        <f>Incentive!F$1020</f>
        <v>M$, discounted</v>
      </c>
      <c r="G355" s="179">
        <f>Incentive!G$1020</f>
        <v>0</v>
      </c>
      <c r="I355" s="194"/>
      <c r="J355" s="194"/>
      <c r="K355" s="194"/>
      <c r="L355" s="194"/>
      <c r="M355" s="194"/>
      <c r="N355" s="194"/>
      <c r="O355" s="194"/>
      <c r="P355" s="194"/>
      <c r="Q355" s="194"/>
      <c r="R355" s="194"/>
      <c r="S355" s="194"/>
      <c r="T355" s="194"/>
      <c r="U355" s="194"/>
      <c r="V355" s="194"/>
      <c r="W355" s="194"/>
      <c r="X355" s="194"/>
      <c r="Y355" s="194"/>
      <c r="Z355" s="194"/>
      <c r="AA355" s="194"/>
      <c r="AB355" s="194"/>
      <c r="AC355" s="194"/>
      <c r="AD355" s="194"/>
      <c r="AE355" s="194"/>
      <c r="AF355" s="194"/>
    </row>
    <row r="356" spans="1:32" x14ac:dyDescent="0.35">
      <c r="E356" s="158" t="str">
        <f>Behavioural!E$1020</f>
        <v>NPV resource rent tax (behavioural)</v>
      </c>
      <c r="F356" s="158" t="str">
        <f>Behavioural!F$1020</f>
        <v>M$, discounted</v>
      </c>
      <c r="G356" s="179">
        <f>Behavioural!G$1020</f>
        <v>0</v>
      </c>
    </row>
    <row r="357" spans="1:32" x14ac:dyDescent="0.35">
      <c r="E357" s="46" t="s">
        <v>1701</v>
      </c>
      <c r="F357" s="46" t="s">
        <v>230</v>
      </c>
      <c r="G357" s="198">
        <f>G356-G355</f>
        <v>0</v>
      </c>
    </row>
    <row r="359" spans="1:32" x14ac:dyDescent="0.35">
      <c r="D359" s="87" t="s">
        <v>1702</v>
      </c>
    </row>
    <row r="360" spans="1:32" s="158" customFormat="1" x14ac:dyDescent="0.35">
      <c r="A360" s="11"/>
      <c r="B360" s="11"/>
      <c r="C360" s="156"/>
      <c r="D360" s="157"/>
      <c r="E360" s="158" t="str">
        <f>Incentive!E$1069</f>
        <v>NPV WHT on services (incentive)</v>
      </c>
      <c r="F360" s="158" t="str">
        <f>Incentive!F$1069</f>
        <v>M$, discounted</v>
      </c>
      <c r="G360" s="179">
        <f>Incentive!G$1069</f>
        <v>10.450193362123322</v>
      </c>
      <c r="I360" s="194"/>
      <c r="J360" s="194"/>
      <c r="K360" s="194"/>
      <c r="L360" s="194"/>
      <c r="M360" s="194"/>
      <c r="N360" s="194"/>
      <c r="O360" s="194"/>
      <c r="P360" s="194"/>
      <c r="Q360" s="194"/>
      <c r="R360" s="194"/>
      <c r="S360" s="194"/>
      <c r="T360" s="194"/>
      <c r="U360" s="194"/>
      <c r="V360" s="194"/>
      <c r="W360" s="194"/>
      <c r="X360" s="194"/>
      <c r="Y360" s="194"/>
      <c r="Z360" s="194"/>
      <c r="AA360" s="194"/>
      <c r="AB360" s="194"/>
      <c r="AC360" s="194"/>
      <c r="AD360" s="194"/>
      <c r="AE360" s="194"/>
      <c r="AF360" s="194"/>
    </row>
    <row r="361" spans="1:32" x14ac:dyDescent="0.35">
      <c r="E361" s="158" t="str">
        <f>Behavioural!E$1069</f>
        <v>NPV WHT on services (behavioural)</v>
      </c>
      <c r="F361" s="158" t="str">
        <f>Behavioural!F$1069</f>
        <v>M$, discounted</v>
      </c>
      <c r="G361" s="179">
        <f>Behavioural!G$1069</f>
        <v>10.450193362123322</v>
      </c>
    </row>
    <row r="362" spans="1:32" x14ac:dyDescent="0.35">
      <c r="E362" s="46" t="s">
        <v>1702</v>
      </c>
      <c r="F362" s="46" t="s">
        <v>230</v>
      </c>
      <c r="G362" s="198">
        <f>G361-G360</f>
        <v>0</v>
      </c>
    </row>
    <row r="364" spans="1:32" x14ac:dyDescent="0.35">
      <c r="D364" s="87" t="s">
        <v>1703</v>
      </c>
    </row>
    <row r="365" spans="1:32" s="158" customFormat="1" x14ac:dyDescent="0.35">
      <c r="A365" s="11"/>
      <c r="B365" s="11"/>
      <c r="C365" s="156"/>
      <c r="D365" s="157"/>
      <c r="E365" s="158" t="str">
        <f>Incentive!E$1106</f>
        <v>NPV WHT on interest (incentive)</v>
      </c>
      <c r="F365" s="158" t="str">
        <f>Incentive!F$1106</f>
        <v>M$, discounted</v>
      </c>
      <c r="G365" s="179">
        <f>Incentive!G$1106</f>
        <v>5.0199961089754019</v>
      </c>
      <c r="I365" s="194"/>
      <c r="J365" s="194"/>
      <c r="K365" s="194"/>
      <c r="L365" s="194"/>
      <c r="M365" s="194"/>
      <c r="N365" s="194"/>
      <c r="O365" s="194"/>
      <c r="P365" s="194"/>
      <c r="Q365" s="194"/>
      <c r="R365" s="194"/>
      <c r="S365" s="194"/>
      <c r="T365" s="194"/>
      <c r="U365" s="194"/>
      <c r="V365" s="194"/>
      <c r="W365" s="194"/>
      <c r="X365" s="194"/>
      <c r="Y365" s="194"/>
      <c r="Z365" s="194"/>
      <c r="AA365" s="194"/>
      <c r="AB365" s="194"/>
      <c r="AC365" s="194"/>
      <c r="AD365" s="194"/>
      <c r="AE365" s="194"/>
      <c r="AF365" s="194"/>
    </row>
    <row r="366" spans="1:32" x14ac:dyDescent="0.35">
      <c r="E366" s="158" t="str">
        <f>Behavioural!E$1106</f>
        <v>NPV WHT on interest (behavioural)</v>
      </c>
      <c r="F366" s="158" t="str">
        <f>Behavioural!F$1106</f>
        <v>M$, discounted</v>
      </c>
      <c r="G366" s="179">
        <f>Behavioural!G$1106</f>
        <v>5.0199961089754019</v>
      </c>
    </row>
    <row r="367" spans="1:32" x14ac:dyDescent="0.35">
      <c r="E367" s="46" t="s">
        <v>1704</v>
      </c>
      <c r="F367" s="46" t="s">
        <v>230</v>
      </c>
      <c r="G367" s="198">
        <f>G366-G365</f>
        <v>0</v>
      </c>
    </row>
    <row r="369" spans="1:32" x14ac:dyDescent="0.35">
      <c r="D369" s="87" t="s">
        <v>1705</v>
      </c>
    </row>
    <row r="370" spans="1:32" s="158" customFormat="1" x14ac:dyDescent="0.35">
      <c r="A370" s="11"/>
      <c r="B370" s="11"/>
      <c r="C370" s="156"/>
      <c r="D370" s="157"/>
      <c r="E370" s="158" t="str">
        <f>Incentive!E$1148</f>
        <v>NPV WHT on dividends (incentive)</v>
      </c>
      <c r="F370" s="158" t="str">
        <f>Incentive!F$1148</f>
        <v>M$, discounted</v>
      </c>
      <c r="G370" s="179">
        <f>Incentive!G$1148</f>
        <v>6.0717380225113118</v>
      </c>
      <c r="I370" s="194"/>
      <c r="J370" s="194"/>
      <c r="K370" s="194"/>
      <c r="L370" s="194"/>
      <c r="M370" s="194"/>
      <c r="N370" s="194"/>
      <c r="O370" s="194"/>
      <c r="P370" s="194"/>
      <c r="Q370" s="194"/>
      <c r="R370" s="194"/>
      <c r="S370" s="194"/>
      <c r="T370" s="194"/>
      <c r="U370" s="194"/>
      <c r="V370" s="194"/>
      <c r="W370" s="194"/>
      <c r="X370" s="194"/>
      <c r="Y370" s="194"/>
      <c r="Z370" s="194"/>
      <c r="AA370" s="194"/>
      <c r="AB370" s="194"/>
      <c r="AC370" s="194"/>
      <c r="AD370" s="194"/>
      <c r="AE370" s="194"/>
      <c r="AF370" s="194"/>
    </row>
    <row r="371" spans="1:32" x14ac:dyDescent="0.35">
      <c r="E371" s="158" t="str">
        <f>Behavioural!E$1148</f>
        <v>NPV WHT on dividends (behavioural)</v>
      </c>
      <c r="F371" s="158" t="str">
        <f>Behavioural!F$1148</f>
        <v>M$, discounted</v>
      </c>
      <c r="G371" s="179">
        <f>Behavioural!G$1148</f>
        <v>6.0717380225113118</v>
      </c>
    </row>
    <row r="372" spans="1:32" x14ac:dyDescent="0.35">
      <c r="E372" s="46" t="s">
        <v>1706</v>
      </c>
      <c r="F372" s="46" t="s">
        <v>230</v>
      </c>
      <c r="G372" s="198">
        <f>G371-G370</f>
        <v>0</v>
      </c>
    </row>
    <row r="374" spans="1:32" x14ac:dyDescent="0.35">
      <c r="D374" s="87" t="s">
        <v>1696</v>
      </c>
    </row>
    <row r="375" spans="1:32" s="158" customFormat="1" x14ac:dyDescent="0.35">
      <c r="A375" s="11"/>
      <c r="B375" s="11"/>
      <c r="C375" s="156"/>
      <c r="D375" s="157"/>
      <c r="E375" s="158" t="str">
        <f>Incentive!E$1363</f>
        <v>NPV government revenue (incentive)</v>
      </c>
      <c r="F375" s="158" t="str">
        <f>Incentive!F$1363</f>
        <v>M$, discounted</v>
      </c>
      <c r="G375" s="179">
        <f>Incentive!G$1363</f>
        <v>132.35758501099406</v>
      </c>
      <c r="I375" s="194"/>
      <c r="J375" s="194"/>
      <c r="K375" s="194"/>
      <c r="L375" s="194"/>
      <c r="M375" s="194"/>
      <c r="N375" s="194"/>
      <c r="O375" s="194"/>
      <c r="P375" s="194"/>
      <c r="Q375" s="194"/>
      <c r="R375" s="194"/>
      <c r="S375" s="194"/>
      <c r="T375" s="194"/>
      <c r="U375" s="194"/>
      <c r="V375" s="194"/>
      <c r="W375" s="194"/>
      <c r="X375" s="194"/>
      <c r="Y375" s="194"/>
      <c r="Z375" s="194"/>
      <c r="AA375" s="194"/>
      <c r="AB375" s="194"/>
      <c r="AC375" s="194"/>
      <c r="AD375" s="194"/>
      <c r="AE375" s="194"/>
      <c r="AF375" s="194"/>
    </row>
    <row r="376" spans="1:32" x14ac:dyDescent="0.35">
      <c r="E376" s="158" t="str">
        <f>Behavioural!E$1363</f>
        <v>NPV government revenue (behavioural)</v>
      </c>
      <c r="F376" s="158" t="str">
        <f>Behavioural!F$1363</f>
        <v>M$, discounted</v>
      </c>
      <c r="G376" s="179">
        <f>Behavioural!G$1363</f>
        <v>132.35758501099406</v>
      </c>
    </row>
    <row r="377" spans="1:32" s="150" customFormat="1" x14ac:dyDescent="0.35">
      <c r="A377" s="12"/>
      <c r="B377" s="12"/>
      <c r="C377" s="148"/>
      <c r="D377" s="149"/>
      <c r="E377" s="150" t="s">
        <v>1696</v>
      </c>
      <c r="F377" s="150" t="s">
        <v>230</v>
      </c>
      <c r="G377" s="563">
        <f>G376-G375</f>
        <v>0</v>
      </c>
      <c r="I377" s="232"/>
      <c r="J377" s="232"/>
      <c r="K377" s="232"/>
      <c r="L377" s="232"/>
      <c r="M377" s="232"/>
      <c r="N377" s="232"/>
      <c r="O377" s="232"/>
      <c r="P377" s="232"/>
      <c r="Q377" s="232"/>
      <c r="R377" s="232"/>
      <c r="S377" s="232"/>
      <c r="T377" s="232"/>
      <c r="U377" s="232"/>
      <c r="V377" s="232"/>
      <c r="W377" s="232"/>
      <c r="X377" s="232"/>
      <c r="Y377" s="232"/>
      <c r="Z377" s="232"/>
      <c r="AA377" s="232"/>
      <c r="AB377" s="232"/>
      <c r="AC377" s="232"/>
      <c r="AD377" s="232"/>
      <c r="AE377" s="232"/>
      <c r="AF377" s="232"/>
    </row>
    <row r="379" spans="1:32" x14ac:dyDescent="0.35">
      <c r="D379" s="87" t="s">
        <v>1707</v>
      </c>
    </row>
    <row r="380" spans="1:32" s="158" customFormat="1" x14ac:dyDescent="0.35">
      <c r="A380" s="11"/>
      <c r="B380" s="11"/>
      <c r="C380" s="156"/>
      <c r="D380" s="157"/>
      <c r="E380" s="158" t="str">
        <f>Benchmark!E$1363</f>
        <v>NPV government revenue (benchmark)</v>
      </c>
      <c r="F380" s="158" t="str">
        <f>Benchmark!F$1363</f>
        <v>M$, discounted</v>
      </c>
      <c r="G380" s="179">
        <f>Benchmark!G$1363</f>
        <v>132.35758501099406</v>
      </c>
      <c r="I380" s="194"/>
      <c r="J380" s="194"/>
      <c r="K380" s="194"/>
      <c r="L380" s="194"/>
      <c r="M380" s="194"/>
      <c r="N380" s="194"/>
      <c r="O380" s="194"/>
      <c r="P380" s="194"/>
      <c r="Q380" s="194"/>
      <c r="R380" s="194"/>
      <c r="S380" s="194"/>
      <c r="T380" s="194"/>
      <c r="U380" s="194"/>
      <c r="V380" s="194"/>
      <c r="W380" s="194"/>
      <c r="X380" s="194"/>
      <c r="Y380" s="194"/>
      <c r="Z380" s="194"/>
      <c r="AA380" s="194"/>
      <c r="AB380" s="194"/>
      <c r="AC380" s="194"/>
      <c r="AD380" s="194"/>
      <c r="AE380" s="194"/>
      <c r="AF380" s="194"/>
    </row>
    <row r="381" spans="1:32" x14ac:dyDescent="0.35">
      <c r="E381" s="46" t="str">
        <f>E$377</f>
        <v>Behavioural effects on NPV government revenue</v>
      </c>
      <c r="F381" s="46" t="str">
        <f>F$377</f>
        <v>M$, discounted</v>
      </c>
      <c r="G381" s="198">
        <f>G$377</f>
        <v>0</v>
      </c>
    </row>
    <row r="382" spans="1:32" x14ac:dyDescent="0.35">
      <c r="E382" s="46" t="s">
        <v>1708</v>
      </c>
      <c r="F382" s="46" t="s">
        <v>10</v>
      </c>
      <c r="G382" s="227">
        <f>G381/G380</f>
        <v>0</v>
      </c>
    </row>
    <row r="383" spans="1:32" x14ac:dyDescent="0.35">
      <c r="G383" s="227"/>
    </row>
    <row r="384" spans="1:32" x14ac:dyDescent="0.35">
      <c r="D384" s="87" t="s">
        <v>1709</v>
      </c>
      <c r="G384" s="227"/>
    </row>
    <row r="385" spans="1:35" s="158" customFormat="1" x14ac:dyDescent="0.35">
      <c r="A385" s="11"/>
      <c r="B385" s="11"/>
      <c r="C385" s="156"/>
      <c r="D385" s="157"/>
      <c r="E385" s="158" t="str">
        <f>Incentive!E$1348</f>
        <v>Discounted government revenue (incentive)</v>
      </c>
      <c r="F385" s="158" t="str">
        <f>Incentive!F$1348</f>
        <v>M$, discounted</v>
      </c>
      <c r="G385" s="187"/>
      <c r="I385" s="179">
        <f>Incentive!I$1348</f>
        <v>132.35758501099403</v>
      </c>
      <c r="J385" s="179"/>
      <c r="K385" s="179">
        <f>Incentive!K$1348</f>
        <v>11.84825</v>
      </c>
      <c r="L385" s="179">
        <f>Incentive!L$1348</f>
        <v>6.2256818181818181</v>
      </c>
      <c r="M385" s="179">
        <f>Incentive!M$1348</f>
        <v>7.7582813763930307</v>
      </c>
      <c r="N385" s="179">
        <f>Incentive!N$1348</f>
        <v>8.2961619809198677</v>
      </c>
      <c r="O385" s="179">
        <f>Incentive!O$1348</f>
        <v>7.4372448384898</v>
      </c>
      <c r="P385" s="179">
        <f>Incentive!P$1348</f>
        <v>6.6659311270724704</v>
      </c>
      <c r="Q385" s="179">
        <f>Incentive!Q$1348</f>
        <v>7.6249058272120616</v>
      </c>
      <c r="R385" s="179">
        <f>Incentive!R$1348</f>
        <v>7.3908562084518756</v>
      </c>
      <c r="S385" s="179">
        <f>Incentive!S$1348</f>
        <v>6.8396355786016638</v>
      </c>
      <c r="T385" s="179">
        <f>Incentive!T$1348</f>
        <v>6.326679314468012</v>
      </c>
      <c r="U385" s="179">
        <f>Incentive!U$1348</f>
        <v>6.2948438332766008</v>
      </c>
      <c r="V385" s="179">
        <f>Incentive!V$1348</f>
        <v>6.2875065892193076</v>
      </c>
      <c r="W385" s="179">
        <f>Incentive!W$1348</f>
        <v>7.1394335664386963</v>
      </c>
      <c r="X385" s="179">
        <f>Incentive!X$1348</f>
        <v>6.4903941513079069</v>
      </c>
      <c r="Y385" s="179">
        <f>Incentive!Y$1348</f>
        <v>5.9003583193708211</v>
      </c>
      <c r="Z385" s="179">
        <f>Incentive!Z$1348</f>
        <v>5.3639621085189289</v>
      </c>
      <c r="AA385" s="179">
        <f>Incentive!AA$1348</f>
        <v>4.8763291895626626</v>
      </c>
      <c r="AB385" s="179">
        <f>Incentive!AB$1348</f>
        <v>4.4330265359660563</v>
      </c>
      <c r="AC385" s="179">
        <f>Incentive!AC$1348</f>
        <v>4.0300241236055054</v>
      </c>
      <c r="AD385" s="179">
        <f>Incentive!AD$1348</f>
        <v>3.7380997025772134</v>
      </c>
      <c r="AE385" s="179">
        <f>Incentive!AE$1348</f>
        <v>1.3899788213597342</v>
      </c>
      <c r="AF385" s="179">
        <f>Incentive!AF$1348</f>
        <v>3.456577639949943E-17</v>
      </c>
      <c r="AG385" s="179">
        <f>Incentive!AG$1348</f>
        <v>3.1423433090454023E-17</v>
      </c>
      <c r="AH385" s="179">
        <f>Incentive!AH$1348</f>
        <v>2.8566757354958203E-17</v>
      </c>
      <c r="AI385" s="179">
        <f>Incentive!AI$1348</f>
        <v>2.5969779413598369E-17</v>
      </c>
    </row>
    <row r="386" spans="1:35" s="158" customFormat="1" x14ac:dyDescent="0.35">
      <c r="A386" s="11"/>
      <c r="B386" s="11"/>
      <c r="C386" s="156"/>
      <c r="D386" s="157"/>
      <c r="E386" s="158" t="str">
        <f>Behavioural!E$1348</f>
        <v>Discounted government revenue (behavioural)</v>
      </c>
      <c r="F386" s="158" t="str">
        <f>Behavioural!F$1348</f>
        <v>M$, discounted</v>
      </c>
      <c r="G386" s="187"/>
      <c r="I386" s="179">
        <f>Behavioural!I$1348</f>
        <v>132.35758501099403</v>
      </c>
      <c r="J386" s="179"/>
      <c r="K386" s="179">
        <f>Behavioural!K$1348</f>
        <v>11.84825</v>
      </c>
      <c r="L386" s="179">
        <f>Behavioural!L$1348</f>
        <v>6.2256818181818181</v>
      </c>
      <c r="M386" s="179">
        <f>Behavioural!M$1348</f>
        <v>7.7582813763930307</v>
      </c>
      <c r="N386" s="179">
        <f>Behavioural!N$1348</f>
        <v>8.2961619809198677</v>
      </c>
      <c r="O386" s="179">
        <f>Behavioural!O$1348</f>
        <v>7.4372448384898</v>
      </c>
      <c r="P386" s="179">
        <f>Behavioural!P$1348</f>
        <v>6.6659311270724704</v>
      </c>
      <c r="Q386" s="179">
        <f>Behavioural!Q$1348</f>
        <v>7.6249058272120616</v>
      </c>
      <c r="R386" s="179">
        <f>Behavioural!R$1348</f>
        <v>7.3908562084518756</v>
      </c>
      <c r="S386" s="179">
        <f>Behavioural!S$1348</f>
        <v>6.8396355786016638</v>
      </c>
      <c r="T386" s="179">
        <f>Behavioural!T$1348</f>
        <v>6.326679314468012</v>
      </c>
      <c r="U386" s="179">
        <f>Behavioural!U$1348</f>
        <v>6.2948438332766008</v>
      </c>
      <c r="V386" s="179">
        <f>Behavioural!V$1348</f>
        <v>6.2875065892193076</v>
      </c>
      <c r="W386" s="179">
        <f>Behavioural!W$1348</f>
        <v>7.1394335664386963</v>
      </c>
      <c r="X386" s="179">
        <f>Behavioural!X$1348</f>
        <v>6.4903941513079069</v>
      </c>
      <c r="Y386" s="179">
        <f>Behavioural!Y$1348</f>
        <v>5.9003583193708211</v>
      </c>
      <c r="Z386" s="179">
        <f>Behavioural!Z$1348</f>
        <v>5.3639621085189289</v>
      </c>
      <c r="AA386" s="179">
        <f>Behavioural!AA$1348</f>
        <v>4.8763291895626626</v>
      </c>
      <c r="AB386" s="179">
        <f>Behavioural!AB$1348</f>
        <v>4.4330265359660563</v>
      </c>
      <c r="AC386" s="179">
        <f>Behavioural!AC$1348</f>
        <v>4.0300241236055054</v>
      </c>
      <c r="AD386" s="179">
        <f>Behavioural!AD$1348</f>
        <v>3.7380997025772134</v>
      </c>
      <c r="AE386" s="179">
        <f>Behavioural!AE$1348</f>
        <v>1.3899788213597342</v>
      </c>
      <c r="AF386" s="179">
        <f>Behavioural!AF$1348</f>
        <v>3.456577639949943E-17</v>
      </c>
      <c r="AG386" s="179">
        <f>Behavioural!AG$1348</f>
        <v>3.1423433090454023E-17</v>
      </c>
      <c r="AH386" s="179">
        <f>Behavioural!AH$1348</f>
        <v>2.8566757354958203E-17</v>
      </c>
      <c r="AI386" s="179">
        <f>Behavioural!AI$1348</f>
        <v>2.5969779413598369E-17</v>
      </c>
    </row>
    <row r="387" spans="1:35" x14ac:dyDescent="0.35">
      <c r="E387" s="46" t="s">
        <v>1709</v>
      </c>
      <c r="F387" s="46" t="s">
        <v>230</v>
      </c>
      <c r="G387" s="227"/>
      <c r="I387" s="198">
        <f>SUM(K387:AI387)</f>
        <v>0</v>
      </c>
      <c r="J387" s="198"/>
      <c r="K387" s="198">
        <f>K386-K385</f>
        <v>0</v>
      </c>
      <c r="L387" s="198">
        <f t="shared" ref="L387" si="99">L386-L385</f>
        <v>0</v>
      </c>
      <c r="M387" s="198">
        <f t="shared" ref="M387" si="100">M386-M385</f>
        <v>0</v>
      </c>
      <c r="N387" s="198">
        <f t="shared" ref="N387" si="101">N386-N385</f>
        <v>0</v>
      </c>
      <c r="O387" s="198">
        <f t="shared" ref="O387" si="102">O386-O385</f>
        <v>0</v>
      </c>
      <c r="P387" s="198">
        <f t="shared" ref="P387" si="103">P386-P385</f>
        <v>0</v>
      </c>
      <c r="Q387" s="198">
        <f t="shared" ref="Q387" si="104">Q386-Q385</f>
        <v>0</v>
      </c>
      <c r="R387" s="198">
        <f t="shared" ref="R387" si="105">R386-R385</f>
        <v>0</v>
      </c>
      <c r="S387" s="198">
        <f t="shared" ref="S387" si="106">S386-S385</f>
        <v>0</v>
      </c>
      <c r="T387" s="198">
        <f t="shared" ref="T387" si="107">T386-T385</f>
        <v>0</v>
      </c>
      <c r="U387" s="198">
        <f t="shared" ref="U387" si="108">U386-U385</f>
        <v>0</v>
      </c>
      <c r="V387" s="198">
        <f t="shared" ref="V387" si="109">V386-V385</f>
        <v>0</v>
      </c>
      <c r="W387" s="198">
        <f t="shared" ref="W387" si="110">W386-W385</f>
        <v>0</v>
      </c>
      <c r="X387" s="198">
        <f t="shared" ref="X387" si="111">X386-X385</f>
        <v>0</v>
      </c>
      <c r="Y387" s="198">
        <f t="shared" ref="Y387" si="112">Y386-Y385</f>
        <v>0</v>
      </c>
      <c r="Z387" s="198">
        <f t="shared" ref="Z387" si="113">Z386-Z385</f>
        <v>0</v>
      </c>
      <c r="AA387" s="198">
        <f t="shared" ref="AA387" si="114">AA386-AA385</f>
        <v>0</v>
      </c>
      <c r="AB387" s="198">
        <f t="shared" ref="AB387" si="115">AB386-AB385</f>
        <v>0</v>
      </c>
      <c r="AC387" s="198">
        <f t="shared" ref="AC387" si="116">AC386-AC385</f>
        <v>0</v>
      </c>
      <c r="AD387" s="198">
        <f t="shared" ref="AD387" si="117">AD386-AD385</f>
        <v>0</v>
      </c>
      <c r="AE387" s="198">
        <f t="shared" ref="AE387" si="118">AE386-AE385</f>
        <v>0</v>
      </c>
      <c r="AF387" s="198">
        <f t="shared" ref="AF387" si="119">AF386-AF385</f>
        <v>0</v>
      </c>
      <c r="AG387" s="198">
        <f t="shared" ref="AG387" si="120">AG386-AG385</f>
        <v>0</v>
      </c>
      <c r="AH387" s="198">
        <f t="shared" ref="AH387" si="121">AH386-AH385</f>
        <v>0</v>
      </c>
      <c r="AI387" s="198">
        <f t="shared" ref="AI387" si="122">AI386-AI385</f>
        <v>0</v>
      </c>
    </row>
    <row r="389" spans="1:35" x14ac:dyDescent="0.35">
      <c r="A389" s="292" t="s">
        <v>1054</v>
      </c>
      <c r="B389" s="292"/>
      <c r="C389" s="557"/>
      <c r="D389" s="558"/>
      <c r="E389" s="551"/>
      <c r="F389" s="551"/>
      <c r="G389" s="559"/>
      <c r="H389" s="551"/>
      <c r="I389" s="559"/>
      <c r="J389" s="559"/>
      <c r="K389" s="559"/>
      <c r="L389" s="559"/>
      <c r="M389" s="559"/>
      <c r="N389" s="559"/>
      <c r="O389" s="559"/>
      <c r="P389" s="559"/>
      <c r="Q389" s="559"/>
      <c r="R389" s="559"/>
      <c r="S389" s="559"/>
      <c r="T389" s="559"/>
      <c r="U389" s="559"/>
      <c r="V389" s="559"/>
      <c r="W389" s="559"/>
      <c r="X389" s="559"/>
      <c r="Y389" s="559"/>
      <c r="Z389" s="559"/>
      <c r="AA389" s="559"/>
      <c r="AB389" s="559"/>
      <c r="AC389" s="559"/>
      <c r="AD389" s="559"/>
      <c r="AE389" s="559"/>
      <c r="AF389" s="559"/>
      <c r="AG389" s="559"/>
      <c r="AH389" s="559"/>
      <c r="AI389" s="559"/>
    </row>
    <row r="391" spans="1:35" x14ac:dyDescent="0.35">
      <c r="B391" s="1" t="s">
        <v>986</v>
      </c>
    </row>
    <row r="393" spans="1:35" x14ac:dyDescent="0.35">
      <c r="D393" s="87" t="s">
        <v>955</v>
      </c>
    </row>
    <row r="394" spans="1:35" x14ac:dyDescent="0.35">
      <c r="E394" s="46" t="str">
        <f>E$12</f>
        <v>Direct effects on NPV project pre-tax cash flow</v>
      </c>
      <c r="F394" s="46" t="str">
        <f>F$12</f>
        <v>M$, discounted</v>
      </c>
      <c r="G394" s="198">
        <f>G$12</f>
        <v>0</v>
      </c>
    </row>
    <row r="395" spans="1:35" x14ac:dyDescent="0.35">
      <c r="E395" s="46" t="str">
        <f>E$204</f>
        <v>Behavioural effects on NPV project pre-tax cash flow</v>
      </c>
      <c r="F395" s="46" t="str">
        <f>F$204</f>
        <v>M$, discounted</v>
      </c>
      <c r="G395" s="198">
        <f>G$204</f>
        <v>0</v>
      </c>
    </row>
    <row r="396" spans="1:35" x14ac:dyDescent="0.35">
      <c r="E396" s="46" t="s">
        <v>955</v>
      </c>
      <c r="F396" s="46" t="s">
        <v>230</v>
      </c>
      <c r="G396" s="198">
        <f>SUM(G394:G395)</f>
        <v>0</v>
      </c>
    </row>
    <row r="398" spans="1:35" x14ac:dyDescent="0.35">
      <c r="D398" s="87" t="s">
        <v>956</v>
      </c>
    </row>
    <row r="399" spans="1:35" x14ac:dyDescent="0.35">
      <c r="E399" s="46" t="str">
        <f>E$17</f>
        <v>Direct effects on project pre-tax IRR</v>
      </c>
      <c r="F399" s="46" t="str">
        <f>F$17</f>
        <v>%</v>
      </c>
      <c r="G399" s="227">
        <f>G$17</f>
        <v>0</v>
      </c>
    </row>
    <row r="400" spans="1:35" x14ac:dyDescent="0.35">
      <c r="E400" s="46" t="str">
        <f>E$209</f>
        <v>Behavioural effects on project pre-tax IRR</v>
      </c>
      <c r="F400" s="46" t="str">
        <f>F$209</f>
        <v>%</v>
      </c>
      <c r="G400" s="227">
        <f>G$209</f>
        <v>0</v>
      </c>
    </row>
    <row r="401" spans="4:7" x14ac:dyDescent="0.35">
      <c r="E401" s="46" t="s">
        <v>956</v>
      </c>
      <c r="F401" s="46" t="s">
        <v>10</v>
      </c>
      <c r="G401" s="227">
        <f>SUM(G399:G400)</f>
        <v>0</v>
      </c>
    </row>
    <row r="403" spans="4:7" x14ac:dyDescent="0.35">
      <c r="D403" s="87" t="s">
        <v>957</v>
      </c>
    </row>
    <row r="404" spans="4:7" x14ac:dyDescent="0.35">
      <c r="E404" s="46" t="str">
        <f>E$22</f>
        <v>Direct effects on life of mine</v>
      </c>
      <c r="F404" s="46" t="str">
        <f>F$22</f>
        <v>years</v>
      </c>
      <c r="G404" s="46">
        <f>G$22</f>
        <v>0</v>
      </c>
    </row>
    <row r="405" spans="4:7" x14ac:dyDescent="0.35">
      <c r="E405" s="46" t="str">
        <f>E$214</f>
        <v>Behavioural effects on life of mine</v>
      </c>
      <c r="F405" s="46" t="str">
        <f>F$214</f>
        <v>years</v>
      </c>
      <c r="G405" s="46">
        <f>G$214</f>
        <v>0</v>
      </c>
    </row>
    <row r="406" spans="4:7" x14ac:dyDescent="0.35">
      <c r="E406" s="46" t="s">
        <v>957</v>
      </c>
      <c r="F406" s="46" t="s">
        <v>32</v>
      </c>
      <c r="G406" s="46">
        <f>SUM(G404:G405)</f>
        <v>0</v>
      </c>
    </row>
    <row r="408" spans="4:7" x14ac:dyDescent="0.35">
      <c r="D408" s="87" t="s">
        <v>987</v>
      </c>
    </row>
    <row r="409" spans="4:7" x14ac:dyDescent="0.35">
      <c r="E409" s="46" t="str">
        <f>E$27</f>
        <v>Direct effects on real terms pre-tax payback period</v>
      </c>
      <c r="F409" s="46" t="str">
        <f>F$27</f>
        <v>years</v>
      </c>
      <c r="G409" s="46">
        <f>G$27</f>
        <v>0</v>
      </c>
    </row>
    <row r="410" spans="4:7" x14ac:dyDescent="0.35">
      <c r="E410" s="46" t="str">
        <f>E$219</f>
        <v>Behavioural effects on real terms pre-tax payback period</v>
      </c>
      <c r="F410" s="46" t="str">
        <f>F$219</f>
        <v>years</v>
      </c>
      <c r="G410" s="46">
        <f>G$219</f>
        <v>0</v>
      </c>
    </row>
    <row r="411" spans="4:7" x14ac:dyDescent="0.35">
      <c r="E411" s="46" t="s">
        <v>987</v>
      </c>
      <c r="F411" s="46" t="s">
        <v>32</v>
      </c>
      <c r="G411" s="46">
        <f>G410-G409</f>
        <v>0</v>
      </c>
    </row>
    <row r="413" spans="4:7" x14ac:dyDescent="0.35">
      <c r="D413" s="87" t="s">
        <v>988</v>
      </c>
      <c r="G413" s="46"/>
    </row>
    <row r="414" spans="4:7" x14ac:dyDescent="0.35">
      <c r="E414" s="46" t="str">
        <f>E$32</f>
        <v>Direct effects on discounted pre-tax payback period</v>
      </c>
      <c r="F414" s="46" t="str">
        <f>F$32</f>
        <v>years</v>
      </c>
      <c r="G414" s="46">
        <f>G$32</f>
        <v>0</v>
      </c>
    </row>
    <row r="415" spans="4:7" x14ac:dyDescent="0.35">
      <c r="E415" s="46" t="str">
        <f>E$224</f>
        <v>Behavioural effects on discounted pre-tax payback period</v>
      </c>
      <c r="F415" s="46" t="str">
        <f>F$224</f>
        <v>years</v>
      </c>
      <c r="G415" s="46">
        <f>G$224</f>
        <v>0</v>
      </c>
    </row>
    <row r="416" spans="4:7" x14ac:dyDescent="0.35">
      <c r="E416" s="46" t="s">
        <v>988</v>
      </c>
      <c r="F416" s="46" t="s">
        <v>32</v>
      </c>
      <c r="G416" s="46">
        <f>G415-G414</f>
        <v>0</v>
      </c>
    </row>
    <row r="418" spans="2:35" x14ac:dyDescent="0.35">
      <c r="B418" s="1" t="s">
        <v>989</v>
      </c>
    </row>
    <row r="420" spans="2:35" x14ac:dyDescent="0.35">
      <c r="D420" s="87" t="s">
        <v>1464</v>
      </c>
    </row>
    <row r="421" spans="2:35" x14ac:dyDescent="0.35">
      <c r="E421" s="46" t="str">
        <f>E$39</f>
        <v>Direct effects on project NCF</v>
      </c>
      <c r="F421" s="46" t="str">
        <f>F$39</f>
        <v>M$</v>
      </c>
      <c r="G421" s="227"/>
      <c r="I421" s="198">
        <f>I$39</f>
        <v>0</v>
      </c>
      <c r="J421" s="198"/>
      <c r="K421" s="198">
        <f t="shared" ref="K421:AI421" si="123">K$39</f>
        <v>0</v>
      </c>
      <c r="L421" s="198">
        <f t="shared" si="123"/>
        <v>0</v>
      </c>
      <c r="M421" s="198">
        <f t="shared" si="123"/>
        <v>0</v>
      </c>
      <c r="N421" s="198">
        <f t="shared" si="123"/>
        <v>0</v>
      </c>
      <c r="O421" s="198">
        <f t="shared" si="123"/>
        <v>0</v>
      </c>
      <c r="P421" s="198">
        <f t="shared" si="123"/>
        <v>0</v>
      </c>
      <c r="Q421" s="198">
        <f t="shared" si="123"/>
        <v>0</v>
      </c>
      <c r="R421" s="198">
        <f t="shared" si="123"/>
        <v>0</v>
      </c>
      <c r="S421" s="198">
        <f t="shared" si="123"/>
        <v>0</v>
      </c>
      <c r="T421" s="198">
        <f t="shared" si="123"/>
        <v>0</v>
      </c>
      <c r="U421" s="198">
        <f t="shared" si="123"/>
        <v>0</v>
      </c>
      <c r="V421" s="198">
        <f t="shared" si="123"/>
        <v>0</v>
      </c>
      <c r="W421" s="198">
        <f t="shared" si="123"/>
        <v>0</v>
      </c>
      <c r="X421" s="198">
        <f t="shared" si="123"/>
        <v>0</v>
      </c>
      <c r="Y421" s="198">
        <f t="shared" si="123"/>
        <v>0</v>
      </c>
      <c r="Z421" s="198">
        <f t="shared" si="123"/>
        <v>0</v>
      </c>
      <c r="AA421" s="198">
        <f t="shared" si="123"/>
        <v>0</v>
      </c>
      <c r="AB421" s="198">
        <f t="shared" si="123"/>
        <v>0</v>
      </c>
      <c r="AC421" s="198">
        <f t="shared" si="123"/>
        <v>0</v>
      </c>
      <c r="AD421" s="198">
        <f t="shared" si="123"/>
        <v>0</v>
      </c>
      <c r="AE421" s="198">
        <f t="shared" si="123"/>
        <v>0</v>
      </c>
      <c r="AF421" s="198">
        <f t="shared" si="123"/>
        <v>0</v>
      </c>
      <c r="AG421" s="198">
        <f t="shared" si="123"/>
        <v>0</v>
      </c>
      <c r="AH421" s="198">
        <f t="shared" si="123"/>
        <v>0</v>
      </c>
      <c r="AI421" s="198">
        <f t="shared" si="123"/>
        <v>0</v>
      </c>
    </row>
    <row r="422" spans="2:35" x14ac:dyDescent="0.35">
      <c r="E422" s="46" t="str">
        <f>E$231</f>
        <v>Behavioural effects on project NCF</v>
      </c>
      <c r="F422" s="46" t="str">
        <f>F$231</f>
        <v>M$</v>
      </c>
      <c r="G422" s="227"/>
      <c r="I422" s="198">
        <f>I$231</f>
        <v>0</v>
      </c>
      <c r="J422" s="198"/>
      <c r="K422" s="198">
        <f t="shared" ref="K422:AI422" si="124">K$231</f>
        <v>0</v>
      </c>
      <c r="L422" s="198">
        <f t="shared" si="124"/>
        <v>0</v>
      </c>
      <c r="M422" s="198">
        <f t="shared" si="124"/>
        <v>0</v>
      </c>
      <c r="N422" s="198">
        <f t="shared" si="124"/>
        <v>0</v>
      </c>
      <c r="O422" s="198">
        <f t="shared" si="124"/>
        <v>0</v>
      </c>
      <c r="P422" s="198">
        <f t="shared" si="124"/>
        <v>0</v>
      </c>
      <c r="Q422" s="198">
        <f t="shared" si="124"/>
        <v>0</v>
      </c>
      <c r="R422" s="198">
        <f t="shared" si="124"/>
        <v>0</v>
      </c>
      <c r="S422" s="198">
        <f t="shared" si="124"/>
        <v>0</v>
      </c>
      <c r="T422" s="198">
        <f t="shared" si="124"/>
        <v>0</v>
      </c>
      <c r="U422" s="198">
        <f t="shared" si="124"/>
        <v>0</v>
      </c>
      <c r="V422" s="198">
        <f t="shared" si="124"/>
        <v>0</v>
      </c>
      <c r="W422" s="198">
        <f t="shared" si="124"/>
        <v>0</v>
      </c>
      <c r="X422" s="198">
        <f t="shared" si="124"/>
        <v>0</v>
      </c>
      <c r="Y422" s="198">
        <f t="shared" si="124"/>
        <v>0</v>
      </c>
      <c r="Z422" s="198">
        <f t="shared" si="124"/>
        <v>0</v>
      </c>
      <c r="AA422" s="198">
        <f t="shared" si="124"/>
        <v>0</v>
      </c>
      <c r="AB422" s="198">
        <f t="shared" si="124"/>
        <v>0</v>
      </c>
      <c r="AC422" s="198">
        <f t="shared" si="124"/>
        <v>0</v>
      </c>
      <c r="AD422" s="198">
        <f t="shared" si="124"/>
        <v>0</v>
      </c>
      <c r="AE422" s="198">
        <f t="shared" si="124"/>
        <v>0</v>
      </c>
      <c r="AF422" s="198">
        <f t="shared" si="124"/>
        <v>0</v>
      </c>
      <c r="AG422" s="198">
        <f t="shared" si="124"/>
        <v>0</v>
      </c>
      <c r="AH422" s="198">
        <f t="shared" si="124"/>
        <v>0</v>
      </c>
      <c r="AI422" s="198">
        <f t="shared" si="124"/>
        <v>0</v>
      </c>
    </row>
    <row r="423" spans="2:35" x14ac:dyDescent="0.35">
      <c r="E423" s="46" t="s">
        <v>1453</v>
      </c>
      <c r="F423" s="46" t="s">
        <v>88</v>
      </c>
      <c r="G423" s="227"/>
      <c r="I423" s="198">
        <f>SUM(K423:AI423)</f>
        <v>0</v>
      </c>
      <c r="J423" s="198"/>
      <c r="K423" s="198">
        <f>K421+K422</f>
        <v>0</v>
      </c>
      <c r="L423" s="198">
        <f t="shared" ref="L423:AI423" si="125">L421+L422</f>
        <v>0</v>
      </c>
      <c r="M423" s="198">
        <f t="shared" si="125"/>
        <v>0</v>
      </c>
      <c r="N423" s="198">
        <f t="shared" si="125"/>
        <v>0</v>
      </c>
      <c r="O423" s="198">
        <f t="shared" si="125"/>
        <v>0</v>
      </c>
      <c r="P423" s="198">
        <f t="shared" si="125"/>
        <v>0</v>
      </c>
      <c r="Q423" s="198">
        <f t="shared" si="125"/>
        <v>0</v>
      </c>
      <c r="R423" s="198">
        <f t="shared" si="125"/>
        <v>0</v>
      </c>
      <c r="S423" s="198">
        <f t="shared" si="125"/>
        <v>0</v>
      </c>
      <c r="T423" s="198">
        <f t="shared" si="125"/>
        <v>0</v>
      </c>
      <c r="U423" s="198">
        <f t="shared" si="125"/>
        <v>0</v>
      </c>
      <c r="V423" s="198">
        <f t="shared" si="125"/>
        <v>0</v>
      </c>
      <c r="W423" s="198">
        <f t="shared" si="125"/>
        <v>0</v>
      </c>
      <c r="X423" s="198">
        <f t="shared" si="125"/>
        <v>0</v>
      </c>
      <c r="Y423" s="198">
        <f t="shared" si="125"/>
        <v>0</v>
      </c>
      <c r="Z423" s="198">
        <f t="shared" si="125"/>
        <v>0</v>
      </c>
      <c r="AA423" s="198">
        <f t="shared" si="125"/>
        <v>0</v>
      </c>
      <c r="AB423" s="198">
        <f t="shared" si="125"/>
        <v>0</v>
      </c>
      <c r="AC423" s="198">
        <f t="shared" si="125"/>
        <v>0</v>
      </c>
      <c r="AD423" s="198">
        <f t="shared" si="125"/>
        <v>0</v>
      </c>
      <c r="AE423" s="198">
        <f t="shared" si="125"/>
        <v>0</v>
      </c>
      <c r="AF423" s="198">
        <f t="shared" si="125"/>
        <v>0</v>
      </c>
      <c r="AG423" s="198">
        <f t="shared" si="125"/>
        <v>0</v>
      </c>
      <c r="AH423" s="198">
        <f t="shared" si="125"/>
        <v>0</v>
      </c>
      <c r="AI423" s="198">
        <f t="shared" si="125"/>
        <v>0</v>
      </c>
    </row>
    <row r="424" spans="2:35" x14ac:dyDescent="0.35">
      <c r="D424" s="46"/>
    </row>
    <row r="425" spans="2:35" x14ac:dyDescent="0.35">
      <c r="D425" s="87" t="s">
        <v>1465</v>
      </c>
    </row>
    <row r="426" spans="2:35" x14ac:dyDescent="0.35">
      <c r="E426" s="46" t="str">
        <f>E$44</f>
        <v>Direct effects on total project NCF</v>
      </c>
      <c r="F426" s="46" t="str">
        <f>F$44</f>
        <v>M$</v>
      </c>
      <c r="G426" s="198">
        <f>G$44</f>
        <v>0</v>
      </c>
    </row>
    <row r="427" spans="2:35" x14ac:dyDescent="0.35">
      <c r="E427" s="46" t="str">
        <f>E$236</f>
        <v>Behavioural effects on total project NCF</v>
      </c>
      <c r="F427" s="46" t="str">
        <f>F$236</f>
        <v>M$</v>
      </c>
      <c r="G427" s="198">
        <f>G$236</f>
        <v>0</v>
      </c>
    </row>
    <row r="428" spans="2:35" x14ac:dyDescent="0.35">
      <c r="E428" s="46" t="s">
        <v>1467</v>
      </c>
      <c r="F428" s="46" t="s">
        <v>88</v>
      </c>
      <c r="G428" s="198">
        <f>G426+G427</f>
        <v>0</v>
      </c>
    </row>
    <row r="430" spans="2:35" x14ac:dyDescent="0.35">
      <c r="D430" s="87" t="s">
        <v>1466</v>
      </c>
    </row>
    <row r="431" spans="2:35" x14ac:dyDescent="0.35">
      <c r="E431" s="46" t="str">
        <f>E$49</f>
        <v>Direct effects on discounted project NCF</v>
      </c>
      <c r="F431" s="46" t="str">
        <f>F$49</f>
        <v>M$, discounted</v>
      </c>
      <c r="G431" s="227"/>
      <c r="I431" s="198">
        <f>I$49</f>
        <v>0</v>
      </c>
      <c r="J431" s="198"/>
      <c r="K431" s="198">
        <f t="shared" ref="K431:AI431" si="126">K$49</f>
        <v>0</v>
      </c>
      <c r="L431" s="198">
        <f t="shared" si="126"/>
        <v>0</v>
      </c>
      <c r="M431" s="198">
        <f t="shared" si="126"/>
        <v>0</v>
      </c>
      <c r="N431" s="198">
        <f t="shared" si="126"/>
        <v>0</v>
      </c>
      <c r="O431" s="198">
        <f t="shared" si="126"/>
        <v>0</v>
      </c>
      <c r="P431" s="198">
        <f t="shared" si="126"/>
        <v>0</v>
      </c>
      <c r="Q431" s="198">
        <f t="shared" si="126"/>
        <v>0</v>
      </c>
      <c r="R431" s="198">
        <f t="shared" si="126"/>
        <v>0</v>
      </c>
      <c r="S431" s="198">
        <f t="shared" si="126"/>
        <v>0</v>
      </c>
      <c r="T431" s="198">
        <f t="shared" si="126"/>
        <v>0</v>
      </c>
      <c r="U431" s="198">
        <f t="shared" si="126"/>
        <v>0</v>
      </c>
      <c r="V431" s="198">
        <f t="shared" si="126"/>
        <v>0</v>
      </c>
      <c r="W431" s="198">
        <f t="shared" si="126"/>
        <v>0</v>
      </c>
      <c r="X431" s="198">
        <f t="shared" si="126"/>
        <v>0</v>
      </c>
      <c r="Y431" s="198">
        <f t="shared" si="126"/>
        <v>0</v>
      </c>
      <c r="Z431" s="198">
        <f t="shared" si="126"/>
        <v>0</v>
      </c>
      <c r="AA431" s="198">
        <f t="shared" si="126"/>
        <v>0</v>
      </c>
      <c r="AB431" s="198">
        <f t="shared" si="126"/>
        <v>0</v>
      </c>
      <c r="AC431" s="198">
        <f t="shared" si="126"/>
        <v>0</v>
      </c>
      <c r="AD431" s="198">
        <f t="shared" si="126"/>
        <v>0</v>
      </c>
      <c r="AE431" s="198">
        <f t="shared" si="126"/>
        <v>0</v>
      </c>
      <c r="AF431" s="198">
        <f t="shared" si="126"/>
        <v>0</v>
      </c>
      <c r="AG431" s="198">
        <f t="shared" si="126"/>
        <v>0</v>
      </c>
      <c r="AH431" s="198">
        <f t="shared" si="126"/>
        <v>0</v>
      </c>
      <c r="AI431" s="198">
        <f t="shared" si="126"/>
        <v>0</v>
      </c>
    </row>
    <row r="432" spans="2:35" x14ac:dyDescent="0.35">
      <c r="E432" s="46" t="str">
        <f>E$241</f>
        <v>Behavioural effects on discounted project NCF</v>
      </c>
      <c r="F432" s="46" t="str">
        <f>F$241</f>
        <v>M$, discounted</v>
      </c>
      <c r="G432" s="227"/>
      <c r="I432" s="198">
        <f>I$241</f>
        <v>0</v>
      </c>
      <c r="J432" s="198"/>
      <c r="K432" s="198">
        <f t="shared" ref="K432:AI432" si="127">K$241</f>
        <v>0</v>
      </c>
      <c r="L432" s="198">
        <f t="shared" si="127"/>
        <v>0</v>
      </c>
      <c r="M432" s="198">
        <f t="shared" si="127"/>
        <v>0</v>
      </c>
      <c r="N432" s="198">
        <f t="shared" si="127"/>
        <v>0</v>
      </c>
      <c r="O432" s="198">
        <f t="shared" si="127"/>
        <v>0</v>
      </c>
      <c r="P432" s="198">
        <f t="shared" si="127"/>
        <v>0</v>
      </c>
      <c r="Q432" s="198">
        <f t="shared" si="127"/>
        <v>0</v>
      </c>
      <c r="R432" s="198">
        <f t="shared" si="127"/>
        <v>0</v>
      </c>
      <c r="S432" s="198">
        <f t="shared" si="127"/>
        <v>0</v>
      </c>
      <c r="T432" s="198">
        <f t="shared" si="127"/>
        <v>0</v>
      </c>
      <c r="U432" s="198">
        <f t="shared" si="127"/>
        <v>0</v>
      </c>
      <c r="V432" s="198">
        <f t="shared" si="127"/>
        <v>0</v>
      </c>
      <c r="W432" s="198">
        <f t="shared" si="127"/>
        <v>0</v>
      </c>
      <c r="X432" s="198">
        <f t="shared" si="127"/>
        <v>0</v>
      </c>
      <c r="Y432" s="198">
        <f t="shared" si="127"/>
        <v>0</v>
      </c>
      <c r="Z432" s="198">
        <f t="shared" si="127"/>
        <v>0</v>
      </c>
      <c r="AA432" s="198">
        <f t="shared" si="127"/>
        <v>0</v>
      </c>
      <c r="AB432" s="198">
        <f t="shared" si="127"/>
        <v>0</v>
      </c>
      <c r="AC432" s="198">
        <f t="shared" si="127"/>
        <v>0</v>
      </c>
      <c r="AD432" s="198">
        <f t="shared" si="127"/>
        <v>0</v>
      </c>
      <c r="AE432" s="198">
        <f t="shared" si="127"/>
        <v>0</v>
      </c>
      <c r="AF432" s="198">
        <f t="shared" si="127"/>
        <v>0</v>
      </c>
      <c r="AG432" s="198">
        <f t="shared" si="127"/>
        <v>0</v>
      </c>
      <c r="AH432" s="198">
        <f t="shared" si="127"/>
        <v>0</v>
      </c>
      <c r="AI432" s="198">
        <f t="shared" si="127"/>
        <v>0</v>
      </c>
    </row>
    <row r="433" spans="4:35" x14ac:dyDescent="0.35">
      <c r="E433" s="46" t="s">
        <v>1468</v>
      </c>
      <c r="F433" s="46" t="s">
        <v>230</v>
      </c>
      <c r="G433" s="227"/>
      <c r="I433" s="198">
        <f>SUM(K433:AI433)</f>
        <v>0</v>
      </c>
      <c r="J433" s="198"/>
      <c r="K433" s="198">
        <f>K431+K432</f>
        <v>0</v>
      </c>
      <c r="L433" s="198">
        <f t="shared" ref="L433:AI433" si="128">L431+L432</f>
        <v>0</v>
      </c>
      <c r="M433" s="198">
        <f t="shared" si="128"/>
        <v>0</v>
      </c>
      <c r="N433" s="198">
        <f t="shared" si="128"/>
        <v>0</v>
      </c>
      <c r="O433" s="198">
        <f t="shared" si="128"/>
        <v>0</v>
      </c>
      <c r="P433" s="198">
        <f t="shared" si="128"/>
        <v>0</v>
      </c>
      <c r="Q433" s="198">
        <f t="shared" si="128"/>
        <v>0</v>
      </c>
      <c r="R433" s="198">
        <f t="shared" si="128"/>
        <v>0</v>
      </c>
      <c r="S433" s="198">
        <f t="shared" si="128"/>
        <v>0</v>
      </c>
      <c r="T433" s="198">
        <f t="shared" si="128"/>
        <v>0</v>
      </c>
      <c r="U433" s="198">
        <f t="shared" si="128"/>
        <v>0</v>
      </c>
      <c r="V433" s="198">
        <f t="shared" si="128"/>
        <v>0</v>
      </c>
      <c r="W433" s="198">
        <f t="shared" si="128"/>
        <v>0</v>
      </c>
      <c r="X433" s="198">
        <f t="shared" si="128"/>
        <v>0</v>
      </c>
      <c r="Y433" s="198">
        <f t="shared" si="128"/>
        <v>0</v>
      </c>
      <c r="Z433" s="198">
        <f t="shared" si="128"/>
        <v>0</v>
      </c>
      <c r="AA433" s="198">
        <f t="shared" si="128"/>
        <v>0</v>
      </c>
      <c r="AB433" s="198">
        <f t="shared" si="128"/>
        <v>0</v>
      </c>
      <c r="AC433" s="198">
        <f t="shared" si="128"/>
        <v>0</v>
      </c>
      <c r="AD433" s="198">
        <f t="shared" si="128"/>
        <v>0</v>
      </c>
      <c r="AE433" s="198">
        <f t="shared" si="128"/>
        <v>0</v>
      </c>
      <c r="AF433" s="198">
        <f t="shared" si="128"/>
        <v>0</v>
      </c>
      <c r="AG433" s="198">
        <f t="shared" si="128"/>
        <v>0</v>
      </c>
      <c r="AH433" s="198">
        <f t="shared" si="128"/>
        <v>0</v>
      </c>
      <c r="AI433" s="198">
        <f t="shared" si="128"/>
        <v>0</v>
      </c>
    </row>
    <row r="435" spans="4:35" x14ac:dyDescent="0.35">
      <c r="D435" s="87" t="s">
        <v>958</v>
      </c>
    </row>
    <row r="436" spans="4:35" x14ac:dyDescent="0.35">
      <c r="E436" s="46" t="str">
        <f>E$54</f>
        <v>Direct effects on NPV project net cash flow</v>
      </c>
      <c r="F436" s="46" t="str">
        <f>F$54</f>
        <v>M$, discounted</v>
      </c>
      <c r="G436" s="198">
        <f>G$54</f>
        <v>0</v>
      </c>
    </row>
    <row r="437" spans="4:35" x14ac:dyDescent="0.35">
      <c r="E437" s="46" t="str">
        <f>E$246</f>
        <v>Behavioural effects on NPV project net cash flow</v>
      </c>
      <c r="F437" s="46" t="str">
        <f>F$246</f>
        <v>M$, discounted</v>
      </c>
      <c r="G437" s="198">
        <f>G$246</f>
        <v>0</v>
      </c>
    </row>
    <row r="438" spans="4:35" x14ac:dyDescent="0.35">
      <c r="E438" s="46" t="s">
        <v>958</v>
      </c>
      <c r="F438" s="46" t="s">
        <v>230</v>
      </c>
      <c r="G438" s="198">
        <f>SUM(G436:G437)</f>
        <v>0</v>
      </c>
    </row>
    <row r="440" spans="4:35" x14ac:dyDescent="0.35">
      <c r="D440" s="87" t="s">
        <v>959</v>
      </c>
    </row>
    <row r="441" spans="4:35" x14ac:dyDescent="0.35">
      <c r="E441" s="46" t="str">
        <f>E$59</f>
        <v>Direct effects on project IRR</v>
      </c>
      <c r="F441" s="46" t="str">
        <f>F$59</f>
        <v>%</v>
      </c>
      <c r="G441" s="227">
        <f>G$59</f>
        <v>0</v>
      </c>
    </row>
    <row r="442" spans="4:35" x14ac:dyDescent="0.35">
      <c r="E442" s="46" t="str">
        <f>E$251</f>
        <v>Behavioural effects on project IRR</v>
      </c>
      <c r="F442" s="46" t="str">
        <f>F$251</f>
        <v>%</v>
      </c>
      <c r="G442" s="227">
        <f>G$251</f>
        <v>0</v>
      </c>
    </row>
    <row r="443" spans="4:35" x14ac:dyDescent="0.35">
      <c r="E443" s="46" t="s">
        <v>959</v>
      </c>
      <c r="F443" s="46" t="s">
        <v>10</v>
      </c>
      <c r="G443" s="227">
        <f>SUM(G441:G442)</f>
        <v>0</v>
      </c>
    </row>
    <row r="445" spans="4:35" x14ac:dyDescent="0.35">
      <c r="D445" s="87" t="s">
        <v>960</v>
      </c>
    </row>
    <row r="446" spans="4:35" x14ac:dyDescent="0.35">
      <c r="E446" s="46" t="str">
        <f>E$64</f>
        <v>Direct effects on real terms project payback period</v>
      </c>
      <c r="F446" s="46" t="str">
        <f>F$64</f>
        <v>years</v>
      </c>
      <c r="G446" s="46">
        <f>G$64</f>
        <v>0</v>
      </c>
    </row>
    <row r="447" spans="4:35" x14ac:dyDescent="0.35">
      <c r="E447" s="46" t="str">
        <f>E$256</f>
        <v>Behavioural effects on real terms project payback period</v>
      </c>
      <c r="F447" s="46" t="str">
        <f>F$256</f>
        <v>years</v>
      </c>
      <c r="G447" s="46">
        <f>G$256</f>
        <v>0</v>
      </c>
    </row>
    <row r="448" spans="4:35" x14ac:dyDescent="0.35">
      <c r="E448" s="46" t="s">
        <v>960</v>
      </c>
      <c r="F448" s="46" t="s">
        <v>32</v>
      </c>
      <c r="G448" s="46">
        <f>SUM(G446:G447)</f>
        <v>0</v>
      </c>
    </row>
    <row r="450" spans="4:7" x14ac:dyDescent="0.35">
      <c r="D450" s="87" t="s">
        <v>961</v>
      </c>
    </row>
    <row r="451" spans="4:7" x14ac:dyDescent="0.35">
      <c r="E451" s="46" t="str">
        <f>E$69</f>
        <v>Direct effects on discounted project payback period</v>
      </c>
      <c r="F451" s="46" t="str">
        <f>F$69</f>
        <v>years</v>
      </c>
      <c r="G451" s="46">
        <f>G$69</f>
        <v>0</v>
      </c>
    </row>
    <row r="452" spans="4:7" x14ac:dyDescent="0.35">
      <c r="E452" s="46" t="str">
        <f>E$261</f>
        <v>Behavioural effects on discounted project payback period</v>
      </c>
      <c r="F452" s="46" t="str">
        <f>F$261</f>
        <v>years</v>
      </c>
      <c r="G452" s="46">
        <f>G$261</f>
        <v>0</v>
      </c>
    </row>
    <row r="453" spans="4:7" x14ac:dyDescent="0.35">
      <c r="E453" s="46" t="s">
        <v>961</v>
      </c>
      <c r="F453" s="46" t="s">
        <v>32</v>
      </c>
      <c r="G453" s="46">
        <f>SUM(G451:G452)</f>
        <v>0</v>
      </c>
    </row>
    <row r="455" spans="4:7" x14ac:dyDescent="0.35">
      <c r="D455" s="87" t="s">
        <v>1389</v>
      </c>
    </row>
    <row r="456" spans="4:7" x14ac:dyDescent="0.35">
      <c r="E456" s="46" t="str">
        <f>E$74</f>
        <v>Direct effects on real terms government take</v>
      </c>
      <c r="F456" s="46" t="str">
        <f>F$74</f>
        <v>%</v>
      </c>
      <c r="G456" s="227">
        <f>G$74</f>
        <v>0</v>
      </c>
    </row>
    <row r="457" spans="4:7" x14ac:dyDescent="0.35">
      <c r="E457" s="46" t="str">
        <f>E$266</f>
        <v>Behavioural effects on real terms government take</v>
      </c>
      <c r="F457" s="46" t="str">
        <f>F$266</f>
        <v>%</v>
      </c>
      <c r="G457" s="227">
        <f>G$266</f>
        <v>0</v>
      </c>
    </row>
    <row r="458" spans="4:7" x14ac:dyDescent="0.35">
      <c r="E458" s="46" t="s">
        <v>1389</v>
      </c>
      <c r="F458" s="46" t="s">
        <v>10</v>
      </c>
      <c r="G458" s="227">
        <f>SUM(G456:G457)</f>
        <v>0</v>
      </c>
    </row>
    <row r="460" spans="4:7" x14ac:dyDescent="0.35">
      <c r="D460" s="87" t="s">
        <v>1318</v>
      </c>
    </row>
    <row r="461" spans="4:7" x14ac:dyDescent="0.35">
      <c r="E461" s="46" t="str">
        <f>E$79</f>
        <v>Direct effects on NPV government take</v>
      </c>
      <c r="F461" s="46" t="str">
        <f>F$79</f>
        <v>%</v>
      </c>
      <c r="G461" s="227">
        <f>G$79</f>
        <v>0</v>
      </c>
    </row>
    <row r="462" spans="4:7" x14ac:dyDescent="0.35">
      <c r="E462" s="46" t="str">
        <f>E$271</f>
        <v>Behavioural effects on NPV government take</v>
      </c>
      <c r="F462" s="46" t="str">
        <f>F$271</f>
        <v>%</v>
      </c>
      <c r="G462" s="227">
        <f>G$271</f>
        <v>0</v>
      </c>
    </row>
    <row r="463" spans="4:7" x14ac:dyDescent="0.35">
      <c r="E463" s="46" t="s">
        <v>1318</v>
      </c>
      <c r="F463" s="46" t="s">
        <v>10</v>
      </c>
      <c r="G463" s="227">
        <f>SUM(G461:G462)</f>
        <v>0</v>
      </c>
    </row>
    <row r="465" spans="2:7" x14ac:dyDescent="0.35">
      <c r="B465" s="1" t="s">
        <v>921</v>
      </c>
    </row>
    <row r="467" spans="2:7" x14ac:dyDescent="0.35">
      <c r="C467" s="86" t="s">
        <v>969</v>
      </c>
    </row>
    <row r="469" spans="2:7" x14ac:dyDescent="0.35">
      <c r="D469" s="87" t="s">
        <v>1710</v>
      </c>
    </row>
    <row r="470" spans="2:7" x14ac:dyDescent="0.35">
      <c r="E470" s="46" t="str">
        <f>E$88</f>
        <v>Direct effects on total signature bonus</v>
      </c>
      <c r="F470" s="46" t="str">
        <f>F$88</f>
        <v>M$</v>
      </c>
      <c r="G470" s="198">
        <f>G$88</f>
        <v>0</v>
      </c>
    </row>
    <row r="471" spans="2:7" x14ac:dyDescent="0.35">
      <c r="E471" s="46" t="str">
        <f>E$280</f>
        <v>Behavioural effects on total signature bonus</v>
      </c>
      <c r="F471" s="46" t="str">
        <f>F$280</f>
        <v>M$</v>
      </c>
      <c r="G471" s="198">
        <f>G$280</f>
        <v>0</v>
      </c>
    </row>
    <row r="472" spans="2:7" x14ac:dyDescent="0.35">
      <c r="E472" s="46" t="s">
        <v>1710</v>
      </c>
      <c r="F472" s="46" t="s">
        <v>88</v>
      </c>
      <c r="G472" s="198">
        <f>SUM(G470:G471)</f>
        <v>0</v>
      </c>
    </row>
    <row r="474" spans="2:7" x14ac:dyDescent="0.35">
      <c r="D474" s="87" t="s">
        <v>1711</v>
      </c>
    </row>
    <row r="475" spans="2:7" x14ac:dyDescent="0.35">
      <c r="E475" s="46" t="str">
        <f>E$93</f>
        <v>Direct effects on total import duties</v>
      </c>
      <c r="F475" s="46" t="str">
        <f>F$93</f>
        <v>M$</v>
      </c>
      <c r="G475" s="198">
        <f>G$93</f>
        <v>0</v>
      </c>
    </row>
    <row r="476" spans="2:7" x14ac:dyDescent="0.35">
      <c r="E476" s="46" t="str">
        <f>E$285</f>
        <v>Behavioural effects on total import duties</v>
      </c>
      <c r="F476" s="46" t="str">
        <f>F$285</f>
        <v>M$</v>
      </c>
      <c r="G476" s="198">
        <f>G$285</f>
        <v>0</v>
      </c>
    </row>
    <row r="477" spans="2:7" x14ac:dyDescent="0.35">
      <c r="E477" s="46" t="s">
        <v>1711</v>
      </c>
      <c r="F477" s="46" t="s">
        <v>88</v>
      </c>
      <c r="G477" s="198">
        <f>SUM(G475:G476)</f>
        <v>0</v>
      </c>
    </row>
    <row r="479" spans="2:7" x14ac:dyDescent="0.35">
      <c r="D479" s="87" t="s">
        <v>1712</v>
      </c>
    </row>
    <row r="480" spans="2:7" x14ac:dyDescent="0.35">
      <c r="E480" s="46" t="str">
        <f>E$98</f>
        <v>Direct effects on total royalty</v>
      </c>
      <c r="F480" s="46" t="str">
        <f>F$98</f>
        <v>M$</v>
      </c>
      <c r="G480" s="198">
        <f>G$98</f>
        <v>0</v>
      </c>
    </row>
    <row r="481" spans="4:7" x14ac:dyDescent="0.35">
      <c r="E481" s="46" t="str">
        <f>E$290</f>
        <v>Behavioural effects on total royalty</v>
      </c>
      <c r="F481" s="46" t="str">
        <f>F$290</f>
        <v>M$</v>
      </c>
      <c r="G481" s="198">
        <f>G$290</f>
        <v>0</v>
      </c>
    </row>
    <row r="482" spans="4:7" x14ac:dyDescent="0.35">
      <c r="E482" s="46" t="s">
        <v>1712</v>
      </c>
      <c r="F482" s="46" t="s">
        <v>88</v>
      </c>
      <c r="G482" s="198">
        <f>SUM(G480:G481)</f>
        <v>0</v>
      </c>
    </row>
    <row r="484" spans="4:7" x14ac:dyDescent="0.35">
      <c r="D484" s="87" t="s">
        <v>1713</v>
      </c>
    </row>
    <row r="485" spans="4:7" x14ac:dyDescent="0.35">
      <c r="E485" s="46" t="str">
        <f>E$103</f>
        <v>Direct effects on total income tax</v>
      </c>
      <c r="F485" s="46" t="str">
        <f>F$103</f>
        <v>M$</v>
      </c>
      <c r="G485" s="198">
        <f>G$103</f>
        <v>0</v>
      </c>
    </row>
    <row r="486" spans="4:7" x14ac:dyDescent="0.35">
      <c r="E486" s="46" t="str">
        <f>E$295</f>
        <v>Behavioural effects on total income tax</v>
      </c>
      <c r="F486" s="46" t="str">
        <f>F$295</f>
        <v>M$</v>
      </c>
      <c r="G486" s="198">
        <f>G$295</f>
        <v>0</v>
      </c>
    </row>
    <row r="487" spans="4:7" x14ac:dyDescent="0.35">
      <c r="E487" s="46" t="s">
        <v>1713</v>
      </c>
      <c r="F487" s="46" t="s">
        <v>88</v>
      </c>
      <c r="G487" s="198">
        <f>SUM(G485:G486)</f>
        <v>0</v>
      </c>
    </row>
    <row r="489" spans="4:7" x14ac:dyDescent="0.35">
      <c r="D489" s="87" t="s">
        <v>1714</v>
      </c>
    </row>
    <row r="490" spans="4:7" x14ac:dyDescent="0.35">
      <c r="E490" s="46" t="str">
        <f>E$108</f>
        <v>Direct effects on total resource rent tax</v>
      </c>
      <c r="F490" s="46" t="str">
        <f>F$108</f>
        <v>M$</v>
      </c>
      <c r="G490" s="198">
        <f>G$108</f>
        <v>0</v>
      </c>
    </row>
    <row r="491" spans="4:7" x14ac:dyDescent="0.35">
      <c r="E491" s="46" t="str">
        <f>E$300</f>
        <v>Behavioural effects on total resource rent tax</v>
      </c>
      <c r="F491" s="46" t="str">
        <f>F$300</f>
        <v>M$</v>
      </c>
      <c r="G491" s="198">
        <f>G$300</f>
        <v>0</v>
      </c>
    </row>
    <row r="492" spans="4:7" x14ac:dyDescent="0.35">
      <c r="E492" s="46" t="s">
        <v>1714</v>
      </c>
      <c r="F492" s="46" t="s">
        <v>88</v>
      </c>
      <c r="G492" s="198">
        <f>SUM(G490:G491)</f>
        <v>0</v>
      </c>
    </row>
    <row r="494" spans="4:7" x14ac:dyDescent="0.35">
      <c r="D494" s="87" t="s">
        <v>1715</v>
      </c>
    </row>
    <row r="495" spans="4:7" x14ac:dyDescent="0.35">
      <c r="E495" s="46" t="str">
        <f>E$113</f>
        <v>Direct effects on total WHT on services</v>
      </c>
      <c r="F495" s="46" t="str">
        <f>F$113</f>
        <v>M$</v>
      </c>
      <c r="G495" s="198">
        <f>G$113</f>
        <v>0</v>
      </c>
    </row>
    <row r="496" spans="4:7" x14ac:dyDescent="0.35">
      <c r="E496" s="46" t="str">
        <f>E$305</f>
        <v>Behavioural effects on total WHT on services</v>
      </c>
      <c r="F496" s="46" t="str">
        <f>F$305</f>
        <v>M$</v>
      </c>
      <c r="G496" s="198">
        <f>G$305</f>
        <v>0</v>
      </c>
    </row>
    <row r="497" spans="4:7" x14ac:dyDescent="0.35">
      <c r="E497" s="46" t="s">
        <v>1715</v>
      </c>
      <c r="F497" s="46" t="s">
        <v>88</v>
      </c>
      <c r="G497" s="198">
        <f>SUM(G495:G496)</f>
        <v>0</v>
      </c>
    </row>
    <row r="499" spans="4:7" x14ac:dyDescent="0.35">
      <c r="D499" s="87" t="s">
        <v>1716</v>
      </c>
    </row>
    <row r="500" spans="4:7" x14ac:dyDescent="0.35">
      <c r="E500" s="46" t="str">
        <f>E$118</f>
        <v>Direct effects on total WHT on interest</v>
      </c>
      <c r="F500" s="46" t="str">
        <f>F$118</f>
        <v>M$</v>
      </c>
      <c r="G500" s="198">
        <f>G$118</f>
        <v>0</v>
      </c>
    </row>
    <row r="501" spans="4:7" x14ac:dyDescent="0.35">
      <c r="E501" s="46" t="str">
        <f>E$310</f>
        <v>Behavioural effects on total WHT on interest</v>
      </c>
      <c r="F501" s="46" t="str">
        <f>F$310</f>
        <v>M$</v>
      </c>
      <c r="G501" s="198">
        <f>G$310</f>
        <v>0</v>
      </c>
    </row>
    <row r="502" spans="4:7" x14ac:dyDescent="0.35">
      <c r="E502" s="46" t="s">
        <v>1716</v>
      </c>
      <c r="F502" s="46" t="s">
        <v>88</v>
      </c>
      <c r="G502" s="198">
        <f>SUM(G500:G501)</f>
        <v>0</v>
      </c>
    </row>
    <row r="504" spans="4:7" x14ac:dyDescent="0.35">
      <c r="D504" s="87" t="s">
        <v>1717</v>
      </c>
    </row>
    <row r="505" spans="4:7" x14ac:dyDescent="0.35">
      <c r="E505" s="46" t="str">
        <f>E$123</f>
        <v>Direct effects on total WHT on dividends</v>
      </c>
      <c r="F505" s="46" t="str">
        <f>F$123</f>
        <v>M$</v>
      </c>
      <c r="G505" s="198">
        <f>G$123</f>
        <v>0</v>
      </c>
    </row>
    <row r="506" spans="4:7" x14ac:dyDescent="0.35">
      <c r="E506" s="46" t="str">
        <f>E$315</f>
        <v>Behavioural effects on total WHT on dividends</v>
      </c>
      <c r="F506" s="46" t="str">
        <f>F$315</f>
        <v>M$</v>
      </c>
      <c r="G506" s="198">
        <f>G$315</f>
        <v>0</v>
      </c>
    </row>
    <row r="507" spans="4:7" x14ac:dyDescent="0.35">
      <c r="E507" s="46" t="s">
        <v>1717</v>
      </c>
      <c r="F507" s="46" t="s">
        <v>88</v>
      </c>
      <c r="G507" s="198">
        <f>SUM(G505:G506)</f>
        <v>0</v>
      </c>
    </row>
    <row r="509" spans="4:7" x14ac:dyDescent="0.35">
      <c r="D509" s="87" t="s">
        <v>1718</v>
      </c>
    </row>
    <row r="510" spans="4:7" x14ac:dyDescent="0.35">
      <c r="E510" s="46" t="str">
        <f>E$128</f>
        <v>Direct effects on total government revenue</v>
      </c>
      <c r="F510" s="46" t="str">
        <f>F$128</f>
        <v>M$</v>
      </c>
      <c r="G510" s="198">
        <f>G$128</f>
        <v>0</v>
      </c>
    </row>
    <row r="511" spans="4:7" x14ac:dyDescent="0.35">
      <c r="E511" s="46" t="str">
        <f>E$320</f>
        <v>Behavioural effects on total government revenue</v>
      </c>
      <c r="F511" s="46" t="str">
        <f>F$320</f>
        <v>M$</v>
      </c>
      <c r="G511" s="198">
        <f>G$320</f>
        <v>0</v>
      </c>
    </row>
    <row r="512" spans="4:7" x14ac:dyDescent="0.35">
      <c r="E512" s="46" t="s">
        <v>1718</v>
      </c>
      <c r="F512" s="46" t="s">
        <v>88</v>
      </c>
      <c r="G512" s="198">
        <f>SUM(G510:G511)</f>
        <v>0</v>
      </c>
    </row>
    <row r="514" spans="1:35" x14ac:dyDescent="0.35">
      <c r="D514" s="87" t="s">
        <v>1719</v>
      </c>
    </row>
    <row r="515" spans="1:35" s="158" customFormat="1" x14ac:dyDescent="0.35">
      <c r="A515" s="11"/>
      <c r="B515" s="11"/>
      <c r="C515" s="156"/>
      <c r="D515" s="157"/>
      <c r="E515" s="158" t="str">
        <f>Benchmark!E$1327</f>
        <v>Total government revenue (benchmark)</v>
      </c>
      <c r="F515" s="158" t="str">
        <f>Benchmark!F$1327</f>
        <v>M$</v>
      </c>
      <c r="G515" s="179">
        <f>Benchmark!G$1327</f>
        <v>341.56601015246139</v>
      </c>
      <c r="I515" s="194"/>
      <c r="J515" s="194"/>
      <c r="K515" s="194"/>
      <c r="L515" s="194"/>
      <c r="M515" s="194"/>
      <c r="N515" s="194"/>
      <c r="O515" s="194"/>
      <c r="P515" s="194"/>
      <c r="Q515" s="194"/>
      <c r="R515" s="194"/>
      <c r="S515" s="194"/>
      <c r="T515" s="194"/>
      <c r="U515" s="194"/>
      <c r="V515" s="194"/>
      <c r="W515" s="194"/>
      <c r="X515" s="194"/>
      <c r="Y515" s="194"/>
      <c r="Z515" s="194"/>
      <c r="AA515" s="194"/>
      <c r="AB515" s="194"/>
      <c r="AC515" s="194"/>
      <c r="AD515" s="194"/>
      <c r="AE515" s="194"/>
      <c r="AF515" s="194"/>
    </row>
    <row r="516" spans="1:35" x14ac:dyDescent="0.35">
      <c r="E516" s="46" t="str">
        <f>E$512</f>
        <v>Total effects on total government revenue</v>
      </c>
      <c r="F516" s="46" t="str">
        <f>F$512</f>
        <v>M$</v>
      </c>
      <c r="G516" s="198">
        <f>G$512</f>
        <v>0</v>
      </c>
    </row>
    <row r="517" spans="1:35" x14ac:dyDescent="0.35">
      <c r="E517" s="46" t="s">
        <v>1720</v>
      </c>
      <c r="F517" s="46" t="s">
        <v>10</v>
      </c>
      <c r="G517" s="227">
        <f>G516/G515</f>
        <v>0</v>
      </c>
    </row>
    <row r="519" spans="1:35" x14ac:dyDescent="0.35">
      <c r="D519" s="87" t="s">
        <v>1721</v>
      </c>
    </row>
    <row r="520" spans="1:35" x14ac:dyDescent="0.35">
      <c r="E520" s="46" t="str">
        <f>E$138</f>
        <v>Direct effects on government revenue</v>
      </c>
      <c r="F520" s="46" t="str">
        <f>F$138</f>
        <v>M$</v>
      </c>
      <c r="I520" s="177">
        <f>I$138</f>
        <v>0</v>
      </c>
      <c r="J520" s="177"/>
      <c r="K520" s="177">
        <f t="shared" ref="K520:AI520" si="129">K$138</f>
        <v>0</v>
      </c>
      <c r="L520" s="177">
        <f t="shared" si="129"/>
        <v>0</v>
      </c>
      <c r="M520" s="177">
        <f t="shared" si="129"/>
        <v>0</v>
      </c>
      <c r="N520" s="177">
        <f t="shared" si="129"/>
        <v>0</v>
      </c>
      <c r="O520" s="177">
        <f t="shared" si="129"/>
        <v>0</v>
      </c>
      <c r="P520" s="177">
        <f t="shared" si="129"/>
        <v>0</v>
      </c>
      <c r="Q520" s="177">
        <f t="shared" si="129"/>
        <v>0</v>
      </c>
      <c r="R520" s="177">
        <f t="shared" si="129"/>
        <v>0</v>
      </c>
      <c r="S520" s="177">
        <f t="shared" si="129"/>
        <v>0</v>
      </c>
      <c r="T520" s="177">
        <f t="shared" si="129"/>
        <v>0</v>
      </c>
      <c r="U520" s="177">
        <f t="shared" si="129"/>
        <v>0</v>
      </c>
      <c r="V520" s="177">
        <f t="shared" si="129"/>
        <v>0</v>
      </c>
      <c r="W520" s="177">
        <f t="shared" si="129"/>
        <v>0</v>
      </c>
      <c r="X520" s="177">
        <f t="shared" si="129"/>
        <v>0</v>
      </c>
      <c r="Y520" s="177">
        <f t="shared" si="129"/>
        <v>0</v>
      </c>
      <c r="Z520" s="177">
        <f t="shared" si="129"/>
        <v>0</v>
      </c>
      <c r="AA520" s="177">
        <f t="shared" si="129"/>
        <v>0</v>
      </c>
      <c r="AB520" s="177">
        <f t="shared" si="129"/>
        <v>0</v>
      </c>
      <c r="AC520" s="177">
        <f t="shared" si="129"/>
        <v>0</v>
      </c>
      <c r="AD520" s="177">
        <f t="shared" si="129"/>
        <v>0</v>
      </c>
      <c r="AE520" s="177">
        <f t="shared" si="129"/>
        <v>0</v>
      </c>
      <c r="AF520" s="177">
        <f t="shared" si="129"/>
        <v>0</v>
      </c>
      <c r="AG520" s="177">
        <f t="shared" si="129"/>
        <v>0</v>
      </c>
      <c r="AH520" s="177">
        <f t="shared" si="129"/>
        <v>0</v>
      </c>
      <c r="AI520" s="177">
        <f t="shared" si="129"/>
        <v>0</v>
      </c>
    </row>
    <row r="521" spans="1:35" x14ac:dyDescent="0.35">
      <c r="E521" s="46" t="str">
        <f>E$330</f>
        <v>Behavioural effects on government revenue</v>
      </c>
      <c r="F521" s="46" t="str">
        <f>F$330</f>
        <v>M$</v>
      </c>
      <c r="I521" s="177">
        <f>I$330</f>
        <v>0</v>
      </c>
      <c r="J521" s="177"/>
      <c r="K521" s="177">
        <f t="shared" ref="K521:AI521" si="130">K$330</f>
        <v>0</v>
      </c>
      <c r="L521" s="177">
        <f t="shared" si="130"/>
        <v>0</v>
      </c>
      <c r="M521" s="177">
        <f t="shared" si="130"/>
        <v>0</v>
      </c>
      <c r="N521" s="177">
        <f t="shared" si="130"/>
        <v>0</v>
      </c>
      <c r="O521" s="177">
        <f t="shared" si="130"/>
        <v>0</v>
      </c>
      <c r="P521" s="177">
        <f t="shared" si="130"/>
        <v>0</v>
      </c>
      <c r="Q521" s="177">
        <f t="shared" si="130"/>
        <v>0</v>
      </c>
      <c r="R521" s="177">
        <f t="shared" si="130"/>
        <v>0</v>
      </c>
      <c r="S521" s="177">
        <f t="shared" si="130"/>
        <v>0</v>
      </c>
      <c r="T521" s="177">
        <f t="shared" si="130"/>
        <v>0</v>
      </c>
      <c r="U521" s="177">
        <f t="shared" si="130"/>
        <v>0</v>
      </c>
      <c r="V521" s="177">
        <f t="shared" si="130"/>
        <v>0</v>
      </c>
      <c r="W521" s="177">
        <f t="shared" si="130"/>
        <v>0</v>
      </c>
      <c r="X521" s="177">
        <f t="shared" si="130"/>
        <v>0</v>
      </c>
      <c r="Y521" s="177">
        <f t="shared" si="130"/>
        <v>0</v>
      </c>
      <c r="Z521" s="177">
        <f t="shared" si="130"/>
        <v>0</v>
      </c>
      <c r="AA521" s="177">
        <f t="shared" si="130"/>
        <v>0</v>
      </c>
      <c r="AB521" s="177">
        <f t="shared" si="130"/>
        <v>0</v>
      </c>
      <c r="AC521" s="177">
        <f t="shared" si="130"/>
        <v>0</v>
      </c>
      <c r="AD521" s="177">
        <f t="shared" si="130"/>
        <v>0</v>
      </c>
      <c r="AE521" s="177">
        <f t="shared" si="130"/>
        <v>0</v>
      </c>
      <c r="AF521" s="177">
        <f t="shared" si="130"/>
        <v>0</v>
      </c>
      <c r="AG521" s="177">
        <f t="shared" si="130"/>
        <v>0</v>
      </c>
      <c r="AH521" s="177">
        <f t="shared" si="130"/>
        <v>0</v>
      </c>
      <c r="AI521" s="177">
        <f t="shared" si="130"/>
        <v>0</v>
      </c>
    </row>
    <row r="522" spans="1:35" x14ac:dyDescent="0.35">
      <c r="E522" s="46" t="s">
        <v>1721</v>
      </c>
      <c r="F522" s="46" t="s">
        <v>88</v>
      </c>
      <c r="I522" s="177">
        <f>SUM(K522:AI522)</f>
        <v>0</v>
      </c>
      <c r="J522" s="177"/>
      <c r="K522" s="177">
        <f>K520+K521</f>
        <v>0</v>
      </c>
      <c r="L522" s="177">
        <f t="shared" ref="L522:AI522" si="131">L520+L521</f>
        <v>0</v>
      </c>
      <c r="M522" s="177">
        <f t="shared" si="131"/>
        <v>0</v>
      </c>
      <c r="N522" s="177">
        <f t="shared" si="131"/>
        <v>0</v>
      </c>
      <c r="O522" s="177">
        <f t="shared" si="131"/>
        <v>0</v>
      </c>
      <c r="P522" s="177">
        <f t="shared" si="131"/>
        <v>0</v>
      </c>
      <c r="Q522" s="177">
        <f t="shared" si="131"/>
        <v>0</v>
      </c>
      <c r="R522" s="177">
        <f t="shared" si="131"/>
        <v>0</v>
      </c>
      <c r="S522" s="177">
        <f t="shared" si="131"/>
        <v>0</v>
      </c>
      <c r="T522" s="177">
        <f t="shared" si="131"/>
        <v>0</v>
      </c>
      <c r="U522" s="177">
        <f t="shared" si="131"/>
        <v>0</v>
      </c>
      <c r="V522" s="177">
        <f t="shared" si="131"/>
        <v>0</v>
      </c>
      <c r="W522" s="177">
        <f t="shared" si="131"/>
        <v>0</v>
      </c>
      <c r="X522" s="177">
        <f t="shared" si="131"/>
        <v>0</v>
      </c>
      <c r="Y522" s="177">
        <f t="shared" si="131"/>
        <v>0</v>
      </c>
      <c r="Z522" s="177">
        <f t="shared" si="131"/>
        <v>0</v>
      </c>
      <c r="AA522" s="177">
        <f t="shared" si="131"/>
        <v>0</v>
      </c>
      <c r="AB522" s="177">
        <f t="shared" si="131"/>
        <v>0</v>
      </c>
      <c r="AC522" s="177">
        <f t="shared" si="131"/>
        <v>0</v>
      </c>
      <c r="AD522" s="177">
        <f t="shared" si="131"/>
        <v>0</v>
      </c>
      <c r="AE522" s="177">
        <f t="shared" si="131"/>
        <v>0</v>
      </c>
      <c r="AF522" s="177">
        <f t="shared" si="131"/>
        <v>0</v>
      </c>
      <c r="AG522" s="177">
        <f t="shared" si="131"/>
        <v>0</v>
      </c>
      <c r="AH522" s="177">
        <f t="shared" si="131"/>
        <v>0</v>
      </c>
      <c r="AI522" s="177">
        <f t="shared" si="131"/>
        <v>0</v>
      </c>
    </row>
    <row r="524" spans="1:35" x14ac:dyDescent="0.35">
      <c r="C524" s="86" t="s">
        <v>1722</v>
      </c>
    </row>
    <row r="526" spans="1:35" x14ac:dyDescent="0.35">
      <c r="D526" s="87" t="s">
        <v>1723</v>
      </c>
    </row>
    <row r="527" spans="1:35" x14ac:dyDescent="0.35">
      <c r="E527" s="46" t="str">
        <f>E$145</f>
        <v>Direct effects on NPV signature bonus</v>
      </c>
      <c r="F527" s="46" t="str">
        <f>F$145</f>
        <v>M$, discounted</v>
      </c>
      <c r="G527" s="198">
        <f>G$145</f>
        <v>0</v>
      </c>
    </row>
    <row r="528" spans="1:35" x14ac:dyDescent="0.35">
      <c r="E528" s="46" t="str">
        <f>E$337</f>
        <v>Behavioural effects on NPV signature bonus</v>
      </c>
      <c r="F528" s="46" t="str">
        <f>F$337</f>
        <v>M$, discounted</v>
      </c>
      <c r="G528" s="198">
        <f>G$337</f>
        <v>0</v>
      </c>
    </row>
    <row r="529" spans="4:7" x14ac:dyDescent="0.35">
      <c r="E529" s="46" t="s">
        <v>1723</v>
      </c>
      <c r="F529" s="46" t="s">
        <v>230</v>
      </c>
      <c r="G529" s="198">
        <f>SUM(G527:G528)</f>
        <v>0</v>
      </c>
    </row>
    <row r="531" spans="4:7" x14ac:dyDescent="0.35">
      <c r="D531" s="87" t="s">
        <v>1724</v>
      </c>
    </row>
    <row r="532" spans="4:7" x14ac:dyDescent="0.35">
      <c r="E532" s="46" t="str">
        <f>E$150</f>
        <v>Direct effects on NPV import duties</v>
      </c>
      <c r="F532" s="46" t="str">
        <f>F$150</f>
        <v>M$, discounted</v>
      </c>
      <c r="G532" s="198">
        <f>G$150</f>
        <v>0</v>
      </c>
    </row>
    <row r="533" spans="4:7" x14ac:dyDescent="0.35">
      <c r="E533" s="46" t="str">
        <f>E$342</f>
        <v>Behavioural effects on NPV import duties</v>
      </c>
      <c r="F533" s="46" t="str">
        <f>F$342</f>
        <v>M$, discounted</v>
      </c>
      <c r="G533" s="198">
        <f>G$342</f>
        <v>0</v>
      </c>
    </row>
    <row r="534" spans="4:7" x14ac:dyDescent="0.35">
      <c r="E534" s="46" t="s">
        <v>1724</v>
      </c>
      <c r="F534" s="46" t="s">
        <v>230</v>
      </c>
      <c r="G534" s="198">
        <f>SUM(G532:G533)</f>
        <v>0</v>
      </c>
    </row>
    <row r="536" spans="4:7" x14ac:dyDescent="0.35">
      <c r="D536" s="87" t="s">
        <v>1725</v>
      </c>
    </row>
    <row r="537" spans="4:7" x14ac:dyDescent="0.35">
      <c r="E537" s="46" t="str">
        <f>E$155</f>
        <v>Direct effects on NPV royalty</v>
      </c>
      <c r="F537" s="46" t="str">
        <f>F$155</f>
        <v>M$, discounted</v>
      </c>
      <c r="G537" s="198">
        <f>G$155</f>
        <v>0</v>
      </c>
    </row>
    <row r="538" spans="4:7" x14ac:dyDescent="0.35">
      <c r="E538" s="46" t="str">
        <f>E$347</f>
        <v>Behavioural effects on NPV royalty</v>
      </c>
      <c r="F538" s="46" t="str">
        <f>F$347</f>
        <v>M$, discounted</v>
      </c>
      <c r="G538" s="198">
        <f>G$347</f>
        <v>0</v>
      </c>
    </row>
    <row r="539" spans="4:7" x14ac:dyDescent="0.35">
      <c r="E539" s="46" t="s">
        <v>1725</v>
      </c>
      <c r="F539" s="46" t="s">
        <v>230</v>
      </c>
      <c r="G539" s="198">
        <f>SUM(G537:G538)</f>
        <v>0</v>
      </c>
    </row>
    <row r="541" spans="4:7" x14ac:dyDescent="0.35">
      <c r="D541" s="87" t="s">
        <v>1726</v>
      </c>
    </row>
    <row r="542" spans="4:7" x14ac:dyDescent="0.35">
      <c r="E542" s="46" t="str">
        <f>E$160</f>
        <v>Direct effects on NPV income tax</v>
      </c>
      <c r="F542" s="46" t="str">
        <f>F$160</f>
        <v>M$, discounted</v>
      </c>
      <c r="G542" s="198">
        <f>G$160</f>
        <v>0</v>
      </c>
    </row>
    <row r="543" spans="4:7" x14ac:dyDescent="0.35">
      <c r="E543" s="46" t="str">
        <f>E$352</f>
        <v>Behavioural effects on NPV income tax</v>
      </c>
      <c r="F543" s="46" t="str">
        <f>F$352</f>
        <v>M$, discounted</v>
      </c>
      <c r="G543" s="198">
        <f>G$352</f>
        <v>0</v>
      </c>
    </row>
    <row r="544" spans="4:7" x14ac:dyDescent="0.35">
      <c r="E544" s="46" t="s">
        <v>1726</v>
      </c>
      <c r="F544" s="46" t="s">
        <v>230</v>
      </c>
      <c r="G544" s="198">
        <f>SUM(G542:G543)</f>
        <v>0</v>
      </c>
    </row>
    <row r="546" spans="4:7" x14ac:dyDescent="0.35">
      <c r="D546" s="87" t="s">
        <v>1727</v>
      </c>
    </row>
    <row r="547" spans="4:7" x14ac:dyDescent="0.35">
      <c r="E547" s="46" t="str">
        <f>E$165</f>
        <v>Direct effects on NPV resource rent tax</v>
      </c>
      <c r="F547" s="46" t="str">
        <f>F$165</f>
        <v>M$, discounted</v>
      </c>
      <c r="G547" s="198">
        <f>G$165</f>
        <v>0</v>
      </c>
    </row>
    <row r="548" spans="4:7" x14ac:dyDescent="0.35">
      <c r="E548" s="46" t="str">
        <f>E$357</f>
        <v>Behavioural effects on NPV resource rent tax</v>
      </c>
      <c r="F548" s="46" t="str">
        <f>F$357</f>
        <v>M$, discounted</v>
      </c>
      <c r="G548" s="198">
        <f>G$357</f>
        <v>0</v>
      </c>
    </row>
    <row r="549" spans="4:7" x14ac:dyDescent="0.35">
      <c r="E549" s="46" t="s">
        <v>1727</v>
      </c>
      <c r="F549" s="46" t="s">
        <v>230</v>
      </c>
      <c r="G549" s="198">
        <f>SUM(G547:G548)</f>
        <v>0</v>
      </c>
    </row>
    <row r="551" spans="4:7" x14ac:dyDescent="0.35">
      <c r="D551" s="87" t="s">
        <v>1728</v>
      </c>
    </row>
    <row r="552" spans="4:7" x14ac:dyDescent="0.35">
      <c r="E552" s="46" t="str">
        <f>E$170</f>
        <v>Direct effects on NPV WHT on services</v>
      </c>
      <c r="F552" s="46" t="str">
        <f>F$170</f>
        <v>M$, discounted</v>
      </c>
      <c r="G552" s="198">
        <f>G$170</f>
        <v>0</v>
      </c>
    </row>
    <row r="553" spans="4:7" x14ac:dyDescent="0.35">
      <c r="E553" s="46" t="str">
        <f>E$362</f>
        <v>Behavioural effects on NPV WHT on services</v>
      </c>
      <c r="F553" s="46" t="str">
        <f>F$362</f>
        <v>M$, discounted</v>
      </c>
      <c r="G553" s="198">
        <f>G$362</f>
        <v>0</v>
      </c>
    </row>
    <row r="554" spans="4:7" x14ac:dyDescent="0.35">
      <c r="E554" s="46" t="s">
        <v>1728</v>
      </c>
      <c r="F554" s="46" t="s">
        <v>230</v>
      </c>
      <c r="G554" s="198">
        <f>SUM(G552:G553)</f>
        <v>0</v>
      </c>
    </row>
    <row r="556" spans="4:7" x14ac:dyDescent="0.35">
      <c r="D556" s="87" t="s">
        <v>1729</v>
      </c>
    </row>
    <row r="557" spans="4:7" x14ac:dyDescent="0.35">
      <c r="E557" s="46" t="str">
        <f>E$175</f>
        <v>Direct effects on NPV WHT on interest</v>
      </c>
      <c r="F557" s="46" t="str">
        <f>F$175</f>
        <v>M$, discounted</v>
      </c>
      <c r="G557" s="198">
        <f>G$175</f>
        <v>0</v>
      </c>
    </row>
    <row r="558" spans="4:7" x14ac:dyDescent="0.35">
      <c r="E558" s="46" t="str">
        <f>E$367</f>
        <v>Behavioural effects on NPV WHT on interest</v>
      </c>
      <c r="F558" s="46" t="str">
        <f>F$367</f>
        <v>M$, discounted</v>
      </c>
      <c r="G558" s="198">
        <f>G$367</f>
        <v>0</v>
      </c>
    </row>
    <row r="559" spans="4:7" x14ac:dyDescent="0.35">
      <c r="E559" s="46" t="s">
        <v>1729</v>
      </c>
      <c r="F559" s="46" t="s">
        <v>230</v>
      </c>
      <c r="G559" s="198">
        <f>SUM(G557:G558)</f>
        <v>0</v>
      </c>
    </row>
    <row r="561" spans="1:32" x14ac:dyDescent="0.35">
      <c r="D561" s="87" t="s">
        <v>1730</v>
      </c>
    </row>
    <row r="562" spans="1:32" x14ac:dyDescent="0.35">
      <c r="E562" s="46" t="str">
        <f>E$180</f>
        <v>Direct effects on NPV WHT on dividends</v>
      </c>
      <c r="F562" s="46" t="str">
        <f>F$180</f>
        <v>M$, discounted</v>
      </c>
      <c r="G562" s="198">
        <f>G$180</f>
        <v>0</v>
      </c>
    </row>
    <row r="563" spans="1:32" x14ac:dyDescent="0.35">
      <c r="E563" s="46" t="str">
        <f>E$372</f>
        <v>Behavioural effects on NPV WHT on dividends</v>
      </c>
      <c r="F563" s="46" t="str">
        <f>F$372</f>
        <v>M$, discounted</v>
      </c>
      <c r="G563" s="198">
        <f>G$372</f>
        <v>0</v>
      </c>
    </row>
    <row r="564" spans="1:32" x14ac:dyDescent="0.35">
      <c r="E564" s="46" t="s">
        <v>1730</v>
      </c>
      <c r="F564" s="46" t="s">
        <v>230</v>
      </c>
      <c r="G564" s="198">
        <f>SUM(G562:G563)</f>
        <v>0</v>
      </c>
    </row>
    <row r="566" spans="1:32" x14ac:dyDescent="0.35">
      <c r="D566" s="87" t="s">
        <v>1722</v>
      </c>
    </row>
    <row r="567" spans="1:32" x14ac:dyDescent="0.35">
      <c r="E567" s="46" t="str">
        <f>E$185</f>
        <v>Direct effects on NPV government revenue</v>
      </c>
      <c r="F567" s="46" t="str">
        <f>F$185</f>
        <v>M$, discounted</v>
      </c>
      <c r="G567" s="198">
        <f>G$185</f>
        <v>0</v>
      </c>
    </row>
    <row r="568" spans="1:32" x14ac:dyDescent="0.35">
      <c r="E568" s="46" t="str">
        <f>E$377</f>
        <v>Behavioural effects on NPV government revenue</v>
      </c>
      <c r="F568" s="46" t="str">
        <f>F$377</f>
        <v>M$, discounted</v>
      </c>
      <c r="G568" s="198">
        <f>G$377</f>
        <v>0</v>
      </c>
    </row>
    <row r="569" spans="1:32" x14ac:dyDescent="0.35">
      <c r="E569" s="46" t="s">
        <v>1722</v>
      </c>
      <c r="F569" s="46" t="s">
        <v>230</v>
      </c>
      <c r="G569" s="198">
        <f>SUM(G567:G568)</f>
        <v>0</v>
      </c>
    </row>
    <row r="571" spans="1:32" x14ac:dyDescent="0.35">
      <c r="D571" s="87" t="s">
        <v>1731</v>
      </c>
    </row>
    <row r="572" spans="1:32" s="158" customFormat="1" x14ac:dyDescent="0.35">
      <c r="A572" s="11"/>
      <c r="B572" s="11"/>
      <c r="C572" s="156"/>
      <c r="D572" s="157"/>
      <c r="E572" s="158" t="str">
        <f>Benchmark!E$1363</f>
        <v>NPV government revenue (benchmark)</v>
      </c>
      <c r="F572" s="158" t="str">
        <f>Benchmark!F$1363</f>
        <v>M$, discounted</v>
      </c>
      <c r="G572" s="179">
        <f>Benchmark!G$1363</f>
        <v>132.35758501099406</v>
      </c>
      <c r="I572" s="194"/>
      <c r="J572" s="194"/>
      <c r="K572" s="194"/>
      <c r="L572" s="194"/>
      <c r="M572" s="194"/>
      <c r="N572" s="194"/>
      <c r="O572" s="194"/>
      <c r="P572" s="194"/>
      <c r="Q572" s="194"/>
      <c r="R572" s="194"/>
      <c r="S572" s="194"/>
      <c r="T572" s="194"/>
      <c r="U572" s="194"/>
      <c r="V572" s="194"/>
      <c r="W572" s="194"/>
      <c r="X572" s="194"/>
      <c r="Y572" s="194"/>
      <c r="Z572" s="194"/>
      <c r="AA572" s="194"/>
      <c r="AB572" s="194"/>
      <c r="AC572" s="194"/>
      <c r="AD572" s="194"/>
      <c r="AE572" s="194"/>
      <c r="AF572" s="194"/>
    </row>
    <row r="573" spans="1:32" x14ac:dyDescent="0.35">
      <c r="E573" s="46" t="str">
        <f>E$569</f>
        <v>Total effects on NPV government revenue</v>
      </c>
      <c r="F573" s="46" t="str">
        <f>F$569</f>
        <v>M$, discounted</v>
      </c>
      <c r="G573" s="198">
        <f>G$569</f>
        <v>0</v>
      </c>
    </row>
    <row r="574" spans="1:32" x14ac:dyDescent="0.35">
      <c r="E574" s="46" t="s">
        <v>1732</v>
      </c>
      <c r="F574" s="46" t="s">
        <v>10</v>
      </c>
      <c r="G574" s="227">
        <f>G573/G572</f>
        <v>0</v>
      </c>
    </row>
    <row r="575" spans="1:32" x14ac:dyDescent="0.35">
      <c r="G575" s="227"/>
    </row>
    <row r="576" spans="1:32" x14ac:dyDescent="0.35">
      <c r="D576" s="87" t="s">
        <v>1733</v>
      </c>
      <c r="G576" s="227"/>
    </row>
    <row r="577" spans="1:35" x14ac:dyDescent="0.35">
      <c r="E577" s="46" t="str">
        <f>E$195</f>
        <v>Direct effects on discounted government revenue</v>
      </c>
      <c r="F577" s="46" t="str">
        <f>F$195</f>
        <v>M$, discounted</v>
      </c>
      <c r="I577" s="177">
        <f>I$195</f>
        <v>0</v>
      </c>
      <c r="J577" s="177"/>
      <c r="K577" s="177">
        <f t="shared" ref="K577:AI577" si="132">K$195</f>
        <v>0</v>
      </c>
      <c r="L577" s="177">
        <f t="shared" si="132"/>
        <v>0</v>
      </c>
      <c r="M577" s="177">
        <f t="shared" si="132"/>
        <v>0</v>
      </c>
      <c r="N577" s="177">
        <f t="shared" si="132"/>
        <v>0</v>
      </c>
      <c r="O577" s="177">
        <f t="shared" si="132"/>
        <v>0</v>
      </c>
      <c r="P577" s="177">
        <f t="shared" si="132"/>
        <v>0</v>
      </c>
      <c r="Q577" s="177">
        <f t="shared" si="132"/>
        <v>0</v>
      </c>
      <c r="R577" s="177">
        <f t="shared" si="132"/>
        <v>0</v>
      </c>
      <c r="S577" s="177">
        <f t="shared" si="132"/>
        <v>0</v>
      </c>
      <c r="T577" s="177">
        <f t="shared" si="132"/>
        <v>0</v>
      </c>
      <c r="U577" s="177">
        <f t="shared" si="132"/>
        <v>0</v>
      </c>
      <c r="V577" s="177">
        <f t="shared" si="132"/>
        <v>0</v>
      </c>
      <c r="W577" s="177">
        <f t="shared" si="132"/>
        <v>0</v>
      </c>
      <c r="X577" s="177">
        <f t="shared" si="132"/>
        <v>0</v>
      </c>
      <c r="Y577" s="177">
        <f t="shared" si="132"/>
        <v>0</v>
      </c>
      <c r="Z577" s="177">
        <f t="shared" si="132"/>
        <v>0</v>
      </c>
      <c r="AA577" s="177">
        <f t="shared" si="132"/>
        <v>0</v>
      </c>
      <c r="AB577" s="177">
        <f t="shared" si="132"/>
        <v>0</v>
      </c>
      <c r="AC577" s="177">
        <f t="shared" si="132"/>
        <v>0</v>
      </c>
      <c r="AD577" s="177">
        <f t="shared" si="132"/>
        <v>0</v>
      </c>
      <c r="AE577" s="177">
        <f t="shared" si="132"/>
        <v>0</v>
      </c>
      <c r="AF577" s="177">
        <f t="shared" si="132"/>
        <v>0</v>
      </c>
      <c r="AG577" s="177">
        <f t="shared" si="132"/>
        <v>0</v>
      </c>
      <c r="AH577" s="177">
        <f t="shared" si="132"/>
        <v>0</v>
      </c>
      <c r="AI577" s="177">
        <f t="shared" si="132"/>
        <v>0</v>
      </c>
    </row>
    <row r="578" spans="1:35" x14ac:dyDescent="0.35">
      <c r="E578" s="46" t="str">
        <f>E$387</f>
        <v>Behavioural effects on discounted government revenue</v>
      </c>
      <c r="F578" s="46" t="str">
        <f>F$387</f>
        <v>M$, discounted</v>
      </c>
      <c r="I578" s="177">
        <f>I$387</f>
        <v>0</v>
      </c>
      <c r="J578" s="177"/>
      <c r="K578" s="177">
        <f t="shared" ref="K578:AI578" si="133">K$387</f>
        <v>0</v>
      </c>
      <c r="L578" s="177">
        <f t="shared" si="133"/>
        <v>0</v>
      </c>
      <c r="M578" s="177">
        <f t="shared" si="133"/>
        <v>0</v>
      </c>
      <c r="N578" s="177">
        <f t="shared" si="133"/>
        <v>0</v>
      </c>
      <c r="O578" s="177">
        <f t="shared" si="133"/>
        <v>0</v>
      </c>
      <c r="P578" s="177">
        <f t="shared" si="133"/>
        <v>0</v>
      </c>
      <c r="Q578" s="177">
        <f t="shared" si="133"/>
        <v>0</v>
      </c>
      <c r="R578" s="177">
        <f t="shared" si="133"/>
        <v>0</v>
      </c>
      <c r="S578" s="177">
        <f t="shared" si="133"/>
        <v>0</v>
      </c>
      <c r="T578" s="177">
        <f t="shared" si="133"/>
        <v>0</v>
      </c>
      <c r="U578" s="177">
        <f t="shared" si="133"/>
        <v>0</v>
      </c>
      <c r="V578" s="177">
        <f t="shared" si="133"/>
        <v>0</v>
      </c>
      <c r="W578" s="177">
        <f t="shared" si="133"/>
        <v>0</v>
      </c>
      <c r="X578" s="177">
        <f t="shared" si="133"/>
        <v>0</v>
      </c>
      <c r="Y578" s="177">
        <f t="shared" si="133"/>
        <v>0</v>
      </c>
      <c r="Z578" s="177">
        <f t="shared" si="133"/>
        <v>0</v>
      </c>
      <c r="AA578" s="177">
        <f t="shared" si="133"/>
        <v>0</v>
      </c>
      <c r="AB578" s="177">
        <f t="shared" si="133"/>
        <v>0</v>
      </c>
      <c r="AC578" s="177">
        <f t="shared" si="133"/>
        <v>0</v>
      </c>
      <c r="AD578" s="177">
        <f t="shared" si="133"/>
        <v>0</v>
      </c>
      <c r="AE578" s="177">
        <f t="shared" si="133"/>
        <v>0</v>
      </c>
      <c r="AF578" s="177">
        <f t="shared" si="133"/>
        <v>0</v>
      </c>
      <c r="AG578" s="177">
        <f t="shared" si="133"/>
        <v>0</v>
      </c>
      <c r="AH578" s="177">
        <f t="shared" si="133"/>
        <v>0</v>
      </c>
      <c r="AI578" s="177">
        <f t="shared" si="133"/>
        <v>0</v>
      </c>
    </row>
    <row r="579" spans="1:35" x14ac:dyDescent="0.35">
      <c r="E579" s="46" t="s">
        <v>1733</v>
      </c>
      <c r="F579" s="46" t="s">
        <v>230</v>
      </c>
      <c r="I579" s="177">
        <f>SUM(K579:AI579)</f>
        <v>0</v>
      </c>
      <c r="J579" s="177"/>
      <c r="K579" s="177">
        <f>K577+K578</f>
        <v>0</v>
      </c>
      <c r="L579" s="177">
        <f t="shared" ref="L579" si="134">L577+L578</f>
        <v>0</v>
      </c>
      <c r="M579" s="177">
        <f t="shared" ref="M579" si="135">M577+M578</f>
        <v>0</v>
      </c>
      <c r="N579" s="177">
        <f t="shared" ref="N579" si="136">N577+N578</f>
        <v>0</v>
      </c>
      <c r="O579" s="177">
        <f t="shared" ref="O579" si="137">O577+O578</f>
        <v>0</v>
      </c>
      <c r="P579" s="177">
        <f t="shared" ref="P579" si="138">P577+P578</f>
        <v>0</v>
      </c>
      <c r="Q579" s="177">
        <f t="shared" ref="Q579" si="139">Q577+Q578</f>
        <v>0</v>
      </c>
      <c r="R579" s="177">
        <f t="shared" ref="R579" si="140">R577+R578</f>
        <v>0</v>
      </c>
      <c r="S579" s="177">
        <f t="shared" ref="S579" si="141">S577+S578</f>
        <v>0</v>
      </c>
      <c r="T579" s="177">
        <f t="shared" ref="T579" si="142">T577+T578</f>
        <v>0</v>
      </c>
      <c r="U579" s="177">
        <f t="shared" ref="U579" si="143">U577+U578</f>
        <v>0</v>
      </c>
      <c r="V579" s="177">
        <f t="shared" ref="V579" si="144">V577+V578</f>
        <v>0</v>
      </c>
      <c r="W579" s="177">
        <f t="shared" ref="W579" si="145">W577+W578</f>
        <v>0</v>
      </c>
      <c r="X579" s="177">
        <f t="shared" ref="X579" si="146">X577+X578</f>
        <v>0</v>
      </c>
      <c r="Y579" s="177">
        <f t="shared" ref="Y579" si="147">Y577+Y578</f>
        <v>0</v>
      </c>
      <c r="Z579" s="177">
        <f t="shared" ref="Z579" si="148">Z577+Z578</f>
        <v>0</v>
      </c>
      <c r="AA579" s="177">
        <f t="shared" ref="AA579" si="149">AA577+AA578</f>
        <v>0</v>
      </c>
      <c r="AB579" s="177">
        <f t="shared" ref="AB579" si="150">AB577+AB578</f>
        <v>0</v>
      </c>
      <c r="AC579" s="177">
        <f t="shared" ref="AC579" si="151">AC577+AC578</f>
        <v>0</v>
      </c>
      <c r="AD579" s="177">
        <f t="shared" ref="AD579" si="152">AD577+AD578</f>
        <v>0</v>
      </c>
      <c r="AE579" s="177">
        <f t="shared" ref="AE579" si="153">AE577+AE578</f>
        <v>0</v>
      </c>
      <c r="AF579" s="177">
        <f t="shared" ref="AF579" si="154">AF577+AF578</f>
        <v>0</v>
      </c>
      <c r="AG579" s="177">
        <f t="shared" ref="AG579" si="155">AG577+AG578</f>
        <v>0</v>
      </c>
      <c r="AH579" s="177">
        <f t="shared" ref="AH579" si="156">AH577+AH578</f>
        <v>0</v>
      </c>
      <c r="AI579" s="177">
        <f t="shared" ref="AI579" si="157">AI577+AI578</f>
        <v>0</v>
      </c>
    </row>
    <row r="581" spans="1:35" x14ac:dyDescent="0.35">
      <c r="C581" s="86" t="s">
        <v>1301</v>
      </c>
    </row>
    <row r="583" spans="1:35" x14ac:dyDescent="0.35">
      <c r="D583" s="87" t="s">
        <v>1300</v>
      </c>
    </row>
    <row r="584" spans="1:35" s="158" customFormat="1" x14ac:dyDescent="0.35">
      <c r="A584" s="11"/>
      <c r="B584" s="11"/>
      <c r="C584" s="156"/>
      <c r="D584" s="157"/>
      <c r="E584" s="158" t="str">
        <f>Benchmark!E$1327</f>
        <v>Total government revenue (benchmark)</v>
      </c>
      <c r="F584" s="158" t="str">
        <f>Benchmark!F$1327</f>
        <v>M$</v>
      </c>
      <c r="G584" s="179">
        <f>Benchmark!G$1327</f>
        <v>341.56601015246139</v>
      </c>
      <c r="I584" s="194"/>
      <c r="J584" s="194"/>
      <c r="K584" s="194"/>
      <c r="L584" s="194"/>
      <c r="M584" s="194"/>
      <c r="N584" s="194"/>
      <c r="O584" s="194"/>
      <c r="P584" s="194"/>
      <c r="Q584" s="194"/>
      <c r="R584" s="194"/>
      <c r="S584" s="194"/>
      <c r="T584" s="194"/>
      <c r="U584" s="194"/>
      <c r="V584" s="194"/>
      <c r="W584" s="194"/>
      <c r="X584" s="194"/>
      <c r="Y584" s="194"/>
      <c r="Z584" s="194"/>
      <c r="AA584" s="194"/>
      <c r="AB584" s="194"/>
      <c r="AC584" s="194"/>
      <c r="AD584" s="194"/>
      <c r="AE584" s="194"/>
      <c r="AF584" s="194"/>
    </row>
    <row r="585" spans="1:35" s="158" customFormat="1" x14ac:dyDescent="0.35">
      <c r="A585" s="11"/>
      <c r="B585" s="11"/>
      <c r="C585" s="156"/>
      <c r="D585" s="157"/>
      <c r="E585" s="158" t="str">
        <f>Behavioural!E$1327</f>
        <v>Total government revenue (behavioural)</v>
      </c>
      <c r="F585" s="158" t="str">
        <f>Behavioural!F$1327</f>
        <v>M$</v>
      </c>
      <c r="G585" s="179">
        <f>Behavioural!G$1327</f>
        <v>341.56601015246139</v>
      </c>
      <c r="I585" s="194"/>
      <c r="J585" s="194"/>
      <c r="K585" s="194"/>
      <c r="L585" s="194"/>
      <c r="M585" s="194"/>
      <c r="N585" s="194"/>
      <c r="O585" s="194"/>
      <c r="P585" s="194"/>
      <c r="Q585" s="194"/>
      <c r="R585" s="194"/>
      <c r="S585" s="194"/>
      <c r="T585" s="194"/>
      <c r="U585" s="194"/>
      <c r="V585" s="194"/>
      <c r="W585" s="194"/>
      <c r="X585" s="194"/>
      <c r="Y585" s="194"/>
      <c r="Z585" s="194"/>
      <c r="AA585" s="194"/>
      <c r="AB585" s="194"/>
      <c r="AC585" s="194"/>
      <c r="AD585" s="194"/>
      <c r="AE585" s="194"/>
      <c r="AF585" s="194"/>
    </row>
    <row r="586" spans="1:35" x14ac:dyDescent="0.35">
      <c r="E586" s="46" t="s">
        <v>1300</v>
      </c>
      <c r="F586" s="46" t="s">
        <v>10</v>
      </c>
      <c r="G586" s="195">
        <f>G585/G584</f>
        <v>1</v>
      </c>
    </row>
    <row r="588" spans="1:35" x14ac:dyDescent="0.35">
      <c r="D588" s="87" t="s">
        <v>1302</v>
      </c>
    </row>
    <row r="589" spans="1:35" s="158" customFormat="1" x14ac:dyDescent="0.35">
      <c r="A589" s="11"/>
      <c r="B589" s="11"/>
      <c r="C589" s="156"/>
      <c r="D589" s="157"/>
      <c r="E589" s="158" t="str">
        <f>Benchmark!E$1363</f>
        <v>NPV government revenue (benchmark)</v>
      </c>
      <c r="F589" s="158" t="str">
        <f>Benchmark!F$1363</f>
        <v>M$, discounted</v>
      </c>
      <c r="G589" s="179">
        <f>Benchmark!G$1363</f>
        <v>132.35758501099406</v>
      </c>
      <c r="I589" s="194"/>
      <c r="J589" s="194"/>
      <c r="K589" s="194"/>
      <c r="L589" s="194"/>
      <c r="M589" s="194"/>
      <c r="N589" s="194"/>
      <c r="O589" s="194"/>
      <c r="P589" s="194"/>
      <c r="Q589" s="194"/>
      <c r="R589" s="194"/>
      <c r="S589" s="194"/>
      <c r="T589" s="194"/>
      <c r="U589" s="194"/>
      <c r="V589" s="194"/>
      <c r="W589" s="194"/>
      <c r="X589" s="194"/>
      <c r="Y589" s="194"/>
      <c r="Z589" s="194"/>
      <c r="AA589" s="194"/>
      <c r="AB589" s="194"/>
      <c r="AC589" s="194"/>
      <c r="AD589" s="194"/>
      <c r="AE589" s="194"/>
      <c r="AF589" s="194"/>
    </row>
    <row r="590" spans="1:35" s="158" customFormat="1" x14ac:dyDescent="0.35">
      <c r="A590" s="11"/>
      <c r="B590" s="11"/>
      <c r="C590" s="156"/>
      <c r="D590" s="157"/>
      <c r="E590" s="158" t="str">
        <f>Behavioural!E$1363</f>
        <v>NPV government revenue (behavioural)</v>
      </c>
      <c r="F590" s="158" t="str">
        <f>Behavioural!F$1363</f>
        <v>M$, discounted</v>
      </c>
      <c r="G590" s="179">
        <f>Behavioural!G$1363</f>
        <v>132.35758501099406</v>
      </c>
      <c r="I590" s="194"/>
      <c r="J590" s="194"/>
      <c r="K590" s="194"/>
      <c r="L590" s="194"/>
      <c r="M590" s="194"/>
      <c r="N590" s="194"/>
      <c r="O590" s="194"/>
      <c r="P590" s="194"/>
      <c r="Q590" s="194"/>
      <c r="R590" s="194"/>
      <c r="S590" s="194"/>
      <c r="T590" s="194"/>
      <c r="U590" s="194"/>
      <c r="V590" s="194"/>
      <c r="W590" s="194"/>
      <c r="X590" s="194"/>
      <c r="Y590" s="194"/>
      <c r="Z590" s="194"/>
      <c r="AA590" s="194"/>
      <c r="AB590" s="194"/>
      <c r="AC590" s="194"/>
      <c r="AD590" s="194"/>
      <c r="AE590" s="194"/>
      <c r="AF590" s="194"/>
    </row>
    <row r="591" spans="1:35" x14ac:dyDescent="0.35">
      <c r="E591" s="46" t="s">
        <v>1302</v>
      </c>
      <c r="F591" s="46" t="s">
        <v>10</v>
      </c>
      <c r="G591" s="195">
        <f>G590/G589</f>
        <v>1</v>
      </c>
    </row>
    <row r="593" spans="1:35" s="176" customFormat="1" x14ac:dyDescent="0.35">
      <c r="A593" s="552" t="s">
        <v>17</v>
      </c>
      <c r="B593" s="552"/>
      <c r="C593" s="553" t="s">
        <v>17</v>
      </c>
      <c r="D593" s="554" t="s">
        <v>17</v>
      </c>
      <c r="E593" s="551" t="s">
        <v>52</v>
      </c>
      <c r="F593" s="555" t="s">
        <v>17</v>
      </c>
      <c r="G593" s="556" t="s">
        <v>17</v>
      </c>
      <c r="H593" s="555" t="s">
        <v>17</v>
      </c>
      <c r="I593" s="556" t="s">
        <v>17</v>
      </c>
      <c r="J593" s="556" t="s">
        <v>17</v>
      </c>
      <c r="K593" s="556" t="s">
        <v>17</v>
      </c>
      <c r="L593" s="556" t="s">
        <v>17</v>
      </c>
      <c r="M593" s="556" t="s">
        <v>17</v>
      </c>
      <c r="N593" s="556" t="s">
        <v>17</v>
      </c>
      <c r="O593" s="556" t="s">
        <v>17</v>
      </c>
      <c r="P593" s="556" t="s">
        <v>17</v>
      </c>
      <c r="Q593" s="556" t="s">
        <v>17</v>
      </c>
      <c r="R593" s="556" t="s">
        <v>17</v>
      </c>
      <c r="S593" s="556" t="s">
        <v>17</v>
      </c>
      <c r="T593" s="556" t="s">
        <v>17</v>
      </c>
      <c r="U593" s="556" t="s">
        <v>17</v>
      </c>
      <c r="V593" s="556" t="s">
        <v>17</v>
      </c>
      <c r="W593" s="556" t="s">
        <v>17</v>
      </c>
      <c r="X593" s="556" t="s">
        <v>17</v>
      </c>
      <c r="Y593" s="556" t="s">
        <v>17</v>
      </c>
      <c r="Z593" s="556" t="s">
        <v>17</v>
      </c>
      <c r="AA593" s="556" t="s">
        <v>17</v>
      </c>
      <c r="AB593" s="556" t="s">
        <v>17</v>
      </c>
      <c r="AC593" s="556" t="s">
        <v>17</v>
      </c>
      <c r="AD593" s="556" t="s">
        <v>17</v>
      </c>
      <c r="AE593" s="556" t="s">
        <v>17</v>
      </c>
      <c r="AF593" s="556" t="s">
        <v>17</v>
      </c>
      <c r="AG593" s="556" t="s">
        <v>17</v>
      </c>
      <c r="AH593" s="556" t="s">
        <v>17</v>
      </c>
      <c r="AI593" s="556" t="s">
        <v>17</v>
      </c>
    </row>
  </sheetData>
  <pageMargins left="0.7" right="0.7" top="0.75" bottom="0.75" header="0.3" footer="0.3"/>
  <pageSetup scale="3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Cover</vt:lpstr>
      <vt:lpstr>Dashboard</vt:lpstr>
      <vt:lpstr>Sensitivity</vt:lpstr>
      <vt:lpstr>Inputs</vt:lpstr>
      <vt:lpstr>T&amp;E</vt:lpstr>
      <vt:lpstr>Benchmark</vt:lpstr>
      <vt:lpstr>Incentive</vt:lpstr>
      <vt:lpstr>Behavioural</vt:lpstr>
      <vt:lpstr>Impacts</vt:lpstr>
      <vt:lpstr>Results</vt:lpstr>
      <vt:lpstr>Costing</vt:lpstr>
      <vt:lpstr>Scorecard</vt:lpstr>
      <vt:lpstr>Chart data</vt:lpstr>
      <vt:lpstr>{Assets}</vt:lpstr>
      <vt:lpstr>Cover!Print_Area</vt:lpstr>
      <vt:lpstr>Dashboard!Print_Area</vt:lpstr>
      <vt:lpstr>Results!Print_Area</vt:lpstr>
      <vt:lpstr>'{Assets}'!Print_Titles</vt:lpstr>
      <vt:lpstr>Behavioural!Print_Titles</vt:lpstr>
      <vt:lpstr>Benchmark!Print_Titles</vt:lpstr>
      <vt:lpstr>'Chart data'!Print_Titles</vt:lpstr>
      <vt:lpstr>Dashboard!Print_Titles</vt:lpstr>
      <vt:lpstr>Impacts!Print_Titles</vt:lpstr>
      <vt:lpstr>Incentive!Print_Titles</vt:lpstr>
      <vt:lpstr>Inputs!Print_Titles</vt:lpstr>
      <vt:lpstr>'T&amp;E'!Print_Titles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Iain</dc:creator>
  <cp:lastModifiedBy>Iain</cp:lastModifiedBy>
  <cp:lastPrinted>2018-12-13T16:31:53Z</cp:lastPrinted>
  <dcterms:created xsi:type="dcterms:W3CDTF">2017-09-19T14:59:09Z</dcterms:created>
  <dcterms:modified xsi:type="dcterms:W3CDTF">2018-12-13T16:32:13Z</dcterms:modified>
</cp:coreProperties>
</file>